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1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2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omments1.xml" ContentType="application/vnd.openxmlformats-officedocument.spreadsheetml.comments+xml"/>
  <Override PartName="/xl/drawings/drawing16.xml" ContentType="application/vnd.openxmlformats-officedocument.drawing+xml"/>
  <Override PartName="/xl/charts/chart23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rojas\Desktop\"/>
    </mc:Choice>
  </mc:AlternateContent>
  <xr:revisionPtr revIDLastSave="0" documentId="13_ncr:1_{17F0F290-D337-4239-9F3E-06F1A101AAB8}" xr6:coauthVersionLast="47" xr6:coauthVersionMax="47" xr10:uidLastSave="{00000000-0000-0000-0000-000000000000}"/>
  <bookViews>
    <workbookView xWindow="-120" yWindow="-120" windowWidth="29040" windowHeight="15840" tabRatio="777" xr2:uid="{00000000-000D-0000-FFFF-FFFF00000000}"/>
  </bookViews>
  <sheets>
    <sheet name="Información y Datos" sheetId="17" r:id="rId1"/>
    <sheet name="Ident.Bloques a calibrar" sheetId="26" r:id="rId2"/>
    <sheet name="Intro. datos de Calib. CENTROS" sheetId="27" r:id="rId3"/>
    <sheet name="Intro. datos de Calib. Desv." sheetId="46" r:id="rId4"/>
    <sheet name="VALIDACIÓN DE LOS RESULTADOS" sheetId="40" r:id="rId5"/>
    <sheet name="Impresion Bitacora" sheetId="28" r:id="rId6"/>
    <sheet name="BLOQUES PATRON (pulg) " sheetId="14" r:id="rId7"/>
    <sheet name="Coef. Expansión Térmica" sheetId="32" r:id="rId8"/>
    <sheet name="INFORMACION" sheetId="8" r:id="rId9"/>
    <sheet name="Certificado Digital (mm) muchos" sheetId="30" r:id="rId10"/>
    <sheet name="Certificado Digital (inch)" sheetId="31" r:id="rId11"/>
    <sheet name="Certificado Digital (mm) 1 hoj" sheetId="34" r:id="rId12"/>
    <sheet name="Certificado Digital (mm) 2 hoj" sheetId="41" r:id="rId13"/>
    <sheet name="Certificado Digital (mm) 3 hoj" sheetId="42" r:id="rId14"/>
    <sheet name="Certificado Digital (mm) 4 hoj" sheetId="43" r:id="rId15"/>
    <sheet name="Certificado Digital (mm) 5 hoj" sheetId="44" r:id="rId16"/>
    <sheet name="Patrones LACOMET" sheetId="20" r:id="rId17"/>
    <sheet name="Datos de condiciones" sheetId="18" r:id="rId18"/>
    <sheet name="CERTIFICADO 1" sheetId="10" r:id="rId19"/>
    <sheet name="BLOQUES PATRON (mm)" sheetId="23" r:id="rId20"/>
    <sheet name="VALIDACION DE LOS PATRONES (mm)" sheetId="39" r:id="rId21"/>
    <sheet name="DERIVA DE BLOQUES PATRON (mm)" sheetId="35" r:id="rId22"/>
    <sheet name="INCERTIDUMBRE" sheetId="11" r:id="rId23"/>
    <sheet name="DEFORMACION 1" sheetId="15" r:id="rId24"/>
    <sheet name="SENSIBILIDAD 2" sheetId="25" r:id="rId25"/>
    <sheet name="CALIBRACION" sheetId="9" r:id="rId26"/>
    <sheet name="CONTRIBUCIONES Y VALIDACION " sheetId="36" r:id="rId27"/>
    <sheet name="VERIFICACIÓN DEL MÉTODO" sheetId="38" r:id="rId28"/>
    <sheet name="CONTRIBUCIONES" sheetId="12" r:id="rId29"/>
  </sheets>
  <externalReferences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ABBA" localSheetId="21">#REF!</definedName>
    <definedName name="ABBA" localSheetId="20">#REF!</definedName>
    <definedName name="ABBA">#REF!</definedName>
    <definedName name="Act" localSheetId="21">#REF!</definedName>
    <definedName name="Act" localSheetId="20">#REF!</definedName>
    <definedName name="Act">#REF!</definedName>
    <definedName name="ActS" localSheetId="21">#REF!</definedName>
    <definedName name="ActS" localSheetId="20">#REF!</definedName>
    <definedName name="ActS">#REF!</definedName>
    <definedName name="_xlnm.Print_Area" localSheetId="10">'Certificado Digital (inch)'!$A$1:$R$97</definedName>
    <definedName name="_xlnm.Print_Area" localSheetId="11">'Certificado Digital (mm) 1 hoj'!$A$1:$R$96</definedName>
    <definedName name="_xlnm.Print_Area" localSheetId="12">'Certificado Digital (mm) 2 hoj'!$A$1:$R$143</definedName>
    <definedName name="_xlnm.Print_Area" localSheetId="13">'Certificado Digital (mm) 3 hoj'!$A$1:$R$191</definedName>
    <definedName name="_xlnm.Print_Area" localSheetId="14">'Certificado Digital (mm) 4 hoj'!$A$1:$R$239</definedName>
    <definedName name="_xlnm.Print_Area" localSheetId="15">'Certificado Digital (mm) 5 hoj'!$A$1:$R$287</definedName>
    <definedName name="_xlnm.Print_Area" localSheetId="9">'Certificado Digital (mm) muchos'!$A$1:$R$192</definedName>
    <definedName name="_xlnm.Print_Area" localSheetId="28">CONTRIBUCIONES!$A$1:$E$20</definedName>
    <definedName name="_xlnm.Print_Area" localSheetId="17">'Datos de condiciones'!$B$2:$G$40</definedName>
    <definedName name="_xlnm.Print_Area" localSheetId="5">'Impresion Bitacora'!$A$2:$J$137</definedName>
    <definedName name="BC" localSheetId="21">#REF!</definedName>
    <definedName name="BC" localSheetId="20">#REF!</definedName>
    <definedName name="BC">#REF!</definedName>
    <definedName name="Bit" localSheetId="21">#REF!</definedName>
    <definedName name="Bit" localSheetId="20">#REF!</definedName>
    <definedName name="Bit">#REF!</definedName>
    <definedName name="BITACORA">'Información y Datos'!$AF$17:$AF$17</definedName>
    <definedName name="BLOQUES_PATRON" localSheetId="21">'[1]Patrones LACOMET'!$D$3:$D$7</definedName>
    <definedName name="BLOQUES_PATRON" localSheetId="20">'[1]Patrones LACOMET'!$D$3:$D$7</definedName>
    <definedName name="BLOQUES_PATRON">'Patrones LACOMET'!$D$3:$D$7</definedName>
    <definedName name="calibrando1" localSheetId="26">'CONTRIBUCIONES Y VALIDACION '!#REF!</definedName>
    <definedName name="calibrando1" localSheetId="21">[1]INCERTIDUMBRE!$O$6:$R$6</definedName>
    <definedName name="calibrando1" localSheetId="20">[1]INCERTIDUMBRE!$O$6:$R$6</definedName>
    <definedName name="calibrando1" localSheetId="27">'VERIFICACIÓN DEL MÉTODO'!#REF!</definedName>
    <definedName name="calibrando1">INCERTIDUMBRE!$O$6:$R$6</definedName>
    <definedName name="CE" localSheetId="21">#REF!</definedName>
    <definedName name="CE" localSheetId="20">#REF!</definedName>
    <definedName name="CE">#REF!</definedName>
    <definedName name="COLABORADORES" localSheetId="21">'[1]conversion datos'!$V$2:$V$4</definedName>
    <definedName name="COLABORADORES" localSheetId="20">'[1]conversion datos'!$V$2:$V$4</definedName>
    <definedName name="COLABORADORES">'Información y Datos'!$AF$18:$AF$20</definedName>
    <definedName name="Ctf" localSheetId="21">#REF!</definedName>
    <definedName name="Ctf" localSheetId="20">#REF!</definedName>
    <definedName name="Ctf">#REF!</definedName>
    <definedName name="danos_y_rayas" localSheetId="21">[2]Hoja1!$F$3:$F$9</definedName>
    <definedName name="danos_y_rayas" localSheetId="20">[2]Hoja1!$F$3:$F$9</definedName>
    <definedName name="danos_y_rayas">[3]Hoja1!$F$7:$F$11</definedName>
    <definedName name="Dir" localSheetId="21">#REF!</definedName>
    <definedName name="Dir" localSheetId="20">#REF!</definedName>
    <definedName name="Dir">#REF!</definedName>
    <definedName name="Ds" localSheetId="21">#REF!</definedName>
    <definedName name="Ds" localSheetId="20">#REF!</definedName>
    <definedName name="Ds">#REF!</definedName>
    <definedName name="estado">'Ident.Bloques a calibrar'!$P$2:$P$8</definedName>
    <definedName name="Fb" localSheetId="21">#REF!</definedName>
    <definedName name="Fb" localSheetId="20">#REF!</definedName>
    <definedName name="Fb">#REF!</definedName>
    <definedName name="Fch" localSheetId="21">#REF!</definedName>
    <definedName name="Fch" localSheetId="20">#REF!</definedName>
    <definedName name="Fch">#REF!</definedName>
    <definedName name="Fecha" localSheetId="21">#REF!</definedName>
    <definedName name="Fecha" localSheetId="20">#REF!</definedName>
    <definedName name="Fecha">#REF!</definedName>
    <definedName name="Fol">#REF!</definedName>
    <definedName name="Hr">#REF!</definedName>
    <definedName name="IDs">#REF!</definedName>
    <definedName name="material_y_marca">'Coef. Expansión Térmica'!$A$3:$A$22</definedName>
    <definedName name="Met" localSheetId="21">#REF!</definedName>
    <definedName name="Met" localSheetId="20">#REF!</definedName>
    <definedName name="Met">#REF!</definedName>
    <definedName name="MSup" localSheetId="21">#REF!</definedName>
    <definedName name="MSup" localSheetId="20">#REF!</definedName>
    <definedName name="MSup">#REF!</definedName>
    <definedName name="Opr" localSheetId="21">#REF!</definedName>
    <definedName name="Opr" localSheetId="20">#REF!</definedName>
    <definedName name="Opr">#REF!</definedName>
    <definedName name="patron1" localSheetId="26">'CONTRIBUCIONES Y VALIDACION '!#REF!</definedName>
    <definedName name="patron1" localSheetId="21">[1]INCERTIDUMBRE!$N$7:$N$10</definedName>
    <definedName name="patron1" localSheetId="20">[1]INCERTIDUMBRE!$N$7:$N$10</definedName>
    <definedName name="patron1" localSheetId="27">'VERIFICACIÓN DEL MÉTODO'!#REF!</definedName>
    <definedName name="patron1">INCERTIDUMBRE!$N$7:$N$10</definedName>
    <definedName name="PATRONES">'DEFORMACION 1'!$C$18:$F$18</definedName>
    <definedName name="PS" localSheetId="21">#REF!</definedName>
    <definedName name="PS" localSheetId="20">#REF!</definedName>
    <definedName name="PS">#REF!</definedName>
    <definedName name="Pt" localSheetId="21">#REF!</definedName>
    <definedName name="Pt" localSheetId="20">#REF!</definedName>
    <definedName name="Pt">#REF!</definedName>
    <definedName name="revisores" localSheetId="21">'[1]conversion datos'!$V$2:$V$11</definedName>
    <definedName name="revisores" localSheetId="20">'[1]conversion datos'!$V$2:$V$11</definedName>
    <definedName name="revisores">'Información y Datos'!$AF$18:$AF$27</definedName>
    <definedName name="Sol" localSheetId="21">#REF!</definedName>
    <definedName name="Sol" localSheetId="20">#REF!</definedName>
    <definedName name="Sol">#REF!</definedName>
    <definedName name="Sr" localSheetId="21">#REF!</definedName>
    <definedName name="Sr" localSheetId="20">#REF!</definedName>
    <definedName name="Sr">#REF!</definedName>
    <definedName name="TC" localSheetId="21">#REF!</definedName>
    <definedName name="TC" localSheetId="20">#REF!</definedName>
    <definedName name="TC">#REF!</definedName>
    <definedName name="TrDs">#REF!</definedName>
    <definedName name="Vai">#REF!</definedName>
    <definedName name="VN">#REF!</definedName>
    <definedName name="VNS">#REF!</definedName>
  </definedNames>
  <calcPr calcId="191029"/>
  <customWorkbookViews>
    <customWorkbookView name="Certificado" guid="{8F6B6AE7-43B9-48AE-9C2D-5BBCD1DDD627}" maximized="1" windowWidth="1362" windowHeight="542" activeSheetId="6"/>
  </customWorkbookViews>
</workbook>
</file>

<file path=xl/calcChain.xml><?xml version="1.0" encoding="utf-8"?>
<calcChain xmlns="http://schemas.openxmlformats.org/spreadsheetml/2006/main">
  <c r="AB123" i="27" l="1"/>
  <c r="AA123" i="27"/>
  <c r="Z123" i="27"/>
  <c r="Y123" i="27"/>
  <c r="X123" i="27"/>
  <c r="W123" i="27"/>
  <c r="V123" i="27"/>
  <c r="U123" i="27"/>
  <c r="T123" i="27"/>
  <c r="S123" i="27"/>
  <c r="R123" i="27"/>
  <c r="Q123" i="27"/>
  <c r="P123" i="27"/>
  <c r="O123" i="27"/>
  <c r="N123" i="27"/>
  <c r="M123" i="27"/>
  <c r="L123" i="27"/>
  <c r="K123" i="27"/>
  <c r="J123" i="27"/>
  <c r="I123" i="27"/>
  <c r="H123" i="27"/>
  <c r="A123" i="27"/>
  <c r="AB122" i="27"/>
  <c r="AA122" i="27"/>
  <c r="Z122" i="27"/>
  <c r="Y122" i="27"/>
  <c r="X122" i="27"/>
  <c r="W122" i="27"/>
  <c r="V122" i="27"/>
  <c r="U122" i="27"/>
  <c r="T122" i="27"/>
  <c r="S122" i="27"/>
  <c r="R122" i="27"/>
  <c r="Q122" i="27"/>
  <c r="P122" i="27"/>
  <c r="O122" i="27"/>
  <c r="N122" i="27"/>
  <c r="M122" i="27"/>
  <c r="L122" i="27"/>
  <c r="K122" i="27"/>
  <c r="J122" i="27"/>
  <c r="I122" i="27"/>
  <c r="H122" i="27"/>
  <c r="A122" i="27"/>
  <c r="E122" i="27" s="1"/>
  <c r="AB121" i="27"/>
  <c r="AA121" i="27"/>
  <c r="Z121" i="27"/>
  <c r="Y121" i="27"/>
  <c r="X121" i="27"/>
  <c r="W121" i="27"/>
  <c r="V121" i="27"/>
  <c r="U121" i="27"/>
  <c r="T121" i="27"/>
  <c r="S121" i="27"/>
  <c r="R121" i="27"/>
  <c r="Q121" i="27"/>
  <c r="P121" i="27"/>
  <c r="O121" i="27"/>
  <c r="N121" i="27"/>
  <c r="M121" i="27"/>
  <c r="L121" i="27"/>
  <c r="K121" i="27"/>
  <c r="J121" i="27"/>
  <c r="I121" i="27"/>
  <c r="H121" i="27"/>
  <c r="A121" i="27"/>
  <c r="AB120" i="27"/>
  <c r="AA120" i="27"/>
  <c r="Z120" i="27"/>
  <c r="Y120" i="27"/>
  <c r="X120" i="27"/>
  <c r="W120" i="27"/>
  <c r="V120" i="27"/>
  <c r="U120" i="27"/>
  <c r="T120" i="27"/>
  <c r="S120" i="27"/>
  <c r="R120" i="27"/>
  <c r="Q120" i="27"/>
  <c r="P120" i="27"/>
  <c r="O120" i="27"/>
  <c r="N120" i="27"/>
  <c r="M120" i="27"/>
  <c r="L120" i="27"/>
  <c r="K120" i="27"/>
  <c r="J120" i="27"/>
  <c r="I120" i="27"/>
  <c r="H120" i="27"/>
  <c r="A120" i="27"/>
  <c r="AB119" i="27"/>
  <c r="AA119" i="27"/>
  <c r="Z119" i="27"/>
  <c r="Y119" i="27"/>
  <c r="X119" i="27"/>
  <c r="W119" i="27"/>
  <c r="V119" i="27"/>
  <c r="U119" i="27"/>
  <c r="T119" i="27"/>
  <c r="S119" i="27"/>
  <c r="D119" i="27" s="1"/>
  <c r="R119" i="27"/>
  <c r="Q119" i="27"/>
  <c r="P119" i="27"/>
  <c r="O119" i="27"/>
  <c r="N119" i="27"/>
  <c r="M119" i="27"/>
  <c r="L119" i="27"/>
  <c r="K119" i="27"/>
  <c r="J119" i="27"/>
  <c r="I119" i="27"/>
  <c r="H119" i="27"/>
  <c r="E119" i="27"/>
  <c r="A119" i="27"/>
  <c r="AB118" i="27"/>
  <c r="AA118" i="27"/>
  <c r="Z118" i="27"/>
  <c r="Y118" i="27"/>
  <c r="X118" i="27"/>
  <c r="W118" i="27"/>
  <c r="V118" i="27"/>
  <c r="U118" i="27"/>
  <c r="T118" i="27"/>
  <c r="S118" i="27"/>
  <c r="R118" i="27"/>
  <c r="Q118" i="27"/>
  <c r="P118" i="27"/>
  <c r="O118" i="27"/>
  <c r="N118" i="27"/>
  <c r="M118" i="27"/>
  <c r="L118" i="27"/>
  <c r="K118" i="27"/>
  <c r="J118" i="27"/>
  <c r="I118" i="27"/>
  <c r="H118" i="27"/>
  <c r="A118" i="27"/>
  <c r="AB117" i="27"/>
  <c r="AA117" i="27"/>
  <c r="Z117" i="27"/>
  <c r="Y117" i="27"/>
  <c r="X117" i="27"/>
  <c r="W117" i="27"/>
  <c r="V117" i="27"/>
  <c r="U117" i="27"/>
  <c r="T117" i="27"/>
  <c r="S117" i="27"/>
  <c r="E117" i="27" s="1"/>
  <c r="R117" i="27"/>
  <c r="Q117" i="27"/>
  <c r="P117" i="27"/>
  <c r="O117" i="27"/>
  <c r="N117" i="27"/>
  <c r="M117" i="27"/>
  <c r="L117" i="27"/>
  <c r="K117" i="27"/>
  <c r="J117" i="27"/>
  <c r="I117" i="27"/>
  <c r="H117" i="27"/>
  <c r="A117" i="27"/>
  <c r="AB116" i="27"/>
  <c r="AA116" i="27"/>
  <c r="Z116" i="27"/>
  <c r="Y116" i="27"/>
  <c r="X116" i="27"/>
  <c r="W116" i="27"/>
  <c r="V116" i="27"/>
  <c r="U116" i="27"/>
  <c r="T116" i="27"/>
  <c r="S116" i="27"/>
  <c r="R116" i="27"/>
  <c r="Q116" i="27"/>
  <c r="P116" i="27"/>
  <c r="O116" i="27"/>
  <c r="N116" i="27"/>
  <c r="M116" i="27"/>
  <c r="L116" i="27"/>
  <c r="K116" i="27"/>
  <c r="J116" i="27"/>
  <c r="I116" i="27"/>
  <c r="H116" i="27"/>
  <c r="A116" i="27"/>
  <c r="AB115" i="27"/>
  <c r="AA115" i="27"/>
  <c r="Z115" i="27"/>
  <c r="Y115" i="27"/>
  <c r="X115" i="27"/>
  <c r="W115" i="27"/>
  <c r="V115" i="27"/>
  <c r="U115" i="27"/>
  <c r="T115" i="27"/>
  <c r="S115" i="27"/>
  <c r="E115" i="27" s="1"/>
  <c r="R115" i="27"/>
  <c r="Q115" i="27"/>
  <c r="P115" i="27"/>
  <c r="O115" i="27"/>
  <c r="N115" i="27"/>
  <c r="M115" i="27"/>
  <c r="L115" i="27"/>
  <c r="K115" i="27"/>
  <c r="J115" i="27"/>
  <c r="I115" i="27"/>
  <c r="H115" i="27"/>
  <c r="A115" i="27"/>
  <c r="AB114" i="27"/>
  <c r="AA114" i="27"/>
  <c r="Z114" i="27"/>
  <c r="Y114" i="27"/>
  <c r="X114" i="27"/>
  <c r="W114" i="27"/>
  <c r="V114" i="27"/>
  <c r="U114" i="27"/>
  <c r="T114" i="27"/>
  <c r="S114" i="27"/>
  <c r="R114" i="27"/>
  <c r="Q114" i="27"/>
  <c r="P114" i="27"/>
  <c r="O114" i="27"/>
  <c r="N114" i="27"/>
  <c r="M114" i="27"/>
  <c r="L114" i="27"/>
  <c r="K114" i="27"/>
  <c r="J114" i="27"/>
  <c r="I114" i="27"/>
  <c r="H114" i="27"/>
  <c r="A114" i="27"/>
  <c r="AB113" i="27"/>
  <c r="AA113" i="27"/>
  <c r="Z113" i="27"/>
  <c r="Y113" i="27"/>
  <c r="X113" i="27"/>
  <c r="W113" i="27"/>
  <c r="V113" i="27"/>
  <c r="U113" i="27"/>
  <c r="T113" i="27"/>
  <c r="S113" i="27"/>
  <c r="R113" i="27"/>
  <c r="Q113" i="27"/>
  <c r="P113" i="27"/>
  <c r="O113" i="27"/>
  <c r="N113" i="27"/>
  <c r="M113" i="27"/>
  <c r="L113" i="27"/>
  <c r="K113" i="27"/>
  <c r="J113" i="27"/>
  <c r="I113" i="27"/>
  <c r="H113" i="27"/>
  <c r="A113" i="27"/>
  <c r="AB112" i="27"/>
  <c r="AA112" i="27"/>
  <c r="Z112" i="27"/>
  <c r="Y112" i="27"/>
  <c r="X112" i="27"/>
  <c r="W112" i="27"/>
  <c r="V112" i="27"/>
  <c r="U112" i="27"/>
  <c r="T112" i="27"/>
  <c r="S112" i="27"/>
  <c r="R112" i="27"/>
  <c r="Q112" i="27"/>
  <c r="P112" i="27"/>
  <c r="O112" i="27"/>
  <c r="N112" i="27"/>
  <c r="M112" i="27"/>
  <c r="L112" i="27"/>
  <c r="K112" i="27"/>
  <c r="J112" i="27"/>
  <c r="I112" i="27"/>
  <c r="H112" i="27"/>
  <c r="A112" i="27"/>
  <c r="AB111" i="27"/>
  <c r="AA111" i="27"/>
  <c r="Z111" i="27"/>
  <c r="Y111" i="27"/>
  <c r="X111" i="27"/>
  <c r="W111" i="27"/>
  <c r="V111" i="27"/>
  <c r="U111" i="27"/>
  <c r="T111" i="27"/>
  <c r="S111" i="27"/>
  <c r="R111" i="27"/>
  <c r="Q111" i="27"/>
  <c r="P111" i="27"/>
  <c r="O111" i="27"/>
  <c r="N111" i="27"/>
  <c r="M111" i="27"/>
  <c r="L111" i="27"/>
  <c r="K111" i="27"/>
  <c r="J111" i="27"/>
  <c r="I111" i="27"/>
  <c r="H111" i="27"/>
  <c r="A111" i="27"/>
  <c r="AB110" i="27"/>
  <c r="AA110" i="27"/>
  <c r="Z110" i="27"/>
  <c r="Y110" i="27"/>
  <c r="X110" i="27"/>
  <c r="W110" i="27"/>
  <c r="V110" i="27"/>
  <c r="U110" i="27"/>
  <c r="T110" i="27"/>
  <c r="S110" i="27"/>
  <c r="R110" i="27"/>
  <c r="Q110" i="27"/>
  <c r="P110" i="27"/>
  <c r="O110" i="27"/>
  <c r="N110" i="27"/>
  <c r="M110" i="27"/>
  <c r="L110" i="27"/>
  <c r="K110" i="27"/>
  <c r="J110" i="27"/>
  <c r="I110" i="27"/>
  <c r="H110" i="27"/>
  <c r="A110" i="27"/>
  <c r="AB109" i="27"/>
  <c r="AA109" i="27"/>
  <c r="Z109" i="27"/>
  <c r="Y109" i="27"/>
  <c r="X109" i="27"/>
  <c r="W109" i="27"/>
  <c r="V109" i="27"/>
  <c r="U109" i="27"/>
  <c r="T109" i="27"/>
  <c r="S109" i="27"/>
  <c r="R109" i="27"/>
  <c r="Q109" i="27"/>
  <c r="P109" i="27"/>
  <c r="O109" i="27"/>
  <c r="N109" i="27"/>
  <c r="M109" i="27"/>
  <c r="L109" i="27"/>
  <c r="K109" i="27"/>
  <c r="J109" i="27"/>
  <c r="I109" i="27"/>
  <c r="H109" i="27"/>
  <c r="A109" i="27"/>
  <c r="AB108" i="27"/>
  <c r="AA108" i="27"/>
  <c r="Z108" i="27"/>
  <c r="Y108" i="27"/>
  <c r="X108" i="27"/>
  <c r="W108" i="27"/>
  <c r="V108" i="27"/>
  <c r="U108" i="27"/>
  <c r="T108" i="27"/>
  <c r="S108" i="27"/>
  <c r="R108" i="27"/>
  <c r="Q108" i="27"/>
  <c r="P108" i="27"/>
  <c r="O108" i="27"/>
  <c r="N108" i="27"/>
  <c r="M108" i="27"/>
  <c r="L108" i="27"/>
  <c r="K108" i="27"/>
  <c r="J108" i="27"/>
  <c r="I108" i="27"/>
  <c r="H108" i="27"/>
  <c r="A108" i="27"/>
  <c r="AB107" i="27"/>
  <c r="AA107" i="27"/>
  <c r="Z107" i="27"/>
  <c r="Y107" i="27"/>
  <c r="X107" i="27"/>
  <c r="W107" i="27"/>
  <c r="V107" i="27"/>
  <c r="U107" i="27"/>
  <c r="T107" i="27"/>
  <c r="S107" i="27"/>
  <c r="R107" i="27"/>
  <c r="Q107" i="27"/>
  <c r="P107" i="27"/>
  <c r="O107" i="27"/>
  <c r="N107" i="27"/>
  <c r="M107" i="27"/>
  <c r="L107" i="27"/>
  <c r="K107" i="27"/>
  <c r="J107" i="27"/>
  <c r="I107" i="27"/>
  <c r="H107" i="27"/>
  <c r="A107" i="27"/>
  <c r="AB106" i="27"/>
  <c r="AA106" i="27"/>
  <c r="Z106" i="27"/>
  <c r="Y106" i="27"/>
  <c r="X106" i="27"/>
  <c r="W106" i="27"/>
  <c r="V106" i="27"/>
  <c r="U106" i="27"/>
  <c r="T106" i="27"/>
  <c r="S106" i="27"/>
  <c r="R106" i="27"/>
  <c r="Q106" i="27"/>
  <c r="P106" i="27"/>
  <c r="O106" i="27"/>
  <c r="N106" i="27"/>
  <c r="M106" i="27"/>
  <c r="L106" i="27"/>
  <c r="K106" i="27"/>
  <c r="J106" i="27"/>
  <c r="I106" i="27"/>
  <c r="H106" i="27"/>
  <c r="A106" i="27"/>
  <c r="AB105" i="27"/>
  <c r="AA105" i="27"/>
  <c r="Z105" i="27"/>
  <c r="Y105" i="27"/>
  <c r="X105" i="27"/>
  <c r="W105" i="27"/>
  <c r="V105" i="27"/>
  <c r="U105" i="27"/>
  <c r="T105" i="27"/>
  <c r="S105" i="27"/>
  <c r="R105" i="27"/>
  <c r="Q105" i="27"/>
  <c r="P105" i="27"/>
  <c r="O105" i="27"/>
  <c r="N105" i="27"/>
  <c r="M105" i="27"/>
  <c r="L105" i="27"/>
  <c r="K105" i="27"/>
  <c r="J105" i="27"/>
  <c r="I105" i="27"/>
  <c r="H105" i="27"/>
  <c r="A105" i="27"/>
  <c r="AB104" i="27"/>
  <c r="AA104" i="27"/>
  <c r="Z104" i="27"/>
  <c r="Y104" i="27"/>
  <c r="X104" i="27"/>
  <c r="W104" i="27"/>
  <c r="V104" i="27"/>
  <c r="U104" i="27"/>
  <c r="T104" i="27"/>
  <c r="S104" i="27"/>
  <c r="R104" i="27"/>
  <c r="Q104" i="27"/>
  <c r="P104" i="27"/>
  <c r="O104" i="27"/>
  <c r="N104" i="27"/>
  <c r="M104" i="27"/>
  <c r="L104" i="27"/>
  <c r="K104" i="27"/>
  <c r="J104" i="27"/>
  <c r="I104" i="27"/>
  <c r="H104" i="27"/>
  <c r="A104" i="27"/>
  <c r="AB103" i="27"/>
  <c r="AA103" i="27"/>
  <c r="Z103" i="27"/>
  <c r="Y103" i="27"/>
  <c r="X103" i="27"/>
  <c r="W103" i="27"/>
  <c r="V103" i="27"/>
  <c r="U103" i="27"/>
  <c r="T103" i="27"/>
  <c r="S103" i="27"/>
  <c r="R103" i="27"/>
  <c r="Q103" i="27"/>
  <c r="P103" i="27"/>
  <c r="O103" i="27"/>
  <c r="N103" i="27"/>
  <c r="M103" i="27"/>
  <c r="L103" i="27"/>
  <c r="K103" i="27"/>
  <c r="J103" i="27"/>
  <c r="I103" i="27"/>
  <c r="H103" i="27"/>
  <c r="A103" i="27"/>
  <c r="AB102" i="27"/>
  <c r="AA102" i="27"/>
  <c r="Z102" i="27"/>
  <c r="Y102" i="27"/>
  <c r="X102" i="27"/>
  <c r="W102" i="27"/>
  <c r="V102" i="27"/>
  <c r="U102" i="27"/>
  <c r="T102" i="27"/>
  <c r="S102" i="27"/>
  <c r="R102" i="27"/>
  <c r="Q102" i="27"/>
  <c r="P102" i="27"/>
  <c r="O102" i="27"/>
  <c r="N102" i="27"/>
  <c r="M102" i="27"/>
  <c r="L102" i="27"/>
  <c r="K102" i="27"/>
  <c r="J102" i="27"/>
  <c r="I102" i="27"/>
  <c r="H102" i="27"/>
  <c r="A102" i="27"/>
  <c r="AB101" i="27"/>
  <c r="AA101" i="27"/>
  <c r="Z101" i="27"/>
  <c r="Y101" i="27"/>
  <c r="X101" i="27"/>
  <c r="W101" i="27"/>
  <c r="V101" i="27"/>
  <c r="U101" i="27"/>
  <c r="T101" i="27"/>
  <c r="S101" i="27"/>
  <c r="R101" i="27"/>
  <c r="Q101" i="27"/>
  <c r="P101" i="27"/>
  <c r="O101" i="27"/>
  <c r="N101" i="27"/>
  <c r="M101" i="27"/>
  <c r="L101" i="27"/>
  <c r="K101" i="27"/>
  <c r="J101" i="27"/>
  <c r="I101" i="27"/>
  <c r="H101" i="27"/>
  <c r="A101" i="27"/>
  <c r="D100" i="27"/>
  <c r="D99" i="27"/>
  <c r="E99" i="27"/>
  <c r="E98" i="27"/>
  <c r="D97" i="27"/>
  <c r="E97" i="27"/>
  <c r="E96" i="27"/>
  <c r="D95" i="27"/>
  <c r="E95" i="27"/>
  <c r="E94" i="27"/>
  <c r="E93" i="27"/>
  <c r="D93" i="27"/>
  <c r="E92" i="27"/>
  <c r="D91" i="27"/>
  <c r="E91" i="27"/>
  <c r="E90" i="27"/>
  <c r="D89" i="27"/>
  <c r="E89" i="27"/>
  <c r="E88" i="27"/>
  <c r="D87" i="27"/>
  <c r="E87" i="27"/>
  <c r="E86" i="27"/>
  <c r="E85" i="27"/>
  <c r="D85" i="27"/>
  <c r="D84" i="27"/>
  <c r="E83" i="27"/>
  <c r="E82" i="27"/>
  <c r="D81" i="27"/>
  <c r="E81" i="27"/>
  <c r="E80" i="27"/>
  <c r="D79" i="27"/>
  <c r="E79" i="27"/>
  <c r="E78" i="27"/>
  <c r="E77" i="27"/>
  <c r="D77" i="27"/>
  <c r="D76" i="27"/>
  <c r="E75" i="27"/>
  <c r="E74" i="27"/>
  <c r="D73" i="27"/>
  <c r="E73" i="27"/>
  <c r="E72" i="27"/>
  <c r="D71" i="27"/>
  <c r="E71" i="27"/>
  <c r="E70" i="27"/>
  <c r="E69" i="27"/>
  <c r="D69" i="27"/>
  <c r="D68" i="27"/>
  <c r="E67" i="27"/>
  <c r="E66" i="27"/>
  <c r="D65" i="27"/>
  <c r="E65" i="27"/>
  <c r="E64" i="27"/>
  <c r="D63" i="27"/>
  <c r="E63" i="27"/>
  <c r="E62" i="27"/>
  <c r="E61" i="27"/>
  <c r="D61" i="27"/>
  <c r="D60" i="27"/>
  <c r="E59" i="27"/>
  <c r="E58" i="27"/>
  <c r="D57" i="27"/>
  <c r="E57" i="27"/>
  <c r="E56" i="27"/>
  <c r="D55" i="27"/>
  <c r="E55" i="27"/>
  <c r="E54" i="27"/>
  <c r="E53" i="27"/>
  <c r="D53" i="27"/>
  <c r="D52" i="27"/>
  <c r="E51" i="27"/>
  <c r="E50" i="27"/>
  <c r="D49" i="27"/>
  <c r="E49" i="27"/>
  <c r="E48" i="27"/>
  <c r="E47" i="27"/>
  <c r="D47" i="27"/>
  <c r="E46" i="27"/>
  <c r="E45" i="27"/>
  <c r="D45" i="27"/>
  <c r="D44" i="27"/>
  <c r="E43" i="27"/>
  <c r="E42" i="27"/>
  <c r="D41" i="27"/>
  <c r="E41" i="27"/>
  <c r="E40" i="27"/>
  <c r="E39" i="27"/>
  <c r="D39" i="27"/>
  <c r="E38" i="27"/>
  <c r="E37" i="27"/>
  <c r="D37" i="27"/>
  <c r="D36" i="27"/>
  <c r="E35" i="27"/>
  <c r="E34" i="27"/>
  <c r="D33" i="27"/>
  <c r="E33" i="27"/>
  <c r="E32" i="27"/>
  <c r="E31" i="27"/>
  <c r="D31" i="27"/>
  <c r="E30" i="27"/>
  <c r="E29" i="27"/>
  <c r="D29" i="27"/>
  <c r="D28" i="27"/>
  <c r="E27" i="27"/>
  <c r="D27" i="27"/>
  <c r="E26" i="27"/>
  <c r="E25" i="27"/>
  <c r="E24" i="27"/>
  <c r="E23" i="27"/>
  <c r="D23" i="27"/>
  <c r="E22" i="27"/>
  <c r="E21" i="27"/>
  <c r="D21" i="27"/>
  <c r="D20" i="27"/>
  <c r="E19" i="27"/>
  <c r="E18" i="27"/>
  <c r="D17" i="27"/>
  <c r="E17" i="27"/>
  <c r="E16" i="27"/>
  <c r="E15" i="27"/>
  <c r="D15" i="27"/>
  <c r="E14" i="27"/>
  <c r="E13" i="27"/>
  <c r="D13" i="27"/>
  <c r="D12" i="27"/>
  <c r="E11" i="27"/>
  <c r="D11" i="27"/>
  <c r="E10" i="27"/>
  <c r="E9" i="27"/>
  <c r="E8" i="27"/>
  <c r="E7" i="27"/>
  <c r="D7" i="27"/>
  <c r="E6" i="27"/>
  <c r="E5" i="27"/>
  <c r="D5" i="27"/>
  <c r="D4" i="27"/>
  <c r="E3" i="27"/>
  <c r="D3" i="27"/>
  <c r="E2" i="27"/>
  <c r="E1" i="27"/>
  <c r="D1" i="27"/>
  <c r="A1" i="27"/>
  <c r="E105" i="27" l="1"/>
  <c r="E109" i="27"/>
  <c r="D117" i="27"/>
  <c r="G117" i="27" s="1"/>
  <c r="D115" i="27"/>
  <c r="G115" i="27" s="1"/>
  <c r="E103" i="27"/>
  <c r="F119" i="27"/>
  <c r="G119" i="27"/>
  <c r="E102" i="27"/>
  <c r="D105" i="27"/>
  <c r="F105" i="27" s="1"/>
  <c r="E113" i="27"/>
  <c r="E110" i="27"/>
  <c r="D103" i="27"/>
  <c r="F103" i="27" s="1"/>
  <c r="D108" i="27"/>
  <c r="G108" i="27" s="1"/>
  <c r="E111" i="27"/>
  <c r="E118" i="27"/>
  <c r="E120" i="27"/>
  <c r="D111" i="27"/>
  <c r="F111" i="27" s="1"/>
  <c r="D101" i="27"/>
  <c r="G101" i="27" s="1"/>
  <c r="E116" i="27"/>
  <c r="E123" i="27"/>
  <c r="E106" i="27"/>
  <c r="D109" i="27"/>
  <c r="G109" i="27" s="1"/>
  <c r="E114" i="27"/>
  <c r="E121" i="27"/>
  <c r="D107" i="27"/>
  <c r="F107" i="27" s="1"/>
  <c r="E101" i="27"/>
  <c r="E104" i="27"/>
  <c r="E107" i="27"/>
  <c r="E112" i="27"/>
  <c r="F71" i="27"/>
  <c r="G71" i="27"/>
  <c r="G76" i="27"/>
  <c r="F76" i="27"/>
  <c r="G91" i="27"/>
  <c r="F91" i="27"/>
  <c r="G4" i="27"/>
  <c r="F4" i="27"/>
  <c r="G33" i="27"/>
  <c r="F33" i="27"/>
  <c r="G89" i="27"/>
  <c r="F89" i="27"/>
  <c r="G77" i="27"/>
  <c r="F77" i="27"/>
  <c r="F87" i="27"/>
  <c r="G87" i="27"/>
  <c r="G105" i="27"/>
  <c r="G107" i="27"/>
  <c r="G5" i="27"/>
  <c r="F5" i="27"/>
  <c r="G28" i="27"/>
  <c r="F28" i="27"/>
  <c r="G41" i="27"/>
  <c r="F41" i="27"/>
  <c r="G20" i="27"/>
  <c r="F20" i="27"/>
  <c r="F23" i="27"/>
  <c r="G23" i="27"/>
  <c r="G49" i="27"/>
  <c r="F49" i="27"/>
  <c r="G85" i="27"/>
  <c r="F85" i="27"/>
  <c r="G95" i="27"/>
  <c r="F95" i="27"/>
  <c r="G100" i="27"/>
  <c r="F100" i="27"/>
  <c r="F15" i="27"/>
  <c r="G15" i="27"/>
  <c r="G13" i="27"/>
  <c r="F13" i="27"/>
  <c r="G31" i="27"/>
  <c r="F31" i="27"/>
  <c r="G36" i="27"/>
  <c r="F36" i="27"/>
  <c r="G84" i="27"/>
  <c r="F84" i="27"/>
  <c r="G93" i="27"/>
  <c r="F93" i="27"/>
  <c r="G53" i="27"/>
  <c r="F53" i="27"/>
  <c r="F79" i="27"/>
  <c r="G79" i="27"/>
  <c r="F39" i="27"/>
  <c r="G39" i="27"/>
  <c r="G44" i="27"/>
  <c r="F44" i="27"/>
  <c r="G61" i="27"/>
  <c r="F61" i="27"/>
  <c r="F7" i="27"/>
  <c r="G7" i="27"/>
  <c r="G21" i="27"/>
  <c r="F21" i="27"/>
  <c r="G52" i="27"/>
  <c r="F52" i="27"/>
  <c r="G65" i="27"/>
  <c r="F65" i="27"/>
  <c r="G69" i="27"/>
  <c r="F69" i="27"/>
  <c r="G3" i="27"/>
  <c r="F3" i="27"/>
  <c r="F47" i="27"/>
  <c r="G47" i="27"/>
  <c r="G11" i="27"/>
  <c r="F11" i="27"/>
  <c r="F55" i="27"/>
  <c r="G55" i="27"/>
  <c r="G60" i="27"/>
  <c r="F60" i="27"/>
  <c r="G73" i="27"/>
  <c r="F73" i="27"/>
  <c r="G37" i="27"/>
  <c r="F37" i="27"/>
  <c r="G17" i="27"/>
  <c r="F17" i="27"/>
  <c r="G12" i="27"/>
  <c r="F12" i="27"/>
  <c r="G97" i="27"/>
  <c r="F97" i="27"/>
  <c r="F63" i="27"/>
  <c r="G63" i="27"/>
  <c r="G68" i="27"/>
  <c r="F68" i="27"/>
  <c r="G81" i="27"/>
  <c r="F81" i="27"/>
  <c r="G99" i="27"/>
  <c r="F99" i="27"/>
  <c r="G57" i="27"/>
  <c r="F57" i="27"/>
  <c r="G29" i="27"/>
  <c r="F29" i="27"/>
  <c r="G27" i="27"/>
  <c r="F27" i="27"/>
  <c r="G45" i="27"/>
  <c r="F45" i="27"/>
  <c r="D92" i="27"/>
  <c r="D116" i="27"/>
  <c r="E4" i="27"/>
  <c r="E12" i="27"/>
  <c r="E20" i="27"/>
  <c r="E28" i="27"/>
  <c r="E36" i="27"/>
  <c r="E44" i="27"/>
  <c r="E52" i="27"/>
  <c r="E60" i="27"/>
  <c r="E68" i="27"/>
  <c r="E76" i="27"/>
  <c r="E84" i="27"/>
  <c r="E100" i="27"/>
  <c r="E108" i="27"/>
  <c r="D9" i="27"/>
  <c r="D25" i="27"/>
  <c r="D113" i="27"/>
  <c r="D121" i="27"/>
  <c r="D6" i="27"/>
  <c r="D14" i="27"/>
  <c r="D22" i="27"/>
  <c r="D30" i="27"/>
  <c r="D38" i="27"/>
  <c r="D46" i="27"/>
  <c r="D54" i="27"/>
  <c r="D62" i="27"/>
  <c r="D70" i="27"/>
  <c r="D78" i="27"/>
  <c r="D86" i="27"/>
  <c r="D94" i="27"/>
  <c r="D102" i="27"/>
  <c r="D110" i="27"/>
  <c r="D118" i="27"/>
  <c r="D19" i="27"/>
  <c r="D35" i="27"/>
  <c r="D43" i="27"/>
  <c r="D51" i="27"/>
  <c r="D59" i="27"/>
  <c r="D67" i="27"/>
  <c r="D75" i="27"/>
  <c r="D83" i="27"/>
  <c r="D123" i="27"/>
  <c r="D8" i="27"/>
  <c r="D16" i="27"/>
  <c r="D24" i="27"/>
  <c r="D32" i="27"/>
  <c r="D40" i="27"/>
  <c r="D48" i="27"/>
  <c r="D56" i="27"/>
  <c r="D64" i="27"/>
  <c r="D72" i="27"/>
  <c r="D80" i="27"/>
  <c r="D88" i="27"/>
  <c r="D96" i="27"/>
  <c r="D104" i="27"/>
  <c r="D112" i="27"/>
  <c r="F115" i="27"/>
  <c r="D120" i="27"/>
  <c r="D2" i="27"/>
  <c r="D10" i="27"/>
  <c r="D18" i="27"/>
  <c r="D26" i="27"/>
  <c r="D34" i="27"/>
  <c r="D42" i="27"/>
  <c r="D50" i="27"/>
  <c r="D58" i="27"/>
  <c r="D66" i="27"/>
  <c r="D74" i="27"/>
  <c r="D82" i="27"/>
  <c r="D90" i="27"/>
  <c r="D98" i="27"/>
  <c r="D106" i="27"/>
  <c r="D114" i="27"/>
  <c r="F117" i="27"/>
  <c r="D122" i="27"/>
  <c r="G103" i="27" l="1"/>
  <c r="F109" i="27"/>
  <c r="F108" i="27"/>
  <c r="G111" i="27"/>
  <c r="F101" i="27"/>
  <c r="F122" i="27"/>
  <c r="G122" i="27"/>
  <c r="F2" i="27"/>
  <c r="G2" i="27"/>
  <c r="G8" i="27"/>
  <c r="F8" i="27"/>
  <c r="G70" i="27"/>
  <c r="F70" i="27"/>
  <c r="G120" i="27"/>
  <c r="F120" i="27"/>
  <c r="G123" i="27"/>
  <c r="F123" i="27"/>
  <c r="G62" i="27"/>
  <c r="F62" i="27"/>
  <c r="F106" i="27"/>
  <c r="G106" i="27"/>
  <c r="G112" i="27"/>
  <c r="F112" i="27"/>
  <c r="G75" i="27"/>
  <c r="F75" i="27"/>
  <c r="G46" i="27"/>
  <c r="F46" i="27"/>
  <c r="F98" i="27"/>
  <c r="G98" i="27"/>
  <c r="G104" i="27"/>
  <c r="F104" i="27"/>
  <c r="G67" i="27"/>
  <c r="F67" i="27"/>
  <c r="G38" i="27"/>
  <c r="F38" i="27"/>
  <c r="F90" i="27"/>
  <c r="G90" i="27"/>
  <c r="G96" i="27"/>
  <c r="F96" i="27"/>
  <c r="G59" i="27"/>
  <c r="F59" i="27"/>
  <c r="G30" i="27"/>
  <c r="F30" i="27"/>
  <c r="F82" i="27"/>
  <c r="G82" i="27"/>
  <c r="G88" i="27"/>
  <c r="F88" i="27"/>
  <c r="G51" i="27"/>
  <c r="F51" i="27"/>
  <c r="G22" i="27"/>
  <c r="F22" i="27"/>
  <c r="G54" i="27"/>
  <c r="F54" i="27"/>
  <c r="F74" i="27"/>
  <c r="G74" i="27"/>
  <c r="G80" i="27"/>
  <c r="F80" i="27"/>
  <c r="G43" i="27"/>
  <c r="F43" i="27"/>
  <c r="G14" i="27"/>
  <c r="F14" i="27"/>
  <c r="F66" i="27"/>
  <c r="G66" i="27"/>
  <c r="G72" i="27"/>
  <c r="F72" i="27"/>
  <c r="G35" i="27"/>
  <c r="F35" i="27"/>
  <c r="G6" i="27"/>
  <c r="F6" i="27"/>
  <c r="F58" i="27"/>
  <c r="G58" i="27"/>
  <c r="G64" i="27"/>
  <c r="F64" i="27"/>
  <c r="G19" i="27"/>
  <c r="F19" i="27"/>
  <c r="G121" i="27"/>
  <c r="F121" i="27"/>
  <c r="F50" i="27"/>
  <c r="G50" i="27"/>
  <c r="G56" i="27"/>
  <c r="F56" i="27"/>
  <c r="G118" i="27"/>
  <c r="F118" i="27"/>
  <c r="G113" i="27"/>
  <c r="F113" i="27"/>
  <c r="G116" i="27"/>
  <c r="F116" i="27"/>
  <c r="G83" i="27"/>
  <c r="F83" i="27"/>
  <c r="F42" i="27"/>
  <c r="G42" i="27"/>
  <c r="G48" i="27"/>
  <c r="F48" i="27"/>
  <c r="G110" i="27"/>
  <c r="F110" i="27"/>
  <c r="G25" i="27"/>
  <c r="F25" i="27"/>
  <c r="G92" i="27"/>
  <c r="F92" i="27"/>
  <c r="F34" i="27"/>
  <c r="G34" i="27"/>
  <c r="G40" i="27"/>
  <c r="F40" i="27"/>
  <c r="G102" i="27"/>
  <c r="F102" i="27"/>
  <c r="G9" i="27"/>
  <c r="F9" i="27"/>
  <c r="F26" i="27"/>
  <c r="G26" i="27"/>
  <c r="G32" i="27"/>
  <c r="F32" i="27"/>
  <c r="G94" i="27"/>
  <c r="F94" i="27"/>
  <c r="F18" i="27"/>
  <c r="G18" i="27"/>
  <c r="G24" i="27"/>
  <c r="F24" i="27"/>
  <c r="G86" i="27"/>
  <c r="F86" i="27"/>
  <c r="F114" i="27"/>
  <c r="G114" i="27"/>
  <c r="F10" i="27"/>
  <c r="G10" i="27"/>
  <c r="G16" i="27"/>
  <c r="F16" i="27"/>
  <c r="G78" i="27"/>
  <c r="F78" i="27"/>
  <c r="L2" i="28" l="1"/>
  <c r="M7" i="28" l="1"/>
  <c r="M6" i="28"/>
  <c r="L7" i="28" s="1"/>
  <c r="M5" i="28"/>
  <c r="L6" i="28" s="1"/>
  <c r="M4" i="28"/>
  <c r="L5" i="28" s="1"/>
  <c r="M3" i="28"/>
  <c r="L4" i="28" s="1"/>
  <c r="N2" i="28"/>
  <c r="U120" i="46"/>
  <c r="V120" i="46"/>
  <c r="W120" i="46"/>
  <c r="X120" i="46"/>
  <c r="Y120" i="46"/>
  <c r="Z120" i="46"/>
  <c r="AA120" i="46"/>
  <c r="AB120" i="46"/>
  <c r="AC120" i="46"/>
  <c r="AD120" i="46"/>
  <c r="AE120" i="46"/>
  <c r="AF120" i="46"/>
  <c r="AG120" i="46"/>
  <c r="AH120" i="46"/>
  <c r="AI120" i="46"/>
  <c r="AJ120" i="46"/>
  <c r="AK120" i="46"/>
  <c r="AL120" i="46"/>
  <c r="AM120" i="46"/>
  <c r="AN120" i="46"/>
  <c r="AO120" i="46"/>
  <c r="AP120" i="46"/>
  <c r="AQ120" i="46"/>
  <c r="AR120" i="46"/>
  <c r="AS120" i="46"/>
  <c r="AT120" i="46"/>
  <c r="AU120" i="46"/>
  <c r="AV120" i="46"/>
  <c r="AW120" i="46"/>
  <c r="AX120" i="46"/>
  <c r="AY120" i="46"/>
  <c r="AZ120" i="46"/>
  <c r="BA120" i="46"/>
  <c r="BB120" i="46"/>
  <c r="U121" i="46"/>
  <c r="V121" i="46"/>
  <c r="W121" i="46"/>
  <c r="X121" i="46"/>
  <c r="Y121" i="46"/>
  <c r="Z121" i="46"/>
  <c r="AA121" i="46"/>
  <c r="AB121" i="46"/>
  <c r="AC121" i="46"/>
  <c r="AD121" i="46"/>
  <c r="AE121" i="46"/>
  <c r="AF121" i="46"/>
  <c r="AG121" i="46"/>
  <c r="AH121" i="46"/>
  <c r="AI121" i="46"/>
  <c r="AJ121" i="46"/>
  <c r="AK121" i="46"/>
  <c r="AL121" i="46"/>
  <c r="AM121" i="46"/>
  <c r="AN121" i="46"/>
  <c r="AO121" i="46"/>
  <c r="AP121" i="46"/>
  <c r="AQ121" i="46"/>
  <c r="AR121" i="46"/>
  <c r="AS121" i="46"/>
  <c r="AT121" i="46"/>
  <c r="AU121" i="46"/>
  <c r="AV121" i="46"/>
  <c r="AW121" i="46"/>
  <c r="AX121" i="46"/>
  <c r="AY121" i="46"/>
  <c r="AZ121" i="46"/>
  <c r="BA121" i="46"/>
  <c r="BB121" i="46"/>
  <c r="U122" i="46"/>
  <c r="V122" i="46"/>
  <c r="W122" i="46"/>
  <c r="X122" i="46"/>
  <c r="Y122" i="46"/>
  <c r="Z122" i="46"/>
  <c r="AA122" i="46"/>
  <c r="AB122" i="46"/>
  <c r="AC122" i="46"/>
  <c r="AD122" i="46"/>
  <c r="AE122" i="46"/>
  <c r="AF122" i="46"/>
  <c r="AG122" i="46"/>
  <c r="AH122" i="46"/>
  <c r="AI122" i="46"/>
  <c r="AJ122" i="46"/>
  <c r="AK122" i="46"/>
  <c r="AL122" i="46"/>
  <c r="AM122" i="46"/>
  <c r="AN122" i="46"/>
  <c r="AO122" i="46"/>
  <c r="AP122" i="46"/>
  <c r="AQ122" i="46"/>
  <c r="AR122" i="46"/>
  <c r="AS122" i="46"/>
  <c r="AT122" i="46"/>
  <c r="AU122" i="46"/>
  <c r="AV122" i="46"/>
  <c r="AW122" i="46"/>
  <c r="AX122" i="46"/>
  <c r="AY122" i="46"/>
  <c r="AZ122" i="46"/>
  <c r="BA122" i="46"/>
  <c r="BB122" i="46"/>
  <c r="U123" i="46"/>
  <c r="V123" i="46"/>
  <c r="W123" i="46"/>
  <c r="X123" i="46"/>
  <c r="Y123" i="46"/>
  <c r="Z123" i="46"/>
  <c r="AA123" i="46"/>
  <c r="AB123" i="46"/>
  <c r="AC123" i="46"/>
  <c r="AD123" i="46"/>
  <c r="AE123" i="46"/>
  <c r="AF123" i="46"/>
  <c r="AG123" i="46"/>
  <c r="AH123" i="46"/>
  <c r="AI123" i="46"/>
  <c r="AJ123" i="46"/>
  <c r="AK123" i="46"/>
  <c r="AL123" i="46"/>
  <c r="AM123" i="46"/>
  <c r="AN123" i="46"/>
  <c r="AO123" i="46"/>
  <c r="AP123" i="46"/>
  <c r="AQ123" i="46"/>
  <c r="AR123" i="46"/>
  <c r="AS123" i="46"/>
  <c r="AT123" i="46"/>
  <c r="AU123" i="46"/>
  <c r="AV123" i="46"/>
  <c r="AW123" i="46"/>
  <c r="AX123" i="46"/>
  <c r="AY123" i="46"/>
  <c r="AZ123" i="46"/>
  <c r="BA123" i="46"/>
  <c r="BB123" i="46"/>
  <c r="U102" i="46"/>
  <c r="V102" i="46"/>
  <c r="W102" i="46"/>
  <c r="X102" i="46"/>
  <c r="Y102" i="46"/>
  <c r="Z102" i="46"/>
  <c r="AA102" i="46"/>
  <c r="AB102" i="46"/>
  <c r="AC102" i="46"/>
  <c r="AD102" i="46"/>
  <c r="AE102" i="46"/>
  <c r="AF102" i="46"/>
  <c r="AG102" i="46"/>
  <c r="AH102" i="46"/>
  <c r="AI102" i="46"/>
  <c r="AJ102" i="46"/>
  <c r="AK102" i="46"/>
  <c r="AL102" i="46"/>
  <c r="AM102" i="46"/>
  <c r="AN102" i="46"/>
  <c r="AO102" i="46"/>
  <c r="AP102" i="46"/>
  <c r="AQ102" i="46"/>
  <c r="AR102" i="46"/>
  <c r="AS102" i="46"/>
  <c r="AT102" i="46"/>
  <c r="AU102" i="46"/>
  <c r="AV102" i="46"/>
  <c r="AW102" i="46"/>
  <c r="AX102" i="46"/>
  <c r="AY102" i="46"/>
  <c r="AZ102" i="46"/>
  <c r="BA102" i="46"/>
  <c r="BB102" i="46"/>
  <c r="U103" i="46"/>
  <c r="V103" i="46"/>
  <c r="W103" i="46"/>
  <c r="X103" i="46"/>
  <c r="Y103" i="46"/>
  <c r="Z103" i="46"/>
  <c r="AA103" i="46"/>
  <c r="AB103" i="46"/>
  <c r="AC103" i="46"/>
  <c r="AD103" i="46"/>
  <c r="AE103" i="46"/>
  <c r="AF103" i="46"/>
  <c r="AG103" i="46"/>
  <c r="AH103" i="46"/>
  <c r="AI103" i="46"/>
  <c r="AJ103" i="46"/>
  <c r="AK103" i="46"/>
  <c r="AL103" i="46"/>
  <c r="AM103" i="46"/>
  <c r="AN103" i="46"/>
  <c r="AO103" i="46"/>
  <c r="AP103" i="46"/>
  <c r="AQ103" i="46"/>
  <c r="AR103" i="46"/>
  <c r="AS103" i="46"/>
  <c r="AT103" i="46"/>
  <c r="AU103" i="46"/>
  <c r="AV103" i="46"/>
  <c r="AW103" i="46"/>
  <c r="AX103" i="46"/>
  <c r="AY103" i="46"/>
  <c r="AZ103" i="46"/>
  <c r="BA103" i="46"/>
  <c r="BB103" i="46"/>
  <c r="U104" i="46"/>
  <c r="V104" i="46"/>
  <c r="W104" i="46"/>
  <c r="X104" i="46"/>
  <c r="Y104" i="46"/>
  <c r="Z104" i="46"/>
  <c r="AA104" i="46"/>
  <c r="AB104" i="46"/>
  <c r="AC104" i="46"/>
  <c r="AD104" i="46"/>
  <c r="AE104" i="46"/>
  <c r="AF104" i="46"/>
  <c r="AG104" i="46"/>
  <c r="AH104" i="46"/>
  <c r="AI104" i="46"/>
  <c r="AJ104" i="46"/>
  <c r="AK104" i="46"/>
  <c r="AL104" i="46"/>
  <c r="AM104" i="46"/>
  <c r="AN104" i="46"/>
  <c r="AO104" i="46"/>
  <c r="AP104" i="46"/>
  <c r="AQ104" i="46"/>
  <c r="AR104" i="46"/>
  <c r="AS104" i="46"/>
  <c r="AT104" i="46"/>
  <c r="AU104" i="46"/>
  <c r="AV104" i="46"/>
  <c r="AW104" i="46"/>
  <c r="AX104" i="46"/>
  <c r="AY104" i="46"/>
  <c r="AZ104" i="46"/>
  <c r="BA104" i="46"/>
  <c r="BB104" i="46"/>
  <c r="U105" i="46"/>
  <c r="V105" i="46"/>
  <c r="W105" i="46"/>
  <c r="X105" i="46"/>
  <c r="Y105" i="46"/>
  <c r="Z105" i="46"/>
  <c r="AA105" i="46"/>
  <c r="AB105" i="46"/>
  <c r="AC105" i="46"/>
  <c r="AD105" i="46"/>
  <c r="AE105" i="46"/>
  <c r="AF105" i="46"/>
  <c r="AG105" i="46"/>
  <c r="AH105" i="46"/>
  <c r="AI105" i="46"/>
  <c r="AJ105" i="46"/>
  <c r="AK105" i="46"/>
  <c r="AL105" i="46"/>
  <c r="AM105" i="46"/>
  <c r="AN105" i="46"/>
  <c r="AO105" i="46"/>
  <c r="AP105" i="46"/>
  <c r="AQ105" i="46"/>
  <c r="AR105" i="46"/>
  <c r="AS105" i="46"/>
  <c r="AT105" i="46"/>
  <c r="AU105" i="46"/>
  <c r="AV105" i="46"/>
  <c r="AW105" i="46"/>
  <c r="AX105" i="46"/>
  <c r="AY105" i="46"/>
  <c r="AZ105" i="46"/>
  <c r="BA105" i="46"/>
  <c r="BB105" i="46"/>
  <c r="U106" i="46"/>
  <c r="V106" i="46"/>
  <c r="W106" i="46"/>
  <c r="X106" i="46"/>
  <c r="Y106" i="46"/>
  <c r="Z106" i="46"/>
  <c r="AA106" i="46"/>
  <c r="AB106" i="46"/>
  <c r="AC106" i="46"/>
  <c r="AD106" i="46"/>
  <c r="AE106" i="46"/>
  <c r="AF106" i="46"/>
  <c r="AG106" i="46"/>
  <c r="AH106" i="46"/>
  <c r="AI106" i="46"/>
  <c r="AJ106" i="46"/>
  <c r="AK106" i="46"/>
  <c r="AL106" i="46"/>
  <c r="AM106" i="46"/>
  <c r="AN106" i="46"/>
  <c r="AO106" i="46"/>
  <c r="AP106" i="46"/>
  <c r="AQ106" i="46"/>
  <c r="AR106" i="46"/>
  <c r="AS106" i="46"/>
  <c r="AT106" i="46"/>
  <c r="AU106" i="46"/>
  <c r="AV106" i="46"/>
  <c r="AW106" i="46"/>
  <c r="AX106" i="46"/>
  <c r="AY106" i="46"/>
  <c r="AZ106" i="46"/>
  <c r="BA106" i="46"/>
  <c r="BB106" i="46"/>
  <c r="U107" i="46"/>
  <c r="V107" i="46"/>
  <c r="W107" i="46"/>
  <c r="X107" i="46"/>
  <c r="Y107" i="46"/>
  <c r="Z107" i="46"/>
  <c r="AA107" i="46"/>
  <c r="AB107" i="46"/>
  <c r="AC107" i="46"/>
  <c r="AD107" i="46"/>
  <c r="AE107" i="46"/>
  <c r="AF107" i="46"/>
  <c r="AG107" i="46"/>
  <c r="AH107" i="46"/>
  <c r="AI107" i="46"/>
  <c r="AJ107" i="46"/>
  <c r="AK107" i="46"/>
  <c r="AL107" i="46"/>
  <c r="AM107" i="46"/>
  <c r="AN107" i="46"/>
  <c r="AO107" i="46"/>
  <c r="AP107" i="46"/>
  <c r="AQ107" i="46"/>
  <c r="AR107" i="46"/>
  <c r="AS107" i="46"/>
  <c r="AT107" i="46"/>
  <c r="AU107" i="46"/>
  <c r="AV107" i="46"/>
  <c r="AW107" i="46"/>
  <c r="AX107" i="46"/>
  <c r="AY107" i="46"/>
  <c r="AZ107" i="46"/>
  <c r="BA107" i="46"/>
  <c r="BB107" i="46"/>
  <c r="U108" i="46"/>
  <c r="V108" i="46"/>
  <c r="W108" i="46"/>
  <c r="X108" i="46"/>
  <c r="Y108" i="46"/>
  <c r="Z108" i="46"/>
  <c r="AA108" i="46"/>
  <c r="AB108" i="46"/>
  <c r="AC108" i="46"/>
  <c r="AD108" i="46"/>
  <c r="AE108" i="46"/>
  <c r="AF108" i="46"/>
  <c r="AG108" i="46"/>
  <c r="AH108" i="46"/>
  <c r="AI108" i="46"/>
  <c r="AJ108" i="46"/>
  <c r="AK108" i="46"/>
  <c r="AL108" i="46"/>
  <c r="AM108" i="46"/>
  <c r="AN108" i="46"/>
  <c r="AO108" i="46"/>
  <c r="AP108" i="46"/>
  <c r="AQ108" i="46"/>
  <c r="AR108" i="46"/>
  <c r="AS108" i="46"/>
  <c r="AT108" i="46"/>
  <c r="AU108" i="46"/>
  <c r="AV108" i="46"/>
  <c r="AW108" i="46"/>
  <c r="AX108" i="46"/>
  <c r="AY108" i="46"/>
  <c r="AZ108" i="46"/>
  <c r="BA108" i="46"/>
  <c r="BB108" i="46"/>
  <c r="U109" i="46"/>
  <c r="V109" i="46"/>
  <c r="W109" i="46"/>
  <c r="X109" i="46"/>
  <c r="Y109" i="46"/>
  <c r="Z109" i="46"/>
  <c r="AA109" i="46"/>
  <c r="AB109" i="46"/>
  <c r="AC109" i="46"/>
  <c r="AD109" i="46"/>
  <c r="AE109" i="46"/>
  <c r="AF109" i="46"/>
  <c r="AG109" i="46"/>
  <c r="AH109" i="46"/>
  <c r="AI109" i="46"/>
  <c r="AJ109" i="46"/>
  <c r="AK109" i="46"/>
  <c r="AL109" i="46"/>
  <c r="AM109" i="46"/>
  <c r="AN109" i="46"/>
  <c r="AO109" i="46"/>
  <c r="AP109" i="46"/>
  <c r="AQ109" i="46"/>
  <c r="AR109" i="46"/>
  <c r="AS109" i="46"/>
  <c r="AT109" i="46"/>
  <c r="AU109" i="46"/>
  <c r="AV109" i="46"/>
  <c r="AW109" i="46"/>
  <c r="AX109" i="46"/>
  <c r="AY109" i="46"/>
  <c r="AZ109" i="46"/>
  <c r="BA109" i="46"/>
  <c r="BB109" i="46"/>
  <c r="U110" i="46"/>
  <c r="V110" i="46"/>
  <c r="W110" i="46"/>
  <c r="X110" i="46"/>
  <c r="Y110" i="46"/>
  <c r="Z110" i="46"/>
  <c r="AA110" i="46"/>
  <c r="AB110" i="46"/>
  <c r="AC110" i="46"/>
  <c r="AD110" i="46"/>
  <c r="AE110" i="46"/>
  <c r="AF110" i="46"/>
  <c r="AG110" i="46"/>
  <c r="AH110" i="46"/>
  <c r="AI110" i="46"/>
  <c r="AJ110" i="46"/>
  <c r="AK110" i="46"/>
  <c r="AL110" i="46"/>
  <c r="AM110" i="46"/>
  <c r="AN110" i="46"/>
  <c r="AO110" i="46"/>
  <c r="AP110" i="46"/>
  <c r="AQ110" i="46"/>
  <c r="AR110" i="46"/>
  <c r="AS110" i="46"/>
  <c r="AT110" i="46"/>
  <c r="AU110" i="46"/>
  <c r="AV110" i="46"/>
  <c r="AW110" i="46"/>
  <c r="AX110" i="46"/>
  <c r="AY110" i="46"/>
  <c r="AZ110" i="46"/>
  <c r="BA110" i="46"/>
  <c r="BB110" i="46"/>
  <c r="U111" i="46"/>
  <c r="V111" i="46"/>
  <c r="W111" i="46"/>
  <c r="X111" i="46"/>
  <c r="Y111" i="46"/>
  <c r="Z111" i="46"/>
  <c r="AA111" i="46"/>
  <c r="AB111" i="46"/>
  <c r="AC111" i="46"/>
  <c r="AD111" i="46"/>
  <c r="AE111" i="46"/>
  <c r="AF111" i="46"/>
  <c r="AG111" i="46"/>
  <c r="AH111" i="46"/>
  <c r="AI111" i="46"/>
  <c r="AJ111" i="46"/>
  <c r="AK111" i="46"/>
  <c r="AL111" i="46"/>
  <c r="AM111" i="46"/>
  <c r="AN111" i="46"/>
  <c r="AO111" i="46"/>
  <c r="AP111" i="46"/>
  <c r="AQ111" i="46"/>
  <c r="AR111" i="46"/>
  <c r="AS111" i="46"/>
  <c r="AT111" i="46"/>
  <c r="AU111" i="46"/>
  <c r="AV111" i="46"/>
  <c r="AW111" i="46"/>
  <c r="AX111" i="46"/>
  <c r="AY111" i="46"/>
  <c r="AZ111" i="46"/>
  <c r="BA111" i="46"/>
  <c r="BB111" i="46"/>
  <c r="U112" i="46"/>
  <c r="V112" i="46"/>
  <c r="W112" i="46"/>
  <c r="X112" i="46"/>
  <c r="Y112" i="46"/>
  <c r="Z112" i="46"/>
  <c r="AA112" i="46"/>
  <c r="AB112" i="46"/>
  <c r="AC112" i="46"/>
  <c r="AD112" i="46"/>
  <c r="AE112" i="46"/>
  <c r="AF112" i="46"/>
  <c r="AG112" i="46"/>
  <c r="AH112" i="46"/>
  <c r="AI112" i="46"/>
  <c r="AJ112" i="46"/>
  <c r="AK112" i="46"/>
  <c r="AL112" i="46"/>
  <c r="AM112" i="46"/>
  <c r="AN112" i="46"/>
  <c r="AO112" i="46"/>
  <c r="AP112" i="46"/>
  <c r="AQ112" i="46"/>
  <c r="AR112" i="46"/>
  <c r="AS112" i="46"/>
  <c r="AT112" i="46"/>
  <c r="AU112" i="46"/>
  <c r="AV112" i="46"/>
  <c r="AW112" i="46"/>
  <c r="AX112" i="46"/>
  <c r="AY112" i="46"/>
  <c r="AZ112" i="46"/>
  <c r="BA112" i="46"/>
  <c r="BB112" i="46"/>
  <c r="U113" i="46"/>
  <c r="V113" i="46"/>
  <c r="W113" i="46"/>
  <c r="X113" i="46"/>
  <c r="Y113" i="46"/>
  <c r="Z113" i="46"/>
  <c r="AA113" i="46"/>
  <c r="AB113" i="46"/>
  <c r="AC113" i="46"/>
  <c r="AD113" i="46"/>
  <c r="AE113" i="46"/>
  <c r="AF113" i="46"/>
  <c r="AG113" i="46"/>
  <c r="AH113" i="46"/>
  <c r="AI113" i="46"/>
  <c r="AJ113" i="46"/>
  <c r="AK113" i="46"/>
  <c r="AL113" i="46"/>
  <c r="AM113" i="46"/>
  <c r="AN113" i="46"/>
  <c r="AO113" i="46"/>
  <c r="AP113" i="46"/>
  <c r="AQ113" i="46"/>
  <c r="AR113" i="46"/>
  <c r="AS113" i="46"/>
  <c r="AT113" i="46"/>
  <c r="AU113" i="46"/>
  <c r="AV113" i="46"/>
  <c r="AW113" i="46"/>
  <c r="AX113" i="46"/>
  <c r="AY113" i="46"/>
  <c r="AZ113" i="46"/>
  <c r="BA113" i="46"/>
  <c r="BB113" i="46"/>
  <c r="U114" i="46"/>
  <c r="V114" i="46"/>
  <c r="W114" i="46"/>
  <c r="X114" i="46"/>
  <c r="Y114" i="46"/>
  <c r="Z114" i="46"/>
  <c r="AA114" i="46"/>
  <c r="AB114" i="46"/>
  <c r="AC114" i="46"/>
  <c r="AD114" i="46"/>
  <c r="AE114" i="46"/>
  <c r="AF114" i="46"/>
  <c r="AG114" i="46"/>
  <c r="AH114" i="46"/>
  <c r="AI114" i="46"/>
  <c r="AJ114" i="46"/>
  <c r="AK114" i="46"/>
  <c r="AL114" i="46"/>
  <c r="AM114" i="46"/>
  <c r="AN114" i="46"/>
  <c r="AO114" i="46"/>
  <c r="AP114" i="46"/>
  <c r="AQ114" i="46"/>
  <c r="AR114" i="46"/>
  <c r="AS114" i="46"/>
  <c r="AT114" i="46"/>
  <c r="AU114" i="46"/>
  <c r="AV114" i="46"/>
  <c r="AW114" i="46"/>
  <c r="AX114" i="46"/>
  <c r="AY114" i="46"/>
  <c r="AZ114" i="46"/>
  <c r="BA114" i="46"/>
  <c r="BB114" i="46"/>
  <c r="U115" i="46"/>
  <c r="V115" i="46"/>
  <c r="W115" i="46"/>
  <c r="X115" i="46"/>
  <c r="Y115" i="46"/>
  <c r="Z115" i="46"/>
  <c r="AA115" i="46"/>
  <c r="AB115" i="46"/>
  <c r="AC115" i="46"/>
  <c r="AD115" i="46"/>
  <c r="AE115" i="46"/>
  <c r="AF115" i="46"/>
  <c r="AG115" i="46"/>
  <c r="AH115" i="46"/>
  <c r="AI115" i="46"/>
  <c r="AJ115" i="46"/>
  <c r="AK115" i="46"/>
  <c r="AL115" i="46"/>
  <c r="AM115" i="46"/>
  <c r="AN115" i="46"/>
  <c r="AO115" i="46"/>
  <c r="AP115" i="46"/>
  <c r="AQ115" i="46"/>
  <c r="AR115" i="46"/>
  <c r="AS115" i="46"/>
  <c r="AT115" i="46"/>
  <c r="AU115" i="46"/>
  <c r="AV115" i="46"/>
  <c r="AW115" i="46"/>
  <c r="AX115" i="46"/>
  <c r="AY115" i="46"/>
  <c r="AZ115" i="46"/>
  <c r="BA115" i="46"/>
  <c r="BB115" i="46"/>
  <c r="U116" i="46"/>
  <c r="V116" i="46"/>
  <c r="W116" i="46"/>
  <c r="X116" i="46"/>
  <c r="Y116" i="46"/>
  <c r="Z116" i="46"/>
  <c r="AA116" i="46"/>
  <c r="AB116" i="46"/>
  <c r="AC116" i="46"/>
  <c r="AD116" i="46"/>
  <c r="AE116" i="46"/>
  <c r="AF116" i="46"/>
  <c r="AG116" i="46"/>
  <c r="AH116" i="46"/>
  <c r="AI116" i="46"/>
  <c r="AJ116" i="46"/>
  <c r="AK116" i="46"/>
  <c r="AL116" i="46"/>
  <c r="AM116" i="46"/>
  <c r="AN116" i="46"/>
  <c r="AO116" i="46"/>
  <c r="AP116" i="46"/>
  <c r="AQ116" i="46"/>
  <c r="AR116" i="46"/>
  <c r="AS116" i="46"/>
  <c r="AT116" i="46"/>
  <c r="AU116" i="46"/>
  <c r="AV116" i="46"/>
  <c r="AW116" i="46"/>
  <c r="AX116" i="46"/>
  <c r="AY116" i="46"/>
  <c r="AZ116" i="46"/>
  <c r="BA116" i="46"/>
  <c r="BB116" i="46"/>
  <c r="U117" i="46"/>
  <c r="V117" i="46"/>
  <c r="W117" i="46"/>
  <c r="X117" i="46"/>
  <c r="Y117" i="46"/>
  <c r="Z117" i="46"/>
  <c r="AA117" i="46"/>
  <c r="AB117" i="46"/>
  <c r="AC117" i="46"/>
  <c r="AD117" i="46"/>
  <c r="AE117" i="46"/>
  <c r="AF117" i="46"/>
  <c r="AG117" i="46"/>
  <c r="AH117" i="46"/>
  <c r="AI117" i="46"/>
  <c r="AJ117" i="46"/>
  <c r="AK117" i="46"/>
  <c r="AL117" i="46"/>
  <c r="AM117" i="46"/>
  <c r="AN117" i="46"/>
  <c r="AO117" i="46"/>
  <c r="AP117" i="46"/>
  <c r="AQ117" i="46"/>
  <c r="AR117" i="46"/>
  <c r="AS117" i="46"/>
  <c r="AT117" i="46"/>
  <c r="AU117" i="46"/>
  <c r="AV117" i="46"/>
  <c r="AW117" i="46"/>
  <c r="AX117" i="46"/>
  <c r="AY117" i="46"/>
  <c r="AZ117" i="46"/>
  <c r="BA117" i="46"/>
  <c r="BB117" i="46"/>
  <c r="U118" i="46"/>
  <c r="V118" i="46"/>
  <c r="W118" i="46"/>
  <c r="X118" i="46"/>
  <c r="Y118" i="46"/>
  <c r="Z118" i="46"/>
  <c r="AA118" i="46"/>
  <c r="AB118" i="46"/>
  <c r="AC118" i="46"/>
  <c r="AD118" i="46"/>
  <c r="AE118" i="46"/>
  <c r="AF118" i="46"/>
  <c r="AG118" i="46"/>
  <c r="AH118" i="46"/>
  <c r="AI118" i="46"/>
  <c r="AJ118" i="46"/>
  <c r="AK118" i="46"/>
  <c r="AL118" i="46"/>
  <c r="AM118" i="46"/>
  <c r="AN118" i="46"/>
  <c r="AO118" i="46"/>
  <c r="AP118" i="46"/>
  <c r="AQ118" i="46"/>
  <c r="AR118" i="46"/>
  <c r="AS118" i="46"/>
  <c r="AT118" i="46"/>
  <c r="AU118" i="46"/>
  <c r="AV118" i="46"/>
  <c r="AW118" i="46"/>
  <c r="AX118" i="46"/>
  <c r="AY118" i="46"/>
  <c r="AZ118" i="46"/>
  <c r="BA118" i="46"/>
  <c r="BB118" i="46"/>
  <c r="U119" i="46"/>
  <c r="V119" i="46"/>
  <c r="W119" i="46"/>
  <c r="X119" i="46"/>
  <c r="Y119" i="46"/>
  <c r="Z119" i="46"/>
  <c r="AA119" i="46"/>
  <c r="AB119" i="46"/>
  <c r="AC119" i="46"/>
  <c r="AD119" i="46"/>
  <c r="AE119" i="46"/>
  <c r="AF119" i="46"/>
  <c r="AG119" i="46"/>
  <c r="AH119" i="46"/>
  <c r="AI119" i="46"/>
  <c r="AJ119" i="46"/>
  <c r="AK119" i="46"/>
  <c r="AL119" i="46"/>
  <c r="AM119" i="46"/>
  <c r="AN119" i="46"/>
  <c r="AO119" i="46"/>
  <c r="AP119" i="46"/>
  <c r="AQ119" i="46"/>
  <c r="AR119" i="46"/>
  <c r="AS119" i="46"/>
  <c r="AT119" i="46"/>
  <c r="AU119" i="46"/>
  <c r="AV119" i="46"/>
  <c r="AW119" i="46"/>
  <c r="AX119" i="46"/>
  <c r="AY119" i="46"/>
  <c r="AZ119" i="46"/>
  <c r="BA119" i="46"/>
  <c r="BB119" i="46"/>
  <c r="T123" i="46"/>
  <c r="S123" i="46"/>
  <c r="R123" i="46"/>
  <c r="Q123" i="46"/>
  <c r="P123" i="46"/>
  <c r="O123" i="46"/>
  <c r="N123" i="46"/>
  <c r="M123" i="46"/>
  <c r="L123" i="46"/>
  <c r="F123" i="46" s="1"/>
  <c r="K123" i="46"/>
  <c r="E123" i="46" s="1"/>
  <c r="T122" i="46"/>
  <c r="S122" i="46"/>
  <c r="R122" i="46"/>
  <c r="Q122" i="46"/>
  <c r="P122" i="46"/>
  <c r="O122" i="46"/>
  <c r="N122" i="46"/>
  <c r="M122" i="46"/>
  <c r="L122" i="46"/>
  <c r="F122" i="46" s="1"/>
  <c r="K122" i="46"/>
  <c r="E122" i="46" s="1"/>
  <c r="T121" i="46"/>
  <c r="S121" i="46"/>
  <c r="R121" i="46"/>
  <c r="Q121" i="46"/>
  <c r="P121" i="46"/>
  <c r="O121" i="46"/>
  <c r="N121" i="46"/>
  <c r="M121" i="46"/>
  <c r="L121" i="46"/>
  <c r="F121" i="46" s="1"/>
  <c r="K121" i="46"/>
  <c r="E121" i="46" s="1"/>
  <c r="T120" i="46"/>
  <c r="S120" i="46"/>
  <c r="R120" i="46"/>
  <c r="Q120" i="46"/>
  <c r="P120" i="46"/>
  <c r="O120" i="46"/>
  <c r="N120" i="46"/>
  <c r="M120" i="46"/>
  <c r="L120" i="46"/>
  <c r="F120" i="46" s="1"/>
  <c r="K120" i="46"/>
  <c r="E120" i="46" s="1"/>
  <c r="T119" i="46"/>
  <c r="S119" i="46"/>
  <c r="R119" i="46"/>
  <c r="Q119" i="46"/>
  <c r="P119" i="46"/>
  <c r="O119" i="46"/>
  <c r="N119" i="46"/>
  <c r="M119" i="46"/>
  <c r="L119" i="46"/>
  <c r="F119" i="46" s="1"/>
  <c r="K119" i="46"/>
  <c r="E119" i="46" s="1"/>
  <c r="T118" i="46"/>
  <c r="S118" i="46"/>
  <c r="R118" i="46"/>
  <c r="Q118" i="46"/>
  <c r="P118" i="46"/>
  <c r="O118" i="46"/>
  <c r="N118" i="46"/>
  <c r="M118" i="46"/>
  <c r="L118" i="46"/>
  <c r="F118" i="46" s="1"/>
  <c r="K118" i="46"/>
  <c r="E118" i="46" s="1"/>
  <c r="T117" i="46"/>
  <c r="S117" i="46"/>
  <c r="R117" i="46"/>
  <c r="Q117" i="46"/>
  <c r="P117" i="46"/>
  <c r="O117" i="46"/>
  <c r="N117" i="46"/>
  <c r="M117" i="46"/>
  <c r="L117" i="46"/>
  <c r="F117" i="46" s="1"/>
  <c r="K117" i="46"/>
  <c r="E117" i="46" s="1"/>
  <c r="T116" i="46"/>
  <c r="S116" i="46"/>
  <c r="R116" i="46"/>
  <c r="Q116" i="46"/>
  <c r="P116" i="46"/>
  <c r="O116" i="46"/>
  <c r="N116" i="46"/>
  <c r="M116" i="46"/>
  <c r="L116" i="46"/>
  <c r="F116" i="46" s="1"/>
  <c r="K116" i="46"/>
  <c r="E116" i="46" s="1"/>
  <c r="T115" i="46"/>
  <c r="S115" i="46"/>
  <c r="R115" i="46"/>
  <c r="Q115" i="46"/>
  <c r="P115" i="46"/>
  <c r="O115" i="46"/>
  <c r="N115" i="46"/>
  <c r="M115" i="46"/>
  <c r="L115" i="46"/>
  <c r="F115" i="46" s="1"/>
  <c r="K115" i="46"/>
  <c r="E115" i="46" s="1"/>
  <c r="T114" i="46"/>
  <c r="S114" i="46"/>
  <c r="R114" i="46"/>
  <c r="Q114" i="46"/>
  <c r="P114" i="46"/>
  <c r="O114" i="46"/>
  <c r="N114" i="46"/>
  <c r="M114" i="46"/>
  <c r="L114" i="46"/>
  <c r="F114" i="46" s="1"/>
  <c r="K114" i="46"/>
  <c r="E114" i="46" s="1"/>
  <c r="T113" i="46"/>
  <c r="S113" i="46"/>
  <c r="R113" i="46"/>
  <c r="Q113" i="46"/>
  <c r="P113" i="46"/>
  <c r="O113" i="46"/>
  <c r="N113" i="46"/>
  <c r="M113" i="46"/>
  <c r="L113" i="46"/>
  <c r="K113" i="46"/>
  <c r="T112" i="46"/>
  <c r="S112" i="46"/>
  <c r="R112" i="46"/>
  <c r="Q112" i="46"/>
  <c r="P112" i="46"/>
  <c r="O112" i="46"/>
  <c r="N112" i="46"/>
  <c r="M112" i="46"/>
  <c r="L112" i="46"/>
  <c r="K112" i="46"/>
  <c r="T111" i="46"/>
  <c r="S111" i="46"/>
  <c r="R111" i="46"/>
  <c r="Q111" i="46"/>
  <c r="P111" i="46"/>
  <c r="O111" i="46"/>
  <c r="N111" i="46"/>
  <c r="M111" i="46"/>
  <c r="L111" i="46"/>
  <c r="K111" i="46"/>
  <c r="T110" i="46"/>
  <c r="S110" i="46"/>
  <c r="R110" i="46"/>
  <c r="Q110" i="46"/>
  <c r="P110" i="46"/>
  <c r="O110" i="46"/>
  <c r="N110" i="46"/>
  <c r="M110" i="46"/>
  <c r="L110" i="46"/>
  <c r="K110" i="46"/>
  <c r="T109" i="46"/>
  <c r="S109" i="46"/>
  <c r="R109" i="46"/>
  <c r="Q109" i="46"/>
  <c r="P109" i="46"/>
  <c r="O109" i="46"/>
  <c r="N109" i="46"/>
  <c r="M109" i="46"/>
  <c r="L109" i="46"/>
  <c r="K109" i="46"/>
  <c r="T108" i="46"/>
  <c r="S108" i="46"/>
  <c r="R108" i="46"/>
  <c r="Q108" i="46"/>
  <c r="P108" i="46"/>
  <c r="O108" i="46"/>
  <c r="N108" i="46"/>
  <c r="M108" i="46"/>
  <c r="L108" i="46"/>
  <c r="K108" i="46"/>
  <c r="T107" i="46"/>
  <c r="S107" i="46"/>
  <c r="R107" i="46"/>
  <c r="Q107" i="46"/>
  <c r="P107" i="46"/>
  <c r="O107" i="46"/>
  <c r="N107" i="46"/>
  <c r="M107" i="46"/>
  <c r="L107" i="46"/>
  <c r="K107" i="46"/>
  <c r="T106" i="46"/>
  <c r="S106" i="46"/>
  <c r="R106" i="46"/>
  <c r="Q106" i="46"/>
  <c r="P106" i="46"/>
  <c r="O106" i="46"/>
  <c r="N106" i="46"/>
  <c r="M106" i="46"/>
  <c r="L106" i="46"/>
  <c r="K106" i="46"/>
  <c r="T105" i="46"/>
  <c r="S105" i="46"/>
  <c r="R105" i="46"/>
  <c r="Q105" i="46"/>
  <c r="P105" i="46"/>
  <c r="O105" i="46"/>
  <c r="N105" i="46"/>
  <c r="M105" i="46"/>
  <c r="L105" i="46"/>
  <c r="K105" i="46"/>
  <c r="T104" i="46"/>
  <c r="S104" i="46"/>
  <c r="R104" i="46"/>
  <c r="Q104" i="46"/>
  <c r="P104" i="46"/>
  <c r="O104" i="46"/>
  <c r="N104" i="46"/>
  <c r="M104" i="46"/>
  <c r="L104" i="46"/>
  <c r="K104" i="46"/>
  <c r="T103" i="46"/>
  <c r="S103" i="46"/>
  <c r="R103" i="46"/>
  <c r="Q103" i="46"/>
  <c r="P103" i="46"/>
  <c r="O103" i="46"/>
  <c r="N103" i="46"/>
  <c r="M103" i="46"/>
  <c r="L103" i="46"/>
  <c r="K103" i="46"/>
  <c r="T102" i="46"/>
  <c r="S102" i="46"/>
  <c r="R102" i="46"/>
  <c r="Q102" i="46"/>
  <c r="P102" i="46"/>
  <c r="O102" i="46"/>
  <c r="N102" i="46"/>
  <c r="M102" i="46"/>
  <c r="L102" i="46"/>
  <c r="K102" i="46"/>
  <c r="E29" i="46"/>
  <c r="F23" i="46"/>
  <c r="E23" i="46"/>
  <c r="F17" i="46"/>
  <c r="J123" i="46"/>
  <c r="D123" i="46" s="1"/>
  <c r="J122" i="46"/>
  <c r="D122" i="46" s="1"/>
  <c r="J121" i="46"/>
  <c r="D121" i="46" s="1"/>
  <c r="J120" i="46"/>
  <c r="D120" i="46" s="1"/>
  <c r="J119" i="46"/>
  <c r="D119" i="46" s="1"/>
  <c r="J118" i="46"/>
  <c r="D118" i="46" s="1"/>
  <c r="J117" i="46"/>
  <c r="D117" i="46" s="1"/>
  <c r="J116" i="46"/>
  <c r="D116" i="46" s="1"/>
  <c r="J115" i="46"/>
  <c r="D115" i="46" s="1"/>
  <c r="J114" i="46"/>
  <c r="D114" i="46" s="1"/>
  <c r="J113" i="46"/>
  <c r="J112" i="46"/>
  <c r="J111" i="46"/>
  <c r="J110" i="46"/>
  <c r="J109" i="46"/>
  <c r="J108" i="46"/>
  <c r="J107" i="46"/>
  <c r="J106" i="46"/>
  <c r="J105" i="46"/>
  <c r="J104" i="46"/>
  <c r="J103" i="46"/>
  <c r="J102" i="46"/>
  <c r="J101" i="46"/>
  <c r="D45" i="46"/>
  <c r="D33" i="46"/>
  <c r="A123" i="46"/>
  <c r="A122" i="46"/>
  <c r="A121" i="46"/>
  <c r="A120" i="46"/>
  <c r="A119" i="46"/>
  <c r="A118" i="46"/>
  <c r="A117" i="46"/>
  <c r="A116" i="46"/>
  <c r="A115" i="46"/>
  <c r="A114" i="46"/>
  <c r="A113" i="46"/>
  <c r="A112" i="46"/>
  <c r="A111" i="46"/>
  <c r="A110" i="46"/>
  <c r="A109" i="46"/>
  <c r="A108" i="46"/>
  <c r="A107" i="46"/>
  <c r="A106" i="46"/>
  <c r="A105" i="46"/>
  <c r="A104" i="46"/>
  <c r="A103" i="46"/>
  <c r="A102" i="46"/>
  <c r="A101" i="46"/>
  <c r="I1" i="46"/>
  <c r="H1" i="46"/>
  <c r="A1" i="46"/>
  <c r="M198" i="44"/>
  <c r="J198" i="44"/>
  <c r="F198" i="44"/>
  <c r="B198" i="44"/>
  <c r="A198" i="44"/>
  <c r="B197" i="44"/>
  <c r="R195" i="44"/>
  <c r="R243" i="44" s="1"/>
  <c r="Q195" i="44"/>
  <c r="Q243" i="44" s="1"/>
  <c r="P195" i="44"/>
  <c r="P243" i="44" s="1"/>
  <c r="O195" i="44"/>
  <c r="O243" i="44" s="1"/>
  <c r="N195" i="44"/>
  <c r="N243" i="44" s="1"/>
  <c r="M195" i="44"/>
  <c r="M243" i="44" s="1"/>
  <c r="R147" i="44"/>
  <c r="R194" i="44" s="1"/>
  <c r="R242" i="44" s="1"/>
  <c r="Q147" i="44"/>
  <c r="Q194" i="44" s="1"/>
  <c r="Q242" i="44" s="1"/>
  <c r="P147" i="44"/>
  <c r="P194" i="44" s="1"/>
  <c r="P242" i="44" s="1"/>
  <c r="O147" i="44"/>
  <c r="O194" i="44" s="1"/>
  <c r="O242" i="44" s="1"/>
  <c r="N147" i="44"/>
  <c r="N194" i="44" s="1"/>
  <c r="N242" i="44" s="1"/>
  <c r="M147" i="44"/>
  <c r="M194" i="44" s="1"/>
  <c r="M242" i="44" s="1"/>
  <c r="R99" i="44"/>
  <c r="R146" i="44" s="1"/>
  <c r="R193" i="44" s="1"/>
  <c r="R241" i="44" s="1"/>
  <c r="Q99" i="44"/>
  <c r="Q146" i="44" s="1"/>
  <c r="Q193" i="44" s="1"/>
  <c r="Q241" i="44" s="1"/>
  <c r="P99" i="44"/>
  <c r="P146" i="44" s="1"/>
  <c r="P193" i="44" s="1"/>
  <c r="P241" i="44" s="1"/>
  <c r="O99" i="44"/>
  <c r="O146" i="44" s="1"/>
  <c r="O193" i="44" s="1"/>
  <c r="O241" i="44" s="1"/>
  <c r="N99" i="44"/>
  <c r="N146" i="44" s="1"/>
  <c r="N193" i="44" s="1"/>
  <c r="N241" i="44" s="1"/>
  <c r="M99" i="44"/>
  <c r="M146" i="44" s="1"/>
  <c r="R98" i="44"/>
  <c r="R145" i="44" s="1"/>
  <c r="Q98" i="44"/>
  <c r="Q145" i="44" s="1"/>
  <c r="P98" i="44"/>
  <c r="P145" i="44" s="1"/>
  <c r="O98" i="44"/>
  <c r="O145" i="44" s="1"/>
  <c r="N98" i="44"/>
  <c r="N145" i="44" s="1"/>
  <c r="M98" i="44"/>
  <c r="R97" i="44"/>
  <c r="Q97" i="44"/>
  <c r="P97" i="44"/>
  <c r="O97" i="44"/>
  <c r="N97" i="44"/>
  <c r="M59" i="44"/>
  <c r="H59" i="44"/>
  <c r="A59" i="44"/>
  <c r="M56" i="44"/>
  <c r="H56" i="44"/>
  <c r="A56" i="44"/>
  <c r="K41" i="44"/>
  <c r="A41" i="44"/>
  <c r="G26" i="44"/>
  <c r="B197" i="43"/>
  <c r="A198" i="43"/>
  <c r="B198" i="43"/>
  <c r="F198" i="43"/>
  <c r="J198" i="43"/>
  <c r="M198" i="43"/>
  <c r="R195" i="43"/>
  <c r="Q195" i="43"/>
  <c r="P195" i="43"/>
  <c r="O195" i="43"/>
  <c r="N195" i="43"/>
  <c r="M195" i="43"/>
  <c r="R147" i="43"/>
  <c r="R194" i="43" s="1"/>
  <c r="Q147" i="43"/>
  <c r="Q194" i="43" s="1"/>
  <c r="P147" i="43"/>
  <c r="P194" i="43" s="1"/>
  <c r="O147" i="43"/>
  <c r="O194" i="43" s="1"/>
  <c r="N147" i="43"/>
  <c r="N194" i="43" s="1"/>
  <c r="M147" i="43"/>
  <c r="M194" i="43" s="1"/>
  <c r="R99" i="43"/>
  <c r="R146" i="43" s="1"/>
  <c r="R193" i="43" s="1"/>
  <c r="Q99" i="43"/>
  <c r="Q146" i="43" s="1"/>
  <c r="Q193" i="43" s="1"/>
  <c r="P99" i="43"/>
  <c r="P146" i="43" s="1"/>
  <c r="P193" i="43" s="1"/>
  <c r="O99" i="43"/>
  <c r="O146" i="43" s="1"/>
  <c r="O193" i="43" s="1"/>
  <c r="N99" i="43"/>
  <c r="N146" i="43" s="1"/>
  <c r="N193" i="43" s="1"/>
  <c r="M99" i="43"/>
  <c r="M146" i="43" s="1"/>
  <c r="R98" i="43"/>
  <c r="R145" i="43" s="1"/>
  <c r="Q98" i="43"/>
  <c r="Q145" i="43" s="1"/>
  <c r="P98" i="43"/>
  <c r="P145" i="43" s="1"/>
  <c r="O98" i="43"/>
  <c r="O145" i="43" s="1"/>
  <c r="N98" i="43"/>
  <c r="N145" i="43" s="1"/>
  <c r="M98" i="43"/>
  <c r="R97" i="43"/>
  <c r="Q97" i="43"/>
  <c r="P97" i="43"/>
  <c r="O97" i="43"/>
  <c r="N97" i="43"/>
  <c r="M59" i="43"/>
  <c r="H59" i="43"/>
  <c r="A59" i="43"/>
  <c r="M56" i="43"/>
  <c r="H56" i="43"/>
  <c r="A56" i="43"/>
  <c r="K41" i="43"/>
  <c r="A41" i="43"/>
  <c r="R147" i="42"/>
  <c r="Q147" i="42"/>
  <c r="P147" i="42"/>
  <c r="O147" i="42"/>
  <c r="N147" i="42"/>
  <c r="M147" i="42"/>
  <c r="R99" i="42"/>
  <c r="R146" i="42" s="1"/>
  <c r="Q99" i="42"/>
  <c r="Q146" i="42" s="1"/>
  <c r="P99" i="42"/>
  <c r="P146" i="42" s="1"/>
  <c r="O99" i="42"/>
  <c r="O146" i="42" s="1"/>
  <c r="N99" i="42"/>
  <c r="N146" i="42" s="1"/>
  <c r="M99" i="42"/>
  <c r="M146" i="42" s="1"/>
  <c r="R98" i="42"/>
  <c r="R145" i="42" s="1"/>
  <c r="Q98" i="42"/>
  <c r="Q145" i="42" s="1"/>
  <c r="P98" i="42"/>
  <c r="P145" i="42" s="1"/>
  <c r="O98" i="42"/>
  <c r="O145" i="42" s="1"/>
  <c r="N98" i="42"/>
  <c r="N145" i="42" s="1"/>
  <c r="M98" i="42"/>
  <c r="R97" i="42"/>
  <c r="Q97" i="42"/>
  <c r="P97" i="42"/>
  <c r="O97" i="42"/>
  <c r="N97" i="42"/>
  <c r="M59" i="42"/>
  <c r="H59" i="42"/>
  <c r="A59" i="42"/>
  <c r="M56" i="42"/>
  <c r="H56" i="42"/>
  <c r="A56" i="42"/>
  <c r="K41" i="42"/>
  <c r="A41" i="42"/>
  <c r="N97" i="41"/>
  <c r="O97" i="41"/>
  <c r="P97" i="41"/>
  <c r="Q97" i="41"/>
  <c r="R97" i="41"/>
  <c r="M98" i="41"/>
  <c r="N98" i="41"/>
  <c r="O98" i="41"/>
  <c r="P98" i="41"/>
  <c r="Q98" i="41"/>
  <c r="R98" i="41"/>
  <c r="M99" i="41"/>
  <c r="N99" i="41"/>
  <c r="O99" i="41"/>
  <c r="P99" i="41"/>
  <c r="Q99" i="41"/>
  <c r="R99" i="41"/>
  <c r="M59" i="41"/>
  <c r="H59" i="41"/>
  <c r="A59" i="41"/>
  <c r="M56" i="41"/>
  <c r="H56" i="41"/>
  <c r="A56" i="41"/>
  <c r="K41" i="41"/>
  <c r="A41" i="41"/>
  <c r="E17" i="46" l="1"/>
  <c r="E41" i="46"/>
  <c r="D21" i="46"/>
  <c r="E11" i="46"/>
  <c r="E35" i="46"/>
  <c r="F11" i="46"/>
  <c r="F35" i="46"/>
  <c r="F29" i="46"/>
  <c r="J9" i="28"/>
  <c r="D56" i="46"/>
  <c r="F6" i="46"/>
  <c r="F12" i="46"/>
  <c r="F18" i="46"/>
  <c r="F24" i="46"/>
  <c r="F30" i="46"/>
  <c r="F36" i="46"/>
  <c r="F98" i="46"/>
  <c r="D11" i="46"/>
  <c r="D23" i="46"/>
  <c r="D35" i="46"/>
  <c r="D12" i="46"/>
  <c r="D24" i="46"/>
  <c r="D36" i="46"/>
  <c r="F4" i="46"/>
  <c r="F10" i="46"/>
  <c r="D14" i="46"/>
  <c r="D86" i="46"/>
  <c r="D4" i="46"/>
  <c r="F26" i="46"/>
  <c r="F68" i="46"/>
  <c r="D17" i="46"/>
  <c r="D29" i="46"/>
  <c r="D41" i="46"/>
  <c r="D53" i="46"/>
  <c r="D65" i="46"/>
  <c r="D77" i="46"/>
  <c r="D89" i="46"/>
  <c r="D101" i="46"/>
  <c r="D113" i="46"/>
  <c r="F2" i="46"/>
  <c r="E13" i="46"/>
  <c r="E19" i="46"/>
  <c r="E25" i="46"/>
  <c r="E37" i="46"/>
  <c r="E43" i="46"/>
  <c r="E49" i="46"/>
  <c r="E55" i="46"/>
  <c r="E67" i="46"/>
  <c r="E73" i="46"/>
  <c r="E79" i="46"/>
  <c r="E85" i="46"/>
  <c r="E91" i="46"/>
  <c r="E97" i="46"/>
  <c r="E109" i="46"/>
  <c r="D18" i="46"/>
  <c r="D30" i="46"/>
  <c r="D42" i="46"/>
  <c r="F13" i="46"/>
  <c r="F19" i="46"/>
  <c r="F25" i="46"/>
  <c r="F31" i="46"/>
  <c r="F37" i="46"/>
  <c r="F43" i="46"/>
  <c r="F49" i="46"/>
  <c r="F55" i="46"/>
  <c r="F61" i="46"/>
  <c r="F67" i="46"/>
  <c r="F73" i="46"/>
  <c r="F79" i="46"/>
  <c r="F85" i="46"/>
  <c r="F91" i="46"/>
  <c r="F97" i="46"/>
  <c r="F103" i="46"/>
  <c r="F109" i="46"/>
  <c r="D20" i="46"/>
  <c r="D32" i="46"/>
  <c r="D44" i="46"/>
  <c r="D68" i="46"/>
  <c r="D80" i="46"/>
  <c r="D92" i="46"/>
  <c r="D104" i="46"/>
  <c r="D10" i="46"/>
  <c r="D22" i="46"/>
  <c r="D34" i="46"/>
  <c r="F5" i="46"/>
  <c r="E16" i="46"/>
  <c r="E22" i="46"/>
  <c r="E28" i="46"/>
  <c r="E34" i="46"/>
  <c r="E40" i="46"/>
  <c r="F22" i="46"/>
  <c r="F28" i="46"/>
  <c r="F34" i="46"/>
  <c r="D13" i="46"/>
  <c r="D25" i="46"/>
  <c r="D37" i="46"/>
  <c r="D49" i="46"/>
  <c r="D61" i="46"/>
  <c r="D73" i="46"/>
  <c r="D85" i="46"/>
  <c r="D97" i="46"/>
  <c r="D109" i="46"/>
  <c r="E3" i="46"/>
  <c r="E9" i="46"/>
  <c r="E15" i="46"/>
  <c r="E21" i="46"/>
  <c r="E27" i="46"/>
  <c r="E33" i="46"/>
  <c r="E39" i="46"/>
  <c r="E45" i="46"/>
  <c r="E51" i="46"/>
  <c r="E57" i="46"/>
  <c r="E63" i="46"/>
  <c r="E69" i="46"/>
  <c r="E75" i="46"/>
  <c r="E81" i="46"/>
  <c r="E87" i="46"/>
  <c r="E93" i="46"/>
  <c r="E99" i="46"/>
  <c r="E105" i="46"/>
  <c r="E111" i="46"/>
  <c r="E113" i="46"/>
  <c r="E108" i="46"/>
  <c r="E103" i="46"/>
  <c r="F88" i="46"/>
  <c r="E83" i="46"/>
  <c r="F78" i="46"/>
  <c r="D76" i="46"/>
  <c r="D66" i="46"/>
  <c r="E61" i="46"/>
  <c r="F58" i="46"/>
  <c r="D46" i="46"/>
  <c r="E36" i="46"/>
  <c r="E31" i="46"/>
  <c r="F16" i="46"/>
  <c r="D2" i="46"/>
  <c r="D26" i="46"/>
  <c r="D38" i="46"/>
  <c r="D50" i="46"/>
  <c r="D62" i="46"/>
  <c r="D74" i="46"/>
  <c r="D98" i="46"/>
  <c r="D110" i="46"/>
  <c r="F15" i="46"/>
  <c r="F21" i="46"/>
  <c r="F27" i="46"/>
  <c r="F33" i="46"/>
  <c r="F39" i="46"/>
  <c r="F45" i="46"/>
  <c r="F51" i="46"/>
  <c r="F57" i="46"/>
  <c r="F63" i="46"/>
  <c r="F69" i="46"/>
  <c r="F75" i="46"/>
  <c r="F81" i="46"/>
  <c r="F87" i="46"/>
  <c r="F93" i="46"/>
  <c r="F99" i="46"/>
  <c r="F105" i="46"/>
  <c r="F111" i="46"/>
  <c r="D15" i="46"/>
  <c r="D27" i="46"/>
  <c r="D39" i="46"/>
  <c r="E14" i="46"/>
  <c r="E20" i="46"/>
  <c r="E26" i="46"/>
  <c r="E32" i="46"/>
  <c r="E38" i="46"/>
  <c r="D16" i="46"/>
  <c r="D28" i="46"/>
  <c r="D40" i="46"/>
  <c r="F14" i="46"/>
  <c r="F20" i="46"/>
  <c r="F32" i="46"/>
  <c r="F38" i="46"/>
  <c r="F44" i="46"/>
  <c r="F50" i="46"/>
  <c r="F56" i="46"/>
  <c r="F62" i="46"/>
  <c r="F74" i="46"/>
  <c r="F80" i="46"/>
  <c r="F86" i="46"/>
  <c r="F92" i="46"/>
  <c r="F104" i="46"/>
  <c r="F110" i="46"/>
  <c r="D5" i="46"/>
  <c r="E7" i="46"/>
  <c r="D19" i="46"/>
  <c r="D31" i="46"/>
  <c r="D43" i="46"/>
  <c r="D55" i="46"/>
  <c r="D67" i="46"/>
  <c r="D79" i="46"/>
  <c r="D91" i="46"/>
  <c r="D103" i="46"/>
  <c r="E6" i="46"/>
  <c r="E12" i="46"/>
  <c r="E18" i="46"/>
  <c r="E24" i="46"/>
  <c r="E30" i="46"/>
  <c r="D6" i="46"/>
  <c r="D54" i="46"/>
  <c r="D78" i="46"/>
  <c r="D90" i="46"/>
  <c r="D102" i="46"/>
  <c r="F7" i="46"/>
  <c r="D7" i="46"/>
  <c r="E42" i="46"/>
  <c r="E48" i="46"/>
  <c r="E54" i="46"/>
  <c r="E60" i="46"/>
  <c r="E66" i="46"/>
  <c r="E72" i="46"/>
  <c r="E78" i="46"/>
  <c r="E84" i="46"/>
  <c r="E90" i="46"/>
  <c r="E96" i="46"/>
  <c r="E102" i="46"/>
  <c r="D8" i="46"/>
  <c r="F42" i="46"/>
  <c r="F48" i="46"/>
  <c r="F54" i="46"/>
  <c r="F60" i="46"/>
  <c r="F66" i="46"/>
  <c r="F72" i="46"/>
  <c r="F84" i="46"/>
  <c r="F90" i="46"/>
  <c r="F96" i="46"/>
  <c r="F102" i="46"/>
  <c r="F108" i="46"/>
  <c r="D9" i="46"/>
  <c r="D57" i="46"/>
  <c r="D69" i="46"/>
  <c r="D81" i="46"/>
  <c r="D93" i="46"/>
  <c r="D105" i="46"/>
  <c r="E5" i="46"/>
  <c r="E47" i="46"/>
  <c r="E53" i="46"/>
  <c r="E59" i="46"/>
  <c r="E65" i="46"/>
  <c r="E71" i="46"/>
  <c r="E77" i="46"/>
  <c r="E89" i="46"/>
  <c r="E95" i="46"/>
  <c r="E101" i="46"/>
  <c r="E107" i="46"/>
  <c r="D58" i="46"/>
  <c r="D70" i="46"/>
  <c r="D82" i="46"/>
  <c r="D94" i="46"/>
  <c r="D106" i="46"/>
  <c r="F41" i="46"/>
  <c r="F47" i="46"/>
  <c r="F53" i="46"/>
  <c r="F59" i="46"/>
  <c r="F65" i="46"/>
  <c r="F71" i="46"/>
  <c r="F77" i="46"/>
  <c r="F83" i="46"/>
  <c r="F89" i="46"/>
  <c r="F95" i="46"/>
  <c r="F101" i="46"/>
  <c r="F107" i="46"/>
  <c r="F113" i="46"/>
  <c r="D47" i="46"/>
  <c r="D59" i="46"/>
  <c r="D71" i="46"/>
  <c r="D83" i="46"/>
  <c r="D95" i="46"/>
  <c r="D107" i="46"/>
  <c r="E4" i="46"/>
  <c r="E10" i="46"/>
  <c r="E46" i="46"/>
  <c r="E52" i="46"/>
  <c r="E58" i="46"/>
  <c r="E64" i="46"/>
  <c r="E70" i="46"/>
  <c r="E76" i="46"/>
  <c r="E82" i="46"/>
  <c r="E88" i="46"/>
  <c r="E94" i="46"/>
  <c r="E100" i="46"/>
  <c r="E106" i="46"/>
  <c r="E112" i="46"/>
  <c r="D48" i="46"/>
  <c r="D60" i="46"/>
  <c r="D72" i="46"/>
  <c r="D84" i="46"/>
  <c r="D96" i="46"/>
  <c r="D108" i="46"/>
  <c r="F40" i="46"/>
  <c r="F46" i="46"/>
  <c r="F52" i="46"/>
  <c r="F64" i="46"/>
  <c r="F70" i="46"/>
  <c r="F76" i="46"/>
  <c r="F82" i="46"/>
  <c r="F94" i="46"/>
  <c r="F100" i="46"/>
  <c r="F106" i="46"/>
  <c r="F112" i="46"/>
  <c r="F3" i="46"/>
  <c r="F9" i="46"/>
  <c r="D3" i="46"/>
  <c r="D51" i="46"/>
  <c r="D63" i="46"/>
  <c r="D75" i="46"/>
  <c r="D87" i="46"/>
  <c r="D99" i="46"/>
  <c r="D111" i="46"/>
  <c r="E8" i="46"/>
  <c r="E44" i="46"/>
  <c r="E50" i="46"/>
  <c r="E56" i="46"/>
  <c r="E62" i="46"/>
  <c r="E68" i="46"/>
  <c r="E74" i="46"/>
  <c r="E80" i="46"/>
  <c r="E86" i="46"/>
  <c r="E92" i="46"/>
  <c r="E98" i="46"/>
  <c r="E104" i="46"/>
  <c r="E110" i="46"/>
  <c r="D52" i="46"/>
  <c r="D64" i="46"/>
  <c r="D88" i="46"/>
  <c r="D100" i="46"/>
  <c r="D112" i="46"/>
  <c r="E2" i="46"/>
  <c r="F8" i="46"/>
  <c r="H116" i="46"/>
  <c r="H122" i="46"/>
  <c r="H2" i="46"/>
  <c r="B2" i="46" s="1"/>
  <c r="H87" i="46"/>
  <c r="H69" i="46"/>
  <c r="H29" i="46"/>
  <c r="H13" i="46"/>
  <c r="H43" i="46"/>
  <c r="H37" i="46"/>
  <c r="H67" i="46"/>
  <c r="H101" i="46"/>
  <c r="H12" i="46"/>
  <c r="H19" i="46"/>
  <c r="H9" i="46"/>
  <c r="H83" i="46"/>
  <c r="H115" i="46"/>
  <c r="H121" i="46"/>
  <c r="H4" i="46"/>
  <c r="H15" i="46"/>
  <c r="H81" i="46"/>
  <c r="H111" i="46"/>
  <c r="H123" i="46"/>
  <c r="H21" i="46"/>
  <c r="H61" i="46"/>
  <c r="H79" i="46"/>
  <c r="H99" i="46"/>
  <c r="H119" i="46"/>
  <c r="H5" i="46"/>
  <c r="H11" i="46"/>
  <c r="H33" i="46"/>
  <c r="H3" i="46"/>
  <c r="H95" i="46"/>
  <c r="H107" i="46"/>
  <c r="H8" i="46"/>
  <c r="H18" i="46"/>
  <c r="H73" i="46"/>
  <c r="H93" i="46"/>
  <c r="H44" i="46"/>
  <c r="H91" i="46"/>
  <c r="H105" i="46"/>
  <c r="H77" i="46"/>
  <c r="H6" i="46"/>
  <c r="H42" i="46"/>
  <c r="H89" i="46"/>
  <c r="H7" i="46"/>
  <c r="H39" i="46"/>
  <c r="H10" i="46"/>
  <c r="H14" i="46"/>
  <c r="H35" i="46"/>
  <c r="H36" i="46"/>
  <c r="H51" i="46"/>
  <c r="H34" i="46"/>
  <c r="H49" i="46"/>
  <c r="H55" i="46"/>
  <c r="H20" i="46"/>
  <c r="H31" i="46"/>
  <c r="H32" i="46"/>
  <c r="H30" i="46"/>
  <c r="H65" i="46"/>
  <c r="H41" i="46"/>
  <c r="H57" i="46"/>
  <c r="H16" i="46"/>
  <c r="H22" i="46"/>
  <c r="H23" i="46"/>
  <c r="H25" i="46"/>
  <c r="H27" i="46"/>
  <c r="H28" i="46"/>
  <c r="H47" i="46"/>
  <c r="H24" i="46"/>
  <c r="H26" i="46"/>
  <c r="H46" i="46"/>
  <c r="H53" i="46"/>
  <c r="H59" i="46"/>
  <c r="H17" i="46"/>
  <c r="H45" i="46"/>
  <c r="H64" i="46"/>
  <c r="H117" i="46"/>
  <c r="H118" i="46"/>
  <c r="H103" i="46"/>
  <c r="H60" i="46"/>
  <c r="H66" i="46"/>
  <c r="H113" i="46"/>
  <c r="H38" i="46"/>
  <c r="H40" i="46"/>
  <c r="H48" i="46"/>
  <c r="H50" i="46"/>
  <c r="H52" i="46"/>
  <c r="H54" i="46"/>
  <c r="H56" i="46"/>
  <c r="H58" i="46"/>
  <c r="H75" i="46"/>
  <c r="H71" i="46"/>
  <c r="H62" i="46"/>
  <c r="H63" i="46"/>
  <c r="H85" i="46"/>
  <c r="H97" i="46"/>
  <c r="H109" i="46"/>
  <c r="H68" i="46"/>
  <c r="H70" i="46"/>
  <c r="H72" i="46"/>
  <c r="H74" i="46"/>
  <c r="H76" i="46"/>
  <c r="H78" i="46"/>
  <c r="H80" i="46"/>
  <c r="H82" i="46"/>
  <c r="H84" i="46"/>
  <c r="H86" i="46"/>
  <c r="H88" i="46"/>
  <c r="H90" i="46"/>
  <c r="H92" i="46"/>
  <c r="H94" i="46"/>
  <c r="H96" i="46"/>
  <c r="H98" i="46"/>
  <c r="H100" i="46"/>
  <c r="H102" i="46"/>
  <c r="H104" i="46"/>
  <c r="H106" i="46"/>
  <c r="H108" i="46"/>
  <c r="H110" i="46"/>
  <c r="H112" i="46"/>
  <c r="H114" i="46"/>
  <c r="H120" i="46"/>
  <c r="U7" i="35"/>
  <c r="U8" i="35" s="1"/>
  <c r="N8" i="35"/>
  <c r="S8" i="35"/>
  <c r="T8" i="35"/>
  <c r="G86" i="46" l="1"/>
  <c r="B86" i="46"/>
  <c r="I86" i="46"/>
  <c r="C86" i="46" s="1"/>
  <c r="G85" i="46"/>
  <c r="B85" i="46"/>
  <c r="I85" i="46"/>
  <c r="C85" i="46" s="1"/>
  <c r="G38" i="46"/>
  <c r="B38" i="46"/>
  <c r="I38" i="46"/>
  <c r="C38" i="46" s="1"/>
  <c r="I46" i="46"/>
  <c r="C46" i="46" s="1"/>
  <c r="B46" i="46"/>
  <c r="G46" i="46"/>
  <c r="I65" i="46"/>
  <c r="C65" i="46" s="1"/>
  <c r="B65" i="46"/>
  <c r="G65" i="46"/>
  <c r="B10" i="46"/>
  <c r="I10" i="46"/>
  <c r="C10" i="46" s="1"/>
  <c r="G10" i="46"/>
  <c r="I18" i="46"/>
  <c r="C18" i="46" s="1"/>
  <c r="B18" i="46"/>
  <c r="G18" i="46"/>
  <c r="I21" i="46"/>
  <c r="C21" i="46" s="1"/>
  <c r="B21" i="46"/>
  <c r="G21" i="46"/>
  <c r="I101" i="46"/>
  <c r="C101" i="46" s="1"/>
  <c r="G101" i="46"/>
  <c r="B101" i="46"/>
  <c r="G108" i="46"/>
  <c r="I108" i="46"/>
  <c r="C108" i="46" s="1"/>
  <c r="B108" i="46"/>
  <c r="G84" i="46"/>
  <c r="B84" i="46"/>
  <c r="I84" i="46"/>
  <c r="C84" i="46" s="1"/>
  <c r="I63" i="46"/>
  <c r="C63" i="46" s="1"/>
  <c r="G63" i="46"/>
  <c r="B63" i="46"/>
  <c r="I113" i="46"/>
  <c r="C113" i="46" s="1"/>
  <c r="G113" i="46"/>
  <c r="B113" i="46"/>
  <c r="G26" i="46"/>
  <c r="B26" i="46"/>
  <c r="I26" i="46"/>
  <c r="C26" i="46" s="1"/>
  <c r="I30" i="46"/>
  <c r="C30" i="46" s="1"/>
  <c r="B30" i="46"/>
  <c r="G30" i="46"/>
  <c r="I39" i="46"/>
  <c r="C39" i="46" s="1"/>
  <c r="G39" i="46"/>
  <c r="B39" i="46"/>
  <c r="I8" i="46"/>
  <c r="C8" i="46" s="1"/>
  <c r="B8" i="46"/>
  <c r="G8" i="46"/>
  <c r="I123" i="46"/>
  <c r="C123" i="46" s="1"/>
  <c r="G123" i="46"/>
  <c r="B123" i="46"/>
  <c r="B67" i="46"/>
  <c r="I67" i="46"/>
  <c r="C67" i="46" s="1"/>
  <c r="G67" i="46"/>
  <c r="B32" i="46"/>
  <c r="I32" i="46"/>
  <c r="C32" i="46" s="1"/>
  <c r="G32" i="46"/>
  <c r="B104" i="46"/>
  <c r="I104" i="46"/>
  <c r="C104" i="46" s="1"/>
  <c r="G104" i="46"/>
  <c r="I80" i="46"/>
  <c r="C80" i="46" s="1"/>
  <c r="B80" i="46"/>
  <c r="G80" i="46"/>
  <c r="I71" i="46"/>
  <c r="C71" i="46" s="1"/>
  <c r="B71" i="46"/>
  <c r="G71" i="46"/>
  <c r="G60" i="46"/>
  <c r="B60" i="46"/>
  <c r="I60" i="46"/>
  <c r="C60" i="46" s="1"/>
  <c r="B47" i="46"/>
  <c r="I47" i="46"/>
  <c r="C47" i="46" s="1"/>
  <c r="G47" i="46"/>
  <c r="I31" i="46"/>
  <c r="C31" i="46" s="1"/>
  <c r="G31" i="46"/>
  <c r="B31" i="46"/>
  <c r="B89" i="46"/>
  <c r="I89" i="46"/>
  <c r="C89" i="46" s="1"/>
  <c r="G89" i="46"/>
  <c r="B95" i="46"/>
  <c r="I95" i="46"/>
  <c r="C95" i="46" s="1"/>
  <c r="G95" i="46"/>
  <c r="I81" i="46"/>
  <c r="C81" i="46" s="1"/>
  <c r="G81" i="46"/>
  <c r="B81" i="46"/>
  <c r="I43" i="46"/>
  <c r="C43" i="46" s="1"/>
  <c r="B43" i="46"/>
  <c r="G43" i="46"/>
  <c r="B62" i="46"/>
  <c r="G62" i="46"/>
  <c r="I62" i="46"/>
  <c r="C62" i="46" s="1"/>
  <c r="I111" i="46"/>
  <c r="C111" i="46" s="1"/>
  <c r="G111" i="46"/>
  <c r="B111" i="46"/>
  <c r="B20" i="46"/>
  <c r="I20" i="46"/>
  <c r="C20" i="46" s="1"/>
  <c r="G20" i="46"/>
  <c r="I15" i="46"/>
  <c r="C15" i="46" s="1"/>
  <c r="B15" i="46"/>
  <c r="G15" i="46"/>
  <c r="I100" i="46"/>
  <c r="C100" i="46" s="1"/>
  <c r="G100" i="46"/>
  <c r="B100" i="46"/>
  <c r="I76" i="46"/>
  <c r="C76" i="46" s="1"/>
  <c r="G76" i="46"/>
  <c r="B76" i="46"/>
  <c r="I58" i="46"/>
  <c r="C58" i="46" s="1"/>
  <c r="B58" i="46"/>
  <c r="G58" i="46"/>
  <c r="I118" i="46"/>
  <c r="C118" i="46" s="1"/>
  <c r="B118" i="46"/>
  <c r="G118" i="46"/>
  <c r="I27" i="46"/>
  <c r="C27" i="46" s="1"/>
  <c r="B27" i="46"/>
  <c r="G27" i="46"/>
  <c r="I55" i="46"/>
  <c r="C55" i="46" s="1"/>
  <c r="B55" i="46"/>
  <c r="G55" i="46"/>
  <c r="I6" i="46"/>
  <c r="C6" i="46" s="1"/>
  <c r="G6" i="46"/>
  <c r="B6" i="46"/>
  <c r="I33" i="46"/>
  <c r="C33" i="46" s="1"/>
  <c r="B33" i="46"/>
  <c r="G33" i="46"/>
  <c r="I4" i="46"/>
  <c r="C4" i="46" s="1"/>
  <c r="G4" i="46"/>
  <c r="B4" i="46"/>
  <c r="I29" i="46"/>
  <c r="C29" i="46" s="1"/>
  <c r="G29" i="46"/>
  <c r="B29" i="46"/>
  <c r="B7" i="46"/>
  <c r="I7" i="46"/>
  <c r="C7" i="46" s="1"/>
  <c r="G7" i="46"/>
  <c r="G98" i="46"/>
  <c r="B98" i="46"/>
  <c r="I98" i="46"/>
  <c r="C98" i="46" s="1"/>
  <c r="G74" i="46"/>
  <c r="B74" i="46"/>
  <c r="I74" i="46"/>
  <c r="C74" i="46" s="1"/>
  <c r="I56" i="46"/>
  <c r="C56" i="46" s="1"/>
  <c r="G56" i="46"/>
  <c r="B56" i="46"/>
  <c r="B117" i="46"/>
  <c r="I117" i="46"/>
  <c r="C117" i="46" s="1"/>
  <c r="G117" i="46"/>
  <c r="G25" i="46"/>
  <c r="B25" i="46"/>
  <c r="I25" i="46"/>
  <c r="C25" i="46" s="1"/>
  <c r="G49" i="46"/>
  <c r="I49" i="46"/>
  <c r="C49" i="46" s="1"/>
  <c r="B49" i="46"/>
  <c r="I77" i="46"/>
  <c r="C77" i="46" s="1"/>
  <c r="B77" i="46"/>
  <c r="G77" i="46"/>
  <c r="I11" i="46"/>
  <c r="C11" i="46" s="1"/>
  <c r="B11" i="46"/>
  <c r="G11" i="46"/>
  <c r="G121" i="46"/>
  <c r="I121" i="46"/>
  <c r="C121" i="46" s="1"/>
  <c r="B121" i="46"/>
  <c r="B69" i="46"/>
  <c r="I69" i="46"/>
  <c r="C69" i="46" s="1"/>
  <c r="G69" i="46"/>
  <c r="I103" i="46"/>
  <c r="C103" i="46" s="1"/>
  <c r="G103" i="46"/>
  <c r="B103" i="46"/>
  <c r="I64" i="46"/>
  <c r="C64" i="46" s="1"/>
  <c r="G64" i="46"/>
  <c r="B64" i="46"/>
  <c r="B23" i="46"/>
  <c r="I23" i="46"/>
  <c r="C23" i="46" s="1"/>
  <c r="G23" i="46"/>
  <c r="I34" i="46"/>
  <c r="C34" i="46" s="1"/>
  <c r="G34" i="46"/>
  <c r="B34" i="46"/>
  <c r="I105" i="46"/>
  <c r="C105" i="46" s="1"/>
  <c r="B105" i="46"/>
  <c r="G105" i="46"/>
  <c r="I5" i="46"/>
  <c r="C5" i="46" s="1"/>
  <c r="B5" i="46"/>
  <c r="G5" i="46"/>
  <c r="I115" i="46"/>
  <c r="C115" i="46" s="1"/>
  <c r="B115" i="46"/>
  <c r="G115" i="46"/>
  <c r="I87" i="46"/>
  <c r="C87" i="46" s="1"/>
  <c r="B87" i="46"/>
  <c r="G87" i="46"/>
  <c r="B82" i="46"/>
  <c r="I82" i="46"/>
  <c r="C82" i="46" s="1"/>
  <c r="G82" i="46"/>
  <c r="G37" i="46"/>
  <c r="B37" i="46"/>
  <c r="I37" i="46"/>
  <c r="C37" i="46" s="1"/>
  <c r="I102" i="46"/>
  <c r="C102" i="46" s="1"/>
  <c r="B102" i="46"/>
  <c r="G102" i="46"/>
  <c r="I28" i="46"/>
  <c r="C28" i="46" s="1"/>
  <c r="G28" i="46"/>
  <c r="B28" i="46"/>
  <c r="B42" i="46"/>
  <c r="I42" i="46"/>
  <c r="C42" i="46" s="1"/>
  <c r="G42" i="46"/>
  <c r="I3" i="46"/>
  <c r="C3" i="46" s="1"/>
  <c r="G3" i="46"/>
  <c r="B3" i="46"/>
  <c r="B94" i="46"/>
  <c r="I94" i="46"/>
  <c r="C94" i="46" s="1"/>
  <c r="G94" i="46"/>
  <c r="B70" i="46"/>
  <c r="I70" i="46"/>
  <c r="C70" i="46" s="1"/>
  <c r="G70" i="46"/>
  <c r="I52" i="46"/>
  <c r="C52" i="46" s="1"/>
  <c r="B52" i="46"/>
  <c r="G52" i="46"/>
  <c r="B45" i="46"/>
  <c r="I45" i="46"/>
  <c r="C45" i="46" s="1"/>
  <c r="G45" i="46"/>
  <c r="B22" i="46"/>
  <c r="I22" i="46"/>
  <c r="C22" i="46" s="1"/>
  <c r="G22" i="46"/>
  <c r="I51" i="46"/>
  <c r="C51" i="46" s="1"/>
  <c r="G51" i="46"/>
  <c r="B51" i="46"/>
  <c r="I91" i="46"/>
  <c r="C91" i="46" s="1"/>
  <c r="G91" i="46"/>
  <c r="B91" i="46"/>
  <c r="B119" i="46"/>
  <c r="I119" i="46"/>
  <c r="C119" i="46" s="1"/>
  <c r="G119" i="46"/>
  <c r="I83" i="46"/>
  <c r="C83" i="46" s="1"/>
  <c r="B83" i="46"/>
  <c r="G83" i="46"/>
  <c r="I2" i="46"/>
  <c r="C2" i="46" s="1"/>
  <c r="G2" i="46"/>
  <c r="I66" i="46"/>
  <c r="C66" i="46" s="1"/>
  <c r="G66" i="46"/>
  <c r="B66" i="46"/>
  <c r="I75" i="46"/>
  <c r="C75" i="46" s="1"/>
  <c r="G75" i="46"/>
  <c r="B75" i="46"/>
  <c r="G72" i="46"/>
  <c r="B72" i="46"/>
  <c r="I72" i="46"/>
  <c r="C72" i="46" s="1"/>
  <c r="B92" i="46"/>
  <c r="I92" i="46"/>
  <c r="C92" i="46" s="1"/>
  <c r="G92" i="46"/>
  <c r="I68" i="46"/>
  <c r="C68" i="46" s="1"/>
  <c r="B68" i="46"/>
  <c r="G68" i="46"/>
  <c r="G50" i="46"/>
  <c r="B50" i="46"/>
  <c r="I50" i="46"/>
  <c r="C50" i="46" s="1"/>
  <c r="B17" i="46"/>
  <c r="I17" i="46"/>
  <c r="C17" i="46" s="1"/>
  <c r="G17" i="46"/>
  <c r="I16" i="46"/>
  <c r="C16" i="46" s="1"/>
  <c r="G16" i="46"/>
  <c r="B16" i="46"/>
  <c r="G36" i="46"/>
  <c r="I36" i="46"/>
  <c r="C36" i="46" s="1"/>
  <c r="B36" i="46"/>
  <c r="I44" i="46"/>
  <c r="C44" i="46" s="1"/>
  <c r="G44" i="46"/>
  <c r="B44" i="46"/>
  <c r="I99" i="46"/>
  <c r="C99" i="46" s="1"/>
  <c r="B99" i="46"/>
  <c r="G99" i="46"/>
  <c r="I9" i="46"/>
  <c r="C9" i="46" s="1"/>
  <c r="G9" i="46"/>
  <c r="B9" i="46"/>
  <c r="G122" i="46"/>
  <c r="B122" i="46"/>
  <c r="I122" i="46"/>
  <c r="C122" i="46" s="1"/>
  <c r="I106" i="46"/>
  <c r="C106" i="46" s="1"/>
  <c r="G106" i="46"/>
  <c r="B106" i="46"/>
  <c r="B107" i="46"/>
  <c r="I107" i="46"/>
  <c r="C107" i="46" s="1"/>
  <c r="G107" i="46"/>
  <c r="G96" i="46"/>
  <c r="I96" i="46"/>
  <c r="C96" i="46" s="1"/>
  <c r="B96" i="46"/>
  <c r="B114" i="46"/>
  <c r="I114" i="46"/>
  <c r="C114" i="46" s="1"/>
  <c r="G114" i="46"/>
  <c r="I90" i="46"/>
  <c r="C90" i="46" s="1"/>
  <c r="B90" i="46"/>
  <c r="G90" i="46"/>
  <c r="G109" i="46"/>
  <c r="B109" i="46"/>
  <c r="I109" i="46"/>
  <c r="C109" i="46" s="1"/>
  <c r="G48" i="46"/>
  <c r="B48" i="46"/>
  <c r="I48" i="46"/>
  <c r="C48" i="46" s="1"/>
  <c r="B59" i="46"/>
  <c r="I59" i="46"/>
  <c r="C59" i="46" s="1"/>
  <c r="G59" i="46"/>
  <c r="B57" i="46"/>
  <c r="I57" i="46"/>
  <c r="C57" i="46" s="1"/>
  <c r="G57" i="46"/>
  <c r="B35" i="46"/>
  <c r="I35" i="46"/>
  <c r="C35" i="46" s="1"/>
  <c r="G35" i="46"/>
  <c r="I93" i="46"/>
  <c r="C93" i="46" s="1"/>
  <c r="B93" i="46"/>
  <c r="G93" i="46"/>
  <c r="B79" i="46"/>
  <c r="I79" i="46"/>
  <c r="C79" i="46" s="1"/>
  <c r="G79" i="46"/>
  <c r="I19" i="46"/>
  <c r="C19" i="46" s="1"/>
  <c r="G19" i="46"/>
  <c r="B19" i="46"/>
  <c r="I116" i="46"/>
  <c r="C116" i="46" s="1"/>
  <c r="G116" i="46"/>
  <c r="B116" i="46"/>
  <c r="G110" i="46"/>
  <c r="B110" i="46"/>
  <c r="I110" i="46"/>
  <c r="C110" i="46" s="1"/>
  <c r="G24" i="46"/>
  <c r="I24" i="46"/>
  <c r="C24" i="46" s="1"/>
  <c r="B24" i="46"/>
  <c r="I78" i="46"/>
  <c r="C78" i="46" s="1"/>
  <c r="G78" i="46"/>
  <c r="B78" i="46"/>
  <c r="G13" i="46"/>
  <c r="B13" i="46"/>
  <c r="I13" i="46"/>
  <c r="C13" i="46" s="1"/>
  <c r="I54" i="46"/>
  <c r="C54" i="46" s="1"/>
  <c r="G54" i="46"/>
  <c r="B54" i="46"/>
  <c r="G120" i="46"/>
  <c r="B120" i="46"/>
  <c r="I120" i="46"/>
  <c r="C120" i="46" s="1"/>
  <c r="I112" i="46"/>
  <c r="C112" i="46" s="1"/>
  <c r="B112" i="46"/>
  <c r="G112" i="46"/>
  <c r="I88" i="46"/>
  <c r="C88" i="46" s="1"/>
  <c r="G88" i="46"/>
  <c r="B88" i="46"/>
  <c r="G97" i="46"/>
  <c r="B97" i="46"/>
  <c r="I97" i="46"/>
  <c r="C97" i="46" s="1"/>
  <c r="I40" i="46"/>
  <c r="C40" i="46" s="1"/>
  <c r="B40" i="46"/>
  <c r="G40" i="46"/>
  <c r="I53" i="46"/>
  <c r="C53" i="46" s="1"/>
  <c r="G53" i="46"/>
  <c r="B53" i="46"/>
  <c r="I41" i="46"/>
  <c r="C41" i="46" s="1"/>
  <c r="G41" i="46"/>
  <c r="B41" i="46"/>
  <c r="G14" i="46"/>
  <c r="B14" i="46"/>
  <c r="I14" i="46"/>
  <c r="C14" i="46" s="1"/>
  <c r="G73" i="46"/>
  <c r="B73" i="46"/>
  <c r="I73" i="46"/>
  <c r="C73" i="46" s="1"/>
  <c r="G61" i="46"/>
  <c r="B61" i="46"/>
  <c r="I61" i="46"/>
  <c r="C61" i="46" s="1"/>
  <c r="G12" i="46"/>
  <c r="B12" i="46"/>
  <c r="I12" i="46"/>
  <c r="C12" i="46" s="1"/>
  <c r="E141" i="11"/>
  <c r="E142" i="11"/>
  <c r="E143" i="11"/>
  <c r="E144" i="11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E4" i="39"/>
  <c r="O8" i="39"/>
  <c r="F125" i="40"/>
  <c r="B7" i="40"/>
  <c r="B11" i="40"/>
  <c r="A11" i="40" s="1"/>
  <c r="B12" i="40"/>
  <c r="A12" i="40" s="1"/>
  <c r="B13" i="40"/>
  <c r="A13" i="40" s="1"/>
  <c r="B14" i="40"/>
  <c r="A14" i="40" s="1"/>
  <c r="B15" i="40"/>
  <c r="A15" i="40" s="1"/>
  <c r="B16" i="40"/>
  <c r="B17" i="40"/>
  <c r="B18" i="40"/>
  <c r="B19" i="40"/>
  <c r="A19" i="40" s="1"/>
  <c r="B20" i="40"/>
  <c r="A20" i="40" s="1"/>
  <c r="B21" i="40"/>
  <c r="B22" i="40"/>
  <c r="B23" i="40"/>
  <c r="B24" i="40"/>
  <c r="B25" i="40"/>
  <c r="A25" i="40" s="1"/>
  <c r="B26" i="40"/>
  <c r="A26" i="40" s="1"/>
  <c r="B27" i="40"/>
  <c r="A27" i="40" s="1"/>
  <c r="B28" i="40"/>
  <c r="B29" i="40"/>
  <c r="B30" i="40"/>
  <c r="B31" i="40"/>
  <c r="A31" i="40" s="1"/>
  <c r="B32" i="40"/>
  <c r="A32" i="40" s="1"/>
  <c r="B33" i="40"/>
  <c r="B34" i="40"/>
  <c r="B35" i="40"/>
  <c r="B36" i="40"/>
  <c r="B37" i="40"/>
  <c r="A37" i="40" s="1"/>
  <c r="B38" i="40"/>
  <c r="A38" i="40" s="1"/>
  <c r="B39" i="40"/>
  <c r="A39" i="40" s="1"/>
  <c r="B40" i="40"/>
  <c r="B41" i="40"/>
  <c r="B42" i="40"/>
  <c r="B43" i="40"/>
  <c r="A43" i="40" s="1"/>
  <c r="B44" i="40"/>
  <c r="A44" i="40" s="1"/>
  <c r="B45" i="40"/>
  <c r="B46" i="40"/>
  <c r="B47" i="40"/>
  <c r="B48" i="40"/>
  <c r="A48" i="40" s="1"/>
  <c r="B49" i="40"/>
  <c r="A49" i="40" s="1"/>
  <c r="B50" i="40"/>
  <c r="A50" i="40" s="1"/>
  <c r="B51" i="40"/>
  <c r="A51" i="40" s="1"/>
  <c r="B52" i="40"/>
  <c r="B53" i="40"/>
  <c r="B54" i="40"/>
  <c r="B55" i="40"/>
  <c r="A55" i="40" s="1"/>
  <c r="B56" i="40"/>
  <c r="A56" i="40" s="1"/>
  <c r="B57" i="40"/>
  <c r="B58" i="40"/>
  <c r="B59" i="40"/>
  <c r="B60" i="40"/>
  <c r="A60" i="40" s="1"/>
  <c r="B61" i="40"/>
  <c r="A61" i="40" s="1"/>
  <c r="B62" i="40"/>
  <c r="A62" i="40" s="1"/>
  <c r="B63" i="40"/>
  <c r="A63" i="40" s="1"/>
  <c r="B64" i="40"/>
  <c r="B65" i="40"/>
  <c r="B66" i="40"/>
  <c r="B67" i="40"/>
  <c r="A67" i="40" s="1"/>
  <c r="B68" i="40"/>
  <c r="A68" i="40" s="1"/>
  <c r="B69" i="40"/>
  <c r="B70" i="40"/>
  <c r="B71" i="40"/>
  <c r="B72" i="40"/>
  <c r="B73" i="40"/>
  <c r="A73" i="40" s="1"/>
  <c r="B74" i="40"/>
  <c r="A74" i="40" s="1"/>
  <c r="B75" i="40"/>
  <c r="A75" i="40" s="1"/>
  <c r="B76" i="40"/>
  <c r="B77" i="40"/>
  <c r="B78" i="40"/>
  <c r="B79" i="40"/>
  <c r="A79" i="40" s="1"/>
  <c r="B80" i="40"/>
  <c r="A80" i="40" s="1"/>
  <c r="B81" i="40"/>
  <c r="B82" i="40"/>
  <c r="B83" i="40"/>
  <c r="A83" i="40" s="1"/>
  <c r="B84" i="40"/>
  <c r="A84" i="40" s="1"/>
  <c r="B85" i="40"/>
  <c r="A85" i="40" s="1"/>
  <c r="B86" i="40"/>
  <c r="A86" i="40" s="1"/>
  <c r="B87" i="40"/>
  <c r="A87" i="40" s="1"/>
  <c r="B88" i="40"/>
  <c r="B89" i="40"/>
  <c r="B90" i="40"/>
  <c r="B91" i="40"/>
  <c r="A91" i="40" s="1"/>
  <c r="B92" i="40"/>
  <c r="A92" i="40" s="1"/>
  <c r="B93" i="40"/>
  <c r="B94" i="40"/>
  <c r="B95" i="40"/>
  <c r="B96" i="40"/>
  <c r="B97" i="40"/>
  <c r="A97" i="40" s="1"/>
  <c r="B98" i="40"/>
  <c r="A98" i="40" s="1"/>
  <c r="B99" i="40"/>
  <c r="A99" i="40" s="1"/>
  <c r="B100" i="40"/>
  <c r="B101" i="40"/>
  <c r="B102" i="40"/>
  <c r="B103" i="40"/>
  <c r="A103" i="40" s="1"/>
  <c r="B104" i="40"/>
  <c r="A104" i="40" s="1"/>
  <c r="B105" i="40"/>
  <c r="B106" i="40"/>
  <c r="B107" i="40"/>
  <c r="B108" i="40"/>
  <c r="B109" i="40"/>
  <c r="A109" i="40" s="1"/>
  <c r="B110" i="40"/>
  <c r="A110" i="40" s="1"/>
  <c r="B111" i="40"/>
  <c r="A111" i="40" s="1"/>
  <c r="B112" i="40"/>
  <c r="B113" i="40"/>
  <c r="B114" i="40"/>
  <c r="B115" i="40"/>
  <c r="A115" i="40" s="1"/>
  <c r="B116" i="40"/>
  <c r="A116" i="40" s="1"/>
  <c r="B117" i="40"/>
  <c r="B118" i="40"/>
  <c r="B119" i="40"/>
  <c r="B120" i="40"/>
  <c r="A120" i="40" s="1"/>
  <c r="B121" i="40"/>
  <c r="A121" i="40" s="1"/>
  <c r="B122" i="40"/>
  <c r="A122" i="40" s="1"/>
  <c r="B123" i="40"/>
  <c r="A123" i="40" s="1"/>
  <c r="B124" i="40"/>
  <c r="C124" i="40" s="1"/>
  <c r="B125" i="40"/>
  <c r="C125" i="40" s="1"/>
  <c r="B126" i="40"/>
  <c r="D126" i="40" s="1"/>
  <c r="B127" i="40"/>
  <c r="A127" i="40" s="1"/>
  <c r="B10" i="40"/>
  <c r="A10" i="40" s="1"/>
  <c r="J141" i="11"/>
  <c r="J142" i="11"/>
  <c r="J143" i="11"/>
  <c r="J144" i="11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38" i="39"/>
  <c r="D39" i="39"/>
  <c r="D40" i="39"/>
  <c r="D41" i="39"/>
  <c r="D42" i="39"/>
  <c r="D43" i="39"/>
  <c r="D44" i="39"/>
  <c r="D45" i="39"/>
  <c r="D46" i="39"/>
  <c r="D47" i="39"/>
  <c r="D48" i="39"/>
  <c r="D49" i="39"/>
  <c r="D50" i="39"/>
  <c r="D51" i="39"/>
  <c r="D52" i="39"/>
  <c r="D53" i="39"/>
  <c r="D54" i="39"/>
  <c r="D55" i="39"/>
  <c r="D56" i="39"/>
  <c r="D57" i="39"/>
  <c r="D58" i="39"/>
  <c r="D59" i="39"/>
  <c r="D60" i="39"/>
  <c r="D61" i="39"/>
  <c r="D62" i="39"/>
  <c r="D63" i="39"/>
  <c r="D64" i="39"/>
  <c r="D65" i="39"/>
  <c r="D66" i="39"/>
  <c r="D67" i="39"/>
  <c r="D68" i="39"/>
  <c r="D69" i="39"/>
  <c r="D70" i="39"/>
  <c r="D71" i="39"/>
  <c r="D72" i="39"/>
  <c r="D73" i="39"/>
  <c r="D74" i="39"/>
  <c r="D75" i="39"/>
  <c r="D76" i="39"/>
  <c r="D77" i="39"/>
  <c r="D78" i="39"/>
  <c r="D79" i="39"/>
  <c r="D80" i="39"/>
  <c r="D81" i="39"/>
  <c r="D82" i="39"/>
  <c r="D83" i="39"/>
  <c r="D84" i="39"/>
  <c r="D85" i="39"/>
  <c r="D86" i="39"/>
  <c r="D87" i="39"/>
  <c r="D88" i="39"/>
  <c r="D89" i="39"/>
  <c r="D90" i="39"/>
  <c r="D91" i="39"/>
  <c r="D92" i="39"/>
  <c r="D93" i="39"/>
  <c r="D94" i="39"/>
  <c r="D95" i="39"/>
  <c r="D96" i="39"/>
  <c r="D97" i="39"/>
  <c r="D98" i="39"/>
  <c r="D99" i="39"/>
  <c r="D100" i="39"/>
  <c r="D101" i="39"/>
  <c r="D102" i="39"/>
  <c r="D103" i="39"/>
  <c r="D104" i="39"/>
  <c r="D105" i="39"/>
  <c r="D106" i="39"/>
  <c r="D107" i="39"/>
  <c r="D108" i="39"/>
  <c r="D109" i="39"/>
  <c r="D110" i="39"/>
  <c r="D111" i="39"/>
  <c r="D112" i="39"/>
  <c r="D113" i="39"/>
  <c r="D114" i="39"/>
  <c r="D115" i="39"/>
  <c r="D116" i="39"/>
  <c r="D117" i="39"/>
  <c r="D118" i="39"/>
  <c r="D119" i="39"/>
  <c r="D120" i="39"/>
  <c r="D121" i="39"/>
  <c r="D122" i="39"/>
  <c r="D123" i="39"/>
  <c r="D124" i="39"/>
  <c r="D125" i="39"/>
  <c r="D126" i="39"/>
  <c r="D127" i="39"/>
  <c r="D128" i="39"/>
  <c r="D129" i="39"/>
  <c r="D8" i="39"/>
  <c r="E7" i="39"/>
  <c r="J7" i="39" s="1"/>
  <c r="E9" i="39"/>
  <c r="F9" i="39"/>
  <c r="G9" i="39"/>
  <c r="J9" i="39"/>
  <c r="K9" i="39"/>
  <c r="L9" i="39"/>
  <c r="E10" i="39"/>
  <c r="F10" i="39"/>
  <c r="G10" i="39"/>
  <c r="J10" i="39"/>
  <c r="K10" i="39"/>
  <c r="L10" i="39"/>
  <c r="E11" i="39"/>
  <c r="F11" i="39"/>
  <c r="G11" i="39"/>
  <c r="J11" i="39"/>
  <c r="K11" i="39"/>
  <c r="L11" i="39"/>
  <c r="E12" i="39"/>
  <c r="F12" i="39"/>
  <c r="G12" i="39"/>
  <c r="J12" i="39"/>
  <c r="K12" i="39"/>
  <c r="L12" i="39"/>
  <c r="E13" i="39"/>
  <c r="F13" i="39"/>
  <c r="G13" i="39"/>
  <c r="J13" i="39"/>
  <c r="K13" i="39"/>
  <c r="L13" i="39"/>
  <c r="E14" i="39"/>
  <c r="F14" i="39"/>
  <c r="G14" i="39"/>
  <c r="J14" i="39"/>
  <c r="K14" i="39"/>
  <c r="L14" i="39"/>
  <c r="E15" i="39"/>
  <c r="F15" i="39"/>
  <c r="G15" i="39"/>
  <c r="J15" i="39"/>
  <c r="K15" i="39"/>
  <c r="L15" i="39"/>
  <c r="E16" i="39"/>
  <c r="F16" i="39"/>
  <c r="G16" i="39"/>
  <c r="J16" i="39"/>
  <c r="K16" i="39"/>
  <c r="L16" i="39"/>
  <c r="E17" i="39"/>
  <c r="F17" i="39"/>
  <c r="G17" i="39"/>
  <c r="J17" i="39"/>
  <c r="K17" i="39"/>
  <c r="L17" i="39"/>
  <c r="E18" i="39"/>
  <c r="F18" i="39"/>
  <c r="G18" i="39"/>
  <c r="J18" i="39"/>
  <c r="K18" i="39"/>
  <c r="L18" i="39"/>
  <c r="E19" i="39"/>
  <c r="F19" i="39"/>
  <c r="G19" i="39"/>
  <c r="J19" i="39"/>
  <c r="K19" i="39"/>
  <c r="L19" i="39"/>
  <c r="E20" i="39"/>
  <c r="F20" i="39"/>
  <c r="G20" i="39"/>
  <c r="J20" i="39"/>
  <c r="K20" i="39"/>
  <c r="L20" i="39"/>
  <c r="E21" i="39"/>
  <c r="F21" i="39"/>
  <c r="G21" i="39"/>
  <c r="J21" i="39"/>
  <c r="K21" i="39"/>
  <c r="L21" i="39"/>
  <c r="E22" i="39"/>
  <c r="F22" i="39"/>
  <c r="G22" i="39"/>
  <c r="J22" i="39"/>
  <c r="K22" i="39"/>
  <c r="L22" i="39"/>
  <c r="E23" i="39"/>
  <c r="F23" i="39"/>
  <c r="G23" i="39"/>
  <c r="J23" i="39"/>
  <c r="K23" i="39"/>
  <c r="L23" i="39"/>
  <c r="E24" i="39"/>
  <c r="F24" i="39"/>
  <c r="G24" i="39"/>
  <c r="J24" i="39"/>
  <c r="K24" i="39"/>
  <c r="L24" i="39"/>
  <c r="E25" i="39"/>
  <c r="F25" i="39"/>
  <c r="G25" i="39"/>
  <c r="J25" i="39"/>
  <c r="K25" i="39"/>
  <c r="L25" i="39"/>
  <c r="E26" i="39"/>
  <c r="F26" i="39"/>
  <c r="G26" i="39"/>
  <c r="J26" i="39"/>
  <c r="K26" i="39"/>
  <c r="L26" i="39"/>
  <c r="E27" i="39"/>
  <c r="F27" i="39"/>
  <c r="G27" i="39"/>
  <c r="J27" i="39"/>
  <c r="K27" i="39"/>
  <c r="L27" i="39"/>
  <c r="E28" i="39"/>
  <c r="F28" i="39"/>
  <c r="G28" i="39"/>
  <c r="J28" i="39"/>
  <c r="K28" i="39"/>
  <c r="L28" i="39"/>
  <c r="E29" i="39"/>
  <c r="F29" i="39"/>
  <c r="G29" i="39"/>
  <c r="J29" i="39"/>
  <c r="K29" i="39"/>
  <c r="L29" i="39"/>
  <c r="E30" i="39"/>
  <c r="F30" i="39"/>
  <c r="G30" i="39"/>
  <c r="J30" i="39"/>
  <c r="K30" i="39"/>
  <c r="L30" i="39"/>
  <c r="E31" i="39"/>
  <c r="F31" i="39"/>
  <c r="G31" i="39"/>
  <c r="J31" i="39"/>
  <c r="K31" i="39"/>
  <c r="L31" i="39"/>
  <c r="E32" i="39"/>
  <c r="F32" i="39"/>
  <c r="G32" i="39"/>
  <c r="J32" i="39"/>
  <c r="K32" i="39"/>
  <c r="L32" i="39"/>
  <c r="E33" i="39"/>
  <c r="F33" i="39"/>
  <c r="G33" i="39"/>
  <c r="J33" i="39"/>
  <c r="K33" i="39"/>
  <c r="L33" i="39"/>
  <c r="E34" i="39"/>
  <c r="F34" i="39"/>
  <c r="G34" i="39"/>
  <c r="J34" i="39"/>
  <c r="K34" i="39"/>
  <c r="L34" i="39"/>
  <c r="E35" i="39"/>
  <c r="F35" i="39"/>
  <c r="G35" i="39"/>
  <c r="J35" i="39"/>
  <c r="K35" i="39"/>
  <c r="L35" i="39"/>
  <c r="E36" i="39"/>
  <c r="F36" i="39"/>
  <c r="G36" i="39"/>
  <c r="J36" i="39"/>
  <c r="K36" i="39"/>
  <c r="L36" i="39"/>
  <c r="E37" i="39"/>
  <c r="F37" i="39"/>
  <c r="G37" i="39"/>
  <c r="J37" i="39"/>
  <c r="K37" i="39"/>
  <c r="L37" i="39"/>
  <c r="E38" i="39"/>
  <c r="F38" i="39"/>
  <c r="G38" i="39"/>
  <c r="J38" i="39"/>
  <c r="K38" i="39"/>
  <c r="L38" i="39"/>
  <c r="E39" i="39"/>
  <c r="F39" i="39"/>
  <c r="G39" i="39"/>
  <c r="J39" i="39"/>
  <c r="K39" i="39"/>
  <c r="L39" i="39"/>
  <c r="E40" i="39"/>
  <c r="F40" i="39"/>
  <c r="G40" i="39"/>
  <c r="J40" i="39"/>
  <c r="K40" i="39"/>
  <c r="L40" i="39"/>
  <c r="E41" i="39"/>
  <c r="F41" i="39"/>
  <c r="G41" i="39"/>
  <c r="J41" i="39"/>
  <c r="K41" i="39"/>
  <c r="L41" i="39"/>
  <c r="E42" i="39"/>
  <c r="F42" i="39"/>
  <c r="G42" i="39"/>
  <c r="J42" i="39"/>
  <c r="K42" i="39"/>
  <c r="L42" i="39"/>
  <c r="E43" i="39"/>
  <c r="F43" i="39"/>
  <c r="G43" i="39"/>
  <c r="J43" i="39"/>
  <c r="K43" i="39"/>
  <c r="L43" i="39"/>
  <c r="E44" i="39"/>
  <c r="F44" i="39"/>
  <c r="G44" i="39"/>
  <c r="J44" i="39"/>
  <c r="K44" i="39"/>
  <c r="L44" i="39"/>
  <c r="E45" i="39"/>
  <c r="F45" i="39"/>
  <c r="G45" i="39"/>
  <c r="J45" i="39"/>
  <c r="K45" i="39"/>
  <c r="L45" i="39"/>
  <c r="E46" i="39"/>
  <c r="F46" i="39"/>
  <c r="G46" i="39"/>
  <c r="J46" i="39"/>
  <c r="K46" i="39"/>
  <c r="L46" i="39"/>
  <c r="E47" i="39"/>
  <c r="F47" i="39"/>
  <c r="G47" i="39"/>
  <c r="J47" i="39"/>
  <c r="K47" i="39"/>
  <c r="L47" i="39"/>
  <c r="E48" i="39"/>
  <c r="F48" i="39"/>
  <c r="G48" i="39"/>
  <c r="J48" i="39"/>
  <c r="K48" i="39"/>
  <c r="L48" i="39"/>
  <c r="E49" i="39"/>
  <c r="F49" i="39"/>
  <c r="G49" i="39"/>
  <c r="J49" i="39"/>
  <c r="K49" i="39"/>
  <c r="L49" i="39"/>
  <c r="E50" i="39"/>
  <c r="F50" i="39"/>
  <c r="G50" i="39"/>
  <c r="J50" i="39"/>
  <c r="K50" i="39"/>
  <c r="L50" i="39"/>
  <c r="E51" i="39"/>
  <c r="F51" i="39"/>
  <c r="G51" i="39"/>
  <c r="J51" i="39"/>
  <c r="K51" i="39"/>
  <c r="L51" i="39"/>
  <c r="E52" i="39"/>
  <c r="F52" i="39"/>
  <c r="G52" i="39"/>
  <c r="J52" i="39"/>
  <c r="K52" i="39"/>
  <c r="L52" i="39"/>
  <c r="E53" i="39"/>
  <c r="F53" i="39"/>
  <c r="G53" i="39"/>
  <c r="J53" i="39"/>
  <c r="K53" i="39"/>
  <c r="L53" i="39"/>
  <c r="E54" i="39"/>
  <c r="F54" i="39"/>
  <c r="G54" i="39"/>
  <c r="J54" i="39"/>
  <c r="K54" i="39"/>
  <c r="L54" i="39"/>
  <c r="E55" i="39"/>
  <c r="F55" i="39"/>
  <c r="G55" i="39"/>
  <c r="J55" i="39"/>
  <c r="K55" i="39"/>
  <c r="L55" i="39"/>
  <c r="E56" i="39"/>
  <c r="F56" i="39"/>
  <c r="G56" i="39"/>
  <c r="J56" i="39"/>
  <c r="K56" i="39"/>
  <c r="L56" i="39"/>
  <c r="E57" i="39"/>
  <c r="F57" i="39"/>
  <c r="G57" i="39"/>
  <c r="J57" i="39"/>
  <c r="K57" i="39"/>
  <c r="L57" i="39"/>
  <c r="E58" i="39"/>
  <c r="F58" i="39"/>
  <c r="G58" i="39"/>
  <c r="J58" i="39"/>
  <c r="K58" i="39"/>
  <c r="L58" i="39"/>
  <c r="E59" i="39"/>
  <c r="F59" i="39"/>
  <c r="G59" i="39"/>
  <c r="J59" i="39"/>
  <c r="K59" i="39"/>
  <c r="L59" i="39"/>
  <c r="E60" i="39"/>
  <c r="F60" i="39"/>
  <c r="G60" i="39"/>
  <c r="J60" i="39"/>
  <c r="K60" i="39"/>
  <c r="L60" i="39"/>
  <c r="E61" i="39"/>
  <c r="F61" i="39"/>
  <c r="G61" i="39"/>
  <c r="J61" i="39"/>
  <c r="K61" i="39"/>
  <c r="L61" i="39"/>
  <c r="E62" i="39"/>
  <c r="F62" i="39"/>
  <c r="G62" i="39"/>
  <c r="J62" i="39"/>
  <c r="K62" i="39"/>
  <c r="L62" i="39"/>
  <c r="E63" i="39"/>
  <c r="F63" i="39"/>
  <c r="G63" i="39"/>
  <c r="J63" i="39"/>
  <c r="K63" i="39"/>
  <c r="L63" i="39"/>
  <c r="E64" i="39"/>
  <c r="F64" i="39"/>
  <c r="G64" i="39"/>
  <c r="J64" i="39"/>
  <c r="K64" i="39"/>
  <c r="L64" i="39"/>
  <c r="E65" i="39"/>
  <c r="F65" i="39"/>
  <c r="G65" i="39"/>
  <c r="J65" i="39"/>
  <c r="K65" i="39"/>
  <c r="L65" i="39"/>
  <c r="E66" i="39"/>
  <c r="F66" i="39"/>
  <c r="G66" i="39"/>
  <c r="J66" i="39"/>
  <c r="K66" i="39"/>
  <c r="L66" i="39"/>
  <c r="E67" i="39"/>
  <c r="F67" i="39"/>
  <c r="G67" i="39"/>
  <c r="J67" i="39"/>
  <c r="K67" i="39"/>
  <c r="L67" i="39"/>
  <c r="E68" i="39"/>
  <c r="F68" i="39"/>
  <c r="G68" i="39"/>
  <c r="J68" i="39"/>
  <c r="K68" i="39"/>
  <c r="L68" i="39"/>
  <c r="E69" i="39"/>
  <c r="F69" i="39"/>
  <c r="G69" i="39"/>
  <c r="J69" i="39"/>
  <c r="K69" i="39"/>
  <c r="L69" i="39"/>
  <c r="E70" i="39"/>
  <c r="F70" i="39"/>
  <c r="G70" i="39"/>
  <c r="J70" i="39"/>
  <c r="K70" i="39"/>
  <c r="L70" i="39"/>
  <c r="E71" i="39"/>
  <c r="F71" i="39"/>
  <c r="G71" i="39"/>
  <c r="J71" i="39"/>
  <c r="K71" i="39"/>
  <c r="L71" i="39"/>
  <c r="E72" i="39"/>
  <c r="F72" i="39"/>
  <c r="G72" i="39"/>
  <c r="J72" i="39"/>
  <c r="K72" i="39"/>
  <c r="L72" i="39"/>
  <c r="E73" i="39"/>
  <c r="F73" i="39"/>
  <c r="G73" i="39"/>
  <c r="J73" i="39"/>
  <c r="K73" i="39"/>
  <c r="L73" i="39"/>
  <c r="E74" i="39"/>
  <c r="F74" i="39"/>
  <c r="G74" i="39"/>
  <c r="J74" i="39"/>
  <c r="K74" i="39"/>
  <c r="L74" i="39"/>
  <c r="E75" i="39"/>
  <c r="F75" i="39"/>
  <c r="G75" i="39"/>
  <c r="J75" i="39"/>
  <c r="K75" i="39"/>
  <c r="L75" i="39"/>
  <c r="E76" i="39"/>
  <c r="F76" i="39"/>
  <c r="G76" i="39"/>
  <c r="J76" i="39"/>
  <c r="K76" i="39"/>
  <c r="L76" i="39"/>
  <c r="E77" i="39"/>
  <c r="F77" i="39"/>
  <c r="G77" i="39"/>
  <c r="J77" i="39"/>
  <c r="K77" i="39"/>
  <c r="L77" i="39"/>
  <c r="E78" i="39"/>
  <c r="F78" i="39"/>
  <c r="G78" i="39"/>
  <c r="J78" i="39"/>
  <c r="K78" i="39"/>
  <c r="L78" i="39"/>
  <c r="E79" i="39"/>
  <c r="F79" i="39"/>
  <c r="G79" i="39"/>
  <c r="J79" i="39"/>
  <c r="K79" i="39"/>
  <c r="L79" i="39"/>
  <c r="E80" i="39"/>
  <c r="F80" i="39"/>
  <c r="G80" i="39"/>
  <c r="J80" i="39"/>
  <c r="K80" i="39"/>
  <c r="L80" i="39"/>
  <c r="E81" i="39"/>
  <c r="F81" i="39"/>
  <c r="G81" i="39"/>
  <c r="J81" i="39"/>
  <c r="K81" i="39"/>
  <c r="L81" i="39"/>
  <c r="E82" i="39"/>
  <c r="F82" i="39"/>
  <c r="G82" i="39"/>
  <c r="J82" i="39"/>
  <c r="K82" i="39"/>
  <c r="L82" i="39"/>
  <c r="E83" i="39"/>
  <c r="F83" i="39"/>
  <c r="G83" i="39"/>
  <c r="J83" i="39"/>
  <c r="K83" i="39"/>
  <c r="L83" i="39"/>
  <c r="E84" i="39"/>
  <c r="F84" i="39"/>
  <c r="G84" i="39"/>
  <c r="J84" i="39"/>
  <c r="K84" i="39"/>
  <c r="L84" i="39"/>
  <c r="E85" i="39"/>
  <c r="F85" i="39"/>
  <c r="G85" i="39"/>
  <c r="J85" i="39"/>
  <c r="K85" i="39"/>
  <c r="L85" i="39"/>
  <c r="E86" i="39"/>
  <c r="F86" i="39"/>
  <c r="G86" i="39"/>
  <c r="J86" i="39"/>
  <c r="K86" i="39"/>
  <c r="L86" i="39"/>
  <c r="E87" i="39"/>
  <c r="F87" i="39"/>
  <c r="G87" i="39"/>
  <c r="J87" i="39"/>
  <c r="K87" i="39"/>
  <c r="L87" i="39"/>
  <c r="E88" i="39"/>
  <c r="F88" i="39"/>
  <c r="G88" i="39"/>
  <c r="J88" i="39"/>
  <c r="K88" i="39"/>
  <c r="L88" i="39"/>
  <c r="E89" i="39"/>
  <c r="F89" i="39"/>
  <c r="G89" i="39"/>
  <c r="J89" i="39"/>
  <c r="K89" i="39"/>
  <c r="L89" i="39"/>
  <c r="E90" i="39"/>
  <c r="F90" i="39"/>
  <c r="G90" i="39"/>
  <c r="J90" i="39"/>
  <c r="K90" i="39"/>
  <c r="L90" i="39"/>
  <c r="E91" i="39"/>
  <c r="F91" i="39"/>
  <c r="G91" i="39"/>
  <c r="J91" i="39"/>
  <c r="K91" i="39"/>
  <c r="L91" i="39"/>
  <c r="E92" i="39"/>
  <c r="F92" i="39"/>
  <c r="G92" i="39"/>
  <c r="J92" i="39"/>
  <c r="K92" i="39"/>
  <c r="L92" i="39"/>
  <c r="E93" i="39"/>
  <c r="F93" i="39"/>
  <c r="G93" i="39"/>
  <c r="J93" i="39"/>
  <c r="K93" i="39"/>
  <c r="L93" i="39"/>
  <c r="E94" i="39"/>
  <c r="F94" i="39"/>
  <c r="G94" i="39"/>
  <c r="J94" i="39"/>
  <c r="K94" i="39"/>
  <c r="L94" i="39"/>
  <c r="E95" i="39"/>
  <c r="F95" i="39"/>
  <c r="G95" i="39"/>
  <c r="J95" i="39"/>
  <c r="K95" i="39"/>
  <c r="L95" i="39"/>
  <c r="E96" i="39"/>
  <c r="F96" i="39"/>
  <c r="G96" i="39"/>
  <c r="J96" i="39"/>
  <c r="K96" i="39"/>
  <c r="L96" i="39"/>
  <c r="E97" i="39"/>
  <c r="F97" i="39"/>
  <c r="G97" i="39"/>
  <c r="J97" i="39"/>
  <c r="K97" i="39"/>
  <c r="L97" i="39"/>
  <c r="E98" i="39"/>
  <c r="F98" i="39"/>
  <c r="G98" i="39"/>
  <c r="J98" i="39"/>
  <c r="K98" i="39"/>
  <c r="L98" i="39"/>
  <c r="E99" i="39"/>
  <c r="F99" i="39"/>
  <c r="G99" i="39"/>
  <c r="J99" i="39"/>
  <c r="K99" i="39"/>
  <c r="L99" i="39"/>
  <c r="E100" i="39"/>
  <c r="F100" i="39"/>
  <c r="G100" i="39"/>
  <c r="J100" i="39"/>
  <c r="K100" i="39"/>
  <c r="L100" i="39"/>
  <c r="E101" i="39"/>
  <c r="F101" i="39"/>
  <c r="G101" i="39"/>
  <c r="J101" i="39"/>
  <c r="K101" i="39"/>
  <c r="L101" i="39"/>
  <c r="E102" i="39"/>
  <c r="F102" i="39"/>
  <c r="G102" i="39"/>
  <c r="J102" i="39"/>
  <c r="K102" i="39"/>
  <c r="L102" i="39"/>
  <c r="E103" i="39"/>
  <c r="F103" i="39"/>
  <c r="G103" i="39"/>
  <c r="J103" i="39"/>
  <c r="K103" i="39"/>
  <c r="L103" i="39"/>
  <c r="E104" i="39"/>
  <c r="F104" i="39"/>
  <c r="G104" i="39"/>
  <c r="J104" i="39"/>
  <c r="K104" i="39"/>
  <c r="L104" i="39"/>
  <c r="E105" i="39"/>
  <c r="F105" i="39"/>
  <c r="G105" i="39"/>
  <c r="J105" i="39"/>
  <c r="K105" i="39"/>
  <c r="L105" i="39"/>
  <c r="E106" i="39"/>
  <c r="F106" i="39"/>
  <c r="G106" i="39"/>
  <c r="J106" i="39"/>
  <c r="K106" i="39"/>
  <c r="L106" i="39"/>
  <c r="E107" i="39"/>
  <c r="F107" i="39"/>
  <c r="G107" i="39"/>
  <c r="J107" i="39"/>
  <c r="K107" i="39"/>
  <c r="L107" i="39"/>
  <c r="E108" i="39"/>
  <c r="F108" i="39"/>
  <c r="G108" i="39"/>
  <c r="J108" i="39"/>
  <c r="K108" i="39"/>
  <c r="L108" i="39"/>
  <c r="E109" i="39"/>
  <c r="F109" i="39"/>
  <c r="G109" i="39"/>
  <c r="J109" i="39"/>
  <c r="K109" i="39"/>
  <c r="L109" i="39"/>
  <c r="E110" i="39"/>
  <c r="F110" i="39"/>
  <c r="G110" i="39"/>
  <c r="J110" i="39"/>
  <c r="K110" i="39"/>
  <c r="L110" i="39"/>
  <c r="E111" i="39"/>
  <c r="F111" i="39"/>
  <c r="G111" i="39"/>
  <c r="J111" i="39"/>
  <c r="K111" i="39"/>
  <c r="L111" i="39"/>
  <c r="E112" i="39"/>
  <c r="F112" i="39"/>
  <c r="G112" i="39"/>
  <c r="J112" i="39"/>
  <c r="K112" i="39"/>
  <c r="L112" i="39"/>
  <c r="E113" i="39"/>
  <c r="F113" i="39"/>
  <c r="G113" i="39"/>
  <c r="J113" i="39"/>
  <c r="K113" i="39"/>
  <c r="L113" i="39"/>
  <c r="E114" i="39"/>
  <c r="F114" i="39"/>
  <c r="G114" i="39"/>
  <c r="J114" i="39"/>
  <c r="K114" i="39"/>
  <c r="L114" i="39"/>
  <c r="E115" i="39"/>
  <c r="F115" i="39"/>
  <c r="G115" i="39"/>
  <c r="J115" i="39"/>
  <c r="K115" i="39"/>
  <c r="L115" i="39"/>
  <c r="E116" i="39"/>
  <c r="F116" i="39"/>
  <c r="G116" i="39"/>
  <c r="J116" i="39"/>
  <c r="K116" i="39"/>
  <c r="L116" i="39"/>
  <c r="E117" i="39"/>
  <c r="F117" i="39"/>
  <c r="G117" i="39"/>
  <c r="J117" i="39"/>
  <c r="K117" i="39"/>
  <c r="L117" i="39"/>
  <c r="E118" i="39"/>
  <c r="F118" i="39"/>
  <c r="G118" i="39"/>
  <c r="J118" i="39"/>
  <c r="K118" i="39"/>
  <c r="L118" i="39"/>
  <c r="E119" i="39"/>
  <c r="F119" i="39"/>
  <c r="G119" i="39"/>
  <c r="J119" i="39"/>
  <c r="K119" i="39"/>
  <c r="L119" i="39"/>
  <c r="E120" i="39"/>
  <c r="F120" i="39"/>
  <c r="G120" i="39"/>
  <c r="J120" i="39"/>
  <c r="K120" i="39"/>
  <c r="L120" i="39"/>
  <c r="E121" i="39"/>
  <c r="F121" i="39"/>
  <c r="G121" i="39"/>
  <c r="J121" i="39"/>
  <c r="K121" i="39"/>
  <c r="L121" i="39"/>
  <c r="E122" i="39"/>
  <c r="F122" i="39"/>
  <c r="G122" i="39"/>
  <c r="J122" i="39"/>
  <c r="K122" i="39"/>
  <c r="L122" i="39"/>
  <c r="E123" i="39"/>
  <c r="F123" i="39"/>
  <c r="G123" i="39"/>
  <c r="J123" i="39"/>
  <c r="K123" i="39"/>
  <c r="L123" i="39"/>
  <c r="E124" i="39"/>
  <c r="F124" i="39"/>
  <c r="G124" i="39"/>
  <c r="J124" i="39"/>
  <c r="K124" i="39"/>
  <c r="L124" i="39"/>
  <c r="E125" i="39"/>
  <c r="F125" i="39"/>
  <c r="G125" i="39"/>
  <c r="J125" i="39"/>
  <c r="K125" i="39"/>
  <c r="L125" i="39"/>
  <c r="E126" i="39"/>
  <c r="F126" i="39"/>
  <c r="G126" i="39"/>
  <c r="J126" i="39"/>
  <c r="K126" i="39"/>
  <c r="L126" i="39"/>
  <c r="E127" i="39"/>
  <c r="F127" i="39"/>
  <c r="G127" i="39"/>
  <c r="J127" i="39"/>
  <c r="K127" i="39"/>
  <c r="L127" i="39"/>
  <c r="E128" i="39"/>
  <c r="F128" i="39"/>
  <c r="G128" i="39"/>
  <c r="J128" i="39"/>
  <c r="K128" i="39"/>
  <c r="L128" i="39"/>
  <c r="E129" i="39"/>
  <c r="F129" i="39"/>
  <c r="G129" i="39"/>
  <c r="J129" i="39"/>
  <c r="K129" i="39"/>
  <c r="L129" i="39"/>
  <c r="G4" i="39"/>
  <c r="L4" i="39" s="1"/>
  <c r="G7" i="39"/>
  <c r="L7" i="39" s="1"/>
  <c r="F7" i="39"/>
  <c r="K7" i="39" s="1"/>
  <c r="J4" i="39"/>
  <c r="F4" i="39"/>
  <c r="K4" i="39" s="1"/>
  <c r="E8" i="39"/>
  <c r="J8" i="39"/>
  <c r="F8" i="39"/>
  <c r="K8" i="39"/>
  <c r="G8" i="39"/>
  <c r="L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C30" i="39"/>
  <c r="C31" i="39"/>
  <c r="C32" i="39"/>
  <c r="C33" i="39"/>
  <c r="C34" i="39"/>
  <c r="C35" i="39"/>
  <c r="C36" i="39"/>
  <c r="C37" i="39"/>
  <c r="C38" i="39"/>
  <c r="C39" i="39"/>
  <c r="C40" i="39"/>
  <c r="C41" i="39"/>
  <c r="C42" i="39"/>
  <c r="C43" i="39"/>
  <c r="C44" i="39"/>
  <c r="C45" i="39"/>
  <c r="C46" i="39"/>
  <c r="C47" i="39"/>
  <c r="C48" i="39"/>
  <c r="C49" i="39"/>
  <c r="C50" i="39"/>
  <c r="C51" i="39"/>
  <c r="C52" i="39"/>
  <c r="C53" i="39"/>
  <c r="C54" i="39"/>
  <c r="C55" i="39"/>
  <c r="C56" i="39"/>
  <c r="C57" i="39"/>
  <c r="C58" i="39"/>
  <c r="C59" i="39"/>
  <c r="C60" i="39"/>
  <c r="C61" i="39"/>
  <c r="C62" i="39"/>
  <c r="C63" i="39"/>
  <c r="C64" i="39"/>
  <c r="C65" i="39"/>
  <c r="C66" i="39"/>
  <c r="C67" i="39"/>
  <c r="C68" i="39"/>
  <c r="C69" i="39"/>
  <c r="C70" i="39"/>
  <c r="C71" i="39"/>
  <c r="C72" i="39"/>
  <c r="C73" i="39"/>
  <c r="C74" i="39"/>
  <c r="C75" i="39"/>
  <c r="C76" i="39"/>
  <c r="C77" i="39"/>
  <c r="C78" i="39"/>
  <c r="C79" i="39"/>
  <c r="C80" i="39"/>
  <c r="C81" i="39"/>
  <c r="C82" i="39"/>
  <c r="C83" i="39"/>
  <c r="C84" i="39"/>
  <c r="C85" i="39"/>
  <c r="C86" i="39"/>
  <c r="C87" i="39"/>
  <c r="C88" i="39"/>
  <c r="C89" i="39"/>
  <c r="C90" i="39"/>
  <c r="C91" i="39"/>
  <c r="C92" i="39"/>
  <c r="C93" i="39"/>
  <c r="C94" i="39"/>
  <c r="C95" i="39"/>
  <c r="C96" i="39"/>
  <c r="C97" i="39"/>
  <c r="C98" i="39"/>
  <c r="C99" i="39"/>
  <c r="C100" i="39"/>
  <c r="C101" i="39"/>
  <c r="C102" i="39"/>
  <c r="C103" i="39"/>
  <c r="C104" i="39"/>
  <c r="C105" i="39"/>
  <c r="C106" i="39"/>
  <c r="C107" i="39"/>
  <c r="C108" i="39"/>
  <c r="C109" i="39"/>
  <c r="C110" i="39"/>
  <c r="C111" i="39"/>
  <c r="C112" i="39"/>
  <c r="C113" i="39"/>
  <c r="C114" i="39"/>
  <c r="C115" i="39"/>
  <c r="C116" i="39"/>
  <c r="C117" i="39"/>
  <c r="C118" i="39"/>
  <c r="C119" i="39"/>
  <c r="C120" i="39"/>
  <c r="C121" i="39"/>
  <c r="C122" i="39"/>
  <c r="C123" i="39"/>
  <c r="C124" i="39"/>
  <c r="C125" i="39"/>
  <c r="C126" i="39"/>
  <c r="C127" i="39"/>
  <c r="C128" i="39"/>
  <c r="C129" i="39"/>
  <c r="C8" i="39"/>
  <c r="B9" i="39"/>
  <c r="B10" i="39" s="1"/>
  <c r="B11" i="39" s="1"/>
  <c r="B12" i="39" s="1"/>
  <c r="B13" i="39" s="1"/>
  <c r="B14" i="39" s="1"/>
  <c r="B15" i="39" s="1"/>
  <c r="B16" i="39" s="1"/>
  <c r="B17" i="39" s="1"/>
  <c r="B18" i="39" s="1"/>
  <c r="B19" i="39" s="1"/>
  <c r="B20" i="39" s="1"/>
  <c r="B21" i="39" s="1"/>
  <c r="B22" i="39" s="1"/>
  <c r="B23" i="39" s="1"/>
  <c r="B24" i="39" s="1"/>
  <c r="B25" i="39" s="1"/>
  <c r="B26" i="39" s="1"/>
  <c r="B27" i="39" s="1"/>
  <c r="B28" i="39" s="1"/>
  <c r="B29" i="39" s="1"/>
  <c r="B30" i="39" s="1"/>
  <c r="B31" i="39" s="1"/>
  <c r="B32" i="39" s="1"/>
  <c r="B33" i="39" s="1"/>
  <c r="B34" i="39" s="1"/>
  <c r="B35" i="39" s="1"/>
  <c r="B36" i="39" s="1"/>
  <c r="B37" i="39" s="1"/>
  <c r="B38" i="39" s="1"/>
  <c r="B39" i="39" s="1"/>
  <c r="B40" i="39" s="1"/>
  <c r="B41" i="39" s="1"/>
  <c r="B42" i="39" s="1"/>
  <c r="B43" i="39" s="1"/>
  <c r="B44" i="39" s="1"/>
  <c r="B45" i="39" s="1"/>
  <c r="B46" i="39" s="1"/>
  <c r="B47" i="39" s="1"/>
  <c r="B48" i="39" s="1"/>
  <c r="B49" i="39" s="1"/>
  <c r="B50" i="39" s="1"/>
  <c r="B51" i="39" s="1"/>
  <c r="B52" i="39" s="1"/>
  <c r="B53" i="39" s="1"/>
  <c r="B54" i="39" s="1"/>
  <c r="B55" i="39" s="1"/>
  <c r="B56" i="39" s="1"/>
  <c r="B57" i="39" s="1"/>
  <c r="B58" i="39" s="1"/>
  <c r="B59" i="39" s="1"/>
  <c r="B60" i="39" s="1"/>
  <c r="B61" i="39" s="1"/>
  <c r="B62" i="39" s="1"/>
  <c r="B63" i="39" s="1"/>
  <c r="B64" i="39" s="1"/>
  <c r="B65" i="39" s="1"/>
  <c r="B66" i="39" s="1"/>
  <c r="B67" i="39" s="1"/>
  <c r="B68" i="39" s="1"/>
  <c r="B69" i="39" s="1"/>
  <c r="B70" i="39" s="1"/>
  <c r="B71" i="39" s="1"/>
  <c r="B72" i="39" s="1"/>
  <c r="B73" i="39" s="1"/>
  <c r="B74" i="39" s="1"/>
  <c r="B75" i="39" s="1"/>
  <c r="B76" i="39" s="1"/>
  <c r="B77" i="39" s="1"/>
  <c r="B78" i="39" s="1"/>
  <c r="B79" i="39" s="1"/>
  <c r="B80" i="39" s="1"/>
  <c r="B81" i="39" s="1"/>
  <c r="B82" i="39" s="1"/>
  <c r="B83" i="39" s="1"/>
  <c r="B84" i="39" s="1"/>
  <c r="B85" i="39" s="1"/>
  <c r="B86" i="39" s="1"/>
  <c r="B87" i="39" s="1"/>
  <c r="B88" i="39" s="1"/>
  <c r="B89" i="39" s="1"/>
  <c r="B90" i="39" s="1"/>
  <c r="B91" i="39" s="1"/>
  <c r="B92" i="39" s="1"/>
  <c r="B93" i="39" s="1"/>
  <c r="B94" i="39" s="1"/>
  <c r="B95" i="39" s="1"/>
  <c r="B96" i="39" s="1"/>
  <c r="B97" i="39" s="1"/>
  <c r="B98" i="39" s="1"/>
  <c r="B99" i="39" s="1"/>
  <c r="B100" i="39" s="1"/>
  <c r="B101" i="39" s="1"/>
  <c r="B102" i="39" s="1"/>
  <c r="B103" i="39" s="1"/>
  <c r="B104" i="39" s="1"/>
  <c r="B105" i="39" s="1"/>
  <c r="B106" i="39" s="1"/>
  <c r="B107" i="39" s="1"/>
  <c r="B108" i="39" s="1"/>
  <c r="B109" i="39" s="1"/>
  <c r="B110" i="39" s="1"/>
  <c r="B111" i="39" s="1"/>
  <c r="B112" i="39" s="1"/>
  <c r="B113" i="39" s="1"/>
  <c r="B114" i="39" s="1"/>
  <c r="B115" i="39" s="1"/>
  <c r="B116" i="39" s="1"/>
  <c r="B117" i="39" s="1"/>
  <c r="B118" i="39" s="1"/>
  <c r="B119" i="39" s="1"/>
  <c r="B120" i="39" s="1"/>
  <c r="B121" i="39" s="1"/>
  <c r="B122" i="39" s="1"/>
  <c r="B123" i="39" s="1"/>
  <c r="B124" i="39" s="1"/>
  <c r="B125" i="39" s="1"/>
  <c r="B126" i="39" s="1"/>
  <c r="B127" i="39" s="1"/>
  <c r="B128" i="39" s="1"/>
  <c r="B129" i="39" s="1"/>
  <c r="F124" i="40" l="1"/>
  <c r="F123" i="40"/>
  <c r="F122" i="40"/>
  <c r="C122" i="40"/>
  <c r="F127" i="40"/>
  <c r="F126" i="40"/>
  <c r="E55" i="40"/>
  <c r="E14" i="40"/>
  <c r="P55" i="39"/>
  <c r="P53" i="39"/>
  <c r="P43" i="39"/>
  <c r="P41" i="39"/>
  <c r="O6" i="39"/>
  <c r="P127" i="39" s="1"/>
  <c r="P30" i="39"/>
  <c r="P18" i="39"/>
  <c r="P23" i="39"/>
  <c r="P69" i="39"/>
  <c r="P70" i="39"/>
  <c r="P24" i="39"/>
  <c r="P81" i="39"/>
  <c r="P10" i="39"/>
  <c r="P13" i="39"/>
  <c r="P25" i="39"/>
  <c r="P37" i="39"/>
  <c r="P121" i="39"/>
  <c r="P14" i="39"/>
  <c r="P38" i="39"/>
  <c r="P50" i="39"/>
  <c r="P62" i="39"/>
  <c r="P9" i="39"/>
  <c r="P117" i="39"/>
  <c r="P44" i="39"/>
  <c r="P57" i="39"/>
  <c r="P94" i="39"/>
  <c r="P46" i="39"/>
  <c r="P8" i="39"/>
  <c r="P82" i="39"/>
  <c r="P106" i="39"/>
  <c r="P20" i="39"/>
  <c r="P100" i="39"/>
  <c r="P88" i="39"/>
  <c r="P64" i="39"/>
  <c r="P52" i="39"/>
  <c r="P40" i="39"/>
  <c r="P75" i="39"/>
  <c r="P63" i="39"/>
  <c r="P39" i="39"/>
  <c r="P27" i="39"/>
  <c r="P15" i="39"/>
  <c r="E33" i="40"/>
  <c r="E127" i="40"/>
  <c r="E103" i="40"/>
  <c r="E118" i="40"/>
  <c r="E106" i="40"/>
  <c r="E94" i="40"/>
  <c r="E82" i="40"/>
  <c r="E70" i="40"/>
  <c r="E58" i="40"/>
  <c r="E46" i="40"/>
  <c r="E34" i="40"/>
  <c r="E22" i="40"/>
  <c r="E81" i="40"/>
  <c r="E116" i="40"/>
  <c r="E104" i="40"/>
  <c r="E92" i="40"/>
  <c r="E80" i="40"/>
  <c r="E68" i="40"/>
  <c r="E56" i="40"/>
  <c r="E44" i="40"/>
  <c r="E32" i="40"/>
  <c r="E20" i="40"/>
  <c r="E93" i="40"/>
  <c r="E19" i="40"/>
  <c r="E126" i="40"/>
  <c r="E114" i="40"/>
  <c r="E102" i="40"/>
  <c r="E90" i="40"/>
  <c r="E78" i="40"/>
  <c r="E66" i="40"/>
  <c r="E54" i="40"/>
  <c r="E42" i="40"/>
  <c r="E30" i="40"/>
  <c r="E18" i="40"/>
  <c r="E117" i="40"/>
  <c r="E31" i="40"/>
  <c r="E125" i="40"/>
  <c r="E113" i="40"/>
  <c r="E101" i="40"/>
  <c r="E89" i="40"/>
  <c r="E77" i="40"/>
  <c r="E65" i="40"/>
  <c r="E53" i="40"/>
  <c r="E41" i="40"/>
  <c r="E29" i="40"/>
  <c r="E17" i="40"/>
  <c r="E69" i="40"/>
  <c r="E124" i="40"/>
  <c r="E112" i="40"/>
  <c r="E100" i="40"/>
  <c r="E88" i="40"/>
  <c r="E76" i="40"/>
  <c r="E64" i="40"/>
  <c r="E52" i="40"/>
  <c r="E40" i="40"/>
  <c r="E28" i="40"/>
  <c r="E16" i="40"/>
  <c r="E43" i="40"/>
  <c r="E123" i="40"/>
  <c r="E111" i="40"/>
  <c r="E99" i="40"/>
  <c r="E87" i="40"/>
  <c r="E75" i="40"/>
  <c r="E63" i="40"/>
  <c r="E51" i="40"/>
  <c r="E39" i="40"/>
  <c r="E27" i="40"/>
  <c r="E15" i="40"/>
  <c r="E57" i="40"/>
  <c r="E79" i="40"/>
  <c r="E122" i="40"/>
  <c r="E110" i="40"/>
  <c r="E98" i="40"/>
  <c r="E86" i="40"/>
  <c r="E74" i="40"/>
  <c r="E62" i="40"/>
  <c r="E50" i="40"/>
  <c r="E38" i="40"/>
  <c r="E26" i="40"/>
  <c r="E13" i="40"/>
  <c r="E105" i="40"/>
  <c r="E115" i="40"/>
  <c r="E121" i="40"/>
  <c r="E109" i="40"/>
  <c r="E97" i="40"/>
  <c r="E85" i="40"/>
  <c r="E73" i="40"/>
  <c r="E61" i="40"/>
  <c r="E49" i="40"/>
  <c r="E37" i="40"/>
  <c r="E25" i="40"/>
  <c r="E12" i="40"/>
  <c r="E21" i="40"/>
  <c r="E67" i="40"/>
  <c r="E120" i="40"/>
  <c r="E108" i="40"/>
  <c r="E96" i="40"/>
  <c r="E84" i="40"/>
  <c r="E72" i="40"/>
  <c r="E60" i="40"/>
  <c r="E48" i="40"/>
  <c r="E36" i="40"/>
  <c r="E24" i="40"/>
  <c r="E11" i="40"/>
  <c r="E45" i="40"/>
  <c r="E91" i="40"/>
  <c r="E119" i="40"/>
  <c r="E107" i="40"/>
  <c r="E95" i="40"/>
  <c r="E83" i="40"/>
  <c r="E71" i="40"/>
  <c r="E59" i="40"/>
  <c r="E47" i="40"/>
  <c r="E35" i="40"/>
  <c r="E23" i="40"/>
  <c r="E10" i="40"/>
  <c r="A78" i="40"/>
  <c r="A76" i="40"/>
  <c r="A28" i="40"/>
  <c r="A102" i="40"/>
  <c r="A54" i="40"/>
  <c r="A30" i="40"/>
  <c r="C123" i="40"/>
  <c r="A126" i="40"/>
  <c r="C126" i="40"/>
  <c r="A124" i="40"/>
  <c r="A118" i="40"/>
  <c r="A70" i="40"/>
  <c r="A22" i="40"/>
  <c r="A114" i="40"/>
  <c r="A66" i="40"/>
  <c r="A18" i="40"/>
  <c r="A112" i="40"/>
  <c r="A64" i="40"/>
  <c r="A16" i="40"/>
  <c r="A106" i="40"/>
  <c r="A58" i="40"/>
  <c r="D123" i="40"/>
  <c r="A100" i="40"/>
  <c r="A52" i="40"/>
  <c r="A94" i="40"/>
  <c r="A46" i="40"/>
  <c r="A90" i="40"/>
  <c r="A42" i="40"/>
  <c r="A88" i="40"/>
  <c r="A40" i="40"/>
  <c r="A82" i="40"/>
  <c r="A34" i="40"/>
  <c r="A125" i="40"/>
  <c r="A113" i="40"/>
  <c r="A101" i="40"/>
  <c r="A89" i="40"/>
  <c r="A77" i="40"/>
  <c r="A65" i="40"/>
  <c r="A53" i="40"/>
  <c r="A41" i="40"/>
  <c r="A29" i="40"/>
  <c r="A17" i="40"/>
  <c r="D122" i="40"/>
  <c r="A108" i="40"/>
  <c r="A96" i="40"/>
  <c r="A72" i="40"/>
  <c r="A36" i="40"/>
  <c r="A24" i="40"/>
  <c r="A119" i="40"/>
  <c r="A107" i="40"/>
  <c r="A95" i="40"/>
  <c r="A71" i="40"/>
  <c r="A59" i="40"/>
  <c r="A47" i="40"/>
  <c r="A35" i="40"/>
  <c r="A23" i="40"/>
  <c r="D127" i="40"/>
  <c r="A117" i="40"/>
  <c r="A105" i="40"/>
  <c r="A93" i="40"/>
  <c r="A81" i="40"/>
  <c r="A69" i="40"/>
  <c r="A57" i="40"/>
  <c r="A45" i="40"/>
  <c r="A33" i="40"/>
  <c r="A21" i="40"/>
  <c r="C127" i="40"/>
  <c r="D125" i="40"/>
  <c r="D124" i="40"/>
  <c r="B121" i="36"/>
  <c r="D121" i="36" s="1"/>
  <c r="A121" i="36"/>
  <c r="B120" i="36"/>
  <c r="E120" i="36" s="1"/>
  <c r="A120" i="36"/>
  <c r="B119" i="36"/>
  <c r="Q119" i="36" s="1"/>
  <c r="A119" i="36"/>
  <c r="B118" i="36"/>
  <c r="P118" i="36" s="1"/>
  <c r="A118" i="36"/>
  <c r="A117" i="36"/>
  <c r="A116" i="36"/>
  <c r="A115" i="36"/>
  <c r="A114" i="36"/>
  <c r="A113" i="36"/>
  <c r="A112" i="36"/>
  <c r="A111" i="36"/>
  <c r="A110" i="36"/>
  <c r="A109" i="36"/>
  <c r="A108" i="36"/>
  <c r="A107" i="36"/>
  <c r="A106" i="36"/>
  <c r="A105" i="36"/>
  <c r="A104" i="36"/>
  <c r="A103" i="36"/>
  <c r="A102" i="36"/>
  <c r="A101" i="36"/>
  <c r="A100" i="36"/>
  <c r="A99" i="36"/>
  <c r="A98" i="36"/>
  <c r="A97" i="36"/>
  <c r="A96" i="36"/>
  <c r="A95" i="36"/>
  <c r="A94" i="36"/>
  <c r="A93" i="36"/>
  <c r="A92" i="36"/>
  <c r="A91" i="36"/>
  <c r="A90" i="36"/>
  <c r="A89" i="36"/>
  <c r="A88" i="36"/>
  <c r="A87" i="36"/>
  <c r="A86" i="36"/>
  <c r="A85" i="36"/>
  <c r="A84" i="36"/>
  <c r="A83" i="36"/>
  <c r="A82" i="36"/>
  <c r="A81" i="36"/>
  <c r="A80" i="36"/>
  <c r="A79" i="36"/>
  <c r="A78" i="36"/>
  <c r="A77" i="36"/>
  <c r="A76" i="36"/>
  <c r="A75" i="36"/>
  <c r="A74" i="36"/>
  <c r="A73" i="36"/>
  <c r="A72" i="36"/>
  <c r="A71" i="36"/>
  <c r="A70" i="36"/>
  <c r="A69" i="36"/>
  <c r="A68" i="36"/>
  <c r="A67" i="36"/>
  <c r="A66" i="36"/>
  <c r="A65" i="36"/>
  <c r="A64" i="36"/>
  <c r="A63" i="36"/>
  <c r="A62" i="36"/>
  <c r="A61" i="36"/>
  <c r="A60" i="36"/>
  <c r="A59" i="36"/>
  <c r="A58" i="36"/>
  <c r="A57" i="36"/>
  <c r="A56" i="36"/>
  <c r="A55" i="36"/>
  <c r="A54" i="36"/>
  <c r="A53" i="36"/>
  <c r="A52" i="36"/>
  <c r="A51" i="36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U5" i="23"/>
  <c r="U141" i="11"/>
  <c r="U142" i="11"/>
  <c r="U143" i="11"/>
  <c r="U144" i="11"/>
  <c r="AK129" i="35"/>
  <c r="AI129" i="35"/>
  <c r="AG129" i="35"/>
  <c r="AA129" i="35"/>
  <c r="Z129" i="35"/>
  <c r="R129" i="35"/>
  <c r="Q129" i="35"/>
  <c r="AR129" i="35" s="1"/>
  <c r="AU129" i="35" s="1"/>
  <c r="O129" i="35"/>
  <c r="M129" i="35"/>
  <c r="AP129" i="35" s="1"/>
  <c r="AS129" i="35" s="1"/>
  <c r="AK128" i="35"/>
  <c r="AL129" i="35" s="1"/>
  <c r="AI128" i="35"/>
  <c r="AG128" i="35"/>
  <c r="AA128" i="35"/>
  <c r="Z128" i="35"/>
  <c r="Q128" i="35"/>
  <c r="AR128" i="35" s="1"/>
  <c r="AU128" i="35" s="1"/>
  <c r="O128" i="35"/>
  <c r="M128" i="35"/>
  <c r="AR127" i="35"/>
  <c r="AU127" i="35" s="1"/>
  <c r="AK127" i="35"/>
  <c r="AL128" i="35" s="1"/>
  <c r="AI127" i="35"/>
  <c r="AG127" i="35"/>
  <c r="AA127" i="35"/>
  <c r="Z127" i="35"/>
  <c r="Q127" i="35"/>
  <c r="R128" i="35" s="1"/>
  <c r="O127" i="35"/>
  <c r="M127" i="35"/>
  <c r="AK126" i="35"/>
  <c r="AL127" i="35" s="1"/>
  <c r="AI126" i="35"/>
  <c r="AG126" i="35"/>
  <c r="AA126" i="35"/>
  <c r="Z126" i="35"/>
  <c r="Q126" i="35"/>
  <c r="AR126" i="35" s="1"/>
  <c r="AU126" i="35" s="1"/>
  <c r="O126" i="35"/>
  <c r="M126" i="35"/>
  <c r="AP126" i="35" s="1"/>
  <c r="AS126" i="35" s="1"/>
  <c r="AK125" i="35"/>
  <c r="AL126" i="35" s="1"/>
  <c r="AI125" i="35"/>
  <c r="AG125" i="35"/>
  <c r="AA125" i="35"/>
  <c r="Z125" i="35"/>
  <c r="Q125" i="35"/>
  <c r="O125" i="35"/>
  <c r="M125" i="35"/>
  <c r="AP125" i="35" s="1"/>
  <c r="AS125" i="35" s="1"/>
  <c r="AK124" i="35"/>
  <c r="AL125" i="35" s="1"/>
  <c r="AI124" i="35"/>
  <c r="AG124" i="35"/>
  <c r="AA124" i="35"/>
  <c r="Z124" i="35"/>
  <c r="Q124" i="35"/>
  <c r="AR124" i="35" s="1"/>
  <c r="AU124" i="35" s="1"/>
  <c r="O124" i="35"/>
  <c r="M124" i="35"/>
  <c r="AK123" i="35"/>
  <c r="AL124" i="35" s="1"/>
  <c r="AI123" i="35"/>
  <c r="AG123" i="35"/>
  <c r="AA123" i="35"/>
  <c r="Z123" i="35"/>
  <c r="Q123" i="35"/>
  <c r="R124" i="35" s="1"/>
  <c r="O123" i="35"/>
  <c r="M123" i="35"/>
  <c r="AP123" i="35" s="1"/>
  <c r="AS123" i="35" s="1"/>
  <c r="AK122" i="35"/>
  <c r="AL123" i="35" s="1"/>
  <c r="AI122" i="35"/>
  <c r="AG122" i="35"/>
  <c r="AA122" i="35"/>
  <c r="Z122" i="35"/>
  <c r="Q122" i="35"/>
  <c r="O122" i="35"/>
  <c r="M122" i="35"/>
  <c r="AK121" i="35"/>
  <c r="AL122" i="35" s="1"/>
  <c r="AI121" i="35"/>
  <c r="AG121" i="35"/>
  <c r="AA121" i="35"/>
  <c r="Z121" i="35"/>
  <c r="Q121" i="35"/>
  <c r="R122" i="35" s="1"/>
  <c r="O121" i="35"/>
  <c r="M121" i="35"/>
  <c r="AP121" i="35" s="1"/>
  <c r="AS121" i="35" s="1"/>
  <c r="AK120" i="35"/>
  <c r="AL121" i="35" s="1"/>
  <c r="AI120" i="35"/>
  <c r="AG120" i="35"/>
  <c r="AA120" i="35"/>
  <c r="Z120" i="35"/>
  <c r="Q120" i="35"/>
  <c r="O120" i="35"/>
  <c r="M120" i="35"/>
  <c r="AP120" i="35" s="1"/>
  <c r="AS120" i="35" s="1"/>
  <c r="AK119" i="35"/>
  <c r="AL120" i="35" s="1"/>
  <c r="AI119" i="35"/>
  <c r="AG119" i="35"/>
  <c r="AA119" i="35"/>
  <c r="Z119" i="35"/>
  <c r="Q119" i="35"/>
  <c r="AR119" i="35" s="1"/>
  <c r="AU119" i="35" s="1"/>
  <c r="O119" i="35"/>
  <c r="M119" i="35"/>
  <c r="AP119" i="35" s="1"/>
  <c r="AS119" i="35" s="1"/>
  <c r="AK118" i="35"/>
  <c r="AL119" i="35" s="1"/>
  <c r="AI118" i="35"/>
  <c r="AG118" i="35"/>
  <c r="AA118" i="35"/>
  <c r="Z118" i="35"/>
  <c r="Q118" i="35"/>
  <c r="AR118" i="35" s="1"/>
  <c r="AU118" i="35" s="1"/>
  <c r="O118" i="35"/>
  <c r="M118" i="35"/>
  <c r="AK117" i="35"/>
  <c r="AL118" i="35" s="1"/>
  <c r="AI117" i="35"/>
  <c r="AG117" i="35"/>
  <c r="AA117" i="35"/>
  <c r="Z117" i="35"/>
  <c r="Q117" i="35"/>
  <c r="AR117" i="35" s="1"/>
  <c r="AU117" i="35" s="1"/>
  <c r="O117" i="35"/>
  <c r="M117" i="35"/>
  <c r="AP117" i="35" s="1"/>
  <c r="AS117" i="35" s="1"/>
  <c r="AK116" i="35"/>
  <c r="AL117" i="35" s="1"/>
  <c r="AI116" i="35"/>
  <c r="AG116" i="35"/>
  <c r="AA116" i="35"/>
  <c r="Z116" i="35"/>
  <c r="Q116" i="35"/>
  <c r="AR116" i="35" s="1"/>
  <c r="AU116" i="35" s="1"/>
  <c r="O116" i="35"/>
  <c r="M116" i="35"/>
  <c r="AK115" i="35"/>
  <c r="AL116" i="35" s="1"/>
  <c r="AI115" i="35"/>
  <c r="AG115" i="35"/>
  <c r="AA115" i="35"/>
  <c r="Z115" i="35"/>
  <c r="Q115" i="35"/>
  <c r="R116" i="35" s="1"/>
  <c r="O115" i="35"/>
  <c r="M115" i="35"/>
  <c r="AP115" i="35" s="1"/>
  <c r="AS115" i="35" s="1"/>
  <c r="AK114" i="35"/>
  <c r="AL115" i="35" s="1"/>
  <c r="AI114" i="35"/>
  <c r="AG114" i="35"/>
  <c r="AA114" i="35"/>
  <c r="Z114" i="35"/>
  <c r="Q114" i="35"/>
  <c r="R115" i="35" s="1"/>
  <c r="O114" i="35"/>
  <c r="M114" i="35"/>
  <c r="AP114" i="35" s="1"/>
  <c r="AS114" i="35" s="1"/>
  <c r="AK113" i="35"/>
  <c r="AL114" i="35" s="1"/>
  <c r="AI113" i="35"/>
  <c r="AG113" i="35"/>
  <c r="AA113" i="35"/>
  <c r="Z113" i="35"/>
  <c r="Q113" i="35"/>
  <c r="O113" i="35"/>
  <c r="M113" i="35"/>
  <c r="AP113" i="35" s="1"/>
  <c r="AS113" i="35" s="1"/>
  <c r="AK112" i="35"/>
  <c r="AL113" i="35" s="1"/>
  <c r="AI112" i="35"/>
  <c r="AG112" i="35"/>
  <c r="AA112" i="35"/>
  <c r="Z112" i="35"/>
  <c r="Q112" i="35"/>
  <c r="AR112" i="35" s="1"/>
  <c r="AU112" i="35" s="1"/>
  <c r="O112" i="35"/>
  <c r="M112" i="35"/>
  <c r="AK111" i="35"/>
  <c r="AL112" i="35" s="1"/>
  <c r="AI111" i="35"/>
  <c r="AG111" i="35"/>
  <c r="AA111" i="35"/>
  <c r="Z111" i="35"/>
  <c r="Q111" i="35"/>
  <c r="R112" i="35" s="1"/>
  <c r="O111" i="35"/>
  <c r="M111" i="35"/>
  <c r="AP111" i="35" s="1"/>
  <c r="AS111" i="35" s="1"/>
  <c r="AK110" i="35"/>
  <c r="AL111" i="35" s="1"/>
  <c r="AI110" i="35"/>
  <c r="AG110" i="35"/>
  <c r="AA110" i="35"/>
  <c r="Z110" i="35"/>
  <c r="Q110" i="35"/>
  <c r="O110" i="35"/>
  <c r="M110" i="35"/>
  <c r="AK109" i="35"/>
  <c r="AL110" i="35" s="1"/>
  <c r="AI109" i="35"/>
  <c r="AG109" i="35"/>
  <c r="AA109" i="35"/>
  <c r="Z109" i="35"/>
  <c r="Q109" i="35"/>
  <c r="R110" i="35" s="1"/>
  <c r="O109" i="35"/>
  <c r="M109" i="35"/>
  <c r="AP109" i="35" s="1"/>
  <c r="AS109" i="35" s="1"/>
  <c r="AK108" i="35"/>
  <c r="AL109" i="35" s="1"/>
  <c r="AI108" i="35"/>
  <c r="AG108" i="35"/>
  <c r="AA108" i="35"/>
  <c r="Z108" i="35"/>
  <c r="Q108" i="35"/>
  <c r="O108" i="35"/>
  <c r="M108" i="35"/>
  <c r="AP108" i="35" s="1"/>
  <c r="AS108" i="35" s="1"/>
  <c r="AK107" i="35"/>
  <c r="AL108" i="35" s="1"/>
  <c r="AI107" i="35"/>
  <c r="AG107" i="35"/>
  <c r="AA107" i="35"/>
  <c r="Z107" i="35"/>
  <c r="Q107" i="35"/>
  <c r="AR107" i="35" s="1"/>
  <c r="AU107" i="35" s="1"/>
  <c r="O107" i="35"/>
  <c r="M107" i="35"/>
  <c r="AP107" i="35" s="1"/>
  <c r="AS107" i="35" s="1"/>
  <c r="AK106" i="35"/>
  <c r="AL107" i="35" s="1"/>
  <c r="AI106" i="35"/>
  <c r="AG106" i="35"/>
  <c r="AA106" i="35"/>
  <c r="Z106" i="35"/>
  <c r="Q106" i="35"/>
  <c r="AR106" i="35" s="1"/>
  <c r="AU106" i="35" s="1"/>
  <c r="O106" i="35"/>
  <c r="M106" i="35"/>
  <c r="AK105" i="35"/>
  <c r="AL106" i="35" s="1"/>
  <c r="AI105" i="35"/>
  <c r="AG105" i="35"/>
  <c r="AA105" i="35"/>
  <c r="Z105" i="35"/>
  <c r="Q105" i="35"/>
  <c r="AR105" i="35" s="1"/>
  <c r="AU105" i="35" s="1"/>
  <c r="O105" i="35"/>
  <c r="M105" i="35"/>
  <c r="AP105" i="35" s="1"/>
  <c r="AS105" i="35" s="1"/>
  <c r="AK104" i="35"/>
  <c r="AL105" i="35" s="1"/>
  <c r="AI104" i="35"/>
  <c r="AG104" i="35"/>
  <c r="AA104" i="35"/>
  <c r="Z104" i="35"/>
  <c r="Q104" i="35"/>
  <c r="AR104" i="35" s="1"/>
  <c r="AU104" i="35" s="1"/>
  <c r="O104" i="35"/>
  <c r="M104" i="35"/>
  <c r="AK103" i="35"/>
  <c r="AL104" i="35" s="1"/>
  <c r="AI103" i="35"/>
  <c r="AG103" i="35"/>
  <c r="AA103" i="35"/>
  <c r="Z103" i="35"/>
  <c r="Q103" i="35"/>
  <c r="R104" i="35" s="1"/>
  <c r="O103" i="35"/>
  <c r="M103" i="35"/>
  <c r="AP103" i="35" s="1"/>
  <c r="AS103" i="35" s="1"/>
  <c r="AK102" i="35"/>
  <c r="AL103" i="35" s="1"/>
  <c r="AI102" i="35"/>
  <c r="AG102" i="35"/>
  <c r="AA102" i="35"/>
  <c r="Z102" i="35"/>
  <c r="Q102" i="35"/>
  <c r="AR102" i="35" s="1"/>
  <c r="AU102" i="35" s="1"/>
  <c r="O102" i="35"/>
  <c r="M102" i="35"/>
  <c r="AP102" i="35" s="1"/>
  <c r="AS102" i="35" s="1"/>
  <c r="AK101" i="35"/>
  <c r="AL102" i="35" s="1"/>
  <c r="AI101" i="35"/>
  <c r="AG101" i="35"/>
  <c r="AA101" i="35"/>
  <c r="Z101" i="35"/>
  <c r="Q101" i="35"/>
  <c r="O101" i="35"/>
  <c r="M101" i="35"/>
  <c r="AL100" i="35"/>
  <c r="AK100" i="35"/>
  <c r="AL101" i="35" s="1"/>
  <c r="AI100" i="35"/>
  <c r="AG100" i="35"/>
  <c r="AA100" i="35"/>
  <c r="Z100" i="35"/>
  <c r="Q100" i="35"/>
  <c r="R101" i="35" s="1"/>
  <c r="O100" i="35"/>
  <c r="M100" i="35"/>
  <c r="AK99" i="35"/>
  <c r="AI99" i="35"/>
  <c r="AG99" i="35"/>
  <c r="AA99" i="35"/>
  <c r="Z99" i="35"/>
  <c r="Q99" i="35"/>
  <c r="O99" i="35"/>
  <c r="M99" i="35"/>
  <c r="AP99" i="35" s="1"/>
  <c r="AS99" i="35" s="1"/>
  <c r="AK98" i="35"/>
  <c r="AL99" i="35" s="1"/>
  <c r="AI98" i="35"/>
  <c r="AG98" i="35"/>
  <c r="AA98" i="35"/>
  <c r="Z98" i="35"/>
  <c r="Q98" i="35"/>
  <c r="O98" i="35"/>
  <c r="M98" i="35"/>
  <c r="AP98" i="35" s="1"/>
  <c r="AS98" i="35" s="1"/>
  <c r="AK97" i="35"/>
  <c r="AL98" i="35" s="1"/>
  <c r="AI97" i="35"/>
  <c r="AG97" i="35"/>
  <c r="AA97" i="35"/>
  <c r="Z97" i="35"/>
  <c r="Q97" i="35"/>
  <c r="R98" i="35" s="1"/>
  <c r="O97" i="35"/>
  <c r="M97" i="35"/>
  <c r="AK96" i="35"/>
  <c r="AL97" i="35" s="1"/>
  <c r="AI96" i="35"/>
  <c r="AG96" i="35"/>
  <c r="AA96" i="35"/>
  <c r="Z96" i="35"/>
  <c r="Q96" i="35"/>
  <c r="O96" i="35"/>
  <c r="M96" i="35"/>
  <c r="AP96" i="35" s="1"/>
  <c r="AS96" i="35" s="1"/>
  <c r="AK95" i="35"/>
  <c r="AL96" i="35" s="1"/>
  <c r="AI95" i="35"/>
  <c r="AG95" i="35"/>
  <c r="AA95" i="35"/>
  <c r="Z95" i="35"/>
  <c r="Q95" i="35"/>
  <c r="AR95" i="35" s="1"/>
  <c r="AU95" i="35" s="1"/>
  <c r="O95" i="35"/>
  <c r="M95" i="35"/>
  <c r="AP95" i="35" s="1"/>
  <c r="AS95" i="35" s="1"/>
  <c r="AK94" i="35"/>
  <c r="AL95" i="35" s="1"/>
  <c r="AI94" i="35"/>
  <c r="AG94" i="35"/>
  <c r="AA94" i="35"/>
  <c r="Z94" i="35"/>
  <c r="Q94" i="35"/>
  <c r="AR94" i="35" s="1"/>
  <c r="AU94" i="35" s="1"/>
  <c r="O94" i="35"/>
  <c r="M94" i="35"/>
  <c r="AK93" i="35"/>
  <c r="AL94" i="35" s="1"/>
  <c r="AI93" i="35"/>
  <c r="AG93" i="35"/>
  <c r="AA93" i="35"/>
  <c r="Z93" i="35"/>
  <c r="Q93" i="35"/>
  <c r="AR93" i="35" s="1"/>
  <c r="AU93" i="35" s="1"/>
  <c r="O93" i="35"/>
  <c r="M93" i="35"/>
  <c r="AP93" i="35" s="1"/>
  <c r="AS93" i="35" s="1"/>
  <c r="AK92" i="35"/>
  <c r="AL93" i="35" s="1"/>
  <c r="AI92" i="35"/>
  <c r="AG92" i="35"/>
  <c r="AA92" i="35"/>
  <c r="Z92" i="35"/>
  <c r="Q92" i="35"/>
  <c r="AR92" i="35" s="1"/>
  <c r="AU92" i="35" s="1"/>
  <c r="O92" i="35"/>
  <c r="M92" i="35"/>
  <c r="AK91" i="35"/>
  <c r="AL92" i="35" s="1"/>
  <c r="AI91" i="35"/>
  <c r="AG91" i="35"/>
  <c r="AA91" i="35"/>
  <c r="Z91" i="35"/>
  <c r="Q91" i="35"/>
  <c r="R92" i="35" s="1"/>
  <c r="O91" i="35"/>
  <c r="M91" i="35"/>
  <c r="AP91" i="35" s="1"/>
  <c r="AS91" i="35" s="1"/>
  <c r="AK90" i="35"/>
  <c r="AL91" i="35" s="1"/>
  <c r="AI90" i="35"/>
  <c r="AG90" i="35"/>
  <c r="AA90" i="35"/>
  <c r="Z90" i="35"/>
  <c r="Q90" i="35"/>
  <c r="AR90" i="35" s="1"/>
  <c r="AU90" i="35" s="1"/>
  <c r="O90" i="35"/>
  <c r="M90" i="35"/>
  <c r="AP90" i="35" s="1"/>
  <c r="AS90" i="35" s="1"/>
  <c r="AK89" i="35"/>
  <c r="AL90" i="35" s="1"/>
  <c r="AI89" i="35"/>
  <c r="AG89" i="35"/>
  <c r="AA89" i="35"/>
  <c r="Z89" i="35"/>
  <c r="Q89" i="35"/>
  <c r="R90" i="35" s="1"/>
  <c r="O89" i="35"/>
  <c r="M89" i="35"/>
  <c r="AK88" i="35"/>
  <c r="AL89" i="35" s="1"/>
  <c r="AI88" i="35"/>
  <c r="AG88" i="35"/>
  <c r="AA88" i="35"/>
  <c r="Z88" i="35"/>
  <c r="Q88" i="35"/>
  <c r="R89" i="35" s="1"/>
  <c r="O88" i="35"/>
  <c r="M88" i="35"/>
  <c r="AP88" i="35" s="1"/>
  <c r="AS88" i="35" s="1"/>
  <c r="AK87" i="35"/>
  <c r="AL88" i="35" s="1"/>
  <c r="AI87" i="35"/>
  <c r="AG87" i="35"/>
  <c r="AA87" i="35"/>
  <c r="Z87" i="35"/>
  <c r="Q87" i="35"/>
  <c r="R88" i="35" s="1"/>
  <c r="O87" i="35"/>
  <c r="M87" i="35"/>
  <c r="AP87" i="35" s="1"/>
  <c r="AS87" i="35" s="1"/>
  <c r="AK86" i="35"/>
  <c r="AL87" i="35" s="1"/>
  <c r="AI86" i="35"/>
  <c r="AG86" i="35"/>
  <c r="AA86" i="35"/>
  <c r="Z86" i="35"/>
  <c r="Q86" i="35"/>
  <c r="O86" i="35"/>
  <c r="M86" i="35"/>
  <c r="AP86" i="35" s="1"/>
  <c r="AS86" i="35" s="1"/>
  <c r="AK85" i="35"/>
  <c r="AL86" i="35" s="1"/>
  <c r="AI85" i="35"/>
  <c r="AG85" i="35"/>
  <c r="AA85" i="35"/>
  <c r="Z85" i="35"/>
  <c r="Q85" i="35"/>
  <c r="R86" i="35" s="1"/>
  <c r="O85" i="35"/>
  <c r="M85" i="35"/>
  <c r="AK84" i="35"/>
  <c r="AL85" i="35" s="1"/>
  <c r="AI84" i="35"/>
  <c r="AG84" i="35"/>
  <c r="AA84" i="35"/>
  <c r="Z84" i="35"/>
  <c r="Q84" i="35"/>
  <c r="O84" i="35"/>
  <c r="M84" i="35"/>
  <c r="AK83" i="35"/>
  <c r="AL84" i="35" s="1"/>
  <c r="AI83" i="35"/>
  <c r="AG83" i="35"/>
  <c r="AA83" i="35"/>
  <c r="Z83" i="35"/>
  <c r="Q83" i="35"/>
  <c r="AR83" i="35" s="1"/>
  <c r="AU83" i="35" s="1"/>
  <c r="O83" i="35"/>
  <c r="M83" i="35"/>
  <c r="AP83" i="35" s="1"/>
  <c r="AS83" i="35" s="1"/>
  <c r="AK82" i="35"/>
  <c r="AL83" i="35" s="1"/>
  <c r="AI82" i="35"/>
  <c r="AG82" i="35"/>
  <c r="AA82" i="35"/>
  <c r="Z82" i="35"/>
  <c r="Q82" i="35"/>
  <c r="AR82" i="35" s="1"/>
  <c r="AU82" i="35" s="1"/>
  <c r="O82" i="35"/>
  <c r="M82" i="35"/>
  <c r="AK81" i="35"/>
  <c r="AL82" i="35" s="1"/>
  <c r="AI81" i="35"/>
  <c r="AG81" i="35"/>
  <c r="AA81" i="35"/>
  <c r="Z81" i="35"/>
  <c r="Q81" i="35"/>
  <c r="AR81" i="35" s="1"/>
  <c r="AU81" i="35" s="1"/>
  <c r="O81" i="35"/>
  <c r="M81" i="35"/>
  <c r="AK80" i="35"/>
  <c r="AL81" i="35" s="1"/>
  <c r="AI80" i="35"/>
  <c r="AG80" i="35"/>
  <c r="AA80" i="35"/>
  <c r="Z80" i="35"/>
  <c r="Q80" i="35"/>
  <c r="O80" i="35"/>
  <c r="M80" i="35"/>
  <c r="AP80" i="35" s="1"/>
  <c r="AS80" i="35" s="1"/>
  <c r="AK79" i="35"/>
  <c r="AL80" i="35" s="1"/>
  <c r="AI79" i="35"/>
  <c r="AG79" i="35"/>
  <c r="AA79" i="35"/>
  <c r="Z79" i="35"/>
  <c r="Q79" i="35"/>
  <c r="AR79" i="35" s="1"/>
  <c r="AU79" i="35" s="1"/>
  <c r="O79" i="35"/>
  <c r="M79" i="35"/>
  <c r="AP79" i="35" s="1"/>
  <c r="AS79" i="35" s="1"/>
  <c r="AR78" i="35"/>
  <c r="AU78" i="35" s="1"/>
  <c r="AK78" i="35"/>
  <c r="AL79" i="35" s="1"/>
  <c r="AI78" i="35"/>
  <c r="AG78" i="35"/>
  <c r="AA78" i="35"/>
  <c r="Z78" i="35"/>
  <c r="Q78" i="35"/>
  <c r="R79" i="35" s="1"/>
  <c r="O78" i="35"/>
  <c r="M78" i="35"/>
  <c r="AP78" i="35" s="1"/>
  <c r="AS78" i="35" s="1"/>
  <c r="AK77" i="35"/>
  <c r="AL78" i="35" s="1"/>
  <c r="AI77" i="35"/>
  <c r="AG77" i="35"/>
  <c r="AA77" i="35"/>
  <c r="Z77" i="35"/>
  <c r="Q77" i="35"/>
  <c r="R78" i="35" s="1"/>
  <c r="O77" i="35"/>
  <c r="M77" i="35"/>
  <c r="AP77" i="35" s="1"/>
  <c r="AS77" i="35" s="1"/>
  <c r="AK76" i="35"/>
  <c r="AL77" i="35" s="1"/>
  <c r="AI76" i="35"/>
  <c r="AG76" i="35"/>
  <c r="AA76" i="35"/>
  <c r="Z76" i="35"/>
  <c r="Q76" i="35"/>
  <c r="G76" i="35"/>
  <c r="O76" i="35" s="1"/>
  <c r="AK75" i="35"/>
  <c r="AL76" i="35" s="1"/>
  <c r="AI75" i="35"/>
  <c r="AG75" i="35"/>
  <c r="AA75" i="35"/>
  <c r="Z75" i="35"/>
  <c r="Q75" i="35"/>
  <c r="R76" i="35" s="1"/>
  <c r="O75" i="35"/>
  <c r="M75" i="35"/>
  <c r="AK74" i="35"/>
  <c r="AL75" i="35" s="1"/>
  <c r="AI74" i="35"/>
  <c r="AG74" i="35"/>
  <c r="AA74" i="35"/>
  <c r="Z74" i="35"/>
  <c r="Q74" i="35"/>
  <c r="R75" i="35" s="1"/>
  <c r="O74" i="35"/>
  <c r="M74" i="35"/>
  <c r="AK73" i="35"/>
  <c r="AL74" i="35" s="1"/>
  <c r="AI73" i="35"/>
  <c r="AG73" i="35"/>
  <c r="AA73" i="35"/>
  <c r="Z73" i="35"/>
  <c r="Q73" i="35"/>
  <c r="R74" i="35" s="1"/>
  <c r="O73" i="35"/>
  <c r="M73" i="35"/>
  <c r="AP73" i="35" s="1"/>
  <c r="AS73" i="35" s="1"/>
  <c r="AK72" i="35"/>
  <c r="AL73" i="35" s="1"/>
  <c r="AI72" i="35"/>
  <c r="AG72" i="35"/>
  <c r="AA72" i="35"/>
  <c r="Z72" i="35"/>
  <c r="Q72" i="35"/>
  <c r="AR72" i="35" s="1"/>
  <c r="AU72" i="35" s="1"/>
  <c r="O72" i="35"/>
  <c r="M72" i="35"/>
  <c r="AK71" i="35"/>
  <c r="AL72" i="35" s="1"/>
  <c r="AI71" i="35"/>
  <c r="AG71" i="35"/>
  <c r="AA71" i="35"/>
  <c r="Z71" i="35"/>
  <c r="Q71" i="35"/>
  <c r="R72" i="35" s="1"/>
  <c r="O71" i="35"/>
  <c r="M71" i="35"/>
  <c r="AP71" i="35" s="1"/>
  <c r="AS71" i="35" s="1"/>
  <c r="AK70" i="35"/>
  <c r="AL71" i="35" s="1"/>
  <c r="AI70" i="35"/>
  <c r="AG70" i="35"/>
  <c r="AA70" i="35"/>
  <c r="Z70" i="35"/>
  <c r="Q70" i="35"/>
  <c r="AR70" i="35" s="1"/>
  <c r="AU70" i="35" s="1"/>
  <c r="O70" i="35"/>
  <c r="M70" i="35"/>
  <c r="AP70" i="35" s="1"/>
  <c r="AS70" i="35" s="1"/>
  <c r="AK69" i="35"/>
  <c r="AL70" i="35" s="1"/>
  <c r="AI69" i="35"/>
  <c r="AG69" i="35"/>
  <c r="AA69" i="35"/>
  <c r="Z69" i="35"/>
  <c r="Q69" i="35"/>
  <c r="O69" i="35"/>
  <c r="M69" i="35"/>
  <c r="AP69" i="35" s="1"/>
  <c r="AS69" i="35" s="1"/>
  <c r="AK68" i="35"/>
  <c r="AL69" i="35" s="1"/>
  <c r="AI68" i="35"/>
  <c r="AG68" i="35"/>
  <c r="AA68" i="35"/>
  <c r="Z68" i="35"/>
  <c r="Q68" i="35"/>
  <c r="R69" i="35" s="1"/>
  <c r="O68" i="35"/>
  <c r="M68" i="35"/>
  <c r="AP68" i="35" s="1"/>
  <c r="AS68" i="35" s="1"/>
  <c r="AK67" i="35"/>
  <c r="AL68" i="35" s="1"/>
  <c r="AI67" i="35"/>
  <c r="AG67" i="35"/>
  <c r="AA67" i="35"/>
  <c r="Z67" i="35"/>
  <c r="Q67" i="35"/>
  <c r="R68" i="35" s="1"/>
  <c r="O67" i="35"/>
  <c r="M67" i="35"/>
  <c r="AP67" i="35" s="1"/>
  <c r="AS67" i="35" s="1"/>
  <c r="AK66" i="35"/>
  <c r="AL67" i="35" s="1"/>
  <c r="AI66" i="35"/>
  <c r="AG66" i="35"/>
  <c r="AA66" i="35"/>
  <c r="Z66" i="35"/>
  <c r="Q66" i="35"/>
  <c r="O66" i="35"/>
  <c r="M66" i="35"/>
  <c r="AP66" i="35" s="1"/>
  <c r="AS66" i="35" s="1"/>
  <c r="AK65" i="35"/>
  <c r="AL66" i="35" s="1"/>
  <c r="AI65" i="35"/>
  <c r="AG65" i="35"/>
  <c r="AA65" i="35"/>
  <c r="Z65" i="35"/>
  <c r="Q65" i="35"/>
  <c r="R66" i="35" s="1"/>
  <c r="O65" i="35"/>
  <c r="M65" i="35"/>
  <c r="AK64" i="35"/>
  <c r="AL65" i="35" s="1"/>
  <c r="AI64" i="35"/>
  <c r="AG64" i="35"/>
  <c r="AA64" i="35"/>
  <c r="Z64" i="35"/>
  <c r="Q64" i="35"/>
  <c r="O64" i="35"/>
  <c r="M64" i="35"/>
  <c r="AP64" i="35" s="1"/>
  <c r="AS64" i="35" s="1"/>
  <c r="AK63" i="35"/>
  <c r="AL64" i="35" s="1"/>
  <c r="AI63" i="35"/>
  <c r="AG63" i="35"/>
  <c r="AA63" i="35"/>
  <c r="Z63" i="35"/>
  <c r="Q63" i="35"/>
  <c r="AR63" i="35" s="1"/>
  <c r="AU63" i="35" s="1"/>
  <c r="O63" i="35"/>
  <c r="M63" i="35"/>
  <c r="AP63" i="35" s="1"/>
  <c r="AS63" i="35" s="1"/>
  <c r="AK62" i="35"/>
  <c r="AL63" i="35" s="1"/>
  <c r="AI62" i="35"/>
  <c r="AG62" i="35"/>
  <c r="AA62" i="35"/>
  <c r="Z62" i="35"/>
  <c r="Q62" i="35"/>
  <c r="R63" i="35" s="1"/>
  <c r="O62" i="35"/>
  <c r="M62" i="35"/>
  <c r="AK61" i="35"/>
  <c r="AL62" i="35" s="1"/>
  <c r="AI61" i="35"/>
  <c r="AG61" i="35"/>
  <c r="AA61" i="35"/>
  <c r="Z61" i="35"/>
  <c r="Q61" i="35"/>
  <c r="R62" i="35" s="1"/>
  <c r="O61" i="35"/>
  <c r="M61" i="35"/>
  <c r="AP61" i="35" s="1"/>
  <c r="AS61" i="35" s="1"/>
  <c r="AK60" i="35"/>
  <c r="AL61" i="35" s="1"/>
  <c r="AI60" i="35"/>
  <c r="AG60" i="35"/>
  <c r="AA60" i="35"/>
  <c r="Z60" i="35"/>
  <c r="Q60" i="35"/>
  <c r="AR60" i="35" s="1"/>
  <c r="AU60" i="35" s="1"/>
  <c r="O60" i="35"/>
  <c r="M60" i="35"/>
  <c r="AK59" i="35"/>
  <c r="AL60" i="35" s="1"/>
  <c r="AI59" i="35"/>
  <c r="AG59" i="35"/>
  <c r="AA59" i="35"/>
  <c r="Z59" i="35"/>
  <c r="Q59" i="35"/>
  <c r="R60" i="35" s="1"/>
  <c r="O59" i="35"/>
  <c r="M59" i="35"/>
  <c r="AK58" i="35"/>
  <c r="AL59" i="35" s="1"/>
  <c r="AI58" i="35"/>
  <c r="AG58" i="35"/>
  <c r="AA58" i="35"/>
  <c r="Z58" i="35"/>
  <c r="Q58" i="35"/>
  <c r="R59" i="35" s="1"/>
  <c r="O58" i="35"/>
  <c r="M58" i="35"/>
  <c r="AP58" i="35" s="1"/>
  <c r="AS58" i="35" s="1"/>
  <c r="AK57" i="35"/>
  <c r="AL58" i="35" s="1"/>
  <c r="AI57" i="35"/>
  <c r="AG57" i="35"/>
  <c r="AA57" i="35"/>
  <c r="Z57" i="35"/>
  <c r="Q57" i="35"/>
  <c r="O57" i="35"/>
  <c r="M57" i="35"/>
  <c r="AP57" i="35" s="1"/>
  <c r="AS57" i="35" s="1"/>
  <c r="AK56" i="35"/>
  <c r="AL57" i="35" s="1"/>
  <c r="AI56" i="35"/>
  <c r="AG56" i="35"/>
  <c r="AA56" i="35"/>
  <c r="Z56" i="35"/>
  <c r="Q56" i="35"/>
  <c r="R57" i="35" s="1"/>
  <c r="O56" i="35"/>
  <c r="M56" i="35"/>
  <c r="AK55" i="35"/>
  <c r="AL56" i="35" s="1"/>
  <c r="AI55" i="35"/>
  <c r="AG55" i="35"/>
  <c r="AA55" i="35"/>
  <c r="Z55" i="35"/>
  <c r="Q55" i="35"/>
  <c r="R56" i="35" s="1"/>
  <c r="O55" i="35"/>
  <c r="M55" i="35"/>
  <c r="AP55" i="35" s="1"/>
  <c r="AS55" i="35" s="1"/>
  <c r="AK54" i="35"/>
  <c r="AL55" i="35" s="1"/>
  <c r="AI54" i="35"/>
  <c r="AG54" i="35"/>
  <c r="AA54" i="35"/>
  <c r="Z54" i="35"/>
  <c r="Q54" i="35"/>
  <c r="O54" i="35"/>
  <c r="M54" i="35"/>
  <c r="AK53" i="35"/>
  <c r="AL54" i="35" s="1"/>
  <c r="AI53" i="35"/>
  <c r="AG53" i="35"/>
  <c r="AA53" i="35"/>
  <c r="Z53" i="35"/>
  <c r="Q53" i="35"/>
  <c r="R54" i="35" s="1"/>
  <c r="O53" i="35"/>
  <c r="M53" i="35"/>
  <c r="AK52" i="35"/>
  <c r="AL53" i="35" s="1"/>
  <c r="AI52" i="35"/>
  <c r="AG52" i="35"/>
  <c r="AA52" i="35"/>
  <c r="Z52" i="35"/>
  <c r="Q52" i="35"/>
  <c r="AR52" i="35" s="1"/>
  <c r="AU52" i="35" s="1"/>
  <c r="O52" i="35"/>
  <c r="M52" i="35"/>
  <c r="AP52" i="35" s="1"/>
  <c r="AS52" i="35" s="1"/>
  <c r="AK51" i="35"/>
  <c r="AL52" i="35" s="1"/>
  <c r="AI51" i="35"/>
  <c r="AG51" i="35"/>
  <c r="AA51" i="35"/>
  <c r="Z51" i="35"/>
  <c r="Q51" i="35"/>
  <c r="AR51" i="35" s="1"/>
  <c r="AU51" i="35" s="1"/>
  <c r="O51" i="35"/>
  <c r="M51" i="35"/>
  <c r="AP51" i="35" s="1"/>
  <c r="AS51" i="35" s="1"/>
  <c r="AK50" i="35"/>
  <c r="AL51" i="35" s="1"/>
  <c r="AI50" i="35"/>
  <c r="AG50" i="35"/>
  <c r="AA50" i="35"/>
  <c r="Z50" i="35"/>
  <c r="Q50" i="35"/>
  <c r="R51" i="35" s="1"/>
  <c r="O50" i="35"/>
  <c r="M50" i="35"/>
  <c r="AP50" i="35" s="1"/>
  <c r="AS50" i="35" s="1"/>
  <c r="AK49" i="35"/>
  <c r="AL50" i="35" s="1"/>
  <c r="AI49" i="35"/>
  <c r="AG49" i="35"/>
  <c r="AA49" i="35"/>
  <c r="Z49" i="35"/>
  <c r="Q49" i="35"/>
  <c r="R50" i="35" s="1"/>
  <c r="O49" i="35"/>
  <c r="M49" i="35"/>
  <c r="AP49" i="35" s="1"/>
  <c r="AS49" i="35" s="1"/>
  <c r="AK48" i="35"/>
  <c r="AL49" i="35" s="1"/>
  <c r="AI48" i="35"/>
  <c r="AG48" i="35"/>
  <c r="AA48" i="35"/>
  <c r="Z48" i="35"/>
  <c r="Q48" i="35"/>
  <c r="AR48" i="35" s="1"/>
  <c r="AU48" i="35" s="1"/>
  <c r="O48" i="35"/>
  <c r="M48" i="35"/>
  <c r="AK47" i="35"/>
  <c r="AL48" i="35" s="1"/>
  <c r="AI47" i="35"/>
  <c r="AG47" i="35"/>
  <c r="AA47" i="35"/>
  <c r="Z47" i="35"/>
  <c r="Q47" i="35"/>
  <c r="AR47" i="35" s="1"/>
  <c r="AU47" i="35" s="1"/>
  <c r="O47" i="35"/>
  <c r="M47" i="35"/>
  <c r="AK46" i="35"/>
  <c r="AL47" i="35" s="1"/>
  <c r="AI46" i="35"/>
  <c r="AG46" i="35"/>
  <c r="AA46" i="35"/>
  <c r="Z46" i="35"/>
  <c r="Q46" i="35"/>
  <c r="AR46" i="35" s="1"/>
  <c r="AU46" i="35" s="1"/>
  <c r="O46" i="35"/>
  <c r="M46" i="35"/>
  <c r="AK45" i="35"/>
  <c r="AL46" i="35" s="1"/>
  <c r="AI45" i="35"/>
  <c r="AG45" i="35"/>
  <c r="AA45" i="35"/>
  <c r="Z45" i="35"/>
  <c r="Q45" i="35"/>
  <c r="R46" i="35" s="1"/>
  <c r="O45" i="35"/>
  <c r="M45" i="35"/>
  <c r="AP45" i="35" s="1"/>
  <c r="AS45" i="35" s="1"/>
  <c r="AK44" i="35"/>
  <c r="AL45" i="35" s="1"/>
  <c r="AI44" i="35"/>
  <c r="AG44" i="35"/>
  <c r="AA44" i="35"/>
  <c r="Z44" i="35"/>
  <c r="Q44" i="35"/>
  <c r="R45" i="35" s="1"/>
  <c r="O44" i="35"/>
  <c r="M44" i="35"/>
  <c r="AP44" i="35" s="1"/>
  <c r="AS44" i="35" s="1"/>
  <c r="AK43" i="35"/>
  <c r="AL44" i="35" s="1"/>
  <c r="AI43" i="35"/>
  <c r="AG43" i="35"/>
  <c r="AA43" i="35"/>
  <c r="Z43" i="35"/>
  <c r="Q43" i="35"/>
  <c r="R44" i="35" s="1"/>
  <c r="O43" i="35"/>
  <c r="M43" i="35"/>
  <c r="AP43" i="35" s="1"/>
  <c r="AS43" i="35" s="1"/>
  <c r="AK42" i="35"/>
  <c r="AL43" i="35" s="1"/>
  <c r="AI42" i="35"/>
  <c r="AG42" i="35"/>
  <c r="AA42" i="35"/>
  <c r="Z42" i="35"/>
  <c r="Q42" i="35"/>
  <c r="R43" i="35" s="1"/>
  <c r="O42" i="35"/>
  <c r="M42" i="35"/>
  <c r="AP42" i="35" s="1"/>
  <c r="AS42" i="35" s="1"/>
  <c r="AK41" i="35"/>
  <c r="AL42" i="35" s="1"/>
  <c r="AI41" i="35"/>
  <c r="AG41" i="35"/>
  <c r="AA41" i="35"/>
  <c r="Z41" i="35"/>
  <c r="Q41" i="35"/>
  <c r="R42" i="35" s="1"/>
  <c r="O41" i="35"/>
  <c r="M41" i="35"/>
  <c r="AK40" i="35"/>
  <c r="AL41" i="35" s="1"/>
  <c r="AI40" i="35"/>
  <c r="AG40" i="35"/>
  <c r="AA40" i="35"/>
  <c r="Z40" i="35"/>
  <c r="Q40" i="35"/>
  <c r="R41" i="35" s="1"/>
  <c r="O40" i="35"/>
  <c r="M40" i="35"/>
  <c r="AP40" i="35" s="1"/>
  <c r="AS40" i="35" s="1"/>
  <c r="AK39" i="35"/>
  <c r="AL40" i="35" s="1"/>
  <c r="AI39" i="35"/>
  <c r="AG39" i="35"/>
  <c r="AA39" i="35"/>
  <c r="Z39" i="35"/>
  <c r="Q39" i="35"/>
  <c r="AR39" i="35" s="1"/>
  <c r="AU39" i="35" s="1"/>
  <c r="O39" i="35"/>
  <c r="M39" i="35"/>
  <c r="AK38" i="35"/>
  <c r="AL39" i="35" s="1"/>
  <c r="AI38" i="35"/>
  <c r="AG38" i="35"/>
  <c r="AA38" i="35"/>
  <c r="Z38" i="35"/>
  <c r="Q38" i="35"/>
  <c r="O38" i="35"/>
  <c r="M38" i="35"/>
  <c r="AP38" i="35" s="1"/>
  <c r="AS38" i="35" s="1"/>
  <c r="AK37" i="35"/>
  <c r="AL38" i="35" s="1"/>
  <c r="AI37" i="35"/>
  <c r="AG37" i="35"/>
  <c r="AA37" i="35"/>
  <c r="Z37" i="35"/>
  <c r="Q37" i="35"/>
  <c r="R38" i="35" s="1"/>
  <c r="O37" i="35"/>
  <c r="M37" i="35"/>
  <c r="AP37" i="35" s="1"/>
  <c r="AS37" i="35" s="1"/>
  <c r="AK36" i="35"/>
  <c r="AL37" i="35" s="1"/>
  <c r="AI36" i="35"/>
  <c r="AG36" i="35"/>
  <c r="AA36" i="35"/>
  <c r="Z36" i="35"/>
  <c r="Q36" i="35"/>
  <c r="AR36" i="35" s="1"/>
  <c r="AU36" i="35" s="1"/>
  <c r="O36" i="35"/>
  <c r="M36" i="35"/>
  <c r="AP36" i="35" s="1"/>
  <c r="AS36" i="35" s="1"/>
  <c r="AK35" i="35"/>
  <c r="AL36" i="35" s="1"/>
  <c r="AI35" i="35"/>
  <c r="AG35" i="35"/>
  <c r="AA35" i="35"/>
  <c r="Z35" i="35"/>
  <c r="Q35" i="35"/>
  <c r="R36" i="35" s="1"/>
  <c r="O35" i="35"/>
  <c r="M35" i="35"/>
  <c r="AK34" i="35"/>
  <c r="AL35" i="35" s="1"/>
  <c r="AI34" i="35"/>
  <c r="AG34" i="35"/>
  <c r="AA34" i="35"/>
  <c r="Z34" i="35"/>
  <c r="Q34" i="35"/>
  <c r="AR34" i="35" s="1"/>
  <c r="AU34" i="35" s="1"/>
  <c r="O34" i="35"/>
  <c r="M34" i="35"/>
  <c r="AK33" i="35"/>
  <c r="AL34" i="35" s="1"/>
  <c r="AI33" i="35"/>
  <c r="AG33" i="35"/>
  <c r="AA33" i="35"/>
  <c r="Z33" i="35"/>
  <c r="Q33" i="35"/>
  <c r="AR33" i="35" s="1"/>
  <c r="AU33" i="35" s="1"/>
  <c r="O33" i="35"/>
  <c r="M33" i="35"/>
  <c r="AK32" i="35"/>
  <c r="AL33" i="35" s="1"/>
  <c r="AI32" i="35"/>
  <c r="AG32" i="35"/>
  <c r="AA32" i="35"/>
  <c r="Z32" i="35"/>
  <c r="Q32" i="35"/>
  <c r="AR32" i="35" s="1"/>
  <c r="AU32" i="35" s="1"/>
  <c r="O32" i="35"/>
  <c r="M32" i="35"/>
  <c r="AP32" i="35" s="1"/>
  <c r="AS32" i="35" s="1"/>
  <c r="AK31" i="35"/>
  <c r="AL32" i="35" s="1"/>
  <c r="AI31" i="35"/>
  <c r="AG31" i="35"/>
  <c r="AA31" i="35"/>
  <c r="Z31" i="35"/>
  <c r="Q31" i="35"/>
  <c r="R32" i="35" s="1"/>
  <c r="O31" i="35"/>
  <c r="M31" i="35"/>
  <c r="AP31" i="35" s="1"/>
  <c r="AS31" i="35" s="1"/>
  <c r="AK30" i="35"/>
  <c r="AL31" i="35" s="1"/>
  <c r="AI30" i="35"/>
  <c r="AG30" i="35"/>
  <c r="AA30" i="35"/>
  <c r="Z30" i="35"/>
  <c r="Q30" i="35"/>
  <c r="R31" i="35" s="1"/>
  <c r="O30" i="35"/>
  <c r="M30" i="35"/>
  <c r="AP30" i="35" s="1"/>
  <c r="AS30" i="35" s="1"/>
  <c r="AK29" i="35"/>
  <c r="AL30" i="35" s="1"/>
  <c r="AI29" i="35"/>
  <c r="AG29" i="35"/>
  <c r="AA29" i="35"/>
  <c r="Z29" i="35"/>
  <c r="Q29" i="35"/>
  <c r="R30" i="35" s="1"/>
  <c r="O29" i="35"/>
  <c r="M29" i="35"/>
  <c r="AK28" i="35"/>
  <c r="AL29" i="35" s="1"/>
  <c r="AI28" i="35"/>
  <c r="AG28" i="35"/>
  <c r="AA28" i="35"/>
  <c r="Z28" i="35"/>
  <c r="Q28" i="35"/>
  <c r="R29" i="35" s="1"/>
  <c r="O28" i="35"/>
  <c r="M28" i="35"/>
  <c r="AP28" i="35" s="1"/>
  <c r="AS28" i="35" s="1"/>
  <c r="AK27" i="35"/>
  <c r="AL28" i="35" s="1"/>
  <c r="AI27" i="35"/>
  <c r="AG27" i="35"/>
  <c r="AA27" i="35"/>
  <c r="Z27" i="35"/>
  <c r="Q27" i="35"/>
  <c r="R28" i="35" s="1"/>
  <c r="O27" i="35"/>
  <c r="M27" i="35"/>
  <c r="AK26" i="35"/>
  <c r="AL27" i="35" s="1"/>
  <c r="AI26" i="35"/>
  <c r="AG26" i="35"/>
  <c r="AA26" i="35"/>
  <c r="Z26" i="35"/>
  <c r="Q26" i="35"/>
  <c r="O26" i="35"/>
  <c r="M26" i="35"/>
  <c r="AK25" i="35"/>
  <c r="AL26" i="35" s="1"/>
  <c r="AI25" i="35"/>
  <c r="AG25" i="35"/>
  <c r="AA25" i="35"/>
  <c r="Z25" i="35"/>
  <c r="Q25" i="35"/>
  <c r="R26" i="35" s="1"/>
  <c r="O25" i="35"/>
  <c r="M25" i="35"/>
  <c r="AK24" i="35"/>
  <c r="AL25" i="35" s="1"/>
  <c r="AI24" i="35"/>
  <c r="AG24" i="35"/>
  <c r="AA24" i="35"/>
  <c r="Z24" i="35"/>
  <c r="Q24" i="35"/>
  <c r="AR24" i="35" s="1"/>
  <c r="AU24" i="35" s="1"/>
  <c r="O24" i="35"/>
  <c r="M24" i="35"/>
  <c r="AP24" i="35" s="1"/>
  <c r="AS24" i="35" s="1"/>
  <c r="AK23" i="35"/>
  <c r="AL24" i="35" s="1"/>
  <c r="AI23" i="35"/>
  <c r="AG23" i="35"/>
  <c r="AA23" i="35"/>
  <c r="Z23" i="35"/>
  <c r="Q23" i="35"/>
  <c r="AR23" i="35" s="1"/>
  <c r="AU23" i="35" s="1"/>
  <c r="O23" i="35"/>
  <c r="M23" i="35"/>
  <c r="AK22" i="35"/>
  <c r="AL23" i="35" s="1"/>
  <c r="AI22" i="35"/>
  <c r="AG22" i="35"/>
  <c r="AA22" i="35"/>
  <c r="Z22" i="35"/>
  <c r="Q22" i="35"/>
  <c r="R23" i="35" s="1"/>
  <c r="O22" i="35"/>
  <c r="M22" i="35"/>
  <c r="AK21" i="35"/>
  <c r="AL22" i="35" s="1"/>
  <c r="AI21" i="35"/>
  <c r="AG21" i="35"/>
  <c r="AA21" i="35"/>
  <c r="Z21" i="35"/>
  <c r="Q21" i="35"/>
  <c r="O21" i="35"/>
  <c r="M21" i="35"/>
  <c r="AK20" i="35"/>
  <c r="AL21" i="35" s="1"/>
  <c r="AI20" i="35"/>
  <c r="AG20" i="35"/>
  <c r="AA20" i="35"/>
  <c r="Z20" i="35"/>
  <c r="Q20" i="35"/>
  <c r="R21" i="35" s="1"/>
  <c r="O20" i="35"/>
  <c r="M20" i="35"/>
  <c r="AK19" i="35"/>
  <c r="AL20" i="35" s="1"/>
  <c r="AI19" i="35"/>
  <c r="AG19" i="35"/>
  <c r="AA19" i="35"/>
  <c r="Z19" i="35"/>
  <c r="Q19" i="35"/>
  <c r="R20" i="35" s="1"/>
  <c r="O19" i="35"/>
  <c r="M19" i="35"/>
  <c r="AP19" i="35" s="1"/>
  <c r="AS19" i="35" s="1"/>
  <c r="AK18" i="35"/>
  <c r="AL19" i="35" s="1"/>
  <c r="AI18" i="35"/>
  <c r="AG18" i="35"/>
  <c r="AA18" i="35"/>
  <c r="Z18" i="35"/>
  <c r="Q18" i="35"/>
  <c r="O18" i="35"/>
  <c r="M18" i="35"/>
  <c r="AP18" i="35" s="1"/>
  <c r="AS18" i="35" s="1"/>
  <c r="AK17" i="35"/>
  <c r="AL18" i="35" s="1"/>
  <c r="AI17" i="35"/>
  <c r="AG17" i="35"/>
  <c r="AA17" i="35"/>
  <c r="Z17" i="35"/>
  <c r="Q17" i="35"/>
  <c r="AR17" i="35" s="1"/>
  <c r="AU17" i="35" s="1"/>
  <c r="O17" i="35"/>
  <c r="M17" i="35"/>
  <c r="AP17" i="35" s="1"/>
  <c r="AS17" i="35" s="1"/>
  <c r="AK16" i="35"/>
  <c r="AL17" i="35" s="1"/>
  <c r="AI16" i="35"/>
  <c r="AG16" i="35"/>
  <c r="AA16" i="35"/>
  <c r="Z16" i="35"/>
  <c r="Q16" i="35"/>
  <c r="AR16" i="35" s="1"/>
  <c r="AU16" i="35" s="1"/>
  <c r="O16" i="35"/>
  <c r="M16" i="35"/>
  <c r="AP16" i="35" s="1"/>
  <c r="AS16" i="35" s="1"/>
  <c r="AK15" i="35"/>
  <c r="AL16" i="35" s="1"/>
  <c r="AI15" i="35"/>
  <c r="AG15" i="35"/>
  <c r="AA15" i="35"/>
  <c r="Z15" i="35"/>
  <c r="Q15" i="35"/>
  <c r="AR15" i="35" s="1"/>
  <c r="AU15" i="35" s="1"/>
  <c r="O15" i="35"/>
  <c r="M15" i="35"/>
  <c r="AK14" i="35"/>
  <c r="AL15" i="35" s="1"/>
  <c r="AI14" i="35"/>
  <c r="AG14" i="35"/>
  <c r="AA14" i="35"/>
  <c r="Z14" i="35"/>
  <c r="Q14" i="35"/>
  <c r="R15" i="35" s="1"/>
  <c r="O14" i="35"/>
  <c r="M14" i="35"/>
  <c r="AK13" i="35"/>
  <c r="AL14" i="35" s="1"/>
  <c r="AI13" i="35"/>
  <c r="AG13" i="35"/>
  <c r="AA13" i="35"/>
  <c r="Z13" i="35"/>
  <c r="Q13" i="35"/>
  <c r="AR13" i="35" s="1"/>
  <c r="AU13" i="35" s="1"/>
  <c r="O13" i="35"/>
  <c r="M13" i="35"/>
  <c r="AP13" i="35" s="1"/>
  <c r="AS13" i="35" s="1"/>
  <c r="AK12" i="35"/>
  <c r="AL13" i="35" s="1"/>
  <c r="AI12" i="35"/>
  <c r="AG12" i="35"/>
  <c r="AA12" i="35"/>
  <c r="Z12" i="35"/>
  <c r="Q12" i="35"/>
  <c r="O12" i="35"/>
  <c r="M12" i="35"/>
  <c r="AK11" i="35"/>
  <c r="AL12" i="35" s="1"/>
  <c r="AI11" i="35"/>
  <c r="AG11" i="35"/>
  <c r="AA11" i="35"/>
  <c r="Z11" i="35"/>
  <c r="Q11" i="35"/>
  <c r="AR11" i="35" s="1"/>
  <c r="AU11" i="35" s="1"/>
  <c r="O11" i="35"/>
  <c r="M11" i="35"/>
  <c r="AP11" i="35" s="1"/>
  <c r="AS11" i="35" s="1"/>
  <c r="AK10" i="35"/>
  <c r="AL11" i="35" s="1"/>
  <c r="AI10" i="35"/>
  <c r="AG10" i="35"/>
  <c r="AA10" i="35"/>
  <c r="Z10" i="35"/>
  <c r="Q10" i="35"/>
  <c r="R11" i="35" s="1"/>
  <c r="O10" i="35"/>
  <c r="M10" i="35"/>
  <c r="AK9" i="35"/>
  <c r="AL10" i="35" s="1"/>
  <c r="AI9" i="35"/>
  <c r="AG9" i="35"/>
  <c r="AA9" i="35"/>
  <c r="Z9" i="35"/>
  <c r="Q9" i="35"/>
  <c r="O9" i="35"/>
  <c r="M9" i="35"/>
  <c r="AP9" i="35" s="1"/>
  <c r="AS9" i="35" s="1"/>
  <c r="B9" i="35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B87" i="35" s="1"/>
  <c r="B88" i="35" s="1"/>
  <c r="B89" i="35" s="1"/>
  <c r="B90" i="35" s="1"/>
  <c r="B91" i="35" s="1"/>
  <c r="B92" i="35" s="1"/>
  <c r="B93" i="35" s="1"/>
  <c r="B94" i="35" s="1"/>
  <c r="B95" i="35" s="1"/>
  <c r="B96" i="35" s="1"/>
  <c r="B97" i="35" s="1"/>
  <c r="B98" i="35" s="1"/>
  <c r="B99" i="35" s="1"/>
  <c r="B100" i="35" s="1"/>
  <c r="B101" i="35" s="1"/>
  <c r="B102" i="35" s="1"/>
  <c r="B103" i="35" s="1"/>
  <c r="B104" i="35" s="1"/>
  <c r="B105" i="35" s="1"/>
  <c r="B106" i="35" s="1"/>
  <c r="B107" i="35" s="1"/>
  <c r="B108" i="35" s="1"/>
  <c r="B109" i="35" s="1"/>
  <c r="B110" i="35" s="1"/>
  <c r="B111" i="35" s="1"/>
  <c r="B112" i="35" s="1"/>
  <c r="B113" i="35" s="1"/>
  <c r="B114" i="35" s="1"/>
  <c r="B115" i="35" s="1"/>
  <c r="B116" i="35" s="1"/>
  <c r="B117" i="35" s="1"/>
  <c r="B118" i="35" s="1"/>
  <c r="B119" i="35" s="1"/>
  <c r="B120" i="35" s="1"/>
  <c r="B121" i="35" s="1"/>
  <c r="B122" i="35" s="1"/>
  <c r="B123" i="35" s="1"/>
  <c r="B124" i="35" s="1"/>
  <c r="B125" i="35" s="1"/>
  <c r="B126" i="35" s="1"/>
  <c r="B127" i="35" s="1"/>
  <c r="B128" i="35" s="1"/>
  <c r="B129" i="35" s="1"/>
  <c r="AO8" i="35"/>
  <c r="AK8" i="35"/>
  <c r="AL9" i="35" s="1"/>
  <c r="AI8" i="35"/>
  <c r="AG8" i="35"/>
  <c r="AA8" i="35"/>
  <c r="Z8" i="35"/>
  <c r="Q8" i="35"/>
  <c r="R9" i="35" s="1"/>
  <c r="O8" i="35"/>
  <c r="M8" i="35"/>
  <c r="AK7" i="35"/>
  <c r="AL8" i="35" s="1"/>
  <c r="AD7" i="35"/>
  <c r="AC7" i="35"/>
  <c r="AB7" i="35"/>
  <c r="AN7" i="35" s="1"/>
  <c r="Q7" i="35"/>
  <c r="R8" i="35" s="1"/>
  <c r="O7" i="35"/>
  <c r="M7" i="35"/>
  <c r="AD6" i="35"/>
  <c r="AC6" i="35"/>
  <c r="AB6" i="35"/>
  <c r="AB5" i="35"/>
  <c r="P51" i="39" l="1"/>
  <c r="P76" i="39"/>
  <c r="P45" i="39"/>
  <c r="P34" i="39"/>
  <c r="P26" i="39"/>
  <c r="P6" i="39"/>
  <c r="P12" i="39"/>
  <c r="P11" i="39"/>
  <c r="P79" i="39"/>
  <c r="P115" i="39"/>
  <c r="P87" i="39"/>
  <c r="P112" i="39"/>
  <c r="P105" i="39"/>
  <c r="P68" i="39"/>
  <c r="P109" i="39"/>
  <c r="P120" i="39"/>
  <c r="P119" i="39"/>
  <c r="P42" i="39"/>
  <c r="P89" i="39"/>
  <c r="P80" i="39"/>
  <c r="P99" i="39"/>
  <c r="P124" i="39"/>
  <c r="P21" i="39"/>
  <c r="P122" i="39"/>
  <c r="P97" i="39"/>
  <c r="P108" i="39"/>
  <c r="P107" i="39"/>
  <c r="P54" i="39"/>
  <c r="P91" i="39"/>
  <c r="P92" i="39"/>
  <c r="P111" i="39"/>
  <c r="P118" i="39"/>
  <c r="P56" i="39"/>
  <c r="P110" i="39"/>
  <c r="P85" i="39"/>
  <c r="P96" i="39"/>
  <c r="P95" i="39"/>
  <c r="P66" i="39"/>
  <c r="P101" i="39"/>
  <c r="P104" i="39"/>
  <c r="P123" i="39"/>
  <c r="P22" i="39"/>
  <c r="P58" i="39"/>
  <c r="P98" i="39"/>
  <c r="P73" i="39"/>
  <c r="P84" i="39"/>
  <c r="P83" i="39"/>
  <c r="P78" i="39"/>
  <c r="P103" i="39"/>
  <c r="P116" i="39"/>
  <c r="P16" i="39"/>
  <c r="P129" i="39"/>
  <c r="P93" i="39"/>
  <c r="P86" i="39"/>
  <c r="P61" i="39"/>
  <c r="P72" i="39"/>
  <c r="P71" i="39"/>
  <c r="P90" i="39"/>
  <c r="P29" i="39"/>
  <c r="P128" i="39"/>
  <c r="P17" i="39"/>
  <c r="P28" i="39"/>
  <c r="P33" i="39"/>
  <c r="P32" i="39"/>
  <c r="P74" i="39"/>
  <c r="P49" i="39"/>
  <c r="P60" i="39"/>
  <c r="P59" i="39"/>
  <c r="P102" i="39"/>
  <c r="P67" i="39"/>
  <c r="P65" i="39"/>
  <c r="P48" i="39"/>
  <c r="P47" i="39"/>
  <c r="P114" i="39"/>
  <c r="P77" i="39"/>
  <c r="P113" i="39"/>
  <c r="P36" i="39"/>
  <c r="P35" i="39"/>
  <c r="P126" i="39"/>
  <c r="P125" i="39"/>
  <c r="P19" i="39"/>
  <c r="P31" i="39"/>
  <c r="P8" i="35"/>
  <c r="AQ8" i="35" s="1"/>
  <c r="AT8" i="35" s="1"/>
  <c r="AR88" i="35"/>
  <c r="AU88" i="35" s="1"/>
  <c r="S127" i="35"/>
  <c r="AR35" i="35"/>
  <c r="AU35" i="35" s="1"/>
  <c r="S39" i="35"/>
  <c r="S60" i="35"/>
  <c r="S29" i="35"/>
  <c r="S35" i="35"/>
  <c r="S22" i="35"/>
  <c r="S27" i="35"/>
  <c r="S125" i="35"/>
  <c r="R40" i="35"/>
  <c r="S75" i="35"/>
  <c r="AR28" i="35"/>
  <c r="AU28" i="35" s="1"/>
  <c r="S56" i="35"/>
  <c r="S112" i="35"/>
  <c r="AR114" i="35"/>
  <c r="AU114" i="35" s="1"/>
  <c r="S20" i="35"/>
  <c r="R61" i="35"/>
  <c r="S89" i="35"/>
  <c r="P26" i="35"/>
  <c r="AQ26" i="35" s="1"/>
  <c r="AT26" i="35" s="1"/>
  <c r="AR77" i="35"/>
  <c r="AU77" i="35" s="1"/>
  <c r="S41" i="35"/>
  <c r="R117" i="35"/>
  <c r="AG7" i="35"/>
  <c r="AH43" i="35" s="1"/>
  <c r="AI7" i="35"/>
  <c r="AJ124" i="35" s="1"/>
  <c r="N12" i="35"/>
  <c r="AR14" i="35"/>
  <c r="AU14" i="35" s="1"/>
  <c r="AR111" i="35"/>
  <c r="AU111" i="35" s="1"/>
  <c r="AR121" i="35"/>
  <c r="AU121" i="35" s="1"/>
  <c r="R33" i="35"/>
  <c r="S110" i="35"/>
  <c r="S12" i="35"/>
  <c r="P60" i="35"/>
  <c r="AQ60" i="35" s="1"/>
  <c r="AT60" i="35" s="1"/>
  <c r="R71" i="35"/>
  <c r="R96" i="35"/>
  <c r="R103" i="35"/>
  <c r="AP112" i="35"/>
  <c r="AS112" i="35" s="1"/>
  <c r="S124" i="35"/>
  <c r="N21" i="35"/>
  <c r="AR27" i="35"/>
  <c r="AU27" i="35" s="1"/>
  <c r="AP41" i="35"/>
  <c r="AS41" i="35" s="1"/>
  <c r="P11" i="35"/>
  <c r="AQ11" i="35" s="1"/>
  <c r="AT11" i="35" s="1"/>
  <c r="AV11" i="35" s="1"/>
  <c r="S98" i="35"/>
  <c r="P14" i="35"/>
  <c r="AQ14" i="35" s="1"/>
  <c r="AT14" i="35" s="1"/>
  <c r="P24" i="35"/>
  <c r="AQ24" i="35" s="1"/>
  <c r="AT24" i="35" s="1"/>
  <c r="AV24" i="35" s="1"/>
  <c r="N57" i="35"/>
  <c r="S11" i="35"/>
  <c r="AR44" i="35"/>
  <c r="AU44" i="35" s="1"/>
  <c r="S59" i="35"/>
  <c r="S101" i="35"/>
  <c r="P47" i="35"/>
  <c r="AQ47" i="35" s="1"/>
  <c r="AT47" i="35" s="1"/>
  <c r="N10" i="35"/>
  <c r="S31" i="35"/>
  <c r="AP75" i="35"/>
  <c r="AS75" i="35" s="1"/>
  <c r="AR115" i="35"/>
  <c r="AU115" i="35" s="1"/>
  <c r="S30" i="35"/>
  <c r="P23" i="35"/>
  <c r="AQ23" i="35" s="1"/>
  <c r="AT23" i="35" s="1"/>
  <c r="P27" i="35"/>
  <c r="AQ27" i="35" s="1"/>
  <c r="AT27" i="35" s="1"/>
  <c r="P34" i="35"/>
  <c r="AQ34" i="35" s="1"/>
  <c r="AT34" i="35" s="1"/>
  <c r="AR67" i="35"/>
  <c r="AU67" i="35" s="1"/>
  <c r="AR89" i="35"/>
  <c r="AU89" i="35" s="1"/>
  <c r="R91" i="35"/>
  <c r="P13" i="35"/>
  <c r="AQ13" i="35" s="1"/>
  <c r="AT13" i="35" s="1"/>
  <c r="AV13" i="35" s="1"/>
  <c r="AR43" i="35"/>
  <c r="AU43" i="35" s="1"/>
  <c r="S51" i="35"/>
  <c r="AR71" i="35"/>
  <c r="AU71" i="35" s="1"/>
  <c r="S86" i="35"/>
  <c r="S100" i="35"/>
  <c r="N33" i="35"/>
  <c r="AR74" i="35"/>
  <c r="AU74" i="35" s="1"/>
  <c r="AR109" i="35"/>
  <c r="AU109" i="35" s="1"/>
  <c r="AH16" i="35"/>
  <c r="P9" i="35"/>
  <c r="AQ9" i="35" s="1"/>
  <c r="AT9" i="35" s="1"/>
  <c r="S10" i="35"/>
  <c r="P12" i="35"/>
  <c r="AQ12" i="35" s="1"/>
  <c r="AT12" i="35" s="1"/>
  <c r="AR19" i="35"/>
  <c r="AU19" i="35" s="1"/>
  <c r="AR20" i="35"/>
  <c r="AU20" i="35" s="1"/>
  <c r="AP21" i="35"/>
  <c r="AS21" i="35" s="1"/>
  <c r="N23" i="35"/>
  <c r="AH32" i="35"/>
  <c r="R47" i="35"/>
  <c r="S68" i="35"/>
  <c r="AP89" i="35"/>
  <c r="AS89" i="35" s="1"/>
  <c r="R93" i="35"/>
  <c r="R106" i="35"/>
  <c r="AP127" i="35"/>
  <c r="AS127" i="35" s="1"/>
  <c r="P20" i="35"/>
  <c r="AQ20" i="35" s="1"/>
  <c r="AT20" i="35" s="1"/>
  <c r="P38" i="35"/>
  <c r="AQ38" i="35" s="1"/>
  <c r="AT38" i="35" s="1"/>
  <c r="AH8" i="35"/>
  <c r="R13" i="35"/>
  <c r="P21" i="35"/>
  <c r="AQ21" i="35" s="1"/>
  <c r="AT21" i="35" s="1"/>
  <c r="P22" i="35"/>
  <c r="AQ22" i="35" s="1"/>
  <c r="AT22" i="35" s="1"/>
  <c r="N25" i="35"/>
  <c r="AR25" i="35"/>
  <c r="AU25" i="35" s="1"/>
  <c r="P36" i="35"/>
  <c r="AQ36" i="35" s="1"/>
  <c r="AT36" i="35" s="1"/>
  <c r="AV36" i="35" s="1"/>
  <c r="AR49" i="35"/>
  <c r="AU49" i="35" s="1"/>
  <c r="AR50" i="35"/>
  <c r="AU50" i="35" s="1"/>
  <c r="AR55" i="35"/>
  <c r="AU55" i="35" s="1"/>
  <c r="AP56" i="35"/>
  <c r="AS56" i="35" s="1"/>
  <c r="R73" i="35"/>
  <c r="S91" i="35"/>
  <c r="AP100" i="35"/>
  <c r="AS100" i="35" s="1"/>
  <c r="AP101" i="35"/>
  <c r="AS101" i="35" s="1"/>
  <c r="AR103" i="35"/>
  <c r="AU103" i="35" s="1"/>
  <c r="R105" i="35"/>
  <c r="N24" i="35"/>
  <c r="N22" i="35"/>
  <c r="P37" i="35"/>
  <c r="AQ37" i="35" s="1"/>
  <c r="AT37" i="35" s="1"/>
  <c r="AH9" i="35"/>
  <c r="AH10" i="35"/>
  <c r="AH12" i="35"/>
  <c r="S13" i="35"/>
  <c r="R14" i="35"/>
  <c r="AH15" i="35"/>
  <c r="P19" i="35"/>
  <c r="AQ19" i="35" s="1"/>
  <c r="AT19" i="35" s="1"/>
  <c r="S23" i="35"/>
  <c r="S24" i="35"/>
  <c r="P25" i="35"/>
  <c r="AQ25" i="35" s="1"/>
  <c r="AT25" i="35" s="1"/>
  <c r="AP33" i="35"/>
  <c r="AS33" i="35" s="1"/>
  <c r="R37" i="35"/>
  <c r="AR56" i="35"/>
  <c r="AU56" i="35" s="1"/>
  <c r="S58" i="35"/>
  <c r="AR62" i="35"/>
  <c r="AU62" i="35" s="1"/>
  <c r="S71" i="35"/>
  <c r="S72" i="35"/>
  <c r="S78" i="35"/>
  <c r="R80" i="35"/>
  <c r="AR100" i="35"/>
  <c r="AU100" i="35" s="1"/>
  <c r="AP124" i="35"/>
  <c r="AS124" i="35" s="1"/>
  <c r="S126" i="35"/>
  <c r="R127" i="35"/>
  <c r="N37" i="35"/>
  <c r="N18" i="35"/>
  <c r="S43" i="35"/>
  <c r="P49" i="35"/>
  <c r="AQ49" i="35" s="1"/>
  <c r="AT49" i="35" s="1"/>
  <c r="S77" i="35"/>
  <c r="R84" i="35"/>
  <c r="N102" i="35"/>
  <c r="AR123" i="35"/>
  <c r="AU123" i="35" s="1"/>
  <c r="R25" i="35"/>
  <c r="AH29" i="35"/>
  <c r="AR31" i="35"/>
  <c r="AU31" i="35" s="1"/>
  <c r="R35" i="35"/>
  <c r="AP39" i="35"/>
  <c r="AS39" i="35" s="1"/>
  <c r="AH73" i="35"/>
  <c r="AH33" i="35"/>
  <c r="AP8" i="35"/>
  <c r="AS8" i="35" s="1"/>
  <c r="AP10" i="35"/>
  <c r="AS10" i="35" s="1"/>
  <c r="AH13" i="35"/>
  <c r="AH14" i="35"/>
  <c r="AH22" i="35"/>
  <c r="AH24" i="35"/>
  <c r="S25" i="35"/>
  <c r="AR30" i="35"/>
  <c r="AU30" i="35" s="1"/>
  <c r="AH37" i="35"/>
  <c r="AR40" i="35"/>
  <c r="AU40" i="35" s="1"/>
  <c r="R49" i="35"/>
  <c r="R52" i="35"/>
  <c r="R64" i="35"/>
  <c r="M76" i="35"/>
  <c r="R83" i="35"/>
  <c r="AR85" i="35"/>
  <c r="AU85" i="35" s="1"/>
  <c r="R95" i="35"/>
  <c r="AR97" i="35"/>
  <c r="AU97" i="35" s="1"/>
  <c r="S102" i="35"/>
  <c r="S103" i="35"/>
  <c r="R108" i="35"/>
  <c r="S114" i="35"/>
  <c r="S115" i="35"/>
  <c r="R120" i="35"/>
  <c r="N20" i="35"/>
  <c r="T20" i="35" s="1"/>
  <c r="AR8" i="35"/>
  <c r="AU8" i="35" s="1"/>
  <c r="AR10" i="35"/>
  <c r="AU10" i="35" s="1"/>
  <c r="AP12" i="35"/>
  <c r="AS12" i="35" s="1"/>
  <c r="P16" i="35"/>
  <c r="AQ16" i="35" s="1"/>
  <c r="AT16" i="35" s="1"/>
  <c r="AV16" i="35" s="1"/>
  <c r="P17" i="35"/>
  <c r="AQ17" i="35" s="1"/>
  <c r="AT17" i="35" s="1"/>
  <c r="AV17" i="35" s="1"/>
  <c r="R18" i="35"/>
  <c r="AH21" i="35"/>
  <c r="S32" i="35"/>
  <c r="AH36" i="35"/>
  <c r="P40" i="35"/>
  <c r="AQ40" i="35" s="1"/>
  <c r="AT40" i="35" s="1"/>
  <c r="P55" i="35"/>
  <c r="AQ55" i="35" s="1"/>
  <c r="AT55" i="35" s="1"/>
  <c r="AV55" i="35" s="1"/>
  <c r="AR68" i="35"/>
  <c r="AU68" i="35" s="1"/>
  <c r="S70" i="35"/>
  <c r="S123" i="35"/>
  <c r="N11" i="35"/>
  <c r="R34" i="35"/>
  <c r="R48" i="35"/>
  <c r="AR53" i="35"/>
  <c r="AU53" i="35" s="1"/>
  <c r="AR65" i="35"/>
  <c r="AU65" i="35" s="1"/>
  <c r="R94" i="35"/>
  <c r="R107" i="35"/>
  <c r="R119" i="35"/>
  <c r="AH31" i="35"/>
  <c r="AR12" i="35"/>
  <c r="AU12" i="35" s="1"/>
  <c r="R16" i="35"/>
  <c r="R17" i="35"/>
  <c r="AP22" i="35"/>
  <c r="AS22" i="35" s="1"/>
  <c r="P31" i="35"/>
  <c r="AQ31" i="35" s="1"/>
  <c r="AT31" i="35" s="1"/>
  <c r="AH57" i="35"/>
  <c r="R82" i="35"/>
  <c r="N9" i="35"/>
  <c r="T9" i="35" s="1"/>
  <c r="S15" i="35"/>
  <c r="AH18" i="35"/>
  <c r="AP20" i="35"/>
  <c r="AS20" i="35" s="1"/>
  <c r="AR22" i="35"/>
  <c r="AU22" i="35" s="1"/>
  <c r="AP23" i="35"/>
  <c r="AS23" i="35" s="1"/>
  <c r="AH25" i="35"/>
  <c r="AP27" i="35"/>
  <c r="AS27" i="35" s="1"/>
  <c r="P30" i="35"/>
  <c r="AQ30" i="35" s="1"/>
  <c r="AT30" i="35" s="1"/>
  <c r="AR37" i="35"/>
  <c r="AU37" i="35" s="1"/>
  <c r="AV37" i="35" s="1"/>
  <c r="P39" i="35"/>
  <c r="AQ39" i="35" s="1"/>
  <c r="AT39" i="35" s="1"/>
  <c r="AR58" i="35"/>
  <c r="AU58" i="35" s="1"/>
  <c r="AR59" i="35"/>
  <c r="AU59" i="35" s="1"/>
  <c r="AR91" i="35"/>
  <c r="AU91" i="35" s="1"/>
  <c r="R118" i="35"/>
  <c r="J121" i="36"/>
  <c r="F121" i="36"/>
  <c r="E121" i="36"/>
  <c r="F120" i="36"/>
  <c r="N119" i="36"/>
  <c r="L118" i="36"/>
  <c r="I118" i="36"/>
  <c r="E118" i="36"/>
  <c r="Q118" i="36"/>
  <c r="I121" i="36"/>
  <c r="K118" i="36"/>
  <c r="R119" i="36"/>
  <c r="D119" i="36"/>
  <c r="P119" i="36"/>
  <c r="E119" i="36"/>
  <c r="F119" i="36"/>
  <c r="L119" i="36"/>
  <c r="M119" i="36"/>
  <c r="G121" i="36"/>
  <c r="O119" i="36"/>
  <c r="J118" i="36"/>
  <c r="J119" i="36"/>
  <c r="D118" i="36"/>
  <c r="R120" i="36"/>
  <c r="N120" i="36"/>
  <c r="C120" i="36"/>
  <c r="O120" i="36"/>
  <c r="D120" i="36"/>
  <c r="P120" i="36"/>
  <c r="J120" i="36"/>
  <c r="K120" i="36"/>
  <c r="R121" i="36"/>
  <c r="L121" i="36"/>
  <c r="M121" i="36"/>
  <c r="N121" i="36"/>
  <c r="H121" i="36"/>
  <c r="C121" i="36"/>
  <c r="I119" i="36"/>
  <c r="M120" i="36"/>
  <c r="H119" i="36"/>
  <c r="L120" i="36"/>
  <c r="G119" i="36"/>
  <c r="P121" i="36"/>
  <c r="I120" i="36"/>
  <c r="C119" i="36"/>
  <c r="Q121" i="36"/>
  <c r="O121" i="36"/>
  <c r="H120" i="36"/>
  <c r="K119" i="36"/>
  <c r="F118" i="36"/>
  <c r="R118" i="36"/>
  <c r="G118" i="36"/>
  <c r="H118" i="36"/>
  <c r="N118" i="36"/>
  <c r="C118" i="36"/>
  <c r="O118" i="36"/>
  <c r="Q120" i="36"/>
  <c r="K121" i="36"/>
  <c r="G120" i="36"/>
  <c r="M118" i="36"/>
  <c r="AJ111" i="35"/>
  <c r="AJ88" i="35"/>
  <c r="AJ120" i="35"/>
  <c r="AJ80" i="35"/>
  <c r="AJ55" i="35"/>
  <c r="AJ25" i="35"/>
  <c r="AM25" i="35" s="1"/>
  <c r="AN25" i="35" s="1"/>
  <c r="AJ110" i="35"/>
  <c r="AJ73" i="35"/>
  <c r="AM73" i="35" s="1"/>
  <c r="AN73" i="35" s="1"/>
  <c r="AJ30" i="35"/>
  <c r="AJ9" i="35"/>
  <c r="AM9" i="35" s="1"/>
  <c r="AN9" i="35" s="1"/>
  <c r="S14" i="35"/>
  <c r="AP14" i="35"/>
  <c r="AS14" i="35" s="1"/>
  <c r="AV14" i="35" s="1"/>
  <c r="N14" i="35"/>
  <c r="S16" i="35"/>
  <c r="S17" i="35"/>
  <c r="N17" i="35"/>
  <c r="S44" i="35"/>
  <c r="P44" i="35"/>
  <c r="AQ44" i="35" s="1"/>
  <c r="AT44" i="35" s="1"/>
  <c r="AV44" i="35" s="1"/>
  <c r="R19" i="35"/>
  <c r="AR18" i="35"/>
  <c r="AU18" i="35" s="1"/>
  <c r="S26" i="35"/>
  <c r="AP26" i="35"/>
  <c r="AS26" i="35" s="1"/>
  <c r="N26" i="35"/>
  <c r="S28" i="35"/>
  <c r="AR9" i="35"/>
  <c r="AU9" i="35" s="1"/>
  <c r="AV9" i="35" s="1"/>
  <c r="R10" i="35"/>
  <c r="S9" i="35"/>
  <c r="AR21" i="35"/>
  <c r="AU21" i="35" s="1"/>
  <c r="R22" i="35"/>
  <c r="S21" i="35"/>
  <c r="AH122" i="35"/>
  <c r="AH110" i="35"/>
  <c r="AH98" i="35"/>
  <c r="AH124" i="35"/>
  <c r="AH112" i="35"/>
  <c r="AH100" i="35"/>
  <c r="AH107" i="35"/>
  <c r="AH83" i="35"/>
  <c r="AH126" i="35"/>
  <c r="AH121" i="35"/>
  <c r="AH109" i="35"/>
  <c r="AH106" i="35"/>
  <c r="AH96" i="35"/>
  <c r="AH66" i="35"/>
  <c r="AH118" i="35"/>
  <c r="AH68" i="35"/>
  <c r="AH56" i="35"/>
  <c r="AH88" i="35"/>
  <c r="AH82" i="35"/>
  <c r="AH51" i="35"/>
  <c r="AH84" i="35"/>
  <c r="AH78" i="35"/>
  <c r="AH120" i="35"/>
  <c r="AH86" i="35"/>
  <c r="AH85" i="35"/>
  <c r="AH50" i="35"/>
  <c r="AH47" i="35"/>
  <c r="AH65" i="35"/>
  <c r="AH94" i="35"/>
  <c r="AH62" i="35"/>
  <c r="AH55" i="35"/>
  <c r="AH53" i="35"/>
  <c r="AH74" i="35"/>
  <c r="AH67" i="35"/>
  <c r="AH46" i="35"/>
  <c r="AH34" i="35"/>
  <c r="AH108" i="35"/>
  <c r="AH97" i="35"/>
  <c r="AH59" i="35"/>
  <c r="AR41" i="35"/>
  <c r="AU41" i="35" s="1"/>
  <c r="AJ49" i="35"/>
  <c r="AH69" i="35"/>
  <c r="AH127" i="35"/>
  <c r="AP34" i="35"/>
  <c r="AS34" i="35" s="1"/>
  <c r="S34" i="35"/>
  <c r="N34" i="35"/>
  <c r="AP46" i="35"/>
  <c r="AS46" i="35" s="1"/>
  <c r="S46" i="35"/>
  <c r="N46" i="35"/>
  <c r="AP15" i="35"/>
  <c r="AS15" i="35" s="1"/>
  <c r="S18" i="35"/>
  <c r="N19" i="35"/>
  <c r="AH26" i="35"/>
  <c r="N30" i="35"/>
  <c r="N40" i="35"/>
  <c r="AH42" i="35"/>
  <c r="N43" i="35"/>
  <c r="S49" i="35"/>
  <c r="N52" i="35"/>
  <c r="N54" i="35"/>
  <c r="S54" i="35"/>
  <c r="AP54" i="35"/>
  <c r="AS54" i="35" s="1"/>
  <c r="AJ69" i="35"/>
  <c r="AH87" i="35"/>
  <c r="AH39" i="35"/>
  <c r="AH64" i="35"/>
  <c r="AH111" i="35"/>
  <c r="AP25" i="35"/>
  <c r="AS25" i="35" s="1"/>
  <c r="AR26" i="35"/>
  <c r="AU26" i="35" s="1"/>
  <c r="R27" i="35"/>
  <c r="S33" i="35"/>
  <c r="N36" i="35"/>
  <c r="P43" i="35"/>
  <c r="AQ43" i="35" s="1"/>
  <c r="AT43" i="35" s="1"/>
  <c r="AH45" i="35"/>
  <c r="N47" i="35"/>
  <c r="AP47" i="35"/>
  <c r="AS47" i="35" s="1"/>
  <c r="N56" i="35"/>
  <c r="N78" i="35"/>
  <c r="AH123" i="35"/>
  <c r="AH35" i="35"/>
  <c r="AH38" i="35"/>
  <c r="S40" i="35"/>
  <c r="N42" i="35"/>
  <c r="N58" i="35"/>
  <c r="AH61" i="35"/>
  <c r="N70" i="35"/>
  <c r="AR80" i="35"/>
  <c r="AU80" i="35" s="1"/>
  <c r="S80" i="35"/>
  <c r="R81" i="35"/>
  <c r="N99" i="35"/>
  <c r="P129" i="35"/>
  <c r="AQ129" i="35" s="1"/>
  <c r="AT129" i="35" s="1"/>
  <c r="AV129" i="35" s="1"/>
  <c r="P117" i="35"/>
  <c r="AQ117" i="35" s="1"/>
  <c r="AT117" i="35" s="1"/>
  <c r="AV117" i="35" s="1"/>
  <c r="P105" i="35"/>
  <c r="AQ105" i="35" s="1"/>
  <c r="AT105" i="35" s="1"/>
  <c r="P119" i="35"/>
  <c r="AQ119" i="35" s="1"/>
  <c r="AT119" i="35" s="1"/>
  <c r="P107" i="35"/>
  <c r="AQ107" i="35" s="1"/>
  <c r="AT107" i="35" s="1"/>
  <c r="AV107" i="35" s="1"/>
  <c r="P95" i="35"/>
  <c r="AQ95" i="35" s="1"/>
  <c r="AT95" i="35" s="1"/>
  <c r="AV95" i="35" s="1"/>
  <c r="P114" i="35"/>
  <c r="AQ114" i="35" s="1"/>
  <c r="AT114" i="35" s="1"/>
  <c r="AV114" i="35" s="1"/>
  <c r="P128" i="35"/>
  <c r="AQ128" i="35" s="1"/>
  <c r="AT128" i="35" s="1"/>
  <c r="P116" i="35"/>
  <c r="AQ116" i="35" s="1"/>
  <c r="AT116" i="35" s="1"/>
  <c r="P115" i="35"/>
  <c r="AQ115" i="35" s="1"/>
  <c r="AT115" i="35" s="1"/>
  <c r="AV115" i="35" s="1"/>
  <c r="P91" i="35"/>
  <c r="AQ91" i="35" s="1"/>
  <c r="AT91" i="35" s="1"/>
  <c r="P80" i="35"/>
  <c r="AQ80" i="35" s="1"/>
  <c r="AT80" i="35" s="1"/>
  <c r="P101" i="35"/>
  <c r="AQ101" i="35" s="1"/>
  <c r="AT101" i="35" s="1"/>
  <c r="P127" i="35"/>
  <c r="AQ127" i="35" s="1"/>
  <c r="AT127" i="35" s="1"/>
  <c r="P89" i="35"/>
  <c r="AQ89" i="35" s="1"/>
  <c r="AT89" i="35" s="1"/>
  <c r="P75" i="35"/>
  <c r="AQ75" i="35" s="1"/>
  <c r="AT75" i="35" s="1"/>
  <c r="P63" i="35"/>
  <c r="AQ63" i="35" s="1"/>
  <c r="AT63" i="35" s="1"/>
  <c r="AV63" i="35" s="1"/>
  <c r="P70" i="35"/>
  <c r="AQ70" i="35" s="1"/>
  <c r="AT70" i="35" s="1"/>
  <c r="AV70" i="35" s="1"/>
  <c r="P58" i="35"/>
  <c r="AQ58" i="35" s="1"/>
  <c r="AT58" i="35" s="1"/>
  <c r="P125" i="35"/>
  <c r="AQ125" i="35" s="1"/>
  <c r="AT125" i="35" s="1"/>
  <c r="P92" i="35"/>
  <c r="AQ92" i="35" s="1"/>
  <c r="AT92" i="35" s="1"/>
  <c r="P93" i="35"/>
  <c r="AQ93" i="35" s="1"/>
  <c r="AT93" i="35" s="1"/>
  <c r="AV93" i="35" s="1"/>
  <c r="P79" i="35"/>
  <c r="AQ79" i="35" s="1"/>
  <c r="AT79" i="35" s="1"/>
  <c r="AV79" i="35" s="1"/>
  <c r="P74" i="35"/>
  <c r="AQ74" i="35" s="1"/>
  <c r="AT74" i="35" s="1"/>
  <c r="P113" i="35"/>
  <c r="AQ113" i="35" s="1"/>
  <c r="AT113" i="35" s="1"/>
  <c r="P69" i="35"/>
  <c r="AQ69" i="35" s="1"/>
  <c r="AT69" i="35" s="1"/>
  <c r="P57" i="35"/>
  <c r="AQ57" i="35" s="1"/>
  <c r="AT57" i="35" s="1"/>
  <c r="P76" i="35"/>
  <c r="AQ76" i="35" s="1"/>
  <c r="AT76" i="35" s="1"/>
  <c r="P51" i="35"/>
  <c r="AQ51" i="35" s="1"/>
  <c r="AT51" i="35" s="1"/>
  <c r="AV51" i="35" s="1"/>
  <c r="P118" i="35"/>
  <c r="AQ118" i="35" s="1"/>
  <c r="AT118" i="35" s="1"/>
  <c r="P104" i="35"/>
  <c r="AQ104" i="35" s="1"/>
  <c r="AT104" i="35" s="1"/>
  <c r="P83" i="35"/>
  <c r="AQ83" i="35" s="1"/>
  <c r="AT83" i="35" s="1"/>
  <c r="AV83" i="35" s="1"/>
  <c r="P46" i="35"/>
  <c r="AQ46" i="35" s="1"/>
  <c r="AT46" i="35" s="1"/>
  <c r="P66" i="35"/>
  <c r="AQ66" i="35" s="1"/>
  <c r="AT66" i="35" s="1"/>
  <c r="P41" i="35"/>
  <c r="AQ41" i="35" s="1"/>
  <c r="AT41" i="35" s="1"/>
  <c r="P29" i="35"/>
  <c r="AQ29" i="35" s="1"/>
  <c r="AT29" i="35" s="1"/>
  <c r="P103" i="35"/>
  <c r="AQ103" i="35" s="1"/>
  <c r="AT103" i="35" s="1"/>
  <c r="P82" i="35"/>
  <c r="AQ82" i="35" s="1"/>
  <c r="AT82" i="35" s="1"/>
  <c r="P54" i="35"/>
  <c r="AQ54" i="35" s="1"/>
  <c r="AT54" i="35" s="1"/>
  <c r="P10" i="35"/>
  <c r="AQ10" i="35" s="1"/>
  <c r="AT10" i="35" s="1"/>
  <c r="R12" i="35"/>
  <c r="S19" i="35"/>
  <c r="R24" i="35"/>
  <c r="N29" i="35"/>
  <c r="N32" i="35"/>
  <c r="P33" i="35"/>
  <c r="AQ33" i="35" s="1"/>
  <c r="AT33" i="35" s="1"/>
  <c r="AH41" i="35"/>
  <c r="P42" i="35"/>
  <c r="AQ42" i="35" s="1"/>
  <c r="AT42" i="35" s="1"/>
  <c r="N66" i="35"/>
  <c r="N68" i="35"/>
  <c r="N127" i="35"/>
  <c r="N115" i="35"/>
  <c r="N103" i="35"/>
  <c r="N129" i="35"/>
  <c r="N117" i="35"/>
  <c r="N105" i="35"/>
  <c r="N126" i="35"/>
  <c r="N114" i="35"/>
  <c r="N128" i="35"/>
  <c r="N93" i="35"/>
  <c r="N71" i="35"/>
  <c r="N123" i="35"/>
  <c r="N91" i="35"/>
  <c r="N80" i="35"/>
  <c r="N73" i="35"/>
  <c r="N61" i="35"/>
  <c r="N101" i="35"/>
  <c r="N89" i="35"/>
  <c r="N87" i="35"/>
  <c r="N113" i="35"/>
  <c r="N125" i="35"/>
  <c r="N90" i="35"/>
  <c r="N77" i="35"/>
  <c r="N67" i="35"/>
  <c r="N55" i="35"/>
  <c r="N116" i="35"/>
  <c r="N69" i="35"/>
  <c r="N111" i="35"/>
  <c r="N64" i="35"/>
  <c r="N39" i="35"/>
  <c r="N13" i="35"/>
  <c r="P15" i="35"/>
  <c r="AQ15" i="35" s="1"/>
  <c r="AT15" i="35" s="1"/>
  <c r="AH20" i="35"/>
  <c r="AH28" i="35"/>
  <c r="AP29" i="35"/>
  <c r="AS29" i="35" s="1"/>
  <c r="N35" i="35"/>
  <c r="AP35" i="35"/>
  <c r="AS35" i="35" s="1"/>
  <c r="S36" i="35"/>
  <c r="N38" i="35"/>
  <c r="T38" i="35" s="1"/>
  <c r="S38" i="35"/>
  <c r="N45" i="35"/>
  <c r="AP48" i="35"/>
  <c r="AS48" i="35" s="1"/>
  <c r="S48" i="35"/>
  <c r="S50" i="35"/>
  <c r="N50" i="35"/>
  <c r="AH54" i="35"/>
  <c r="P59" i="35"/>
  <c r="AQ59" i="35" s="1"/>
  <c r="AT59" i="35" s="1"/>
  <c r="P72" i="35"/>
  <c r="AQ72" i="35" s="1"/>
  <c r="AT72" i="35" s="1"/>
  <c r="R100" i="35"/>
  <c r="AR99" i="35"/>
  <c r="AU99" i="35" s="1"/>
  <c r="AP106" i="35"/>
  <c r="AS106" i="35" s="1"/>
  <c r="S106" i="35"/>
  <c r="N106" i="35"/>
  <c r="AH17" i="35"/>
  <c r="AR29" i="35"/>
  <c r="AU29" i="35" s="1"/>
  <c r="P32" i="35"/>
  <c r="AQ32" i="35" s="1"/>
  <c r="AT32" i="35" s="1"/>
  <c r="AV32" i="35" s="1"/>
  <c r="S42" i="35"/>
  <c r="AR42" i="35"/>
  <c r="AU42" i="35" s="1"/>
  <c r="S47" i="35"/>
  <c r="N48" i="35"/>
  <c r="AH52" i="35"/>
  <c r="AR57" i="35"/>
  <c r="AU57" i="35" s="1"/>
  <c r="R58" i="35"/>
  <c r="S57" i="35"/>
  <c r="N63" i="35"/>
  <c r="S63" i="35"/>
  <c r="P106" i="35"/>
  <c r="AQ106" i="35" s="1"/>
  <c r="AT106" i="35" s="1"/>
  <c r="N28" i="35"/>
  <c r="AH30" i="35"/>
  <c r="N31" i="35"/>
  <c r="P35" i="35"/>
  <c r="AQ35" i="35" s="1"/>
  <c r="AT35" i="35" s="1"/>
  <c r="AH44" i="35"/>
  <c r="P45" i="35"/>
  <c r="AQ45" i="35" s="1"/>
  <c r="AT45" i="35" s="1"/>
  <c r="P48" i="35"/>
  <c r="AQ48" i="35" s="1"/>
  <c r="AT48" i="35" s="1"/>
  <c r="P50" i="35"/>
  <c r="AQ50" i="35" s="1"/>
  <c r="AT50" i="35" s="1"/>
  <c r="AV50" i="35" s="1"/>
  <c r="AH76" i="35"/>
  <c r="N15" i="35"/>
  <c r="AH11" i="35"/>
  <c r="N16" i="35"/>
  <c r="P18" i="35"/>
  <c r="AH23" i="35"/>
  <c r="AH27" i="35"/>
  <c r="P28" i="35"/>
  <c r="AQ28" i="35" s="1"/>
  <c r="AT28" i="35" s="1"/>
  <c r="AV28" i="35" s="1"/>
  <c r="S37" i="35"/>
  <c r="AR38" i="35"/>
  <c r="AU38" i="35" s="1"/>
  <c r="AV38" i="35" s="1"/>
  <c r="R39" i="35"/>
  <c r="N41" i="35"/>
  <c r="N44" i="35"/>
  <c r="T44" i="35" s="1"/>
  <c r="AR45" i="35"/>
  <c r="AU45" i="35" s="1"/>
  <c r="S45" i="35"/>
  <c r="N60" i="35"/>
  <c r="P62" i="35"/>
  <c r="AQ62" i="35" s="1"/>
  <c r="AT62" i="35" s="1"/>
  <c r="AJ78" i="35"/>
  <c r="AH91" i="35"/>
  <c r="AV105" i="35"/>
  <c r="P52" i="35"/>
  <c r="AQ52" i="35" s="1"/>
  <c r="AT52" i="35" s="1"/>
  <c r="AV52" i="35" s="1"/>
  <c r="P56" i="35"/>
  <c r="AQ56" i="35" s="1"/>
  <c r="AT56" i="35" s="1"/>
  <c r="P68" i="35"/>
  <c r="AQ68" i="35" s="1"/>
  <c r="AT68" i="35" s="1"/>
  <c r="AP81" i="35"/>
  <c r="AS81" i="35" s="1"/>
  <c r="S81" i="35"/>
  <c r="N81" i="35"/>
  <c r="P88" i="35"/>
  <c r="AQ88" i="35" s="1"/>
  <c r="AT88" i="35" s="1"/>
  <c r="AV88" i="35" s="1"/>
  <c r="S88" i="35"/>
  <c r="AH92" i="35"/>
  <c r="AP118" i="35"/>
  <c r="AS118" i="35" s="1"/>
  <c r="S118" i="35"/>
  <c r="N118" i="35"/>
  <c r="N119" i="35"/>
  <c r="N27" i="35"/>
  <c r="AR54" i="35"/>
  <c r="AU54" i="35" s="1"/>
  <c r="R55" i="35"/>
  <c r="P73" i="35"/>
  <c r="AQ73" i="35" s="1"/>
  <c r="AT73" i="35" s="1"/>
  <c r="P78" i="35"/>
  <c r="AQ78" i="35" s="1"/>
  <c r="AT78" i="35" s="1"/>
  <c r="AV78" i="35" s="1"/>
  <c r="AH79" i="35"/>
  <c r="P81" i="35"/>
  <c r="AQ81" i="35" s="1"/>
  <c r="AT81" i="35" s="1"/>
  <c r="AR84" i="35"/>
  <c r="AU84" i="35" s="1"/>
  <c r="R85" i="35"/>
  <c r="P87" i="35"/>
  <c r="AQ87" i="35" s="1"/>
  <c r="AT87" i="35" s="1"/>
  <c r="N59" i="35"/>
  <c r="P61" i="35"/>
  <c r="AQ61" i="35" s="1"/>
  <c r="AT61" i="35" s="1"/>
  <c r="AR66" i="35"/>
  <c r="AU66" i="35" s="1"/>
  <c r="R67" i="35"/>
  <c r="AR73" i="35"/>
  <c r="AU73" i="35" s="1"/>
  <c r="S73" i="35"/>
  <c r="AH77" i="35"/>
  <c r="AH99" i="35"/>
  <c r="N49" i="35"/>
  <c r="N51" i="35"/>
  <c r="AR61" i="35"/>
  <c r="AU61" i="35" s="1"/>
  <c r="S61" i="35"/>
  <c r="S66" i="35"/>
  <c r="P71" i="35"/>
  <c r="AQ71" i="35" s="1"/>
  <c r="AT71" i="35" s="1"/>
  <c r="N76" i="35"/>
  <c r="T76" i="35" s="1"/>
  <c r="P90" i="35"/>
  <c r="AQ90" i="35" s="1"/>
  <c r="AT90" i="35" s="1"/>
  <c r="AV90" i="35" s="1"/>
  <c r="AH101" i="35"/>
  <c r="N112" i="35"/>
  <c r="P64" i="35"/>
  <c r="AQ64" i="35" s="1"/>
  <c r="AT64" i="35" s="1"/>
  <c r="AH72" i="35"/>
  <c r="AH80" i="35"/>
  <c r="P111" i="35"/>
  <c r="AQ111" i="35" s="1"/>
  <c r="AT111" i="35" s="1"/>
  <c r="AV111" i="35" s="1"/>
  <c r="P124" i="35"/>
  <c r="AQ124" i="35" s="1"/>
  <c r="AT124" i="35" s="1"/>
  <c r="S53" i="35"/>
  <c r="N53" i="35"/>
  <c r="AH58" i="35"/>
  <c r="AH60" i="35"/>
  <c r="AR64" i="35"/>
  <c r="AU64" i="35" s="1"/>
  <c r="R65" i="35"/>
  <c r="S67" i="35"/>
  <c r="AH70" i="35"/>
  <c r="AP74" i="35"/>
  <c r="AS74" i="35" s="1"/>
  <c r="S74" i="35"/>
  <c r="N74" i="35"/>
  <c r="AH75" i="35"/>
  <c r="S79" i="35"/>
  <c r="N79" i="35"/>
  <c r="P53" i="35"/>
  <c r="AQ53" i="35" s="1"/>
  <c r="AT53" i="35" s="1"/>
  <c r="AP53" i="35"/>
  <c r="AS53" i="35" s="1"/>
  <c r="AP62" i="35"/>
  <c r="AS62" i="35" s="1"/>
  <c r="S62" i="35"/>
  <c r="N62" i="35"/>
  <c r="AH63" i="35"/>
  <c r="AJ75" i="35"/>
  <c r="AR76" i="35"/>
  <c r="AU76" i="35" s="1"/>
  <c r="R77" i="35"/>
  <c r="AH81" i="35"/>
  <c r="AP92" i="35"/>
  <c r="AS92" i="35" s="1"/>
  <c r="AV92" i="35" s="1"/>
  <c r="S92" i="35"/>
  <c r="N92" i="35"/>
  <c r="T92" i="35" s="1"/>
  <c r="S97" i="35"/>
  <c r="N97" i="35"/>
  <c r="AP97" i="35"/>
  <c r="AS97" i="35" s="1"/>
  <c r="AH103" i="35"/>
  <c r="AH119" i="35"/>
  <c r="AJ63" i="35"/>
  <c r="S65" i="35"/>
  <c r="N65" i="35"/>
  <c r="AP65" i="35"/>
  <c r="AS65" i="35" s="1"/>
  <c r="P67" i="35"/>
  <c r="AQ67" i="35" s="1"/>
  <c r="AT67" i="35" s="1"/>
  <c r="AV67" i="35" s="1"/>
  <c r="AR69" i="35"/>
  <c r="AU69" i="35" s="1"/>
  <c r="R70" i="35"/>
  <c r="AP72" i="35"/>
  <c r="AS72" i="35" s="1"/>
  <c r="P77" i="35"/>
  <c r="AQ77" i="35" s="1"/>
  <c r="AT77" i="35" s="1"/>
  <c r="AH89" i="35"/>
  <c r="AJ119" i="35"/>
  <c r="R53" i="35"/>
  <c r="AP60" i="35"/>
  <c r="AS60" i="35" s="1"/>
  <c r="P65" i="35"/>
  <c r="AQ65" i="35" s="1"/>
  <c r="AT65" i="35" s="1"/>
  <c r="S69" i="35"/>
  <c r="N72" i="35"/>
  <c r="N75" i="35"/>
  <c r="T75" i="35" s="1"/>
  <c r="P94" i="35"/>
  <c r="AQ94" i="35" s="1"/>
  <c r="AT94" i="35" s="1"/>
  <c r="S99" i="35"/>
  <c r="AJ97" i="35"/>
  <c r="P99" i="35"/>
  <c r="AQ99" i="35" s="1"/>
  <c r="AT99" i="35" s="1"/>
  <c r="AV99" i="35" s="1"/>
  <c r="P102" i="35"/>
  <c r="AQ102" i="35" s="1"/>
  <c r="AT102" i="35" s="1"/>
  <c r="AV102" i="35" s="1"/>
  <c r="P112" i="35"/>
  <c r="AQ112" i="35" s="1"/>
  <c r="AT112" i="35" s="1"/>
  <c r="AH114" i="35"/>
  <c r="N83" i="35"/>
  <c r="S83" i="35"/>
  <c r="S85" i="35"/>
  <c r="N85" i="35"/>
  <c r="S87" i="35"/>
  <c r="AJ94" i="35"/>
  <c r="P96" i="35"/>
  <c r="AQ96" i="35" s="1"/>
  <c r="AT96" i="35" s="1"/>
  <c r="N100" i="35"/>
  <c r="AV119" i="35"/>
  <c r="S52" i="35"/>
  <c r="S64" i="35"/>
  <c r="AR75" i="35"/>
  <c r="AU75" i="35" s="1"/>
  <c r="P85" i="35"/>
  <c r="AQ85" i="35" s="1"/>
  <c r="AT85" i="35" s="1"/>
  <c r="AP85" i="35"/>
  <c r="AS85" i="35" s="1"/>
  <c r="S90" i="35"/>
  <c r="AP94" i="35"/>
  <c r="AS94" i="35" s="1"/>
  <c r="S94" i="35"/>
  <c r="N94" i="35"/>
  <c r="AR96" i="35"/>
  <c r="AU96" i="35" s="1"/>
  <c r="R97" i="35"/>
  <c r="P100" i="35"/>
  <c r="AQ100" i="35" s="1"/>
  <c r="AT100" i="35" s="1"/>
  <c r="AH104" i="35"/>
  <c r="N107" i="35"/>
  <c r="S107" i="35"/>
  <c r="AH115" i="35"/>
  <c r="AR125" i="35"/>
  <c r="AU125" i="35" s="1"/>
  <c r="R126" i="35"/>
  <c r="P126" i="35"/>
  <c r="AQ126" i="35" s="1"/>
  <c r="AT126" i="35" s="1"/>
  <c r="AV126" i="35" s="1"/>
  <c r="AH128" i="35"/>
  <c r="AH116" i="35"/>
  <c r="AP59" i="35"/>
  <c r="AS59" i="35" s="1"/>
  <c r="AR87" i="35"/>
  <c r="AU87" i="35" s="1"/>
  <c r="P97" i="35"/>
  <c r="AQ97" i="35" s="1"/>
  <c r="AT97" i="35" s="1"/>
  <c r="AR113" i="35"/>
  <c r="AU113" i="35" s="1"/>
  <c r="R114" i="35"/>
  <c r="S113" i="35"/>
  <c r="P120" i="35"/>
  <c r="AQ120" i="35" s="1"/>
  <c r="AT120" i="35" s="1"/>
  <c r="S121" i="35"/>
  <c r="N121" i="35"/>
  <c r="N122" i="35"/>
  <c r="AH129" i="35"/>
  <c r="S55" i="35"/>
  <c r="AH95" i="35"/>
  <c r="N98" i="35"/>
  <c r="AH102" i="35"/>
  <c r="AH117" i="35"/>
  <c r="AR120" i="35"/>
  <c r="AU120" i="35" s="1"/>
  <c r="R121" i="35"/>
  <c r="P121" i="35"/>
  <c r="AQ121" i="35" s="1"/>
  <c r="AT121" i="35" s="1"/>
  <c r="P122" i="35"/>
  <c r="AQ122" i="35" s="1"/>
  <c r="AT122" i="35" s="1"/>
  <c r="AH125" i="35"/>
  <c r="N86" i="35"/>
  <c r="AH93" i="35"/>
  <c r="P98" i="35"/>
  <c r="AQ98" i="35" s="1"/>
  <c r="AT98" i="35" s="1"/>
  <c r="S104" i="35"/>
  <c r="AP104" i="35"/>
  <c r="AS104" i="35" s="1"/>
  <c r="AH105" i="35"/>
  <c r="P108" i="35"/>
  <c r="AQ108" i="35" s="1"/>
  <c r="AT108" i="35" s="1"/>
  <c r="S109" i="35"/>
  <c r="N109" i="35"/>
  <c r="N110" i="35"/>
  <c r="AR122" i="35"/>
  <c r="AU122" i="35" s="1"/>
  <c r="R123" i="35"/>
  <c r="AP82" i="35"/>
  <c r="AS82" i="35" s="1"/>
  <c r="S82" i="35"/>
  <c r="N82" i="35"/>
  <c r="AP84" i="35"/>
  <c r="AS84" i="35" s="1"/>
  <c r="S84" i="35"/>
  <c r="N84" i="35"/>
  <c r="P86" i="35"/>
  <c r="AQ86" i="35" s="1"/>
  <c r="AT86" i="35" s="1"/>
  <c r="AH90" i="35"/>
  <c r="AR98" i="35"/>
  <c r="AU98" i="35" s="1"/>
  <c r="R99" i="35"/>
  <c r="N104" i="35"/>
  <c r="AR108" i="35"/>
  <c r="AU108" i="35" s="1"/>
  <c r="R109" i="35"/>
  <c r="P109" i="35"/>
  <c r="AQ109" i="35" s="1"/>
  <c r="AT109" i="35" s="1"/>
  <c r="P110" i="35"/>
  <c r="AQ110" i="35" s="1"/>
  <c r="AT110" i="35" s="1"/>
  <c r="AH113" i="35"/>
  <c r="S122" i="35"/>
  <c r="S128" i="35"/>
  <c r="AP128" i="35"/>
  <c r="AS128" i="35" s="1"/>
  <c r="P84" i="35"/>
  <c r="AQ84" i="35" s="1"/>
  <c r="AT84" i="35" s="1"/>
  <c r="AR86" i="35"/>
  <c r="AU86" i="35" s="1"/>
  <c r="R87" i="35"/>
  <c r="N88" i="35"/>
  <c r="N95" i="35"/>
  <c r="S95" i="35"/>
  <c r="AR101" i="35"/>
  <c r="AU101" i="35" s="1"/>
  <c r="R102" i="35"/>
  <c r="AR110" i="35"/>
  <c r="AU110" i="35" s="1"/>
  <c r="R111" i="35"/>
  <c r="S111" i="35"/>
  <c r="S116" i="35"/>
  <c r="AP116" i="35"/>
  <c r="AS116" i="35" s="1"/>
  <c r="AV116" i="35" s="1"/>
  <c r="P123" i="35"/>
  <c r="AQ123" i="35" s="1"/>
  <c r="AT123" i="35" s="1"/>
  <c r="N124" i="35"/>
  <c r="N96" i="35"/>
  <c r="N108" i="35"/>
  <c r="S119" i="35"/>
  <c r="N120" i="35"/>
  <c r="S93" i="35"/>
  <c r="S105" i="35"/>
  <c r="S117" i="35"/>
  <c r="S129" i="35"/>
  <c r="S96" i="35"/>
  <c r="S108" i="35"/>
  <c r="R113" i="35"/>
  <c r="S120" i="35"/>
  <c r="R125" i="35"/>
  <c r="AP110" i="35"/>
  <c r="AS110" i="35" s="1"/>
  <c r="AP122" i="35"/>
  <c r="AS122" i="35" s="1"/>
  <c r="T30" i="35" l="1"/>
  <c r="T27" i="35"/>
  <c r="AV103" i="35"/>
  <c r="T60" i="35"/>
  <c r="T26" i="35"/>
  <c r="AV60" i="35"/>
  <c r="T15" i="35"/>
  <c r="T23" i="35"/>
  <c r="W23" i="35" s="1"/>
  <c r="X23" i="35" s="1"/>
  <c r="AV23" i="35"/>
  <c r="AV100" i="35"/>
  <c r="AV77" i="35"/>
  <c r="T17" i="35"/>
  <c r="U17" i="35" s="1"/>
  <c r="T79" i="35"/>
  <c r="U79" i="35" s="1"/>
  <c r="T40" i="35"/>
  <c r="T96" i="35"/>
  <c r="AV20" i="35"/>
  <c r="AV12" i="35"/>
  <c r="AH40" i="35"/>
  <c r="AH19" i="35"/>
  <c r="AV127" i="35"/>
  <c r="AV121" i="35"/>
  <c r="AV120" i="35"/>
  <c r="T49" i="35"/>
  <c r="W49" i="35" s="1"/>
  <c r="X49" i="35" s="1"/>
  <c r="AV68" i="35"/>
  <c r="T12" i="35"/>
  <c r="W12" i="35" s="1"/>
  <c r="X12" i="35" s="1"/>
  <c r="AV19" i="35"/>
  <c r="AV56" i="35"/>
  <c r="T116" i="35"/>
  <c r="T11" i="35"/>
  <c r="AV42" i="35"/>
  <c r="AV71" i="35"/>
  <c r="AJ95" i="35"/>
  <c r="AM95" i="35" s="1"/>
  <c r="AN95" i="35" s="1"/>
  <c r="AJ129" i="35"/>
  <c r="AM129" i="35" s="1"/>
  <c r="AN129" i="35" s="1"/>
  <c r="T84" i="35"/>
  <c r="AJ115" i="35"/>
  <c r="AM115" i="35" s="1"/>
  <c r="AN115" i="35" s="1"/>
  <c r="AV96" i="35"/>
  <c r="AJ109" i="35"/>
  <c r="AM109" i="35" s="1"/>
  <c r="AN109" i="35" s="1"/>
  <c r="AJ103" i="35"/>
  <c r="AJ79" i="35"/>
  <c r="AJ37" i="35"/>
  <c r="AJ46" i="35"/>
  <c r="AV125" i="35"/>
  <c r="AJ56" i="35"/>
  <c r="AJ22" i="35"/>
  <c r="AM22" i="35" s="1"/>
  <c r="AN22" i="35" s="1"/>
  <c r="AJ40" i="35"/>
  <c r="AM40" i="35" s="1"/>
  <c r="AN40" i="35" s="1"/>
  <c r="AJ13" i="35"/>
  <c r="AM13" i="35" s="1"/>
  <c r="AN13" i="35" s="1"/>
  <c r="AJ98" i="35"/>
  <c r="AM98" i="35" s="1"/>
  <c r="AN98" i="35" s="1"/>
  <c r="AJ99" i="35"/>
  <c r="AM99" i="35" s="1"/>
  <c r="AN99" i="35" s="1"/>
  <c r="AV22" i="35"/>
  <c r="AV109" i="35"/>
  <c r="AJ116" i="35"/>
  <c r="AJ74" i="35"/>
  <c r="AJ76" i="35"/>
  <c r="AM76" i="35" s="1"/>
  <c r="AN76" i="35" s="1"/>
  <c r="AJ43" i="35"/>
  <c r="AM43" i="35" s="1"/>
  <c r="AN43" i="35" s="1"/>
  <c r="AM56" i="35"/>
  <c r="AN56" i="35" s="1"/>
  <c r="AJ8" i="35"/>
  <c r="AM8" i="35" s="1"/>
  <c r="AN8" i="35" s="1"/>
  <c r="AJ42" i="35"/>
  <c r="AM42" i="35" s="1"/>
  <c r="AN42" i="35" s="1"/>
  <c r="AJ52" i="35"/>
  <c r="AJ87" i="35"/>
  <c r="AJ68" i="35"/>
  <c r="AM68" i="35" s="1"/>
  <c r="AN68" i="35" s="1"/>
  <c r="AM88" i="35"/>
  <c r="AN88" i="35" s="1"/>
  <c r="T31" i="35"/>
  <c r="T35" i="35"/>
  <c r="AV10" i="35"/>
  <c r="AJ23" i="35"/>
  <c r="AM23" i="35" s="1"/>
  <c r="AN23" i="35" s="1"/>
  <c r="AJ20" i="35"/>
  <c r="AM20" i="35" s="1"/>
  <c r="AN20" i="35" s="1"/>
  <c r="AJ19" i="35"/>
  <c r="AM19" i="35" s="1"/>
  <c r="AN19" i="35" s="1"/>
  <c r="AJ61" i="35"/>
  <c r="AM61" i="35" s="1"/>
  <c r="AN61" i="35" s="1"/>
  <c r="AJ122" i="35"/>
  <c r="AM122" i="35" s="1"/>
  <c r="AN122" i="35" s="1"/>
  <c r="AJ123" i="35"/>
  <c r="AJ92" i="35"/>
  <c r="AV123" i="35"/>
  <c r="AJ105" i="35"/>
  <c r="AV85" i="35"/>
  <c r="T62" i="35"/>
  <c r="W62" i="35" s="1"/>
  <c r="X62" i="35" s="1"/>
  <c r="AJ72" i="35"/>
  <c r="AM72" i="35" s="1"/>
  <c r="AN72" i="35" s="1"/>
  <c r="AJ106" i="35"/>
  <c r="AM106" i="35" s="1"/>
  <c r="AN106" i="35" s="1"/>
  <c r="AJ62" i="35"/>
  <c r="AM62" i="35" s="1"/>
  <c r="AN62" i="35" s="1"/>
  <c r="AJ59" i="35"/>
  <c r="AJ18" i="35"/>
  <c r="AM18" i="35" s="1"/>
  <c r="AN18" i="35" s="1"/>
  <c r="AJ33" i="35"/>
  <c r="AM33" i="35" s="1"/>
  <c r="AN33" i="35" s="1"/>
  <c r="AJ113" i="35"/>
  <c r="AM113" i="35" s="1"/>
  <c r="AN113" i="35" s="1"/>
  <c r="AJ108" i="35"/>
  <c r="AM108" i="35" s="1"/>
  <c r="AN108" i="35" s="1"/>
  <c r="AJ85" i="35"/>
  <c r="AM85" i="35" s="1"/>
  <c r="AN85" i="35" s="1"/>
  <c r="AJ104" i="35"/>
  <c r="AM104" i="35" s="1"/>
  <c r="AN104" i="35" s="1"/>
  <c r="AJ81" i="35"/>
  <c r="AM81" i="35" s="1"/>
  <c r="AN81" i="35" s="1"/>
  <c r="AJ101" i="35"/>
  <c r="T16" i="35"/>
  <c r="W16" i="35" s="1"/>
  <c r="X16" i="35" s="1"/>
  <c r="AV46" i="35"/>
  <c r="AJ24" i="35"/>
  <c r="AM24" i="35" s="1"/>
  <c r="AN24" i="35" s="1"/>
  <c r="AJ11" i="35"/>
  <c r="AJ14" i="35"/>
  <c r="AM14" i="35" s="1"/>
  <c r="AN14" i="35" s="1"/>
  <c r="AJ39" i="35"/>
  <c r="AM39" i="35" s="1"/>
  <c r="AN39" i="35" s="1"/>
  <c r="AJ36" i="35"/>
  <c r="AM36" i="35" s="1"/>
  <c r="AN36" i="35" s="1"/>
  <c r="AJ53" i="35"/>
  <c r="AM53" i="35" s="1"/>
  <c r="AN53" i="35" s="1"/>
  <c r="AJ102" i="35"/>
  <c r="AM102" i="35" s="1"/>
  <c r="AN102" i="35" s="1"/>
  <c r="AJ89" i="35"/>
  <c r="AM89" i="35" s="1"/>
  <c r="AN89" i="35" s="1"/>
  <c r="AV62" i="35"/>
  <c r="AM80" i="35"/>
  <c r="AN80" i="35" s="1"/>
  <c r="AV61" i="35"/>
  <c r="AJ71" i="35"/>
  <c r="AJ44" i="35"/>
  <c r="AM11" i="35"/>
  <c r="AN11" i="35" s="1"/>
  <c r="AV101" i="35"/>
  <c r="AJ47" i="35"/>
  <c r="AM47" i="35" s="1"/>
  <c r="AN47" i="35" s="1"/>
  <c r="T34" i="35"/>
  <c r="AJ66" i="35"/>
  <c r="AM66" i="35" s="1"/>
  <c r="AN66" i="35" s="1"/>
  <c r="AJ27" i="35"/>
  <c r="AM27" i="35" s="1"/>
  <c r="AN27" i="35" s="1"/>
  <c r="AJ10" i="35"/>
  <c r="AM10" i="35" s="1"/>
  <c r="AN10" i="35" s="1"/>
  <c r="AJ48" i="35"/>
  <c r="AJ86" i="35"/>
  <c r="AM86" i="35" s="1"/>
  <c r="AN86" i="35" s="1"/>
  <c r="AJ114" i="35"/>
  <c r="AM114" i="35" s="1"/>
  <c r="AN114" i="35" s="1"/>
  <c r="AJ91" i="35"/>
  <c r="AJ117" i="35"/>
  <c r="AM117" i="35" s="1"/>
  <c r="AN117" i="35" s="1"/>
  <c r="AJ83" i="35"/>
  <c r="AM83" i="35" s="1"/>
  <c r="AN83" i="35" s="1"/>
  <c r="AJ60" i="35"/>
  <c r="AM60" i="35" s="1"/>
  <c r="AN60" i="35" s="1"/>
  <c r="T51" i="35"/>
  <c r="U51" i="35" s="1"/>
  <c r="AJ31" i="35"/>
  <c r="AM31" i="35" s="1"/>
  <c r="AN31" i="35" s="1"/>
  <c r="AJ35" i="35"/>
  <c r="AM35" i="35" s="1"/>
  <c r="AN35" i="35" s="1"/>
  <c r="AV80" i="35"/>
  <c r="AJ125" i="35"/>
  <c r="AM125" i="35" s="1"/>
  <c r="AN125" i="35" s="1"/>
  <c r="AJ45" i="35"/>
  <c r="AJ12" i="35"/>
  <c r="AM12" i="35" s="1"/>
  <c r="AN12" i="35" s="1"/>
  <c r="AJ38" i="35"/>
  <c r="AJ17" i="35"/>
  <c r="AJ41" i="35"/>
  <c r="AM41" i="35" s="1"/>
  <c r="AN41" i="35" s="1"/>
  <c r="AJ57" i="35"/>
  <c r="AM57" i="35" s="1"/>
  <c r="AN57" i="35" s="1"/>
  <c r="AJ58" i="35"/>
  <c r="AM58" i="35" s="1"/>
  <c r="AN58" i="35" s="1"/>
  <c r="AJ126" i="35"/>
  <c r="AM126" i="35" s="1"/>
  <c r="AN126" i="35" s="1"/>
  <c r="AJ93" i="35"/>
  <c r="AJ82" i="35"/>
  <c r="AM82" i="35" s="1"/>
  <c r="AN82" i="35" s="1"/>
  <c r="AJ121" i="35"/>
  <c r="AM121" i="35" s="1"/>
  <c r="AN121" i="35" s="1"/>
  <c r="AJ65" i="35"/>
  <c r="AJ51" i="35"/>
  <c r="AV34" i="35"/>
  <c r="AJ34" i="35"/>
  <c r="AJ21" i="35"/>
  <c r="AM21" i="35" s="1"/>
  <c r="AN21" i="35" s="1"/>
  <c r="AJ16" i="35"/>
  <c r="AM16" i="35" s="1"/>
  <c r="AN16" i="35" s="1"/>
  <c r="AJ28" i="35"/>
  <c r="AM28" i="35" s="1"/>
  <c r="AN28" i="35" s="1"/>
  <c r="AJ64" i="35"/>
  <c r="AM64" i="35" s="1"/>
  <c r="AN64" i="35" s="1"/>
  <c r="AJ70" i="35"/>
  <c r="AM70" i="35" s="1"/>
  <c r="AN70" i="35" s="1"/>
  <c r="AJ100" i="35"/>
  <c r="AM100" i="35" s="1"/>
  <c r="AN100" i="35" s="1"/>
  <c r="AJ128" i="35"/>
  <c r="AM128" i="35" s="1"/>
  <c r="AN128" i="35" s="1"/>
  <c r="AJ127" i="35"/>
  <c r="AM127" i="35" s="1"/>
  <c r="AN127" i="35" s="1"/>
  <c r="AJ107" i="35"/>
  <c r="AV87" i="35"/>
  <c r="T63" i="35"/>
  <c r="U63" i="35" s="1"/>
  <c r="AJ32" i="35"/>
  <c r="AM32" i="35" s="1"/>
  <c r="AN32" i="35" s="1"/>
  <c r="AJ50" i="35"/>
  <c r="AV21" i="35"/>
  <c r="T21" i="35"/>
  <c r="W21" i="35" s="1"/>
  <c r="X21" i="35" s="1"/>
  <c r="T14" i="35"/>
  <c r="W14" i="35" s="1"/>
  <c r="X14" i="35" s="1"/>
  <c r="AJ15" i="35"/>
  <c r="AM15" i="35" s="1"/>
  <c r="AN15" i="35" s="1"/>
  <c r="AJ54" i="35"/>
  <c r="AM54" i="35" s="1"/>
  <c r="AN54" i="35" s="1"/>
  <c r="AJ67" i="35"/>
  <c r="AM67" i="35" s="1"/>
  <c r="AN67" i="35" s="1"/>
  <c r="AJ77" i="35"/>
  <c r="AJ112" i="35"/>
  <c r="AH49" i="35"/>
  <c r="AM49" i="35" s="1"/>
  <c r="AN49" i="35" s="1"/>
  <c r="T88" i="35"/>
  <c r="W88" i="35" s="1"/>
  <c r="X88" i="35" s="1"/>
  <c r="AM119" i="35"/>
  <c r="AN119" i="35" s="1"/>
  <c r="AJ118" i="35"/>
  <c r="AV112" i="35"/>
  <c r="AJ26" i="35"/>
  <c r="AJ90" i="35"/>
  <c r="AM90" i="35" s="1"/>
  <c r="AN90" i="35" s="1"/>
  <c r="AJ29" i="35"/>
  <c r="AM29" i="35" s="1"/>
  <c r="AN29" i="35" s="1"/>
  <c r="AJ96" i="35"/>
  <c r="AM96" i="35" s="1"/>
  <c r="AN96" i="35" s="1"/>
  <c r="AJ84" i="35"/>
  <c r="AM84" i="35" s="1"/>
  <c r="AN84" i="35" s="1"/>
  <c r="AH48" i="35"/>
  <c r="AH71" i="35"/>
  <c r="AV25" i="35"/>
  <c r="T13" i="35"/>
  <c r="AV41" i="35"/>
  <c r="AV31" i="35"/>
  <c r="AV26" i="35"/>
  <c r="T82" i="35"/>
  <c r="W82" i="35" s="1"/>
  <c r="X82" i="35" s="1"/>
  <c r="T102" i="35"/>
  <c r="U102" i="35" s="1"/>
  <c r="T43" i="35"/>
  <c r="W43" i="35" s="1"/>
  <c r="X43" i="35" s="1"/>
  <c r="T22" i="35"/>
  <c r="W22" i="35" s="1"/>
  <c r="X22" i="35" s="1"/>
  <c r="AV30" i="35"/>
  <c r="AV108" i="35"/>
  <c r="T117" i="35"/>
  <c r="AV47" i="35"/>
  <c r="AV27" i="35"/>
  <c r="AV64" i="35"/>
  <c r="AV82" i="35"/>
  <c r="T69" i="35"/>
  <c r="W69" i="35" s="1"/>
  <c r="X69" i="35" s="1"/>
  <c r="T103" i="35"/>
  <c r="W103" i="35" s="1"/>
  <c r="X103" i="35" s="1"/>
  <c r="T24" i="35"/>
  <c r="W24" i="35" s="1"/>
  <c r="X24" i="35" s="1"/>
  <c r="AV58" i="35"/>
  <c r="AM45" i="35"/>
  <c r="AN45" i="35" s="1"/>
  <c r="AV113" i="35"/>
  <c r="AV74" i="35"/>
  <c r="AV43" i="35"/>
  <c r="AV124" i="35"/>
  <c r="AV128" i="35"/>
  <c r="T86" i="35"/>
  <c r="AV73" i="35"/>
  <c r="T91" i="35"/>
  <c r="W91" i="35" s="1"/>
  <c r="X91" i="35" s="1"/>
  <c r="T74" i="35"/>
  <c r="W74" i="35" s="1"/>
  <c r="X74" i="35" s="1"/>
  <c r="AV59" i="35"/>
  <c r="T123" i="35"/>
  <c r="U123" i="35" s="1"/>
  <c r="AM112" i="35"/>
  <c r="AN112" i="35" s="1"/>
  <c r="AV40" i="35"/>
  <c r="AV39" i="35"/>
  <c r="AV49" i="35"/>
  <c r="AM77" i="35"/>
  <c r="AN77" i="35" s="1"/>
  <c r="T47" i="35"/>
  <c r="AM38" i="35"/>
  <c r="AN38" i="35" s="1"/>
  <c r="AV89" i="35"/>
  <c r="AM63" i="35"/>
  <c r="AN63" i="35" s="1"/>
  <c r="AV86" i="35"/>
  <c r="T80" i="35"/>
  <c r="AM116" i="35"/>
  <c r="AN116" i="35" s="1"/>
  <c r="T118" i="35"/>
  <c r="W118" i="35" s="1"/>
  <c r="X118" i="35" s="1"/>
  <c r="T33" i="35"/>
  <c r="W33" i="35" s="1"/>
  <c r="X33" i="35" s="1"/>
  <c r="T42" i="35"/>
  <c r="W42" i="35" s="1"/>
  <c r="X42" i="35" s="1"/>
  <c r="AM51" i="35"/>
  <c r="AN51" i="35" s="1"/>
  <c r="T25" i="35"/>
  <c r="T41" i="35"/>
  <c r="U41" i="35" s="1"/>
  <c r="T50" i="35"/>
  <c r="U50" i="35" s="1"/>
  <c r="T125" i="35"/>
  <c r="T128" i="35"/>
  <c r="U128" i="35" s="1"/>
  <c r="AV75" i="35"/>
  <c r="AM87" i="35"/>
  <c r="AN87" i="35" s="1"/>
  <c r="AV110" i="35"/>
  <c r="T108" i="35"/>
  <c r="W108" i="35" s="1"/>
  <c r="X108" i="35" s="1"/>
  <c r="T94" i="35"/>
  <c r="W94" i="35" s="1"/>
  <c r="X94" i="35" s="1"/>
  <c r="AV118" i="35"/>
  <c r="AV57" i="35"/>
  <c r="T36" i="35"/>
  <c r="T83" i="35"/>
  <c r="U83" i="35" s="1"/>
  <c r="T87" i="35"/>
  <c r="W87" i="35" s="1"/>
  <c r="X87" i="35" s="1"/>
  <c r="T126" i="35"/>
  <c r="U126" i="35" s="1"/>
  <c r="AV69" i="35"/>
  <c r="AM94" i="35"/>
  <c r="AN94" i="35" s="1"/>
  <c r="T100" i="35"/>
  <c r="W100" i="35" s="1"/>
  <c r="X100" i="35" s="1"/>
  <c r="T95" i="35"/>
  <c r="U95" i="35" s="1"/>
  <c r="AV104" i="35"/>
  <c r="AM37" i="35"/>
  <c r="AN37" i="35" s="1"/>
  <c r="AV48" i="35"/>
  <c r="T89" i="35"/>
  <c r="T105" i="35"/>
  <c r="W105" i="35" s="1"/>
  <c r="X105" i="35" s="1"/>
  <c r="AM123" i="35"/>
  <c r="AN123" i="35" s="1"/>
  <c r="AV15" i="35"/>
  <c r="AM124" i="35"/>
  <c r="AN124" i="35" s="1"/>
  <c r="AV45" i="35"/>
  <c r="AM59" i="35"/>
  <c r="AN59" i="35" s="1"/>
  <c r="AM118" i="35"/>
  <c r="AN118" i="35" s="1"/>
  <c r="AP76" i="35"/>
  <c r="AS76" i="35" s="1"/>
  <c r="AV76" i="35" s="1"/>
  <c r="S76" i="35"/>
  <c r="T124" i="35"/>
  <c r="AV98" i="35"/>
  <c r="AV65" i="35"/>
  <c r="AM52" i="35"/>
  <c r="AN52" i="35" s="1"/>
  <c r="AV33" i="35"/>
  <c r="AV91" i="35"/>
  <c r="AV8" i="35"/>
  <c r="T37" i="35"/>
  <c r="AV106" i="35"/>
  <c r="AV66" i="35"/>
  <c r="W84" i="35"/>
  <c r="X84" i="35" s="1"/>
  <c r="U84" i="35"/>
  <c r="W35" i="35"/>
  <c r="X35" i="35" s="1"/>
  <c r="U35" i="35"/>
  <c r="T67" i="35"/>
  <c r="W96" i="35"/>
  <c r="X96" i="35" s="1"/>
  <c r="U96" i="35"/>
  <c r="T121" i="35"/>
  <c r="AM79" i="35"/>
  <c r="AN79" i="35" s="1"/>
  <c r="W44" i="35"/>
  <c r="X44" i="35" s="1"/>
  <c r="U44" i="35"/>
  <c r="W15" i="35"/>
  <c r="X15" i="35" s="1"/>
  <c r="U15" i="35"/>
  <c r="AV29" i="35"/>
  <c r="T77" i="35"/>
  <c r="T71" i="35"/>
  <c r="T32" i="35"/>
  <c r="T54" i="35"/>
  <c r="T46" i="35"/>
  <c r="AM55" i="35"/>
  <c r="AN55" i="35" s="1"/>
  <c r="AM107" i="35"/>
  <c r="AN107" i="35" s="1"/>
  <c r="T57" i="35"/>
  <c r="U20" i="35"/>
  <c r="W20" i="35"/>
  <c r="X20" i="35" s="1"/>
  <c r="T122" i="35"/>
  <c r="W8" i="35"/>
  <c r="X8" i="35" s="1"/>
  <c r="AV84" i="35"/>
  <c r="AM105" i="35"/>
  <c r="AN105" i="35" s="1"/>
  <c r="T65" i="35"/>
  <c r="T90" i="35"/>
  <c r="T93" i="35"/>
  <c r="T29" i="35"/>
  <c r="T70" i="35"/>
  <c r="T56" i="35"/>
  <c r="AM111" i="35"/>
  <c r="AN111" i="35" s="1"/>
  <c r="T52" i="35"/>
  <c r="U82" i="35"/>
  <c r="W9" i="35"/>
  <c r="X9" i="35" s="1"/>
  <c r="U9" i="35"/>
  <c r="AM75" i="35"/>
  <c r="AN75" i="35" s="1"/>
  <c r="AM92" i="35"/>
  <c r="AN92" i="35" s="1"/>
  <c r="AM91" i="35"/>
  <c r="AN91" i="35" s="1"/>
  <c r="T113" i="35"/>
  <c r="T114" i="35"/>
  <c r="T68" i="35"/>
  <c r="T58" i="35"/>
  <c r="W34" i="35"/>
  <c r="X34" i="35" s="1"/>
  <c r="U34" i="35"/>
  <c r="AM65" i="35"/>
  <c r="AN65" i="35" s="1"/>
  <c r="U75" i="35"/>
  <c r="W75" i="35"/>
  <c r="X75" i="35" s="1"/>
  <c r="T112" i="35"/>
  <c r="AM17" i="35"/>
  <c r="AN17" i="35" s="1"/>
  <c r="T39" i="35"/>
  <c r="U89" i="35"/>
  <c r="W89" i="35"/>
  <c r="X89" i="35" s="1"/>
  <c r="U105" i="35"/>
  <c r="AM97" i="35"/>
  <c r="AN97" i="35" s="1"/>
  <c r="AM50" i="35"/>
  <c r="AN50" i="35" s="1"/>
  <c r="AM110" i="35"/>
  <c r="AN110" i="35" s="1"/>
  <c r="W124" i="35"/>
  <c r="X124" i="35" s="1"/>
  <c r="U124" i="35"/>
  <c r="T104" i="35"/>
  <c r="AM93" i="35"/>
  <c r="AN93" i="35" s="1"/>
  <c r="T98" i="35"/>
  <c r="AV94" i="35"/>
  <c r="T72" i="35"/>
  <c r="AM103" i="35"/>
  <c r="AN103" i="35" s="1"/>
  <c r="U62" i="35"/>
  <c r="AM101" i="35"/>
  <c r="AN101" i="35" s="1"/>
  <c r="T59" i="35"/>
  <c r="T81" i="35"/>
  <c r="AM44" i="35"/>
  <c r="AN44" i="35" s="1"/>
  <c r="T106" i="35"/>
  <c r="T45" i="35"/>
  <c r="T64" i="35"/>
  <c r="T101" i="35"/>
  <c r="W117" i="35"/>
  <c r="X117" i="35" s="1"/>
  <c r="U117" i="35"/>
  <c r="U40" i="35"/>
  <c r="W40" i="35"/>
  <c r="X40" i="35" s="1"/>
  <c r="W50" i="35"/>
  <c r="X50" i="35" s="1"/>
  <c r="W13" i="35"/>
  <c r="X13" i="35" s="1"/>
  <c r="U13" i="35"/>
  <c r="T66" i="35"/>
  <c r="U86" i="35"/>
  <c r="W86" i="35"/>
  <c r="X86" i="35" s="1"/>
  <c r="AV97" i="35"/>
  <c r="T48" i="35"/>
  <c r="T111" i="35"/>
  <c r="T61" i="35"/>
  <c r="T129" i="35"/>
  <c r="U129" i="35" s="1"/>
  <c r="W36" i="35"/>
  <c r="X36" i="35" s="1"/>
  <c r="U36" i="35"/>
  <c r="W30" i="35"/>
  <c r="X30" i="35" s="1"/>
  <c r="U30" i="35"/>
  <c r="AM34" i="35"/>
  <c r="AN34" i="35" s="1"/>
  <c r="W26" i="35"/>
  <c r="X26" i="35" s="1"/>
  <c r="U26" i="35"/>
  <c r="AV72" i="35"/>
  <c r="T97" i="35"/>
  <c r="W76" i="35"/>
  <c r="X76" i="35" s="1"/>
  <c r="U76" i="35"/>
  <c r="AV81" i="35"/>
  <c r="U60" i="35"/>
  <c r="W60" i="35"/>
  <c r="X60" i="35" s="1"/>
  <c r="W31" i="35"/>
  <c r="X31" i="35" s="1"/>
  <c r="U31" i="35"/>
  <c r="W38" i="35"/>
  <c r="X38" i="35" s="1"/>
  <c r="U38" i="35"/>
  <c r="T73" i="35"/>
  <c r="AM26" i="35"/>
  <c r="AN26" i="35" s="1"/>
  <c r="AM46" i="35"/>
  <c r="AN46" i="35" s="1"/>
  <c r="AM120" i="35"/>
  <c r="AN120" i="35" s="1"/>
  <c r="U23" i="35"/>
  <c r="T10" i="35"/>
  <c r="T53" i="35"/>
  <c r="W47" i="35"/>
  <c r="X47" i="35" s="1"/>
  <c r="U47" i="35"/>
  <c r="T120" i="35"/>
  <c r="T110" i="35"/>
  <c r="T85" i="35"/>
  <c r="U27" i="35"/>
  <c r="W27" i="35"/>
  <c r="X27" i="35" s="1"/>
  <c r="AQ18" i="35"/>
  <c r="AT18" i="35" s="1"/>
  <c r="AV18" i="35" s="1"/>
  <c r="T18" i="35"/>
  <c r="AM30" i="35"/>
  <c r="AN30" i="35" s="1"/>
  <c r="U116" i="35"/>
  <c r="W116" i="35"/>
  <c r="X116" i="35" s="1"/>
  <c r="W80" i="35"/>
  <c r="X80" i="35" s="1"/>
  <c r="U80" i="35"/>
  <c r="T115" i="35"/>
  <c r="T99" i="35"/>
  <c r="T19" i="35"/>
  <c r="AM78" i="35"/>
  <c r="AN78" i="35" s="1"/>
  <c r="W125" i="35"/>
  <c r="X125" i="35" s="1"/>
  <c r="U125" i="35"/>
  <c r="AV122" i="35"/>
  <c r="T109" i="35"/>
  <c r="T107" i="35"/>
  <c r="W92" i="35"/>
  <c r="X92" i="35" s="1"/>
  <c r="U92" i="35"/>
  <c r="AV53" i="35"/>
  <c r="T119" i="35"/>
  <c r="U16" i="35"/>
  <c r="T28" i="35"/>
  <c r="AV35" i="35"/>
  <c r="T55" i="35"/>
  <c r="T127" i="35"/>
  <c r="T78" i="35"/>
  <c r="AV54" i="35"/>
  <c r="AM69" i="35"/>
  <c r="AN69" i="35" s="1"/>
  <c r="AM74" i="35"/>
  <c r="AN74" i="35" s="1"/>
  <c r="U74" i="35" l="1"/>
  <c r="W128" i="35"/>
  <c r="X128" i="35" s="1"/>
  <c r="U49" i="35"/>
  <c r="W51" i="35"/>
  <c r="X51" i="35" s="1"/>
  <c r="U21" i="35"/>
  <c r="W17" i="35"/>
  <c r="X17" i="35" s="1"/>
  <c r="W123" i="35"/>
  <c r="X123" i="35" s="1"/>
  <c r="U87" i="35"/>
  <c r="W41" i="35"/>
  <c r="X41" i="35" s="1"/>
  <c r="W126" i="35"/>
  <c r="X126" i="35" s="1"/>
  <c r="W79" i="35"/>
  <c r="X79" i="35" s="1"/>
  <c r="U12" i="35"/>
  <c r="U11" i="35"/>
  <c r="W11" i="35"/>
  <c r="X11" i="35" s="1"/>
  <c r="U14" i="35"/>
  <c r="U118" i="35"/>
  <c r="AM48" i="35"/>
  <c r="AN48" i="35" s="1"/>
  <c r="W83" i="35"/>
  <c r="X83" i="35" s="1"/>
  <c r="AM71" i="35"/>
  <c r="AN71" i="35" s="1"/>
  <c r="U88" i="35"/>
  <c r="U69" i="35"/>
  <c r="W63" i="35"/>
  <c r="X63" i="35" s="1"/>
  <c r="W102" i="35"/>
  <c r="X102" i="35" s="1"/>
  <c r="U33" i="35"/>
  <c r="U103" i="35"/>
  <c r="U22" i="35"/>
  <c r="W95" i="35"/>
  <c r="X95" i="35" s="1"/>
  <c r="U43" i="35"/>
  <c r="U24" i="35"/>
  <c r="U42" i="35"/>
  <c r="U100" i="35"/>
  <c r="U91" i="35"/>
  <c r="U108" i="35"/>
  <c r="W25" i="35"/>
  <c r="X25" i="35" s="1"/>
  <c r="U25" i="35"/>
  <c r="U37" i="35"/>
  <c r="W37" i="35"/>
  <c r="X37" i="35" s="1"/>
  <c r="U94" i="35"/>
  <c r="W61" i="35"/>
  <c r="X61" i="35" s="1"/>
  <c r="U61" i="35"/>
  <c r="U28" i="35"/>
  <c r="W28" i="35"/>
  <c r="X28" i="35" s="1"/>
  <c r="W111" i="35"/>
  <c r="X111" i="35" s="1"/>
  <c r="U111" i="35"/>
  <c r="W77" i="35"/>
  <c r="X77" i="35" s="1"/>
  <c r="U77" i="35"/>
  <c r="W67" i="35"/>
  <c r="X67" i="35" s="1"/>
  <c r="U67" i="35"/>
  <c r="W106" i="35"/>
  <c r="X106" i="35" s="1"/>
  <c r="U106" i="35"/>
  <c r="W122" i="35"/>
  <c r="X122" i="35" s="1"/>
  <c r="U122" i="35"/>
  <c r="W71" i="35"/>
  <c r="X71" i="35" s="1"/>
  <c r="U71" i="35"/>
  <c r="W48" i="35"/>
  <c r="X48" i="35" s="1"/>
  <c r="U48" i="35"/>
  <c r="W81" i="35"/>
  <c r="X81" i="35" s="1"/>
  <c r="U81" i="35"/>
  <c r="W52" i="35"/>
  <c r="X52" i="35" s="1"/>
  <c r="U52" i="35"/>
  <c r="W65" i="35"/>
  <c r="X65" i="35" s="1"/>
  <c r="U65" i="35"/>
  <c r="U119" i="35"/>
  <c r="W119" i="35"/>
  <c r="X119" i="35" s="1"/>
  <c r="U97" i="35"/>
  <c r="W97" i="35"/>
  <c r="X97" i="35" s="1"/>
  <c r="W57" i="35"/>
  <c r="X57" i="35" s="1"/>
  <c r="U57" i="35"/>
  <c r="U53" i="35"/>
  <c r="W53" i="35"/>
  <c r="X53" i="35" s="1"/>
  <c r="W59" i="35"/>
  <c r="X59" i="35" s="1"/>
  <c r="U59" i="35"/>
  <c r="W73" i="35"/>
  <c r="X73" i="35" s="1"/>
  <c r="U73" i="35"/>
  <c r="W58" i="35"/>
  <c r="X58" i="35" s="1"/>
  <c r="U58" i="35"/>
  <c r="W70" i="35"/>
  <c r="X70" i="35" s="1"/>
  <c r="U70" i="35"/>
  <c r="W10" i="35"/>
  <c r="X10" i="35" s="1"/>
  <c r="U10" i="35"/>
  <c r="U104" i="35"/>
  <c r="W104" i="35"/>
  <c r="X104" i="35" s="1"/>
  <c r="U39" i="35"/>
  <c r="W39" i="35"/>
  <c r="X39" i="35" s="1"/>
  <c r="W68" i="35"/>
  <c r="X68" i="35" s="1"/>
  <c r="U68" i="35"/>
  <c r="U29" i="35"/>
  <c r="W29" i="35"/>
  <c r="X29" i="35" s="1"/>
  <c r="W78" i="35"/>
  <c r="X78" i="35" s="1"/>
  <c r="U78" i="35"/>
  <c r="W19" i="35"/>
  <c r="X19" i="35" s="1"/>
  <c r="U19" i="35"/>
  <c r="U85" i="35"/>
  <c r="W85" i="35"/>
  <c r="X85" i="35" s="1"/>
  <c r="W114" i="35"/>
  <c r="X114" i="35" s="1"/>
  <c r="U114" i="35"/>
  <c r="W93" i="35"/>
  <c r="X93" i="35" s="1"/>
  <c r="U93" i="35"/>
  <c r="W56" i="35"/>
  <c r="X56" i="35" s="1"/>
  <c r="U56" i="35"/>
  <c r="U107" i="35"/>
  <c r="W107" i="35"/>
  <c r="X107" i="35" s="1"/>
  <c r="W113" i="35"/>
  <c r="X113" i="35" s="1"/>
  <c r="U113" i="35"/>
  <c r="W90" i="35"/>
  <c r="X90" i="35" s="1"/>
  <c r="U90" i="35"/>
  <c r="W18" i="35"/>
  <c r="X18" i="35" s="1"/>
  <c r="U18" i="35"/>
  <c r="W127" i="35"/>
  <c r="X127" i="35" s="1"/>
  <c r="U127" i="35"/>
  <c r="U72" i="35"/>
  <c r="W72" i="35"/>
  <c r="X72" i="35" s="1"/>
  <c r="U112" i="35"/>
  <c r="W112" i="35"/>
  <c r="X112" i="35" s="1"/>
  <c r="U109" i="35"/>
  <c r="W109" i="35"/>
  <c r="X109" i="35" s="1"/>
  <c r="W115" i="35"/>
  <c r="X115" i="35" s="1"/>
  <c r="U115" i="35"/>
  <c r="W110" i="35"/>
  <c r="X110" i="35" s="1"/>
  <c r="U110" i="35"/>
  <c r="U66" i="35"/>
  <c r="W66" i="35"/>
  <c r="X66" i="35" s="1"/>
  <c r="W101" i="35"/>
  <c r="X101" i="35" s="1"/>
  <c r="U101" i="35"/>
  <c r="W46" i="35"/>
  <c r="X46" i="35" s="1"/>
  <c r="U46" i="35"/>
  <c r="W99" i="35"/>
  <c r="X99" i="35" s="1"/>
  <c r="U99" i="35"/>
  <c r="W120" i="35"/>
  <c r="X120" i="35" s="1"/>
  <c r="U120" i="35"/>
  <c r="W64" i="35"/>
  <c r="X64" i="35" s="1"/>
  <c r="U64" i="35"/>
  <c r="U98" i="35"/>
  <c r="W98" i="35"/>
  <c r="X98" i="35" s="1"/>
  <c r="U54" i="35"/>
  <c r="W54" i="35"/>
  <c r="X54" i="35" s="1"/>
  <c r="U121" i="35"/>
  <c r="W121" i="35"/>
  <c r="X121" i="35" s="1"/>
  <c r="W55" i="35"/>
  <c r="X55" i="35" s="1"/>
  <c r="U55" i="35"/>
  <c r="W129" i="35"/>
  <c r="X129" i="35" s="1"/>
  <c r="W45" i="35"/>
  <c r="X45" i="35" s="1"/>
  <c r="U45" i="35"/>
  <c r="W32" i="35"/>
  <c r="X32" i="35" s="1"/>
  <c r="U32" i="35"/>
  <c r="X1" i="35" l="1"/>
  <c r="T6" i="23" l="1"/>
  <c r="T7" i="23"/>
  <c r="T8" i="23"/>
  <c r="T9" i="23"/>
  <c r="T10" i="23"/>
  <c r="T11" i="23"/>
  <c r="T12" i="23"/>
  <c r="T13" i="23"/>
  <c r="T14" i="23"/>
  <c r="T15" i="23"/>
  <c r="T16" i="23"/>
  <c r="T17" i="23"/>
  <c r="T18" i="23"/>
  <c r="T19" i="23"/>
  <c r="T20" i="23"/>
  <c r="T21" i="23"/>
  <c r="T22" i="23"/>
  <c r="T23" i="23"/>
  <c r="T24" i="23"/>
  <c r="T25" i="23"/>
  <c r="T26" i="23"/>
  <c r="T27" i="23"/>
  <c r="T28" i="23"/>
  <c r="T29" i="23"/>
  <c r="T30" i="23"/>
  <c r="T31" i="23"/>
  <c r="T32" i="23"/>
  <c r="T33" i="23"/>
  <c r="T34" i="23"/>
  <c r="T35" i="23"/>
  <c r="T36" i="23"/>
  <c r="T37" i="23"/>
  <c r="T38" i="23"/>
  <c r="T39" i="23"/>
  <c r="T40" i="23"/>
  <c r="T41" i="23"/>
  <c r="T42" i="23"/>
  <c r="T43" i="23"/>
  <c r="T44" i="23"/>
  <c r="T45" i="23"/>
  <c r="T46" i="23"/>
  <c r="T47" i="23"/>
  <c r="T48" i="23"/>
  <c r="T49" i="23"/>
  <c r="T50" i="23"/>
  <c r="T51" i="23"/>
  <c r="T52" i="23"/>
  <c r="T53" i="23"/>
  <c r="T54" i="23"/>
  <c r="T55" i="23"/>
  <c r="T56" i="23"/>
  <c r="T57" i="23"/>
  <c r="T58" i="23"/>
  <c r="T59" i="23"/>
  <c r="T60" i="23"/>
  <c r="T61" i="23"/>
  <c r="T62" i="23"/>
  <c r="T63" i="23"/>
  <c r="T64" i="23"/>
  <c r="T65" i="23"/>
  <c r="T66" i="23"/>
  <c r="T67" i="23"/>
  <c r="T68" i="23"/>
  <c r="T69" i="23"/>
  <c r="T70" i="23"/>
  <c r="T71" i="23"/>
  <c r="T72" i="23"/>
  <c r="T73" i="23"/>
  <c r="T74" i="23"/>
  <c r="T75" i="23"/>
  <c r="T76" i="23"/>
  <c r="T77" i="23"/>
  <c r="T78" i="23"/>
  <c r="T79" i="23"/>
  <c r="T80" i="23"/>
  <c r="T81" i="23"/>
  <c r="T82" i="23"/>
  <c r="T83" i="23"/>
  <c r="T84" i="23"/>
  <c r="T85" i="23"/>
  <c r="T86" i="23"/>
  <c r="T87" i="23"/>
  <c r="T88" i="23"/>
  <c r="T89" i="23"/>
  <c r="T90" i="23"/>
  <c r="T91" i="23"/>
  <c r="T92" i="23"/>
  <c r="T93" i="23"/>
  <c r="T94" i="23"/>
  <c r="T95" i="23"/>
  <c r="T96" i="23"/>
  <c r="T97" i="23"/>
  <c r="T98" i="23"/>
  <c r="T99" i="23"/>
  <c r="T100" i="23"/>
  <c r="T101" i="23"/>
  <c r="T102" i="23"/>
  <c r="T103" i="23"/>
  <c r="T104" i="23"/>
  <c r="T105" i="23"/>
  <c r="T106" i="23"/>
  <c r="T107" i="23"/>
  <c r="T108" i="23"/>
  <c r="T109" i="23"/>
  <c r="T110" i="23"/>
  <c r="T111" i="23"/>
  <c r="T112" i="23"/>
  <c r="T113" i="23"/>
  <c r="T114" i="23"/>
  <c r="T115" i="23"/>
  <c r="T116" i="23"/>
  <c r="T117" i="23"/>
  <c r="T118" i="23"/>
  <c r="T119" i="23"/>
  <c r="T120" i="23"/>
  <c r="T121" i="23"/>
  <c r="T122" i="23"/>
  <c r="T123" i="23"/>
  <c r="T124" i="23"/>
  <c r="T125" i="23"/>
  <c r="T126" i="23"/>
  <c r="T5" i="23"/>
  <c r="S15" i="11"/>
  <c r="S16" i="11"/>
  <c r="S17" i="11"/>
  <c r="AQ141" i="11"/>
  <c r="AQ142" i="11"/>
  <c r="AQ143" i="11"/>
  <c r="AQ144" i="11"/>
  <c r="H59" i="34"/>
  <c r="A59" i="34"/>
  <c r="K41" i="34"/>
  <c r="A41" i="34"/>
  <c r="L15" i="17" l="1"/>
  <c r="G10" i="44" s="1"/>
  <c r="G10" i="42" l="1"/>
  <c r="G10" i="43"/>
  <c r="G10" i="34"/>
  <c r="G10" i="41"/>
  <c r="B31" i="20"/>
  <c r="B29" i="17" l="1"/>
  <c r="C29" i="17"/>
  <c r="R6" i="11"/>
  <c r="R13" i="11" s="1"/>
  <c r="Q6" i="11"/>
  <c r="Q13" i="11" s="1"/>
  <c r="P6" i="11"/>
  <c r="P13" i="11" s="1"/>
  <c r="O6" i="11"/>
  <c r="O13" i="11" s="1"/>
  <c r="A4" i="32"/>
  <c r="A5" i="32"/>
  <c r="A6" i="32"/>
  <c r="A7" i="32"/>
  <c r="A8" i="32"/>
  <c r="A9" i="32"/>
  <c r="A10" i="32"/>
  <c r="A12" i="32"/>
  <c r="A13" i="32"/>
  <c r="A14" i="32"/>
  <c r="A15" i="32"/>
  <c r="A16" i="32"/>
  <c r="A17" i="32"/>
  <c r="A18" i="32"/>
  <c r="A19" i="32"/>
  <c r="A20" i="32"/>
  <c r="A21" i="32"/>
  <c r="A22" i="32"/>
  <c r="A3" i="32"/>
  <c r="S14" i="11"/>
  <c r="K15" i="31"/>
  <c r="K17" i="31"/>
  <c r="K14" i="31"/>
  <c r="L5" i="14"/>
  <c r="K42" i="31"/>
  <c r="A42" i="31"/>
  <c r="D18" i="28"/>
  <c r="C23" i="28"/>
  <c r="K41" i="30"/>
  <c r="L36" i="17" l="1"/>
  <c r="H67" i="8"/>
  <c r="T15" i="11" l="1"/>
  <c r="T16" i="11"/>
  <c r="T17" i="11"/>
  <c r="T14" i="11"/>
  <c r="M17" i="11" l="1"/>
  <c r="M15" i="11"/>
  <c r="K16" i="31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5" i="23"/>
  <c r="B99" i="17" l="1"/>
  <c r="A41" i="30"/>
  <c r="L21" i="17"/>
  <c r="G29" i="44" l="1"/>
  <c r="M2" i="44"/>
  <c r="M50" i="44" s="1"/>
  <c r="M97" i="44" s="1"/>
  <c r="M145" i="44" s="1"/>
  <c r="M193" i="44" s="1"/>
  <c r="M241" i="44" s="1"/>
  <c r="M2" i="41"/>
  <c r="M50" i="41" s="1"/>
  <c r="M97" i="41" s="1"/>
  <c r="G29" i="43"/>
  <c r="G29" i="42"/>
  <c r="M2" i="43"/>
  <c r="M50" i="43" s="1"/>
  <c r="M97" i="43" s="1"/>
  <c r="M145" i="43" s="1"/>
  <c r="M193" i="43" s="1"/>
  <c r="G29" i="41"/>
  <c r="M2" i="42"/>
  <c r="M50" i="42" s="1"/>
  <c r="M97" i="42" s="1"/>
  <c r="M145" i="42" s="1"/>
  <c r="G29" i="34"/>
  <c r="M2" i="34"/>
  <c r="M50" i="34" s="1"/>
  <c r="G29" i="30"/>
  <c r="L19" i="17"/>
  <c r="M2" i="30"/>
  <c r="M50" i="30" s="1"/>
  <c r="M98" i="30" s="1"/>
  <c r="M146" i="30" s="1"/>
  <c r="M2" i="31"/>
  <c r="M51" i="31" s="1"/>
  <c r="M99" i="31" s="1"/>
  <c r="L86" i="14"/>
  <c r="M86" i="14" s="1"/>
  <c r="T7" i="14"/>
  <c r="AA5" i="14"/>
  <c r="U88" i="14"/>
  <c r="U87" i="14"/>
  <c r="U91" i="14"/>
  <c r="U90" i="14"/>
  <c r="U89" i="14"/>
  <c r="G88" i="14"/>
  <c r="J88" i="14" l="1"/>
  <c r="R88" i="14" s="1"/>
  <c r="K88" i="14"/>
  <c r="N88" i="14"/>
  <c r="O88" i="14" s="1"/>
  <c r="S88" i="14"/>
  <c r="T88" i="14"/>
  <c r="AA88" i="14"/>
  <c r="J89" i="14"/>
  <c r="R89" i="14" s="1"/>
  <c r="K89" i="14"/>
  <c r="S89" i="14"/>
  <c r="T89" i="14"/>
  <c r="AA89" i="14"/>
  <c r="J90" i="14"/>
  <c r="R90" i="14" s="1"/>
  <c r="K90" i="14"/>
  <c r="S90" i="14"/>
  <c r="T90" i="14"/>
  <c r="AA90" i="14"/>
  <c r="J91" i="14"/>
  <c r="R91" i="14" s="1"/>
  <c r="K91" i="14"/>
  <c r="S91" i="14"/>
  <c r="T91" i="14"/>
  <c r="AA91" i="14"/>
  <c r="H88" i="14"/>
  <c r="Q88" i="14" s="1"/>
  <c r="G89" i="14"/>
  <c r="N89" i="14" s="1"/>
  <c r="G90" i="14"/>
  <c r="H90" i="14" s="1"/>
  <c r="Q90" i="14" s="1"/>
  <c r="G91" i="14"/>
  <c r="H91" i="14" s="1"/>
  <c r="Q91" i="14" s="1"/>
  <c r="E91" i="14"/>
  <c r="L91" i="14" s="1"/>
  <c r="M91" i="14" s="1"/>
  <c r="V91" i="14" s="1"/>
  <c r="E90" i="14"/>
  <c r="F90" i="14" s="1"/>
  <c r="E89" i="14"/>
  <c r="F89" i="14" s="1"/>
  <c r="E88" i="14"/>
  <c r="L88" i="14" s="1"/>
  <c r="M88" i="14" s="1"/>
  <c r="V88" i="14" s="1"/>
  <c r="K65" i="14"/>
  <c r="K66" i="14"/>
  <c r="V86" i="14"/>
  <c r="T5" i="14"/>
  <c r="W2" i="14"/>
  <c r="W88" i="14" l="1"/>
  <c r="L90" i="14"/>
  <c r="M90" i="14" s="1"/>
  <c r="V90" i="14" s="1"/>
  <c r="W90" i="14" s="1"/>
  <c r="W91" i="14"/>
  <c r="F88" i="14"/>
  <c r="N91" i="14"/>
  <c r="O91" i="14" s="1"/>
  <c r="W86" i="14"/>
  <c r="Y86" i="14" s="1"/>
  <c r="Z86" i="14" s="1"/>
  <c r="H89" i="14"/>
  <c r="Q89" i="14" s="1"/>
  <c r="O89" i="14"/>
  <c r="P89" i="14"/>
  <c r="W4" i="14"/>
  <c r="F91" i="14"/>
  <c r="N90" i="14"/>
  <c r="L89" i="14"/>
  <c r="M89" i="14" s="1"/>
  <c r="V89" i="14" s="1"/>
  <c r="W89" i="14" s="1"/>
  <c r="X89" i="14" s="1"/>
  <c r="X91" i="14"/>
  <c r="Y91" i="14"/>
  <c r="Z91" i="14" s="1"/>
  <c r="X88" i="14"/>
  <c r="Y88" i="14"/>
  <c r="Z88" i="14" s="1"/>
  <c r="Y90" i="14"/>
  <c r="Z90" i="14" s="1"/>
  <c r="X90" i="14"/>
  <c r="Y89" i="14"/>
  <c r="Z89" i="14" s="1"/>
  <c r="P88" i="14"/>
  <c r="P91" i="14"/>
  <c r="D26" i="11"/>
  <c r="P90" i="14" l="1"/>
  <c r="O90" i="14"/>
  <c r="F87" i="14"/>
  <c r="D87" i="14" l="1"/>
  <c r="K87" i="14" s="1"/>
  <c r="AA87" i="14"/>
  <c r="T87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36" i="14"/>
  <c r="S37" i="14"/>
  <c r="S38" i="14"/>
  <c r="S39" i="14"/>
  <c r="S40" i="14"/>
  <c r="S41" i="14"/>
  <c r="S42" i="14"/>
  <c r="S43" i="14"/>
  <c r="S44" i="14"/>
  <c r="S45" i="14"/>
  <c r="S46" i="14"/>
  <c r="S47" i="14"/>
  <c r="S48" i="14"/>
  <c r="S49" i="14"/>
  <c r="S50" i="14"/>
  <c r="S51" i="14"/>
  <c r="S52" i="14"/>
  <c r="S53" i="14"/>
  <c r="S54" i="14"/>
  <c r="S55" i="14"/>
  <c r="S56" i="14"/>
  <c r="S57" i="14"/>
  <c r="S58" i="14"/>
  <c r="S59" i="14"/>
  <c r="S60" i="14"/>
  <c r="S61" i="14"/>
  <c r="S62" i="14"/>
  <c r="S63" i="14"/>
  <c r="S64" i="14"/>
  <c r="S65" i="14"/>
  <c r="S66" i="14"/>
  <c r="S67" i="14"/>
  <c r="S68" i="14"/>
  <c r="S69" i="14"/>
  <c r="S70" i="14"/>
  <c r="S71" i="14"/>
  <c r="S72" i="14"/>
  <c r="S73" i="14"/>
  <c r="S74" i="14"/>
  <c r="S75" i="14"/>
  <c r="S76" i="14"/>
  <c r="S77" i="14"/>
  <c r="S78" i="14"/>
  <c r="S79" i="14"/>
  <c r="S80" i="14"/>
  <c r="S81" i="14"/>
  <c r="S82" i="14"/>
  <c r="S83" i="14"/>
  <c r="S84" i="14"/>
  <c r="S85" i="14"/>
  <c r="S86" i="14"/>
  <c r="S5" i="14"/>
  <c r="L87" i="14"/>
  <c r="G87" i="14"/>
  <c r="H87" i="14" s="1"/>
  <c r="K5" i="14"/>
  <c r="J6" i="14"/>
  <c r="R6" i="14" s="1"/>
  <c r="J7" i="14"/>
  <c r="R7" i="14" s="1"/>
  <c r="J8" i="14"/>
  <c r="R8" i="14" s="1"/>
  <c r="J9" i="14"/>
  <c r="R9" i="14" s="1"/>
  <c r="J10" i="14"/>
  <c r="R10" i="14" s="1"/>
  <c r="J11" i="14"/>
  <c r="R11" i="14" s="1"/>
  <c r="J12" i="14"/>
  <c r="R12" i="14" s="1"/>
  <c r="J13" i="14"/>
  <c r="R13" i="14" s="1"/>
  <c r="J14" i="14"/>
  <c r="R14" i="14" s="1"/>
  <c r="J15" i="14"/>
  <c r="R15" i="14" s="1"/>
  <c r="J16" i="14"/>
  <c r="R16" i="14" s="1"/>
  <c r="J17" i="14"/>
  <c r="R17" i="14" s="1"/>
  <c r="J18" i="14"/>
  <c r="R18" i="14" s="1"/>
  <c r="J19" i="14"/>
  <c r="R19" i="14" s="1"/>
  <c r="J20" i="14"/>
  <c r="R20" i="14" s="1"/>
  <c r="J21" i="14"/>
  <c r="R21" i="14" s="1"/>
  <c r="J22" i="14"/>
  <c r="R22" i="14" s="1"/>
  <c r="J23" i="14"/>
  <c r="R23" i="14" s="1"/>
  <c r="J24" i="14"/>
  <c r="R24" i="14" s="1"/>
  <c r="J25" i="14"/>
  <c r="R25" i="14" s="1"/>
  <c r="J26" i="14"/>
  <c r="R26" i="14" s="1"/>
  <c r="J27" i="14"/>
  <c r="R27" i="14" s="1"/>
  <c r="J28" i="14"/>
  <c r="R28" i="14" s="1"/>
  <c r="J29" i="14"/>
  <c r="R29" i="14" s="1"/>
  <c r="J30" i="14"/>
  <c r="R30" i="14" s="1"/>
  <c r="J31" i="14"/>
  <c r="R31" i="14" s="1"/>
  <c r="J32" i="14"/>
  <c r="R32" i="14" s="1"/>
  <c r="J33" i="14"/>
  <c r="R33" i="14" s="1"/>
  <c r="J34" i="14"/>
  <c r="R34" i="14" s="1"/>
  <c r="J35" i="14"/>
  <c r="R35" i="14" s="1"/>
  <c r="J36" i="14"/>
  <c r="R36" i="14" s="1"/>
  <c r="J37" i="14"/>
  <c r="R37" i="14" s="1"/>
  <c r="J38" i="14"/>
  <c r="R38" i="14" s="1"/>
  <c r="J39" i="14"/>
  <c r="R39" i="14" s="1"/>
  <c r="J40" i="14"/>
  <c r="R40" i="14" s="1"/>
  <c r="J41" i="14"/>
  <c r="R41" i="14" s="1"/>
  <c r="J42" i="14"/>
  <c r="R42" i="14" s="1"/>
  <c r="J43" i="14"/>
  <c r="R43" i="14" s="1"/>
  <c r="J44" i="14"/>
  <c r="R44" i="14" s="1"/>
  <c r="J45" i="14"/>
  <c r="R45" i="14" s="1"/>
  <c r="J46" i="14"/>
  <c r="R46" i="14" s="1"/>
  <c r="J47" i="14"/>
  <c r="R47" i="14" s="1"/>
  <c r="J48" i="14"/>
  <c r="R48" i="14" s="1"/>
  <c r="J49" i="14"/>
  <c r="R49" i="14" s="1"/>
  <c r="J50" i="14"/>
  <c r="R50" i="14" s="1"/>
  <c r="J51" i="14"/>
  <c r="R51" i="14" s="1"/>
  <c r="J52" i="14"/>
  <c r="R52" i="14" s="1"/>
  <c r="J53" i="14"/>
  <c r="R53" i="14" s="1"/>
  <c r="J54" i="14"/>
  <c r="R54" i="14" s="1"/>
  <c r="J55" i="14"/>
  <c r="R55" i="14" s="1"/>
  <c r="J56" i="14"/>
  <c r="R56" i="14" s="1"/>
  <c r="J57" i="14"/>
  <c r="R57" i="14" s="1"/>
  <c r="J58" i="14"/>
  <c r="R58" i="14" s="1"/>
  <c r="J59" i="14"/>
  <c r="R59" i="14" s="1"/>
  <c r="J60" i="14"/>
  <c r="R60" i="14" s="1"/>
  <c r="J61" i="14"/>
  <c r="R61" i="14" s="1"/>
  <c r="J62" i="14"/>
  <c r="R62" i="14" s="1"/>
  <c r="J63" i="14"/>
  <c r="R63" i="14" s="1"/>
  <c r="J64" i="14"/>
  <c r="R64" i="14" s="1"/>
  <c r="J65" i="14"/>
  <c r="R65" i="14" s="1"/>
  <c r="J66" i="14"/>
  <c r="R66" i="14" s="1"/>
  <c r="J67" i="14"/>
  <c r="R67" i="14" s="1"/>
  <c r="J68" i="14"/>
  <c r="R68" i="14" s="1"/>
  <c r="J69" i="14"/>
  <c r="R69" i="14" s="1"/>
  <c r="J70" i="14"/>
  <c r="R70" i="14" s="1"/>
  <c r="J71" i="14"/>
  <c r="R71" i="14" s="1"/>
  <c r="J72" i="14"/>
  <c r="R72" i="14" s="1"/>
  <c r="J73" i="14"/>
  <c r="R73" i="14" s="1"/>
  <c r="J74" i="14"/>
  <c r="R74" i="14" s="1"/>
  <c r="J75" i="14"/>
  <c r="R75" i="14" s="1"/>
  <c r="J76" i="14"/>
  <c r="R76" i="14" s="1"/>
  <c r="J77" i="14"/>
  <c r="R77" i="14" s="1"/>
  <c r="J78" i="14"/>
  <c r="R78" i="14" s="1"/>
  <c r="J79" i="14"/>
  <c r="R79" i="14" s="1"/>
  <c r="J80" i="14"/>
  <c r="R80" i="14" s="1"/>
  <c r="J81" i="14"/>
  <c r="R81" i="14" s="1"/>
  <c r="J82" i="14"/>
  <c r="R82" i="14" s="1"/>
  <c r="J83" i="14"/>
  <c r="R83" i="14" s="1"/>
  <c r="J84" i="14"/>
  <c r="R84" i="14" s="1"/>
  <c r="J85" i="14"/>
  <c r="R85" i="14" s="1"/>
  <c r="J86" i="14"/>
  <c r="R86" i="14" s="1"/>
  <c r="J87" i="14"/>
  <c r="R87" i="14" s="1"/>
  <c r="J5" i="14"/>
  <c r="R5" i="14" s="1"/>
  <c r="N87" i="14" l="1"/>
  <c r="P87" i="14" s="1"/>
  <c r="M87" i="14"/>
  <c r="V87" i="14" s="1"/>
  <c r="W87" i="14" s="1"/>
  <c r="X87" i="14" s="1"/>
  <c r="S87" i="14"/>
  <c r="Q87" i="14"/>
  <c r="M24" i="28"/>
  <c r="G10" i="30" l="1"/>
  <c r="G10" i="31"/>
  <c r="O87" i="14"/>
  <c r="Y87" i="14"/>
  <c r="Z87" i="14" s="1"/>
  <c r="L23" i="28"/>
  <c r="M23" i="28"/>
  <c r="N23" i="28"/>
  <c r="H23" i="28"/>
  <c r="I23" i="28"/>
  <c r="J23" i="28"/>
  <c r="L24" i="28"/>
  <c r="N24" i="28"/>
  <c r="H24" i="28"/>
  <c r="I24" i="28"/>
  <c r="J24" i="28"/>
  <c r="L25" i="28"/>
  <c r="M25" i="28"/>
  <c r="N25" i="28"/>
  <c r="A2" i="28"/>
  <c r="A3" i="28"/>
  <c r="B3" i="28"/>
  <c r="C3" i="28"/>
  <c r="A4" i="28"/>
  <c r="B4" i="28"/>
  <c r="C4" i="28"/>
  <c r="A5" i="28"/>
  <c r="B5" i="28"/>
  <c r="C5" i="28"/>
  <c r="E5" i="28"/>
  <c r="F5" i="28"/>
  <c r="G5" i="28"/>
  <c r="H5" i="28"/>
  <c r="A6" i="28"/>
  <c r="B6" i="28"/>
  <c r="C6" i="28"/>
  <c r="E6" i="28"/>
  <c r="F6" i="28"/>
  <c r="G6" i="28"/>
  <c r="H6" i="28"/>
  <c r="A7" i="28"/>
  <c r="B7" i="28"/>
  <c r="C7" i="28"/>
  <c r="E7" i="28"/>
  <c r="F7" i="28"/>
  <c r="G7" i="28"/>
  <c r="H7" i="28"/>
  <c r="A8" i="28"/>
  <c r="B8" i="28"/>
  <c r="C8" i="28"/>
  <c r="A9" i="28"/>
  <c r="B9" i="28"/>
  <c r="C9" i="28"/>
  <c r="E9" i="28"/>
  <c r="F9" i="28"/>
  <c r="G9" i="28"/>
  <c r="H9" i="28"/>
  <c r="A10" i="28"/>
  <c r="B10" i="28"/>
  <c r="C10" i="28"/>
  <c r="E10" i="28"/>
  <c r="F10" i="28"/>
  <c r="G10" i="28"/>
  <c r="H10" i="28"/>
  <c r="A11" i="28"/>
  <c r="B11" i="28"/>
  <c r="C11" i="28"/>
  <c r="E11" i="28"/>
  <c r="F11" i="28"/>
  <c r="G11" i="28"/>
  <c r="H11" i="28"/>
  <c r="B12" i="28"/>
  <c r="C12" i="28"/>
  <c r="D12" i="28"/>
  <c r="E12" i="28"/>
  <c r="F12" i="28"/>
  <c r="G12" i="28"/>
  <c r="H12" i="28"/>
  <c r="A13" i="28"/>
  <c r="B13" i="28"/>
  <c r="C13" i="28"/>
  <c r="D13" i="28"/>
  <c r="E13" i="28"/>
  <c r="F13" i="28"/>
  <c r="G13" i="28"/>
  <c r="H13" i="28"/>
  <c r="A14" i="28"/>
  <c r="B14" i="28"/>
  <c r="C14" i="28"/>
  <c r="E14" i="28"/>
  <c r="F14" i="28"/>
  <c r="G14" i="28"/>
  <c r="H14" i="28"/>
  <c r="A15" i="28"/>
  <c r="B15" i="28"/>
  <c r="C15" i="28"/>
  <c r="E15" i="28"/>
  <c r="F15" i="28"/>
  <c r="G15" i="28"/>
  <c r="H15" i="28"/>
  <c r="A16" i="28"/>
  <c r="B16" i="28"/>
  <c r="C16" i="28"/>
  <c r="E16" i="28"/>
  <c r="F16" i="28"/>
  <c r="G16" i="28"/>
  <c r="H16" i="28"/>
  <c r="A17" i="28"/>
  <c r="B17" i="28"/>
  <c r="C17" i="28"/>
  <c r="E17" i="28"/>
  <c r="F17" i="28"/>
  <c r="G17" i="28"/>
  <c r="H17" i="28"/>
  <c r="A18" i="28"/>
  <c r="B18" i="28"/>
  <c r="C18" i="28"/>
  <c r="E18" i="28"/>
  <c r="F18" i="28"/>
  <c r="G18" i="28"/>
  <c r="H18" i="28"/>
  <c r="A19" i="28"/>
  <c r="B19" i="28"/>
  <c r="C19" i="28"/>
  <c r="E19" i="28"/>
  <c r="F19" i="28"/>
  <c r="G19" i="28"/>
  <c r="H19" i="28"/>
  <c r="A20" i="28"/>
  <c r="B20" i="28"/>
  <c r="C20" i="28"/>
  <c r="E20" i="28"/>
  <c r="F20" i="28"/>
  <c r="G20" i="28"/>
  <c r="H20" i="28"/>
  <c r="A21" i="28"/>
  <c r="B21" i="28"/>
  <c r="C21" i="28"/>
  <c r="E21" i="28"/>
  <c r="F21" i="28"/>
  <c r="G21" i="28"/>
  <c r="H21" i="28"/>
  <c r="B23" i="28"/>
  <c r="D23" i="28"/>
  <c r="E23" i="28"/>
  <c r="F23" i="28"/>
  <c r="G23" i="28"/>
  <c r="G24" i="28"/>
  <c r="D34" i="8" l="1"/>
  <c r="D17" i="28" l="1"/>
  <c r="D20" i="8"/>
  <c r="D4" i="28" s="1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C60" i="17"/>
  <c r="C51" i="18" s="1"/>
  <c r="C73" i="28" s="1"/>
  <c r="C61" i="17"/>
  <c r="C52" i="18" s="1"/>
  <c r="C74" i="28" s="1"/>
  <c r="C62" i="17"/>
  <c r="C53" i="18" s="1"/>
  <c r="C75" i="28" s="1"/>
  <c r="C63" i="17"/>
  <c r="C54" i="18" s="1"/>
  <c r="C76" i="28" s="1"/>
  <c r="C64" i="17"/>
  <c r="C55" i="18" s="1"/>
  <c r="C77" i="28" s="1"/>
  <c r="C65" i="17"/>
  <c r="C56" i="18" s="1"/>
  <c r="C78" i="28" s="1"/>
  <c r="C66" i="17"/>
  <c r="C57" i="18" s="1"/>
  <c r="C79" i="28" s="1"/>
  <c r="C67" i="17"/>
  <c r="C58" i="18" s="1"/>
  <c r="C80" i="28" s="1"/>
  <c r="C68" i="17"/>
  <c r="C59" i="18" s="1"/>
  <c r="C81" i="28" s="1"/>
  <c r="C69" i="17"/>
  <c r="C60" i="18" s="1"/>
  <c r="C82" i="28" s="1"/>
  <c r="C70" i="17"/>
  <c r="C61" i="18" s="1"/>
  <c r="C83" i="28" s="1"/>
  <c r="C71" i="17"/>
  <c r="C62" i="18" s="1"/>
  <c r="C84" i="28" s="1"/>
  <c r="C72" i="17"/>
  <c r="C63" i="18" s="1"/>
  <c r="C85" i="28" s="1"/>
  <c r="C73" i="17"/>
  <c r="C64" i="18" s="1"/>
  <c r="C86" i="28" s="1"/>
  <c r="C74" i="17"/>
  <c r="C65" i="18" s="1"/>
  <c r="C87" i="28" s="1"/>
  <c r="C75" i="17"/>
  <c r="C66" i="18" s="1"/>
  <c r="C88" i="28" s="1"/>
  <c r="C76" i="17"/>
  <c r="C67" i="18" s="1"/>
  <c r="C89" i="28" s="1"/>
  <c r="C77" i="17"/>
  <c r="C68" i="18" s="1"/>
  <c r="C90" i="28" s="1"/>
  <c r="C78" i="17"/>
  <c r="C69" i="18" s="1"/>
  <c r="C91" i="28" s="1"/>
  <c r="C79" i="17"/>
  <c r="C70" i="18" s="1"/>
  <c r="C92" i="28" s="1"/>
  <c r="C80" i="17"/>
  <c r="C71" i="18" s="1"/>
  <c r="C93" i="28" s="1"/>
  <c r="C81" i="17"/>
  <c r="C72" i="18" s="1"/>
  <c r="C94" i="28" s="1"/>
  <c r="C82" i="17"/>
  <c r="C73" i="18" s="1"/>
  <c r="C95" i="28" s="1"/>
  <c r="C83" i="17"/>
  <c r="C74" i="18" s="1"/>
  <c r="C96" i="28" s="1"/>
  <c r="C84" i="17"/>
  <c r="C75" i="18" s="1"/>
  <c r="C97" i="28" s="1"/>
  <c r="C85" i="17"/>
  <c r="C76" i="18" s="1"/>
  <c r="C98" i="28" s="1"/>
  <c r="C86" i="17"/>
  <c r="C77" i="18" s="1"/>
  <c r="C99" i="28" s="1"/>
  <c r="C87" i="17"/>
  <c r="C78" i="18" s="1"/>
  <c r="C100" i="28" s="1"/>
  <c r="C88" i="17"/>
  <c r="C79" i="18" s="1"/>
  <c r="C101" i="28" s="1"/>
  <c r="C89" i="17"/>
  <c r="C80" i="18" s="1"/>
  <c r="C102" i="28" s="1"/>
  <c r="C90" i="17"/>
  <c r="C81" i="18" s="1"/>
  <c r="C103" i="28" s="1"/>
  <c r="C91" i="17"/>
  <c r="C82" i="18" s="1"/>
  <c r="C104" i="28" s="1"/>
  <c r="C92" i="17"/>
  <c r="C83" i="18" s="1"/>
  <c r="C105" i="28" s="1"/>
  <c r="C93" i="17"/>
  <c r="C84" i="18" s="1"/>
  <c r="C106" i="28" s="1"/>
  <c r="C94" i="17"/>
  <c r="C85" i="18" s="1"/>
  <c r="C107" i="28" s="1"/>
  <c r="C95" i="17"/>
  <c r="C86" i="18" s="1"/>
  <c r="C108" i="28" s="1"/>
  <c r="C96" i="17"/>
  <c r="C87" i="18" s="1"/>
  <c r="C109" i="28" s="1"/>
  <c r="C97" i="17"/>
  <c r="C88" i="18" s="1"/>
  <c r="C110" i="28" s="1"/>
  <c r="C98" i="17"/>
  <c r="C89" i="18" s="1"/>
  <c r="C111" i="28" s="1"/>
  <c r="C99" i="17"/>
  <c r="C90" i="18" s="1"/>
  <c r="C112" i="28" s="1"/>
  <c r="C100" i="17"/>
  <c r="C91" i="18" s="1"/>
  <c r="C113" i="28" s="1"/>
  <c r="C101" i="17"/>
  <c r="C92" i="18" s="1"/>
  <c r="C114" i="28" s="1"/>
  <c r="C102" i="17"/>
  <c r="C93" i="18" s="1"/>
  <c r="C115" i="28" s="1"/>
  <c r="C103" i="17"/>
  <c r="C94" i="18" s="1"/>
  <c r="C116" i="28" s="1"/>
  <c r="C104" i="17"/>
  <c r="C95" i="18" s="1"/>
  <c r="C117" i="28" s="1"/>
  <c r="C105" i="17"/>
  <c r="C96" i="18" s="1"/>
  <c r="C118" i="28" s="1"/>
  <c r="C106" i="17"/>
  <c r="C97" i="18" s="1"/>
  <c r="C119" i="28" s="1"/>
  <c r="C107" i="17"/>
  <c r="C98" i="18" s="1"/>
  <c r="C120" i="28" s="1"/>
  <c r="C108" i="17"/>
  <c r="C99" i="18" s="1"/>
  <c r="C121" i="28" s="1"/>
  <c r="C109" i="17"/>
  <c r="C100" i="18" s="1"/>
  <c r="C122" i="28" s="1"/>
  <c r="C110" i="17"/>
  <c r="C101" i="18" s="1"/>
  <c r="C123" i="28" s="1"/>
  <c r="C111" i="17"/>
  <c r="C102" i="18" s="1"/>
  <c r="C124" i="28" s="1"/>
  <c r="C112" i="17"/>
  <c r="C103" i="18" s="1"/>
  <c r="C125" i="28" s="1"/>
  <c r="C113" i="17"/>
  <c r="C104" i="18" s="1"/>
  <c r="C126" i="28" s="1"/>
  <c r="C114" i="17"/>
  <c r="C105" i="18" s="1"/>
  <c r="C127" i="28" s="1"/>
  <c r="C115" i="17"/>
  <c r="C106" i="18" s="1"/>
  <c r="C128" i="28" s="1"/>
  <c r="C116" i="17"/>
  <c r="C107" i="18" s="1"/>
  <c r="C117" i="17"/>
  <c r="C108" i="18" s="1"/>
  <c r="C118" i="17"/>
  <c r="C109" i="18" s="1"/>
  <c r="C119" i="17"/>
  <c r="C110" i="18" s="1"/>
  <c r="C120" i="17"/>
  <c r="C111" i="18" s="1"/>
  <c r="C121" i="17"/>
  <c r="C112" i="18" s="1"/>
  <c r="C122" i="17"/>
  <c r="C113" i="18" s="1"/>
  <c r="C123" i="17"/>
  <c r="C114" i="18" s="1"/>
  <c r="C124" i="17"/>
  <c r="C115" i="18" s="1"/>
  <c r="C125" i="17"/>
  <c r="C116" i="18" s="1"/>
  <c r="C126" i="17"/>
  <c r="C117" i="18" s="1"/>
  <c r="C127" i="17"/>
  <c r="C118" i="18" s="1"/>
  <c r="C128" i="17"/>
  <c r="C119" i="18" s="1"/>
  <c r="C129" i="17"/>
  <c r="C120" i="18" s="1"/>
  <c r="C130" i="17"/>
  <c r="C121" i="18" s="1"/>
  <c r="C131" i="17"/>
  <c r="C122" i="18" s="1"/>
  <c r="C132" i="17"/>
  <c r="C123" i="18" s="1"/>
  <c r="C133" i="17"/>
  <c r="C124" i="18" s="1"/>
  <c r="C134" i="17"/>
  <c r="C125" i="18" s="1"/>
  <c r="B12" i="17"/>
  <c r="B4" i="18" s="1"/>
  <c r="B13" i="17"/>
  <c r="B5" i="18" s="1"/>
  <c r="B14" i="17"/>
  <c r="B6" i="18" s="1"/>
  <c r="B15" i="17"/>
  <c r="B7" i="18" s="1"/>
  <c r="B16" i="17"/>
  <c r="B8" i="18" s="1"/>
  <c r="B17" i="17"/>
  <c r="B9" i="18" s="1"/>
  <c r="B18" i="17"/>
  <c r="B10" i="18" s="1"/>
  <c r="B19" i="17"/>
  <c r="B11" i="18" s="1"/>
  <c r="B20" i="17"/>
  <c r="B12" i="18" s="1"/>
  <c r="B21" i="17"/>
  <c r="B13" i="18" s="1"/>
  <c r="B22" i="17"/>
  <c r="B14" i="18" s="1"/>
  <c r="B23" i="17"/>
  <c r="B15" i="18" s="1"/>
  <c r="B24" i="17"/>
  <c r="B16" i="18" s="1"/>
  <c r="B25" i="17"/>
  <c r="B17" i="18" s="1"/>
  <c r="B26" i="17"/>
  <c r="B18" i="18" s="1"/>
  <c r="B27" i="17"/>
  <c r="B19" i="18" s="1"/>
  <c r="B28" i="17"/>
  <c r="B20" i="18" s="1"/>
  <c r="B21" i="18"/>
  <c r="B30" i="17"/>
  <c r="B22" i="18" s="1"/>
  <c r="B31" i="17"/>
  <c r="B23" i="18" s="1"/>
  <c r="B32" i="17"/>
  <c r="B24" i="18" s="1"/>
  <c r="B33" i="17"/>
  <c r="B25" i="18" s="1"/>
  <c r="B34" i="17"/>
  <c r="B26" i="18" s="1"/>
  <c r="B35" i="17"/>
  <c r="B27" i="18" s="1"/>
  <c r="B36" i="17"/>
  <c r="B28" i="18" s="1"/>
  <c r="B38" i="17"/>
  <c r="B29" i="18" s="1"/>
  <c r="B39" i="17"/>
  <c r="B30" i="18" s="1"/>
  <c r="B40" i="17"/>
  <c r="B31" i="18" s="1"/>
  <c r="B41" i="17"/>
  <c r="B32" i="18" s="1"/>
  <c r="B42" i="17"/>
  <c r="B33" i="18" s="1"/>
  <c r="B43" i="17"/>
  <c r="B34" i="18" s="1"/>
  <c r="B44" i="17"/>
  <c r="B35" i="18" s="1"/>
  <c r="B45" i="17"/>
  <c r="B36" i="18" s="1"/>
  <c r="B46" i="17"/>
  <c r="B37" i="18" s="1"/>
  <c r="B47" i="17"/>
  <c r="B38" i="18" s="1"/>
  <c r="B48" i="17"/>
  <c r="B39" i="18" s="1"/>
  <c r="B49" i="17"/>
  <c r="B40" i="18" s="1"/>
  <c r="B50" i="17"/>
  <c r="B41" i="18" s="1"/>
  <c r="B51" i="17"/>
  <c r="B42" i="18" s="1"/>
  <c r="B52" i="17"/>
  <c r="B43" i="18" s="1"/>
  <c r="B53" i="17"/>
  <c r="B44" i="18" s="1"/>
  <c r="B54" i="17"/>
  <c r="B45" i="18" s="1"/>
  <c r="B55" i="17"/>
  <c r="B46" i="18" s="1"/>
  <c r="B56" i="17"/>
  <c r="B47" i="18" s="1"/>
  <c r="B57" i="17"/>
  <c r="B48" i="18" s="1"/>
  <c r="B58" i="17"/>
  <c r="B49" i="18" s="1"/>
  <c r="B59" i="17"/>
  <c r="B50" i="18" s="1"/>
  <c r="B60" i="17"/>
  <c r="B51" i="18" s="1"/>
  <c r="B61" i="17"/>
  <c r="B52" i="18" s="1"/>
  <c r="B62" i="17"/>
  <c r="B53" i="18" s="1"/>
  <c r="B63" i="17"/>
  <c r="B54" i="18" s="1"/>
  <c r="B64" i="17"/>
  <c r="B55" i="18" s="1"/>
  <c r="B65" i="17"/>
  <c r="B56" i="18" s="1"/>
  <c r="B66" i="17"/>
  <c r="B57" i="18" s="1"/>
  <c r="B67" i="17"/>
  <c r="B58" i="18" s="1"/>
  <c r="B68" i="17"/>
  <c r="B59" i="18" s="1"/>
  <c r="B69" i="17"/>
  <c r="B60" i="18" s="1"/>
  <c r="B70" i="17"/>
  <c r="B61" i="18" s="1"/>
  <c r="B71" i="17"/>
  <c r="B62" i="18" s="1"/>
  <c r="B72" i="17"/>
  <c r="B63" i="18" s="1"/>
  <c r="B73" i="17"/>
  <c r="B64" i="18" s="1"/>
  <c r="B74" i="17"/>
  <c r="B65" i="18" s="1"/>
  <c r="B75" i="17"/>
  <c r="B66" i="18" s="1"/>
  <c r="B76" i="17"/>
  <c r="B67" i="18" s="1"/>
  <c r="B77" i="17"/>
  <c r="B68" i="18" s="1"/>
  <c r="B78" i="17"/>
  <c r="B69" i="18" s="1"/>
  <c r="B79" i="17"/>
  <c r="B70" i="18" s="1"/>
  <c r="B80" i="17"/>
  <c r="B71" i="18" s="1"/>
  <c r="B81" i="17"/>
  <c r="B72" i="18" s="1"/>
  <c r="B82" i="17"/>
  <c r="B73" i="18" s="1"/>
  <c r="B83" i="17"/>
  <c r="B74" i="18" s="1"/>
  <c r="B84" i="17"/>
  <c r="B75" i="18" s="1"/>
  <c r="B85" i="17"/>
  <c r="B76" i="18" s="1"/>
  <c r="B86" i="17"/>
  <c r="B77" i="18" s="1"/>
  <c r="B87" i="17"/>
  <c r="B78" i="18" s="1"/>
  <c r="B88" i="17"/>
  <c r="B79" i="18" s="1"/>
  <c r="B89" i="17"/>
  <c r="B80" i="18" s="1"/>
  <c r="B90" i="17"/>
  <c r="B81" i="18" s="1"/>
  <c r="B91" i="17"/>
  <c r="B82" i="18" s="1"/>
  <c r="B92" i="17"/>
  <c r="B83" i="18" s="1"/>
  <c r="B93" i="17"/>
  <c r="B84" i="18" s="1"/>
  <c r="B94" i="17"/>
  <c r="B85" i="18" s="1"/>
  <c r="B95" i="17"/>
  <c r="B86" i="18" s="1"/>
  <c r="B96" i="17"/>
  <c r="B87" i="18" s="1"/>
  <c r="B97" i="17"/>
  <c r="B88" i="18" s="1"/>
  <c r="B98" i="17"/>
  <c r="B89" i="18" s="1"/>
  <c r="B90" i="18"/>
  <c r="B100" i="17"/>
  <c r="B101" i="17"/>
  <c r="B102" i="17"/>
  <c r="B103" i="17"/>
  <c r="B104" i="17"/>
  <c r="B105" i="17"/>
  <c r="B96" i="18" s="1"/>
  <c r="B106" i="17"/>
  <c r="B97" i="18" s="1"/>
  <c r="B107" i="17"/>
  <c r="B98" i="18" s="1"/>
  <c r="B108" i="17"/>
  <c r="B99" i="18" s="1"/>
  <c r="B109" i="17"/>
  <c r="B100" i="18" s="1"/>
  <c r="B110" i="17"/>
  <c r="B101" i="18" s="1"/>
  <c r="B111" i="17"/>
  <c r="B102" i="18" s="1"/>
  <c r="B112" i="17"/>
  <c r="B103" i="18" s="1"/>
  <c r="B113" i="17"/>
  <c r="B104" i="18" s="1"/>
  <c r="B114" i="17"/>
  <c r="B105" i="18" s="1"/>
  <c r="B115" i="17"/>
  <c r="B106" i="18" s="1"/>
  <c r="B116" i="17"/>
  <c r="B107" i="18" s="1"/>
  <c r="B117" i="17"/>
  <c r="B108" i="18" s="1"/>
  <c r="B118" i="17"/>
  <c r="B109" i="18" s="1"/>
  <c r="B119" i="17"/>
  <c r="B110" i="18" s="1"/>
  <c r="B120" i="17"/>
  <c r="B111" i="18" s="1"/>
  <c r="B121" i="17"/>
  <c r="B112" i="18" s="1"/>
  <c r="B122" i="17"/>
  <c r="B113" i="18" s="1"/>
  <c r="B123" i="17"/>
  <c r="B114" i="18" s="1"/>
  <c r="B124" i="17"/>
  <c r="B115" i="18" s="1"/>
  <c r="B125" i="17"/>
  <c r="B116" i="18" s="1"/>
  <c r="B126" i="17"/>
  <c r="B117" i="18" s="1"/>
  <c r="B127" i="17"/>
  <c r="B118" i="18" s="1"/>
  <c r="B128" i="17"/>
  <c r="B119" i="18" s="1"/>
  <c r="B129" i="17"/>
  <c r="B120" i="18" s="1"/>
  <c r="B130" i="17"/>
  <c r="B121" i="18" s="1"/>
  <c r="B131" i="17"/>
  <c r="B122" i="18" s="1"/>
  <c r="B132" i="17"/>
  <c r="B123" i="18" s="1"/>
  <c r="B133" i="17"/>
  <c r="B124" i="18" s="1"/>
  <c r="B134" i="17"/>
  <c r="B125" i="18" s="1"/>
  <c r="C19" i="17"/>
  <c r="C11" i="18" s="1"/>
  <c r="C33" i="28" s="1"/>
  <c r="C20" i="17"/>
  <c r="C12" i="18" s="1"/>
  <c r="C34" i="28" s="1"/>
  <c r="C21" i="17"/>
  <c r="C13" i="18" s="1"/>
  <c r="C35" i="28" s="1"/>
  <c r="C22" i="17"/>
  <c r="C14" i="18" s="1"/>
  <c r="C36" i="28" s="1"/>
  <c r="C23" i="17"/>
  <c r="C15" i="18" s="1"/>
  <c r="C37" i="28" s="1"/>
  <c r="C24" i="17"/>
  <c r="C16" i="18" s="1"/>
  <c r="C38" i="28" s="1"/>
  <c r="C25" i="17"/>
  <c r="C17" i="18" s="1"/>
  <c r="C39" i="28" s="1"/>
  <c r="C26" i="17"/>
  <c r="C18" i="18" s="1"/>
  <c r="C40" i="28" s="1"/>
  <c r="C27" i="17"/>
  <c r="C19" i="18" s="1"/>
  <c r="C41" i="28" s="1"/>
  <c r="C28" i="17"/>
  <c r="C20" i="18" s="1"/>
  <c r="C42" i="28" s="1"/>
  <c r="C21" i="18"/>
  <c r="C43" i="28" s="1"/>
  <c r="C30" i="17"/>
  <c r="C22" i="18" s="1"/>
  <c r="C44" i="28" s="1"/>
  <c r="C31" i="17"/>
  <c r="C23" i="18" s="1"/>
  <c r="C45" i="28" s="1"/>
  <c r="C32" i="17"/>
  <c r="C24" i="18" s="1"/>
  <c r="C46" i="28" s="1"/>
  <c r="C33" i="17"/>
  <c r="C25" i="18" s="1"/>
  <c r="C47" i="28" s="1"/>
  <c r="C34" i="17"/>
  <c r="C26" i="18" s="1"/>
  <c r="C48" i="28" s="1"/>
  <c r="C35" i="17"/>
  <c r="C27" i="18" s="1"/>
  <c r="C49" i="28" s="1"/>
  <c r="C36" i="17"/>
  <c r="C28" i="18" s="1"/>
  <c r="C50" i="28" s="1"/>
  <c r="C38" i="17"/>
  <c r="C29" i="18" s="1"/>
  <c r="C51" i="28" s="1"/>
  <c r="C39" i="17"/>
  <c r="C30" i="18" s="1"/>
  <c r="C52" i="28" s="1"/>
  <c r="C40" i="17"/>
  <c r="C31" i="18" s="1"/>
  <c r="C53" i="28" s="1"/>
  <c r="C41" i="17"/>
  <c r="C32" i="18" s="1"/>
  <c r="C54" i="28" s="1"/>
  <c r="C42" i="17"/>
  <c r="C33" i="18" s="1"/>
  <c r="C55" i="28" s="1"/>
  <c r="C43" i="17"/>
  <c r="C34" i="18" s="1"/>
  <c r="C56" i="28" s="1"/>
  <c r="C44" i="17"/>
  <c r="C35" i="18" s="1"/>
  <c r="C57" i="28" s="1"/>
  <c r="C45" i="17"/>
  <c r="C36" i="18" s="1"/>
  <c r="C58" i="28" s="1"/>
  <c r="C46" i="17"/>
  <c r="C37" i="18" s="1"/>
  <c r="C59" i="28" s="1"/>
  <c r="C47" i="17"/>
  <c r="C38" i="18" s="1"/>
  <c r="C60" i="28" s="1"/>
  <c r="C48" i="17"/>
  <c r="C39" i="18" s="1"/>
  <c r="C61" i="28" s="1"/>
  <c r="C49" i="17"/>
  <c r="C40" i="18" s="1"/>
  <c r="C62" i="28" s="1"/>
  <c r="C50" i="17"/>
  <c r="C41" i="18" s="1"/>
  <c r="C63" i="28" s="1"/>
  <c r="C51" i="17"/>
  <c r="C42" i="18" s="1"/>
  <c r="C64" i="28" s="1"/>
  <c r="C52" i="17"/>
  <c r="C43" i="18" s="1"/>
  <c r="C65" i="28" s="1"/>
  <c r="C53" i="17"/>
  <c r="C44" i="18" s="1"/>
  <c r="C66" i="28" s="1"/>
  <c r="C54" i="17"/>
  <c r="C45" i="18" s="1"/>
  <c r="C67" i="28" s="1"/>
  <c r="C55" i="17"/>
  <c r="C46" i="18" s="1"/>
  <c r="C68" i="28" s="1"/>
  <c r="C56" i="17"/>
  <c r="C47" i="18" s="1"/>
  <c r="C69" i="28" s="1"/>
  <c r="C57" i="17"/>
  <c r="C48" i="18" s="1"/>
  <c r="C70" i="28" s="1"/>
  <c r="C58" i="17"/>
  <c r="C49" i="18" s="1"/>
  <c r="C71" i="28" s="1"/>
  <c r="C59" i="17"/>
  <c r="C50" i="18" s="1"/>
  <c r="C72" i="28" s="1"/>
  <c r="C13" i="17"/>
  <c r="C5" i="18" s="1"/>
  <c r="C27" i="28" s="1"/>
  <c r="C14" i="17"/>
  <c r="C6" i="18" s="1"/>
  <c r="C28" i="28" s="1"/>
  <c r="C15" i="17"/>
  <c r="C7" i="18" s="1"/>
  <c r="C29" i="28" s="1"/>
  <c r="C16" i="17"/>
  <c r="C8" i="18" s="1"/>
  <c r="C30" i="28" s="1"/>
  <c r="C17" i="17"/>
  <c r="C9" i="18" s="1"/>
  <c r="C31" i="28" s="1"/>
  <c r="C18" i="17"/>
  <c r="C10" i="18" s="1"/>
  <c r="C32" i="28" s="1"/>
  <c r="C12" i="17"/>
  <c r="G125" i="18" l="1"/>
  <c r="F125" i="18"/>
  <c r="E125" i="18"/>
  <c r="D125" i="18"/>
  <c r="G109" i="18"/>
  <c r="F109" i="18"/>
  <c r="Y117" i="9" s="1"/>
  <c r="E109" i="18"/>
  <c r="D109" i="18"/>
  <c r="B99" i="28"/>
  <c r="G77" i="18"/>
  <c r="G99" i="28" s="1"/>
  <c r="F77" i="18"/>
  <c r="E77" i="18"/>
  <c r="E99" i="28" s="1"/>
  <c r="D77" i="18"/>
  <c r="D99" i="28" s="1"/>
  <c r="G117" i="18"/>
  <c r="F117" i="18"/>
  <c r="E117" i="18"/>
  <c r="D117" i="18"/>
  <c r="B123" i="28"/>
  <c r="G101" i="18"/>
  <c r="G123" i="28" s="1"/>
  <c r="F101" i="18"/>
  <c r="E101" i="18"/>
  <c r="E123" i="28" s="1"/>
  <c r="D101" i="18"/>
  <c r="D123" i="28" s="1"/>
  <c r="B107" i="28"/>
  <c r="G85" i="18"/>
  <c r="G107" i="28" s="1"/>
  <c r="F85" i="18"/>
  <c r="E85" i="18"/>
  <c r="E107" i="28" s="1"/>
  <c r="D85" i="18"/>
  <c r="D107" i="28" s="1"/>
  <c r="E124" i="18"/>
  <c r="D124" i="18"/>
  <c r="G124" i="18"/>
  <c r="F124" i="18"/>
  <c r="E116" i="18"/>
  <c r="D116" i="18"/>
  <c r="G116" i="18"/>
  <c r="F116" i="18"/>
  <c r="E108" i="18"/>
  <c r="D108" i="18"/>
  <c r="G108" i="18"/>
  <c r="F108" i="18"/>
  <c r="Y116" i="9" s="1"/>
  <c r="B122" i="28"/>
  <c r="E100" i="18"/>
  <c r="E122" i="28" s="1"/>
  <c r="D100" i="18"/>
  <c r="D122" i="28" s="1"/>
  <c r="G100" i="18"/>
  <c r="G122" i="28" s="1"/>
  <c r="F100" i="18"/>
  <c r="B106" i="28"/>
  <c r="E84" i="18"/>
  <c r="E106" i="28" s="1"/>
  <c r="D84" i="18"/>
  <c r="D106" i="28" s="1"/>
  <c r="G84" i="18"/>
  <c r="G106" i="28" s="1"/>
  <c r="F84" i="18"/>
  <c r="B98" i="28"/>
  <c r="E76" i="18"/>
  <c r="E98" i="28" s="1"/>
  <c r="D76" i="18"/>
  <c r="D98" i="28" s="1"/>
  <c r="G76" i="18"/>
  <c r="G98" i="28" s="1"/>
  <c r="F76" i="18"/>
  <c r="G123" i="18"/>
  <c r="F123" i="18"/>
  <c r="E123" i="18"/>
  <c r="D123" i="18"/>
  <c r="G107" i="18"/>
  <c r="F107" i="18"/>
  <c r="Y115" i="9" s="1"/>
  <c r="E107" i="18"/>
  <c r="D107" i="18"/>
  <c r="B97" i="28"/>
  <c r="G75" i="18"/>
  <c r="G97" i="28" s="1"/>
  <c r="F75" i="18"/>
  <c r="E75" i="18"/>
  <c r="E97" i="28" s="1"/>
  <c r="D75" i="18"/>
  <c r="D97" i="28" s="1"/>
  <c r="G115" i="18"/>
  <c r="F115" i="18"/>
  <c r="Y123" i="9" s="1"/>
  <c r="E115" i="18"/>
  <c r="D115" i="18"/>
  <c r="B121" i="28"/>
  <c r="G99" i="18"/>
  <c r="G121" i="28" s="1"/>
  <c r="F99" i="18"/>
  <c r="E99" i="18"/>
  <c r="E121" i="28" s="1"/>
  <c r="D99" i="18"/>
  <c r="B105" i="28"/>
  <c r="G83" i="18"/>
  <c r="G105" i="28" s="1"/>
  <c r="F83" i="18"/>
  <c r="E83" i="18"/>
  <c r="E105" i="28" s="1"/>
  <c r="D83" i="18"/>
  <c r="D105" i="28" s="1"/>
  <c r="E122" i="18"/>
  <c r="D122" i="18"/>
  <c r="G122" i="18"/>
  <c r="F122" i="18"/>
  <c r="E114" i="18"/>
  <c r="D114" i="18"/>
  <c r="G114" i="18"/>
  <c r="F114" i="18"/>
  <c r="Y122" i="9" s="1"/>
  <c r="B128" i="28"/>
  <c r="E106" i="18"/>
  <c r="E128" i="28" s="1"/>
  <c r="D106" i="18"/>
  <c r="D128" i="28" s="1"/>
  <c r="G106" i="18"/>
  <c r="G128" i="28" s="1"/>
  <c r="F106" i="18"/>
  <c r="B120" i="28"/>
  <c r="E98" i="18"/>
  <c r="E120" i="28" s="1"/>
  <c r="D98" i="18"/>
  <c r="G98" i="18"/>
  <c r="G120" i="28" s="1"/>
  <c r="F98" i="18"/>
  <c r="B112" i="28"/>
  <c r="E90" i="18"/>
  <c r="E112" i="28" s="1"/>
  <c r="D90" i="18"/>
  <c r="G90" i="18"/>
  <c r="G112" i="28" s="1"/>
  <c r="F90" i="18"/>
  <c r="B104" i="28"/>
  <c r="E82" i="18"/>
  <c r="E104" i="28" s="1"/>
  <c r="D82" i="18"/>
  <c r="D104" i="28" s="1"/>
  <c r="G82" i="18"/>
  <c r="G104" i="28" s="1"/>
  <c r="F82" i="18"/>
  <c r="B96" i="28"/>
  <c r="E74" i="18"/>
  <c r="E96" i="28" s="1"/>
  <c r="D74" i="18"/>
  <c r="D96" i="28" s="1"/>
  <c r="G74" i="18"/>
  <c r="G96" i="28" s="1"/>
  <c r="F74" i="18"/>
  <c r="G121" i="18"/>
  <c r="F121" i="18"/>
  <c r="E121" i="18"/>
  <c r="D121" i="18"/>
  <c r="B127" i="28"/>
  <c r="G105" i="18"/>
  <c r="G127" i="28" s="1"/>
  <c r="F105" i="18"/>
  <c r="E105" i="18"/>
  <c r="E127" i="28" s="1"/>
  <c r="D105" i="18"/>
  <c r="D127" i="28" s="1"/>
  <c r="B111" i="28"/>
  <c r="G89" i="18"/>
  <c r="G111" i="28" s="1"/>
  <c r="F89" i="18"/>
  <c r="E89" i="18"/>
  <c r="E111" i="28" s="1"/>
  <c r="D89" i="18"/>
  <c r="D111" i="28" s="1"/>
  <c r="B95" i="28"/>
  <c r="G73" i="18"/>
  <c r="G95" i="28" s="1"/>
  <c r="F73" i="18"/>
  <c r="E73" i="18"/>
  <c r="E95" i="28" s="1"/>
  <c r="D73" i="18"/>
  <c r="D95" i="28" s="1"/>
  <c r="E120" i="18"/>
  <c r="D120" i="18"/>
  <c r="G120" i="18"/>
  <c r="F120" i="18"/>
  <c r="E112" i="18"/>
  <c r="D112" i="18"/>
  <c r="G112" i="18"/>
  <c r="F112" i="18"/>
  <c r="Y120" i="9" s="1"/>
  <c r="B126" i="28"/>
  <c r="E104" i="18"/>
  <c r="E126" i="28" s="1"/>
  <c r="D104" i="18"/>
  <c r="D126" i="28" s="1"/>
  <c r="G104" i="18"/>
  <c r="G126" i="28" s="1"/>
  <c r="F104" i="18"/>
  <c r="B118" i="28"/>
  <c r="E96" i="18"/>
  <c r="E118" i="28" s="1"/>
  <c r="D96" i="18"/>
  <c r="G96" i="18"/>
  <c r="G118" i="28" s="1"/>
  <c r="F96" i="18"/>
  <c r="B110" i="28"/>
  <c r="E88" i="18"/>
  <c r="E110" i="28" s="1"/>
  <c r="D88" i="18"/>
  <c r="D110" i="28" s="1"/>
  <c r="G88" i="18"/>
  <c r="G110" i="28" s="1"/>
  <c r="F88" i="18"/>
  <c r="B102" i="28"/>
  <c r="E80" i="18"/>
  <c r="E102" i="28" s="1"/>
  <c r="D80" i="18"/>
  <c r="D102" i="28" s="1"/>
  <c r="G80" i="18"/>
  <c r="G102" i="28" s="1"/>
  <c r="F80" i="18"/>
  <c r="B94" i="28"/>
  <c r="E72" i="18"/>
  <c r="E94" i="28" s="1"/>
  <c r="D72" i="18"/>
  <c r="D94" i="28" s="1"/>
  <c r="G72" i="18"/>
  <c r="G94" i="28" s="1"/>
  <c r="F72" i="18"/>
  <c r="G113" i="18"/>
  <c r="F113" i="18"/>
  <c r="Y121" i="9" s="1"/>
  <c r="E113" i="18"/>
  <c r="D113" i="18"/>
  <c r="B119" i="28"/>
  <c r="G97" i="18"/>
  <c r="G119" i="28" s="1"/>
  <c r="F97" i="18"/>
  <c r="E97" i="18"/>
  <c r="E119" i="28" s="1"/>
  <c r="D97" i="18"/>
  <c r="B103" i="28"/>
  <c r="G81" i="18"/>
  <c r="G103" i="28" s="1"/>
  <c r="F81" i="18"/>
  <c r="E81" i="18"/>
  <c r="E103" i="28" s="1"/>
  <c r="D81" i="18"/>
  <c r="D103" i="28" s="1"/>
  <c r="G119" i="18"/>
  <c r="F119" i="18"/>
  <c r="E119" i="18"/>
  <c r="D119" i="18"/>
  <c r="G111" i="18"/>
  <c r="F111" i="18"/>
  <c r="Y119" i="9" s="1"/>
  <c r="E111" i="18"/>
  <c r="D111" i="18"/>
  <c r="B125" i="28"/>
  <c r="G103" i="18"/>
  <c r="G125" i="28" s="1"/>
  <c r="F103" i="18"/>
  <c r="E103" i="18"/>
  <c r="E125" i="28" s="1"/>
  <c r="D103" i="18"/>
  <c r="D125" i="28" s="1"/>
  <c r="B109" i="28"/>
  <c r="G87" i="18"/>
  <c r="G109" i="28" s="1"/>
  <c r="F87" i="18"/>
  <c r="E87" i="18"/>
  <c r="E109" i="28" s="1"/>
  <c r="D87" i="18"/>
  <c r="D109" i="28" s="1"/>
  <c r="B101" i="28"/>
  <c r="G79" i="18"/>
  <c r="G101" i="28" s="1"/>
  <c r="F79" i="18"/>
  <c r="E79" i="18"/>
  <c r="E101" i="28" s="1"/>
  <c r="D79" i="18"/>
  <c r="D101" i="28" s="1"/>
  <c r="E118" i="18"/>
  <c r="D118" i="18"/>
  <c r="G118" i="18"/>
  <c r="F118" i="18"/>
  <c r="E110" i="18"/>
  <c r="D110" i="18"/>
  <c r="G110" i="18"/>
  <c r="F110" i="18"/>
  <c r="Y118" i="9" s="1"/>
  <c r="B124" i="28"/>
  <c r="E102" i="18"/>
  <c r="E124" i="28" s="1"/>
  <c r="D102" i="18"/>
  <c r="D124" i="28" s="1"/>
  <c r="G102" i="18"/>
  <c r="G124" i="28" s="1"/>
  <c r="F102" i="18"/>
  <c r="B108" i="28"/>
  <c r="E86" i="18"/>
  <c r="E108" i="28" s="1"/>
  <c r="D86" i="18"/>
  <c r="D108" i="28" s="1"/>
  <c r="G86" i="18"/>
  <c r="G108" i="28" s="1"/>
  <c r="F86" i="18"/>
  <c r="B100" i="28"/>
  <c r="E78" i="18"/>
  <c r="E100" i="28" s="1"/>
  <c r="D78" i="18"/>
  <c r="D100" i="28" s="1"/>
  <c r="G78" i="18"/>
  <c r="G100" i="28" s="1"/>
  <c r="F78" i="18"/>
  <c r="B26" i="28"/>
  <c r="F4" i="18"/>
  <c r="E4" i="18"/>
  <c r="G4" i="18"/>
  <c r="B49" i="28"/>
  <c r="G27" i="18"/>
  <c r="G49" i="28" s="1"/>
  <c r="E27" i="18"/>
  <c r="E49" i="28" s="1"/>
  <c r="D27" i="18"/>
  <c r="D49" i="28" s="1"/>
  <c r="F27" i="18"/>
  <c r="B41" i="28"/>
  <c r="F19" i="18"/>
  <c r="G19" i="18"/>
  <c r="G41" i="28" s="1"/>
  <c r="E19" i="18"/>
  <c r="E41" i="28" s="1"/>
  <c r="D19" i="18"/>
  <c r="D41" i="28" s="1"/>
  <c r="B33" i="28"/>
  <c r="G11" i="18"/>
  <c r="G33" i="28" s="1"/>
  <c r="E11" i="18"/>
  <c r="E33" i="28" s="1"/>
  <c r="D11" i="18"/>
  <c r="D33" i="28" s="1"/>
  <c r="F11" i="18"/>
  <c r="B34" i="28"/>
  <c r="F12" i="18"/>
  <c r="E12" i="18"/>
  <c r="E34" i="28" s="1"/>
  <c r="D12" i="18"/>
  <c r="D34" i="28" s="1"/>
  <c r="G12" i="18"/>
  <c r="G34" i="28" s="1"/>
  <c r="B48" i="28"/>
  <c r="G26" i="18"/>
  <c r="G48" i="28" s="1"/>
  <c r="F26" i="18"/>
  <c r="D26" i="18"/>
  <c r="D48" i="28" s="1"/>
  <c r="E26" i="18"/>
  <c r="E48" i="28" s="1"/>
  <c r="B40" i="28"/>
  <c r="F18" i="18"/>
  <c r="E18" i="18"/>
  <c r="E40" i="28" s="1"/>
  <c r="D18" i="18"/>
  <c r="D40" i="28" s="1"/>
  <c r="G18" i="18"/>
  <c r="G40" i="28" s="1"/>
  <c r="B32" i="28"/>
  <c r="F10" i="18"/>
  <c r="D10" i="18"/>
  <c r="D32" i="28" s="1"/>
  <c r="E10" i="18"/>
  <c r="E32" i="28" s="1"/>
  <c r="G10" i="18"/>
  <c r="G32" i="28" s="1"/>
  <c r="B50" i="28"/>
  <c r="F28" i="18"/>
  <c r="E28" i="18"/>
  <c r="E50" i="28" s="1"/>
  <c r="D28" i="18"/>
  <c r="D50" i="28" s="1"/>
  <c r="G28" i="18"/>
  <c r="G50" i="28" s="1"/>
  <c r="B47" i="28"/>
  <c r="F25" i="18"/>
  <c r="G25" i="18"/>
  <c r="G47" i="28" s="1"/>
  <c r="E25" i="18"/>
  <c r="E47" i="28" s="1"/>
  <c r="D25" i="18"/>
  <c r="D47" i="28" s="1"/>
  <c r="B39" i="28"/>
  <c r="F17" i="18"/>
  <c r="G17" i="18"/>
  <c r="G39" i="28" s="1"/>
  <c r="E17" i="18"/>
  <c r="E39" i="28" s="1"/>
  <c r="D17" i="18"/>
  <c r="D39" i="28" s="1"/>
  <c r="B31" i="28"/>
  <c r="G9" i="18"/>
  <c r="G31" i="28" s="1"/>
  <c r="F9" i="18"/>
  <c r="E9" i="18"/>
  <c r="E31" i="28" s="1"/>
  <c r="D9" i="18"/>
  <c r="D31" i="28" s="1"/>
  <c r="B46" i="28"/>
  <c r="F24" i="18"/>
  <c r="E24" i="18"/>
  <c r="E46" i="28" s="1"/>
  <c r="D24" i="18"/>
  <c r="D46" i="28" s="1"/>
  <c r="G24" i="18"/>
  <c r="G46" i="28" s="1"/>
  <c r="B38" i="28"/>
  <c r="G16" i="18"/>
  <c r="G38" i="28" s="1"/>
  <c r="F16" i="18"/>
  <c r="D16" i="18"/>
  <c r="D38" i="28" s="1"/>
  <c r="E16" i="18"/>
  <c r="E38" i="28" s="1"/>
  <c r="B30" i="28"/>
  <c r="F8" i="18"/>
  <c r="E8" i="18"/>
  <c r="E30" i="28" s="1"/>
  <c r="D8" i="18"/>
  <c r="D30" i="28" s="1"/>
  <c r="G8" i="18"/>
  <c r="G30" i="28" s="1"/>
  <c r="B53" i="28"/>
  <c r="G31" i="18"/>
  <c r="G53" i="28" s="1"/>
  <c r="F31" i="18"/>
  <c r="E31" i="18"/>
  <c r="E53" i="28" s="1"/>
  <c r="D31" i="18"/>
  <c r="D53" i="28" s="1"/>
  <c r="B45" i="28"/>
  <c r="G23" i="18"/>
  <c r="G45" i="28" s="1"/>
  <c r="E23" i="18"/>
  <c r="E45" i="28" s="1"/>
  <c r="F23" i="18"/>
  <c r="D23" i="18"/>
  <c r="D45" i="28" s="1"/>
  <c r="B37" i="28"/>
  <c r="F15" i="18"/>
  <c r="G15" i="18"/>
  <c r="G37" i="28" s="1"/>
  <c r="E15" i="18"/>
  <c r="E37" i="28" s="1"/>
  <c r="D15" i="18"/>
  <c r="D37" i="28" s="1"/>
  <c r="B29" i="28"/>
  <c r="F7" i="18"/>
  <c r="G7" i="18"/>
  <c r="G29" i="28" s="1"/>
  <c r="E7" i="18"/>
  <c r="E29" i="28" s="1"/>
  <c r="D7" i="18"/>
  <c r="D29" i="28" s="1"/>
  <c r="B42" i="28"/>
  <c r="F20" i="18"/>
  <c r="E20" i="18"/>
  <c r="E42" i="28" s="1"/>
  <c r="D20" i="18"/>
  <c r="D42" i="28" s="1"/>
  <c r="G20" i="18"/>
  <c r="G42" i="28" s="1"/>
  <c r="B52" i="28"/>
  <c r="F30" i="18"/>
  <c r="E30" i="18"/>
  <c r="E52" i="28" s="1"/>
  <c r="D30" i="18"/>
  <c r="D52" i="28" s="1"/>
  <c r="G30" i="18"/>
  <c r="G52" i="28" s="1"/>
  <c r="B44" i="28"/>
  <c r="F22" i="18"/>
  <c r="D22" i="18"/>
  <c r="D44" i="28" s="1"/>
  <c r="E22" i="18"/>
  <c r="E44" i="28" s="1"/>
  <c r="G22" i="18"/>
  <c r="G44" i="28" s="1"/>
  <c r="B36" i="28"/>
  <c r="F14" i="18"/>
  <c r="E14" i="18"/>
  <c r="E36" i="28" s="1"/>
  <c r="D14" i="18"/>
  <c r="D36" i="28" s="1"/>
  <c r="G14" i="18"/>
  <c r="G36" i="28" s="1"/>
  <c r="B28" i="28"/>
  <c r="G6" i="18"/>
  <c r="G28" i="28" s="1"/>
  <c r="F6" i="18"/>
  <c r="E6" i="18"/>
  <c r="E28" i="28" s="1"/>
  <c r="D6" i="18"/>
  <c r="D28" i="28" s="1"/>
  <c r="B51" i="28"/>
  <c r="F29" i="18"/>
  <c r="G29" i="18"/>
  <c r="G51" i="28" s="1"/>
  <c r="E29" i="18"/>
  <c r="E51" i="28" s="1"/>
  <c r="D29" i="18"/>
  <c r="D51" i="28" s="1"/>
  <c r="B43" i="28"/>
  <c r="G21" i="18"/>
  <c r="G43" i="28" s="1"/>
  <c r="F21" i="18"/>
  <c r="E21" i="18"/>
  <c r="E43" i="28" s="1"/>
  <c r="D21" i="18"/>
  <c r="D43" i="28" s="1"/>
  <c r="B35" i="28"/>
  <c r="G13" i="18"/>
  <c r="G35" i="28" s="1"/>
  <c r="E13" i="18"/>
  <c r="E35" i="28" s="1"/>
  <c r="F13" i="18"/>
  <c r="D13" i="18"/>
  <c r="D35" i="28" s="1"/>
  <c r="B27" i="28"/>
  <c r="F5" i="18"/>
  <c r="G5" i="18"/>
  <c r="G27" i="28" s="1"/>
  <c r="E5" i="18"/>
  <c r="E27" i="28" s="1"/>
  <c r="D5" i="18"/>
  <c r="D27" i="28" s="1"/>
  <c r="B57" i="28"/>
  <c r="D35" i="18"/>
  <c r="D57" i="28" s="1"/>
  <c r="G35" i="18"/>
  <c r="G57" i="28" s="1"/>
  <c r="F35" i="18"/>
  <c r="E35" i="18"/>
  <c r="E57" i="28" s="1"/>
  <c r="B56" i="28"/>
  <c r="G34" i="18"/>
  <c r="G56" i="28" s="1"/>
  <c r="F34" i="18"/>
  <c r="E34" i="18"/>
  <c r="E56" i="28" s="1"/>
  <c r="D34" i="18"/>
  <c r="D56" i="28" s="1"/>
  <c r="B87" i="28"/>
  <c r="D65" i="18"/>
  <c r="D87" i="28" s="1"/>
  <c r="G65" i="18"/>
  <c r="G87" i="28" s="1"/>
  <c r="F65" i="18"/>
  <c r="E65" i="18"/>
  <c r="E87" i="28" s="1"/>
  <c r="B79" i="28"/>
  <c r="D57" i="18"/>
  <c r="D79" i="28" s="1"/>
  <c r="G57" i="18"/>
  <c r="G79" i="28" s="1"/>
  <c r="F57" i="18"/>
  <c r="E57" i="18"/>
  <c r="E79" i="28" s="1"/>
  <c r="B71" i="28"/>
  <c r="D49" i="18"/>
  <c r="D71" i="28" s="1"/>
  <c r="G49" i="18"/>
  <c r="G71" i="28" s="1"/>
  <c r="F49" i="18"/>
  <c r="E49" i="18"/>
  <c r="E71" i="28" s="1"/>
  <c r="B63" i="28"/>
  <c r="D41" i="18"/>
  <c r="D63" i="28" s="1"/>
  <c r="G41" i="18"/>
  <c r="G63" i="28" s="1"/>
  <c r="F41" i="18"/>
  <c r="E41" i="18"/>
  <c r="E63" i="28" s="1"/>
  <c r="B55" i="28"/>
  <c r="D33" i="18"/>
  <c r="D55" i="28" s="1"/>
  <c r="G33" i="18"/>
  <c r="G55" i="28" s="1"/>
  <c r="F33" i="18"/>
  <c r="E33" i="18"/>
  <c r="E55" i="28" s="1"/>
  <c r="B54" i="28"/>
  <c r="G32" i="18"/>
  <c r="G54" i="28" s="1"/>
  <c r="F32" i="18"/>
  <c r="E32" i="18"/>
  <c r="E54" i="28" s="1"/>
  <c r="D32" i="18"/>
  <c r="B65" i="28"/>
  <c r="D43" i="18"/>
  <c r="D65" i="28" s="1"/>
  <c r="G43" i="18"/>
  <c r="G65" i="28" s="1"/>
  <c r="F43" i="18"/>
  <c r="E43" i="18"/>
  <c r="E65" i="28" s="1"/>
  <c r="B88" i="28"/>
  <c r="G66" i="18"/>
  <c r="G88" i="28" s="1"/>
  <c r="F66" i="18"/>
  <c r="E66" i="18"/>
  <c r="E88" i="28" s="1"/>
  <c r="D66" i="18"/>
  <c r="D88" i="28" s="1"/>
  <c r="B86" i="28"/>
  <c r="G64" i="18"/>
  <c r="G86" i="28" s="1"/>
  <c r="F64" i="18"/>
  <c r="E64" i="18"/>
  <c r="E86" i="28" s="1"/>
  <c r="D64" i="18"/>
  <c r="D86" i="28" s="1"/>
  <c r="B62" i="28"/>
  <c r="G40" i="18"/>
  <c r="G62" i="28" s="1"/>
  <c r="F40" i="18"/>
  <c r="E40" i="18"/>
  <c r="E62" i="28" s="1"/>
  <c r="D40" i="18"/>
  <c r="D62" i="28" s="1"/>
  <c r="B85" i="28"/>
  <c r="D63" i="18"/>
  <c r="D85" i="28" s="1"/>
  <c r="G63" i="18"/>
  <c r="G85" i="28" s="1"/>
  <c r="F63" i="18"/>
  <c r="E63" i="18"/>
  <c r="E85" i="28" s="1"/>
  <c r="B77" i="28"/>
  <c r="D55" i="18"/>
  <c r="D77" i="28" s="1"/>
  <c r="G55" i="18"/>
  <c r="G77" i="28" s="1"/>
  <c r="F55" i="18"/>
  <c r="E55" i="18"/>
  <c r="E77" i="28" s="1"/>
  <c r="B69" i="28"/>
  <c r="D47" i="18"/>
  <c r="D69" i="28" s="1"/>
  <c r="G47" i="18"/>
  <c r="G69" i="28" s="1"/>
  <c r="F47" i="18"/>
  <c r="E47" i="18"/>
  <c r="E69" i="28" s="1"/>
  <c r="B61" i="28"/>
  <c r="D39" i="18"/>
  <c r="D61" i="28" s="1"/>
  <c r="G39" i="18"/>
  <c r="G61" i="28" s="1"/>
  <c r="F39" i="18"/>
  <c r="E39" i="18"/>
  <c r="E61" i="28" s="1"/>
  <c r="B73" i="28"/>
  <c r="D51" i="18"/>
  <c r="D73" i="28" s="1"/>
  <c r="G51" i="18"/>
  <c r="G73" i="28" s="1"/>
  <c r="F51" i="18"/>
  <c r="E51" i="18"/>
  <c r="E73" i="28" s="1"/>
  <c r="B80" i="28"/>
  <c r="G58" i="18"/>
  <c r="G80" i="28" s="1"/>
  <c r="F58" i="18"/>
  <c r="E58" i="18"/>
  <c r="E80" i="28" s="1"/>
  <c r="D58" i="18"/>
  <c r="D80" i="28" s="1"/>
  <c r="B78" i="28"/>
  <c r="G56" i="18"/>
  <c r="G78" i="28" s="1"/>
  <c r="F56" i="18"/>
  <c r="E56" i="18"/>
  <c r="E78" i="28" s="1"/>
  <c r="D56" i="18"/>
  <c r="D78" i="28" s="1"/>
  <c r="B70" i="28"/>
  <c r="G48" i="18"/>
  <c r="G70" i="28" s="1"/>
  <c r="F48" i="18"/>
  <c r="E48" i="18"/>
  <c r="E70" i="28" s="1"/>
  <c r="D48" i="18"/>
  <c r="D70" i="28" s="1"/>
  <c r="B93" i="28"/>
  <c r="D71" i="18"/>
  <c r="D93" i="28" s="1"/>
  <c r="G71" i="18"/>
  <c r="G93" i="28" s="1"/>
  <c r="F71" i="18"/>
  <c r="E71" i="18"/>
  <c r="E93" i="28" s="1"/>
  <c r="B92" i="28"/>
  <c r="G70" i="18"/>
  <c r="G92" i="28" s="1"/>
  <c r="F70" i="18"/>
  <c r="E70" i="18"/>
  <c r="E92" i="28" s="1"/>
  <c r="D70" i="18"/>
  <c r="D92" i="28" s="1"/>
  <c r="B84" i="28"/>
  <c r="G62" i="18"/>
  <c r="G84" i="28" s="1"/>
  <c r="F62" i="18"/>
  <c r="E62" i="18"/>
  <c r="E84" i="28" s="1"/>
  <c r="D62" i="18"/>
  <c r="D84" i="28" s="1"/>
  <c r="B76" i="28"/>
  <c r="G54" i="18"/>
  <c r="G76" i="28" s="1"/>
  <c r="F54" i="18"/>
  <c r="E54" i="18"/>
  <c r="E76" i="28" s="1"/>
  <c r="D54" i="18"/>
  <c r="D76" i="28" s="1"/>
  <c r="B68" i="28"/>
  <c r="G46" i="18"/>
  <c r="G68" i="28" s="1"/>
  <c r="F46" i="18"/>
  <c r="E46" i="18"/>
  <c r="E68" i="28" s="1"/>
  <c r="D46" i="18"/>
  <c r="D68" i="28" s="1"/>
  <c r="B60" i="28"/>
  <c r="G38" i="18"/>
  <c r="G60" i="28" s="1"/>
  <c r="F38" i="18"/>
  <c r="E38" i="18"/>
  <c r="E60" i="28" s="1"/>
  <c r="D38" i="18"/>
  <c r="D60" i="28" s="1"/>
  <c r="B89" i="28"/>
  <c r="D67" i="18"/>
  <c r="D89" i="28" s="1"/>
  <c r="G67" i="18"/>
  <c r="G89" i="28" s="1"/>
  <c r="F67" i="18"/>
  <c r="E67" i="18"/>
  <c r="E89" i="28" s="1"/>
  <c r="B64" i="28"/>
  <c r="G42" i="18"/>
  <c r="G64" i="28" s="1"/>
  <c r="F42" i="18"/>
  <c r="E42" i="18"/>
  <c r="E64" i="28" s="1"/>
  <c r="D42" i="18"/>
  <c r="D64" i="28" s="1"/>
  <c r="B91" i="28"/>
  <c r="D69" i="18"/>
  <c r="D91" i="28" s="1"/>
  <c r="G69" i="18"/>
  <c r="G91" i="28" s="1"/>
  <c r="F69" i="18"/>
  <c r="E69" i="18"/>
  <c r="E91" i="28" s="1"/>
  <c r="B75" i="28"/>
  <c r="D53" i="18"/>
  <c r="D75" i="28" s="1"/>
  <c r="G53" i="18"/>
  <c r="G75" i="28" s="1"/>
  <c r="F53" i="18"/>
  <c r="E53" i="18"/>
  <c r="E75" i="28" s="1"/>
  <c r="B59" i="28"/>
  <c r="D37" i="18"/>
  <c r="D59" i="28" s="1"/>
  <c r="G37" i="18"/>
  <c r="G59" i="28" s="1"/>
  <c r="F37" i="18"/>
  <c r="E37" i="18"/>
  <c r="E59" i="28" s="1"/>
  <c r="B81" i="28"/>
  <c r="D59" i="18"/>
  <c r="D81" i="28" s="1"/>
  <c r="G59" i="18"/>
  <c r="G81" i="28" s="1"/>
  <c r="F59" i="18"/>
  <c r="E59" i="18"/>
  <c r="E81" i="28" s="1"/>
  <c r="B72" i="28"/>
  <c r="G50" i="18"/>
  <c r="G72" i="28" s="1"/>
  <c r="F50" i="18"/>
  <c r="E50" i="18"/>
  <c r="E72" i="28" s="1"/>
  <c r="D50" i="18"/>
  <c r="D72" i="28" s="1"/>
  <c r="B83" i="28"/>
  <c r="D61" i="18"/>
  <c r="D83" i="28" s="1"/>
  <c r="G61" i="18"/>
  <c r="G83" i="28" s="1"/>
  <c r="F61" i="18"/>
  <c r="E61" i="18"/>
  <c r="E83" i="28" s="1"/>
  <c r="B67" i="28"/>
  <c r="D45" i="18"/>
  <c r="D67" i="28" s="1"/>
  <c r="G45" i="18"/>
  <c r="G67" i="28" s="1"/>
  <c r="F45" i="18"/>
  <c r="E45" i="18"/>
  <c r="E67" i="28" s="1"/>
  <c r="B90" i="28"/>
  <c r="G68" i="18"/>
  <c r="G90" i="28" s="1"/>
  <c r="F68" i="18"/>
  <c r="E68" i="18"/>
  <c r="E90" i="28" s="1"/>
  <c r="D68" i="18"/>
  <c r="D90" i="28" s="1"/>
  <c r="B82" i="28"/>
  <c r="G60" i="18"/>
  <c r="G82" i="28" s="1"/>
  <c r="F60" i="18"/>
  <c r="E60" i="18"/>
  <c r="E82" i="28" s="1"/>
  <c r="D60" i="18"/>
  <c r="D82" i="28" s="1"/>
  <c r="B74" i="28"/>
  <c r="G52" i="18"/>
  <c r="G74" i="28" s="1"/>
  <c r="F52" i="18"/>
  <c r="E52" i="18"/>
  <c r="E74" i="28" s="1"/>
  <c r="D52" i="18"/>
  <c r="D74" i="28" s="1"/>
  <c r="B66" i="28"/>
  <c r="G44" i="18"/>
  <c r="G66" i="28" s="1"/>
  <c r="F44" i="18"/>
  <c r="E44" i="18"/>
  <c r="E66" i="28" s="1"/>
  <c r="D44" i="18"/>
  <c r="D66" i="28" s="1"/>
  <c r="B58" i="28"/>
  <c r="G36" i="18"/>
  <c r="G58" i="28" s="1"/>
  <c r="F36" i="18"/>
  <c r="E36" i="18"/>
  <c r="E58" i="28" s="1"/>
  <c r="D36" i="18"/>
  <c r="D58" i="28" s="1"/>
  <c r="B94" i="18"/>
  <c r="I102" i="9"/>
  <c r="B93" i="18"/>
  <c r="I101" i="9"/>
  <c r="B92" i="18"/>
  <c r="I100" i="9"/>
  <c r="B95" i="18"/>
  <c r="I103" i="9"/>
  <c r="B91" i="18"/>
  <c r="I99" i="9"/>
  <c r="C4" i="18"/>
  <c r="C26" i="28" s="1"/>
  <c r="F79" i="28" l="1"/>
  <c r="Y65" i="9"/>
  <c r="AG12" i="9"/>
  <c r="Y12" i="9"/>
  <c r="F124" i="28"/>
  <c r="Y110" i="9"/>
  <c r="F35" i="28"/>
  <c r="Y21" i="9"/>
  <c r="F51" i="28"/>
  <c r="Y37" i="9"/>
  <c r="F46" i="28"/>
  <c r="Y32" i="9"/>
  <c r="F125" i="28"/>
  <c r="Y111" i="9"/>
  <c r="F95" i="28"/>
  <c r="Y81" i="9"/>
  <c r="F99" i="28"/>
  <c r="Y85" i="9"/>
  <c r="F72" i="28"/>
  <c r="Y58" i="9"/>
  <c r="F58" i="28"/>
  <c r="Y44" i="9"/>
  <c r="F75" i="28"/>
  <c r="Y61" i="9"/>
  <c r="F84" i="28"/>
  <c r="Y70" i="9"/>
  <c r="F86" i="28"/>
  <c r="Y72" i="9"/>
  <c r="F63" i="28"/>
  <c r="Y49" i="9"/>
  <c r="F42" i="28"/>
  <c r="Y28" i="9"/>
  <c r="F32" i="28"/>
  <c r="Y18" i="9"/>
  <c r="F100" i="28"/>
  <c r="Y86" i="9"/>
  <c r="F103" i="28"/>
  <c r="Y89" i="9"/>
  <c r="F94" i="28"/>
  <c r="Y80" i="9"/>
  <c r="F128" i="28"/>
  <c r="Y114" i="9"/>
  <c r="F61" i="28"/>
  <c r="Y47" i="9"/>
  <c r="F37" i="28"/>
  <c r="Y23" i="9"/>
  <c r="F110" i="28"/>
  <c r="Y96" i="9"/>
  <c r="F67" i="28"/>
  <c r="Y53" i="9"/>
  <c r="F64" i="28"/>
  <c r="Y50" i="9"/>
  <c r="F80" i="28"/>
  <c r="Y66" i="9"/>
  <c r="F85" i="28"/>
  <c r="Y71" i="9"/>
  <c r="F57" i="28"/>
  <c r="Y43" i="9"/>
  <c r="F45" i="28"/>
  <c r="Y31" i="9"/>
  <c r="F30" i="28"/>
  <c r="Y16" i="9"/>
  <c r="F41" i="28"/>
  <c r="Y27" i="9"/>
  <c r="F101" i="28"/>
  <c r="Y87" i="9"/>
  <c r="F82" i="28"/>
  <c r="Y68" i="9"/>
  <c r="F81" i="28"/>
  <c r="Y67" i="9"/>
  <c r="F68" i="28"/>
  <c r="Y54" i="9"/>
  <c r="F44" i="28"/>
  <c r="Y30" i="9"/>
  <c r="F47" i="28"/>
  <c r="Y33" i="9"/>
  <c r="F112" i="28"/>
  <c r="Y98" i="9"/>
  <c r="F122" i="28"/>
  <c r="Y108" i="9"/>
  <c r="F123" i="28"/>
  <c r="Y109" i="9"/>
  <c r="F69" i="28"/>
  <c r="Y55" i="9"/>
  <c r="F54" i="28"/>
  <c r="Y40" i="9"/>
  <c r="F87" i="28"/>
  <c r="Y73" i="9"/>
  <c r="F28" i="28"/>
  <c r="Y14" i="9"/>
  <c r="F31" i="28"/>
  <c r="Y17" i="9"/>
  <c r="F34" i="28"/>
  <c r="Y20" i="9"/>
  <c r="F49" i="28"/>
  <c r="Y35" i="9"/>
  <c r="F118" i="28"/>
  <c r="Y104" i="9"/>
  <c r="F105" i="28"/>
  <c r="Y91" i="9"/>
  <c r="F70" i="28"/>
  <c r="Y56" i="9"/>
  <c r="F66" i="28"/>
  <c r="Y52" i="9"/>
  <c r="F83" i="28"/>
  <c r="Y69" i="9"/>
  <c r="F111" i="28"/>
  <c r="Y97" i="9"/>
  <c r="F96" i="28"/>
  <c r="Y82" i="9"/>
  <c r="F98" i="28"/>
  <c r="Y84" i="9"/>
  <c r="F91" i="28"/>
  <c r="Y77" i="9"/>
  <c r="F92" i="28"/>
  <c r="Y78" i="9"/>
  <c r="F73" i="28"/>
  <c r="Y59" i="9"/>
  <c r="F88" i="28"/>
  <c r="Y74" i="9"/>
  <c r="F71" i="28"/>
  <c r="Y57" i="9"/>
  <c r="F43" i="28"/>
  <c r="Y29" i="9"/>
  <c r="F29" i="28"/>
  <c r="Y15" i="9"/>
  <c r="F38" i="28"/>
  <c r="Y24" i="9"/>
  <c r="F40" i="28"/>
  <c r="Y26" i="9"/>
  <c r="F33" i="28"/>
  <c r="Y19" i="9"/>
  <c r="F108" i="28"/>
  <c r="Y94" i="9"/>
  <c r="F119" i="28"/>
  <c r="Y105" i="9"/>
  <c r="F102" i="28"/>
  <c r="Y88" i="9"/>
  <c r="F97" i="28"/>
  <c r="Y83" i="9"/>
  <c r="F109" i="28"/>
  <c r="Y95" i="9"/>
  <c r="F90" i="28"/>
  <c r="Y76" i="9"/>
  <c r="F59" i="28"/>
  <c r="Y45" i="9"/>
  <c r="F76" i="28"/>
  <c r="Y62" i="9"/>
  <c r="F62" i="28"/>
  <c r="Y48" i="9"/>
  <c r="F55" i="28"/>
  <c r="Y41" i="9"/>
  <c r="F52" i="28"/>
  <c r="Y38" i="9"/>
  <c r="F53" i="28"/>
  <c r="Y39" i="9"/>
  <c r="F50" i="28"/>
  <c r="Y36" i="9"/>
  <c r="F120" i="28"/>
  <c r="Y106" i="9"/>
  <c r="F89" i="28"/>
  <c r="Y75" i="9"/>
  <c r="F77" i="28"/>
  <c r="Y63" i="9"/>
  <c r="F27" i="28"/>
  <c r="Y13" i="9"/>
  <c r="F126" i="28"/>
  <c r="Y112" i="9"/>
  <c r="F121" i="28"/>
  <c r="Y107" i="9"/>
  <c r="F78" i="28"/>
  <c r="Y64" i="9"/>
  <c r="F74" i="28"/>
  <c r="Y60" i="9"/>
  <c r="F60" i="28"/>
  <c r="Y46" i="9"/>
  <c r="F93" i="28"/>
  <c r="Y79" i="9"/>
  <c r="F65" i="28"/>
  <c r="Y51" i="9"/>
  <c r="F56" i="28"/>
  <c r="Y42" i="9"/>
  <c r="F36" i="28"/>
  <c r="Y22" i="9"/>
  <c r="F39" i="28"/>
  <c r="Y25" i="9"/>
  <c r="F48" i="28"/>
  <c r="Y34" i="9"/>
  <c r="F127" i="28"/>
  <c r="Y113" i="9"/>
  <c r="F104" i="28"/>
  <c r="Y90" i="9"/>
  <c r="F106" i="28"/>
  <c r="Y92" i="9"/>
  <c r="F107" i="28"/>
  <c r="Y93" i="9"/>
  <c r="F26" i="28"/>
  <c r="G26" i="28"/>
  <c r="E26" i="28"/>
  <c r="B113" i="28"/>
  <c r="G91" i="18"/>
  <c r="G113" i="28" s="1"/>
  <c r="F91" i="18"/>
  <c r="E91" i="18"/>
  <c r="E113" i="28" s="1"/>
  <c r="D91" i="18"/>
  <c r="B116" i="28"/>
  <c r="E94" i="18"/>
  <c r="E116" i="28" s="1"/>
  <c r="D94" i="18"/>
  <c r="G94" i="18"/>
  <c r="G116" i="28" s="1"/>
  <c r="F94" i="18"/>
  <c r="W105" i="9"/>
  <c r="D119" i="28"/>
  <c r="W98" i="9"/>
  <c r="D112" i="28"/>
  <c r="W107" i="9"/>
  <c r="D121" i="28"/>
  <c r="W104" i="9"/>
  <c r="D118" i="28"/>
  <c r="B114" i="28"/>
  <c r="E92" i="18"/>
  <c r="E114" i="28" s="1"/>
  <c r="D92" i="18"/>
  <c r="G92" i="18"/>
  <c r="G114" i="28" s="1"/>
  <c r="F92" i="18"/>
  <c r="B117" i="28"/>
  <c r="G95" i="18"/>
  <c r="G117" i="28" s="1"/>
  <c r="F95" i="18"/>
  <c r="E95" i="18"/>
  <c r="E117" i="28" s="1"/>
  <c r="D95" i="18"/>
  <c r="B115" i="28"/>
  <c r="G93" i="18"/>
  <c r="G115" i="28" s="1"/>
  <c r="F93" i="18"/>
  <c r="E93" i="18"/>
  <c r="E115" i="28" s="1"/>
  <c r="D93" i="18"/>
  <c r="W106" i="9"/>
  <c r="D120" i="28"/>
  <c r="D54" i="28"/>
  <c r="W59" i="9"/>
  <c r="W60" i="9"/>
  <c r="W61" i="9"/>
  <c r="W62" i="9"/>
  <c r="W63" i="9"/>
  <c r="W64" i="9"/>
  <c r="W65" i="9"/>
  <c r="W66" i="9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W88" i="9"/>
  <c r="W89" i="9"/>
  <c r="W90" i="9"/>
  <c r="W91" i="9"/>
  <c r="W92" i="9"/>
  <c r="W93" i="9"/>
  <c r="W94" i="9"/>
  <c r="W95" i="9"/>
  <c r="W96" i="9"/>
  <c r="W97" i="9"/>
  <c r="W108" i="9"/>
  <c r="W109" i="9"/>
  <c r="W110" i="9"/>
  <c r="W111" i="9"/>
  <c r="W112" i="9"/>
  <c r="W113" i="9"/>
  <c r="W114" i="9"/>
  <c r="W115" i="9"/>
  <c r="W116" i="9"/>
  <c r="W117" i="9"/>
  <c r="W118" i="9"/>
  <c r="W119" i="9"/>
  <c r="W120" i="9"/>
  <c r="W121" i="9"/>
  <c r="W122" i="9"/>
  <c r="W123" i="9"/>
  <c r="C118" i="25"/>
  <c r="D118" i="25"/>
  <c r="E118" i="25"/>
  <c r="F118" i="25"/>
  <c r="G118" i="25"/>
  <c r="H118" i="25"/>
  <c r="I118" i="25"/>
  <c r="J118" i="25"/>
  <c r="K118" i="25"/>
  <c r="L118" i="25"/>
  <c r="M118" i="25"/>
  <c r="N118" i="25"/>
  <c r="O118" i="25"/>
  <c r="C119" i="25"/>
  <c r="D119" i="25"/>
  <c r="E119" i="25"/>
  <c r="F119" i="25"/>
  <c r="G119" i="25"/>
  <c r="H119" i="25"/>
  <c r="I119" i="25"/>
  <c r="J119" i="25"/>
  <c r="K119" i="25"/>
  <c r="L119" i="25"/>
  <c r="M119" i="25"/>
  <c r="N119" i="25"/>
  <c r="O119" i="25"/>
  <c r="C120" i="25"/>
  <c r="D120" i="25"/>
  <c r="E120" i="25"/>
  <c r="F120" i="25"/>
  <c r="G120" i="25"/>
  <c r="H120" i="25"/>
  <c r="I120" i="25"/>
  <c r="J120" i="25"/>
  <c r="K120" i="25"/>
  <c r="L120" i="25"/>
  <c r="M120" i="25"/>
  <c r="N120" i="25"/>
  <c r="O120" i="25"/>
  <c r="C121" i="25"/>
  <c r="D121" i="25"/>
  <c r="E121" i="25"/>
  <c r="F121" i="25"/>
  <c r="G121" i="25"/>
  <c r="H121" i="25"/>
  <c r="I121" i="25"/>
  <c r="J121" i="25"/>
  <c r="K121" i="25"/>
  <c r="L121" i="25"/>
  <c r="M121" i="25"/>
  <c r="N121" i="25"/>
  <c r="O121" i="25"/>
  <c r="C122" i="25"/>
  <c r="D122" i="25"/>
  <c r="E122" i="25"/>
  <c r="F122" i="25"/>
  <c r="G122" i="25"/>
  <c r="H122" i="25"/>
  <c r="I122" i="25"/>
  <c r="J122" i="25"/>
  <c r="K122" i="25"/>
  <c r="L122" i="25"/>
  <c r="M122" i="25"/>
  <c r="N122" i="25"/>
  <c r="O122" i="25"/>
  <c r="C123" i="25"/>
  <c r="D123" i="25"/>
  <c r="E123" i="25"/>
  <c r="F123" i="25"/>
  <c r="G123" i="25"/>
  <c r="H123" i="25"/>
  <c r="I123" i="25"/>
  <c r="J123" i="25"/>
  <c r="K123" i="25"/>
  <c r="L123" i="25"/>
  <c r="M123" i="25"/>
  <c r="N123" i="25"/>
  <c r="O123" i="25"/>
  <c r="C124" i="25"/>
  <c r="D124" i="25"/>
  <c r="E124" i="25"/>
  <c r="F124" i="25"/>
  <c r="G124" i="25"/>
  <c r="H124" i="25"/>
  <c r="I124" i="25"/>
  <c r="J124" i="25"/>
  <c r="K124" i="25"/>
  <c r="L124" i="25"/>
  <c r="M124" i="25"/>
  <c r="N124" i="25"/>
  <c r="O124" i="25"/>
  <c r="C125" i="25"/>
  <c r="D125" i="25"/>
  <c r="E125" i="25"/>
  <c r="F125" i="25"/>
  <c r="G125" i="25"/>
  <c r="H125" i="25"/>
  <c r="I125" i="25"/>
  <c r="J125" i="25"/>
  <c r="K125" i="25"/>
  <c r="L125" i="25"/>
  <c r="M125" i="25"/>
  <c r="N125" i="25"/>
  <c r="O125" i="25"/>
  <c r="C126" i="25"/>
  <c r="D126" i="25"/>
  <c r="E126" i="25"/>
  <c r="F126" i="25"/>
  <c r="G126" i="25"/>
  <c r="H126" i="25"/>
  <c r="I126" i="25"/>
  <c r="J126" i="25"/>
  <c r="K126" i="25"/>
  <c r="L126" i="25"/>
  <c r="M126" i="25"/>
  <c r="N126" i="25"/>
  <c r="O126" i="25"/>
  <c r="C127" i="25"/>
  <c r="D127" i="25"/>
  <c r="E127" i="25"/>
  <c r="F127" i="25"/>
  <c r="G127" i="25"/>
  <c r="H127" i="25"/>
  <c r="I127" i="25"/>
  <c r="J127" i="25"/>
  <c r="K127" i="25"/>
  <c r="L127" i="25"/>
  <c r="M127" i="25"/>
  <c r="N127" i="25"/>
  <c r="O127" i="25"/>
  <c r="J12" i="9"/>
  <c r="B12" i="9" s="1"/>
  <c r="F113" i="28" l="1"/>
  <c r="Y99" i="9"/>
  <c r="F117" i="28"/>
  <c r="Y103" i="9"/>
  <c r="F116" i="28"/>
  <c r="Y102" i="9"/>
  <c r="F114" i="28"/>
  <c r="Y100" i="9"/>
  <c r="F115" i="28"/>
  <c r="Y101" i="9"/>
  <c r="L6" i="18"/>
  <c r="L9" i="18"/>
  <c r="L10" i="18" s="1"/>
  <c r="N6" i="18"/>
  <c r="N9" i="18"/>
  <c r="N10" i="18" s="1"/>
  <c r="M6" i="18"/>
  <c r="M9" i="18"/>
  <c r="M10" i="18" s="1"/>
  <c r="W102" i="9"/>
  <c r="D116" i="28"/>
  <c r="W100" i="9"/>
  <c r="D114" i="28"/>
  <c r="W99" i="9"/>
  <c r="D113" i="28"/>
  <c r="W103" i="9"/>
  <c r="D117" i="28"/>
  <c r="W101" i="9"/>
  <c r="D115" i="28"/>
  <c r="F15" i="17"/>
  <c r="F16" i="17"/>
  <c r="F17" i="17"/>
  <c r="F18" i="17"/>
  <c r="F19" i="17"/>
  <c r="F20" i="17"/>
  <c r="F21" i="17"/>
  <c r="F22" i="17"/>
  <c r="F23" i="17"/>
  <c r="F24" i="17"/>
  <c r="F25" i="17"/>
  <c r="F26" i="17"/>
  <c r="O26" i="9" s="1"/>
  <c r="F27" i="17"/>
  <c r="F28" i="17"/>
  <c r="F29" i="17"/>
  <c r="F30" i="17"/>
  <c r="F31" i="17"/>
  <c r="F32" i="17"/>
  <c r="F33" i="17"/>
  <c r="F34" i="17"/>
  <c r="F35" i="17"/>
  <c r="F36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D38" i="8" l="1"/>
  <c r="D21" i="28" l="1"/>
  <c r="O19" i="9" l="1"/>
  <c r="D25" i="8" l="1"/>
  <c r="G20" i="44" s="1"/>
  <c r="G20" i="43" l="1"/>
  <c r="G20" i="42"/>
  <c r="G20" i="41"/>
  <c r="G22" i="31"/>
  <c r="G20" i="34"/>
  <c r="D9" i="28"/>
  <c r="G20" i="30"/>
  <c r="F91" i="15"/>
  <c r="E91" i="15"/>
  <c r="D91" i="15"/>
  <c r="C91" i="15"/>
  <c r="F62" i="15"/>
  <c r="E62" i="15"/>
  <c r="D62" i="15"/>
  <c r="C62" i="15"/>
  <c r="F53" i="15"/>
  <c r="E53" i="15"/>
  <c r="D53" i="15"/>
  <c r="C53" i="15"/>
  <c r="B53" i="15"/>
  <c r="F43" i="15"/>
  <c r="E43" i="15"/>
  <c r="D43" i="15"/>
  <c r="C43" i="15"/>
  <c r="B43" i="15"/>
  <c r="F35" i="15"/>
  <c r="E35" i="15"/>
  <c r="D35" i="15"/>
  <c r="C35" i="15"/>
  <c r="B35" i="15"/>
  <c r="P33" i="15"/>
  <c r="O33" i="15"/>
  <c r="M33" i="15"/>
  <c r="L33" i="15"/>
  <c r="K33" i="15"/>
  <c r="J33" i="15"/>
  <c r="P32" i="15"/>
  <c r="O32" i="15"/>
  <c r="M32" i="15"/>
  <c r="L32" i="15"/>
  <c r="L34" i="15" s="1"/>
  <c r="K32" i="15"/>
  <c r="J32" i="15"/>
  <c r="B31" i="15"/>
  <c r="C49" i="15" s="1"/>
  <c r="Q30" i="15"/>
  <c r="N30" i="15"/>
  <c r="Q29" i="15"/>
  <c r="N29" i="15"/>
  <c r="N33" i="15" s="1"/>
  <c r="F24" i="15"/>
  <c r="E24" i="15"/>
  <c r="D24" i="15"/>
  <c r="C24" i="15"/>
  <c r="B24" i="15"/>
  <c r="F21" i="15"/>
  <c r="F26" i="15" s="1"/>
  <c r="F63" i="15" s="1"/>
  <c r="E21" i="15"/>
  <c r="E26" i="15" s="1"/>
  <c r="E63" i="15" s="1"/>
  <c r="D21" i="15"/>
  <c r="D26" i="15" s="1"/>
  <c r="D63" i="15" s="1"/>
  <c r="C21" i="15"/>
  <c r="C26" i="15" s="1"/>
  <c r="C63" i="15" s="1"/>
  <c r="B18" i="15"/>
  <c r="AA86" i="14"/>
  <c r="T86" i="14"/>
  <c r="N86" i="14"/>
  <c r="P86" i="14" s="1"/>
  <c r="K86" i="14"/>
  <c r="H86" i="14"/>
  <c r="Q86" i="14" s="1"/>
  <c r="F86" i="14"/>
  <c r="AA85" i="14"/>
  <c r="T85" i="14"/>
  <c r="N85" i="14"/>
  <c r="L85" i="14"/>
  <c r="M85" i="14" s="1"/>
  <c r="V85" i="14" s="1"/>
  <c r="W85" i="14" s="1"/>
  <c r="K85" i="14"/>
  <c r="H85" i="14"/>
  <c r="Q85" i="14" s="1"/>
  <c r="F85" i="14"/>
  <c r="AA84" i="14"/>
  <c r="T84" i="14"/>
  <c r="N84" i="14"/>
  <c r="P84" i="14" s="1"/>
  <c r="L84" i="14"/>
  <c r="M84" i="14" s="1"/>
  <c r="V84" i="14" s="1"/>
  <c r="W84" i="14" s="1"/>
  <c r="K84" i="14"/>
  <c r="H84" i="14"/>
  <c r="Q84" i="14" s="1"/>
  <c r="F84" i="14"/>
  <c r="AA83" i="14"/>
  <c r="T83" i="14"/>
  <c r="N83" i="14"/>
  <c r="O83" i="14" s="1"/>
  <c r="L83" i="14"/>
  <c r="K83" i="14"/>
  <c r="H83" i="14"/>
  <c r="Q83" i="14" s="1"/>
  <c r="F83" i="14"/>
  <c r="AA82" i="14"/>
  <c r="T82" i="14"/>
  <c r="N82" i="14"/>
  <c r="P82" i="14" s="1"/>
  <c r="L82" i="14"/>
  <c r="M82" i="14" s="1"/>
  <c r="V82" i="14" s="1"/>
  <c r="W82" i="14" s="1"/>
  <c r="K82" i="14"/>
  <c r="H82" i="14"/>
  <c r="Q82" i="14" s="1"/>
  <c r="F82" i="14"/>
  <c r="AA81" i="14"/>
  <c r="T81" i="14"/>
  <c r="N81" i="14"/>
  <c r="L81" i="14"/>
  <c r="M81" i="14" s="1"/>
  <c r="V81" i="14" s="1"/>
  <c r="W81" i="14" s="1"/>
  <c r="K81" i="14"/>
  <c r="H81" i="14"/>
  <c r="Q81" i="14" s="1"/>
  <c r="F81" i="14"/>
  <c r="AA80" i="14"/>
  <c r="T80" i="14"/>
  <c r="N80" i="14"/>
  <c r="L80" i="14"/>
  <c r="K80" i="14"/>
  <c r="H80" i="14"/>
  <c r="Q80" i="14" s="1"/>
  <c r="F80" i="14"/>
  <c r="AA79" i="14"/>
  <c r="T79" i="14"/>
  <c r="N79" i="14"/>
  <c r="O79" i="14" s="1"/>
  <c r="L79" i="14"/>
  <c r="K79" i="14"/>
  <c r="H79" i="14"/>
  <c r="Q79" i="14" s="1"/>
  <c r="F79" i="14"/>
  <c r="AA78" i="14"/>
  <c r="T78" i="14"/>
  <c r="N78" i="14"/>
  <c r="P78" i="14" s="1"/>
  <c r="L78" i="14"/>
  <c r="K78" i="14"/>
  <c r="H78" i="14"/>
  <c r="Q78" i="14" s="1"/>
  <c r="F78" i="14"/>
  <c r="AA77" i="14"/>
  <c r="T77" i="14"/>
  <c r="N77" i="14"/>
  <c r="L77" i="14"/>
  <c r="M77" i="14" s="1"/>
  <c r="V77" i="14" s="1"/>
  <c r="W77" i="14" s="1"/>
  <c r="K77" i="14"/>
  <c r="H77" i="14"/>
  <c r="Q77" i="14" s="1"/>
  <c r="F77" i="14"/>
  <c r="AA76" i="14"/>
  <c r="T76" i="14"/>
  <c r="N76" i="14"/>
  <c r="P76" i="14" s="1"/>
  <c r="L76" i="14"/>
  <c r="M76" i="14" s="1"/>
  <c r="V76" i="14" s="1"/>
  <c r="W76" i="14" s="1"/>
  <c r="K76" i="14"/>
  <c r="H76" i="14"/>
  <c r="Q76" i="14" s="1"/>
  <c r="F76" i="14"/>
  <c r="AA75" i="14"/>
  <c r="T75" i="14"/>
  <c r="N75" i="14"/>
  <c r="O75" i="14" s="1"/>
  <c r="L75" i="14"/>
  <c r="K75" i="14"/>
  <c r="H75" i="14"/>
  <c r="Q75" i="14" s="1"/>
  <c r="F75" i="14"/>
  <c r="AA74" i="14"/>
  <c r="T74" i="14"/>
  <c r="N74" i="14"/>
  <c r="P74" i="14" s="1"/>
  <c r="L74" i="14"/>
  <c r="K74" i="14"/>
  <c r="H74" i="14"/>
  <c r="Q74" i="14" s="1"/>
  <c r="F74" i="14"/>
  <c r="AA73" i="14"/>
  <c r="T73" i="14"/>
  <c r="N73" i="14"/>
  <c r="L73" i="14"/>
  <c r="M73" i="14" s="1"/>
  <c r="V73" i="14" s="1"/>
  <c r="W73" i="14" s="1"/>
  <c r="K73" i="14"/>
  <c r="H73" i="14"/>
  <c r="Q73" i="14" s="1"/>
  <c r="F73" i="14"/>
  <c r="AA72" i="14"/>
  <c r="T72" i="14"/>
  <c r="N72" i="14"/>
  <c r="O72" i="14" s="1"/>
  <c r="K72" i="14"/>
  <c r="H72" i="14"/>
  <c r="Q72" i="14" s="1"/>
  <c r="L72" i="14"/>
  <c r="M72" i="14" s="1"/>
  <c r="V72" i="14" s="1"/>
  <c r="W72" i="14" s="1"/>
  <c r="AA71" i="14"/>
  <c r="T71" i="14"/>
  <c r="N71" i="14"/>
  <c r="P71" i="14" s="1"/>
  <c r="L71" i="14"/>
  <c r="K71" i="14"/>
  <c r="H71" i="14"/>
  <c r="Q71" i="14" s="1"/>
  <c r="F71" i="14"/>
  <c r="AA70" i="14"/>
  <c r="T70" i="14"/>
  <c r="N70" i="14"/>
  <c r="L70" i="14"/>
  <c r="M70" i="14" s="1"/>
  <c r="V70" i="14" s="1"/>
  <c r="W70" i="14" s="1"/>
  <c r="K70" i="14"/>
  <c r="H70" i="14"/>
  <c r="Q70" i="14" s="1"/>
  <c r="F70" i="14"/>
  <c r="AA69" i="14"/>
  <c r="T69" i="14"/>
  <c r="N69" i="14"/>
  <c r="P69" i="14" s="1"/>
  <c r="L69" i="14"/>
  <c r="M69" i="14" s="1"/>
  <c r="V69" i="14" s="1"/>
  <c r="W69" i="14" s="1"/>
  <c r="K69" i="14"/>
  <c r="H69" i="14"/>
  <c r="Q69" i="14" s="1"/>
  <c r="F69" i="14"/>
  <c r="AA68" i="14"/>
  <c r="T68" i="14"/>
  <c r="N68" i="14"/>
  <c r="O68" i="14" s="1"/>
  <c r="L68" i="14"/>
  <c r="K68" i="14"/>
  <c r="H68" i="14"/>
  <c r="Q68" i="14" s="1"/>
  <c r="F68" i="14"/>
  <c r="AA67" i="14"/>
  <c r="T67" i="14"/>
  <c r="N67" i="14"/>
  <c r="P67" i="14" s="1"/>
  <c r="L67" i="14"/>
  <c r="M67" i="14" s="1"/>
  <c r="V67" i="14" s="1"/>
  <c r="W67" i="14" s="1"/>
  <c r="K67" i="14"/>
  <c r="H67" i="14"/>
  <c r="Q67" i="14" s="1"/>
  <c r="F67" i="14"/>
  <c r="AA66" i="14"/>
  <c r="T66" i="14"/>
  <c r="N66" i="14"/>
  <c r="L66" i="14"/>
  <c r="H66" i="14"/>
  <c r="Q66" i="14" s="1"/>
  <c r="F66" i="14"/>
  <c r="AA65" i="14"/>
  <c r="T65" i="14"/>
  <c r="N65" i="14"/>
  <c r="P65" i="14" s="1"/>
  <c r="L65" i="14"/>
  <c r="M65" i="14" s="1"/>
  <c r="V65" i="14" s="1"/>
  <c r="W65" i="14" s="1"/>
  <c r="H65" i="14"/>
  <c r="Q65" i="14" s="1"/>
  <c r="F65" i="14"/>
  <c r="AA64" i="14"/>
  <c r="T64" i="14"/>
  <c r="N64" i="14"/>
  <c r="O64" i="14" s="1"/>
  <c r="L64" i="14"/>
  <c r="K64" i="14"/>
  <c r="H64" i="14"/>
  <c r="Q64" i="14" s="1"/>
  <c r="F64" i="14"/>
  <c r="AA63" i="14"/>
  <c r="T63" i="14"/>
  <c r="N63" i="14"/>
  <c r="P63" i="14" s="1"/>
  <c r="L63" i="14"/>
  <c r="M63" i="14" s="1"/>
  <c r="V63" i="14" s="1"/>
  <c r="W63" i="14" s="1"/>
  <c r="K63" i="14"/>
  <c r="H63" i="14"/>
  <c r="Q63" i="14" s="1"/>
  <c r="F63" i="14"/>
  <c r="AA62" i="14"/>
  <c r="T62" i="14"/>
  <c r="N62" i="14"/>
  <c r="O62" i="14" s="1"/>
  <c r="L62" i="14"/>
  <c r="K62" i="14"/>
  <c r="H62" i="14"/>
  <c r="Q62" i="14" s="1"/>
  <c r="F62" i="14"/>
  <c r="AA61" i="14"/>
  <c r="T61" i="14"/>
  <c r="N61" i="14"/>
  <c r="P61" i="14" s="1"/>
  <c r="L61" i="14"/>
  <c r="M61" i="14" s="1"/>
  <c r="V61" i="14" s="1"/>
  <c r="W61" i="14" s="1"/>
  <c r="K61" i="14"/>
  <c r="H61" i="14"/>
  <c r="Q61" i="14" s="1"/>
  <c r="F61" i="14"/>
  <c r="AA60" i="14"/>
  <c r="T60" i="14"/>
  <c r="N60" i="14"/>
  <c r="P60" i="14" s="1"/>
  <c r="L60" i="14"/>
  <c r="K60" i="14"/>
  <c r="H60" i="14"/>
  <c r="Q60" i="14" s="1"/>
  <c r="F60" i="14"/>
  <c r="AA59" i="14"/>
  <c r="T59" i="14"/>
  <c r="N59" i="14"/>
  <c r="O59" i="14" s="1"/>
  <c r="L59" i="14"/>
  <c r="K59" i="14"/>
  <c r="H59" i="14"/>
  <c r="Q59" i="14" s="1"/>
  <c r="F59" i="14"/>
  <c r="AA58" i="14"/>
  <c r="T58" i="14"/>
  <c r="N58" i="14"/>
  <c r="P58" i="14" s="1"/>
  <c r="L58" i="14"/>
  <c r="M58" i="14" s="1"/>
  <c r="V58" i="14" s="1"/>
  <c r="W58" i="14" s="1"/>
  <c r="K58" i="14"/>
  <c r="H58" i="14"/>
  <c r="Q58" i="14" s="1"/>
  <c r="F58" i="14"/>
  <c r="AA57" i="14"/>
  <c r="T57" i="14"/>
  <c r="N57" i="14"/>
  <c r="P57" i="14" s="1"/>
  <c r="L57" i="14"/>
  <c r="M57" i="14" s="1"/>
  <c r="V57" i="14" s="1"/>
  <c r="W57" i="14" s="1"/>
  <c r="K57" i="14"/>
  <c r="H57" i="14"/>
  <c r="Q57" i="14" s="1"/>
  <c r="F57" i="14"/>
  <c r="AA56" i="14"/>
  <c r="T56" i="14"/>
  <c r="N56" i="14"/>
  <c r="P56" i="14" s="1"/>
  <c r="L56" i="14"/>
  <c r="K56" i="14"/>
  <c r="H56" i="14"/>
  <c r="Q56" i="14" s="1"/>
  <c r="F56" i="14"/>
  <c r="AA55" i="14"/>
  <c r="T55" i="14"/>
  <c r="N55" i="14"/>
  <c r="P55" i="14" s="1"/>
  <c r="L55" i="14"/>
  <c r="K55" i="14"/>
  <c r="H55" i="14"/>
  <c r="Q55" i="14" s="1"/>
  <c r="F55" i="14"/>
  <c r="AA54" i="14"/>
  <c r="T54" i="14"/>
  <c r="N54" i="14"/>
  <c r="P54" i="14" s="1"/>
  <c r="L54" i="14"/>
  <c r="M54" i="14" s="1"/>
  <c r="V54" i="14" s="1"/>
  <c r="W54" i="14" s="1"/>
  <c r="K54" i="14"/>
  <c r="H54" i="14"/>
  <c r="Q54" i="14" s="1"/>
  <c r="F54" i="14"/>
  <c r="AA53" i="14"/>
  <c r="T53" i="14"/>
  <c r="N53" i="14"/>
  <c r="O53" i="14" s="1"/>
  <c r="L53" i="14"/>
  <c r="K53" i="14"/>
  <c r="H53" i="14"/>
  <c r="Q53" i="14" s="1"/>
  <c r="F53" i="14"/>
  <c r="AA52" i="14"/>
  <c r="T52" i="14"/>
  <c r="N52" i="14"/>
  <c r="O52" i="14" s="1"/>
  <c r="L52" i="14"/>
  <c r="M52" i="14" s="1"/>
  <c r="V52" i="14" s="1"/>
  <c r="W52" i="14" s="1"/>
  <c r="K52" i="14"/>
  <c r="H52" i="14"/>
  <c r="Q52" i="14" s="1"/>
  <c r="F52" i="14"/>
  <c r="AA51" i="14"/>
  <c r="T51" i="14"/>
  <c r="N51" i="14"/>
  <c r="P51" i="14" s="1"/>
  <c r="L51" i="14"/>
  <c r="M51" i="14" s="1"/>
  <c r="V51" i="14" s="1"/>
  <c r="W51" i="14" s="1"/>
  <c r="K51" i="14"/>
  <c r="H51" i="14"/>
  <c r="Q51" i="14" s="1"/>
  <c r="F51" i="14"/>
  <c r="AA50" i="14"/>
  <c r="T50" i="14"/>
  <c r="N50" i="14"/>
  <c r="O50" i="14" s="1"/>
  <c r="L50" i="14"/>
  <c r="M50" i="14" s="1"/>
  <c r="V50" i="14" s="1"/>
  <c r="W50" i="14" s="1"/>
  <c r="K50" i="14"/>
  <c r="H50" i="14"/>
  <c r="Q50" i="14" s="1"/>
  <c r="F50" i="14"/>
  <c r="AA49" i="14"/>
  <c r="T49" i="14"/>
  <c r="N49" i="14"/>
  <c r="L49" i="14"/>
  <c r="M49" i="14" s="1"/>
  <c r="V49" i="14" s="1"/>
  <c r="W49" i="14" s="1"/>
  <c r="K49" i="14"/>
  <c r="H49" i="14"/>
  <c r="Q49" i="14" s="1"/>
  <c r="F49" i="14"/>
  <c r="AA48" i="14"/>
  <c r="T48" i="14"/>
  <c r="N48" i="14"/>
  <c r="O48" i="14" s="1"/>
  <c r="L48" i="14"/>
  <c r="M48" i="14" s="1"/>
  <c r="V48" i="14" s="1"/>
  <c r="W48" i="14" s="1"/>
  <c r="K48" i="14"/>
  <c r="H48" i="14"/>
  <c r="Q48" i="14" s="1"/>
  <c r="F48" i="14"/>
  <c r="AA47" i="14"/>
  <c r="T47" i="14"/>
  <c r="N47" i="14"/>
  <c r="P47" i="14" s="1"/>
  <c r="L47" i="14"/>
  <c r="M47" i="14" s="1"/>
  <c r="V47" i="14" s="1"/>
  <c r="W47" i="14" s="1"/>
  <c r="K47" i="14"/>
  <c r="H47" i="14"/>
  <c r="Q47" i="14" s="1"/>
  <c r="F47" i="14"/>
  <c r="AA46" i="14"/>
  <c r="T46" i="14"/>
  <c r="N46" i="14"/>
  <c r="O46" i="14" s="1"/>
  <c r="L46" i="14"/>
  <c r="M46" i="14" s="1"/>
  <c r="V46" i="14" s="1"/>
  <c r="W46" i="14" s="1"/>
  <c r="K46" i="14"/>
  <c r="H46" i="14"/>
  <c r="Q46" i="14" s="1"/>
  <c r="F46" i="14"/>
  <c r="AA45" i="14"/>
  <c r="T45" i="14"/>
  <c r="N45" i="14"/>
  <c r="L45" i="14"/>
  <c r="M45" i="14" s="1"/>
  <c r="V45" i="14" s="1"/>
  <c r="W45" i="14" s="1"/>
  <c r="K45" i="14"/>
  <c r="H45" i="14"/>
  <c r="Q45" i="14" s="1"/>
  <c r="F45" i="14"/>
  <c r="AA44" i="14"/>
  <c r="T44" i="14"/>
  <c r="N44" i="14"/>
  <c r="O44" i="14" s="1"/>
  <c r="L44" i="14"/>
  <c r="K44" i="14"/>
  <c r="H44" i="14"/>
  <c r="Q44" i="14" s="1"/>
  <c r="F44" i="14"/>
  <c r="AA43" i="14"/>
  <c r="T43" i="14"/>
  <c r="N43" i="14"/>
  <c r="P43" i="14" s="1"/>
  <c r="L43" i="14"/>
  <c r="M43" i="14" s="1"/>
  <c r="V43" i="14" s="1"/>
  <c r="W43" i="14" s="1"/>
  <c r="K43" i="14"/>
  <c r="H43" i="14"/>
  <c r="Q43" i="14" s="1"/>
  <c r="F43" i="14"/>
  <c r="AA42" i="14"/>
  <c r="T42" i="14"/>
  <c r="N42" i="14"/>
  <c r="K42" i="14"/>
  <c r="H42" i="14"/>
  <c r="Q42" i="14" s="1"/>
  <c r="F42" i="14"/>
  <c r="AA41" i="14"/>
  <c r="T41" i="14"/>
  <c r="N41" i="14"/>
  <c r="O41" i="14" s="1"/>
  <c r="L41" i="14"/>
  <c r="M41" i="14" s="1"/>
  <c r="V41" i="14" s="1"/>
  <c r="W41" i="14" s="1"/>
  <c r="K41" i="14"/>
  <c r="H41" i="14"/>
  <c r="Q41" i="14" s="1"/>
  <c r="F41" i="14"/>
  <c r="AA40" i="14"/>
  <c r="T40" i="14"/>
  <c r="N40" i="14"/>
  <c r="P40" i="14" s="1"/>
  <c r="L40" i="14"/>
  <c r="M40" i="14" s="1"/>
  <c r="V40" i="14" s="1"/>
  <c r="W40" i="14" s="1"/>
  <c r="K40" i="14"/>
  <c r="H40" i="14"/>
  <c r="Q40" i="14" s="1"/>
  <c r="F40" i="14"/>
  <c r="AA39" i="14"/>
  <c r="T39" i="14"/>
  <c r="N39" i="14"/>
  <c r="O39" i="14" s="1"/>
  <c r="K39" i="14"/>
  <c r="H39" i="14"/>
  <c r="Q39" i="14" s="1"/>
  <c r="F39" i="14"/>
  <c r="AA38" i="14"/>
  <c r="T38" i="14"/>
  <c r="N38" i="14"/>
  <c r="O38" i="14" s="1"/>
  <c r="L38" i="14"/>
  <c r="M38" i="14" s="1"/>
  <c r="V38" i="14" s="1"/>
  <c r="W38" i="14" s="1"/>
  <c r="K38" i="14"/>
  <c r="H38" i="14"/>
  <c r="Q38" i="14" s="1"/>
  <c r="F38" i="14"/>
  <c r="AA37" i="14"/>
  <c r="T37" i="14"/>
  <c r="N37" i="14"/>
  <c r="L37" i="14"/>
  <c r="K37" i="14"/>
  <c r="H37" i="14"/>
  <c r="Q37" i="14" s="1"/>
  <c r="F37" i="14"/>
  <c r="AA36" i="14"/>
  <c r="T36" i="14"/>
  <c r="N36" i="14"/>
  <c r="O36" i="14" s="1"/>
  <c r="L36" i="14"/>
  <c r="K36" i="14"/>
  <c r="H36" i="14"/>
  <c r="Q36" i="14" s="1"/>
  <c r="F36" i="14"/>
  <c r="AA35" i="14"/>
  <c r="T35" i="14"/>
  <c r="N35" i="14"/>
  <c r="L35" i="14"/>
  <c r="K35" i="14"/>
  <c r="H35" i="14"/>
  <c r="Q35" i="14" s="1"/>
  <c r="F35" i="14"/>
  <c r="AA34" i="14"/>
  <c r="T34" i="14"/>
  <c r="N34" i="14"/>
  <c r="L34" i="14"/>
  <c r="M34" i="14" s="1"/>
  <c r="V34" i="14" s="1"/>
  <c r="W34" i="14" s="1"/>
  <c r="K34" i="14"/>
  <c r="H34" i="14"/>
  <c r="Q34" i="14" s="1"/>
  <c r="F34" i="14"/>
  <c r="AA33" i="14"/>
  <c r="T33" i="14"/>
  <c r="N33" i="14"/>
  <c r="P33" i="14" s="1"/>
  <c r="L33" i="14"/>
  <c r="M33" i="14" s="1"/>
  <c r="V33" i="14" s="1"/>
  <c r="W33" i="14" s="1"/>
  <c r="K33" i="14"/>
  <c r="H33" i="14"/>
  <c r="Q33" i="14" s="1"/>
  <c r="F33" i="14"/>
  <c r="AA32" i="14"/>
  <c r="T32" i="14"/>
  <c r="N32" i="14"/>
  <c r="P32" i="14" s="1"/>
  <c r="L32" i="14"/>
  <c r="M32" i="14" s="1"/>
  <c r="V32" i="14" s="1"/>
  <c r="W32" i="14" s="1"/>
  <c r="K32" i="14"/>
  <c r="H32" i="14"/>
  <c r="Q32" i="14" s="1"/>
  <c r="F32" i="14"/>
  <c r="AA31" i="14"/>
  <c r="T31" i="14"/>
  <c r="N31" i="14"/>
  <c r="L31" i="14"/>
  <c r="K31" i="14"/>
  <c r="H31" i="14"/>
  <c r="Q31" i="14" s="1"/>
  <c r="F31" i="14"/>
  <c r="AA30" i="14"/>
  <c r="T30" i="14"/>
  <c r="N30" i="14"/>
  <c r="O30" i="14" s="1"/>
  <c r="L30" i="14"/>
  <c r="K30" i="14"/>
  <c r="H30" i="14"/>
  <c r="Q30" i="14" s="1"/>
  <c r="F30" i="14"/>
  <c r="AA29" i="14"/>
  <c r="T29" i="14"/>
  <c r="N29" i="14"/>
  <c r="P29" i="14" s="1"/>
  <c r="L29" i="14"/>
  <c r="M29" i="14" s="1"/>
  <c r="V29" i="14" s="1"/>
  <c r="W29" i="14" s="1"/>
  <c r="K29" i="14"/>
  <c r="H29" i="14"/>
  <c r="Q29" i="14" s="1"/>
  <c r="F29" i="14"/>
  <c r="AA28" i="14"/>
  <c r="T28" i="14"/>
  <c r="N28" i="14"/>
  <c r="O28" i="14" s="1"/>
  <c r="L28" i="14"/>
  <c r="M28" i="14" s="1"/>
  <c r="V28" i="14" s="1"/>
  <c r="W28" i="14" s="1"/>
  <c r="K28" i="14"/>
  <c r="H28" i="14"/>
  <c r="Q28" i="14" s="1"/>
  <c r="F28" i="14"/>
  <c r="AA27" i="14"/>
  <c r="T27" i="14"/>
  <c r="N27" i="14"/>
  <c r="P27" i="14" s="1"/>
  <c r="L27" i="14"/>
  <c r="M27" i="14" s="1"/>
  <c r="V27" i="14" s="1"/>
  <c r="W27" i="14" s="1"/>
  <c r="K27" i="14"/>
  <c r="H27" i="14"/>
  <c r="Q27" i="14" s="1"/>
  <c r="F27" i="14"/>
  <c r="AA26" i="14"/>
  <c r="T26" i="14"/>
  <c r="N26" i="14"/>
  <c r="O26" i="14" s="1"/>
  <c r="L26" i="14"/>
  <c r="K26" i="14"/>
  <c r="H26" i="14"/>
  <c r="Q26" i="14" s="1"/>
  <c r="F26" i="14"/>
  <c r="AA25" i="14"/>
  <c r="T25" i="14"/>
  <c r="N25" i="14"/>
  <c r="P25" i="14" s="1"/>
  <c r="L25" i="14"/>
  <c r="M25" i="14" s="1"/>
  <c r="V25" i="14" s="1"/>
  <c r="W25" i="14" s="1"/>
  <c r="K25" i="14"/>
  <c r="H25" i="14"/>
  <c r="Q25" i="14" s="1"/>
  <c r="F25" i="14"/>
  <c r="AA24" i="14"/>
  <c r="T24" i="14"/>
  <c r="N24" i="14"/>
  <c r="O24" i="14" s="1"/>
  <c r="L24" i="14"/>
  <c r="M24" i="14" s="1"/>
  <c r="V24" i="14" s="1"/>
  <c r="W24" i="14" s="1"/>
  <c r="K24" i="14"/>
  <c r="H24" i="14"/>
  <c r="Q24" i="14" s="1"/>
  <c r="F24" i="14"/>
  <c r="AA23" i="14"/>
  <c r="T23" i="14"/>
  <c r="N23" i="14"/>
  <c r="O23" i="14" s="1"/>
  <c r="L23" i="14"/>
  <c r="M23" i="14" s="1"/>
  <c r="V23" i="14" s="1"/>
  <c r="W23" i="14" s="1"/>
  <c r="K23" i="14"/>
  <c r="H23" i="14"/>
  <c r="Q23" i="14" s="1"/>
  <c r="F23" i="14"/>
  <c r="AA22" i="14"/>
  <c r="T22" i="14"/>
  <c r="N22" i="14"/>
  <c r="O22" i="14" s="1"/>
  <c r="L22" i="14"/>
  <c r="K22" i="14"/>
  <c r="H22" i="14"/>
  <c r="Q22" i="14" s="1"/>
  <c r="F22" i="14"/>
  <c r="AA21" i="14"/>
  <c r="T21" i="14"/>
  <c r="N21" i="14"/>
  <c r="P21" i="14" s="1"/>
  <c r="L21" i="14"/>
  <c r="M21" i="14" s="1"/>
  <c r="V21" i="14" s="1"/>
  <c r="W21" i="14" s="1"/>
  <c r="K21" i="14"/>
  <c r="H21" i="14"/>
  <c r="Q21" i="14" s="1"/>
  <c r="F21" i="14"/>
  <c r="AA20" i="14"/>
  <c r="T20" i="14"/>
  <c r="N20" i="14"/>
  <c r="P20" i="14" s="1"/>
  <c r="L20" i="14"/>
  <c r="M20" i="14" s="1"/>
  <c r="V20" i="14" s="1"/>
  <c r="W20" i="14" s="1"/>
  <c r="K20" i="14"/>
  <c r="H20" i="14"/>
  <c r="Q20" i="14" s="1"/>
  <c r="F20" i="14"/>
  <c r="AA19" i="14"/>
  <c r="T19" i="14"/>
  <c r="N19" i="14"/>
  <c r="O19" i="14" s="1"/>
  <c r="L19" i="14"/>
  <c r="M19" i="14" s="1"/>
  <c r="V19" i="14" s="1"/>
  <c r="W19" i="14" s="1"/>
  <c r="K19" i="14"/>
  <c r="H19" i="14"/>
  <c r="Q19" i="14" s="1"/>
  <c r="F19" i="14"/>
  <c r="AA18" i="14"/>
  <c r="T18" i="14"/>
  <c r="N18" i="14"/>
  <c r="O18" i="14" s="1"/>
  <c r="L18" i="14"/>
  <c r="M18" i="14" s="1"/>
  <c r="V18" i="14" s="1"/>
  <c r="W18" i="14" s="1"/>
  <c r="K18" i="14"/>
  <c r="H18" i="14"/>
  <c r="Q18" i="14" s="1"/>
  <c r="F18" i="14"/>
  <c r="AA17" i="14"/>
  <c r="T17" i="14"/>
  <c r="N17" i="14"/>
  <c r="P17" i="14" s="1"/>
  <c r="L17" i="14"/>
  <c r="K17" i="14"/>
  <c r="H17" i="14"/>
  <c r="Q17" i="14" s="1"/>
  <c r="F17" i="14"/>
  <c r="AA16" i="14"/>
  <c r="T16" i="14"/>
  <c r="N16" i="14"/>
  <c r="P16" i="14" s="1"/>
  <c r="L16" i="14"/>
  <c r="M16" i="14" s="1"/>
  <c r="V16" i="14" s="1"/>
  <c r="W16" i="14" s="1"/>
  <c r="K16" i="14"/>
  <c r="H16" i="14"/>
  <c r="Q16" i="14" s="1"/>
  <c r="F16" i="14"/>
  <c r="AA15" i="14"/>
  <c r="T15" i="14"/>
  <c r="N15" i="14"/>
  <c r="O15" i="14" s="1"/>
  <c r="L15" i="14"/>
  <c r="M15" i="14" s="1"/>
  <c r="V15" i="14" s="1"/>
  <c r="W15" i="14" s="1"/>
  <c r="K15" i="14"/>
  <c r="H15" i="14"/>
  <c r="Q15" i="14" s="1"/>
  <c r="F15" i="14"/>
  <c r="AA14" i="14"/>
  <c r="T14" i="14"/>
  <c r="N14" i="14"/>
  <c r="O14" i="14" s="1"/>
  <c r="L14" i="14"/>
  <c r="K14" i="14"/>
  <c r="H14" i="14"/>
  <c r="Q14" i="14" s="1"/>
  <c r="F14" i="14"/>
  <c r="AA13" i="14"/>
  <c r="T13" i="14"/>
  <c r="N13" i="14"/>
  <c r="P13" i="14" s="1"/>
  <c r="K13" i="14"/>
  <c r="H13" i="14"/>
  <c r="Q13" i="14" s="1"/>
  <c r="F13" i="14"/>
  <c r="L13" i="14"/>
  <c r="AA12" i="14"/>
  <c r="T12" i="14"/>
  <c r="N12" i="14"/>
  <c r="L12" i="14"/>
  <c r="M12" i="14" s="1"/>
  <c r="V12" i="14" s="1"/>
  <c r="W12" i="14" s="1"/>
  <c r="K12" i="14"/>
  <c r="H12" i="14"/>
  <c r="Q12" i="14" s="1"/>
  <c r="F12" i="14"/>
  <c r="AA11" i="14"/>
  <c r="T11" i="14"/>
  <c r="N11" i="14"/>
  <c r="O11" i="14" s="1"/>
  <c r="L11" i="14"/>
  <c r="M11" i="14" s="1"/>
  <c r="V11" i="14" s="1"/>
  <c r="W11" i="14" s="1"/>
  <c r="K11" i="14"/>
  <c r="H11" i="14"/>
  <c r="Q11" i="14" s="1"/>
  <c r="F11" i="14"/>
  <c r="AA10" i="14"/>
  <c r="T10" i="14"/>
  <c r="N10" i="14"/>
  <c r="P10" i="14" s="1"/>
  <c r="L10" i="14"/>
  <c r="M10" i="14" s="1"/>
  <c r="V10" i="14" s="1"/>
  <c r="W10" i="14" s="1"/>
  <c r="K10" i="14"/>
  <c r="H10" i="14"/>
  <c r="Q10" i="14" s="1"/>
  <c r="F10" i="14"/>
  <c r="AA9" i="14"/>
  <c r="T9" i="14"/>
  <c r="N9" i="14"/>
  <c r="O9" i="14" s="1"/>
  <c r="L9" i="14"/>
  <c r="M9" i="14" s="1"/>
  <c r="V9" i="14" s="1"/>
  <c r="W9" i="14" s="1"/>
  <c r="K9" i="14"/>
  <c r="H9" i="14"/>
  <c r="Q9" i="14" s="1"/>
  <c r="F9" i="14"/>
  <c r="AA8" i="14"/>
  <c r="T8" i="14"/>
  <c r="N8" i="14"/>
  <c r="O8" i="14" s="1"/>
  <c r="L8" i="14"/>
  <c r="M8" i="14" s="1"/>
  <c r="V8" i="14" s="1"/>
  <c r="W8" i="14" s="1"/>
  <c r="K8" i="14"/>
  <c r="H8" i="14"/>
  <c r="Q8" i="14" s="1"/>
  <c r="F8" i="14"/>
  <c r="AA7" i="14"/>
  <c r="N7" i="14"/>
  <c r="O7" i="14" s="1"/>
  <c r="L7" i="14"/>
  <c r="K7" i="14"/>
  <c r="H7" i="14"/>
  <c r="Q7" i="14" s="1"/>
  <c r="F7" i="14"/>
  <c r="AA6" i="14"/>
  <c r="T6" i="14"/>
  <c r="N6" i="14"/>
  <c r="O6" i="14" s="1"/>
  <c r="L6" i="14"/>
  <c r="K6" i="14"/>
  <c r="H6" i="14"/>
  <c r="Q6" i="14" s="1"/>
  <c r="F6" i="14"/>
  <c r="B6" i="14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N5" i="14"/>
  <c r="P5" i="14" s="1"/>
  <c r="M5" i="14"/>
  <c r="V5" i="14" s="1"/>
  <c r="W5" i="14" s="1"/>
  <c r="H5" i="14"/>
  <c r="Q5" i="14" s="1"/>
  <c r="F5" i="14"/>
  <c r="J3" i="14"/>
  <c r="D135" i="23"/>
  <c r="G135" i="23" s="1"/>
  <c r="D134" i="23"/>
  <c r="G134" i="23" s="1"/>
  <c r="D133" i="23"/>
  <c r="G133" i="23" s="1"/>
  <c r="D132" i="23"/>
  <c r="G132" i="23" s="1"/>
  <c r="D131" i="23"/>
  <c r="G131" i="23" s="1"/>
  <c r="D130" i="23"/>
  <c r="G130" i="23" s="1"/>
  <c r="V126" i="23"/>
  <c r="R126" i="23"/>
  <c r="S126" i="23" s="1"/>
  <c r="U126" i="23" s="1"/>
  <c r="G126" i="23"/>
  <c r="F126" i="23"/>
  <c r="V125" i="23"/>
  <c r="R125" i="23"/>
  <c r="S125" i="23" s="1"/>
  <c r="U125" i="23" s="1"/>
  <c r="M125" i="23"/>
  <c r="L125" i="23"/>
  <c r="H125" i="23"/>
  <c r="F125" i="23"/>
  <c r="V124" i="23"/>
  <c r="R124" i="23"/>
  <c r="S124" i="23" s="1"/>
  <c r="U124" i="23" s="1"/>
  <c r="M124" i="23"/>
  <c r="L124" i="23"/>
  <c r="H124" i="23"/>
  <c r="F124" i="23"/>
  <c r="V123" i="23"/>
  <c r="R123" i="23"/>
  <c r="S123" i="23" s="1"/>
  <c r="U123" i="23" s="1"/>
  <c r="G123" i="23"/>
  <c r="F123" i="23"/>
  <c r="V122" i="23"/>
  <c r="R122" i="23"/>
  <c r="S122" i="23" s="1"/>
  <c r="U122" i="23" s="1"/>
  <c r="M122" i="23"/>
  <c r="L122" i="23"/>
  <c r="H122" i="23"/>
  <c r="F122" i="23"/>
  <c r="V121" i="23"/>
  <c r="R121" i="23"/>
  <c r="S121" i="23" s="1"/>
  <c r="U121" i="23" s="1"/>
  <c r="M121" i="23"/>
  <c r="L121" i="23"/>
  <c r="H121" i="23"/>
  <c r="F121" i="23"/>
  <c r="V120" i="23"/>
  <c r="R120" i="23"/>
  <c r="S120" i="23" s="1"/>
  <c r="U120" i="23" s="1"/>
  <c r="G120" i="23"/>
  <c r="F120" i="23"/>
  <c r="V119" i="23"/>
  <c r="R119" i="23"/>
  <c r="S119" i="23" s="1"/>
  <c r="U119" i="23" s="1"/>
  <c r="M119" i="23"/>
  <c r="L119" i="23"/>
  <c r="F119" i="23"/>
  <c r="V118" i="23"/>
  <c r="R118" i="23"/>
  <c r="S118" i="23" s="1"/>
  <c r="U118" i="23" s="1"/>
  <c r="M118" i="23"/>
  <c r="L118" i="23"/>
  <c r="F118" i="23"/>
  <c r="V117" i="23"/>
  <c r="R117" i="23"/>
  <c r="S117" i="23" s="1"/>
  <c r="U117" i="23" s="1"/>
  <c r="G117" i="23"/>
  <c r="F117" i="23"/>
  <c r="V116" i="23"/>
  <c r="R116" i="23"/>
  <c r="S116" i="23" s="1"/>
  <c r="U116" i="23" s="1"/>
  <c r="G116" i="23"/>
  <c r="F116" i="23"/>
  <c r="V115" i="23"/>
  <c r="R115" i="23"/>
  <c r="S115" i="23" s="1"/>
  <c r="U115" i="23" s="1"/>
  <c r="G115" i="23"/>
  <c r="F115" i="23"/>
  <c r="V114" i="23"/>
  <c r="R114" i="23"/>
  <c r="S114" i="23" s="1"/>
  <c r="U114" i="23" s="1"/>
  <c r="G114" i="23"/>
  <c r="F114" i="23"/>
  <c r="V113" i="23"/>
  <c r="R113" i="23"/>
  <c r="S113" i="23" s="1"/>
  <c r="U113" i="23" s="1"/>
  <c r="G113" i="23"/>
  <c r="F113" i="23"/>
  <c r="V112" i="23"/>
  <c r="R112" i="23"/>
  <c r="S112" i="23" s="1"/>
  <c r="U112" i="23" s="1"/>
  <c r="G112" i="23"/>
  <c r="F112" i="23"/>
  <c r="V111" i="23"/>
  <c r="R111" i="23"/>
  <c r="S111" i="23" s="1"/>
  <c r="U111" i="23" s="1"/>
  <c r="G111" i="23"/>
  <c r="F111" i="23"/>
  <c r="V110" i="23"/>
  <c r="R110" i="23"/>
  <c r="S110" i="23" s="1"/>
  <c r="U110" i="23" s="1"/>
  <c r="G110" i="23"/>
  <c r="F110" i="23"/>
  <c r="V109" i="23"/>
  <c r="R109" i="23"/>
  <c r="S109" i="23" s="1"/>
  <c r="U109" i="23" s="1"/>
  <c r="G109" i="23"/>
  <c r="F109" i="23"/>
  <c r="V108" i="23"/>
  <c r="R108" i="23"/>
  <c r="S108" i="23" s="1"/>
  <c r="U108" i="23" s="1"/>
  <c r="G108" i="23"/>
  <c r="F108" i="23"/>
  <c r="V107" i="23"/>
  <c r="R107" i="23"/>
  <c r="S107" i="23" s="1"/>
  <c r="U107" i="23" s="1"/>
  <c r="G107" i="23"/>
  <c r="F107" i="23"/>
  <c r="V106" i="23"/>
  <c r="R106" i="23"/>
  <c r="S106" i="23" s="1"/>
  <c r="U106" i="23" s="1"/>
  <c r="G106" i="23"/>
  <c r="F106" i="23"/>
  <c r="V105" i="23"/>
  <c r="R105" i="23"/>
  <c r="S105" i="23" s="1"/>
  <c r="U105" i="23" s="1"/>
  <c r="G105" i="23"/>
  <c r="F105" i="23"/>
  <c r="V104" i="23"/>
  <c r="R104" i="23"/>
  <c r="S104" i="23" s="1"/>
  <c r="U104" i="23" s="1"/>
  <c r="G104" i="23"/>
  <c r="F104" i="23"/>
  <c r="V103" i="23"/>
  <c r="R103" i="23"/>
  <c r="S103" i="23" s="1"/>
  <c r="U103" i="23" s="1"/>
  <c r="G103" i="23"/>
  <c r="F103" i="23"/>
  <c r="V102" i="23"/>
  <c r="R102" i="23"/>
  <c r="S102" i="23" s="1"/>
  <c r="U102" i="23" s="1"/>
  <c r="G102" i="23"/>
  <c r="F102" i="23"/>
  <c r="V101" i="23"/>
  <c r="R101" i="23"/>
  <c r="S101" i="23" s="1"/>
  <c r="U101" i="23" s="1"/>
  <c r="G101" i="23"/>
  <c r="F101" i="23"/>
  <c r="V100" i="23"/>
  <c r="R100" i="23"/>
  <c r="S100" i="23" s="1"/>
  <c r="U100" i="23" s="1"/>
  <c r="G100" i="23"/>
  <c r="F100" i="23"/>
  <c r="V99" i="23"/>
  <c r="R99" i="23"/>
  <c r="S99" i="23" s="1"/>
  <c r="U99" i="23" s="1"/>
  <c r="G99" i="23"/>
  <c r="F99" i="23"/>
  <c r="V98" i="23"/>
  <c r="R98" i="23"/>
  <c r="S98" i="23" s="1"/>
  <c r="U98" i="23" s="1"/>
  <c r="G98" i="23"/>
  <c r="F98" i="23"/>
  <c r="V97" i="23"/>
  <c r="R97" i="23"/>
  <c r="S97" i="23" s="1"/>
  <c r="U97" i="23" s="1"/>
  <c r="G97" i="23"/>
  <c r="F97" i="23"/>
  <c r="V96" i="23"/>
  <c r="R96" i="23"/>
  <c r="S96" i="23" s="1"/>
  <c r="U96" i="23" s="1"/>
  <c r="G96" i="23"/>
  <c r="F96" i="23"/>
  <c r="V95" i="23"/>
  <c r="R95" i="23"/>
  <c r="S95" i="23" s="1"/>
  <c r="U95" i="23" s="1"/>
  <c r="G95" i="23"/>
  <c r="H95" i="23" s="1"/>
  <c r="F95" i="23"/>
  <c r="V94" i="23"/>
  <c r="R94" i="23"/>
  <c r="S94" i="23" s="1"/>
  <c r="U94" i="23" s="1"/>
  <c r="G94" i="23"/>
  <c r="F94" i="23"/>
  <c r="V93" i="23"/>
  <c r="R93" i="23"/>
  <c r="S93" i="23" s="1"/>
  <c r="U93" i="23" s="1"/>
  <c r="G93" i="23"/>
  <c r="F93" i="23"/>
  <c r="V92" i="23"/>
  <c r="R92" i="23"/>
  <c r="S92" i="23" s="1"/>
  <c r="U92" i="23" s="1"/>
  <c r="G92" i="23"/>
  <c r="F92" i="23"/>
  <c r="V91" i="23"/>
  <c r="R91" i="23"/>
  <c r="S91" i="23" s="1"/>
  <c r="U91" i="23" s="1"/>
  <c r="G91" i="23"/>
  <c r="F91" i="23"/>
  <c r="V90" i="23"/>
  <c r="R90" i="23"/>
  <c r="S90" i="23" s="1"/>
  <c r="U90" i="23" s="1"/>
  <c r="G90" i="23"/>
  <c r="F90" i="23"/>
  <c r="V89" i="23"/>
  <c r="R89" i="23"/>
  <c r="S89" i="23" s="1"/>
  <c r="U89" i="23" s="1"/>
  <c r="G89" i="23"/>
  <c r="F89" i="23"/>
  <c r="V88" i="23"/>
  <c r="R88" i="23"/>
  <c r="S88" i="23" s="1"/>
  <c r="U88" i="23" s="1"/>
  <c r="G88" i="23"/>
  <c r="F88" i="23"/>
  <c r="V87" i="23"/>
  <c r="R87" i="23"/>
  <c r="S87" i="23" s="1"/>
  <c r="U87" i="23" s="1"/>
  <c r="G87" i="23"/>
  <c r="F87" i="23"/>
  <c r="V86" i="23"/>
  <c r="R86" i="23"/>
  <c r="S86" i="23" s="1"/>
  <c r="U86" i="23" s="1"/>
  <c r="G86" i="23"/>
  <c r="F86" i="23"/>
  <c r="V85" i="23"/>
  <c r="R85" i="23"/>
  <c r="S85" i="23" s="1"/>
  <c r="U85" i="23" s="1"/>
  <c r="G85" i="23"/>
  <c r="F85" i="23"/>
  <c r="V84" i="23"/>
  <c r="R84" i="23"/>
  <c r="S84" i="23" s="1"/>
  <c r="U84" i="23" s="1"/>
  <c r="G84" i="23"/>
  <c r="F84" i="23"/>
  <c r="V83" i="23"/>
  <c r="R83" i="23"/>
  <c r="S83" i="23" s="1"/>
  <c r="U83" i="23" s="1"/>
  <c r="G83" i="23"/>
  <c r="F83" i="23"/>
  <c r="V82" i="23"/>
  <c r="R82" i="23"/>
  <c r="S82" i="23" s="1"/>
  <c r="U82" i="23" s="1"/>
  <c r="G82" i="23"/>
  <c r="F82" i="23"/>
  <c r="V81" i="23"/>
  <c r="R81" i="23"/>
  <c r="S81" i="23" s="1"/>
  <c r="U81" i="23" s="1"/>
  <c r="G81" i="23"/>
  <c r="F81" i="23"/>
  <c r="V80" i="23"/>
  <c r="R80" i="23"/>
  <c r="S80" i="23" s="1"/>
  <c r="U80" i="23" s="1"/>
  <c r="G80" i="23"/>
  <c r="F80" i="23"/>
  <c r="V79" i="23"/>
  <c r="R79" i="23"/>
  <c r="S79" i="23" s="1"/>
  <c r="U79" i="23" s="1"/>
  <c r="G79" i="23"/>
  <c r="F79" i="23"/>
  <c r="V78" i="23"/>
  <c r="R78" i="23"/>
  <c r="S78" i="23" s="1"/>
  <c r="U78" i="23" s="1"/>
  <c r="G78" i="23"/>
  <c r="F78" i="23"/>
  <c r="V77" i="23"/>
  <c r="R77" i="23"/>
  <c r="S77" i="23" s="1"/>
  <c r="U77" i="23" s="1"/>
  <c r="G77" i="23"/>
  <c r="F77" i="23"/>
  <c r="V76" i="23"/>
  <c r="R76" i="23"/>
  <c r="S76" i="23" s="1"/>
  <c r="U76" i="23" s="1"/>
  <c r="G76" i="23"/>
  <c r="F76" i="23"/>
  <c r="V75" i="23"/>
  <c r="R75" i="23"/>
  <c r="S75" i="23" s="1"/>
  <c r="U75" i="23" s="1"/>
  <c r="G75" i="23"/>
  <c r="F75" i="23"/>
  <c r="V74" i="23"/>
  <c r="R74" i="23"/>
  <c r="S74" i="23" s="1"/>
  <c r="U74" i="23" s="1"/>
  <c r="G74" i="23"/>
  <c r="F74" i="23"/>
  <c r="V73" i="23"/>
  <c r="Q73" i="23"/>
  <c r="R73" i="23" s="1"/>
  <c r="S73" i="23" s="1"/>
  <c r="U73" i="23" s="1"/>
  <c r="G73" i="23"/>
  <c r="F73" i="23"/>
  <c r="V72" i="23"/>
  <c r="R72" i="23"/>
  <c r="S72" i="23" s="1"/>
  <c r="U72" i="23" s="1"/>
  <c r="K72" i="23"/>
  <c r="K73" i="23" s="1"/>
  <c r="K74" i="23" s="1"/>
  <c r="K75" i="23" s="1"/>
  <c r="K76" i="23" s="1"/>
  <c r="K77" i="23" s="1"/>
  <c r="K78" i="23" s="1"/>
  <c r="K79" i="23" s="1"/>
  <c r="K80" i="23" s="1"/>
  <c r="K81" i="23" s="1"/>
  <c r="K82" i="23" s="1"/>
  <c r="K83" i="23" s="1"/>
  <c r="K84" i="23" s="1"/>
  <c r="K85" i="23" s="1"/>
  <c r="K86" i="23" s="1"/>
  <c r="K87" i="23" s="1"/>
  <c r="K88" i="23" s="1"/>
  <c r="K89" i="23" s="1"/>
  <c r="K90" i="23" s="1"/>
  <c r="K91" i="23" s="1"/>
  <c r="K92" i="23" s="1"/>
  <c r="K93" i="23" s="1"/>
  <c r="K94" i="23" s="1"/>
  <c r="K95" i="23" s="1"/>
  <c r="K96" i="23" s="1"/>
  <c r="K97" i="23" s="1"/>
  <c r="K98" i="23" s="1"/>
  <c r="K99" i="23" s="1"/>
  <c r="K100" i="23" s="1"/>
  <c r="K101" i="23" s="1"/>
  <c r="K102" i="23" s="1"/>
  <c r="K103" i="23" s="1"/>
  <c r="K104" i="23" s="1"/>
  <c r="K105" i="23" s="1"/>
  <c r="K106" i="23" s="1"/>
  <c r="K107" i="23" s="1"/>
  <c r="K108" i="23" s="1"/>
  <c r="K109" i="23" s="1"/>
  <c r="K110" i="23" s="1"/>
  <c r="K111" i="23" s="1"/>
  <c r="K112" i="23" s="1"/>
  <c r="K113" i="23" s="1"/>
  <c r="K114" i="23" s="1"/>
  <c r="K115" i="23" s="1"/>
  <c r="K116" i="23" s="1"/>
  <c r="K117" i="23" s="1"/>
  <c r="G72" i="23"/>
  <c r="F72" i="23"/>
  <c r="V71" i="23"/>
  <c r="R71" i="23"/>
  <c r="S71" i="23" s="1"/>
  <c r="U71" i="23" s="1"/>
  <c r="G71" i="23"/>
  <c r="F71" i="23"/>
  <c r="V70" i="23"/>
  <c r="R70" i="23"/>
  <c r="S70" i="23" s="1"/>
  <c r="U70" i="23" s="1"/>
  <c r="M70" i="23"/>
  <c r="L70" i="23"/>
  <c r="H70" i="23"/>
  <c r="F70" i="23"/>
  <c r="V69" i="23"/>
  <c r="R69" i="23"/>
  <c r="S69" i="23" s="1"/>
  <c r="U69" i="23" s="1"/>
  <c r="M69" i="23"/>
  <c r="L69" i="23"/>
  <c r="H69" i="23"/>
  <c r="F69" i="23"/>
  <c r="V68" i="23"/>
  <c r="R68" i="23"/>
  <c r="S68" i="23" s="1"/>
  <c r="U68" i="23" s="1"/>
  <c r="M68" i="23"/>
  <c r="L68" i="23"/>
  <c r="H68" i="23"/>
  <c r="F68" i="23"/>
  <c r="V67" i="23"/>
  <c r="R67" i="23"/>
  <c r="S67" i="23" s="1"/>
  <c r="U67" i="23" s="1"/>
  <c r="M67" i="23"/>
  <c r="L67" i="23"/>
  <c r="H67" i="23"/>
  <c r="F67" i="23"/>
  <c r="V66" i="23"/>
  <c r="R66" i="23"/>
  <c r="S66" i="23" s="1"/>
  <c r="U66" i="23" s="1"/>
  <c r="G66" i="23"/>
  <c r="F66" i="23"/>
  <c r="V65" i="23"/>
  <c r="R65" i="23"/>
  <c r="S65" i="23" s="1"/>
  <c r="U65" i="23" s="1"/>
  <c r="G65" i="23"/>
  <c r="F65" i="23"/>
  <c r="V64" i="23"/>
  <c r="R64" i="23"/>
  <c r="S64" i="23" s="1"/>
  <c r="U64" i="23" s="1"/>
  <c r="G64" i="23"/>
  <c r="F64" i="23"/>
  <c r="V63" i="23"/>
  <c r="R63" i="23"/>
  <c r="S63" i="23" s="1"/>
  <c r="U63" i="23" s="1"/>
  <c r="G63" i="23"/>
  <c r="F63" i="23"/>
  <c r="V62" i="23"/>
  <c r="R62" i="23"/>
  <c r="S62" i="23" s="1"/>
  <c r="U62" i="23" s="1"/>
  <c r="G62" i="23"/>
  <c r="F62" i="23"/>
  <c r="V61" i="23"/>
  <c r="R61" i="23"/>
  <c r="S61" i="23" s="1"/>
  <c r="U61" i="23" s="1"/>
  <c r="G61" i="23"/>
  <c r="F61" i="23"/>
  <c r="V60" i="23"/>
  <c r="R60" i="23"/>
  <c r="S60" i="23" s="1"/>
  <c r="U60" i="23" s="1"/>
  <c r="G60" i="23"/>
  <c r="F60" i="23"/>
  <c r="V59" i="23"/>
  <c r="R59" i="23"/>
  <c r="S59" i="23" s="1"/>
  <c r="U59" i="23" s="1"/>
  <c r="G59" i="23"/>
  <c r="F59" i="23"/>
  <c r="V58" i="23"/>
  <c r="R58" i="23"/>
  <c r="S58" i="23" s="1"/>
  <c r="U58" i="23" s="1"/>
  <c r="G58" i="23"/>
  <c r="F58" i="23"/>
  <c r="V57" i="23"/>
  <c r="R57" i="23"/>
  <c r="S57" i="23" s="1"/>
  <c r="U57" i="23" s="1"/>
  <c r="G57" i="23"/>
  <c r="F57" i="23"/>
  <c r="V56" i="23"/>
  <c r="R56" i="23"/>
  <c r="S56" i="23" s="1"/>
  <c r="U56" i="23" s="1"/>
  <c r="G56" i="23"/>
  <c r="F56" i="23"/>
  <c r="V55" i="23"/>
  <c r="R55" i="23"/>
  <c r="S55" i="23" s="1"/>
  <c r="U55" i="23" s="1"/>
  <c r="G55" i="23"/>
  <c r="F55" i="23"/>
  <c r="V54" i="23"/>
  <c r="R54" i="23"/>
  <c r="S54" i="23" s="1"/>
  <c r="U54" i="23" s="1"/>
  <c r="G54" i="23"/>
  <c r="F54" i="23"/>
  <c r="V53" i="23"/>
  <c r="R53" i="23"/>
  <c r="S53" i="23" s="1"/>
  <c r="U53" i="23" s="1"/>
  <c r="G53" i="23"/>
  <c r="H53" i="23" s="1"/>
  <c r="F53" i="23"/>
  <c r="V52" i="23"/>
  <c r="R52" i="23"/>
  <c r="S52" i="23" s="1"/>
  <c r="U52" i="23" s="1"/>
  <c r="G52" i="23"/>
  <c r="F52" i="23"/>
  <c r="V51" i="23"/>
  <c r="R51" i="23"/>
  <c r="S51" i="23" s="1"/>
  <c r="U51" i="23" s="1"/>
  <c r="G51" i="23"/>
  <c r="F51" i="23"/>
  <c r="V50" i="23"/>
  <c r="R50" i="23"/>
  <c r="S50" i="23" s="1"/>
  <c r="U50" i="23" s="1"/>
  <c r="G50" i="23"/>
  <c r="F50" i="23"/>
  <c r="V49" i="23"/>
  <c r="R49" i="23"/>
  <c r="S49" i="23" s="1"/>
  <c r="U49" i="23" s="1"/>
  <c r="G49" i="23"/>
  <c r="F49" i="23"/>
  <c r="V48" i="23"/>
  <c r="R48" i="23"/>
  <c r="S48" i="23" s="1"/>
  <c r="U48" i="23" s="1"/>
  <c r="G48" i="23"/>
  <c r="F48" i="23"/>
  <c r="V47" i="23"/>
  <c r="R47" i="23"/>
  <c r="S47" i="23" s="1"/>
  <c r="U47" i="23" s="1"/>
  <c r="G47" i="23"/>
  <c r="F47" i="23"/>
  <c r="V46" i="23"/>
  <c r="R46" i="23"/>
  <c r="S46" i="23" s="1"/>
  <c r="U46" i="23" s="1"/>
  <c r="G46" i="23"/>
  <c r="F46" i="23"/>
  <c r="V45" i="23"/>
  <c r="R45" i="23"/>
  <c r="S45" i="23" s="1"/>
  <c r="U45" i="23" s="1"/>
  <c r="G45" i="23"/>
  <c r="F45" i="23"/>
  <c r="V44" i="23"/>
  <c r="R44" i="23"/>
  <c r="S44" i="23" s="1"/>
  <c r="U44" i="23" s="1"/>
  <c r="G44" i="23"/>
  <c r="F44" i="23"/>
  <c r="V43" i="23"/>
  <c r="R43" i="23"/>
  <c r="S43" i="23" s="1"/>
  <c r="U43" i="23" s="1"/>
  <c r="G43" i="23"/>
  <c r="F43" i="23"/>
  <c r="V42" i="23"/>
  <c r="R42" i="23"/>
  <c r="S42" i="23" s="1"/>
  <c r="U42" i="23" s="1"/>
  <c r="G42" i="23"/>
  <c r="F42" i="23"/>
  <c r="V41" i="23"/>
  <c r="R41" i="23"/>
  <c r="S41" i="23" s="1"/>
  <c r="U41" i="23" s="1"/>
  <c r="G41" i="23"/>
  <c r="F41" i="23"/>
  <c r="V40" i="23"/>
  <c r="R40" i="23"/>
  <c r="S40" i="23" s="1"/>
  <c r="U40" i="23" s="1"/>
  <c r="G40" i="23"/>
  <c r="F40" i="23"/>
  <c r="V39" i="23"/>
  <c r="R39" i="23"/>
  <c r="S39" i="23" s="1"/>
  <c r="U39" i="23" s="1"/>
  <c r="G39" i="23"/>
  <c r="F39" i="23"/>
  <c r="V38" i="23"/>
  <c r="R38" i="23"/>
  <c r="S38" i="23" s="1"/>
  <c r="U38" i="23" s="1"/>
  <c r="G38" i="23"/>
  <c r="F38" i="23"/>
  <c r="V37" i="23"/>
  <c r="R37" i="23"/>
  <c r="S37" i="23" s="1"/>
  <c r="U37" i="23" s="1"/>
  <c r="G37" i="23"/>
  <c r="F37" i="23"/>
  <c r="V36" i="23"/>
  <c r="R36" i="23"/>
  <c r="S36" i="23" s="1"/>
  <c r="U36" i="23" s="1"/>
  <c r="G36" i="23"/>
  <c r="F36" i="23"/>
  <c r="V35" i="23"/>
  <c r="R35" i="23"/>
  <c r="S35" i="23" s="1"/>
  <c r="U35" i="23" s="1"/>
  <c r="G35" i="23"/>
  <c r="F35" i="23"/>
  <c r="V34" i="23"/>
  <c r="R34" i="23"/>
  <c r="S34" i="23" s="1"/>
  <c r="U34" i="23" s="1"/>
  <c r="G34" i="23"/>
  <c r="F34" i="23"/>
  <c r="V33" i="23"/>
  <c r="R33" i="23"/>
  <c r="S33" i="23" s="1"/>
  <c r="U33" i="23" s="1"/>
  <c r="G33" i="23"/>
  <c r="F33" i="23"/>
  <c r="V32" i="23"/>
  <c r="R32" i="23"/>
  <c r="S32" i="23" s="1"/>
  <c r="U32" i="23" s="1"/>
  <c r="G32" i="23"/>
  <c r="F32" i="23"/>
  <c r="V31" i="23"/>
  <c r="R31" i="23"/>
  <c r="S31" i="23" s="1"/>
  <c r="U31" i="23" s="1"/>
  <c r="G31" i="23"/>
  <c r="F31" i="23"/>
  <c r="V30" i="23"/>
  <c r="R30" i="23"/>
  <c r="S30" i="23" s="1"/>
  <c r="U30" i="23" s="1"/>
  <c r="G30" i="23"/>
  <c r="F30" i="23"/>
  <c r="V29" i="23"/>
  <c r="R29" i="23"/>
  <c r="S29" i="23" s="1"/>
  <c r="U29" i="23" s="1"/>
  <c r="G29" i="23"/>
  <c r="F29" i="23"/>
  <c r="V28" i="23"/>
  <c r="R28" i="23"/>
  <c r="S28" i="23" s="1"/>
  <c r="U28" i="23" s="1"/>
  <c r="G28" i="23"/>
  <c r="F28" i="23"/>
  <c r="V27" i="23"/>
  <c r="R27" i="23"/>
  <c r="S27" i="23" s="1"/>
  <c r="U27" i="23" s="1"/>
  <c r="G27" i="23"/>
  <c r="F27" i="23"/>
  <c r="V26" i="23"/>
  <c r="R26" i="23"/>
  <c r="S26" i="23" s="1"/>
  <c r="U26" i="23" s="1"/>
  <c r="G26" i="23"/>
  <c r="F26" i="23"/>
  <c r="V25" i="23"/>
  <c r="R25" i="23"/>
  <c r="S25" i="23" s="1"/>
  <c r="U25" i="23" s="1"/>
  <c r="G25" i="23"/>
  <c r="F25" i="23"/>
  <c r="V24" i="23"/>
  <c r="R24" i="23"/>
  <c r="S24" i="23" s="1"/>
  <c r="U24" i="23" s="1"/>
  <c r="G24" i="23"/>
  <c r="F24" i="23"/>
  <c r="V23" i="23"/>
  <c r="R23" i="23"/>
  <c r="S23" i="23" s="1"/>
  <c r="U23" i="23" s="1"/>
  <c r="G23" i="23"/>
  <c r="F23" i="23"/>
  <c r="V22" i="23"/>
  <c r="R22" i="23"/>
  <c r="S22" i="23" s="1"/>
  <c r="U22" i="23" s="1"/>
  <c r="G22" i="23"/>
  <c r="F22" i="23"/>
  <c r="V21" i="23"/>
  <c r="R21" i="23"/>
  <c r="S21" i="23" s="1"/>
  <c r="U21" i="23" s="1"/>
  <c r="G21" i="23"/>
  <c r="F21" i="23"/>
  <c r="V20" i="23"/>
  <c r="R20" i="23"/>
  <c r="S20" i="23" s="1"/>
  <c r="U20" i="23" s="1"/>
  <c r="G20" i="23"/>
  <c r="F20" i="23"/>
  <c r="V19" i="23"/>
  <c r="R19" i="23"/>
  <c r="S19" i="23" s="1"/>
  <c r="U19" i="23" s="1"/>
  <c r="K19" i="23"/>
  <c r="K20" i="23" s="1"/>
  <c r="K21" i="23" s="1"/>
  <c r="K22" i="23" s="1"/>
  <c r="K23" i="23" s="1"/>
  <c r="K24" i="23" s="1"/>
  <c r="K25" i="23" s="1"/>
  <c r="K26" i="23" s="1"/>
  <c r="K27" i="23" s="1"/>
  <c r="K28" i="23" s="1"/>
  <c r="K29" i="23" s="1"/>
  <c r="K30" i="23" s="1"/>
  <c r="K31" i="23" s="1"/>
  <c r="K32" i="23" s="1"/>
  <c r="K33" i="23" s="1"/>
  <c r="K34" i="23" s="1"/>
  <c r="K35" i="23" s="1"/>
  <c r="K36" i="23" s="1"/>
  <c r="K37" i="23" s="1"/>
  <c r="K38" i="23" s="1"/>
  <c r="K39" i="23" s="1"/>
  <c r="K40" i="23" s="1"/>
  <c r="K41" i="23" s="1"/>
  <c r="K42" i="23" s="1"/>
  <c r="K43" i="23" s="1"/>
  <c r="K44" i="23" s="1"/>
  <c r="K45" i="23" s="1"/>
  <c r="K46" i="23" s="1"/>
  <c r="K47" i="23" s="1"/>
  <c r="K48" i="23" s="1"/>
  <c r="K49" i="23" s="1"/>
  <c r="K50" i="23" s="1"/>
  <c r="K51" i="23" s="1"/>
  <c r="K52" i="23" s="1"/>
  <c r="K53" i="23" s="1"/>
  <c r="K54" i="23" s="1"/>
  <c r="K55" i="23" s="1"/>
  <c r="K56" i="23" s="1"/>
  <c r="K57" i="23" s="1"/>
  <c r="K58" i="23" s="1"/>
  <c r="K59" i="23" s="1"/>
  <c r="K60" i="23" s="1"/>
  <c r="K61" i="23" s="1"/>
  <c r="K62" i="23" s="1"/>
  <c r="K63" i="23" s="1"/>
  <c r="K64" i="23" s="1"/>
  <c r="K65" i="23" s="1"/>
  <c r="K66" i="23" s="1"/>
  <c r="G19" i="23"/>
  <c r="F19" i="23"/>
  <c r="V18" i="23"/>
  <c r="R18" i="23"/>
  <c r="S18" i="23" s="1"/>
  <c r="U18" i="23" s="1"/>
  <c r="G18" i="23"/>
  <c r="F18" i="23"/>
  <c r="V17" i="23"/>
  <c r="R17" i="23"/>
  <c r="S17" i="23" s="1"/>
  <c r="U17" i="23" s="1"/>
  <c r="G17" i="23"/>
  <c r="F17" i="23"/>
  <c r="V16" i="23"/>
  <c r="R16" i="23"/>
  <c r="S16" i="23" s="1"/>
  <c r="U16" i="23" s="1"/>
  <c r="G16" i="23"/>
  <c r="F16" i="23"/>
  <c r="V15" i="23"/>
  <c r="R15" i="23"/>
  <c r="S15" i="23" s="1"/>
  <c r="U15" i="23" s="1"/>
  <c r="G15" i="23"/>
  <c r="F15" i="23"/>
  <c r="V14" i="23"/>
  <c r="R14" i="23"/>
  <c r="S14" i="23" s="1"/>
  <c r="U14" i="23" s="1"/>
  <c r="G14" i="23"/>
  <c r="F14" i="23"/>
  <c r="V13" i="23"/>
  <c r="R13" i="23"/>
  <c r="S13" i="23" s="1"/>
  <c r="U13" i="23" s="1"/>
  <c r="G13" i="23"/>
  <c r="F13" i="23"/>
  <c r="V12" i="23"/>
  <c r="R12" i="23"/>
  <c r="S12" i="23" s="1"/>
  <c r="U12" i="23" s="1"/>
  <c r="G12" i="23"/>
  <c r="F12" i="23"/>
  <c r="V11" i="23"/>
  <c r="R11" i="23"/>
  <c r="S11" i="23" s="1"/>
  <c r="U11" i="23" s="1"/>
  <c r="G11" i="23"/>
  <c r="F11" i="23"/>
  <c r="V10" i="23"/>
  <c r="R10" i="23"/>
  <c r="S10" i="23" s="1"/>
  <c r="U10" i="23" s="1"/>
  <c r="G10" i="23"/>
  <c r="F10" i="23"/>
  <c r="V9" i="23"/>
  <c r="R9" i="23"/>
  <c r="S9" i="23" s="1"/>
  <c r="U9" i="23" s="1"/>
  <c r="G9" i="23"/>
  <c r="F9" i="23"/>
  <c r="V8" i="23"/>
  <c r="R8" i="23"/>
  <c r="S8" i="23" s="1"/>
  <c r="U8" i="23" s="1"/>
  <c r="G8" i="23"/>
  <c r="F8" i="23"/>
  <c r="V7" i="23"/>
  <c r="R7" i="23"/>
  <c r="S7" i="23" s="1"/>
  <c r="U7" i="23" s="1"/>
  <c r="G7" i="23"/>
  <c r="F7" i="23"/>
  <c r="V6" i="23"/>
  <c r="R6" i="23"/>
  <c r="S6" i="23" s="1"/>
  <c r="U6" i="23" s="1"/>
  <c r="G6" i="23"/>
  <c r="F6" i="23"/>
  <c r="B6" i="23"/>
  <c r="B7" i="23" s="1"/>
  <c r="B8" i="23" s="1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B103" i="23" s="1"/>
  <c r="B104" i="23" s="1"/>
  <c r="B105" i="23" s="1"/>
  <c r="B106" i="23" s="1"/>
  <c r="B107" i="23" s="1"/>
  <c r="B108" i="23" s="1"/>
  <c r="B109" i="23" s="1"/>
  <c r="B110" i="23" s="1"/>
  <c r="B111" i="23" s="1"/>
  <c r="B112" i="23" s="1"/>
  <c r="B113" i="23" s="1"/>
  <c r="B114" i="23" s="1"/>
  <c r="B115" i="23" s="1"/>
  <c r="B116" i="23" s="1"/>
  <c r="B117" i="23" s="1"/>
  <c r="B118" i="23" s="1"/>
  <c r="B119" i="23" s="1"/>
  <c r="B120" i="23" s="1"/>
  <c r="B121" i="23" s="1"/>
  <c r="B122" i="23" s="1"/>
  <c r="B123" i="23" s="1"/>
  <c r="B124" i="23" s="1"/>
  <c r="B125" i="23" s="1"/>
  <c r="B126" i="23" s="1"/>
  <c r="W5" i="23"/>
  <c r="V5" i="23"/>
  <c r="R5" i="23"/>
  <c r="S5" i="23" s="1"/>
  <c r="G5" i="23"/>
  <c r="F5" i="23"/>
  <c r="AK123" i="9"/>
  <c r="AG123" i="9"/>
  <c r="O123" i="9"/>
  <c r="J123" i="9"/>
  <c r="B123" i="9" s="1"/>
  <c r="I123" i="9"/>
  <c r="H117" i="10" s="1"/>
  <c r="T117" i="10" s="1"/>
  <c r="AK122" i="9"/>
  <c r="AG122" i="9"/>
  <c r="O122" i="9"/>
  <c r="J122" i="9"/>
  <c r="B122" i="9" s="1"/>
  <c r="I122" i="9"/>
  <c r="H116" i="10" s="1"/>
  <c r="T116" i="10" s="1"/>
  <c r="AK121" i="9"/>
  <c r="AG121" i="9"/>
  <c r="O121" i="9"/>
  <c r="J121" i="9"/>
  <c r="O115" i="10" s="1"/>
  <c r="I121" i="9"/>
  <c r="B115" i="10" s="1"/>
  <c r="B218" i="44" s="1"/>
  <c r="AK120" i="9"/>
  <c r="AG120" i="9"/>
  <c r="O120" i="9"/>
  <c r="J120" i="9"/>
  <c r="O114" i="10" s="1"/>
  <c r="I120" i="9"/>
  <c r="H114" i="10" s="1"/>
  <c r="T114" i="10" s="1"/>
  <c r="AK119" i="9"/>
  <c r="AG119" i="9"/>
  <c r="O119" i="9"/>
  <c r="J119" i="9"/>
  <c r="B119" i="9" s="1"/>
  <c r="I119" i="9"/>
  <c r="H113" i="10" s="1"/>
  <c r="T113" i="10" s="1"/>
  <c r="AK118" i="9"/>
  <c r="AG118" i="9"/>
  <c r="O118" i="9"/>
  <c r="J118" i="9"/>
  <c r="B118" i="9" s="1"/>
  <c r="I118" i="9"/>
  <c r="H112" i="10" s="1"/>
  <c r="T112" i="10" s="1"/>
  <c r="AK117" i="9"/>
  <c r="AG117" i="9"/>
  <c r="O117" i="9"/>
  <c r="J117" i="9"/>
  <c r="O111" i="10" s="1"/>
  <c r="I117" i="9"/>
  <c r="H111" i="10" s="1"/>
  <c r="T111" i="10" s="1"/>
  <c r="AK116" i="9"/>
  <c r="AG116" i="9"/>
  <c r="O116" i="9"/>
  <c r="J116" i="9"/>
  <c r="O110" i="10" s="1"/>
  <c r="I116" i="9"/>
  <c r="H110" i="10" s="1"/>
  <c r="T110" i="10" s="1"/>
  <c r="AK115" i="9"/>
  <c r="AG115" i="9"/>
  <c r="O115" i="9"/>
  <c r="J115" i="9"/>
  <c r="I115" i="9"/>
  <c r="H109" i="10" s="1"/>
  <c r="T109" i="10" s="1"/>
  <c r="AK114" i="9"/>
  <c r="AG114" i="9"/>
  <c r="O114" i="9"/>
  <c r="J114" i="9"/>
  <c r="B114" i="9" s="1"/>
  <c r="I114" i="9"/>
  <c r="H108" i="10" s="1"/>
  <c r="T108" i="10" s="1"/>
  <c r="AK113" i="9"/>
  <c r="AG113" i="9"/>
  <c r="O113" i="9"/>
  <c r="J113" i="9"/>
  <c r="O107" i="10" s="1"/>
  <c r="I113" i="9"/>
  <c r="B107" i="10" s="1"/>
  <c r="AK112" i="9"/>
  <c r="AG112" i="9"/>
  <c r="O112" i="9"/>
  <c r="J112" i="9"/>
  <c r="O106" i="10" s="1"/>
  <c r="I112" i="9"/>
  <c r="H106" i="10" s="1"/>
  <c r="T106" i="10" s="1"/>
  <c r="AK111" i="9"/>
  <c r="AG111" i="9"/>
  <c r="O111" i="9"/>
  <c r="J111" i="9"/>
  <c r="B111" i="9" s="1"/>
  <c r="I111" i="9"/>
  <c r="H105" i="10" s="1"/>
  <c r="T105" i="10" s="1"/>
  <c r="AK110" i="9"/>
  <c r="AG110" i="9"/>
  <c r="O110" i="9"/>
  <c r="J110" i="9"/>
  <c r="B110" i="9" s="1"/>
  <c r="I110" i="9"/>
  <c r="H104" i="10" s="1"/>
  <c r="T104" i="10" s="1"/>
  <c r="AK109" i="9"/>
  <c r="AG109" i="9"/>
  <c r="O109" i="9"/>
  <c r="J109" i="9"/>
  <c r="O103" i="10" s="1"/>
  <c r="I109" i="9"/>
  <c r="B103" i="10" s="1"/>
  <c r="AK108" i="9"/>
  <c r="AG108" i="9"/>
  <c r="O108" i="9"/>
  <c r="J108" i="9"/>
  <c r="O102" i="10" s="1"/>
  <c r="I108" i="9"/>
  <c r="H102" i="10" s="1"/>
  <c r="T102" i="10" s="1"/>
  <c r="AK107" i="9"/>
  <c r="AG107" i="9"/>
  <c r="O107" i="9"/>
  <c r="J107" i="9"/>
  <c r="B107" i="9" s="1"/>
  <c r="I107" i="9"/>
  <c r="B101" i="10" s="1"/>
  <c r="AK106" i="9"/>
  <c r="AG106" i="9"/>
  <c r="O106" i="9"/>
  <c r="J106" i="9"/>
  <c r="I106" i="9"/>
  <c r="H100" i="10" s="1"/>
  <c r="T100" i="10" s="1"/>
  <c r="AK105" i="9"/>
  <c r="AG105" i="9"/>
  <c r="O105" i="9"/>
  <c r="J105" i="9"/>
  <c r="B105" i="9" s="1"/>
  <c r="I105" i="9"/>
  <c r="B99" i="10" s="1"/>
  <c r="AK104" i="9"/>
  <c r="AG104" i="9"/>
  <c r="O104" i="9"/>
  <c r="J104" i="9"/>
  <c r="I104" i="9"/>
  <c r="H98" i="10" s="1"/>
  <c r="T98" i="10" s="1"/>
  <c r="AK103" i="9"/>
  <c r="AG103" i="9"/>
  <c r="O103" i="9"/>
  <c r="J103" i="9"/>
  <c r="O97" i="10" s="1"/>
  <c r="H97" i="10"/>
  <c r="T97" i="10" s="1"/>
  <c r="AK102" i="9"/>
  <c r="AG102" i="9"/>
  <c r="O102" i="9"/>
  <c r="J102" i="9"/>
  <c r="O96" i="10" s="1"/>
  <c r="H96" i="10"/>
  <c r="T96" i="10" s="1"/>
  <c r="AK101" i="9"/>
  <c r="AG101" i="9"/>
  <c r="O101" i="9"/>
  <c r="J101" i="9"/>
  <c r="B95" i="10"/>
  <c r="AK100" i="9"/>
  <c r="AG100" i="9"/>
  <c r="O100" i="9"/>
  <c r="J100" i="9"/>
  <c r="B100" i="9" s="1"/>
  <c r="H94" i="10"/>
  <c r="T94" i="10" s="1"/>
  <c r="AK99" i="9"/>
  <c r="AG99" i="9"/>
  <c r="O99" i="9"/>
  <c r="J99" i="9"/>
  <c r="O93" i="10" s="1"/>
  <c r="B93" i="10"/>
  <c r="AK98" i="9"/>
  <c r="AG98" i="9"/>
  <c r="AK97" i="9"/>
  <c r="AG97" i="9"/>
  <c r="AK96" i="9"/>
  <c r="AG96" i="9"/>
  <c r="AK95" i="9"/>
  <c r="AG95" i="9"/>
  <c r="AK94" i="9"/>
  <c r="AG94" i="9"/>
  <c r="AK93" i="9"/>
  <c r="AG93" i="9"/>
  <c r="AK92" i="9"/>
  <c r="AG92" i="9"/>
  <c r="AK91" i="9"/>
  <c r="AG91" i="9"/>
  <c r="AK90" i="9"/>
  <c r="AG90" i="9"/>
  <c r="AK89" i="9"/>
  <c r="AG89" i="9"/>
  <c r="AK88" i="9"/>
  <c r="AG88" i="9"/>
  <c r="AK87" i="9"/>
  <c r="AG87" i="9"/>
  <c r="AK86" i="9"/>
  <c r="AG86" i="9"/>
  <c r="AK85" i="9"/>
  <c r="AG85" i="9"/>
  <c r="AK84" i="9"/>
  <c r="AG84" i="9"/>
  <c r="AK83" i="9"/>
  <c r="AG83" i="9"/>
  <c r="AK82" i="9"/>
  <c r="AG82" i="9"/>
  <c r="AK81" i="9"/>
  <c r="AG81" i="9"/>
  <c r="AK80" i="9"/>
  <c r="AG80" i="9"/>
  <c r="AK79" i="9"/>
  <c r="AG79" i="9"/>
  <c r="AK78" i="9"/>
  <c r="AG78" i="9"/>
  <c r="AK77" i="9"/>
  <c r="AG77" i="9"/>
  <c r="AK76" i="9"/>
  <c r="AG76" i="9"/>
  <c r="AK75" i="9"/>
  <c r="AG75" i="9"/>
  <c r="AK74" i="9"/>
  <c r="AG74" i="9"/>
  <c r="AK73" i="9"/>
  <c r="AG73" i="9"/>
  <c r="AK72" i="9"/>
  <c r="AG72" i="9"/>
  <c r="AK71" i="9"/>
  <c r="AG71" i="9"/>
  <c r="AK70" i="9"/>
  <c r="AG70" i="9"/>
  <c r="AK69" i="9"/>
  <c r="AG69" i="9"/>
  <c r="AK68" i="9"/>
  <c r="AG68" i="9"/>
  <c r="AK67" i="9"/>
  <c r="AG67" i="9"/>
  <c r="AK66" i="9"/>
  <c r="AG66" i="9"/>
  <c r="AK65" i="9"/>
  <c r="AG65" i="9"/>
  <c r="AK64" i="9"/>
  <c r="AG64" i="9"/>
  <c r="AK63" i="9"/>
  <c r="AG63" i="9"/>
  <c r="AK62" i="9"/>
  <c r="AG62" i="9"/>
  <c r="AK61" i="9"/>
  <c r="AG61" i="9"/>
  <c r="AK60" i="9"/>
  <c r="AG60" i="9"/>
  <c r="AK59" i="9"/>
  <c r="AG59" i="9"/>
  <c r="AK58" i="9"/>
  <c r="AG58" i="9"/>
  <c r="W58" i="9"/>
  <c r="AK57" i="9"/>
  <c r="AG57" i="9"/>
  <c r="W57" i="9"/>
  <c r="AK56" i="9"/>
  <c r="AG56" i="9"/>
  <c r="W56" i="9"/>
  <c r="AK55" i="9"/>
  <c r="AG55" i="9"/>
  <c r="W55" i="9"/>
  <c r="AK54" i="9"/>
  <c r="AG54" i="9"/>
  <c r="W54" i="9"/>
  <c r="AK53" i="9"/>
  <c r="AG53" i="9"/>
  <c r="W53" i="9"/>
  <c r="AK52" i="9"/>
  <c r="AG52" i="9"/>
  <c r="W52" i="9"/>
  <c r="AK51" i="9"/>
  <c r="AG51" i="9"/>
  <c r="W51" i="9"/>
  <c r="AK50" i="9"/>
  <c r="AG50" i="9"/>
  <c r="W50" i="9"/>
  <c r="AK49" i="9"/>
  <c r="AG49" i="9"/>
  <c r="W49" i="9"/>
  <c r="AK48" i="9"/>
  <c r="AG48" i="9"/>
  <c r="W48" i="9"/>
  <c r="AK47" i="9"/>
  <c r="AG47" i="9"/>
  <c r="W47" i="9"/>
  <c r="AK46" i="9"/>
  <c r="AG46" i="9"/>
  <c r="W46" i="9"/>
  <c r="AK45" i="9"/>
  <c r="AG45" i="9"/>
  <c r="W45" i="9"/>
  <c r="AK44" i="9"/>
  <c r="AG44" i="9"/>
  <c r="W44" i="9"/>
  <c r="AK43" i="9"/>
  <c r="AG43" i="9"/>
  <c r="W43" i="9"/>
  <c r="AK42" i="9"/>
  <c r="AG42" i="9"/>
  <c r="W42" i="9"/>
  <c r="AK41" i="9"/>
  <c r="AG41" i="9"/>
  <c r="W41" i="9"/>
  <c r="AK40" i="9"/>
  <c r="AG40" i="9"/>
  <c r="W40" i="9"/>
  <c r="AK39" i="9"/>
  <c r="AG39" i="9"/>
  <c r="W39" i="9"/>
  <c r="AK38" i="9"/>
  <c r="AG38" i="9"/>
  <c r="W38" i="9"/>
  <c r="AK37" i="9"/>
  <c r="AG37" i="9"/>
  <c r="W37" i="9"/>
  <c r="AK36" i="9"/>
  <c r="AG36" i="9"/>
  <c r="W36" i="9"/>
  <c r="AK35" i="9"/>
  <c r="AG35" i="9"/>
  <c r="W35" i="9"/>
  <c r="AK34" i="9"/>
  <c r="AG34" i="9"/>
  <c r="W34" i="9"/>
  <c r="AK33" i="9"/>
  <c r="AG33" i="9"/>
  <c r="W33" i="9"/>
  <c r="AK32" i="9"/>
  <c r="AG32" i="9"/>
  <c r="W32" i="9"/>
  <c r="AK31" i="9"/>
  <c r="AG31" i="9"/>
  <c r="W31" i="9"/>
  <c r="AK30" i="9"/>
  <c r="AG30" i="9"/>
  <c r="W30" i="9"/>
  <c r="AK29" i="9"/>
  <c r="AG29" i="9"/>
  <c r="W29" i="9"/>
  <c r="AK28" i="9"/>
  <c r="AG28" i="9"/>
  <c r="W28" i="9"/>
  <c r="AK27" i="9"/>
  <c r="AG27" i="9"/>
  <c r="W27" i="9"/>
  <c r="AK26" i="9"/>
  <c r="AG26" i="9"/>
  <c r="W26" i="9"/>
  <c r="AK25" i="9"/>
  <c r="AG25" i="9"/>
  <c r="W25" i="9"/>
  <c r="AK24" i="9"/>
  <c r="AG24" i="9"/>
  <c r="W24" i="9"/>
  <c r="AK23" i="9"/>
  <c r="AG23" i="9"/>
  <c r="W23" i="9"/>
  <c r="AK22" i="9"/>
  <c r="AG22" i="9"/>
  <c r="W22" i="9"/>
  <c r="AK21" i="9"/>
  <c r="AG21" i="9"/>
  <c r="W21" i="9"/>
  <c r="AK20" i="9"/>
  <c r="AG20" i="9"/>
  <c r="W20" i="9"/>
  <c r="AK19" i="9"/>
  <c r="AG19" i="9"/>
  <c r="W19" i="9"/>
  <c r="AK18" i="9"/>
  <c r="AG18" i="9"/>
  <c r="W18" i="9"/>
  <c r="AK17" i="9"/>
  <c r="AG17" i="9"/>
  <c r="W17" i="9"/>
  <c r="AK16" i="9"/>
  <c r="AG16" i="9"/>
  <c r="W16" i="9"/>
  <c r="AK15" i="9"/>
  <c r="AG15" i="9"/>
  <c r="W15" i="9"/>
  <c r="AK14" i="9"/>
  <c r="AG14" i="9"/>
  <c r="W14" i="9"/>
  <c r="AK13" i="9"/>
  <c r="AI13" i="9"/>
  <c r="AI14" i="9" s="1"/>
  <c r="AI15" i="9" s="1"/>
  <c r="AI16" i="9" s="1"/>
  <c r="AI17" i="9" s="1"/>
  <c r="AI18" i="9" s="1"/>
  <c r="AI19" i="9" s="1"/>
  <c r="AI20" i="9" s="1"/>
  <c r="AI21" i="9" s="1"/>
  <c r="AI22" i="9" s="1"/>
  <c r="AI23" i="9" s="1"/>
  <c r="AI24" i="9" s="1"/>
  <c r="AI25" i="9" s="1"/>
  <c r="AI26" i="9" s="1"/>
  <c r="AI27" i="9" s="1"/>
  <c r="AI28" i="9" s="1"/>
  <c r="AI29" i="9" s="1"/>
  <c r="AI30" i="9" s="1"/>
  <c r="AI31" i="9" s="1"/>
  <c r="AI32" i="9" s="1"/>
  <c r="AI33" i="9" s="1"/>
  <c r="AI34" i="9" s="1"/>
  <c r="AI35" i="9" s="1"/>
  <c r="AI36" i="9" s="1"/>
  <c r="AI37" i="9" s="1"/>
  <c r="AI38" i="9" s="1"/>
  <c r="AI39" i="9" s="1"/>
  <c r="AI40" i="9" s="1"/>
  <c r="AI41" i="9" s="1"/>
  <c r="AI42" i="9" s="1"/>
  <c r="AI43" i="9" s="1"/>
  <c r="AI44" i="9" s="1"/>
  <c r="AI45" i="9" s="1"/>
  <c r="AI46" i="9" s="1"/>
  <c r="AI47" i="9" s="1"/>
  <c r="AI48" i="9" s="1"/>
  <c r="AI49" i="9" s="1"/>
  <c r="AI50" i="9" s="1"/>
  <c r="AI51" i="9" s="1"/>
  <c r="AI52" i="9" s="1"/>
  <c r="AI53" i="9" s="1"/>
  <c r="AI54" i="9" s="1"/>
  <c r="AI55" i="9" s="1"/>
  <c r="AI56" i="9" s="1"/>
  <c r="AI57" i="9" s="1"/>
  <c r="AI58" i="9" s="1"/>
  <c r="AI59" i="9" s="1"/>
  <c r="AI60" i="9" s="1"/>
  <c r="AI61" i="9" s="1"/>
  <c r="AI62" i="9" s="1"/>
  <c r="AI63" i="9" s="1"/>
  <c r="AI64" i="9" s="1"/>
  <c r="AI65" i="9" s="1"/>
  <c r="AI66" i="9" s="1"/>
  <c r="AI67" i="9" s="1"/>
  <c r="AI68" i="9" s="1"/>
  <c r="AI69" i="9" s="1"/>
  <c r="AI70" i="9" s="1"/>
  <c r="AI71" i="9" s="1"/>
  <c r="AI72" i="9" s="1"/>
  <c r="AI73" i="9" s="1"/>
  <c r="AI74" i="9" s="1"/>
  <c r="AI75" i="9" s="1"/>
  <c r="AI76" i="9" s="1"/>
  <c r="AI77" i="9" s="1"/>
  <c r="AI78" i="9" s="1"/>
  <c r="AI79" i="9" s="1"/>
  <c r="AI80" i="9" s="1"/>
  <c r="AI81" i="9" s="1"/>
  <c r="AI82" i="9" s="1"/>
  <c r="AI83" i="9" s="1"/>
  <c r="AI84" i="9" s="1"/>
  <c r="AI85" i="9" s="1"/>
  <c r="AI86" i="9" s="1"/>
  <c r="AI87" i="9" s="1"/>
  <c r="AI88" i="9" s="1"/>
  <c r="AI89" i="9" s="1"/>
  <c r="AI90" i="9" s="1"/>
  <c r="AI91" i="9" s="1"/>
  <c r="AI92" i="9" s="1"/>
  <c r="AI93" i="9" s="1"/>
  <c r="AI94" i="9" s="1"/>
  <c r="AI95" i="9" s="1"/>
  <c r="AI96" i="9" s="1"/>
  <c r="AI97" i="9" s="1"/>
  <c r="AI98" i="9" s="1"/>
  <c r="AI99" i="9" s="1"/>
  <c r="AI100" i="9" s="1"/>
  <c r="AI101" i="9" s="1"/>
  <c r="AI102" i="9" s="1"/>
  <c r="AI103" i="9" s="1"/>
  <c r="AI104" i="9" s="1"/>
  <c r="AI105" i="9" s="1"/>
  <c r="AI106" i="9" s="1"/>
  <c r="AI107" i="9" s="1"/>
  <c r="AI108" i="9" s="1"/>
  <c r="AI109" i="9" s="1"/>
  <c r="AI110" i="9" s="1"/>
  <c r="AI111" i="9" s="1"/>
  <c r="AI112" i="9" s="1"/>
  <c r="AI113" i="9" s="1"/>
  <c r="AI114" i="9" s="1"/>
  <c r="AI115" i="9" s="1"/>
  <c r="AI116" i="9" s="1"/>
  <c r="AI117" i="9" s="1"/>
  <c r="AI118" i="9" s="1"/>
  <c r="AI119" i="9" s="1"/>
  <c r="AI120" i="9" s="1"/>
  <c r="AI121" i="9" s="1"/>
  <c r="AI122" i="9" s="1"/>
  <c r="AI123" i="9" s="1"/>
  <c r="AG13" i="9"/>
  <c r="AC13" i="9"/>
  <c r="AC14" i="9" s="1"/>
  <c r="AC15" i="9" s="1"/>
  <c r="AC16" i="9" s="1"/>
  <c r="AC17" i="9" s="1"/>
  <c r="AC18" i="9" s="1"/>
  <c r="AC19" i="9" s="1"/>
  <c r="AC20" i="9" s="1"/>
  <c r="AC21" i="9" s="1"/>
  <c r="AC22" i="9" s="1"/>
  <c r="AC23" i="9" s="1"/>
  <c r="AC24" i="9" s="1"/>
  <c r="AC25" i="9" s="1"/>
  <c r="AC26" i="9" s="1"/>
  <c r="AC27" i="9" s="1"/>
  <c r="AC28" i="9" s="1"/>
  <c r="AC29" i="9" s="1"/>
  <c r="AC30" i="9" s="1"/>
  <c r="AC31" i="9" s="1"/>
  <c r="AC32" i="9" s="1"/>
  <c r="AC33" i="9" s="1"/>
  <c r="AC34" i="9" s="1"/>
  <c r="AC35" i="9" s="1"/>
  <c r="AC36" i="9" s="1"/>
  <c r="AC37" i="9" s="1"/>
  <c r="AC38" i="9" s="1"/>
  <c r="AC39" i="9" s="1"/>
  <c r="AC40" i="9" s="1"/>
  <c r="AC41" i="9" s="1"/>
  <c r="AC42" i="9" s="1"/>
  <c r="AC43" i="9" s="1"/>
  <c r="AC44" i="9" s="1"/>
  <c r="AC45" i="9" s="1"/>
  <c r="AC46" i="9" s="1"/>
  <c r="AC47" i="9" s="1"/>
  <c r="AC48" i="9" s="1"/>
  <c r="AC49" i="9" s="1"/>
  <c r="AC50" i="9" s="1"/>
  <c r="AC51" i="9" s="1"/>
  <c r="AC52" i="9" s="1"/>
  <c r="AC53" i="9" s="1"/>
  <c r="AC54" i="9" s="1"/>
  <c r="AC55" i="9" s="1"/>
  <c r="AC56" i="9" s="1"/>
  <c r="AC57" i="9" s="1"/>
  <c r="AC58" i="9" s="1"/>
  <c r="AC59" i="9" s="1"/>
  <c r="AC60" i="9" s="1"/>
  <c r="AC61" i="9" s="1"/>
  <c r="AC62" i="9" s="1"/>
  <c r="AC63" i="9" s="1"/>
  <c r="AC64" i="9" s="1"/>
  <c r="AC65" i="9" s="1"/>
  <c r="AC66" i="9" s="1"/>
  <c r="AC67" i="9" s="1"/>
  <c r="AC68" i="9" s="1"/>
  <c r="AC69" i="9" s="1"/>
  <c r="AC70" i="9" s="1"/>
  <c r="AC71" i="9" s="1"/>
  <c r="AC72" i="9" s="1"/>
  <c r="AC73" i="9" s="1"/>
  <c r="AC74" i="9" s="1"/>
  <c r="AC75" i="9" s="1"/>
  <c r="AC76" i="9" s="1"/>
  <c r="AC77" i="9" s="1"/>
  <c r="AC78" i="9" s="1"/>
  <c r="AC79" i="9" s="1"/>
  <c r="AC80" i="9" s="1"/>
  <c r="AC81" i="9" s="1"/>
  <c r="AC82" i="9" s="1"/>
  <c r="AC83" i="9" s="1"/>
  <c r="AC84" i="9" s="1"/>
  <c r="AC85" i="9" s="1"/>
  <c r="AC86" i="9" s="1"/>
  <c r="AC87" i="9" s="1"/>
  <c r="AC88" i="9" s="1"/>
  <c r="AC89" i="9" s="1"/>
  <c r="AC90" i="9" s="1"/>
  <c r="AC91" i="9" s="1"/>
  <c r="AC92" i="9" s="1"/>
  <c r="AC93" i="9" s="1"/>
  <c r="AC94" i="9" s="1"/>
  <c r="AC95" i="9" s="1"/>
  <c r="AC96" i="9" s="1"/>
  <c r="AC97" i="9" s="1"/>
  <c r="AC98" i="9" s="1"/>
  <c r="AC99" i="9" s="1"/>
  <c r="AC100" i="9" s="1"/>
  <c r="AC101" i="9" s="1"/>
  <c r="AC102" i="9" s="1"/>
  <c r="AC103" i="9" s="1"/>
  <c r="AC104" i="9" s="1"/>
  <c r="AC105" i="9" s="1"/>
  <c r="AC106" i="9" s="1"/>
  <c r="AC107" i="9" s="1"/>
  <c r="AC108" i="9" s="1"/>
  <c r="AC109" i="9" s="1"/>
  <c r="AC110" i="9" s="1"/>
  <c r="AC111" i="9" s="1"/>
  <c r="AC112" i="9" s="1"/>
  <c r="AC113" i="9" s="1"/>
  <c r="AC114" i="9" s="1"/>
  <c r="AC115" i="9" s="1"/>
  <c r="AC116" i="9" s="1"/>
  <c r="AC117" i="9" s="1"/>
  <c r="AC118" i="9" s="1"/>
  <c r="AC119" i="9" s="1"/>
  <c r="AC120" i="9" s="1"/>
  <c r="AC121" i="9" s="1"/>
  <c r="AC122" i="9" s="1"/>
  <c r="AC123" i="9" s="1"/>
  <c r="W13" i="9"/>
  <c r="A13" i="9"/>
  <c r="A14" i="9" s="1"/>
  <c r="A15" i="9" s="1"/>
  <c r="A16" i="9" s="1"/>
  <c r="A17" i="9" s="1"/>
  <c r="A18" i="9" s="1"/>
  <c r="A19" i="9" s="1"/>
  <c r="AK12" i="9"/>
  <c r="B127" i="25"/>
  <c r="B126" i="25"/>
  <c r="B125" i="25"/>
  <c r="B124" i="25"/>
  <c r="B123" i="25"/>
  <c r="B122" i="25"/>
  <c r="B121" i="25"/>
  <c r="B120" i="25"/>
  <c r="B119" i="25"/>
  <c r="B118" i="25"/>
  <c r="B144" i="11"/>
  <c r="A144" i="11"/>
  <c r="B143" i="11"/>
  <c r="A143" i="11"/>
  <c r="B142" i="11"/>
  <c r="A142" i="11"/>
  <c r="B141" i="11"/>
  <c r="A141" i="11"/>
  <c r="A29" i="11"/>
  <c r="S10" i="11"/>
  <c r="S9" i="11"/>
  <c r="S8" i="11"/>
  <c r="S7" i="11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H76" i="8"/>
  <c r="H75" i="8"/>
  <c r="H60" i="31" s="1"/>
  <c r="H74" i="8"/>
  <c r="H73" i="8"/>
  <c r="H72" i="8"/>
  <c r="H71" i="8"/>
  <c r="A60" i="31" s="1"/>
  <c r="H70" i="8"/>
  <c r="H69" i="8"/>
  <c r="H68" i="8"/>
  <c r="M59" i="34" s="1"/>
  <c r="H59" i="8"/>
  <c r="D37" i="8"/>
  <c r="D20" i="28" s="1"/>
  <c r="D36" i="8"/>
  <c r="D19" i="28" s="1"/>
  <c r="D27" i="8"/>
  <c r="D11" i="28" s="1"/>
  <c r="D21" i="8"/>
  <c r="D5" i="28" s="1"/>
  <c r="D4" i="20"/>
  <c r="D3" i="20"/>
  <c r="D2" i="20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28" i="28" s="1"/>
  <c r="A105" i="18"/>
  <c r="A127" i="28" s="1"/>
  <c r="A104" i="18"/>
  <c r="A126" i="28" s="1"/>
  <c r="A103" i="18"/>
  <c r="A125" i="28" s="1"/>
  <c r="A102" i="18"/>
  <c r="A124" i="28" s="1"/>
  <c r="A101" i="18"/>
  <c r="A123" i="28" s="1"/>
  <c r="A100" i="18"/>
  <c r="A122" i="28" s="1"/>
  <c r="A99" i="18"/>
  <c r="A121" i="28" s="1"/>
  <c r="A98" i="18"/>
  <c r="A120" i="28" s="1"/>
  <c r="A97" i="18"/>
  <c r="A119" i="28" s="1"/>
  <c r="A96" i="18"/>
  <c r="A118" i="28" s="1"/>
  <c r="A95" i="18"/>
  <c r="A117" i="28" s="1"/>
  <c r="A94" i="18"/>
  <c r="A116" i="28" s="1"/>
  <c r="A93" i="18"/>
  <c r="A115" i="28" s="1"/>
  <c r="A92" i="18"/>
  <c r="A114" i="28" s="1"/>
  <c r="A91" i="18"/>
  <c r="A113" i="28" s="1"/>
  <c r="A90" i="18"/>
  <c r="A112" i="28" s="1"/>
  <c r="A89" i="18"/>
  <c r="A111" i="28" s="1"/>
  <c r="A88" i="18"/>
  <c r="A110" i="28" s="1"/>
  <c r="A87" i="18"/>
  <c r="A109" i="28" s="1"/>
  <c r="A86" i="18"/>
  <c r="A108" i="28" s="1"/>
  <c r="A85" i="18"/>
  <c r="A107" i="28" s="1"/>
  <c r="A84" i="18"/>
  <c r="A106" i="28" s="1"/>
  <c r="A83" i="18"/>
  <c r="A105" i="28" s="1"/>
  <c r="A82" i="18"/>
  <c r="A104" i="28" s="1"/>
  <c r="A81" i="18"/>
  <c r="A103" i="28" s="1"/>
  <c r="A80" i="18"/>
  <c r="A102" i="28" s="1"/>
  <c r="A79" i="18"/>
  <c r="A101" i="28" s="1"/>
  <c r="A78" i="18"/>
  <c r="A100" i="28" s="1"/>
  <c r="A77" i="18"/>
  <c r="A99" i="28" s="1"/>
  <c r="A76" i="18"/>
  <c r="A98" i="28" s="1"/>
  <c r="A75" i="18"/>
  <c r="A97" i="28" s="1"/>
  <c r="A74" i="18"/>
  <c r="A96" i="28" s="1"/>
  <c r="A73" i="18"/>
  <c r="A95" i="28" s="1"/>
  <c r="A72" i="18"/>
  <c r="A94" i="28" s="1"/>
  <c r="A71" i="18"/>
  <c r="A93" i="28" s="1"/>
  <c r="A70" i="18"/>
  <c r="A92" i="28" s="1"/>
  <c r="A69" i="18"/>
  <c r="A91" i="28" s="1"/>
  <c r="A68" i="18"/>
  <c r="A90" i="28" s="1"/>
  <c r="A67" i="18"/>
  <c r="A89" i="28" s="1"/>
  <c r="A66" i="18"/>
  <c r="A88" i="28" s="1"/>
  <c r="A65" i="18"/>
  <c r="A87" i="28" s="1"/>
  <c r="A64" i="18"/>
  <c r="A86" i="28" s="1"/>
  <c r="A63" i="18"/>
  <c r="A85" i="28" s="1"/>
  <c r="A62" i="18"/>
  <c r="A84" i="28" s="1"/>
  <c r="A61" i="18"/>
  <c r="A83" i="28" s="1"/>
  <c r="A60" i="18"/>
  <c r="A82" i="28" s="1"/>
  <c r="A59" i="18"/>
  <c r="A81" i="28" s="1"/>
  <c r="A58" i="18"/>
  <c r="A80" i="28" s="1"/>
  <c r="A57" i="18"/>
  <c r="A79" i="28" s="1"/>
  <c r="A56" i="18"/>
  <c r="A78" i="28" s="1"/>
  <c r="A55" i="18"/>
  <c r="A77" i="28" s="1"/>
  <c r="A54" i="18"/>
  <c r="A76" i="28" s="1"/>
  <c r="A53" i="18"/>
  <c r="A75" i="28" s="1"/>
  <c r="A52" i="18"/>
  <c r="A74" i="28" s="1"/>
  <c r="A51" i="18"/>
  <c r="A73" i="28" s="1"/>
  <c r="A50" i="18"/>
  <c r="A72" i="28" s="1"/>
  <c r="A49" i="18"/>
  <c r="A71" i="28" s="1"/>
  <c r="A48" i="18"/>
  <c r="A70" i="28" s="1"/>
  <c r="A47" i="18"/>
  <c r="A69" i="28" s="1"/>
  <c r="A46" i="18"/>
  <c r="A68" i="28" s="1"/>
  <c r="A45" i="18"/>
  <c r="A67" i="28" s="1"/>
  <c r="A44" i="18"/>
  <c r="A66" i="28" s="1"/>
  <c r="A43" i="18"/>
  <c r="A65" i="28" s="1"/>
  <c r="A42" i="18"/>
  <c r="A64" i="28" s="1"/>
  <c r="A41" i="18"/>
  <c r="A63" i="28" s="1"/>
  <c r="A40" i="18"/>
  <c r="A62" i="28" s="1"/>
  <c r="A39" i="18"/>
  <c r="A61" i="28" s="1"/>
  <c r="A38" i="18"/>
  <c r="A60" i="28" s="1"/>
  <c r="A37" i="18"/>
  <c r="A59" i="28" s="1"/>
  <c r="A36" i="18"/>
  <c r="A58" i="28" s="1"/>
  <c r="A35" i="18"/>
  <c r="A57" i="28" s="1"/>
  <c r="A34" i="18"/>
  <c r="A56" i="28" s="1"/>
  <c r="A33" i="18"/>
  <c r="A55" i="28" s="1"/>
  <c r="A32" i="18"/>
  <c r="A54" i="28" s="1"/>
  <c r="A31" i="18"/>
  <c r="A53" i="28" s="1"/>
  <c r="A30" i="18"/>
  <c r="A52" i="28" s="1"/>
  <c r="A29" i="18"/>
  <c r="A51" i="28" s="1"/>
  <c r="A28" i="18"/>
  <c r="A50" i="28" s="1"/>
  <c r="A27" i="18"/>
  <c r="A49" i="28" s="1"/>
  <c r="A26" i="18"/>
  <c r="A48" i="28" s="1"/>
  <c r="A25" i="18"/>
  <c r="A47" i="28" s="1"/>
  <c r="A24" i="18"/>
  <c r="A46" i="28" s="1"/>
  <c r="A23" i="18"/>
  <c r="A45" i="28" s="1"/>
  <c r="A22" i="18"/>
  <c r="A44" i="28" s="1"/>
  <c r="A21" i="18"/>
  <c r="A43" i="28" s="1"/>
  <c r="A20" i="18"/>
  <c r="A42" i="28" s="1"/>
  <c r="A19" i="18"/>
  <c r="A41" i="28" s="1"/>
  <c r="A18" i="18"/>
  <c r="A40" i="28" s="1"/>
  <c r="A17" i="18"/>
  <c r="A39" i="28" s="1"/>
  <c r="A16" i="18"/>
  <c r="A38" i="28" s="1"/>
  <c r="A15" i="18"/>
  <c r="A37" i="28" s="1"/>
  <c r="A14" i="18"/>
  <c r="A36" i="28" s="1"/>
  <c r="A13" i="18"/>
  <c r="A35" i="28" s="1"/>
  <c r="A12" i="18"/>
  <c r="A34" i="28" s="1"/>
  <c r="A11" i="18"/>
  <c r="A33" i="28" s="1"/>
  <c r="A10" i="18"/>
  <c r="A32" i="28" s="1"/>
  <c r="A9" i="18"/>
  <c r="A31" i="28" s="1"/>
  <c r="A8" i="18"/>
  <c r="A30" i="28" s="1"/>
  <c r="A7" i="18"/>
  <c r="A29" i="28" s="1"/>
  <c r="A6" i="18"/>
  <c r="A28" i="28" s="1"/>
  <c r="N5" i="18"/>
  <c r="G46" i="8" s="1"/>
  <c r="M5" i="18"/>
  <c r="L5" i="18"/>
  <c r="A5" i="18"/>
  <c r="A27" i="28" s="1"/>
  <c r="N4" i="18"/>
  <c r="M4" i="18"/>
  <c r="L4" i="18"/>
  <c r="A4" i="18"/>
  <c r="A26" i="28" s="1"/>
  <c r="M3" i="18"/>
  <c r="L3" i="18"/>
  <c r="K3" i="18"/>
  <c r="F3" i="18"/>
  <c r="F24" i="28" s="1"/>
  <c r="E3" i="18"/>
  <c r="E24" i="28" s="1"/>
  <c r="D3" i="18"/>
  <c r="D24" i="28" s="1"/>
  <c r="A2" i="18"/>
  <c r="A23" i="28" s="1"/>
  <c r="O98" i="9"/>
  <c r="J98" i="9"/>
  <c r="O92" i="10" s="1"/>
  <c r="I98" i="9"/>
  <c r="O97" i="9"/>
  <c r="J97" i="9"/>
  <c r="O91" i="10" s="1"/>
  <c r="I97" i="9"/>
  <c r="O96" i="9"/>
  <c r="J96" i="9"/>
  <c r="O90" i="10" s="1"/>
  <c r="I96" i="9"/>
  <c r="O95" i="9"/>
  <c r="J95" i="9"/>
  <c r="O89" i="10" s="1"/>
  <c r="I95" i="9"/>
  <c r="O94" i="9"/>
  <c r="J94" i="9"/>
  <c r="O88" i="10" s="1"/>
  <c r="I94" i="9"/>
  <c r="O93" i="9"/>
  <c r="J93" i="9"/>
  <c r="O87" i="10" s="1"/>
  <c r="I93" i="9"/>
  <c r="B87" i="10" s="1"/>
  <c r="O92" i="9"/>
  <c r="J92" i="9"/>
  <c r="O86" i="10" s="1"/>
  <c r="I92" i="9"/>
  <c r="B86" i="10" s="1"/>
  <c r="O91" i="9"/>
  <c r="J91" i="9"/>
  <c r="O85" i="10" s="1"/>
  <c r="I91" i="9"/>
  <c r="B85" i="10" s="1"/>
  <c r="O90" i="9"/>
  <c r="J90" i="9"/>
  <c r="O84" i="10" s="1"/>
  <c r="I90" i="9"/>
  <c r="B84" i="10" s="1"/>
  <c r="O89" i="9"/>
  <c r="J89" i="9"/>
  <c r="O83" i="10" s="1"/>
  <c r="I89" i="9"/>
  <c r="B83" i="10" s="1"/>
  <c r="O88" i="9"/>
  <c r="J88" i="9"/>
  <c r="O82" i="10" s="1"/>
  <c r="I88" i="9"/>
  <c r="B82" i="10" s="1"/>
  <c r="O87" i="9"/>
  <c r="J87" i="9"/>
  <c r="O81" i="10" s="1"/>
  <c r="I87" i="9"/>
  <c r="B81" i="10" s="1"/>
  <c r="O86" i="9"/>
  <c r="J86" i="9"/>
  <c r="O80" i="10" s="1"/>
  <c r="I86" i="9"/>
  <c r="B80" i="10" s="1"/>
  <c r="O85" i="9"/>
  <c r="J85" i="9"/>
  <c r="O79" i="10" s="1"/>
  <c r="I85" i="9"/>
  <c r="B79" i="10" s="1"/>
  <c r="O84" i="9"/>
  <c r="J84" i="9"/>
  <c r="O78" i="10" s="1"/>
  <c r="I84" i="9"/>
  <c r="B78" i="10" s="1"/>
  <c r="O83" i="9"/>
  <c r="J83" i="9"/>
  <c r="O77" i="10" s="1"/>
  <c r="I83" i="9"/>
  <c r="B77" i="10" s="1"/>
  <c r="B166" i="44" s="1"/>
  <c r="O82" i="9"/>
  <c r="J82" i="9"/>
  <c r="O76" i="10" s="1"/>
  <c r="I82" i="9"/>
  <c r="B76" i="10" s="1"/>
  <c r="B165" i="44" s="1"/>
  <c r="O81" i="9"/>
  <c r="J81" i="9"/>
  <c r="O75" i="10" s="1"/>
  <c r="I81" i="9"/>
  <c r="B75" i="10" s="1"/>
  <c r="B164" i="44" s="1"/>
  <c r="O80" i="9"/>
  <c r="J80" i="9"/>
  <c r="O74" i="10" s="1"/>
  <c r="I80" i="9"/>
  <c r="B74" i="10" s="1"/>
  <c r="B163" i="44" s="1"/>
  <c r="O79" i="9"/>
  <c r="J79" i="9"/>
  <c r="O73" i="10" s="1"/>
  <c r="I79" i="9"/>
  <c r="B73" i="10" s="1"/>
  <c r="B162" i="44" s="1"/>
  <c r="O78" i="9"/>
  <c r="J78" i="9"/>
  <c r="O72" i="10" s="1"/>
  <c r="I78" i="9"/>
  <c r="B72" i="10" s="1"/>
  <c r="B161" i="44" s="1"/>
  <c r="O77" i="9"/>
  <c r="J77" i="9"/>
  <c r="O71" i="10" s="1"/>
  <c r="I77" i="9"/>
  <c r="B71" i="10" s="1"/>
  <c r="B160" i="44" s="1"/>
  <c r="O76" i="9"/>
  <c r="J76" i="9"/>
  <c r="O70" i="10" s="1"/>
  <c r="I76" i="9"/>
  <c r="B70" i="10" s="1"/>
  <c r="B159" i="44" s="1"/>
  <c r="O75" i="9"/>
  <c r="J75" i="9"/>
  <c r="O69" i="10" s="1"/>
  <c r="I75" i="9"/>
  <c r="B69" i="10" s="1"/>
  <c r="B158" i="44" s="1"/>
  <c r="O74" i="9"/>
  <c r="J74" i="9"/>
  <c r="O68" i="10" s="1"/>
  <c r="I74" i="9"/>
  <c r="B68" i="10" s="1"/>
  <c r="B157" i="44" s="1"/>
  <c r="O73" i="9"/>
  <c r="J73" i="9"/>
  <c r="O67" i="10" s="1"/>
  <c r="I73" i="9"/>
  <c r="B67" i="10" s="1"/>
  <c r="B156" i="44" s="1"/>
  <c r="O72" i="9"/>
  <c r="J72" i="9"/>
  <c r="O66" i="10" s="1"/>
  <c r="I72" i="9"/>
  <c r="B66" i="10" s="1"/>
  <c r="B155" i="44" s="1"/>
  <c r="O71" i="9"/>
  <c r="J71" i="9"/>
  <c r="O65" i="10" s="1"/>
  <c r="I71" i="9"/>
  <c r="B65" i="10" s="1"/>
  <c r="B154" i="44" s="1"/>
  <c r="O70" i="9"/>
  <c r="J70" i="9"/>
  <c r="O64" i="10" s="1"/>
  <c r="I70" i="9"/>
  <c r="B64" i="10" s="1"/>
  <c r="B153" i="44" s="1"/>
  <c r="O69" i="9"/>
  <c r="J69" i="9"/>
  <c r="O63" i="10" s="1"/>
  <c r="I69" i="9"/>
  <c r="B63" i="10" s="1"/>
  <c r="B138" i="44" s="1"/>
  <c r="O68" i="9"/>
  <c r="J68" i="9"/>
  <c r="O62" i="10" s="1"/>
  <c r="I68" i="9"/>
  <c r="B62" i="10" s="1"/>
  <c r="B137" i="44" s="1"/>
  <c r="O67" i="9"/>
  <c r="J67" i="9"/>
  <c r="O61" i="10" s="1"/>
  <c r="I67" i="9"/>
  <c r="B61" i="10" s="1"/>
  <c r="B136" i="44" s="1"/>
  <c r="O66" i="9"/>
  <c r="J66" i="9"/>
  <c r="O60" i="10" s="1"/>
  <c r="I66" i="9"/>
  <c r="B60" i="10" s="1"/>
  <c r="B135" i="44" s="1"/>
  <c r="O65" i="9"/>
  <c r="J65" i="9"/>
  <c r="O59" i="10" s="1"/>
  <c r="I65" i="9"/>
  <c r="B59" i="10" s="1"/>
  <c r="B134" i="44" s="1"/>
  <c r="O64" i="9"/>
  <c r="J64" i="9"/>
  <c r="O58" i="10" s="1"/>
  <c r="I64" i="9"/>
  <c r="B58" i="10" s="1"/>
  <c r="B133" i="44" s="1"/>
  <c r="O63" i="9"/>
  <c r="J63" i="9"/>
  <c r="O57" i="10" s="1"/>
  <c r="I63" i="9"/>
  <c r="B57" i="10" s="1"/>
  <c r="B132" i="44" s="1"/>
  <c r="O62" i="9"/>
  <c r="J62" i="9"/>
  <c r="O56" i="10" s="1"/>
  <c r="I62" i="9"/>
  <c r="B56" i="10" s="1"/>
  <c r="B131" i="44" s="1"/>
  <c r="O61" i="9"/>
  <c r="J61" i="9"/>
  <c r="O55" i="10" s="1"/>
  <c r="I61" i="9"/>
  <c r="B55" i="10" s="1"/>
  <c r="B130" i="44" s="1"/>
  <c r="O60" i="9"/>
  <c r="J60" i="9"/>
  <c r="O54" i="10" s="1"/>
  <c r="I60" i="9"/>
  <c r="B54" i="10" s="1"/>
  <c r="B129" i="44" s="1"/>
  <c r="O59" i="9"/>
  <c r="J59" i="9"/>
  <c r="O53" i="10" s="1"/>
  <c r="I59" i="9"/>
  <c r="B53" i="10" s="1"/>
  <c r="B128" i="44" s="1"/>
  <c r="O58" i="9"/>
  <c r="J58" i="9"/>
  <c r="O52" i="10" s="1"/>
  <c r="I58" i="9"/>
  <c r="B52" i="10" s="1"/>
  <c r="B127" i="44" s="1"/>
  <c r="O57" i="9"/>
  <c r="J57" i="9"/>
  <c r="O51" i="10" s="1"/>
  <c r="I57" i="9"/>
  <c r="B51" i="10" s="1"/>
  <c r="B126" i="44" s="1"/>
  <c r="O56" i="9"/>
  <c r="J56" i="9"/>
  <c r="O50" i="10" s="1"/>
  <c r="I56" i="9"/>
  <c r="B50" i="10" s="1"/>
  <c r="B125" i="44" s="1"/>
  <c r="O55" i="9"/>
  <c r="J55" i="9"/>
  <c r="O49" i="10" s="1"/>
  <c r="I55" i="9"/>
  <c r="B49" i="10" s="1"/>
  <c r="B124" i="44" s="1"/>
  <c r="O54" i="9"/>
  <c r="J54" i="9"/>
  <c r="O48" i="10" s="1"/>
  <c r="I54" i="9"/>
  <c r="B48" i="10" s="1"/>
  <c r="B123" i="44" s="1"/>
  <c r="O53" i="9"/>
  <c r="J53" i="9"/>
  <c r="O47" i="10" s="1"/>
  <c r="I53" i="9"/>
  <c r="B47" i="10" s="1"/>
  <c r="B122" i="44" s="1"/>
  <c r="O52" i="9"/>
  <c r="J52" i="9"/>
  <c r="O46" i="10" s="1"/>
  <c r="I52" i="9"/>
  <c r="B46" i="10" s="1"/>
  <c r="B121" i="44" s="1"/>
  <c r="O51" i="9"/>
  <c r="J51" i="9"/>
  <c r="O45" i="10" s="1"/>
  <c r="I51" i="9"/>
  <c r="B45" i="10" s="1"/>
  <c r="B120" i="44" s="1"/>
  <c r="O50" i="9"/>
  <c r="J50" i="9"/>
  <c r="O44" i="10" s="1"/>
  <c r="O49" i="9"/>
  <c r="J49" i="9"/>
  <c r="O43" i="10" s="1"/>
  <c r="O48" i="9"/>
  <c r="J48" i="9"/>
  <c r="O42" i="10" s="1"/>
  <c r="O47" i="9"/>
  <c r="J47" i="9"/>
  <c r="O41" i="10" s="1"/>
  <c r="O46" i="9"/>
  <c r="J46" i="9"/>
  <c r="O40" i="10" s="1"/>
  <c r="O45" i="9"/>
  <c r="J45" i="9"/>
  <c r="O39" i="10" s="1"/>
  <c r="O44" i="9"/>
  <c r="J44" i="9"/>
  <c r="O38" i="10" s="1"/>
  <c r="O43" i="9"/>
  <c r="J43" i="9"/>
  <c r="O37" i="10" s="1"/>
  <c r="O42" i="9"/>
  <c r="J42" i="9"/>
  <c r="O36" i="10" s="1"/>
  <c r="O41" i="9"/>
  <c r="J41" i="9"/>
  <c r="O35" i="10" s="1"/>
  <c r="O40" i="9"/>
  <c r="J40" i="9"/>
  <c r="O34" i="10" s="1"/>
  <c r="O39" i="9"/>
  <c r="J39" i="9"/>
  <c r="O33" i="10" s="1"/>
  <c r="O38" i="9"/>
  <c r="J38" i="9"/>
  <c r="O32" i="10" s="1"/>
  <c r="O37" i="9"/>
  <c r="J37" i="9"/>
  <c r="O36" i="9"/>
  <c r="J36" i="9"/>
  <c r="O30" i="10" s="1"/>
  <c r="O35" i="9"/>
  <c r="J35" i="9"/>
  <c r="O29" i="10" s="1"/>
  <c r="O34" i="9"/>
  <c r="J34" i="9"/>
  <c r="O28" i="10" s="1"/>
  <c r="D35" i="8"/>
  <c r="O33" i="9"/>
  <c r="J33" i="9"/>
  <c r="O27" i="10" s="1"/>
  <c r="O32" i="9"/>
  <c r="J32" i="9"/>
  <c r="O26" i="10" s="1"/>
  <c r="D33" i="8"/>
  <c r="G17" i="44" s="1"/>
  <c r="O31" i="9"/>
  <c r="J31" i="9"/>
  <c r="O25" i="10" s="1"/>
  <c r="D32" i="8"/>
  <c r="O30" i="9"/>
  <c r="J30" i="9"/>
  <c r="O24" i="10" s="1"/>
  <c r="O29" i="9"/>
  <c r="J29" i="9"/>
  <c r="O23" i="10" s="1"/>
  <c r="D31" i="8"/>
  <c r="O28" i="9"/>
  <c r="J28" i="9"/>
  <c r="O22" i="10" s="1"/>
  <c r="O27" i="9"/>
  <c r="J27" i="9"/>
  <c r="O21" i="10" s="1"/>
  <c r="J26" i="9"/>
  <c r="O20" i="10" s="1"/>
  <c r="O25" i="9"/>
  <c r="J25" i="9"/>
  <c r="O19" i="10" s="1"/>
  <c r="O24" i="9"/>
  <c r="J24" i="9"/>
  <c r="O18" i="10" s="1"/>
  <c r="D26" i="8"/>
  <c r="O23" i="9"/>
  <c r="J23" i="9"/>
  <c r="O17" i="10" s="1"/>
  <c r="O22" i="9"/>
  <c r="J22" i="9"/>
  <c r="O16" i="10" s="1"/>
  <c r="O21" i="9"/>
  <c r="J21" i="9"/>
  <c r="O15" i="10" s="1"/>
  <c r="D23" i="8"/>
  <c r="G23" i="44" s="1"/>
  <c r="O20" i="9"/>
  <c r="J20" i="9"/>
  <c r="O14" i="10" s="1"/>
  <c r="J19" i="9"/>
  <c r="O18" i="9"/>
  <c r="J18" i="9"/>
  <c r="I18" i="9"/>
  <c r="B12" i="10" s="1"/>
  <c r="B73" i="44" s="1"/>
  <c r="O17" i="9"/>
  <c r="J17" i="9"/>
  <c r="O16" i="9"/>
  <c r="J16" i="9"/>
  <c r="I16" i="9"/>
  <c r="B10" i="10" s="1"/>
  <c r="B71" i="44" s="1"/>
  <c r="D19" i="8"/>
  <c r="D3" i="28" s="1"/>
  <c r="O15" i="9"/>
  <c r="J15" i="9"/>
  <c r="I15" i="9"/>
  <c r="B9" i="10" s="1"/>
  <c r="B70" i="44" s="1"/>
  <c r="J14" i="9"/>
  <c r="I14" i="9"/>
  <c r="B8" i="10" s="1"/>
  <c r="B69" i="44" s="1"/>
  <c r="J13" i="9"/>
  <c r="I13" i="9"/>
  <c r="B7" i="10" s="1"/>
  <c r="B68" i="44" s="1"/>
  <c r="I12" i="9"/>
  <c r="B6" i="10" s="1"/>
  <c r="B67" i="44" s="1"/>
  <c r="AH29" i="17"/>
  <c r="G31" i="31" s="1"/>
  <c r="G13" i="31" l="1"/>
  <c r="G13" i="44"/>
  <c r="B116" i="10"/>
  <c r="B219" i="44" s="1"/>
  <c r="B104" i="10"/>
  <c r="B207" i="44" s="1"/>
  <c r="B169" i="43"/>
  <c r="B169" i="44"/>
  <c r="B204" i="43"/>
  <c r="B204" i="44"/>
  <c r="B202" i="43"/>
  <c r="B202" i="44"/>
  <c r="B167" i="43"/>
  <c r="B167" i="44"/>
  <c r="B171" i="43"/>
  <c r="B171" i="44"/>
  <c r="B175" i="43"/>
  <c r="B175" i="44"/>
  <c r="B184" i="43"/>
  <c r="B184" i="44"/>
  <c r="B210" i="44"/>
  <c r="B210" i="43"/>
  <c r="B168" i="43"/>
  <c r="B168" i="44"/>
  <c r="B172" i="43"/>
  <c r="B172" i="44"/>
  <c r="B176" i="43"/>
  <c r="B176" i="44"/>
  <c r="B170" i="43"/>
  <c r="B170" i="44"/>
  <c r="B182" i="43"/>
  <c r="B182" i="44"/>
  <c r="B206" i="44"/>
  <c r="B206" i="43"/>
  <c r="B174" i="43"/>
  <c r="B174" i="44"/>
  <c r="B173" i="43"/>
  <c r="B173" i="44"/>
  <c r="G28" i="31"/>
  <c r="G26" i="41"/>
  <c r="G26" i="42"/>
  <c r="G26" i="43"/>
  <c r="G26" i="34"/>
  <c r="B68" i="34"/>
  <c r="B68" i="41"/>
  <c r="B68" i="42"/>
  <c r="B68" i="43"/>
  <c r="B71" i="41"/>
  <c r="B71" i="42"/>
  <c r="B71" i="43"/>
  <c r="B67" i="41"/>
  <c r="B67" i="42"/>
  <c r="B67" i="43"/>
  <c r="B124" i="30"/>
  <c r="B123" i="43"/>
  <c r="B123" i="42"/>
  <c r="B157" i="43"/>
  <c r="B157" i="42"/>
  <c r="B154" i="43"/>
  <c r="B154" i="42"/>
  <c r="B158" i="43"/>
  <c r="B158" i="42"/>
  <c r="B162" i="42"/>
  <c r="B162" i="43"/>
  <c r="B166" i="42"/>
  <c r="B166" i="43"/>
  <c r="B135" i="42"/>
  <c r="B135" i="43"/>
  <c r="B128" i="42"/>
  <c r="B128" i="43"/>
  <c r="B69" i="34"/>
  <c r="B69" i="42"/>
  <c r="B69" i="41"/>
  <c r="B69" i="43"/>
  <c r="B161" i="43"/>
  <c r="B161" i="42"/>
  <c r="B129" i="43"/>
  <c r="B129" i="42"/>
  <c r="B133" i="43"/>
  <c r="B133" i="42"/>
  <c r="B137" i="43"/>
  <c r="B137" i="42"/>
  <c r="B155" i="43"/>
  <c r="B155" i="42"/>
  <c r="B159" i="43"/>
  <c r="B159" i="42"/>
  <c r="B163" i="42"/>
  <c r="B163" i="43"/>
  <c r="B153" i="43"/>
  <c r="B153" i="42"/>
  <c r="B126" i="30"/>
  <c r="B125" i="43"/>
  <c r="B125" i="42"/>
  <c r="B125" i="30"/>
  <c r="B124" i="42"/>
  <c r="B124" i="43"/>
  <c r="B136" i="42"/>
  <c r="B136" i="43"/>
  <c r="B122" i="30"/>
  <c r="B121" i="43"/>
  <c r="B121" i="42"/>
  <c r="B128" i="30"/>
  <c r="B127" i="43"/>
  <c r="B127" i="42"/>
  <c r="B165" i="43"/>
  <c r="B165" i="42"/>
  <c r="B121" i="30"/>
  <c r="B120" i="42"/>
  <c r="B120" i="43"/>
  <c r="B132" i="42"/>
  <c r="B132" i="43"/>
  <c r="B73" i="30"/>
  <c r="B73" i="42"/>
  <c r="B73" i="41"/>
  <c r="B73" i="43"/>
  <c r="B123" i="30"/>
  <c r="B122" i="43"/>
  <c r="B122" i="42"/>
  <c r="B127" i="30"/>
  <c r="B126" i="42"/>
  <c r="B126" i="43"/>
  <c r="B130" i="43"/>
  <c r="B130" i="42"/>
  <c r="B134" i="43"/>
  <c r="B134" i="42"/>
  <c r="B138" i="43"/>
  <c r="B138" i="42"/>
  <c r="B156" i="43"/>
  <c r="B156" i="42"/>
  <c r="B160" i="42"/>
  <c r="B160" i="43"/>
  <c r="B164" i="43"/>
  <c r="B164" i="42"/>
  <c r="B131" i="43"/>
  <c r="B131" i="42"/>
  <c r="B70" i="34"/>
  <c r="B70" i="41"/>
  <c r="B70" i="42"/>
  <c r="B70" i="43"/>
  <c r="G17" i="43"/>
  <c r="G17" i="42"/>
  <c r="G17" i="41"/>
  <c r="G13" i="34"/>
  <c r="G13" i="43"/>
  <c r="G13" i="42"/>
  <c r="G13" i="41"/>
  <c r="G25" i="31"/>
  <c r="G23" i="41"/>
  <c r="G23" i="43"/>
  <c r="G23" i="42"/>
  <c r="G23" i="34"/>
  <c r="G19" i="31"/>
  <c r="G17" i="34"/>
  <c r="B71" i="30"/>
  <c r="B71" i="34"/>
  <c r="B68" i="31"/>
  <c r="B67" i="34"/>
  <c r="G13" i="30"/>
  <c r="G45" i="8"/>
  <c r="I47" i="8" s="1"/>
  <c r="N7" i="18"/>
  <c r="B109" i="10"/>
  <c r="C11" i="17"/>
  <c r="C25" i="28"/>
  <c r="D13" i="17"/>
  <c r="F13" i="17" s="1"/>
  <c r="O13" i="9" s="1"/>
  <c r="D14" i="17"/>
  <c r="F14" i="17" s="1"/>
  <c r="O14" i="9" s="1"/>
  <c r="D12" i="17"/>
  <c r="F12" i="17" s="1"/>
  <c r="O12" i="9" s="1"/>
  <c r="B68" i="30"/>
  <c r="B69" i="31"/>
  <c r="B69" i="30"/>
  <c r="B70" i="31"/>
  <c r="B70" i="30"/>
  <c r="B71" i="31"/>
  <c r="M60" i="31"/>
  <c r="M59" i="30"/>
  <c r="H54" i="23"/>
  <c r="H56" i="23"/>
  <c r="H58" i="23"/>
  <c r="H60" i="23"/>
  <c r="H62" i="23"/>
  <c r="H64" i="23"/>
  <c r="H66" i="23"/>
  <c r="H72" i="23"/>
  <c r="H6" i="23"/>
  <c r="H21" i="23"/>
  <c r="H23" i="23"/>
  <c r="H25" i="23"/>
  <c r="H27" i="23"/>
  <c r="H29" i="23"/>
  <c r="H31" i="23"/>
  <c r="H33" i="23"/>
  <c r="H35" i="23"/>
  <c r="H74" i="23"/>
  <c r="H76" i="23"/>
  <c r="H78" i="23"/>
  <c r="H80" i="23"/>
  <c r="H82" i="23"/>
  <c r="H84" i="23"/>
  <c r="H86" i="23"/>
  <c r="H88" i="23"/>
  <c r="H90" i="23"/>
  <c r="H92" i="23"/>
  <c r="H94" i="23"/>
  <c r="H5" i="23"/>
  <c r="G1" i="23" s="1"/>
  <c r="H37" i="23"/>
  <c r="H96" i="23"/>
  <c r="H98" i="23"/>
  <c r="H100" i="23"/>
  <c r="H102" i="23"/>
  <c r="H104" i="23"/>
  <c r="H106" i="23"/>
  <c r="H108" i="23"/>
  <c r="H110" i="23"/>
  <c r="H112" i="23"/>
  <c r="H114" i="23"/>
  <c r="H116" i="23"/>
  <c r="H8" i="23"/>
  <c r="H10" i="23"/>
  <c r="H12" i="23"/>
  <c r="H14" i="23"/>
  <c r="H16" i="23"/>
  <c r="H18" i="23"/>
  <c r="H39" i="23"/>
  <c r="H41" i="23"/>
  <c r="H43" i="23"/>
  <c r="H45" i="23"/>
  <c r="H47" i="23"/>
  <c r="H49" i="23"/>
  <c r="H51" i="23"/>
  <c r="H55" i="23"/>
  <c r="H57" i="23"/>
  <c r="H59" i="23"/>
  <c r="H61" i="23"/>
  <c r="H63" i="23"/>
  <c r="H65" i="23"/>
  <c r="H71" i="23"/>
  <c r="H120" i="23"/>
  <c r="H123" i="23"/>
  <c r="H126" i="23"/>
  <c r="H20" i="23"/>
  <c r="H22" i="23"/>
  <c r="H24" i="23"/>
  <c r="H26" i="23"/>
  <c r="H28" i="23"/>
  <c r="H30" i="23"/>
  <c r="H32" i="23"/>
  <c r="H34" i="23"/>
  <c r="H73" i="23"/>
  <c r="H75" i="23"/>
  <c r="H79" i="23"/>
  <c r="H81" i="23"/>
  <c r="H83" i="23"/>
  <c r="H85" i="23"/>
  <c r="H87" i="23"/>
  <c r="H89" i="23"/>
  <c r="H91" i="23"/>
  <c r="H93" i="23"/>
  <c r="M34" i="15"/>
  <c r="H36" i="23"/>
  <c r="H97" i="23"/>
  <c r="H99" i="23"/>
  <c r="H101" i="23"/>
  <c r="H103" i="23"/>
  <c r="H105" i="23"/>
  <c r="H107" i="23"/>
  <c r="H109" i="23"/>
  <c r="H111" i="23"/>
  <c r="H113" i="23"/>
  <c r="H115" i="23"/>
  <c r="H7" i="23"/>
  <c r="H9" i="23"/>
  <c r="H11" i="23"/>
  <c r="H13" i="23"/>
  <c r="H15" i="23"/>
  <c r="H17" i="23"/>
  <c r="H19" i="23"/>
  <c r="H38" i="23"/>
  <c r="H40" i="23"/>
  <c r="H42" i="23"/>
  <c r="H44" i="23"/>
  <c r="H46" i="23"/>
  <c r="H48" i="23"/>
  <c r="H50" i="23"/>
  <c r="H52" i="23"/>
  <c r="B100" i="10"/>
  <c r="Q33" i="15"/>
  <c r="J34" i="15"/>
  <c r="O34" i="15"/>
  <c r="B102" i="10"/>
  <c r="B112" i="10"/>
  <c r="B215" i="44" s="1"/>
  <c r="B114" i="10"/>
  <c r="B96" i="10"/>
  <c r="B98" i="10"/>
  <c r="B108" i="10"/>
  <c r="B94" i="10"/>
  <c r="B183" i="44" s="1"/>
  <c r="G119" i="23"/>
  <c r="H119" i="23" s="1"/>
  <c r="A20" i="9"/>
  <c r="A21" i="9" s="1"/>
  <c r="A22" i="9" s="1"/>
  <c r="A23" i="9" s="1"/>
  <c r="A24" i="9" s="1"/>
  <c r="A25" i="9" s="1"/>
  <c r="A26" i="9" s="1"/>
  <c r="A27" i="9" s="1"/>
  <c r="A36" i="11"/>
  <c r="D16" i="28"/>
  <c r="G17" i="30"/>
  <c r="D10" i="28"/>
  <c r="G26" i="30"/>
  <c r="A59" i="30"/>
  <c r="H59" i="30"/>
  <c r="A30" i="11"/>
  <c r="D7" i="28"/>
  <c r="G23" i="30"/>
  <c r="M26" i="28"/>
  <c r="B67" i="30"/>
  <c r="G118" i="23"/>
  <c r="H118" i="23" s="1"/>
  <c r="P72" i="14"/>
  <c r="B105" i="10"/>
  <c r="H115" i="10"/>
  <c r="T115" i="10" s="1"/>
  <c r="A31" i="11"/>
  <c r="A38" i="11"/>
  <c r="H77" i="23"/>
  <c r="H117" i="23"/>
  <c r="D141" i="11"/>
  <c r="C141" i="11"/>
  <c r="D143" i="11"/>
  <c r="C143" i="11"/>
  <c r="D11" i="9"/>
  <c r="AU28" i="11"/>
  <c r="A32" i="11"/>
  <c r="A40" i="11"/>
  <c r="N142" i="11"/>
  <c r="D142" i="11"/>
  <c r="C142" i="11"/>
  <c r="D144" i="11"/>
  <c r="C144" i="11"/>
  <c r="E25" i="15"/>
  <c r="E54" i="15" s="1"/>
  <c r="E59" i="15" s="1"/>
  <c r="K34" i="15"/>
  <c r="P34" i="15"/>
  <c r="A34" i="11"/>
  <c r="A42" i="11"/>
  <c r="Y5" i="14"/>
  <c r="Z5" i="14" s="1"/>
  <c r="X5" i="14"/>
  <c r="X81" i="14"/>
  <c r="O31" i="10"/>
  <c r="H37" i="9"/>
  <c r="B31" i="36" s="1"/>
  <c r="P23" i="14"/>
  <c r="O32" i="14"/>
  <c r="O76" i="14"/>
  <c r="P15" i="14"/>
  <c r="P36" i="14"/>
  <c r="P46" i="14"/>
  <c r="O69" i="14"/>
  <c r="O84" i="14"/>
  <c r="O20" i="14"/>
  <c r="O54" i="14"/>
  <c r="O58" i="14"/>
  <c r="P59" i="14"/>
  <c r="P64" i="14"/>
  <c r="O65" i="14"/>
  <c r="P79" i="14"/>
  <c r="P24" i="14"/>
  <c r="P8" i="14"/>
  <c r="P9" i="14"/>
  <c r="O27" i="14"/>
  <c r="P39" i="14"/>
  <c r="P50" i="14"/>
  <c r="P75" i="14"/>
  <c r="O12" i="14"/>
  <c r="P12" i="14"/>
  <c r="M80" i="14"/>
  <c r="V80" i="14" s="1"/>
  <c r="W80" i="14" s="1"/>
  <c r="Y80" i="14" s="1"/>
  <c r="Z80" i="14" s="1"/>
  <c r="M6" i="14"/>
  <c r="V6" i="14" s="1"/>
  <c r="W6" i="14" s="1"/>
  <c r="Y6" i="14" s="1"/>
  <c r="Z6" i="14" s="1"/>
  <c r="M7" i="14"/>
  <c r="V7" i="14" s="1"/>
  <c r="W7" i="14" s="1"/>
  <c r="Y7" i="14" s="1"/>
  <c r="Z7" i="14" s="1"/>
  <c r="O16" i="14"/>
  <c r="M17" i="14"/>
  <c r="V17" i="14" s="1"/>
  <c r="W17" i="14" s="1"/>
  <c r="Y17" i="14" s="1"/>
  <c r="Z17" i="14" s="1"/>
  <c r="M22" i="14"/>
  <c r="V22" i="14" s="1"/>
  <c r="W22" i="14" s="1"/>
  <c r="X28" i="14"/>
  <c r="M36" i="14"/>
  <c r="V36" i="14" s="1"/>
  <c r="W36" i="14" s="1"/>
  <c r="M56" i="14"/>
  <c r="V56" i="14" s="1"/>
  <c r="W56" i="14" s="1"/>
  <c r="Y56" i="14" s="1"/>
  <c r="Z56" i="14" s="1"/>
  <c r="O63" i="14"/>
  <c r="M74" i="14"/>
  <c r="V74" i="14" s="1"/>
  <c r="W74" i="14" s="1"/>
  <c r="P80" i="14"/>
  <c r="O80" i="14"/>
  <c r="M37" i="14"/>
  <c r="V37" i="14" s="1"/>
  <c r="W37" i="14" s="1"/>
  <c r="X37" i="14" s="1"/>
  <c r="M26" i="14"/>
  <c r="V26" i="14" s="1"/>
  <c r="W26" i="14" s="1"/>
  <c r="M14" i="14"/>
  <c r="V14" i="14" s="1"/>
  <c r="W14" i="14" s="1"/>
  <c r="P19" i="14"/>
  <c r="P28" i="14"/>
  <c r="M30" i="14"/>
  <c r="V30" i="14" s="1"/>
  <c r="W30" i="14" s="1"/>
  <c r="O31" i="14"/>
  <c r="P31" i="14"/>
  <c r="O35" i="14"/>
  <c r="P35" i="14"/>
  <c r="P42" i="14"/>
  <c r="O42" i="14"/>
  <c r="O45" i="14"/>
  <c r="P45" i="14"/>
  <c r="O49" i="14"/>
  <c r="P49" i="14"/>
  <c r="M53" i="14"/>
  <c r="V53" i="14" s="1"/>
  <c r="W53" i="14" s="1"/>
  <c r="X53" i="14" s="1"/>
  <c r="O60" i="14"/>
  <c r="Y48" i="14"/>
  <c r="Z48" i="14" s="1"/>
  <c r="Y10" i="14"/>
  <c r="Z10" i="14" s="1"/>
  <c r="Y21" i="14"/>
  <c r="Z21" i="14" s="1"/>
  <c r="M44" i="14"/>
  <c r="V44" i="14" s="1"/>
  <c r="W44" i="14" s="1"/>
  <c r="X44" i="14" s="1"/>
  <c r="P53" i="14"/>
  <c r="O56" i="14"/>
  <c r="M60" i="14"/>
  <c r="V60" i="14" s="1"/>
  <c r="W60" i="14" s="1"/>
  <c r="P68" i="14"/>
  <c r="X69" i="14"/>
  <c r="M71" i="14"/>
  <c r="V71" i="14" s="1"/>
  <c r="W71" i="14" s="1"/>
  <c r="M78" i="14"/>
  <c r="V78" i="14" s="1"/>
  <c r="W78" i="14" s="1"/>
  <c r="Y82" i="14"/>
  <c r="Z82" i="14" s="1"/>
  <c r="P83" i="14"/>
  <c r="X85" i="14"/>
  <c r="P11" i="9"/>
  <c r="F11" i="17"/>
  <c r="D11" i="17"/>
  <c r="D12" i="9"/>
  <c r="G12" i="9" s="1"/>
  <c r="F12" i="9"/>
  <c r="H12" i="9"/>
  <c r="G11" i="9"/>
  <c r="B11" i="9"/>
  <c r="F11" i="9"/>
  <c r="O11" i="9"/>
  <c r="E11" i="9"/>
  <c r="J11" i="9"/>
  <c r="A33" i="11"/>
  <c r="A37" i="11"/>
  <c r="A41" i="11"/>
  <c r="H63" i="8"/>
  <c r="A35" i="11"/>
  <c r="A39" i="11"/>
  <c r="A43" i="11"/>
  <c r="AP144" i="11"/>
  <c r="K144" i="11"/>
  <c r="U128" i="23"/>
  <c r="AD141" i="11"/>
  <c r="K141" i="11"/>
  <c r="T143" i="11"/>
  <c r="K143" i="11"/>
  <c r="Z142" i="11"/>
  <c r="K142" i="11"/>
  <c r="X24" i="14"/>
  <c r="Y24" i="14"/>
  <c r="Z24" i="14" s="1"/>
  <c r="Y25" i="14"/>
  <c r="Z25" i="14" s="1"/>
  <c r="X25" i="14"/>
  <c r="X32" i="14"/>
  <c r="Y32" i="14"/>
  <c r="Z32" i="14" s="1"/>
  <c r="Y28" i="14"/>
  <c r="Z28" i="14" s="1"/>
  <c r="Y29" i="14"/>
  <c r="Z29" i="14" s="1"/>
  <c r="X29" i="14"/>
  <c r="X10" i="14"/>
  <c r="M13" i="14"/>
  <c r="V13" i="14" s="1"/>
  <c r="W13" i="14" s="1"/>
  <c r="X17" i="14"/>
  <c r="X21" i="14"/>
  <c r="P6" i="14"/>
  <c r="P7" i="14"/>
  <c r="P11" i="14"/>
  <c r="P14" i="14"/>
  <c r="P18" i="14"/>
  <c r="P22" i="14"/>
  <c r="P26" i="14"/>
  <c r="P30" i="14"/>
  <c r="P37" i="14"/>
  <c r="O37" i="14"/>
  <c r="Y38" i="14"/>
  <c r="Z38" i="14" s="1"/>
  <c r="X38" i="14"/>
  <c r="Y43" i="14"/>
  <c r="Z43" i="14" s="1"/>
  <c r="X43" i="14"/>
  <c r="X54" i="14"/>
  <c r="Y54" i="14"/>
  <c r="Z54" i="14" s="1"/>
  <c r="M35" i="14"/>
  <c r="V35" i="14" s="1"/>
  <c r="W35" i="14" s="1"/>
  <c r="X36" i="14"/>
  <c r="Y36" i="14"/>
  <c r="Z36" i="14" s="1"/>
  <c r="Y40" i="14"/>
  <c r="Z40" i="14" s="1"/>
  <c r="X40" i="14"/>
  <c r="Y47" i="14"/>
  <c r="Z47" i="14" s="1"/>
  <c r="X47" i="14"/>
  <c r="Y51" i="14"/>
  <c r="Z51" i="14" s="1"/>
  <c r="X51" i="14"/>
  <c r="X58" i="14"/>
  <c r="Y58" i="14"/>
  <c r="Z58" i="14" s="1"/>
  <c r="O5" i="14"/>
  <c r="O10" i="14"/>
  <c r="O13" i="14"/>
  <c r="O17" i="14"/>
  <c r="O21" i="14"/>
  <c r="O25" i="14"/>
  <c r="O29" i="14"/>
  <c r="M31" i="14"/>
  <c r="V31" i="14" s="1"/>
  <c r="W31" i="14" s="1"/>
  <c r="Y31" i="14" s="1"/>
  <c r="Z31" i="14" s="1"/>
  <c r="O34" i="14"/>
  <c r="P34" i="14"/>
  <c r="Y44" i="14"/>
  <c r="Z44" i="14" s="1"/>
  <c r="X48" i="14"/>
  <c r="Y52" i="14"/>
  <c r="Z52" i="14" s="1"/>
  <c r="X52" i="14"/>
  <c r="Y60" i="14"/>
  <c r="Z60" i="14" s="1"/>
  <c r="X60" i="14"/>
  <c r="O33" i="14"/>
  <c r="Y41" i="14"/>
  <c r="Z41" i="14" s="1"/>
  <c r="X41" i="14"/>
  <c r="P38" i="14"/>
  <c r="P41" i="14"/>
  <c r="P44" i="14"/>
  <c r="P48" i="14"/>
  <c r="P52" i="14"/>
  <c r="M55" i="14"/>
  <c r="V55" i="14" s="1"/>
  <c r="W55" i="14" s="1"/>
  <c r="O57" i="14"/>
  <c r="M59" i="14"/>
  <c r="V59" i="14" s="1"/>
  <c r="W59" i="14" s="1"/>
  <c r="Y59" i="14" s="1"/>
  <c r="Z59" i="14" s="1"/>
  <c r="O61" i="14"/>
  <c r="P62" i="14"/>
  <c r="M68" i="14"/>
  <c r="V68" i="14" s="1"/>
  <c r="W68" i="14" s="1"/>
  <c r="Y76" i="14"/>
  <c r="Z76" i="14" s="1"/>
  <c r="X76" i="14"/>
  <c r="Y81" i="14"/>
  <c r="Z81" i="14" s="1"/>
  <c r="O85" i="14"/>
  <c r="P85" i="14"/>
  <c r="F69" i="15"/>
  <c r="F68" i="15"/>
  <c r="F67" i="15"/>
  <c r="F66" i="15"/>
  <c r="F65" i="15"/>
  <c r="F64" i="15"/>
  <c r="M64" i="14"/>
  <c r="V64" i="14" s="1"/>
  <c r="W64" i="14" s="1"/>
  <c r="M75" i="14"/>
  <c r="V75" i="14" s="1"/>
  <c r="W75" i="14" s="1"/>
  <c r="O81" i="14"/>
  <c r="P81" i="14"/>
  <c r="M83" i="14"/>
  <c r="V83" i="14" s="1"/>
  <c r="W83" i="14" s="1"/>
  <c r="Y84" i="14"/>
  <c r="Z84" i="14" s="1"/>
  <c r="X84" i="14"/>
  <c r="C69" i="15"/>
  <c r="C88" i="15" s="1"/>
  <c r="C68" i="15"/>
  <c r="C67" i="15"/>
  <c r="C66" i="15"/>
  <c r="C65" i="15"/>
  <c r="C64" i="15"/>
  <c r="J42" i="15"/>
  <c r="L39" i="14"/>
  <c r="O40" i="14"/>
  <c r="L42" i="14"/>
  <c r="O43" i="14"/>
  <c r="O47" i="14"/>
  <c r="O51" i="14"/>
  <c r="O55" i="14"/>
  <c r="M62" i="14"/>
  <c r="V62" i="14" s="1"/>
  <c r="W62" i="14" s="1"/>
  <c r="O66" i="14"/>
  <c r="P66" i="14"/>
  <c r="O73" i="14"/>
  <c r="P73" i="14"/>
  <c r="M79" i="14"/>
  <c r="V79" i="14" s="1"/>
  <c r="W79" i="14" s="1"/>
  <c r="D69" i="15"/>
  <c r="D68" i="15"/>
  <c r="D67" i="15"/>
  <c r="D66" i="15"/>
  <c r="D65" i="15"/>
  <c r="D64" i="15"/>
  <c r="E60" i="15"/>
  <c r="E56" i="15"/>
  <c r="L40" i="15"/>
  <c r="Y65" i="14"/>
  <c r="Z65" i="14" s="1"/>
  <c r="X65" i="14"/>
  <c r="Y69" i="14"/>
  <c r="Z69" i="14" s="1"/>
  <c r="O70" i="14"/>
  <c r="P70" i="14"/>
  <c r="O77" i="14"/>
  <c r="P77" i="14"/>
  <c r="X82" i="14"/>
  <c r="Y85" i="14"/>
  <c r="Z85" i="14" s="1"/>
  <c r="E69" i="15"/>
  <c r="E68" i="15"/>
  <c r="E67" i="15"/>
  <c r="E66" i="15"/>
  <c r="E65" i="15"/>
  <c r="E64" i="15"/>
  <c r="O67" i="14"/>
  <c r="O71" i="14"/>
  <c r="F72" i="14"/>
  <c r="O74" i="14"/>
  <c r="O78" i="14"/>
  <c r="O82" i="14"/>
  <c r="O86" i="14"/>
  <c r="C25" i="15"/>
  <c r="Q32" i="15"/>
  <c r="Q34" i="15" s="1"/>
  <c r="M66" i="14"/>
  <c r="V66" i="14" s="1"/>
  <c r="W66" i="14" s="1"/>
  <c r="D25" i="15"/>
  <c r="N32" i="15"/>
  <c r="N34" i="15" s="1"/>
  <c r="L39" i="15" s="1"/>
  <c r="B26" i="15"/>
  <c r="B63" i="15" s="1"/>
  <c r="F25" i="15"/>
  <c r="B25" i="15" s="1"/>
  <c r="D14" i="28"/>
  <c r="D15" i="28"/>
  <c r="F111" i="9"/>
  <c r="D111" i="9"/>
  <c r="G111" i="9" s="1"/>
  <c r="F119" i="9"/>
  <c r="D119" i="9"/>
  <c r="G119" i="9" s="1"/>
  <c r="F123" i="9"/>
  <c r="D123" i="9"/>
  <c r="G123" i="9" s="1"/>
  <c r="B106" i="10"/>
  <c r="N116" i="10"/>
  <c r="M136" i="28"/>
  <c r="D100" i="9"/>
  <c r="G100" i="9" s="1"/>
  <c r="N115" i="10"/>
  <c r="M135" i="28"/>
  <c r="F105" i="9"/>
  <c r="D105" i="9"/>
  <c r="G105" i="9" s="1"/>
  <c r="D107" i="9"/>
  <c r="G107" i="9" s="1"/>
  <c r="D110" i="9"/>
  <c r="G110" i="9" s="1"/>
  <c r="D114" i="9"/>
  <c r="G114" i="9" s="1"/>
  <c r="D118" i="9"/>
  <c r="G118" i="9" s="1"/>
  <c r="D122" i="9"/>
  <c r="G122" i="9" s="1"/>
  <c r="M88" i="28"/>
  <c r="M92" i="28"/>
  <c r="M96" i="28"/>
  <c r="M100" i="28"/>
  <c r="M104" i="28"/>
  <c r="M87" i="28"/>
  <c r="M91" i="28"/>
  <c r="M95" i="28"/>
  <c r="M99" i="28"/>
  <c r="M103" i="28"/>
  <c r="M113" i="28"/>
  <c r="M30" i="28"/>
  <c r="M70" i="28"/>
  <c r="M78" i="28"/>
  <c r="M86" i="28"/>
  <c r="M32" i="28"/>
  <c r="M65" i="28"/>
  <c r="M73" i="28"/>
  <c r="M81" i="28"/>
  <c r="M85" i="28"/>
  <c r="M68" i="28"/>
  <c r="M76" i="28"/>
  <c r="M84" i="28"/>
  <c r="N95" i="10"/>
  <c r="M115" i="28"/>
  <c r="M29" i="28"/>
  <c r="M66" i="28"/>
  <c r="M74" i="28"/>
  <c r="M82" i="28"/>
  <c r="M90" i="28"/>
  <c r="M28" i="28"/>
  <c r="M69" i="28"/>
  <c r="M77" i="28"/>
  <c r="M27" i="28"/>
  <c r="M72" i="28"/>
  <c r="M80" i="28"/>
  <c r="N99" i="10"/>
  <c r="M119" i="28"/>
  <c r="N103" i="10"/>
  <c r="M123" i="28"/>
  <c r="N107" i="10"/>
  <c r="M127" i="28"/>
  <c r="M67" i="28"/>
  <c r="M71" i="28"/>
  <c r="M75" i="28"/>
  <c r="M79" i="28"/>
  <c r="M83" i="28"/>
  <c r="N87" i="10"/>
  <c r="M107" i="28"/>
  <c r="M94" i="28"/>
  <c r="M98" i="28"/>
  <c r="M102" i="28"/>
  <c r="M106" i="28"/>
  <c r="N101" i="10"/>
  <c r="M121" i="28"/>
  <c r="M89" i="28"/>
  <c r="M93" i="28"/>
  <c r="M97" i="28"/>
  <c r="M101" i="28"/>
  <c r="M105" i="28"/>
  <c r="H103" i="10"/>
  <c r="T103" i="10" s="1"/>
  <c r="N104" i="10"/>
  <c r="M124" i="28"/>
  <c r="H95" i="10"/>
  <c r="T95" i="10" s="1"/>
  <c r="H107" i="10"/>
  <c r="T107" i="10" s="1"/>
  <c r="B111" i="10"/>
  <c r="H99" i="10"/>
  <c r="T99" i="10" s="1"/>
  <c r="N57" i="10"/>
  <c r="N61" i="10"/>
  <c r="N60" i="10"/>
  <c r="N64" i="10"/>
  <c r="N68" i="10"/>
  <c r="N72" i="10"/>
  <c r="N76" i="10"/>
  <c r="N80" i="10"/>
  <c r="N84" i="10"/>
  <c r="N55" i="10"/>
  <c r="N59" i="10"/>
  <c r="N63" i="10"/>
  <c r="N67" i="10"/>
  <c r="N71" i="10"/>
  <c r="N75" i="10"/>
  <c r="N79" i="10"/>
  <c r="N83" i="10"/>
  <c r="D22" i="8"/>
  <c r="D6" i="28" s="1"/>
  <c r="B121" i="9"/>
  <c r="F121" i="9" s="1"/>
  <c r="N93" i="10"/>
  <c r="B97" i="10"/>
  <c r="B113" i="10"/>
  <c r="B216" i="44" s="1"/>
  <c r="H93" i="10"/>
  <c r="T93" i="10" s="1"/>
  <c r="H101" i="10"/>
  <c r="T101" i="10" s="1"/>
  <c r="B110" i="10"/>
  <c r="B117" i="10"/>
  <c r="B220" i="44" s="1"/>
  <c r="B117" i="9"/>
  <c r="N53" i="10"/>
  <c r="N47" i="10"/>
  <c r="N51" i="10"/>
  <c r="N45" i="10"/>
  <c r="N49" i="10"/>
  <c r="D36" i="15"/>
  <c r="C37" i="15"/>
  <c r="B38" i="15"/>
  <c r="F38" i="15"/>
  <c r="F39" i="15"/>
  <c r="B40" i="15"/>
  <c r="F40" i="15"/>
  <c r="C41" i="15"/>
  <c r="C44" i="15"/>
  <c r="B45" i="15"/>
  <c r="F45" i="15"/>
  <c r="F84" i="15" s="1"/>
  <c r="E46" i="15"/>
  <c r="E85" i="15" s="1"/>
  <c r="E47" i="15"/>
  <c r="D48" i="15"/>
  <c r="D49" i="15"/>
  <c r="E36" i="15"/>
  <c r="D37" i="15"/>
  <c r="C38" i="15"/>
  <c r="C39" i="15"/>
  <c r="C40" i="15"/>
  <c r="D41" i="15"/>
  <c r="D44" i="15"/>
  <c r="D83" i="15" s="1"/>
  <c r="C45" i="15"/>
  <c r="B46" i="15"/>
  <c r="F46" i="15"/>
  <c r="F47" i="15"/>
  <c r="E48" i="15"/>
  <c r="E87" i="15" s="1"/>
  <c r="E49" i="15"/>
  <c r="B36" i="15"/>
  <c r="F36" i="15"/>
  <c r="E37" i="15"/>
  <c r="D38" i="15"/>
  <c r="D39" i="15"/>
  <c r="D40" i="15"/>
  <c r="E41" i="15"/>
  <c r="E44" i="15"/>
  <c r="E83" i="15" s="1"/>
  <c r="D45" i="15"/>
  <c r="C46" i="15"/>
  <c r="C85" i="15" s="1"/>
  <c r="C47" i="15"/>
  <c r="B48" i="15"/>
  <c r="F48" i="15"/>
  <c r="F49" i="15"/>
  <c r="F88" i="15" s="1"/>
  <c r="C36" i="15"/>
  <c r="B37" i="15"/>
  <c r="F37" i="15"/>
  <c r="E38" i="15"/>
  <c r="E39" i="15"/>
  <c r="E40" i="15"/>
  <c r="F41" i="15"/>
  <c r="B44" i="15"/>
  <c r="F44" i="15"/>
  <c r="E45" i="15"/>
  <c r="D46" i="15"/>
  <c r="D47" i="15"/>
  <c r="C48" i="15"/>
  <c r="C87" i="15" s="1"/>
  <c r="H64" i="8"/>
  <c r="H57" i="8"/>
  <c r="H55" i="8"/>
  <c r="H60" i="8"/>
  <c r="H65" i="8"/>
  <c r="H56" i="8"/>
  <c r="H61" i="8"/>
  <c r="B103" i="9"/>
  <c r="B109" i="9"/>
  <c r="H113" i="9"/>
  <c r="B107" i="36" s="1"/>
  <c r="H116" i="9"/>
  <c r="B110" i="36" s="1"/>
  <c r="H99" i="9"/>
  <c r="B93" i="36" s="1"/>
  <c r="H102" i="9"/>
  <c r="B96" i="36" s="1"/>
  <c r="H103" i="9"/>
  <c r="B97" i="36" s="1"/>
  <c r="H108" i="9"/>
  <c r="B102" i="36" s="1"/>
  <c r="B112" i="9"/>
  <c r="H101" i="9"/>
  <c r="B95" i="36" s="1"/>
  <c r="O95" i="10"/>
  <c r="H104" i="9"/>
  <c r="B98" i="36" s="1"/>
  <c r="O98" i="10"/>
  <c r="F107" i="9"/>
  <c r="H115" i="9"/>
  <c r="B109" i="36" s="1"/>
  <c r="O109" i="10"/>
  <c r="B99" i="9"/>
  <c r="D99" i="9" s="1"/>
  <c r="H100" i="9"/>
  <c r="B94" i="36" s="1"/>
  <c r="O94" i="10"/>
  <c r="B102" i="9"/>
  <c r="D102" i="9" s="1"/>
  <c r="B108" i="9"/>
  <c r="D108" i="9" s="1"/>
  <c r="H109" i="9"/>
  <c r="B103" i="36" s="1"/>
  <c r="B113" i="9"/>
  <c r="H114" i="9"/>
  <c r="B108" i="36" s="1"/>
  <c r="O108" i="10"/>
  <c r="B116" i="9"/>
  <c r="D116" i="9" s="1"/>
  <c r="H117" i="9"/>
  <c r="B111" i="36" s="1"/>
  <c r="H119" i="9"/>
  <c r="B113" i="36" s="1"/>
  <c r="O113" i="10"/>
  <c r="H120" i="9"/>
  <c r="B114" i="36" s="1"/>
  <c r="B101" i="9"/>
  <c r="B104" i="9"/>
  <c r="H106" i="9"/>
  <c r="B100" i="36" s="1"/>
  <c r="O100" i="10"/>
  <c r="H107" i="9"/>
  <c r="B101" i="36" s="1"/>
  <c r="O101" i="10"/>
  <c r="H110" i="9"/>
  <c r="B104" i="36" s="1"/>
  <c r="O104" i="10"/>
  <c r="H111" i="9"/>
  <c r="B105" i="36" s="1"/>
  <c r="O105" i="10"/>
  <c r="H112" i="9"/>
  <c r="B106" i="36" s="1"/>
  <c r="B115" i="9"/>
  <c r="H118" i="9"/>
  <c r="B112" i="36" s="1"/>
  <c r="O112" i="10"/>
  <c r="B120" i="9"/>
  <c r="D120" i="9" s="1"/>
  <c r="H121" i="9"/>
  <c r="B115" i="36" s="1"/>
  <c r="H123" i="9"/>
  <c r="B117" i="36" s="1"/>
  <c r="O117" i="10"/>
  <c r="H105" i="9"/>
  <c r="B99" i="36" s="1"/>
  <c r="O99" i="10"/>
  <c r="H122" i="9"/>
  <c r="B116" i="36" s="1"/>
  <c r="O116" i="10"/>
  <c r="O6" i="10"/>
  <c r="O11" i="10"/>
  <c r="O10" i="10"/>
  <c r="O13" i="10"/>
  <c r="O7" i="10"/>
  <c r="O12" i="10"/>
  <c r="O9" i="10"/>
  <c r="O8" i="10"/>
  <c r="H54" i="8"/>
  <c r="H58" i="8"/>
  <c r="H62" i="8"/>
  <c r="B106" i="9"/>
  <c r="D106" i="9" s="1"/>
  <c r="F100" i="9"/>
  <c r="F110" i="9"/>
  <c r="F114" i="9"/>
  <c r="F118" i="9"/>
  <c r="E119" i="9"/>
  <c r="F122" i="9"/>
  <c r="AL127" i="9"/>
  <c r="AG133" i="9"/>
  <c r="AG130" i="9"/>
  <c r="AG136" i="9"/>
  <c r="AL130" i="9"/>
  <c r="N48" i="10"/>
  <c r="N46" i="10"/>
  <c r="N50" i="10"/>
  <c r="N54" i="10"/>
  <c r="N58" i="10"/>
  <c r="N62" i="10"/>
  <c r="N65" i="10"/>
  <c r="N69" i="10"/>
  <c r="N73" i="10"/>
  <c r="N77" i="10"/>
  <c r="N81" i="10"/>
  <c r="N85" i="10"/>
  <c r="N52" i="10"/>
  <c r="N56" i="10"/>
  <c r="N66" i="10"/>
  <c r="N70" i="10"/>
  <c r="N74" i="10"/>
  <c r="N78" i="10"/>
  <c r="N82" i="10"/>
  <c r="N86" i="10"/>
  <c r="B88" i="10"/>
  <c r="H88" i="10"/>
  <c r="T88" i="10" s="1"/>
  <c r="H89" i="10"/>
  <c r="T89" i="10" s="1"/>
  <c r="B89" i="10"/>
  <c r="H90" i="10"/>
  <c r="T90" i="10" s="1"/>
  <c r="B90" i="10"/>
  <c r="H91" i="10"/>
  <c r="T91" i="10" s="1"/>
  <c r="B91" i="10"/>
  <c r="B92" i="10"/>
  <c r="H92" i="10"/>
  <c r="T92" i="10" s="1"/>
  <c r="H51" i="9"/>
  <c r="B45" i="36" s="1"/>
  <c r="B51" i="9"/>
  <c r="D51" i="9" s="1"/>
  <c r="B54" i="9"/>
  <c r="D54" i="9" s="1"/>
  <c r="H54" i="9"/>
  <c r="B48" i="36" s="1"/>
  <c r="B57" i="9"/>
  <c r="D57" i="9" s="1"/>
  <c r="H57" i="9"/>
  <c r="B51" i="36" s="1"/>
  <c r="B60" i="9"/>
  <c r="D60" i="9" s="1"/>
  <c r="H60" i="9"/>
  <c r="B54" i="36" s="1"/>
  <c r="B63" i="9"/>
  <c r="D63" i="9" s="1"/>
  <c r="H63" i="9"/>
  <c r="B57" i="36" s="1"/>
  <c r="B66" i="9"/>
  <c r="D66" i="9" s="1"/>
  <c r="H66" i="9"/>
  <c r="B60" i="36" s="1"/>
  <c r="H69" i="9"/>
  <c r="B63" i="36" s="1"/>
  <c r="B69" i="9"/>
  <c r="D69" i="9" s="1"/>
  <c r="H71" i="9"/>
  <c r="B65" i="36" s="1"/>
  <c r="B71" i="9"/>
  <c r="D71" i="9" s="1"/>
  <c r="B74" i="9"/>
  <c r="D74" i="9" s="1"/>
  <c r="H74" i="9"/>
  <c r="B68" i="36" s="1"/>
  <c r="H77" i="9"/>
  <c r="B71" i="36" s="1"/>
  <c r="B77" i="9"/>
  <c r="D77" i="9" s="1"/>
  <c r="B78" i="9"/>
  <c r="D78" i="9" s="1"/>
  <c r="H78" i="9"/>
  <c r="B72" i="36" s="1"/>
  <c r="B79" i="9"/>
  <c r="D79" i="9" s="1"/>
  <c r="H79" i="9"/>
  <c r="B73" i="36" s="1"/>
  <c r="H80" i="9"/>
  <c r="B74" i="36" s="1"/>
  <c r="B80" i="9"/>
  <c r="D80" i="9" s="1"/>
  <c r="H81" i="9"/>
  <c r="B75" i="36" s="1"/>
  <c r="B81" i="9"/>
  <c r="D81" i="9" s="1"/>
  <c r="B82" i="9"/>
  <c r="D82" i="9" s="1"/>
  <c r="H82" i="9"/>
  <c r="B76" i="36" s="1"/>
  <c r="B83" i="9"/>
  <c r="D83" i="9" s="1"/>
  <c r="H83" i="9"/>
  <c r="B77" i="36" s="1"/>
  <c r="H84" i="9"/>
  <c r="B78" i="36" s="1"/>
  <c r="B84" i="9"/>
  <c r="D84" i="9" s="1"/>
  <c r="H85" i="9"/>
  <c r="B79" i="36" s="1"/>
  <c r="B85" i="9"/>
  <c r="D85" i="9" s="1"/>
  <c r="B86" i="9"/>
  <c r="D86" i="9" s="1"/>
  <c r="H86" i="9"/>
  <c r="B80" i="36" s="1"/>
  <c r="B87" i="9"/>
  <c r="D87" i="9" s="1"/>
  <c r="H87" i="9"/>
  <c r="B81" i="36" s="1"/>
  <c r="H88" i="9"/>
  <c r="B82" i="36" s="1"/>
  <c r="B88" i="9"/>
  <c r="D88" i="9" s="1"/>
  <c r="H89" i="9"/>
  <c r="B83" i="36" s="1"/>
  <c r="B89" i="9"/>
  <c r="D89" i="9" s="1"/>
  <c r="B90" i="9"/>
  <c r="D90" i="9" s="1"/>
  <c r="H90" i="9"/>
  <c r="B84" i="36" s="1"/>
  <c r="B91" i="9"/>
  <c r="D91" i="9" s="1"/>
  <c r="H91" i="9"/>
  <c r="B85" i="36" s="1"/>
  <c r="H92" i="9"/>
  <c r="B86" i="36" s="1"/>
  <c r="B92" i="9"/>
  <c r="D92" i="9" s="1"/>
  <c r="H93" i="9"/>
  <c r="B87" i="36" s="1"/>
  <c r="B93" i="9"/>
  <c r="D93" i="9" s="1"/>
  <c r="B94" i="9"/>
  <c r="D94" i="9" s="1"/>
  <c r="H94" i="9"/>
  <c r="B88" i="36" s="1"/>
  <c r="B95" i="9"/>
  <c r="D95" i="9" s="1"/>
  <c r="H95" i="9"/>
  <c r="B89" i="36" s="1"/>
  <c r="H96" i="9"/>
  <c r="B90" i="36" s="1"/>
  <c r="B96" i="9"/>
  <c r="D96" i="9" s="1"/>
  <c r="H97" i="9"/>
  <c r="B91" i="36" s="1"/>
  <c r="B97" i="9"/>
  <c r="D97" i="9" s="1"/>
  <c r="B98" i="9"/>
  <c r="D98" i="9" s="1"/>
  <c r="H98" i="9"/>
  <c r="B92" i="36" s="1"/>
  <c r="B53" i="9"/>
  <c r="D53" i="9" s="1"/>
  <c r="H53" i="9"/>
  <c r="B47" i="36" s="1"/>
  <c r="B56" i="9"/>
  <c r="D56" i="9" s="1"/>
  <c r="H56" i="9"/>
  <c r="B50" i="36" s="1"/>
  <c r="B59" i="9"/>
  <c r="D59" i="9" s="1"/>
  <c r="H59" i="9"/>
  <c r="B53" i="36" s="1"/>
  <c r="B61" i="9"/>
  <c r="D61" i="9" s="1"/>
  <c r="H61" i="9"/>
  <c r="B55" i="36" s="1"/>
  <c r="B64" i="9"/>
  <c r="D64" i="9" s="1"/>
  <c r="H64" i="9"/>
  <c r="B58" i="36" s="1"/>
  <c r="B67" i="9"/>
  <c r="D67" i="9" s="1"/>
  <c r="H67" i="9"/>
  <c r="B61" i="36" s="1"/>
  <c r="H70" i="9"/>
  <c r="B64" i="36" s="1"/>
  <c r="B70" i="9"/>
  <c r="D70" i="9" s="1"/>
  <c r="H73" i="9"/>
  <c r="B67" i="36" s="1"/>
  <c r="B73" i="9"/>
  <c r="D73" i="9" s="1"/>
  <c r="B75" i="9"/>
  <c r="D75" i="9" s="1"/>
  <c r="H75" i="9"/>
  <c r="B69" i="36" s="1"/>
  <c r="B52" i="9"/>
  <c r="D52" i="9" s="1"/>
  <c r="H52" i="9"/>
  <c r="B46" i="36" s="1"/>
  <c r="B55" i="9"/>
  <c r="D55" i="9" s="1"/>
  <c r="H55" i="9"/>
  <c r="B49" i="36" s="1"/>
  <c r="B58" i="9"/>
  <c r="D58" i="9" s="1"/>
  <c r="H58" i="9"/>
  <c r="B52" i="36" s="1"/>
  <c r="B62" i="9"/>
  <c r="D62" i="9" s="1"/>
  <c r="H62" i="9"/>
  <c r="B56" i="36" s="1"/>
  <c r="B65" i="9"/>
  <c r="D65" i="9" s="1"/>
  <c r="H65" i="9"/>
  <c r="B59" i="36" s="1"/>
  <c r="B68" i="9"/>
  <c r="D68" i="9" s="1"/>
  <c r="H68" i="9"/>
  <c r="B62" i="36" s="1"/>
  <c r="H72" i="9"/>
  <c r="B66" i="36" s="1"/>
  <c r="B72" i="9"/>
  <c r="D72" i="9" s="1"/>
  <c r="H76" i="9"/>
  <c r="B70" i="36" s="1"/>
  <c r="B76" i="9"/>
  <c r="D76" i="9" s="1"/>
  <c r="D24" i="8"/>
  <c r="D8" i="28" s="1"/>
  <c r="N6" i="10"/>
  <c r="I21" i="9"/>
  <c r="B15" i="10" s="1"/>
  <c r="B76" i="44" s="1"/>
  <c r="I17" i="9"/>
  <c r="B11" i="10" s="1"/>
  <c r="B72" i="44" s="1"/>
  <c r="N12" i="10"/>
  <c r="I19" i="9"/>
  <c r="B13" i="10" s="1"/>
  <c r="B74" i="44" s="1"/>
  <c r="I24" i="9"/>
  <c r="B18" i="10" s="1"/>
  <c r="B79" i="44" s="1"/>
  <c r="I25" i="9"/>
  <c r="B19" i="10" s="1"/>
  <c r="B80" i="44" s="1"/>
  <c r="I26" i="9"/>
  <c r="B20" i="10" s="1"/>
  <c r="B81" i="44" s="1"/>
  <c r="I27" i="9"/>
  <c r="B21" i="10" s="1"/>
  <c r="B82" i="44" s="1"/>
  <c r="I28" i="9"/>
  <c r="B22" i="10" s="1"/>
  <c r="B83" i="44" s="1"/>
  <c r="I32" i="9"/>
  <c r="B26" i="10" s="1"/>
  <c r="B87" i="44" s="1"/>
  <c r="I36" i="9"/>
  <c r="B30" i="10" s="1"/>
  <c r="B105" i="44" s="1"/>
  <c r="N7" i="10"/>
  <c r="I20" i="9"/>
  <c r="B14" i="10" s="1"/>
  <c r="B75" i="44" s="1"/>
  <c r="I29" i="9"/>
  <c r="B23" i="10" s="1"/>
  <c r="B84" i="44" s="1"/>
  <c r="I33" i="9"/>
  <c r="B27" i="10" s="1"/>
  <c r="B88" i="44" s="1"/>
  <c r="I37" i="9"/>
  <c r="B31" i="10" s="1"/>
  <c r="B106" i="44" s="1"/>
  <c r="I38" i="9"/>
  <c r="B32" i="10" s="1"/>
  <c r="B107" i="44" s="1"/>
  <c r="I39" i="9"/>
  <c r="B33" i="10" s="1"/>
  <c r="B108" i="44" s="1"/>
  <c r="I40" i="9"/>
  <c r="B34" i="10" s="1"/>
  <c r="B109" i="44" s="1"/>
  <c r="I41" i="9"/>
  <c r="B35" i="10" s="1"/>
  <c r="B110" i="44" s="1"/>
  <c r="I42" i="9"/>
  <c r="B36" i="10" s="1"/>
  <c r="B111" i="44" s="1"/>
  <c r="I43" i="9"/>
  <c r="B37" i="10" s="1"/>
  <c r="B112" i="44" s="1"/>
  <c r="I44" i="9"/>
  <c r="B38" i="10" s="1"/>
  <c r="B113" i="44" s="1"/>
  <c r="I45" i="9"/>
  <c r="B39" i="10" s="1"/>
  <c r="B114" i="44" s="1"/>
  <c r="I46" i="9"/>
  <c r="B40" i="10" s="1"/>
  <c r="B115" i="44" s="1"/>
  <c r="I47" i="9"/>
  <c r="B41" i="10" s="1"/>
  <c r="B116" i="44" s="1"/>
  <c r="I48" i="9"/>
  <c r="B42" i="10" s="1"/>
  <c r="B117" i="44" s="1"/>
  <c r="I49" i="9"/>
  <c r="B43" i="10" s="1"/>
  <c r="B118" i="44" s="1"/>
  <c r="I50" i="9"/>
  <c r="B44" i="10" s="1"/>
  <c r="B119" i="44" s="1"/>
  <c r="N9" i="10"/>
  <c r="I30" i="9"/>
  <c r="B24" i="10" s="1"/>
  <c r="B85" i="44" s="1"/>
  <c r="I34" i="9"/>
  <c r="B28" i="10" s="1"/>
  <c r="B89" i="44" s="1"/>
  <c r="N8" i="10"/>
  <c r="N10" i="10"/>
  <c r="I22" i="9"/>
  <c r="B16" i="10" s="1"/>
  <c r="B77" i="44" s="1"/>
  <c r="I23" i="9"/>
  <c r="B17" i="10" s="1"/>
  <c r="B78" i="44" s="1"/>
  <c r="I31" i="9"/>
  <c r="B25" i="10" s="1"/>
  <c r="B86" i="44" s="1"/>
  <c r="I35" i="9"/>
  <c r="B29" i="10" s="1"/>
  <c r="B90" i="44" s="1"/>
  <c r="F13" i="11"/>
  <c r="H22" i="9"/>
  <c r="B16" i="36" s="1"/>
  <c r="B22" i="9"/>
  <c r="D22" i="9" s="1"/>
  <c r="B31" i="9"/>
  <c r="D31" i="9" s="1"/>
  <c r="H31" i="9"/>
  <c r="B25" i="36" s="1"/>
  <c r="B35" i="9"/>
  <c r="D35" i="9" s="1"/>
  <c r="H35" i="9"/>
  <c r="B29" i="36" s="1"/>
  <c r="B17" i="9"/>
  <c r="D17" i="9" s="1"/>
  <c r="H17" i="9"/>
  <c r="B11" i="36" s="1"/>
  <c r="H18" i="9"/>
  <c r="B12" i="36" s="1"/>
  <c r="B18" i="9"/>
  <c r="D18" i="9" s="1"/>
  <c r="B19" i="9"/>
  <c r="D19" i="9" s="1"/>
  <c r="H19" i="9"/>
  <c r="B13" i="36" s="1"/>
  <c r="B24" i="9"/>
  <c r="D24" i="9" s="1"/>
  <c r="H24" i="9"/>
  <c r="B18" i="36" s="1"/>
  <c r="H25" i="9"/>
  <c r="B19" i="36" s="1"/>
  <c r="B25" i="9"/>
  <c r="D25" i="9" s="1"/>
  <c r="H26" i="9"/>
  <c r="B20" i="36" s="1"/>
  <c r="B26" i="9"/>
  <c r="D26" i="9" s="1"/>
  <c r="B27" i="9"/>
  <c r="D27" i="9" s="1"/>
  <c r="H27" i="9"/>
  <c r="B21" i="36" s="1"/>
  <c r="B28" i="9"/>
  <c r="D28" i="9" s="1"/>
  <c r="H28" i="9"/>
  <c r="B22" i="36" s="1"/>
  <c r="B32" i="9"/>
  <c r="D32" i="9" s="1"/>
  <c r="H32" i="9"/>
  <c r="B26" i="36" s="1"/>
  <c r="H36" i="9"/>
  <c r="B30" i="36" s="1"/>
  <c r="B36" i="9"/>
  <c r="D36" i="9" s="1"/>
  <c r="B37" i="9"/>
  <c r="H39" i="9"/>
  <c r="B33" i="36" s="1"/>
  <c r="B39" i="9"/>
  <c r="B41" i="9"/>
  <c r="D41" i="9" s="1"/>
  <c r="H41" i="9"/>
  <c r="B35" i="36" s="1"/>
  <c r="H43" i="9"/>
  <c r="B37" i="36" s="1"/>
  <c r="B43" i="9"/>
  <c r="D43" i="9" s="1"/>
  <c r="B44" i="9"/>
  <c r="H44" i="9"/>
  <c r="B38" i="36" s="1"/>
  <c r="B45" i="9"/>
  <c r="D45" i="9" s="1"/>
  <c r="E45" i="9" s="1"/>
  <c r="H45" i="9"/>
  <c r="B39" i="36" s="1"/>
  <c r="H46" i="9"/>
  <c r="B40" i="36" s="1"/>
  <c r="B46" i="9"/>
  <c r="D46" i="9" s="1"/>
  <c r="H47" i="9"/>
  <c r="B41" i="36" s="1"/>
  <c r="B47" i="9"/>
  <c r="D47" i="9" s="1"/>
  <c r="B48" i="9"/>
  <c r="D48" i="9" s="1"/>
  <c r="H48" i="9"/>
  <c r="B42" i="36" s="1"/>
  <c r="B49" i="9"/>
  <c r="D49" i="9" s="1"/>
  <c r="H49" i="9"/>
  <c r="B43" i="36" s="1"/>
  <c r="H50" i="9"/>
  <c r="B44" i="36" s="1"/>
  <c r="B50" i="9"/>
  <c r="D50" i="9" s="1"/>
  <c r="B16" i="9"/>
  <c r="D16" i="9" s="1"/>
  <c r="H16" i="9"/>
  <c r="B23" i="9"/>
  <c r="D23" i="9" s="1"/>
  <c r="H23" i="9"/>
  <c r="B17" i="36" s="1"/>
  <c r="B20" i="9"/>
  <c r="D20" i="9" s="1"/>
  <c r="H20" i="9"/>
  <c r="B14" i="36" s="1"/>
  <c r="H29" i="9"/>
  <c r="B23" i="36" s="1"/>
  <c r="B29" i="9"/>
  <c r="D29" i="9" s="1"/>
  <c r="H33" i="9"/>
  <c r="B27" i="36" s="1"/>
  <c r="B33" i="9"/>
  <c r="D33" i="9" s="1"/>
  <c r="H38" i="9"/>
  <c r="B32" i="36" s="1"/>
  <c r="B38" i="9"/>
  <c r="B40" i="9"/>
  <c r="H40" i="9"/>
  <c r="B34" i="36" s="1"/>
  <c r="H42" i="9"/>
  <c r="B36" i="36" s="1"/>
  <c r="B42" i="9"/>
  <c r="D42" i="9" s="1"/>
  <c r="B13" i="9"/>
  <c r="D13" i="9" s="1"/>
  <c r="H13" i="9"/>
  <c r="B7" i="36" s="1"/>
  <c r="H14" i="9"/>
  <c r="B8" i="36" s="1"/>
  <c r="B14" i="9"/>
  <c r="D14" i="9" s="1"/>
  <c r="H15" i="9"/>
  <c r="B15" i="9"/>
  <c r="D15" i="9" s="1"/>
  <c r="H21" i="9"/>
  <c r="B15" i="36" s="1"/>
  <c r="B21" i="9"/>
  <c r="D21" i="9" s="1"/>
  <c r="H30" i="9"/>
  <c r="B24" i="36" s="1"/>
  <c r="B30" i="9"/>
  <c r="D30" i="9" s="1"/>
  <c r="H34" i="9"/>
  <c r="B28" i="36" s="1"/>
  <c r="B34" i="9"/>
  <c r="D34" i="9" s="1"/>
  <c r="N141" i="11"/>
  <c r="F141" i="11"/>
  <c r="AL141" i="11"/>
  <c r="AL142" i="11"/>
  <c r="P143" i="11"/>
  <c r="AD142" i="11"/>
  <c r="AS143" i="11"/>
  <c r="L143" i="11"/>
  <c r="X143" i="11"/>
  <c r="H143" i="11"/>
  <c r="V141" i="11"/>
  <c r="V142" i="11"/>
  <c r="AP142" i="11"/>
  <c r="F142" i="11"/>
  <c r="AR141" i="11"/>
  <c r="AM141" i="11"/>
  <c r="AI141" i="11"/>
  <c r="AE141" i="11"/>
  <c r="AA141" i="11"/>
  <c r="W141" i="11"/>
  <c r="S141" i="11"/>
  <c r="O141" i="11"/>
  <c r="G141" i="11"/>
  <c r="AT141" i="11"/>
  <c r="AO141" i="11"/>
  <c r="AK141" i="11"/>
  <c r="AG141" i="11"/>
  <c r="AC141" i="11"/>
  <c r="Y141" i="11"/>
  <c r="Q141" i="11"/>
  <c r="M141" i="11"/>
  <c r="I141" i="11"/>
  <c r="R141" i="11"/>
  <c r="Z141" i="11"/>
  <c r="AH141" i="11"/>
  <c r="AP141" i="11"/>
  <c r="L141" i="11"/>
  <c r="T141" i="11"/>
  <c r="AB141" i="11"/>
  <c r="AJ141" i="11"/>
  <c r="AS141" i="11"/>
  <c r="H141" i="11"/>
  <c r="P141" i="11"/>
  <c r="X141" i="11"/>
  <c r="AF141" i="11"/>
  <c r="AN141" i="11"/>
  <c r="AT142" i="11"/>
  <c r="AO142" i="11"/>
  <c r="AK142" i="11"/>
  <c r="AG142" i="11"/>
  <c r="AC142" i="11"/>
  <c r="Y142" i="11"/>
  <c r="Q142" i="11"/>
  <c r="M142" i="11"/>
  <c r="I142" i="11"/>
  <c r="AS142" i="11"/>
  <c r="AN142" i="11"/>
  <c r="AJ142" i="11"/>
  <c r="AF142" i="11"/>
  <c r="AB142" i="11"/>
  <c r="X142" i="11"/>
  <c r="T142" i="11"/>
  <c r="P142" i="11"/>
  <c r="L142" i="11"/>
  <c r="H142" i="11"/>
  <c r="AR142" i="11"/>
  <c r="AM142" i="11"/>
  <c r="AI142" i="11"/>
  <c r="AE142" i="11"/>
  <c r="AA142" i="11"/>
  <c r="W142" i="11"/>
  <c r="S142" i="11"/>
  <c r="O142" i="11"/>
  <c r="G142" i="11"/>
  <c r="R142" i="11"/>
  <c r="AH142" i="11"/>
  <c r="I143" i="11"/>
  <c r="M143" i="11"/>
  <c r="Q143" i="11"/>
  <c r="Y143" i="11"/>
  <c r="AC143" i="11"/>
  <c r="AG143" i="11"/>
  <c r="AK143" i="11"/>
  <c r="AO143" i="11"/>
  <c r="AT143" i="11"/>
  <c r="G144" i="11"/>
  <c r="O144" i="11"/>
  <c r="S144" i="11"/>
  <c r="W144" i="11"/>
  <c r="AA144" i="11"/>
  <c r="AE144" i="11"/>
  <c r="AI144" i="11"/>
  <c r="AM144" i="11"/>
  <c r="AR144" i="11"/>
  <c r="F143" i="11"/>
  <c r="N143" i="11"/>
  <c r="R143" i="11"/>
  <c r="V143" i="11"/>
  <c r="Z143" i="11"/>
  <c r="AD143" i="11"/>
  <c r="AH143" i="11"/>
  <c r="AL143" i="11"/>
  <c r="AP143" i="11"/>
  <c r="H144" i="11"/>
  <c r="L144" i="11"/>
  <c r="P144" i="11"/>
  <c r="T144" i="11"/>
  <c r="X144" i="11"/>
  <c r="AB144" i="11"/>
  <c r="AF144" i="11"/>
  <c r="AJ144" i="11"/>
  <c r="AN144" i="11"/>
  <c r="AS144" i="11"/>
  <c r="G143" i="11"/>
  <c r="O143" i="11"/>
  <c r="S143" i="11"/>
  <c r="W143" i="11"/>
  <c r="AA143" i="11"/>
  <c r="AE143" i="11"/>
  <c r="AI143" i="11"/>
  <c r="AM143" i="11"/>
  <c r="AR143" i="11"/>
  <c r="I144" i="11"/>
  <c r="M144" i="11"/>
  <c r="Q144" i="11"/>
  <c r="Y144" i="11"/>
  <c r="AC144" i="11"/>
  <c r="AG144" i="11"/>
  <c r="AK144" i="11"/>
  <c r="AO144" i="11"/>
  <c r="AT144" i="11"/>
  <c r="AB143" i="11"/>
  <c r="AF143" i="11"/>
  <c r="AJ143" i="11"/>
  <c r="AN143" i="11"/>
  <c r="F144" i="11"/>
  <c r="N144" i="11"/>
  <c r="R144" i="11"/>
  <c r="V144" i="11"/>
  <c r="Z144" i="11"/>
  <c r="AD144" i="11"/>
  <c r="AH144" i="11"/>
  <c r="AL144" i="11"/>
  <c r="B21" i="15"/>
  <c r="B19" i="15"/>
  <c r="B20" i="15"/>
  <c r="B207" i="43" l="1"/>
  <c r="E122" i="9"/>
  <c r="B185" i="43"/>
  <c r="B185" i="44"/>
  <c r="B178" i="43"/>
  <c r="B178" i="44"/>
  <c r="N114" i="10"/>
  <c r="B217" i="44"/>
  <c r="B213" i="43"/>
  <c r="B213" i="44"/>
  <c r="B205" i="43"/>
  <c r="B205" i="44"/>
  <c r="B177" i="43"/>
  <c r="B177" i="44"/>
  <c r="B214" i="44"/>
  <c r="B214" i="43"/>
  <c r="B208" i="44"/>
  <c r="B208" i="43"/>
  <c r="B186" i="44"/>
  <c r="B186" i="43"/>
  <c r="B203" i="43"/>
  <c r="B203" i="44"/>
  <c r="B181" i="43"/>
  <c r="B181" i="44"/>
  <c r="B180" i="43"/>
  <c r="B180" i="44"/>
  <c r="B209" i="44"/>
  <c r="B209" i="43"/>
  <c r="B211" i="44"/>
  <c r="B211" i="43"/>
  <c r="B179" i="43"/>
  <c r="B179" i="44"/>
  <c r="B201" i="43"/>
  <c r="B201" i="44"/>
  <c r="N109" i="10"/>
  <c r="B212" i="44"/>
  <c r="B212" i="43"/>
  <c r="E107" i="9"/>
  <c r="R107" i="9" s="1"/>
  <c r="G101" i="25" s="1"/>
  <c r="M134" i="28"/>
  <c r="B74" i="30"/>
  <c r="B74" i="41"/>
  <c r="B74" i="42"/>
  <c r="B74" i="43"/>
  <c r="B120" i="30"/>
  <c r="B119" i="42"/>
  <c r="B119" i="43"/>
  <c r="B108" i="30"/>
  <c r="B107" i="41"/>
  <c r="B107" i="42"/>
  <c r="B107" i="43"/>
  <c r="B79" i="30"/>
  <c r="B79" i="42"/>
  <c r="B79" i="41"/>
  <c r="B79" i="43"/>
  <c r="M129" i="28"/>
  <c r="N94" i="10"/>
  <c r="B183" i="43"/>
  <c r="B119" i="30"/>
  <c r="B118" i="43"/>
  <c r="B118" i="41"/>
  <c r="B118" i="42"/>
  <c r="B107" i="30"/>
  <c r="B106" i="41"/>
  <c r="B106" i="43"/>
  <c r="B106" i="42"/>
  <c r="B90" i="30"/>
  <c r="B90" i="41"/>
  <c r="B90" i="42"/>
  <c r="B90" i="43"/>
  <c r="B84" i="30"/>
  <c r="B84" i="42"/>
  <c r="B84" i="43"/>
  <c r="B84" i="41"/>
  <c r="B72" i="42"/>
  <c r="B72" i="43"/>
  <c r="B72" i="41"/>
  <c r="B86" i="30"/>
  <c r="B86" i="41"/>
  <c r="B86" i="42"/>
  <c r="B86" i="43"/>
  <c r="B116" i="30"/>
  <c r="B115" i="41"/>
  <c r="B115" i="42"/>
  <c r="B115" i="43"/>
  <c r="B75" i="42"/>
  <c r="B75" i="43"/>
  <c r="B75" i="41"/>
  <c r="B76" i="42"/>
  <c r="B76" i="43"/>
  <c r="B76" i="41"/>
  <c r="B118" i="30"/>
  <c r="B117" i="43"/>
  <c r="B117" i="41"/>
  <c r="B117" i="42"/>
  <c r="B117" i="30"/>
  <c r="B116" i="42"/>
  <c r="B116" i="43"/>
  <c r="B116" i="41"/>
  <c r="B78" i="30"/>
  <c r="B78" i="41"/>
  <c r="B78" i="42"/>
  <c r="B78" i="43"/>
  <c r="B115" i="30"/>
  <c r="B114" i="41"/>
  <c r="B114" i="42"/>
  <c r="B114" i="43"/>
  <c r="B77" i="30"/>
  <c r="B77" i="41"/>
  <c r="B77" i="42"/>
  <c r="B77" i="43"/>
  <c r="B114" i="30"/>
  <c r="B113" i="43"/>
  <c r="B113" i="41"/>
  <c r="B113" i="42"/>
  <c r="B106" i="30"/>
  <c r="B105" i="43"/>
  <c r="B105" i="41"/>
  <c r="B105" i="42"/>
  <c r="B113" i="30"/>
  <c r="B112" i="42"/>
  <c r="B112" i="43"/>
  <c r="B112" i="41"/>
  <c r="B87" i="30"/>
  <c r="B87" i="41"/>
  <c r="B87" i="42"/>
  <c r="B87" i="43"/>
  <c r="B88" i="30"/>
  <c r="B88" i="42"/>
  <c r="B88" i="43"/>
  <c r="B88" i="41"/>
  <c r="B112" i="30"/>
  <c r="B111" i="41"/>
  <c r="B111" i="42"/>
  <c r="B111" i="43"/>
  <c r="B83" i="30"/>
  <c r="B83" i="41"/>
  <c r="B83" i="42"/>
  <c r="B83" i="43"/>
  <c r="B89" i="30"/>
  <c r="B89" i="41"/>
  <c r="B89" i="42"/>
  <c r="B89" i="43"/>
  <c r="B111" i="30"/>
  <c r="B110" i="43"/>
  <c r="B110" i="42"/>
  <c r="B110" i="41"/>
  <c r="B82" i="30"/>
  <c r="B82" i="41"/>
  <c r="B82" i="42"/>
  <c r="B82" i="43"/>
  <c r="B110" i="30"/>
  <c r="B109" i="43"/>
  <c r="B109" i="41"/>
  <c r="B109" i="42"/>
  <c r="B81" i="30"/>
  <c r="B81" i="42"/>
  <c r="B81" i="41"/>
  <c r="B81" i="43"/>
  <c r="B85" i="30"/>
  <c r="B85" i="41"/>
  <c r="B85" i="42"/>
  <c r="B85" i="43"/>
  <c r="B109" i="30"/>
  <c r="B108" i="42"/>
  <c r="B108" i="43"/>
  <c r="B108" i="41"/>
  <c r="B80" i="30"/>
  <c r="B80" i="42"/>
  <c r="B80" i="43"/>
  <c r="B80" i="41"/>
  <c r="H56" i="34"/>
  <c r="A56" i="34"/>
  <c r="B6" i="36"/>
  <c r="M56" i="34"/>
  <c r="B10" i="36"/>
  <c r="B72" i="30"/>
  <c r="B9" i="36"/>
  <c r="K47" i="8"/>
  <c r="K86" i="31" s="1"/>
  <c r="A57" i="31"/>
  <c r="E118" i="9"/>
  <c r="R118" i="9" s="1"/>
  <c r="G112" i="25" s="1"/>
  <c r="M125" i="28"/>
  <c r="B68" i="15"/>
  <c r="B87" i="15" s="1"/>
  <c r="N112" i="10"/>
  <c r="H57" i="31"/>
  <c r="AU142" i="11"/>
  <c r="P20" i="9"/>
  <c r="Q20" i="9" s="1"/>
  <c r="P62" i="9"/>
  <c r="Q62" i="9" s="1"/>
  <c r="P53" i="9"/>
  <c r="Q53" i="9" s="1"/>
  <c r="P87" i="9"/>
  <c r="Q87" i="9" s="1"/>
  <c r="P54" i="9"/>
  <c r="Q54" i="9" s="1"/>
  <c r="P118" i="9"/>
  <c r="Q118" i="9" s="1"/>
  <c r="C116" i="40" s="1"/>
  <c r="F116" i="40" s="1"/>
  <c r="P103" i="9"/>
  <c r="Q103" i="9" s="1"/>
  <c r="P31" i="9"/>
  <c r="Q31" i="9" s="1"/>
  <c r="P81" i="9"/>
  <c r="Q81" i="9" s="1"/>
  <c r="C79" i="40" s="1"/>
  <c r="F79" i="40" s="1"/>
  <c r="P23" i="9"/>
  <c r="Q23" i="9" s="1"/>
  <c r="C21" i="40" s="1"/>
  <c r="F21" i="40" s="1"/>
  <c r="P25" i="9"/>
  <c r="Q25" i="9" s="1"/>
  <c r="C23" i="40" s="1"/>
  <c r="F23" i="40" s="1"/>
  <c r="P58" i="9"/>
  <c r="Q58" i="9" s="1"/>
  <c r="P67" i="9"/>
  <c r="Q67" i="9" s="1"/>
  <c r="P98" i="9"/>
  <c r="Q98" i="9" s="1"/>
  <c r="P86" i="9"/>
  <c r="Q86" i="9" s="1"/>
  <c r="C84" i="40" s="1"/>
  <c r="F84" i="40" s="1"/>
  <c r="P112" i="9"/>
  <c r="Q112" i="9" s="1"/>
  <c r="P70" i="9"/>
  <c r="Q70" i="9" s="1"/>
  <c r="C68" i="40" s="1"/>
  <c r="F68" i="40" s="1"/>
  <c r="P71" i="9"/>
  <c r="Q71" i="9" s="1"/>
  <c r="C69" i="40" s="1"/>
  <c r="F69" i="40" s="1"/>
  <c r="P102" i="9"/>
  <c r="Q102" i="9" s="1"/>
  <c r="P34" i="9"/>
  <c r="Q34" i="9" s="1"/>
  <c r="P92" i="9"/>
  <c r="Q92" i="9" s="1"/>
  <c r="P80" i="9"/>
  <c r="Q80" i="9" s="1"/>
  <c r="C78" i="40" s="1"/>
  <c r="F78" i="40" s="1"/>
  <c r="P69" i="9"/>
  <c r="Q69" i="9" s="1"/>
  <c r="P51" i="9"/>
  <c r="Q51" i="9" s="1"/>
  <c r="C49" i="40" s="1"/>
  <c r="F49" i="40" s="1"/>
  <c r="P119" i="9"/>
  <c r="Q119" i="9" s="1"/>
  <c r="C117" i="40" s="1"/>
  <c r="F117" i="40" s="1"/>
  <c r="P116" i="9"/>
  <c r="Q116" i="9" s="1"/>
  <c r="P113" i="9"/>
  <c r="Q113" i="9" s="1"/>
  <c r="P45" i="9"/>
  <c r="Q45" i="9" s="1"/>
  <c r="C43" i="40" s="1"/>
  <c r="F43" i="40" s="1"/>
  <c r="P79" i="9"/>
  <c r="Q79" i="9" s="1"/>
  <c r="C77" i="40" s="1"/>
  <c r="F77" i="40" s="1"/>
  <c r="P111" i="9"/>
  <c r="Q111" i="9" s="1"/>
  <c r="C109" i="40" s="1"/>
  <c r="F109" i="40" s="1"/>
  <c r="P117" i="9"/>
  <c r="Q117" i="9" s="1"/>
  <c r="P115" i="9"/>
  <c r="Q115" i="9" s="1"/>
  <c r="P30" i="9"/>
  <c r="Q30" i="9" s="1"/>
  <c r="C28" i="40" s="1"/>
  <c r="F28" i="40" s="1"/>
  <c r="P32" i="9"/>
  <c r="Q32" i="9" s="1"/>
  <c r="C30" i="40" s="1"/>
  <c r="F30" i="40" s="1"/>
  <c r="P19" i="9"/>
  <c r="Q19" i="9" s="1"/>
  <c r="P76" i="9"/>
  <c r="Q76" i="9" s="1"/>
  <c r="C74" i="40" s="1"/>
  <c r="F74" i="40" s="1"/>
  <c r="P97" i="9"/>
  <c r="Q97" i="9" s="1"/>
  <c r="C95" i="40" s="1"/>
  <c r="F95" i="40" s="1"/>
  <c r="P85" i="9"/>
  <c r="Q85" i="9" s="1"/>
  <c r="P39" i="9"/>
  <c r="Q39" i="9" s="1"/>
  <c r="P40" i="9"/>
  <c r="Q40" i="9" s="1"/>
  <c r="C38" i="40" s="1"/>
  <c r="F38" i="40" s="1"/>
  <c r="P16" i="9"/>
  <c r="Q16" i="9" s="1"/>
  <c r="C14" i="40" s="1"/>
  <c r="F14" i="40" s="1"/>
  <c r="P36" i="9"/>
  <c r="Q36" i="9" s="1"/>
  <c r="C34" i="40" s="1"/>
  <c r="F34" i="40" s="1"/>
  <c r="P22" i="9"/>
  <c r="Q22" i="9" s="1"/>
  <c r="P55" i="9"/>
  <c r="Q55" i="9" s="1"/>
  <c r="P64" i="9"/>
  <c r="Q64" i="9" s="1"/>
  <c r="C62" i="40" s="1"/>
  <c r="F62" i="40" s="1"/>
  <c r="P91" i="9"/>
  <c r="Q91" i="9" s="1"/>
  <c r="C89" i="40" s="1"/>
  <c r="F89" i="40" s="1"/>
  <c r="P66" i="9"/>
  <c r="Q66" i="9" s="1"/>
  <c r="P122" i="9"/>
  <c r="Q122" i="9" s="1"/>
  <c r="C120" i="40" s="1"/>
  <c r="F120" i="40" s="1"/>
  <c r="P44" i="9"/>
  <c r="Q44" i="9" s="1"/>
  <c r="C42" i="40" s="1"/>
  <c r="F42" i="40" s="1"/>
  <c r="P52" i="9"/>
  <c r="Q52" i="9" s="1"/>
  <c r="C50" i="40" s="1"/>
  <c r="F50" i="40" s="1"/>
  <c r="P61" i="9"/>
  <c r="Q61" i="9" s="1"/>
  <c r="P90" i="9"/>
  <c r="Q90" i="9" s="1"/>
  <c r="C88" i="40" s="1"/>
  <c r="F88" i="40" s="1"/>
  <c r="P78" i="9"/>
  <c r="Q78" i="9" s="1"/>
  <c r="P63" i="9"/>
  <c r="Q63" i="9" s="1"/>
  <c r="P105" i="9"/>
  <c r="Q105" i="9" s="1"/>
  <c r="P110" i="9"/>
  <c r="Q110" i="9" s="1"/>
  <c r="P12" i="9"/>
  <c r="Q12" i="9" s="1"/>
  <c r="P47" i="9"/>
  <c r="Q47" i="9" s="1"/>
  <c r="C45" i="40" s="1"/>
  <c r="F45" i="40" s="1"/>
  <c r="P93" i="9"/>
  <c r="Q93" i="9" s="1"/>
  <c r="C91" i="40" s="1"/>
  <c r="F91" i="40" s="1"/>
  <c r="P120" i="9"/>
  <c r="Q120" i="9" s="1"/>
  <c r="P42" i="9"/>
  <c r="Q42" i="9" s="1"/>
  <c r="P21" i="9"/>
  <c r="Q21" i="9" s="1"/>
  <c r="C19" i="40" s="1"/>
  <c r="F19" i="40" s="1"/>
  <c r="P38" i="9"/>
  <c r="Q38" i="9" s="1"/>
  <c r="C36" i="40" s="1"/>
  <c r="F36" i="40" s="1"/>
  <c r="P50" i="9"/>
  <c r="Q50" i="9" s="1"/>
  <c r="C48" i="40" s="1"/>
  <c r="F48" i="40" s="1"/>
  <c r="P28" i="9"/>
  <c r="Q28" i="9" s="1"/>
  <c r="P72" i="9"/>
  <c r="Q72" i="9" s="1"/>
  <c r="C70" i="40" s="1"/>
  <c r="F70" i="40" s="1"/>
  <c r="P96" i="9"/>
  <c r="Q96" i="9" s="1"/>
  <c r="C94" i="40" s="1"/>
  <c r="F94" i="40" s="1"/>
  <c r="P84" i="9"/>
  <c r="Q84" i="9" s="1"/>
  <c r="C82" i="40" s="1"/>
  <c r="F82" i="40" s="1"/>
  <c r="P114" i="9"/>
  <c r="Q114" i="9" s="1"/>
  <c r="P104" i="9"/>
  <c r="Q104" i="9" s="1"/>
  <c r="C102" i="40" s="1"/>
  <c r="F102" i="40" s="1"/>
  <c r="P13" i="9"/>
  <c r="Q13" i="9" s="1"/>
  <c r="C11" i="40" s="1"/>
  <c r="F11" i="40" s="1"/>
  <c r="P100" i="9"/>
  <c r="Q100" i="9" s="1"/>
  <c r="C98" i="40" s="1"/>
  <c r="F98" i="40" s="1"/>
  <c r="P46" i="9"/>
  <c r="Q46" i="9" s="1"/>
  <c r="C44" i="40" s="1"/>
  <c r="F44" i="40" s="1"/>
  <c r="P49" i="9"/>
  <c r="Q49" i="9" s="1"/>
  <c r="P18" i="9"/>
  <c r="Q18" i="9" s="1"/>
  <c r="C16" i="40" s="1"/>
  <c r="F16" i="40" s="1"/>
  <c r="P68" i="9"/>
  <c r="Q68" i="9" s="1"/>
  <c r="C66" i="40" s="1"/>
  <c r="F66" i="40" s="1"/>
  <c r="P75" i="9"/>
  <c r="Q75" i="9" s="1"/>
  <c r="C73" i="40" s="1"/>
  <c r="F73" i="40" s="1"/>
  <c r="P59" i="9"/>
  <c r="Q59" i="9" s="1"/>
  <c r="C57" i="40" s="1"/>
  <c r="F57" i="40" s="1"/>
  <c r="P95" i="9"/>
  <c r="Q95" i="9" s="1"/>
  <c r="P83" i="9"/>
  <c r="Q83" i="9" s="1"/>
  <c r="C81" i="40" s="1"/>
  <c r="F81" i="40" s="1"/>
  <c r="P60" i="9"/>
  <c r="Q60" i="9" s="1"/>
  <c r="P123" i="9"/>
  <c r="Q123" i="9" s="1"/>
  <c r="P107" i="9"/>
  <c r="Q107" i="9" s="1"/>
  <c r="M122" i="28"/>
  <c r="M57" i="31"/>
  <c r="P15" i="9"/>
  <c r="Q15" i="9" s="1"/>
  <c r="C13" i="40" s="1"/>
  <c r="F13" i="40" s="1"/>
  <c r="P33" i="9"/>
  <c r="Q33" i="9" s="1"/>
  <c r="P43" i="9"/>
  <c r="Q43" i="9" s="1"/>
  <c r="C41" i="40" s="1"/>
  <c r="F41" i="40" s="1"/>
  <c r="P27" i="9"/>
  <c r="Q27" i="9" s="1"/>
  <c r="C25" i="40" s="1"/>
  <c r="F25" i="40" s="1"/>
  <c r="P17" i="9"/>
  <c r="Q17" i="9" s="1"/>
  <c r="C15" i="40" s="1"/>
  <c r="F15" i="40" s="1"/>
  <c r="P89" i="9"/>
  <c r="Q89" i="9" s="1"/>
  <c r="P77" i="9"/>
  <c r="Q77" i="9" s="1"/>
  <c r="C75" i="40" s="1"/>
  <c r="F75" i="40" s="1"/>
  <c r="P121" i="9"/>
  <c r="Q121" i="9" s="1"/>
  <c r="C119" i="40" s="1"/>
  <c r="F119" i="40" s="1"/>
  <c r="P109" i="9"/>
  <c r="Q109" i="9" s="1"/>
  <c r="C107" i="40" s="1"/>
  <c r="F107" i="40" s="1"/>
  <c r="P101" i="9"/>
  <c r="Q101" i="9" s="1"/>
  <c r="C99" i="40" s="1"/>
  <c r="F99" i="40" s="1"/>
  <c r="N102" i="10"/>
  <c r="P24" i="9"/>
  <c r="Q24" i="9" s="1"/>
  <c r="C22" i="40" s="1"/>
  <c r="F22" i="40" s="1"/>
  <c r="P48" i="9"/>
  <c r="Q48" i="9" s="1"/>
  <c r="P41" i="9"/>
  <c r="Q41" i="9" s="1"/>
  <c r="P65" i="9"/>
  <c r="Q65" i="9" s="1"/>
  <c r="P56" i="9"/>
  <c r="Q56" i="9" s="1"/>
  <c r="C54" i="40" s="1"/>
  <c r="F54" i="40" s="1"/>
  <c r="P94" i="9"/>
  <c r="Q94" i="9" s="1"/>
  <c r="P82" i="9"/>
  <c r="Q82" i="9" s="1"/>
  <c r="C80" i="40" s="1"/>
  <c r="F80" i="40" s="1"/>
  <c r="P74" i="9"/>
  <c r="Q74" i="9" s="1"/>
  <c r="C72" i="40" s="1"/>
  <c r="F72" i="40" s="1"/>
  <c r="P57" i="9"/>
  <c r="Q57" i="9" s="1"/>
  <c r="P106" i="9"/>
  <c r="Q106" i="9" s="1"/>
  <c r="P14" i="9"/>
  <c r="Q14" i="9" s="1"/>
  <c r="C12" i="40" s="1"/>
  <c r="F12" i="40" s="1"/>
  <c r="P29" i="9"/>
  <c r="Q29" i="9" s="1"/>
  <c r="P35" i="9"/>
  <c r="Q35" i="9" s="1"/>
  <c r="C33" i="40" s="1"/>
  <c r="F33" i="40" s="1"/>
  <c r="P73" i="9"/>
  <c r="Q73" i="9" s="1"/>
  <c r="C71" i="40" s="1"/>
  <c r="F71" i="40" s="1"/>
  <c r="P88" i="9"/>
  <c r="Q88" i="9" s="1"/>
  <c r="C86" i="40" s="1"/>
  <c r="F86" i="40" s="1"/>
  <c r="P108" i="9"/>
  <c r="Q108" i="9" s="1"/>
  <c r="P37" i="9"/>
  <c r="Q37" i="9" s="1"/>
  <c r="C35" i="40" s="1"/>
  <c r="F35" i="40" s="1"/>
  <c r="N100" i="10"/>
  <c r="D87" i="15"/>
  <c r="N106" i="10"/>
  <c r="M128" i="28"/>
  <c r="N108" i="10"/>
  <c r="M132" i="28"/>
  <c r="M120" i="28"/>
  <c r="M118" i="28"/>
  <c r="N98" i="10"/>
  <c r="AU143" i="11"/>
  <c r="X6" i="14"/>
  <c r="P99" i="9"/>
  <c r="Q99" i="9" s="1"/>
  <c r="AD99" i="9"/>
  <c r="A56" i="30"/>
  <c r="E114" i="9"/>
  <c r="R114" i="9" s="1"/>
  <c r="O108" i="25" s="1"/>
  <c r="L41" i="25"/>
  <c r="C86" i="15"/>
  <c r="D88" i="15"/>
  <c r="X80" i="14"/>
  <c r="F86" i="15"/>
  <c r="N96" i="10"/>
  <c r="N105" i="10"/>
  <c r="M116" i="28"/>
  <c r="D85" i="15"/>
  <c r="D84" i="15"/>
  <c r="F85" i="15"/>
  <c r="E86" i="15"/>
  <c r="C83" i="15"/>
  <c r="M114" i="28"/>
  <c r="H56" i="30"/>
  <c r="M34" i="28"/>
  <c r="B75" i="30"/>
  <c r="E78" i="15"/>
  <c r="E27" i="15"/>
  <c r="E57" i="15"/>
  <c r="M56" i="30"/>
  <c r="F83" i="15"/>
  <c r="E79" i="15"/>
  <c r="E75" i="15"/>
  <c r="C84" i="15"/>
  <c r="C89" i="15" s="1"/>
  <c r="E58" i="15"/>
  <c r="E77" i="15" s="1"/>
  <c r="M35" i="28"/>
  <c r="B76" i="30"/>
  <c r="E76" i="15"/>
  <c r="E55" i="15"/>
  <c r="E74" i="15" s="1"/>
  <c r="Y53" i="14"/>
  <c r="Z53" i="14" s="1"/>
  <c r="A28" i="9"/>
  <c r="A44" i="11"/>
  <c r="X31" i="14"/>
  <c r="R8" i="11"/>
  <c r="P10" i="11"/>
  <c r="D86" i="15"/>
  <c r="F87" i="15"/>
  <c r="M126" i="28"/>
  <c r="F12" i="11"/>
  <c r="K7" i="25" s="1"/>
  <c r="P26" i="9"/>
  <c r="E123" i="9"/>
  <c r="E84" i="15"/>
  <c r="E88" i="15"/>
  <c r="AU141" i="11"/>
  <c r="AU144" i="11"/>
  <c r="M60" i="28"/>
  <c r="M58" i="28"/>
  <c r="M57" i="28"/>
  <c r="M56" i="28"/>
  <c r="M55" i="28"/>
  <c r="M54" i="28"/>
  <c r="M53" i="28"/>
  <c r="M52" i="28"/>
  <c r="M51" i="28"/>
  <c r="M50" i="28"/>
  <c r="M49" i="28"/>
  <c r="M48" i="28"/>
  <c r="M47" i="28"/>
  <c r="M46" i="28"/>
  <c r="M45" i="28"/>
  <c r="M44" i="28"/>
  <c r="M43" i="28"/>
  <c r="M42" i="28"/>
  <c r="M41" i="28"/>
  <c r="M40" i="28"/>
  <c r="M39" i="28"/>
  <c r="M38" i="28"/>
  <c r="M37" i="28"/>
  <c r="Z121" i="9"/>
  <c r="E110" i="9"/>
  <c r="R110" i="9" s="1"/>
  <c r="G104" i="25" s="1"/>
  <c r="E100" i="9"/>
  <c r="R100" i="9" s="1"/>
  <c r="N94" i="25" s="1"/>
  <c r="R45" i="9"/>
  <c r="O39" i="25" s="1"/>
  <c r="B65" i="11"/>
  <c r="E65" i="11" s="1"/>
  <c r="D44" i="9"/>
  <c r="E44" i="9" s="1"/>
  <c r="B66" i="11"/>
  <c r="E66" i="11" s="1"/>
  <c r="D40" i="9"/>
  <c r="G40" i="9" s="1"/>
  <c r="F40" i="9"/>
  <c r="D38" i="9"/>
  <c r="G38" i="9" s="1"/>
  <c r="F38" i="9"/>
  <c r="D37" i="9"/>
  <c r="G37" i="9" s="1"/>
  <c r="F37" i="9"/>
  <c r="D39" i="9"/>
  <c r="G39" i="9" s="1"/>
  <c r="F39" i="9"/>
  <c r="B53" i="11"/>
  <c r="E53" i="11" s="1"/>
  <c r="X86" i="14"/>
  <c r="Y34" i="14"/>
  <c r="Z34" i="14" s="1"/>
  <c r="X34" i="14"/>
  <c r="X70" i="14"/>
  <c r="Y70" i="14"/>
  <c r="Z70" i="14" s="1"/>
  <c r="X7" i="14"/>
  <c r="X73" i="14"/>
  <c r="Y73" i="14"/>
  <c r="Z73" i="14" s="1"/>
  <c r="Y37" i="14"/>
  <c r="Z37" i="14" s="1"/>
  <c r="X59" i="14"/>
  <c r="X56" i="14"/>
  <c r="X77" i="14"/>
  <c r="Y77" i="14"/>
  <c r="Z77" i="14" s="1"/>
  <c r="X66" i="14"/>
  <c r="Y66" i="14"/>
  <c r="Z66" i="14" s="1"/>
  <c r="Y63" i="14"/>
  <c r="Z63" i="14" s="1"/>
  <c r="X63" i="14"/>
  <c r="M36" i="28"/>
  <c r="AE123" i="9"/>
  <c r="Z113" i="9"/>
  <c r="C113" i="9"/>
  <c r="Y61" i="14"/>
  <c r="Z61" i="14" s="1"/>
  <c r="X61" i="14"/>
  <c r="Y13" i="14"/>
  <c r="Z13" i="14" s="1"/>
  <c r="X13" i="14"/>
  <c r="X62" i="14"/>
  <c r="Y62" i="14"/>
  <c r="Z62" i="14" s="1"/>
  <c r="Y57" i="14"/>
  <c r="Z57" i="14" s="1"/>
  <c r="X57" i="14"/>
  <c r="Y72" i="14"/>
  <c r="Z72" i="14" s="1"/>
  <c r="X72" i="14"/>
  <c r="X50" i="14"/>
  <c r="Y50" i="14"/>
  <c r="Z50" i="14" s="1"/>
  <c r="X16" i="14"/>
  <c r="Y16" i="14"/>
  <c r="Z16" i="14" s="1"/>
  <c r="X33" i="14"/>
  <c r="Y33" i="14"/>
  <c r="Z33" i="14" s="1"/>
  <c r="Y23" i="14"/>
  <c r="Z23" i="14" s="1"/>
  <c r="X23" i="14"/>
  <c r="Y15" i="14"/>
  <c r="Z15" i="14" s="1"/>
  <c r="X15" i="14"/>
  <c r="Y8" i="14"/>
  <c r="Z8" i="14" s="1"/>
  <c r="X8" i="14"/>
  <c r="Y30" i="14"/>
  <c r="Z30" i="14" s="1"/>
  <c r="X30" i="14"/>
  <c r="B69" i="15"/>
  <c r="K39" i="15"/>
  <c r="K40" i="15"/>
  <c r="K42" i="15"/>
  <c r="Q10" i="11"/>
  <c r="R9" i="11"/>
  <c r="P9" i="11"/>
  <c r="Q8" i="11"/>
  <c r="Q7" i="11"/>
  <c r="T7" i="11" s="1"/>
  <c r="Y74" i="14"/>
  <c r="Z74" i="14" s="1"/>
  <c r="X74" i="14"/>
  <c r="M42" i="14"/>
  <c r="V42" i="14" s="1"/>
  <c r="W42" i="14" s="1"/>
  <c r="J41" i="15"/>
  <c r="Y67" i="14"/>
  <c r="Z67" i="14" s="1"/>
  <c r="X67" i="14"/>
  <c r="X46" i="14"/>
  <c r="Y46" i="14"/>
  <c r="Z46" i="14" s="1"/>
  <c r="X68" i="14"/>
  <c r="Y68" i="14"/>
  <c r="Z68" i="14" s="1"/>
  <c r="Y45" i="14"/>
  <c r="Z45" i="14" s="1"/>
  <c r="X45" i="14"/>
  <c r="Y55" i="14"/>
  <c r="Z55" i="14" s="1"/>
  <c r="X55" i="14"/>
  <c r="Y35" i="14"/>
  <c r="Z35" i="14" s="1"/>
  <c r="X35" i="14"/>
  <c r="X9" i="14"/>
  <c r="Y9" i="14"/>
  <c r="Z9" i="14" s="1"/>
  <c r="Y22" i="14"/>
  <c r="Z22" i="14" s="1"/>
  <c r="X22" i="14"/>
  <c r="Y11" i="14"/>
  <c r="Z11" i="14" s="1"/>
  <c r="X11" i="14"/>
  <c r="I42" i="15"/>
  <c r="I40" i="15"/>
  <c r="I41" i="15"/>
  <c r="P7" i="11"/>
  <c r="R7" i="11"/>
  <c r="O10" i="11"/>
  <c r="O9" i="11"/>
  <c r="T9" i="11" s="1"/>
  <c r="M8" i="11" s="1"/>
  <c r="S12" i="9" s="1"/>
  <c r="O8" i="11"/>
  <c r="Y71" i="14"/>
  <c r="Z71" i="14" s="1"/>
  <c r="X71" i="14"/>
  <c r="L41" i="15"/>
  <c r="J39" i="15"/>
  <c r="X64" i="14"/>
  <c r="Y64" i="14"/>
  <c r="Z64" i="14" s="1"/>
  <c r="Y27" i="14"/>
  <c r="Z27" i="14" s="1"/>
  <c r="X27" i="14"/>
  <c r="Y19" i="14"/>
  <c r="Z19" i="14" s="1"/>
  <c r="X19" i="14"/>
  <c r="Y12" i="14"/>
  <c r="Z12" i="14" s="1"/>
  <c r="X12" i="14"/>
  <c r="Y18" i="14"/>
  <c r="Z18" i="14" s="1"/>
  <c r="X18" i="14"/>
  <c r="F54" i="15"/>
  <c r="F27" i="15"/>
  <c r="B27" i="15" s="1"/>
  <c r="D54" i="15"/>
  <c r="D27" i="15"/>
  <c r="C54" i="15"/>
  <c r="C27" i="15"/>
  <c r="Y78" i="14"/>
  <c r="Z78" i="14" s="1"/>
  <c r="X78" i="14"/>
  <c r="X79" i="14"/>
  <c r="Y79" i="14"/>
  <c r="Z79" i="14" s="1"/>
  <c r="M39" i="14"/>
  <c r="V39" i="14" s="1"/>
  <c r="W39" i="14" s="1"/>
  <c r="X83" i="14"/>
  <c r="Y83" i="14"/>
  <c r="Z83" i="14" s="1"/>
  <c r="X75" i="14"/>
  <c r="Y75" i="14"/>
  <c r="Z75" i="14" s="1"/>
  <c r="Y49" i="14"/>
  <c r="Z49" i="14" s="1"/>
  <c r="X49" i="14"/>
  <c r="X20" i="14"/>
  <c r="Y20" i="14"/>
  <c r="Z20" i="14" s="1"/>
  <c r="Y26" i="14"/>
  <c r="Z26" i="14" s="1"/>
  <c r="X26" i="14"/>
  <c r="Y14" i="14"/>
  <c r="Z14" i="14" s="1"/>
  <c r="X14" i="14"/>
  <c r="AD121" i="9"/>
  <c r="AE111" i="9"/>
  <c r="AE107" i="9"/>
  <c r="H13" i="10"/>
  <c r="T13" i="10" s="1"/>
  <c r="AD109" i="9"/>
  <c r="X102" i="9"/>
  <c r="I96" i="25" s="1"/>
  <c r="F115" i="9"/>
  <c r="D115" i="9"/>
  <c r="G115" i="9" s="1"/>
  <c r="F101" i="9"/>
  <c r="D101" i="9"/>
  <c r="G101" i="9" s="1"/>
  <c r="F117" i="9"/>
  <c r="D117" i="9"/>
  <c r="G117" i="9" s="1"/>
  <c r="D121" i="9"/>
  <c r="G121" i="9" s="1"/>
  <c r="B118" i="11"/>
  <c r="E118" i="11" s="1"/>
  <c r="F113" i="9"/>
  <c r="D113" i="9"/>
  <c r="G113" i="9" s="1"/>
  <c r="N117" i="10"/>
  <c r="M137" i="28"/>
  <c r="N113" i="10"/>
  <c r="M133" i="28"/>
  <c r="N111" i="10"/>
  <c r="M131" i="28"/>
  <c r="F109" i="9"/>
  <c r="D109" i="9"/>
  <c r="G109" i="9" s="1"/>
  <c r="N110" i="10"/>
  <c r="M130" i="28"/>
  <c r="D104" i="9"/>
  <c r="G104" i="9" s="1"/>
  <c r="F112" i="9"/>
  <c r="D112" i="9"/>
  <c r="G112" i="9" s="1"/>
  <c r="F103" i="9"/>
  <c r="D103" i="9"/>
  <c r="G103" i="9" s="1"/>
  <c r="C107" i="9"/>
  <c r="AD111" i="9"/>
  <c r="M112" i="28"/>
  <c r="M108" i="28"/>
  <c r="M111" i="28"/>
  <c r="M109" i="28"/>
  <c r="M110" i="28"/>
  <c r="M59" i="28"/>
  <c r="M31" i="28"/>
  <c r="M61" i="28"/>
  <c r="N97" i="10"/>
  <c r="M117" i="28"/>
  <c r="M63" i="28"/>
  <c r="M62" i="28"/>
  <c r="M33" i="28"/>
  <c r="M64" i="28"/>
  <c r="Z109" i="9"/>
  <c r="AE102" i="9"/>
  <c r="AD102" i="9"/>
  <c r="C102" i="9"/>
  <c r="Z101" i="9"/>
  <c r="Z102" i="9"/>
  <c r="B95" i="25"/>
  <c r="X109" i="9"/>
  <c r="I103" i="25" s="1"/>
  <c r="J95" i="10"/>
  <c r="C101" i="9"/>
  <c r="L33" i="25"/>
  <c r="C118" i="9"/>
  <c r="X121" i="9"/>
  <c r="C111" i="9"/>
  <c r="X107" i="9"/>
  <c r="I101" i="25" s="1"/>
  <c r="X113" i="9"/>
  <c r="Z123" i="9"/>
  <c r="AD113" i="9"/>
  <c r="F104" i="9"/>
  <c r="H70" i="25"/>
  <c r="H64" i="25"/>
  <c r="K91" i="25"/>
  <c r="H91" i="25"/>
  <c r="L91" i="25"/>
  <c r="K87" i="25"/>
  <c r="H87" i="25"/>
  <c r="L87" i="25"/>
  <c r="H83" i="25"/>
  <c r="H79" i="25"/>
  <c r="H75" i="25"/>
  <c r="H71" i="25"/>
  <c r="H65" i="25"/>
  <c r="S105" i="9"/>
  <c r="H99" i="25"/>
  <c r="L99" i="25"/>
  <c r="K99" i="25"/>
  <c r="S117" i="9"/>
  <c r="H111" i="25"/>
  <c r="L111" i="25"/>
  <c r="K111" i="25"/>
  <c r="K109" i="25"/>
  <c r="H109" i="25"/>
  <c r="L109" i="25"/>
  <c r="Z103" i="9"/>
  <c r="K97" i="25"/>
  <c r="H97" i="25"/>
  <c r="L97" i="25"/>
  <c r="H107" i="25"/>
  <c r="L107" i="25"/>
  <c r="K107" i="25"/>
  <c r="H59" i="25"/>
  <c r="H61" i="25"/>
  <c r="H55" i="25"/>
  <c r="S98" i="9"/>
  <c r="K92" i="25"/>
  <c r="H92" i="25"/>
  <c r="L92" i="25"/>
  <c r="S94" i="9"/>
  <c r="K88" i="25"/>
  <c r="H88" i="25"/>
  <c r="L88" i="25"/>
  <c r="S90" i="9"/>
  <c r="H84" i="25"/>
  <c r="H80" i="25"/>
  <c r="S82" i="9"/>
  <c r="H76" i="25"/>
  <c r="H72" i="25"/>
  <c r="H68" i="25"/>
  <c r="H57" i="25"/>
  <c r="K106" i="25"/>
  <c r="H106" i="25"/>
  <c r="L106" i="25"/>
  <c r="AE110" i="9"/>
  <c r="K104" i="25"/>
  <c r="H104" i="25"/>
  <c r="L104" i="25"/>
  <c r="S106" i="9"/>
  <c r="K100" i="25"/>
  <c r="H100" i="25"/>
  <c r="L100" i="25"/>
  <c r="X120" i="9"/>
  <c r="I114" i="25" s="1"/>
  <c r="K114" i="25"/>
  <c r="H114" i="25"/>
  <c r="L114" i="25"/>
  <c r="H103" i="25"/>
  <c r="L103" i="25"/>
  <c r="K103" i="25"/>
  <c r="K94" i="25"/>
  <c r="H94" i="25"/>
  <c r="L94" i="25"/>
  <c r="H95" i="25"/>
  <c r="L95" i="25"/>
  <c r="K95" i="25"/>
  <c r="K96" i="25"/>
  <c r="H96" i="25"/>
  <c r="L96" i="25"/>
  <c r="H66" i="25"/>
  <c r="H67" i="25"/>
  <c r="K90" i="25"/>
  <c r="H90" i="25"/>
  <c r="L90" i="25"/>
  <c r="H86" i="25"/>
  <c r="H82" i="25"/>
  <c r="H78" i="25"/>
  <c r="H74" i="25"/>
  <c r="H63" i="25"/>
  <c r="S122" i="9"/>
  <c r="R122" i="9"/>
  <c r="G116" i="25" s="1"/>
  <c r="K116" i="25"/>
  <c r="H116" i="25"/>
  <c r="L116" i="25"/>
  <c r="C123" i="9"/>
  <c r="R123" i="9"/>
  <c r="H117" i="25"/>
  <c r="K117" i="25"/>
  <c r="L117" i="25"/>
  <c r="AD118" i="9"/>
  <c r="K112" i="25"/>
  <c r="H112" i="25"/>
  <c r="L112" i="25"/>
  <c r="K93" i="25"/>
  <c r="H93" i="25"/>
  <c r="L93" i="25"/>
  <c r="H62" i="25"/>
  <c r="H56" i="25"/>
  <c r="H69" i="25"/>
  <c r="H58" i="25"/>
  <c r="H53" i="25"/>
  <c r="H89" i="25"/>
  <c r="L89" i="25"/>
  <c r="K89" i="25"/>
  <c r="H85" i="25"/>
  <c r="H81" i="25"/>
  <c r="H77" i="25"/>
  <c r="H73" i="25"/>
  <c r="H60" i="25"/>
  <c r="H54" i="25"/>
  <c r="S121" i="9"/>
  <c r="H115" i="25"/>
  <c r="L115" i="25"/>
  <c r="K115" i="25"/>
  <c r="S111" i="9"/>
  <c r="K105" i="25"/>
  <c r="H105" i="25"/>
  <c r="L105" i="25"/>
  <c r="S107" i="9"/>
  <c r="K101" i="25"/>
  <c r="H101" i="25"/>
  <c r="L101" i="25"/>
  <c r="R119" i="9"/>
  <c r="N113" i="25" s="1"/>
  <c r="K113" i="25"/>
  <c r="H113" i="25"/>
  <c r="L113" i="25"/>
  <c r="K108" i="25"/>
  <c r="H108" i="25"/>
  <c r="L108" i="25"/>
  <c r="Z104" i="9"/>
  <c r="K98" i="25"/>
  <c r="H98" i="25"/>
  <c r="L98" i="25"/>
  <c r="K102" i="25"/>
  <c r="H102" i="25"/>
  <c r="L102" i="25"/>
  <c r="K110" i="25"/>
  <c r="H110" i="25"/>
  <c r="L110" i="25"/>
  <c r="K54" i="25"/>
  <c r="L55" i="25"/>
  <c r="K58" i="25"/>
  <c r="L59" i="25"/>
  <c r="K62" i="25"/>
  <c r="L63" i="25"/>
  <c r="K66" i="25"/>
  <c r="L67" i="25"/>
  <c r="K70" i="25"/>
  <c r="L71" i="25"/>
  <c r="K74" i="25"/>
  <c r="L75" i="25"/>
  <c r="K78" i="25"/>
  <c r="L79" i="25"/>
  <c r="K82" i="25"/>
  <c r="L83" i="25"/>
  <c r="K86" i="25"/>
  <c r="K53" i="25"/>
  <c r="L54" i="25"/>
  <c r="K57" i="25"/>
  <c r="L58" i="25"/>
  <c r="K61" i="25"/>
  <c r="L62" i="25"/>
  <c r="K65" i="25"/>
  <c r="L66" i="25"/>
  <c r="K69" i="25"/>
  <c r="L70" i="25"/>
  <c r="K73" i="25"/>
  <c r="L74" i="25"/>
  <c r="K77" i="25"/>
  <c r="L78" i="25"/>
  <c r="K81" i="25"/>
  <c r="L82" i="25"/>
  <c r="K85" i="25"/>
  <c r="L86" i="25"/>
  <c r="L53" i="25"/>
  <c r="K56" i="25"/>
  <c r="L57" i="25"/>
  <c r="K60" i="25"/>
  <c r="L61" i="25"/>
  <c r="K64" i="25"/>
  <c r="L65" i="25"/>
  <c r="K68" i="25"/>
  <c r="L69" i="25"/>
  <c r="K72" i="25"/>
  <c r="L73" i="25"/>
  <c r="K76" i="25"/>
  <c r="L77" i="25"/>
  <c r="K80" i="25"/>
  <c r="L81" i="25"/>
  <c r="K84" i="25"/>
  <c r="L85" i="25"/>
  <c r="K55" i="25"/>
  <c r="L56" i="25"/>
  <c r="K59" i="25"/>
  <c r="L60" i="25"/>
  <c r="K63" i="25"/>
  <c r="L64" i="25"/>
  <c r="K67" i="25"/>
  <c r="L68" i="25"/>
  <c r="K71" i="25"/>
  <c r="L72" i="25"/>
  <c r="K75" i="25"/>
  <c r="L76" i="25"/>
  <c r="K79" i="25"/>
  <c r="L80" i="25"/>
  <c r="K83" i="25"/>
  <c r="L84" i="25"/>
  <c r="AD107" i="9"/>
  <c r="Z111" i="9"/>
  <c r="X111" i="9"/>
  <c r="E105" i="9"/>
  <c r="R105" i="9" s="1"/>
  <c r="C109" i="9"/>
  <c r="C115" i="9"/>
  <c r="Z115" i="9"/>
  <c r="X115" i="9"/>
  <c r="AD115" i="9"/>
  <c r="AE115" i="9"/>
  <c r="L32" i="25"/>
  <c r="E111" i="9"/>
  <c r="R111" i="9" s="1"/>
  <c r="L23" i="25"/>
  <c r="C99" i="10"/>
  <c r="K16" i="25"/>
  <c r="B122" i="11"/>
  <c r="E122" i="11" s="1"/>
  <c r="AD105" i="9"/>
  <c r="Z105" i="9"/>
  <c r="L20" i="25"/>
  <c r="L13" i="25"/>
  <c r="I99" i="10"/>
  <c r="L24" i="25"/>
  <c r="K37" i="25"/>
  <c r="K36" i="25"/>
  <c r="Z118" i="9"/>
  <c r="AD123" i="9"/>
  <c r="AE118" i="9"/>
  <c r="C121" i="9"/>
  <c r="L28" i="25"/>
  <c r="AE119" i="9"/>
  <c r="AE113" i="9"/>
  <c r="AE103" i="9"/>
  <c r="AE116" i="9"/>
  <c r="Z112" i="9"/>
  <c r="Z110" i="9"/>
  <c r="X123" i="9"/>
  <c r="I117" i="25" s="1"/>
  <c r="X118" i="9"/>
  <c r="J98" i="10"/>
  <c r="C99" i="9"/>
  <c r="K13" i="25"/>
  <c r="L7" i="25"/>
  <c r="L25" i="25"/>
  <c r="K21" i="25"/>
  <c r="K26" i="25"/>
  <c r="K49" i="25"/>
  <c r="L26" i="25"/>
  <c r="L36" i="25"/>
  <c r="L9" i="25"/>
  <c r="L19" i="25"/>
  <c r="L46" i="25"/>
  <c r="L43" i="25"/>
  <c r="L17" i="25"/>
  <c r="K23" i="25"/>
  <c r="K28" i="25"/>
  <c r="L16" i="25"/>
  <c r="L37" i="25"/>
  <c r="L11" i="25"/>
  <c r="L21" i="25"/>
  <c r="L45" i="25"/>
  <c r="L6" i="25"/>
  <c r="K27" i="25"/>
  <c r="L44" i="25"/>
  <c r="K41" i="25"/>
  <c r="K17" i="25"/>
  <c r="K25" i="25"/>
  <c r="K20" i="25"/>
  <c r="K32" i="25"/>
  <c r="K45" i="25"/>
  <c r="K51" i="25"/>
  <c r="L52" i="25"/>
  <c r="L51" i="25"/>
  <c r="AE120" i="9"/>
  <c r="AE112" i="9"/>
  <c r="AD120" i="9"/>
  <c r="C120" i="9"/>
  <c r="C112" i="9"/>
  <c r="AD110" i="9"/>
  <c r="K50" i="25"/>
  <c r="L50" i="25"/>
  <c r="X108" i="9"/>
  <c r="K19" i="25"/>
  <c r="K24" i="25"/>
  <c r="K33" i="25"/>
  <c r="K46" i="25"/>
  <c r="K52" i="25"/>
  <c r="L8" i="25"/>
  <c r="Z120" i="9"/>
  <c r="L14" i="25"/>
  <c r="K14" i="25"/>
  <c r="L22" i="25"/>
  <c r="K22" i="25"/>
  <c r="X99" i="9"/>
  <c r="B98" i="25"/>
  <c r="I98" i="10"/>
  <c r="X104" i="9"/>
  <c r="X122" i="9"/>
  <c r="Z122" i="9"/>
  <c r="X110" i="9"/>
  <c r="AD106" i="9"/>
  <c r="X106" i="9"/>
  <c r="K15" i="25"/>
  <c r="L27" i="25"/>
  <c r="L30" i="25"/>
  <c r="K30" i="25"/>
  <c r="L12" i="25"/>
  <c r="Z106" i="9"/>
  <c r="B121" i="11"/>
  <c r="E121" i="11" s="1"/>
  <c r="AD119" i="9"/>
  <c r="X114" i="9"/>
  <c r="Z114" i="9"/>
  <c r="AD100" i="9"/>
  <c r="G98" i="10"/>
  <c r="S98" i="10" s="1"/>
  <c r="AD104" i="9"/>
  <c r="C104" i="9"/>
  <c r="AE104" i="9"/>
  <c r="C98" i="10"/>
  <c r="AE99" i="9"/>
  <c r="Z99" i="9"/>
  <c r="L29" i="25"/>
  <c r="K29" i="25"/>
  <c r="X112" i="9"/>
  <c r="I106" i="25" s="1"/>
  <c r="AD117" i="9"/>
  <c r="Z117" i="9"/>
  <c r="X117" i="9"/>
  <c r="Z108" i="9"/>
  <c r="C108" i="9"/>
  <c r="AE108" i="9"/>
  <c r="L15" i="25"/>
  <c r="L49" i="25"/>
  <c r="L47" i="25"/>
  <c r="K47" i="25"/>
  <c r="K48" i="25"/>
  <c r="L48" i="25"/>
  <c r="AD112" i="9"/>
  <c r="AD108" i="9"/>
  <c r="AE106" i="9"/>
  <c r="C119" i="9"/>
  <c r="C110" i="9"/>
  <c r="C117" i="9"/>
  <c r="I95" i="10"/>
  <c r="C95" i="10"/>
  <c r="AD101" i="9"/>
  <c r="X101" i="9"/>
  <c r="AE101" i="9"/>
  <c r="L34" i="25"/>
  <c r="K34" i="25"/>
  <c r="L10" i="25"/>
  <c r="L42" i="25"/>
  <c r="K42" i="25"/>
  <c r="L38" i="25"/>
  <c r="K38" i="25"/>
  <c r="L35" i="25"/>
  <c r="K35" i="25"/>
  <c r="L31" i="25"/>
  <c r="K31" i="25"/>
  <c r="L18" i="25"/>
  <c r="K18" i="25"/>
  <c r="C103" i="9"/>
  <c r="B97" i="25"/>
  <c r="I97" i="10"/>
  <c r="B120" i="11"/>
  <c r="E120" i="11" s="1"/>
  <c r="G97" i="10"/>
  <c r="S97" i="10" s="1"/>
  <c r="C97" i="10"/>
  <c r="J97" i="10"/>
  <c r="J110" i="10"/>
  <c r="G110" i="10"/>
  <c r="S110" i="10" s="1"/>
  <c r="B133" i="11"/>
  <c r="E133" i="11" s="1"/>
  <c r="I110" i="10"/>
  <c r="B110" i="25"/>
  <c r="C110" i="10"/>
  <c r="Z116" i="9"/>
  <c r="X116" i="9"/>
  <c r="AE122" i="9"/>
  <c r="C122" i="9"/>
  <c r="AD122" i="9"/>
  <c r="AE114" i="9"/>
  <c r="C114" i="9"/>
  <c r="AD114" i="9"/>
  <c r="X103" i="9"/>
  <c r="Z100" i="9"/>
  <c r="X100" i="9"/>
  <c r="J99" i="10"/>
  <c r="G99" i="10"/>
  <c r="S99" i="10" s="1"/>
  <c r="B99" i="25"/>
  <c r="C105" i="9"/>
  <c r="AE105" i="9"/>
  <c r="I96" i="10"/>
  <c r="B119" i="11"/>
  <c r="E119" i="11" s="1"/>
  <c r="B96" i="25"/>
  <c r="G96" i="10"/>
  <c r="S96" i="10" s="1"/>
  <c r="C96" i="10"/>
  <c r="J96" i="10"/>
  <c r="B107" i="25"/>
  <c r="I107" i="10"/>
  <c r="B130" i="11"/>
  <c r="E130" i="11" s="1"/>
  <c r="G107" i="10"/>
  <c r="S107" i="10" s="1"/>
  <c r="C107" i="10"/>
  <c r="J107" i="10"/>
  <c r="AD116" i="9"/>
  <c r="X119" i="9"/>
  <c r="AE100" i="9"/>
  <c r="B117" i="11"/>
  <c r="E117" i="11" s="1"/>
  <c r="I94" i="10"/>
  <c r="B93" i="25"/>
  <c r="G93" i="10"/>
  <c r="S93" i="10" s="1"/>
  <c r="C93" i="10"/>
  <c r="J93" i="10"/>
  <c r="I93" i="10"/>
  <c r="B116" i="11"/>
  <c r="E116" i="11" s="1"/>
  <c r="C116" i="9"/>
  <c r="AD103" i="9"/>
  <c r="Z119" i="9"/>
  <c r="J94" i="10"/>
  <c r="B94" i="25"/>
  <c r="C100" i="9"/>
  <c r="X105" i="9"/>
  <c r="I102" i="10"/>
  <c r="G102" i="10"/>
  <c r="S102" i="10" s="1"/>
  <c r="C102" i="10"/>
  <c r="B102" i="25"/>
  <c r="J102" i="10"/>
  <c r="B125" i="11"/>
  <c r="E125" i="11" s="1"/>
  <c r="K44" i="25"/>
  <c r="L40" i="25"/>
  <c r="I117" i="10"/>
  <c r="B140" i="11"/>
  <c r="E140" i="11" s="1"/>
  <c r="G117" i="10"/>
  <c r="S117" i="10" s="1"/>
  <c r="C117" i="10"/>
  <c r="B117" i="25"/>
  <c r="J117" i="10"/>
  <c r="J112" i="10"/>
  <c r="B112" i="25"/>
  <c r="I112" i="10"/>
  <c r="B135" i="11"/>
  <c r="E135" i="11" s="1"/>
  <c r="G112" i="10"/>
  <c r="S112" i="10" s="1"/>
  <c r="C112" i="10"/>
  <c r="F215" i="44" s="1"/>
  <c r="J114" i="10"/>
  <c r="B114" i="25"/>
  <c r="I114" i="10"/>
  <c r="B137" i="11"/>
  <c r="E137" i="11" s="1"/>
  <c r="G114" i="10"/>
  <c r="S114" i="10" s="1"/>
  <c r="C114" i="10"/>
  <c r="F217" i="44" s="1"/>
  <c r="F116" i="9"/>
  <c r="G116" i="9"/>
  <c r="F102" i="9"/>
  <c r="G102" i="9"/>
  <c r="K43" i="25"/>
  <c r="L39" i="25"/>
  <c r="AE121" i="9"/>
  <c r="J115" i="10"/>
  <c r="B138" i="11"/>
  <c r="E138" i="11" s="1"/>
  <c r="I115" i="10"/>
  <c r="B115" i="25"/>
  <c r="G115" i="10"/>
  <c r="S115" i="10" s="1"/>
  <c r="C115" i="10"/>
  <c r="B128" i="11"/>
  <c r="E128" i="11" s="1"/>
  <c r="B105" i="25"/>
  <c r="I105" i="10"/>
  <c r="G105" i="10"/>
  <c r="S105" i="10" s="1"/>
  <c r="C105" i="10"/>
  <c r="J105" i="10"/>
  <c r="Z107" i="9"/>
  <c r="B124" i="11"/>
  <c r="E124" i="11" s="1"/>
  <c r="B101" i="25"/>
  <c r="J101" i="10"/>
  <c r="I101" i="10"/>
  <c r="G101" i="10"/>
  <c r="S101" i="10" s="1"/>
  <c r="C101" i="10"/>
  <c r="AE109" i="9"/>
  <c r="B126" i="11"/>
  <c r="E126" i="11" s="1"/>
  <c r="B103" i="25"/>
  <c r="I103" i="10"/>
  <c r="G103" i="10"/>
  <c r="S103" i="10" s="1"/>
  <c r="C103" i="10"/>
  <c r="J103" i="10"/>
  <c r="G95" i="10"/>
  <c r="S95" i="10" s="1"/>
  <c r="I116" i="10"/>
  <c r="B116" i="25"/>
  <c r="G116" i="10"/>
  <c r="S116" i="10" s="1"/>
  <c r="C116" i="10"/>
  <c r="B139" i="11"/>
  <c r="E139" i="11" s="1"/>
  <c r="J116" i="10"/>
  <c r="F120" i="9"/>
  <c r="G120" i="9"/>
  <c r="E120" i="9"/>
  <c r="R120" i="9" s="1"/>
  <c r="J113" i="10"/>
  <c r="B136" i="11"/>
  <c r="E136" i="11" s="1"/>
  <c r="I113" i="10"/>
  <c r="B113" i="25"/>
  <c r="G113" i="10"/>
  <c r="S113" i="10" s="1"/>
  <c r="C113" i="10"/>
  <c r="F216" i="44" s="1"/>
  <c r="B108" i="25"/>
  <c r="B131" i="11"/>
  <c r="E131" i="11" s="1"/>
  <c r="J108" i="10"/>
  <c r="I108" i="10"/>
  <c r="G108" i="10"/>
  <c r="S108" i="10" s="1"/>
  <c r="C108" i="10"/>
  <c r="F108" i="9"/>
  <c r="G108" i="9"/>
  <c r="C94" i="10"/>
  <c r="G94" i="10"/>
  <c r="S94" i="10" s="1"/>
  <c r="B106" i="25"/>
  <c r="B129" i="11"/>
  <c r="E129" i="11" s="1"/>
  <c r="J106" i="10"/>
  <c r="I106" i="10"/>
  <c r="C106" i="10"/>
  <c r="G106" i="10"/>
  <c r="S106" i="10" s="1"/>
  <c r="B104" i="25"/>
  <c r="B127" i="11"/>
  <c r="E127" i="11" s="1"/>
  <c r="I104" i="10"/>
  <c r="G104" i="10"/>
  <c r="S104" i="10" s="1"/>
  <c r="C104" i="10"/>
  <c r="J104" i="10"/>
  <c r="B123" i="11"/>
  <c r="E123" i="11" s="1"/>
  <c r="B100" i="25"/>
  <c r="C106" i="9"/>
  <c r="J100" i="10"/>
  <c r="I100" i="10"/>
  <c r="C100" i="10"/>
  <c r="G100" i="10"/>
  <c r="S100" i="10" s="1"/>
  <c r="AE117" i="9"/>
  <c r="J111" i="10"/>
  <c r="B134" i="11"/>
  <c r="E134" i="11" s="1"/>
  <c r="I111" i="10"/>
  <c r="B111" i="25"/>
  <c r="G111" i="10"/>
  <c r="S111" i="10" s="1"/>
  <c r="C111" i="10"/>
  <c r="F99" i="9"/>
  <c r="B132" i="11"/>
  <c r="E132" i="11" s="1"/>
  <c r="B109" i="25"/>
  <c r="J109" i="10"/>
  <c r="I109" i="10"/>
  <c r="G109" i="10"/>
  <c r="S109" i="10" s="1"/>
  <c r="C109" i="10"/>
  <c r="F106" i="9"/>
  <c r="AL133" i="9"/>
  <c r="AL136" i="9"/>
  <c r="K39" i="25"/>
  <c r="K40" i="25"/>
  <c r="G72" i="9"/>
  <c r="F72" i="9"/>
  <c r="X65" i="9"/>
  <c r="AE65" i="9"/>
  <c r="Z65" i="9"/>
  <c r="AD65" i="9"/>
  <c r="C65" i="9"/>
  <c r="B82" i="11"/>
  <c r="E82" i="11" s="1"/>
  <c r="B59" i="25"/>
  <c r="I59" i="10"/>
  <c r="H59" i="10"/>
  <c r="T59" i="10" s="1"/>
  <c r="C59" i="10"/>
  <c r="F134" i="44" s="1"/>
  <c r="G59" i="10"/>
  <c r="S59" i="10" s="1"/>
  <c r="J59" i="10"/>
  <c r="X58" i="9"/>
  <c r="AE58" i="9"/>
  <c r="Z58" i="9"/>
  <c r="AD58" i="9"/>
  <c r="C58" i="9"/>
  <c r="H52" i="25"/>
  <c r="B75" i="11"/>
  <c r="E75" i="11" s="1"/>
  <c r="H52" i="10"/>
  <c r="T52" i="10" s="1"/>
  <c r="C52" i="10"/>
  <c r="F127" i="44" s="1"/>
  <c r="B52" i="25"/>
  <c r="J52" i="10"/>
  <c r="I52" i="10"/>
  <c r="G52" i="10"/>
  <c r="S52" i="10" s="1"/>
  <c r="X52" i="9"/>
  <c r="AD52" i="9"/>
  <c r="C52" i="9"/>
  <c r="AE52" i="9"/>
  <c r="H46" i="25"/>
  <c r="Z52" i="9"/>
  <c r="J46" i="10"/>
  <c r="B46" i="25"/>
  <c r="B69" i="11"/>
  <c r="E69" i="11" s="1"/>
  <c r="H46" i="10"/>
  <c r="T46" i="10" s="1"/>
  <c r="C46" i="10"/>
  <c r="F121" i="44" s="1"/>
  <c r="I46" i="10"/>
  <c r="G46" i="10"/>
  <c r="S46" i="10" s="1"/>
  <c r="G73" i="9"/>
  <c r="F73" i="9"/>
  <c r="X67" i="9"/>
  <c r="AE67" i="9"/>
  <c r="Z67" i="9"/>
  <c r="AD67" i="9"/>
  <c r="C67" i="9"/>
  <c r="B61" i="25"/>
  <c r="G61" i="10"/>
  <c r="S61" i="10" s="1"/>
  <c r="J61" i="10"/>
  <c r="B84" i="11"/>
  <c r="E84" i="11" s="1"/>
  <c r="I61" i="10"/>
  <c r="H61" i="10"/>
  <c r="T61" i="10" s="1"/>
  <c r="C61" i="10"/>
  <c r="F136" i="44" s="1"/>
  <c r="X61" i="9"/>
  <c r="AE61" i="9"/>
  <c r="Z61" i="9"/>
  <c r="AD61" i="9"/>
  <c r="C61" i="9"/>
  <c r="B78" i="11"/>
  <c r="E78" i="11" s="1"/>
  <c r="B55" i="25"/>
  <c r="I55" i="10"/>
  <c r="G55" i="10"/>
  <c r="S55" i="10" s="1"/>
  <c r="H55" i="10"/>
  <c r="T55" i="10" s="1"/>
  <c r="C55" i="10"/>
  <c r="F130" i="44" s="1"/>
  <c r="J55" i="10"/>
  <c r="X56" i="9"/>
  <c r="I50" i="25" s="1"/>
  <c r="AE56" i="9"/>
  <c r="Z56" i="9"/>
  <c r="AD56" i="9"/>
  <c r="C56" i="9"/>
  <c r="H50" i="25"/>
  <c r="J50" i="10"/>
  <c r="H50" i="10"/>
  <c r="T50" i="10" s="1"/>
  <c r="C50" i="10"/>
  <c r="F125" i="44" s="1"/>
  <c r="B50" i="25"/>
  <c r="B73" i="11"/>
  <c r="E73" i="11" s="1"/>
  <c r="I50" i="10"/>
  <c r="G50" i="10"/>
  <c r="S50" i="10" s="1"/>
  <c r="X98" i="9"/>
  <c r="C98" i="9"/>
  <c r="AE98" i="9"/>
  <c r="Z98" i="9"/>
  <c r="AD98" i="9"/>
  <c r="B115" i="11"/>
  <c r="E115" i="11" s="1"/>
  <c r="B92" i="25"/>
  <c r="G92" i="10"/>
  <c r="S92" i="10" s="1"/>
  <c r="J92" i="10"/>
  <c r="I92" i="10"/>
  <c r="C92" i="10"/>
  <c r="F96" i="9"/>
  <c r="X94" i="9"/>
  <c r="I88" i="25" s="1"/>
  <c r="C94" i="9"/>
  <c r="AE94" i="9"/>
  <c r="Z94" i="9"/>
  <c r="AD94" i="9"/>
  <c r="B88" i="25"/>
  <c r="G88" i="10"/>
  <c r="S88" i="10" s="1"/>
  <c r="B111" i="11"/>
  <c r="E111" i="11" s="1"/>
  <c r="J88" i="10"/>
  <c r="C88" i="10"/>
  <c r="I88" i="10"/>
  <c r="G92" i="9"/>
  <c r="F92" i="9"/>
  <c r="X90" i="9"/>
  <c r="C90" i="9"/>
  <c r="AE90" i="9"/>
  <c r="Z90" i="9"/>
  <c r="AD90" i="9"/>
  <c r="G84" i="10"/>
  <c r="S84" i="10" s="1"/>
  <c r="J84" i="10"/>
  <c r="B107" i="11"/>
  <c r="E107" i="11" s="1"/>
  <c r="C84" i="10"/>
  <c r="B84" i="25"/>
  <c r="I84" i="10"/>
  <c r="H84" i="10"/>
  <c r="T84" i="10" s="1"/>
  <c r="G88" i="9"/>
  <c r="F88" i="9"/>
  <c r="X86" i="9"/>
  <c r="C86" i="9"/>
  <c r="AE86" i="9"/>
  <c r="Z86" i="9"/>
  <c r="AD86" i="9"/>
  <c r="B80" i="25"/>
  <c r="G80" i="10"/>
  <c r="S80" i="10" s="1"/>
  <c r="B103" i="11"/>
  <c r="E103" i="11" s="1"/>
  <c r="J80" i="10"/>
  <c r="C80" i="10"/>
  <c r="I80" i="10"/>
  <c r="H80" i="10"/>
  <c r="T80" i="10" s="1"/>
  <c r="F84" i="9"/>
  <c r="G84" i="9"/>
  <c r="X82" i="9"/>
  <c r="C82" i="9"/>
  <c r="AE82" i="9"/>
  <c r="Z82" i="9"/>
  <c r="AD82" i="9"/>
  <c r="B99" i="11"/>
  <c r="E99" i="11" s="1"/>
  <c r="G76" i="10"/>
  <c r="S76" i="10" s="1"/>
  <c r="J76" i="10"/>
  <c r="C76" i="10"/>
  <c r="F165" i="44" s="1"/>
  <c r="I76" i="10"/>
  <c r="B76" i="25"/>
  <c r="H76" i="10"/>
  <c r="T76" i="10" s="1"/>
  <c r="G80" i="9"/>
  <c r="F80" i="9"/>
  <c r="X78" i="9"/>
  <c r="C78" i="9"/>
  <c r="AE78" i="9"/>
  <c r="Z78" i="9"/>
  <c r="AD78" i="9"/>
  <c r="B95" i="11"/>
  <c r="E95" i="11" s="1"/>
  <c r="B72" i="25"/>
  <c r="G72" i="10"/>
  <c r="S72" i="10" s="1"/>
  <c r="J72" i="10"/>
  <c r="C72" i="10"/>
  <c r="F161" i="44" s="1"/>
  <c r="I72" i="10"/>
  <c r="H72" i="10"/>
  <c r="T72" i="10" s="1"/>
  <c r="X74" i="9"/>
  <c r="C74" i="9"/>
  <c r="AE74" i="9"/>
  <c r="Z74" i="9"/>
  <c r="AD74" i="9"/>
  <c r="B91" i="11"/>
  <c r="E91" i="11" s="1"/>
  <c r="G68" i="10"/>
  <c r="S68" i="10" s="1"/>
  <c r="B68" i="25"/>
  <c r="J68" i="10"/>
  <c r="C68" i="10"/>
  <c r="F157" i="44" s="1"/>
  <c r="I68" i="10"/>
  <c r="H68" i="10"/>
  <c r="T68" i="10" s="1"/>
  <c r="G69" i="9"/>
  <c r="F69" i="9"/>
  <c r="X63" i="9"/>
  <c r="AE63" i="9"/>
  <c r="Z63" i="9"/>
  <c r="AD63" i="9"/>
  <c r="C63" i="9"/>
  <c r="B80" i="11"/>
  <c r="E80" i="11" s="1"/>
  <c r="B57" i="25"/>
  <c r="G57" i="10"/>
  <c r="S57" i="10" s="1"/>
  <c r="I57" i="10"/>
  <c r="C57" i="10"/>
  <c r="F132" i="44" s="1"/>
  <c r="J57" i="10"/>
  <c r="H57" i="10"/>
  <c r="T57" i="10" s="1"/>
  <c r="X57" i="9"/>
  <c r="AE57" i="9"/>
  <c r="Z57" i="9"/>
  <c r="AD57" i="9"/>
  <c r="C57" i="9"/>
  <c r="H51" i="25"/>
  <c r="B74" i="11"/>
  <c r="E74" i="11" s="1"/>
  <c r="B51" i="25"/>
  <c r="I51" i="10"/>
  <c r="G51" i="10"/>
  <c r="S51" i="10" s="1"/>
  <c r="H51" i="10"/>
  <c r="T51" i="10" s="1"/>
  <c r="C51" i="10"/>
  <c r="F126" i="44" s="1"/>
  <c r="J51" i="10"/>
  <c r="F51" i="9"/>
  <c r="G51" i="9"/>
  <c r="N91" i="10"/>
  <c r="N89" i="10"/>
  <c r="AE72" i="9"/>
  <c r="Z72" i="9"/>
  <c r="AD72" i="9"/>
  <c r="X72" i="9"/>
  <c r="C72" i="9"/>
  <c r="I66" i="10"/>
  <c r="B89" i="11"/>
  <c r="E89" i="11" s="1"/>
  <c r="H66" i="10"/>
  <c r="T66" i="10" s="1"/>
  <c r="C66" i="10"/>
  <c r="F155" i="44" s="1"/>
  <c r="G66" i="10"/>
  <c r="S66" i="10" s="1"/>
  <c r="B66" i="25"/>
  <c r="J66" i="10"/>
  <c r="F65" i="9"/>
  <c r="G65" i="9"/>
  <c r="F58" i="9"/>
  <c r="G58" i="9"/>
  <c r="F52" i="9"/>
  <c r="G52" i="9"/>
  <c r="AD73" i="9"/>
  <c r="X73" i="9"/>
  <c r="C73" i="9"/>
  <c r="AE73" i="9"/>
  <c r="Z73" i="9"/>
  <c r="B90" i="11"/>
  <c r="E90" i="11" s="1"/>
  <c r="B67" i="25"/>
  <c r="H67" i="10"/>
  <c r="T67" i="10" s="1"/>
  <c r="C67" i="10"/>
  <c r="F156" i="44" s="1"/>
  <c r="G67" i="10"/>
  <c r="S67" i="10" s="1"/>
  <c r="J67" i="10"/>
  <c r="I67" i="10"/>
  <c r="F67" i="9"/>
  <c r="G67" i="9"/>
  <c r="F61" i="9"/>
  <c r="G61" i="9"/>
  <c r="F56" i="9"/>
  <c r="G56" i="9"/>
  <c r="F98" i="9"/>
  <c r="G98" i="9"/>
  <c r="AE96" i="9"/>
  <c r="Z96" i="9"/>
  <c r="AD96" i="9"/>
  <c r="X96" i="9"/>
  <c r="C96" i="9"/>
  <c r="I90" i="10"/>
  <c r="B113" i="11"/>
  <c r="E113" i="11" s="1"/>
  <c r="C90" i="10"/>
  <c r="G90" i="10"/>
  <c r="S90" i="10" s="1"/>
  <c r="B90" i="25"/>
  <c r="J90" i="10"/>
  <c r="F94" i="9"/>
  <c r="G94" i="9"/>
  <c r="AE92" i="9"/>
  <c r="Z92" i="9"/>
  <c r="AD92" i="9"/>
  <c r="X92" i="9"/>
  <c r="C92" i="9"/>
  <c r="B86" i="25"/>
  <c r="B109" i="11"/>
  <c r="E109" i="11" s="1"/>
  <c r="I86" i="10"/>
  <c r="H86" i="10"/>
  <c r="T86" i="10" s="1"/>
  <c r="C86" i="10"/>
  <c r="G86" i="10"/>
  <c r="S86" i="10" s="1"/>
  <c r="J86" i="10"/>
  <c r="F90" i="9"/>
  <c r="G90" i="9"/>
  <c r="AE88" i="9"/>
  <c r="Z88" i="9"/>
  <c r="AD88" i="9"/>
  <c r="X88" i="9"/>
  <c r="C88" i="9"/>
  <c r="I82" i="10"/>
  <c r="H82" i="10"/>
  <c r="T82" i="10" s="1"/>
  <c r="C82" i="10"/>
  <c r="B82" i="25"/>
  <c r="B105" i="11"/>
  <c r="E105" i="11" s="1"/>
  <c r="G82" i="10"/>
  <c r="S82" i="10" s="1"/>
  <c r="J82" i="10"/>
  <c r="F86" i="9"/>
  <c r="G86" i="9"/>
  <c r="AE84" i="9"/>
  <c r="Z84" i="9"/>
  <c r="AD84" i="9"/>
  <c r="X84" i="9"/>
  <c r="C84" i="9"/>
  <c r="B78" i="25"/>
  <c r="B101" i="11"/>
  <c r="E101" i="11" s="1"/>
  <c r="I78" i="10"/>
  <c r="H78" i="10"/>
  <c r="T78" i="10" s="1"/>
  <c r="C78" i="10"/>
  <c r="G78" i="10"/>
  <c r="S78" i="10" s="1"/>
  <c r="J78" i="10"/>
  <c r="F82" i="9"/>
  <c r="G82" i="9"/>
  <c r="AE80" i="9"/>
  <c r="Z80" i="9"/>
  <c r="AD80" i="9"/>
  <c r="X80" i="9"/>
  <c r="C80" i="9"/>
  <c r="B97" i="11"/>
  <c r="E97" i="11" s="1"/>
  <c r="I74" i="10"/>
  <c r="B74" i="25"/>
  <c r="H74" i="10"/>
  <c r="T74" i="10" s="1"/>
  <c r="C74" i="10"/>
  <c r="F163" i="44" s="1"/>
  <c r="G74" i="10"/>
  <c r="S74" i="10" s="1"/>
  <c r="J74" i="10"/>
  <c r="F78" i="9"/>
  <c r="G78" i="9"/>
  <c r="F74" i="9"/>
  <c r="G74" i="9"/>
  <c r="AE69" i="9"/>
  <c r="Z69" i="9"/>
  <c r="AD69" i="9"/>
  <c r="C69" i="9"/>
  <c r="X69" i="9"/>
  <c r="H63" i="10"/>
  <c r="T63" i="10" s="1"/>
  <c r="C63" i="10"/>
  <c r="F138" i="44" s="1"/>
  <c r="B63" i="25"/>
  <c r="G63" i="10"/>
  <c r="S63" i="10" s="1"/>
  <c r="J63" i="10"/>
  <c r="B86" i="11"/>
  <c r="E86" i="11" s="1"/>
  <c r="I63" i="10"/>
  <c r="F63" i="9"/>
  <c r="G63" i="9"/>
  <c r="F57" i="9"/>
  <c r="G57" i="9"/>
  <c r="X51" i="9"/>
  <c r="I45" i="25" s="1"/>
  <c r="AD51" i="9"/>
  <c r="C51" i="9"/>
  <c r="B68" i="11"/>
  <c r="E68" i="11" s="1"/>
  <c r="Z51" i="9"/>
  <c r="AE51" i="9"/>
  <c r="H45" i="25"/>
  <c r="B45" i="25"/>
  <c r="G45" i="10"/>
  <c r="S45" i="10" s="1"/>
  <c r="I45" i="10"/>
  <c r="C45" i="10"/>
  <c r="F120" i="44" s="1"/>
  <c r="J45" i="10"/>
  <c r="H45" i="10"/>
  <c r="T45" i="10" s="1"/>
  <c r="G76" i="9"/>
  <c r="F76" i="9"/>
  <c r="AE68" i="9"/>
  <c r="Z68" i="9"/>
  <c r="AD68" i="9"/>
  <c r="X68" i="9"/>
  <c r="C68" i="9"/>
  <c r="B85" i="11"/>
  <c r="E85" i="11" s="1"/>
  <c r="J62" i="10"/>
  <c r="B62" i="25"/>
  <c r="I62" i="10"/>
  <c r="H62" i="10"/>
  <c r="T62" i="10" s="1"/>
  <c r="C62" i="10"/>
  <c r="F137" i="44" s="1"/>
  <c r="G62" i="10"/>
  <c r="S62" i="10" s="1"/>
  <c r="X62" i="9"/>
  <c r="AE62" i="9"/>
  <c r="Z62" i="9"/>
  <c r="AD62" i="9"/>
  <c r="C62" i="9"/>
  <c r="B56" i="25"/>
  <c r="H56" i="10"/>
  <c r="T56" i="10" s="1"/>
  <c r="C56" i="10"/>
  <c r="F131" i="44" s="1"/>
  <c r="B79" i="11"/>
  <c r="E79" i="11" s="1"/>
  <c r="J56" i="10"/>
  <c r="I56" i="10"/>
  <c r="G56" i="10"/>
  <c r="S56" i="10" s="1"/>
  <c r="X55" i="9"/>
  <c r="I49" i="25" s="1"/>
  <c r="AE55" i="9"/>
  <c r="Z55" i="9"/>
  <c r="AD55" i="9"/>
  <c r="C55" i="9"/>
  <c r="H49" i="25"/>
  <c r="B72" i="11"/>
  <c r="E72" i="11" s="1"/>
  <c r="B49" i="25"/>
  <c r="G49" i="10"/>
  <c r="S49" i="10" s="1"/>
  <c r="I49" i="10"/>
  <c r="C49" i="10"/>
  <c r="F124" i="44" s="1"/>
  <c r="J49" i="10"/>
  <c r="H49" i="10"/>
  <c r="T49" i="10" s="1"/>
  <c r="AE75" i="9"/>
  <c r="Z75" i="9"/>
  <c r="AD75" i="9"/>
  <c r="X75" i="9"/>
  <c r="C75" i="9"/>
  <c r="B69" i="25"/>
  <c r="J69" i="10"/>
  <c r="I69" i="10"/>
  <c r="H69" i="10"/>
  <c r="T69" i="10" s="1"/>
  <c r="G69" i="10"/>
  <c r="S69" i="10" s="1"/>
  <c r="B92" i="11"/>
  <c r="E92" i="11" s="1"/>
  <c r="C69" i="10"/>
  <c r="F158" i="44" s="1"/>
  <c r="G70" i="9"/>
  <c r="F70" i="9"/>
  <c r="X64" i="9"/>
  <c r="AE64" i="9"/>
  <c r="Z64" i="9"/>
  <c r="AD64" i="9"/>
  <c r="C64" i="9"/>
  <c r="J58" i="10"/>
  <c r="H58" i="10"/>
  <c r="T58" i="10" s="1"/>
  <c r="C58" i="10"/>
  <c r="F133" i="44" s="1"/>
  <c r="B58" i="25"/>
  <c r="B81" i="11"/>
  <c r="E81" i="11" s="1"/>
  <c r="I58" i="10"/>
  <c r="G58" i="10"/>
  <c r="S58" i="10" s="1"/>
  <c r="X59" i="9"/>
  <c r="AE59" i="9"/>
  <c r="Z59" i="9"/>
  <c r="AD59" i="9"/>
  <c r="C59" i="9"/>
  <c r="B76" i="11"/>
  <c r="E76" i="11" s="1"/>
  <c r="B53" i="25"/>
  <c r="G53" i="10"/>
  <c r="S53" i="10" s="1"/>
  <c r="I53" i="10"/>
  <c r="C53" i="10"/>
  <c r="F128" i="44" s="1"/>
  <c r="J53" i="10"/>
  <c r="H53" i="10"/>
  <c r="T53" i="10" s="1"/>
  <c r="X53" i="9"/>
  <c r="I47" i="25" s="1"/>
  <c r="AE53" i="9"/>
  <c r="Z53" i="9"/>
  <c r="AD53" i="9"/>
  <c r="C53" i="9"/>
  <c r="H47" i="25"/>
  <c r="B70" i="11"/>
  <c r="E70" i="11" s="1"/>
  <c r="B47" i="25"/>
  <c r="I47" i="10"/>
  <c r="G47" i="10"/>
  <c r="S47" i="10" s="1"/>
  <c r="H47" i="10"/>
  <c r="T47" i="10" s="1"/>
  <c r="C47" i="10"/>
  <c r="F122" i="44" s="1"/>
  <c r="J47" i="10"/>
  <c r="G97" i="9"/>
  <c r="F97" i="9"/>
  <c r="AE95" i="9"/>
  <c r="Z95" i="9"/>
  <c r="AD95" i="9"/>
  <c r="X95" i="9"/>
  <c r="C95" i="9"/>
  <c r="B89" i="25"/>
  <c r="B112" i="11"/>
  <c r="E112" i="11" s="1"/>
  <c r="J89" i="10"/>
  <c r="I89" i="10"/>
  <c r="G89" i="10"/>
  <c r="S89" i="10" s="1"/>
  <c r="C89" i="10"/>
  <c r="G93" i="9"/>
  <c r="F93" i="9"/>
  <c r="AE91" i="9"/>
  <c r="Z91" i="9"/>
  <c r="AD91" i="9"/>
  <c r="X91" i="9"/>
  <c r="C91" i="9"/>
  <c r="B108" i="11"/>
  <c r="E108" i="11" s="1"/>
  <c r="B85" i="25"/>
  <c r="J85" i="10"/>
  <c r="I85" i="10"/>
  <c r="H85" i="10"/>
  <c r="T85" i="10" s="1"/>
  <c r="G85" i="10"/>
  <c r="S85" i="10" s="1"/>
  <c r="C85" i="10"/>
  <c r="G89" i="9"/>
  <c r="F89" i="9"/>
  <c r="AE87" i="9"/>
  <c r="Z87" i="9"/>
  <c r="AD87" i="9"/>
  <c r="X87" i="9"/>
  <c r="C87" i="9"/>
  <c r="B81" i="25"/>
  <c r="B104" i="11"/>
  <c r="E104" i="11" s="1"/>
  <c r="J81" i="10"/>
  <c r="I81" i="10"/>
  <c r="H81" i="10"/>
  <c r="T81" i="10" s="1"/>
  <c r="G81" i="10"/>
  <c r="S81" i="10" s="1"/>
  <c r="C81" i="10"/>
  <c r="G85" i="9"/>
  <c r="F85" i="9"/>
  <c r="X83" i="9"/>
  <c r="AD83" i="9"/>
  <c r="AE83" i="9"/>
  <c r="Z83" i="9"/>
  <c r="C83" i="9"/>
  <c r="J77" i="10"/>
  <c r="I77" i="10"/>
  <c r="B77" i="25"/>
  <c r="B100" i="11"/>
  <c r="E100" i="11" s="1"/>
  <c r="H77" i="10"/>
  <c r="T77" i="10" s="1"/>
  <c r="G77" i="10"/>
  <c r="S77" i="10" s="1"/>
  <c r="C77" i="10"/>
  <c r="F166" i="44" s="1"/>
  <c r="G81" i="9"/>
  <c r="F81" i="9"/>
  <c r="AE79" i="9"/>
  <c r="Z79" i="9"/>
  <c r="AD79" i="9"/>
  <c r="X79" i="9"/>
  <c r="C79" i="9"/>
  <c r="B73" i="25"/>
  <c r="J73" i="10"/>
  <c r="I73" i="10"/>
  <c r="B96" i="11"/>
  <c r="E96" i="11" s="1"/>
  <c r="H73" i="10"/>
  <c r="T73" i="10" s="1"/>
  <c r="G73" i="10"/>
  <c r="S73" i="10" s="1"/>
  <c r="C73" i="10"/>
  <c r="F162" i="44" s="1"/>
  <c r="G77" i="9"/>
  <c r="F77" i="9"/>
  <c r="G71" i="9"/>
  <c r="F71" i="9"/>
  <c r="X66" i="9"/>
  <c r="AE66" i="9"/>
  <c r="Z66" i="9"/>
  <c r="AD66" i="9"/>
  <c r="C66" i="9"/>
  <c r="B83" i="11"/>
  <c r="E83" i="11" s="1"/>
  <c r="H60" i="10"/>
  <c r="T60" i="10" s="1"/>
  <c r="C60" i="10"/>
  <c r="F135" i="44" s="1"/>
  <c r="G60" i="10"/>
  <c r="S60" i="10" s="1"/>
  <c r="B60" i="25"/>
  <c r="J60" i="10"/>
  <c r="I60" i="10"/>
  <c r="X60" i="9"/>
  <c r="AE60" i="9"/>
  <c r="Z60" i="9"/>
  <c r="AD60" i="9"/>
  <c r="C60" i="9"/>
  <c r="J54" i="10"/>
  <c r="B54" i="25"/>
  <c r="B77" i="11"/>
  <c r="E77" i="11" s="1"/>
  <c r="H54" i="10"/>
  <c r="T54" i="10" s="1"/>
  <c r="C54" i="10"/>
  <c r="F129" i="44" s="1"/>
  <c r="I54" i="10"/>
  <c r="G54" i="10"/>
  <c r="S54" i="10" s="1"/>
  <c r="X54" i="9"/>
  <c r="AE54" i="9"/>
  <c r="Z54" i="9"/>
  <c r="AD54" i="9"/>
  <c r="C54" i="9"/>
  <c r="H48" i="25"/>
  <c r="B48" i="25"/>
  <c r="H48" i="10"/>
  <c r="T48" i="10" s="1"/>
  <c r="C48" i="10"/>
  <c r="F123" i="44" s="1"/>
  <c r="B71" i="11"/>
  <c r="E71" i="11" s="1"/>
  <c r="J48" i="10"/>
  <c r="I48" i="10"/>
  <c r="G48" i="10"/>
  <c r="S48" i="10" s="1"/>
  <c r="N90" i="10"/>
  <c r="AE76" i="9"/>
  <c r="Z76" i="9"/>
  <c r="AD76" i="9"/>
  <c r="X76" i="9"/>
  <c r="C76" i="9"/>
  <c r="B70" i="25"/>
  <c r="B93" i="11"/>
  <c r="E93" i="11" s="1"/>
  <c r="I70" i="10"/>
  <c r="H70" i="10"/>
  <c r="T70" i="10" s="1"/>
  <c r="C70" i="10"/>
  <c r="F159" i="44" s="1"/>
  <c r="G70" i="10"/>
  <c r="S70" i="10" s="1"/>
  <c r="J70" i="10"/>
  <c r="F68" i="9"/>
  <c r="G68" i="9"/>
  <c r="F62" i="9"/>
  <c r="G62" i="9"/>
  <c r="F55" i="9"/>
  <c r="G55" i="9"/>
  <c r="F75" i="9"/>
  <c r="G75" i="9"/>
  <c r="AE70" i="9"/>
  <c r="Z70" i="9"/>
  <c r="AD70" i="9"/>
  <c r="C70" i="9"/>
  <c r="X70" i="9"/>
  <c r="G64" i="10"/>
  <c r="S64" i="10" s="1"/>
  <c r="B87" i="11"/>
  <c r="E87" i="11" s="1"/>
  <c r="J64" i="10"/>
  <c r="B64" i="25"/>
  <c r="C64" i="10"/>
  <c r="F153" i="44" s="1"/>
  <c r="I64" i="10"/>
  <c r="H64" i="10"/>
  <c r="T64" i="10" s="1"/>
  <c r="F64" i="9"/>
  <c r="G64" i="9"/>
  <c r="F59" i="9"/>
  <c r="G59" i="9"/>
  <c r="F53" i="9"/>
  <c r="G53" i="9"/>
  <c r="AD97" i="9"/>
  <c r="X97" i="9"/>
  <c r="C97" i="9"/>
  <c r="AE97" i="9"/>
  <c r="Z97" i="9"/>
  <c r="B91" i="25"/>
  <c r="C91" i="10"/>
  <c r="G91" i="10"/>
  <c r="S91" i="10" s="1"/>
  <c r="J91" i="10"/>
  <c r="B114" i="11"/>
  <c r="E114" i="11" s="1"/>
  <c r="I91" i="10"/>
  <c r="F95" i="9"/>
  <c r="G95" i="9"/>
  <c r="AD93" i="9"/>
  <c r="X93" i="9"/>
  <c r="C93" i="9"/>
  <c r="AE93" i="9"/>
  <c r="Z93" i="9"/>
  <c r="B110" i="11"/>
  <c r="E110" i="11" s="1"/>
  <c r="H87" i="10"/>
  <c r="T87" i="10" s="1"/>
  <c r="C87" i="10"/>
  <c r="B87" i="25"/>
  <c r="G87" i="10"/>
  <c r="S87" i="10" s="1"/>
  <c r="J87" i="10"/>
  <c r="I87" i="10"/>
  <c r="F91" i="9"/>
  <c r="G91" i="9"/>
  <c r="AD89" i="9"/>
  <c r="X89" i="9"/>
  <c r="C89" i="9"/>
  <c r="AE89" i="9"/>
  <c r="Z89" i="9"/>
  <c r="B106" i="11"/>
  <c r="E106" i="11" s="1"/>
  <c r="B83" i="25"/>
  <c r="H83" i="10"/>
  <c r="T83" i="10" s="1"/>
  <c r="C83" i="10"/>
  <c r="G83" i="10"/>
  <c r="S83" i="10" s="1"/>
  <c r="J83" i="10"/>
  <c r="I83" i="10"/>
  <c r="F87" i="9"/>
  <c r="G87" i="9"/>
  <c r="AD85" i="9"/>
  <c r="X85" i="9"/>
  <c r="C85" i="9"/>
  <c r="AE85" i="9"/>
  <c r="Z85" i="9"/>
  <c r="B102" i="11"/>
  <c r="E102" i="11" s="1"/>
  <c r="B79" i="25"/>
  <c r="H79" i="10"/>
  <c r="T79" i="10" s="1"/>
  <c r="C79" i="10"/>
  <c r="G79" i="10"/>
  <c r="S79" i="10" s="1"/>
  <c r="J79" i="10"/>
  <c r="I79" i="10"/>
  <c r="F83" i="9"/>
  <c r="G83" i="9"/>
  <c r="AD81" i="9"/>
  <c r="X81" i="9"/>
  <c r="C81" i="9"/>
  <c r="AE81" i="9"/>
  <c r="Z81" i="9"/>
  <c r="B75" i="25"/>
  <c r="H75" i="10"/>
  <c r="T75" i="10" s="1"/>
  <c r="C75" i="10"/>
  <c r="F164" i="44" s="1"/>
  <c r="G75" i="10"/>
  <c r="S75" i="10" s="1"/>
  <c r="B98" i="11"/>
  <c r="E98" i="11" s="1"/>
  <c r="J75" i="10"/>
  <c r="I75" i="10"/>
  <c r="F79" i="9"/>
  <c r="G79" i="9"/>
  <c r="AD77" i="9"/>
  <c r="X77" i="9"/>
  <c r="C77" i="9"/>
  <c r="AE77" i="9"/>
  <c r="Z77" i="9"/>
  <c r="H71" i="10"/>
  <c r="T71" i="10" s="1"/>
  <c r="C71" i="10"/>
  <c r="F160" i="44" s="1"/>
  <c r="B71" i="25"/>
  <c r="G71" i="10"/>
  <c r="S71" i="10" s="1"/>
  <c r="J71" i="10"/>
  <c r="B94" i="11"/>
  <c r="E94" i="11" s="1"/>
  <c r="I71" i="10"/>
  <c r="AE71" i="9"/>
  <c r="Z71" i="9"/>
  <c r="AD71" i="9"/>
  <c r="C71" i="9"/>
  <c r="X71" i="9"/>
  <c r="J65" i="10"/>
  <c r="B65" i="25"/>
  <c r="I65" i="10"/>
  <c r="B88" i="11"/>
  <c r="E88" i="11" s="1"/>
  <c r="H65" i="10"/>
  <c r="T65" i="10" s="1"/>
  <c r="G65" i="10"/>
  <c r="S65" i="10" s="1"/>
  <c r="C65" i="10"/>
  <c r="F154" i="44" s="1"/>
  <c r="F66" i="9"/>
  <c r="G66" i="9"/>
  <c r="F60" i="9"/>
  <c r="G60" i="9"/>
  <c r="F54" i="9"/>
  <c r="G54" i="9"/>
  <c r="N92" i="10"/>
  <c r="N88" i="10"/>
  <c r="N42" i="10"/>
  <c r="N38" i="10"/>
  <c r="N34" i="10"/>
  <c r="N14" i="10"/>
  <c r="N26" i="10"/>
  <c r="N15" i="10"/>
  <c r="N25" i="10"/>
  <c r="N16" i="10"/>
  <c r="N24" i="10"/>
  <c r="N44" i="10"/>
  <c r="N40" i="10"/>
  <c r="N36" i="10"/>
  <c r="N32" i="10"/>
  <c r="N27" i="10"/>
  <c r="N21" i="10"/>
  <c r="N19" i="10"/>
  <c r="N13" i="10"/>
  <c r="N30" i="10"/>
  <c r="N22" i="10"/>
  <c r="N18" i="10"/>
  <c r="N11" i="10"/>
  <c r="N29" i="10"/>
  <c r="N17" i="10"/>
  <c r="N28" i="10"/>
  <c r="N43" i="10"/>
  <c r="N41" i="10"/>
  <c r="N39" i="10"/>
  <c r="N37" i="10"/>
  <c r="N35" i="10"/>
  <c r="N33" i="10"/>
  <c r="N31" i="10"/>
  <c r="N23" i="10"/>
  <c r="N20" i="10"/>
  <c r="AD34" i="9"/>
  <c r="X34" i="9"/>
  <c r="I28" i="25" s="1"/>
  <c r="C34" i="9"/>
  <c r="AE34" i="9"/>
  <c r="Z34" i="9"/>
  <c r="H28" i="25"/>
  <c r="B51" i="11"/>
  <c r="E51" i="11" s="1"/>
  <c r="B28" i="25"/>
  <c r="H28" i="10"/>
  <c r="T28" i="10" s="1"/>
  <c r="C28" i="10"/>
  <c r="F89" i="44" s="1"/>
  <c r="G28" i="10"/>
  <c r="S28" i="10" s="1"/>
  <c r="J28" i="10"/>
  <c r="I28" i="10"/>
  <c r="AE21" i="9"/>
  <c r="Z21" i="9"/>
  <c r="AD21" i="9"/>
  <c r="X21" i="9"/>
  <c r="I15" i="25" s="1"/>
  <c r="C21" i="9"/>
  <c r="B15" i="25"/>
  <c r="H15" i="25"/>
  <c r="I15" i="10"/>
  <c r="H15" i="10"/>
  <c r="T15" i="10" s="1"/>
  <c r="C15" i="10"/>
  <c r="F76" i="44" s="1"/>
  <c r="G15" i="10"/>
  <c r="S15" i="10" s="1"/>
  <c r="B38" i="11"/>
  <c r="E38" i="11" s="1"/>
  <c r="J15" i="10"/>
  <c r="A15" i="10"/>
  <c r="AE14" i="9"/>
  <c r="Z14" i="9"/>
  <c r="AD14" i="9"/>
  <c r="X14" i="9"/>
  <c r="I8" i="25" s="1"/>
  <c r="C14" i="9"/>
  <c r="H8" i="25"/>
  <c r="B8" i="25"/>
  <c r="H8" i="10"/>
  <c r="T8" i="10" s="1"/>
  <c r="C8" i="10"/>
  <c r="F69" i="44" s="1"/>
  <c r="G8" i="10"/>
  <c r="S8" i="10" s="1"/>
  <c r="B31" i="11"/>
  <c r="E31" i="11" s="1"/>
  <c r="J8" i="10"/>
  <c r="A8" i="10"/>
  <c r="I8" i="10"/>
  <c r="Z12" i="9"/>
  <c r="AE12" i="9"/>
  <c r="C12" i="9"/>
  <c r="B6" i="25"/>
  <c r="D4" i="12" s="1"/>
  <c r="H6" i="25"/>
  <c r="D12" i="12" s="1"/>
  <c r="J6" i="10"/>
  <c r="A6" i="10"/>
  <c r="I6" i="10"/>
  <c r="B29" i="11"/>
  <c r="H6" i="10"/>
  <c r="T6" i="10" s="1"/>
  <c r="C6" i="10"/>
  <c r="F67" i="44" s="1"/>
  <c r="G6" i="10"/>
  <c r="S6" i="10" s="1"/>
  <c r="AE33" i="9"/>
  <c r="Z33" i="9"/>
  <c r="AD33" i="9"/>
  <c r="X33" i="9"/>
  <c r="C33" i="9"/>
  <c r="B27" i="25"/>
  <c r="B50" i="11"/>
  <c r="E50" i="11" s="1"/>
  <c r="H27" i="25"/>
  <c r="I27" i="10"/>
  <c r="H27" i="10"/>
  <c r="T27" i="10" s="1"/>
  <c r="C27" i="10"/>
  <c r="F88" i="44" s="1"/>
  <c r="G27" i="10"/>
  <c r="S27" i="10" s="1"/>
  <c r="J27" i="10"/>
  <c r="F20" i="9"/>
  <c r="G20" i="9"/>
  <c r="F16" i="9"/>
  <c r="G16" i="9"/>
  <c r="AE50" i="9"/>
  <c r="Z50" i="9"/>
  <c r="AD50" i="9"/>
  <c r="X50" i="9"/>
  <c r="C50" i="9"/>
  <c r="H44" i="25"/>
  <c r="B44" i="25"/>
  <c r="B67" i="11"/>
  <c r="E67" i="11" s="1"/>
  <c r="H44" i="10"/>
  <c r="T44" i="10" s="1"/>
  <c r="C44" i="10"/>
  <c r="F119" i="44" s="1"/>
  <c r="G44" i="10"/>
  <c r="S44" i="10" s="1"/>
  <c r="J44" i="10"/>
  <c r="I44" i="10"/>
  <c r="F48" i="9"/>
  <c r="G48" i="9"/>
  <c r="AE46" i="9"/>
  <c r="Z46" i="9"/>
  <c r="AD46" i="9"/>
  <c r="X46" i="9"/>
  <c r="I40" i="25" s="1"/>
  <c r="C46" i="9"/>
  <c r="B40" i="25"/>
  <c r="B63" i="11"/>
  <c r="E63" i="11" s="1"/>
  <c r="H40" i="25"/>
  <c r="H40" i="10"/>
  <c r="T40" i="10" s="1"/>
  <c r="C40" i="10"/>
  <c r="F115" i="44" s="1"/>
  <c r="G40" i="10"/>
  <c r="S40" i="10" s="1"/>
  <c r="J40" i="10"/>
  <c r="I40" i="10"/>
  <c r="F44" i="9"/>
  <c r="F41" i="9"/>
  <c r="G41" i="9"/>
  <c r="X36" i="9"/>
  <c r="I30" i="25" s="1"/>
  <c r="C36" i="9"/>
  <c r="AE36" i="9"/>
  <c r="Z36" i="9"/>
  <c r="AD36" i="9"/>
  <c r="H30" i="25"/>
  <c r="B30" i="25"/>
  <c r="J30" i="10"/>
  <c r="I30" i="10"/>
  <c r="H30" i="10"/>
  <c r="T30" i="10" s="1"/>
  <c r="C30" i="10"/>
  <c r="F105" i="44" s="1"/>
  <c r="G30" i="10"/>
  <c r="S30" i="10" s="1"/>
  <c r="F28" i="9"/>
  <c r="G28" i="9"/>
  <c r="AD26" i="9"/>
  <c r="X26" i="9"/>
  <c r="I20" i="25" s="1"/>
  <c r="C26" i="9"/>
  <c r="AE26" i="9"/>
  <c r="Z26" i="9"/>
  <c r="H20" i="25"/>
  <c r="B20" i="25"/>
  <c r="H20" i="10"/>
  <c r="T20" i="10" s="1"/>
  <c r="C20" i="10"/>
  <c r="F81" i="44" s="1"/>
  <c r="B43" i="11"/>
  <c r="E43" i="11" s="1"/>
  <c r="G20" i="10"/>
  <c r="S20" i="10" s="1"/>
  <c r="J20" i="10"/>
  <c r="A20" i="10"/>
  <c r="I20" i="10"/>
  <c r="F24" i="9"/>
  <c r="G24" i="9"/>
  <c r="AD18" i="9"/>
  <c r="X18" i="9"/>
  <c r="AE18" i="9"/>
  <c r="Z18" i="9"/>
  <c r="C18" i="9"/>
  <c r="H12" i="25"/>
  <c r="B12" i="25"/>
  <c r="H12" i="10"/>
  <c r="T12" i="10" s="1"/>
  <c r="C12" i="10"/>
  <c r="F73" i="44" s="1"/>
  <c r="G12" i="10"/>
  <c r="S12" i="10" s="1"/>
  <c r="B35" i="11"/>
  <c r="E35" i="11" s="1"/>
  <c r="J12" i="10"/>
  <c r="A12" i="10"/>
  <c r="I12" i="10"/>
  <c r="F35" i="9"/>
  <c r="G35" i="9"/>
  <c r="AD22" i="9"/>
  <c r="X22" i="9"/>
  <c r="I16" i="25" s="1"/>
  <c r="C22" i="9"/>
  <c r="AE22" i="9"/>
  <c r="Z22" i="9"/>
  <c r="H16" i="25"/>
  <c r="B16" i="25"/>
  <c r="H16" i="10"/>
  <c r="T16" i="10" s="1"/>
  <c r="C16" i="10"/>
  <c r="F77" i="44" s="1"/>
  <c r="B39" i="11"/>
  <c r="E39" i="11" s="1"/>
  <c r="G16" i="10"/>
  <c r="S16" i="10" s="1"/>
  <c r="J16" i="10"/>
  <c r="A16" i="10"/>
  <c r="I16" i="10"/>
  <c r="G30" i="9"/>
  <c r="F30" i="9"/>
  <c r="G15" i="9"/>
  <c r="F15" i="9"/>
  <c r="AE13" i="9"/>
  <c r="Z13" i="9"/>
  <c r="AD13" i="9"/>
  <c r="X13" i="9"/>
  <c r="I7" i="25" s="1"/>
  <c r="C13" i="9"/>
  <c r="B7" i="25"/>
  <c r="H7" i="25"/>
  <c r="B30" i="11"/>
  <c r="E30" i="11" s="1"/>
  <c r="I7" i="10"/>
  <c r="H7" i="10"/>
  <c r="T7" i="10" s="1"/>
  <c r="C7" i="10"/>
  <c r="F68" i="44" s="1"/>
  <c r="G7" i="10"/>
  <c r="S7" i="10" s="1"/>
  <c r="J7" i="10"/>
  <c r="A7" i="10"/>
  <c r="G42" i="9"/>
  <c r="F42" i="9"/>
  <c r="G29" i="9"/>
  <c r="F29" i="9"/>
  <c r="X23" i="9"/>
  <c r="I17" i="25" s="1"/>
  <c r="C23" i="9"/>
  <c r="AE23" i="9"/>
  <c r="Z23" i="9"/>
  <c r="AD23" i="9"/>
  <c r="B17" i="25"/>
  <c r="H17" i="25"/>
  <c r="G17" i="10"/>
  <c r="S17" i="10" s="1"/>
  <c r="J17" i="10"/>
  <c r="A17" i="10"/>
  <c r="I17" i="10"/>
  <c r="B40" i="11"/>
  <c r="E40" i="11" s="1"/>
  <c r="H17" i="10"/>
  <c r="T17" i="10" s="1"/>
  <c r="C17" i="10"/>
  <c r="F78" i="44" s="1"/>
  <c r="AE49" i="9"/>
  <c r="Z49" i="9"/>
  <c r="AD49" i="9"/>
  <c r="X49" i="9"/>
  <c r="C49" i="9"/>
  <c r="B43" i="25"/>
  <c r="H43" i="25"/>
  <c r="I43" i="10"/>
  <c r="H43" i="10"/>
  <c r="T43" i="10" s="1"/>
  <c r="C43" i="10"/>
  <c r="F118" i="44" s="1"/>
  <c r="G43" i="10"/>
  <c r="S43" i="10" s="1"/>
  <c r="J43" i="10"/>
  <c r="G47" i="9"/>
  <c r="F47" i="9"/>
  <c r="AE45" i="9"/>
  <c r="Z45" i="9"/>
  <c r="AD45" i="9"/>
  <c r="X45" i="9"/>
  <c r="I39" i="25" s="1"/>
  <c r="C45" i="9"/>
  <c r="H39" i="25"/>
  <c r="B39" i="25"/>
  <c r="B62" i="11"/>
  <c r="E62" i="11" s="1"/>
  <c r="I39" i="10"/>
  <c r="H39" i="10"/>
  <c r="T39" i="10" s="1"/>
  <c r="C39" i="10"/>
  <c r="F114" i="44" s="1"/>
  <c r="G39" i="10"/>
  <c r="S39" i="10" s="1"/>
  <c r="J39" i="10"/>
  <c r="G43" i="9"/>
  <c r="F43" i="9"/>
  <c r="AE32" i="9"/>
  <c r="Z32" i="9"/>
  <c r="AD32" i="9"/>
  <c r="X32" i="9"/>
  <c r="C32" i="9"/>
  <c r="B26" i="25"/>
  <c r="H26" i="25"/>
  <c r="B49" i="11"/>
  <c r="E49" i="11" s="1"/>
  <c r="J26" i="10"/>
  <c r="I26" i="10"/>
  <c r="H26" i="10"/>
  <c r="T26" i="10" s="1"/>
  <c r="C26" i="10"/>
  <c r="F87" i="44" s="1"/>
  <c r="G26" i="10"/>
  <c r="S26" i="10" s="1"/>
  <c r="X27" i="9"/>
  <c r="I21" i="25" s="1"/>
  <c r="C27" i="9"/>
  <c r="AE27" i="9"/>
  <c r="Z27" i="9"/>
  <c r="AD27" i="9"/>
  <c r="B21" i="25"/>
  <c r="H21" i="25"/>
  <c r="G21" i="10"/>
  <c r="S21" i="10" s="1"/>
  <c r="J21" i="10"/>
  <c r="A21" i="10"/>
  <c r="I21" i="10"/>
  <c r="B44" i="11"/>
  <c r="E44" i="11" s="1"/>
  <c r="H21" i="10"/>
  <c r="T21" i="10" s="1"/>
  <c r="C21" i="10"/>
  <c r="F82" i="44" s="1"/>
  <c r="G25" i="9"/>
  <c r="F25" i="9"/>
  <c r="X19" i="9"/>
  <c r="C19" i="9"/>
  <c r="AE19" i="9"/>
  <c r="Z19" i="9"/>
  <c r="AD19" i="9"/>
  <c r="B13" i="25"/>
  <c r="H13" i="25"/>
  <c r="B36" i="11"/>
  <c r="E36" i="11" s="1"/>
  <c r="G13" i="10"/>
  <c r="S13" i="10" s="1"/>
  <c r="J13" i="10"/>
  <c r="A13" i="10"/>
  <c r="I13" i="10"/>
  <c r="C13" i="10"/>
  <c r="F74" i="44" s="1"/>
  <c r="AE17" i="9"/>
  <c r="Z17" i="9"/>
  <c r="AD17" i="9"/>
  <c r="X17" i="9"/>
  <c r="I11" i="25" s="1"/>
  <c r="C17" i="9"/>
  <c r="B11" i="25"/>
  <c r="H11" i="25"/>
  <c r="B34" i="11"/>
  <c r="E34" i="11" s="1"/>
  <c r="I11" i="10"/>
  <c r="H11" i="10"/>
  <c r="T11" i="10" s="1"/>
  <c r="C11" i="10"/>
  <c r="F72" i="44" s="1"/>
  <c r="G11" i="10"/>
  <c r="S11" i="10" s="1"/>
  <c r="J11" i="10"/>
  <c r="A11" i="10"/>
  <c r="X31" i="9"/>
  <c r="I25" i="25" s="1"/>
  <c r="C31" i="9"/>
  <c r="AE31" i="9"/>
  <c r="Z31" i="9"/>
  <c r="AD31" i="9"/>
  <c r="B48" i="11"/>
  <c r="E48" i="11" s="1"/>
  <c r="B25" i="25"/>
  <c r="H25" i="25"/>
  <c r="G25" i="10"/>
  <c r="S25" i="10" s="1"/>
  <c r="J25" i="10"/>
  <c r="I25" i="10"/>
  <c r="H25" i="10"/>
  <c r="T25" i="10" s="1"/>
  <c r="C25" i="10"/>
  <c r="F86" i="44" s="1"/>
  <c r="AD30" i="9"/>
  <c r="X30" i="9"/>
  <c r="C30" i="9"/>
  <c r="AE30" i="9"/>
  <c r="Z30" i="9"/>
  <c r="H24" i="25"/>
  <c r="B47" i="11"/>
  <c r="E47" i="11" s="1"/>
  <c r="B24" i="25"/>
  <c r="H24" i="10"/>
  <c r="T24" i="10" s="1"/>
  <c r="C24" i="10"/>
  <c r="F85" i="44" s="1"/>
  <c r="G24" i="10"/>
  <c r="S24" i="10" s="1"/>
  <c r="J24" i="10"/>
  <c r="I24" i="10"/>
  <c r="AD15" i="9"/>
  <c r="X15" i="9"/>
  <c r="C15" i="9"/>
  <c r="AE15" i="9"/>
  <c r="Z15" i="9"/>
  <c r="B9" i="25"/>
  <c r="H9" i="25"/>
  <c r="B32" i="11"/>
  <c r="G9" i="10"/>
  <c r="S9" i="10" s="1"/>
  <c r="J9" i="10"/>
  <c r="A9" i="10"/>
  <c r="I9" i="10"/>
  <c r="H9" i="10"/>
  <c r="T9" i="10" s="1"/>
  <c r="C9" i="10"/>
  <c r="F70" i="44" s="1"/>
  <c r="F13" i="9"/>
  <c r="G13" i="9"/>
  <c r="AE42" i="9"/>
  <c r="Z42" i="9"/>
  <c r="AD42" i="9"/>
  <c r="X42" i="9"/>
  <c r="I36" i="25" s="1"/>
  <c r="C42" i="9"/>
  <c r="H36" i="25"/>
  <c r="B36" i="25"/>
  <c r="B59" i="11"/>
  <c r="E59" i="11" s="1"/>
  <c r="H36" i="10"/>
  <c r="T36" i="10" s="1"/>
  <c r="C36" i="10"/>
  <c r="F111" i="44" s="1"/>
  <c r="G36" i="10"/>
  <c r="S36" i="10" s="1"/>
  <c r="J36" i="10"/>
  <c r="I36" i="10"/>
  <c r="AE38" i="9"/>
  <c r="Z38" i="9"/>
  <c r="AD38" i="9"/>
  <c r="X38" i="9"/>
  <c r="I32" i="25" s="1"/>
  <c r="C38" i="9"/>
  <c r="H32" i="25"/>
  <c r="B55" i="11"/>
  <c r="E55" i="11" s="1"/>
  <c r="B32" i="25"/>
  <c r="H32" i="10"/>
  <c r="T32" i="10" s="1"/>
  <c r="C32" i="10"/>
  <c r="F107" i="44" s="1"/>
  <c r="G32" i="10"/>
  <c r="S32" i="10" s="1"/>
  <c r="J32" i="10"/>
  <c r="I32" i="10"/>
  <c r="AE29" i="9"/>
  <c r="Z29" i="9"/>
  <c r="AD29" i="9"/>
  <c r="X29" i="9"/>
  <c r="C29" i="9"/>
  <c r="B23" i="25"/>
  <c r="B46" i="11"/>
  <c r="E46" i="11" s="1"/>
  <c r="H23" i="25"/>
  <c r="I23" i="10"/>
  <c r="H23" i="10"/>
  <c r="T23" i="10" s="1"/>
  <c r="C23" i="10"/>
  <c r="F84" i="44" s="1"/>
  <c r="G23" i="10"/>
  <c r="S23" i="10" s="1"/>
  <c r="J23" i="10"/>
  <c r="F23" i="9"/>
  <c r="G23" i="9"/>
  <c r="F49" i="9"/>
  <c r="G49" i="9"/>
  <c r="AD47" i="9"/>
  <c r="X47" i="9"/>
  <c r="I41" i="25" s="1"/>
  <c r="C47" i="9"/>
  <c r="AE47" i="9"/>
  <c r="Z47" i="9"/>
  <c r="H41" i="25"/>
  <c r="B64" i="11"/>
  <c r="E64" i="11" s="1"/>
  <c r="B41" i="25"/>
  <c r="G41" i="10"/>
  <c r="S41" i="10" s="1"/>
  <c r="J41" i="10"/>
  <c r="I41" i="10"/>
  <c r="H41" i="10"/>
  <c r="T41" i="10" s="1"/>
  <c r="C41" i="10"/>
  <c r="F116" i="44" s="1"/>
  <c r="F45" i="9"/>
  <c r="G45" i="9"/>
  <c r="AD43" i="9"/>
  <c r="X43" i="9"/>
  <c r="I37" i="25" s="1"/>
  <c r="C43" i="9"/>
  <c r="AE43" i="9"/>
  <c r="Z43" i="9"/>
  <c r="B37" i="25"/>
  <c r="H37" i="25"/>
  <c r="B60" i="11"/>
  <c r="E60" i="11" s="1"/>
  <c r="G37" i="10"/>
  <c r="S37" i="10" s="1"/>
  <c r="J37" i="10"/>
  <c r="I37" i="10"/>
  <c r="H37" i="10"/>
  <c r="T37" i="10" s="1"/>
  <c r="C37" i="10"/>
  <c r="F112" i="44" s="1"/>
  <c r="AD39" i="9"/>
  <c r="X39" i="9"/>
  <c r="I33" i="25" s="1"/>
  <c r="C39" i="9"/>
  <c r="AE39" i="9"/>
  <c r="Z39" i="9"/>
  <c r="B33" i="25"/>
  <c r="B56" i="11"/>
  <c r="E56" i="11" s="1"/>
  <c r="H33" i="25"/>
  <c r="G33" i="10"/>
  <c r="S33" i="10" s="1"/>
  <c r="J33" i="10"/>
  <c r="I33" i="10"/>
  <c r="H33" i="10"/>
  <c r="T33" i="10" s="1"/>
  <c r="C33" i="10"/>
  <c r="F108" i="44" s="1"/>
  <c r="F32" i="9"/>
  <c r="G32" i="9"/>
  <c r="F27" i="9"/>
  <c r="G27" i="9"/>
  <c r="AE25" i="9"/>
  <c r="Z25" i="9"/>
  <c r="AD25" i="9"/>
  <c r="X25" i="9"/>
  <c r="I19" i="25" s="1"/>
  <c r="C25" i="9"/>
  <c r="B19" i="25"/>
  <c r="H19" i="25"/>
  <c r="I19" i="10"/>
  <c r="H19" i="10"/>
  <c r="T19" i="10" s="1"/>
  <c r="C19" i="10"/>
  <c r="F80" i="44" s="1"/>
  <c r="G19" i="10"/>
  <c r="S19" i="10" s="1"/>
  <c r="B42" i="11"/>
  <c r="E42" i="11" s="1"/>
  <c r="J19" i="10"/>
  <c r="A19" i="10"/>
  <c r="F19" i="9"/>
  <c r="G19" i="9"/>
  <c r="F17" i="9"/>
  <c r="G17" i="9"/>
  <c r="F31" i="9"/>
  <c r="G31" i="9"/>
  <c r="G34" i="9"/>
  <c r="F34" i="9"/>
  <c r="G21" i="9"/>
  <c r="F21" i="9"/>
  <c r="G14" i="9"/>
  <c r="F14" i="9"/>
  <c r="X40" i="9"/>
  <c r="I34" i="25" s="1"/>
  <c r="C40" i="9"/>
  <c r="AE40" i="9"/>
  <c r="Z40" i="9"/>
  <c r="AD40" i="9"/>
  <c r="H34" i="25"/>
  <c r="B34" i="25"/>
  <c r="B57" i="11"/>
  <c r="E57" i="11" s="1"/>
  <c r="J34" i="10"/>
  <c r="I34" i="10"/>
  <c r="H34" i="10"/>
  <c r="T34" i="10" s="1"/>
  <c r="C34" i="10"/>
  <c r="F109" i="44" s="1"/>
  <c r="G34" i="10"/>
  <c r="S34" i="10" s="1"/>
  <c r="G33" i="9"/>
  <c r="F33" i="9"/>
  <c r="AE20" i="9"/>
  <c r="Z20" i="9"/>
  <c r="AD20" i="9"/>
  <c r="X20" i="9"/>
  <c r="I14" i="25" s="1"/>
  <c r="C20" i="9"/>
  <c r="B14" i="25"/>
  <c r="H14" i="25"/>
  <c r="J14" i="10"/>
  <c r="A14" i="10"/>
  <c r="B37" i="11"/>
  <c r="E37" i="11" s="1"/>
  <c r="I14" i="10"/>
  <c r="H14" i="10"/>
  <c r="T14" i="10" s="1"/>
  <c r="C14" i="10"/>
  <c r="F75" i="44" s="1"/>
  <c r="G14" i="10"/>
  <c r="S14" i="10" s="1"/>
  <c r="X16" i="9"/>
  <c r="C16" i="9"/>
  <c r="AE16" i="9"/>
  <c r="Z16" i="9"/>
  <c r="AD16" i="9"/>
  <c r="B10" i="25"/>
  <c r="H10" i="25"/>
  <c r="J10" i="10"/>
  <c r="A10" i="10"/>
  <c r="I10" i="10"/>
  <c r="B33" i="11"/>
  <c r="E33" i="11" s="1"/>
  <c r="H10" i="10"/>
  <c r="T10" i="10" s="1"/>
  <c r="C10" i="10"/>
  <c r="F71" i="44" s="1"/>
  <c r="G10" i="10"/>
  <c r="S10" i="10" s="1"/>
  <c r="G50" i="9"/>
  <c r="F50" i="9"/>
  <c r="X48" i="9"/>
  <c r="I42" i="25" s="1"/>
  <c r="C48" i="9"/>
  <c r="AE48" i="9"/>
  <c r="Z48" i="9"/>
  <c r="AD48" i="9"/>
  <c r="B42" i="25"/>
  <c r="H42" i="25"/>
  <c r="J42" i="10"/>
  <c r="I42" i="10"/>
  <c r="H42" i="10"/>
  <c r="T42" i="10" s="1"/>
  <c r="C42" i="10"/>
  <c r="F117" i="44" s="1"/>
  <c r="G42" i="10"/>
  <c r="S42" i="10" s="1"/>
  <c r="G46" i="9"/>
  <c r="F46" i="9"/>
  <c r="X44" i="9"/>
  <c r="I38" i="25" s="1"/>
  <c r="C44" i="9"/>
  <c r="AE44" i="9"/>
  <c r="Z44" i="9"/>
  <c r="AD44" i="9"/>
  <c r="H38" i="25"/>
  <c r="B61" i="11"/>
  <c r="E61" i="11" s="1"/>
  <c r="B38" i="25"/>
  <c r="J38" i="10"/>
  <c r="I38" i="10"/>
  <c r="H38" i="10"/>
  <c r="T38" i="10" s="1"/>
  <c r="C38" i="10"/>
  <c r="F113" i="44" s="1"/>
  <c r="G38" i="10"/>
  <c r="S38" i="10" s="1"/>
  <c r="AE41" i="9"/>
  <c r="Z41" i="9"/>
  <c r="AD41" i="9"/>
  <c r="X41" i="9"/>
  <c r="C41" i="9"/>
  <c r="B35" i="25"/>
  <c r="H35" i="25"/>
  <c r="B58" i="11"/>
  <c r="E58" i="11" s="1"/>
  <c r="I35" i="10"/>
  <c r="H35" i="10"/>
  <c r="T35" i="10" s="1"/>
  <c r="C35" i="10"/>
  <c r="F110" i="44" s="1"/>
  <c r="G35" i="10"/>
  <c r="S35" i="10" s="1"/>
  <c r="J35" i="10"/>
  <c r="AE37" i="9"/>
  <c r="Z37" i="9"/>
  <c r="AD37" i="9"/>
  <c r="X37" i="9"/>
  <c r="I31" i="25" s="1"/>
  <c r="C37" i="9"/>
  <c r="B31" i="25"/>
  <c r="B54" i="11"/>
  <c r="E54" i="11" s="1"/>
  <c r="H31" i="25"/>
  <c r="I31" i="10"/>
  <c r="H31" i="10"/>
  <c r="T31" i="10" s="1"/>
  <c r="C31" i="10"/>
  <c r="F106" i="44" s="1"/>
  <c r="G31" i="10"/>
  <c r="S31" i="10" s="1"/>
  <c r="J31" i="10"/>
  <c r="F36" i="9"/>
  <c r="AE28" i="9"/>
  <c r="Z28" i="9"/>
  <c r="AD28" i="9"/>
  <c r="X28" i="9"/>
  <c r="C28" i="9"/>
  <c r="B22" i="25"/>
  <c r="H22" i="25"/>
  <c r="B45" i="11"/>
  <c r="E45" i="11" s="1"/>
  <c r="J22" i="10"/>
  <c r="A22" i="10"/>
  <c r="I22" i="10"/>
  <c r="H22" i="10"/>
  <c r="T22" i="10" s="1"/>
  <c r="C22" i="10"/>
  <c r="F83" i="44" s="1"/>
  <c r="G22" i="10"/>
  <c r="S22" i="10" s="1"/>
  <c r="F26" i="9"/>
  <c r="AE24" i="9"/>
  <c r="Z24" i="9"/>
  <c r="AD24" i="9"/>
  <c r="X24" i="9"/>
  <c r="C24" i="9"/>
  <c r="B18" i="25"/>
  <c r="H18" i="25"/>
  <c r="J18" i="10"/>
  <c r="A18" i="10"/>
  <c r="B41" i="11"/>
  <c r="E41" i="11" s="1"/>
  <c r="I18" i="10"/>
  <c r="H18" i="10"/>
  <c r="T18" i="10" s="1"/>
  <c r="C18" i="10"/>
  <c r="F79" i="44" s="1"/>
  <c r="G18" i="10"/>
  <c r="S18" i="10" s="1"/>
  <c r="G18" i="9"/>
  <c r="F18" i="9"/>
  <c r="AD35" i="9"/>
  <c r="AE35" i="9"/>
  <c r="Z35" i="9"/>
  <c r="C35" i="9"/>
  <c r="X35" i="9"/>
  <c r="H29" i="25"/>
  <c r="B29" i="25"/>
  <c r="B52" i="11"/>
  <c r="E52" i="11" s="1"/>
  <c r="G29" i="10"/>
  <c r="S29" i="10" s="1"/>
  <c r="J29" i="10"/>
  <c r="I29" i="10"/>
  <c r="H29" i="10"/>
  <c r="T29" i="10" s="1"/>
  <c r="C29" i="10"/>
  <c r="F90" i="44" s="1"/>
  <c r="F22" i="9"/>
  <c r="B64" i="15"/>
  <c r="B83" i="15" s="1"/>
  <c r="B65" i="15"/>
  <c r="B84" i="15" s="1"/>
  <c r="B67" i="15"/>
  <c r="B49" i="15"/>
  <c r="B41" i="15"/>
  <c r="B47" i="15"/>
  <c r="B39" i="15"/>
  <c r="B66" i="15"/>
  <c r="B85" i="15" s="1"/>
  <c r="B54" i="15"/>
  <c r="C28" i="15"/>
  <c r="K246" i="44" l="1"/>
  <c r="F174" i="43"/>
  <c r="F174" i="44"/>
  <c r="F176" i="43"/>
  <c r="F176" i="44"/>
  <c r="F182" i="43"/>
  <c r="F182" i="44"/>
  <c r="F213" i="43"/>
  <c r="F213" i="44"/>
  <c r="F202" i="44"/>
  <c r="F202" i="43"/>
  <c r="F180" i="43"/>
  <c r="F180" i="44"/>
  <c r="F207" i="43"/>
  <c r="F207" i="44"/>
  <c r="F183" i="43"/>
  <c r="F183" i="44"/>
  <c r="F179" i="43"/>
  <c r="F179" i="44"/>
  <c r="F212" i="44"/>
  <c r="F212" i="43"/>
  <c r="F206" i="44"/>
  <c r="F206" i="43"/>
  <c r="F181" i="43"/>
  <c r="F181" i="44"/>
  <c r="F211" i="43"/>
  <c r="F211" i="44"/>
  <c r="F184" i="43"/>
  <c r="F184" i="44"/>
  <c r="F178" i="43"/>
  <c r="F178" i="44"/>
  <c r="F185" i="43"/>
  <c r="F185" i="44"/>
  <c r="F173" i="43"/>
  <c r="F173" i="44"/>
  <c r="F177" i="43"/>
  <c r="F177" i="44"/>
  <c r="F208" i="43"/>
  <c r="F208" i="44"/>
  <c r="F201" i="43"/>
  <c r="F201" i="44"/>
  <c r="F169" i="43"/>
  <c r="F169" i="44"/>
  <c r="F168" i="43"/>
  <c r="F168" i="44"/>
  <c r="F203" i="43"/>
  <c r="F203" i="44"/>
  <c r="F186" i="43"/>
  <c r="F186" i="44"/>
  <c r="F175" i="43"/>
  <c r="F175" i="44"/>
  <c r="F209" i="43"/>
  <c r="F209" i="44"/>
  <c r="F172" i="43"/>
  <c r="F172" i="44"/>
  <c r="F170" i="43"/>
  <c r="F170" i="44"/>
  <c r="F167" i="43"/>
  <c r="F167" i="44"/>
  <c r="F210" i="44"/>
  <c r="F210" i="43"/>
  <c r="F171" i="43"/>
  <c r="F171" i="44"/>
  <c r="F204" i="43"/>
  <c r="F204" i="44"/>
  <c r="F214" i="43"/>
  <c r="F214" i="44"/>
  <c r="F205" i="44"/>
  <c r="F205" i="43"/>
  <c r="D87" i="10"/>
  <c r="F118" i="30"/>
  <c r="F117" i="42"/>
  <c r="F117" i="41"/>
  <c r="F117" i="43"/>
  <c r="F72" i="42"/>
  <c r="F72" i="41"/>
  <c r="F72" i="43"/>
  <c r="F119" i="30"/>
  <c r="F118" i="42"/>
  <c r="F118" i="41"/>
  <c r="F118" i="43"/>
  <c r="F129" i="42"/>
  <c r="F129" i="43"/>
  <c r="F123" i="30"/>
  <c r="F122" i="43"/>
  <c r="F122" i="42"/>
  <c r="F138" i="43"/>
  <c r="F138" i="42"/>
  <c r="F130" i="43"/>
  <c r="F130" i="42"/>
  <c r="F116" i="30"/>
  <c r="F115" i="41"/>
  <c r="F115" i="42"/>
  <c r="F115" i="43"/>
  <c r="F76" i="42"/>
  <c r="F76" i="41"/>
  <c r="F76" i="43"/>
  <c r="F166" i="42"/>
  <c r="F166" i="43"/>
  <c r="F133" i="42"/>
  <c r="F133" i="43"/>
  <c r="F125" i="30"/>
  <c r="F124" i="43"/>
  <c r="F124" i="42"/>
  <c r="F137" i="42"/>
  <c r="F137" i="43"/>
  <c r="F163" i="42"/>
  <c r="F163" i="43"/>
  <c r="F127" i="30"/>
  <c r="F126" i="43"/>
  <c r="F126" i="42"/>
  <c r="F79" i="30"/>
  <c r="F79" i="42"/>
  <c r="F79" i="43"/>
  <c r="F79" i="41"/>
  <c r="F135" i="43"/>
  <c r="F135" i="42"/>
  <c r="F155" i="43"/>
  <c r="F155" i="42"/>
  <c r="F113" i="30"/>
  <c r="F112" i="42"/>
  <c r="F112" i="43"/>
  <c r="F112" i="41"/>
  <c r="F75" i="42"/>
  <c r="F75" i="43"/>
  <c r="F75" i="41"/>
  <c r="F112" i="30"/>
  <c r="F111" i="41"/>
  <c r="F111" i="42"/>
  <c r="F111" i="43"/>
  <c r="F70" i="34"/>
  <c r="F70" i="41"/>
  <c r="F70" i="42"/>
  <c r="F70" i="43"/>
  <c r="F87" i="30"/>
  <c r="F87" i="41"/>
  <c r="F87" i="42"/>
  <c r="F87" i="43"/>
  <c r="F89" i="30"/>
  <c r="F89" i="41"/>
  <c r="F89" i="43"/>
  <c r="F89" i="42"/>
  <c r="F126" i="30"/>
  <c r="F125" i="42"/>
  <c r="F125" i="43"/>
  <c r="F80" i="30"/>
  <c r="F80" i="42"/>
  <c r="F80" i="41"/>
  <c r="F80" i="43"/>
  <c r="F164" i="43"/>
  <c r="F164" i="42"/>
  <c r="F83" i="30"/>
  <c r="F83" i="42"/>
  <c r="F83" i="43"/>
  <c r="F83" i="41"/>
  <c r="F132" i="43"/>
  <c r="F132" i="42"/>
  <c r="F122" i="30"/>
  <c r="F121" i="42"/>
  <c r="F121" i="43"/>
  <c r="E112" i="9"/>
  <c r="R112" i="9" s="1"/>
  <c r="K133" i="41"/>
  <c r="F84" i="30"/>
  <c r="F84" i="42"/>
  <c r="F84" i="41"/>
  <c r="F84" i="43"/>
  <c r="F128" i="43"/>
  <c r="F128" i="42"/>
  <c r="AA102" i="9"/>
  <c r="C96" i="25" s="1"/>
  <c r="F71" i="41"/>
  <c r="F71" i="42"/>
  <c r="F71" i="43"/>
  <c r="F77" i="30"/>
  <c r="F77" i="41"/>
  <c r="F77" i="43"/>
  <c r="F77" i="42"/>
  <c r="F117" i="30"/>
  <c r="F116" i="42"/>
  <c r="F116" i="43"/>
  <c r="F116" i="41"/>
  <c r="F68" i="34"/>
  <c r="F68" i="42"/>
  <c r="F68" i="43"/>
  <c r="F68" i="41"/>
  <c r="F73" i="30"/>
  <c r="F73" i="41"/>
  <c r="F73" i="42"/>
  <c r="F73" i="43"/>
  <c r="F120" i="30"/>
  <c r="F119" i="43"/>
  <c r="F119" i="42"/>
  <c r="F131" i="43"/>
  <c r="F131" i="42"/>
  <c r="F121" i="30"/>
  <c r="F120" i="43"/>
  <c r="F120" i="42"/>
  <c r="K229" i="43"/>
  <c r="F160" i="43"/>
  <c r="F160" i="42"/>
  <c r="F82" i="30"/>
  <c r="F82" i="42"/>
  <c r="F82" i="41"/>
  <c r="F82" i="43"/>
  <c r="F109" i="30"/>
  <c r="F108" i="42"/>
  <c r="F108" i="43"/>
  <c r="F108" i="41"/>
  <c r="F69" i="34"/>
  <c r="F69" i="41"/>
  <c r="F69" i="43"/>
  <c r="F69" i="42"/>
  <c r="F108" i="30"/>
  <c r="F107" i="41"/>
  <c r="F107" i="42"/>
  <c r="F107" i="43"/>
  <c r="F86" i="30"/>
  <c r="F86" i="42"/>
  <c r="F86" i="41"/>
  <c r="F86" i="43"/>
  <c r="F154" i="42"/>
  <c r="F154" i="43"/>
  <c r="F156" i="43"/>
  <c r="F156" i="42"/>
  <c r="F157" i="42"/>
  <c r="F157" i="43"/>
  <c r="F161" i="42"/>
  <c r="F161" i="43"/>
  <c r="F134" i="43"/>
  <c r="F134" i="42"/>
  <c r="K181" i="42"/>
  <c r="F128" i="30"/>
  <c r="F127" i="43"/>
  <c r="F127" i="42"/>
  <c r="AF123" i="9"/>
  <c r="F124" i="30"/>
  <c r="F123" i="43"/>
  <c r="F123" i="42"/>
  <c r="F136" i="43"/>
  <c r="F136" i="42"/>
  <c r="F107" i="30"/>
  <c r="F106" i="41"/>
  <c r="F106" i="42"/>
  <c r="F106" i="43"/>
  <c r="F110" i="30"/>
  <c r="F109" i="42"/>
  <c r="F109" i="41"/>
  <c r="F109" i="43"/>
  <c r="F111" i="30"/>
  <c r="F110" i="41"/>
  <c r="F110" i="42"/>
  <c r="F110" i="43"/>
  <c r="F114" i="30"/>
  <c r="F113" i="42"/>
  <c r="F113" i="41"/>
  <c r="F113" i="43"/>
  <c r="F85" i="30"/>
  <c r="F85" i="41"/>
  <c r="F85" i="42"/>
  <c r="F85" i="43"/>
  <c r="F78" i="30"/>
  <c r="F78" i="42"/>
  <c r="F78" i="41"/>
  <c r="F78" i="43"/>
  <c r="F159" i="43"/>
  <c r="F159" i="42"/>
  <c r="F153" i="42"/>
  <c r="F153" i="43"/>
  <c r="F162" i="42"/>
  <c r="F162" i="43"/>
  <c r="F158" i="43"/>
  <c r="F158" i="42"/>
  <c r="F115" i="30"/>
  <c r="F114" i="41"/>
  <c r="F114" i="42"/>
  <c r="F114" i="43"/>
  <c r="F90" i="30"/>
  <c r="F90" i="42"/>
  <c r="F90" i="41"/>
  <c r="F90" i="43"/>
  <c r="F74" i="30"/>
  <c r="F74" i="42"/>
  <c r="F74" i="41"/>
  <c r="F74" i="43"/>
  <c r="F81" i="30"/>
  <c r="F81" i="41"/>
  <c r="F81" i="43"/>
  <c r="F81" i="42"/>
  <c r="F106" i="30"/>
  <c r="F105" i="41"/>
  <c r="F105" i="42"/>
  <c r="F105" i="43"/>
  <c r="F88" i="30"/>
  <c r="F88" i="42"/>
  <c r="F88" i="41"/>
  <c r="F88" i="43"/>
  <c r="F67" i="41"/>
  <c r="F67" i="42"/>
  <c r="F67" i="43"/>
  <c r="F165" i="42"/>
  <c r="F165" i="43"/>
  <c r="AF99" i="9"/>
  <c r="C92" i="40"/>
  <c r="F92" i="40" s="1"/>
  <c r="D88" i="10"/>
  <c r="H108" i="28" s="1"/>
  <c r="D114" i="10"/>
  <c r="P114" i="10" s="1"/>
  <c r="C118" i="40"/>
  <c r="F118" i="40" s="1"/>
  <c r="D54" i="10"/>
  <c r="C58" i="40"/>
  <c r="F58" i="40" s="1"/>
  <c r="D79" i="10"/>
  <c r="C83" i="40"/>
  <c r="F83" i="40" s="1"/>
  <c r="D110" i="10"/>
  <c r="H130" i="28" s="1"/>
  <c r="C114" i="40"/>
  <c r="F114" i="40" s="1"/>
  <c r="D92" i="10"/>
  <c r="C96" i="40"/>
  <c r="F96" i="40" s="1"/>
  <c r="D56" i="10"/>
  <c r="C60" i="40"/>
  <c r="F60" i="40" s="1"/>
  <c r="D93" i="10"/>
  <c r="C97" i="40"/>
  <c r="F97" i="40" s="1"/>
  <c r="D108" i="10"/>
  <c r="C112" i="40"/>
  <c r="F112" i="40" s="1"/>
  <c r="D61" i="10"/>
  <c r="P61" i="10" s="1"/>
  <c r="C65" i="40"/>
  <c r="F65" i="40" s="1"/>
  <c r="D14" i="10"/>
  <c r="H34" i="28" s="1"/>
  <c r="C18" i="40"/>
  <c r="F18" i="40" s="1"/>
  <c r="D102" i="10"/>
  <c r="C106" i="40"/>
  <c r="F106" i="40" s="1"/>
  <c r="D83" i="10"/>
  <c r="C87" i="40"/>
  <c r="F87" i="40" s="1"/>
  <c r="D89" i="10"/>
  <c r="C93" i="40"/>
  <c r="F93" i="40" s="1"/>
  <c r="D52" i="10"/>
  <c r="H72" i="28" s="1"/>
  <c r="C56" i="40"/>
  <c r="F56" i="40" s="1"/>
  <c r="D60" i="10"/>
  <c r="C64" i="40"/>
  <c r="F64" i="40" s="1"/>
  <c r="D13" i="10"/>
  <c r="C17" i="40"/>
  <c r="F17" i="40" s="1"/>
  <c r="D63" i="10"/>
  <c r="C67" i="40"/>
  <c r="F67" i="40" s="1"/>
  <c r="D59" i="10"/>
  <c r="C63" i="40"/>
  <c r="F63" i="40" s="1"/>
  <c r="D86" i="10"/>
  <c r="C90" i="40"/>
  <c r="F90" i="40" s="1"/>
  <c r="D35" i="10"/>
  <c r="C39" i="40"/>
  <c r="F39" i="40" s="1"/>
  <c r="D27" i="10"/>
  <c r="C31" i="40"/>
  <c r="F31" i="40" s="1"/>
  <c r="D104" i="10"/>
  <c r="P104" i="10" s="1"/>
  <c r="C108" i="40"/>
  <c r="F108" i="40" s="1"/>
  <c r="D49" i="10"/>
  <c r="C53" i="40"/>
  <c r="F53" i="40" s="1"/>
  <c r="D109" i="10"/>
  <c r="C113" i="40"/>
  <c r="F113" i="40" s="1"/>
  <c r="D28" i="10"/>
  <c r="H48" i="28" s="1"/>
  <c r="C32" i="40"/>
  <c r="F32" i="40" s="1"/>
  <c r="D25" i="10"/>
  <c r="C29" i="40"/>
  <c r="F29" i="40" s="1"/>
  <c r="D23" i="10"/>
  <c r="C27" i="40"/>
  <c r="F27" i="40" s="1"/>
  <c r="D42" i="10"/>
  <c r="H62" i="28" s="1"/>
  <c r="C46" i="40"/>
  <c r="F46" i="40" s="1"/>
  <c r="D43" i="10"/>
  <c r="C47" i="40"/>
  <c r="F47" i="40" s="1"/>
  <c r="D22" i="10"/>
  <c r="C26" i="40"/>
  <c r="F26" i="40" s="1"/>
  <c r="D99" i="10"/>
  <c r="C103" i="40"/>
  <c r="F103" i="40" s="1"/>
  <c r="D16" i="10"/>
  <c r="C20" i="40"/>
  <c r="F20" i="40" s="1"/>
  <c r="D111" i="10"/>
  <c r="C115" i="40"/>
  <c r="F115" i="40" s="1"/>
  <c r="D96" i="10"/>
  <c r="H116" i="28" s="1"/>
  <c r="C100" i="40"/>
  <c r="F100" i="40" s="1"/>
  <c r="D97" i="10"/>
  <c r="C101" i="40"/>
  <c r="F101" i="40" s="1"/>
  <c r="D57" i="10"/>
  <c r="C61" i="40"/>
  <c r="F61" i="40" s="1"/>
  <c r="D100" i="10"/>
  <c r="C104" i="40"/>
  <c r="F104" i="40" s="1"/>
  <c r="D72" i="10"/>
  <c r="P72" i="10" s="1"/>
  <c r="C76" i="40"/>
  <c r="F76" i="40" s="1"/>
  <c r="D48" i="10"/>
  <c r="C52" i="40"/>
  <c r="F52" i="40" s="1"/>
  <c r="D51" i="10"/>
  <c r="H71" i="28" s="1"/>
  <c r="C55" i="40"/>
  <c r="F55" i="40" s="1"/>
  <c r="D101" i="10"/>
  <c r="C105" i="40"/>
  <c r="F105" i="40" s="1"/>
  <c r="D106" i="10"/>
  <c r="C110" i="40"/>
  <c r="F110" i="40" s="1"/>
  <c r="D81" i="10"/>
  <c r="C85" i="40"/>
  <c r="F85" i="40" s="1"/>
  <c r="D117" i="10"/>
  <c r="C121" i="40"/>
  <c r="F121" i="40" s="1"/>
  <c r="D36" i="10"/>
  <c r="C40" i="40"/>
  <c r="F40" i="40" s="1"/>
  <c r="D55" i="10"/>
  <c r="H75" i="28" s="1"/>
  <c r="C59" i="40"/>
  <c r="F59" i="40" s="1"/>
  <c r="D33" i="10"/>
  <c r="C37" i="40"/>
  <c r="F37" i="40" s="1"/>
  <c r="D107" i="10"/>
  <c r="C111" i="40"/>
  <c r="F111" i="40" s="1"/>
  <c r="D47" i="10"/>
  <c r="H67" i="28" s="1"/>
  <c r="C51" i="40"/>
  <c r="F51" i="40" s="1"/>
  <c r="G12" i="11"/>
  <c r="R29" i="11" s="1"/>
  <c r="AQ29" i="11"/>
  <c r="C16" i="12" s="1"/>
  <c r="E16" i="12" s="1"/>
  <c r="U29" i="11"/>
  <c r="AI29" i="11" s="1"/>
  <c r="E29" i="11"/>
  <c r="C29" i="11"/>
  <c r="J32" i="11"/>
  <c r="E32" i="11"/>
  <c r="K155" i="30"/>
  <c r="J104" i="11"/>
  <c r="U104" i="11"/>
  <c r="AQ104" i="11"/>
  <c r="J86" i="11"/>
  <c r="U86" i="11"/>
  <c r="AI86" i="11" s="1"/>
  <c r="AQ86" i="11"/>
  <c r="J54" i="11"/>
  <c r="U54" i="11"/>
  <c r="AI54" i="11" s="1"/>
  <c r="AQ54" i="11"/>
  <c r="J58" i="11"/>
  <c r="U58" i="11"/>
  <c r="AI58" i="11" s="1"/>
  <c r="AQ58" i="11"/>
  <c r="J57" i="11"/>
  <c r="U57" i="11"/>
  <c r="AI57" i="11" s="1"/>
  <c r="AQ57" i="11"/>
  <c r="J64" i="11"/>
  <c r="U64" i="11"/>
  <c r="AQ64" i="11"/>
  <c r="J47" i="11"/>
  <c r="U47" i="11"/>
  <c r="AI47" i="11" s="1"/>
  <c r="AQ47" i="11"/>
  <c r="D29" i="11"/>
  <c r="J29" i="11"/>
  <c r="F29" i="11"/>
  <c r="J31" i="11"/>
  <c r="AQ31" i="11"/>
  <c r="U31" i="11"/>
  <c r="J93" i="11"/>
  <c r="U93" i="11"/>
  <c r="AQ93" i="11"/>
  <c r="J109" i="11"/>
  <c r="U109" i="11"/>
  <c r="AI109" i="11" s="1"/>
  <c r="AQ109" i="11"/>
  <c r="J82" i="11"/>
  <c r="U82" i="11"/>
  <c r="AI82" i="11" s="1"/>
  <c r="AQ82" i="11"/>
  <c r="J134" i="11"/>
  <c r="U134" i="11"/>
  <c r="AQ134" i="11"/>
  <c r="J136" i="11"/>
  <c r="U136" i="11"/>
  <c r="AQ136" i="11"/>
  <c r="J124" i="11"/>
  <c r="U124" i="11"/>
  <c r="AI124" i="11" s="1"/>
  <c r="AQ124" i="11"/>
  <c r="J138" i="11"/>
  <c r="U138" i="11"/>
  <c r="AI138" i="11" s="1"/>
  <c r="AQ138" i="11"/>
  <c r="J133" i="11"/>
  <c r="U133" i="11"/>
  <c r="AI133" i="11" s="1"/>
  <c r="AQ133" i="11"/>
  <c r="J121" i="11"/>
  <c r="U121" i="11"/>
  <c r="AI121" i="11" s="1"/>
  <c r="AQ121" i="11"/>
  <c r="J39" i="11"/>
  <c r="U39" i="11"/>
  <c r="AI39" i="11" s="1"/>
  <c r="AQ39" i="11"/>
  <c r="J38" i="11"/>
  <c r="U38" i="11"/>
  <c r="AI38" i="11" s="1"/>
  <c r="AQ38" i="11"/>
  <c r="J108" i="11"/>
  <c r="U108" i="11"/>
  <c r="AI108" i="11" s="1"/>
  <c r="AQ108" i="11"/>
  <c r="J112" i="11"/>
  <c r="U112" i="11"/>
  <c r="AQ112" i="11"/>
  <c r="J68" i="11"/>
  <c r="U68" i="11"/>
  <c r="AI68" i="11" s="1"/>
  <c r="AQ68" i="11"/>
  <c r="J113" i="11"/>
  <c r="U113" i="11"/>
  <c r="AI113" i="11" s="1"/>
  <c r="AQ113" i="11"/>
  <c r="J99" i="11"/>
  <c r="U99" i="11"/>
  <c r="AI99" i="11" s="1"/>
  <c r="AQ99" i="11"/>
  <c r="J103" i="11"/>
  <c r="U103" i="11"/>
  <c r="AQ103" i="11"/>
  <c r="J140" i="11"/>
  <c r="U140" i="11"/>
  <c r="AI140" i="11" s="1"/>
  <c r="AQ140" i="11"/>
  <c r="J117" i="11"/>
  <c r="U117" i="11"/>
  <c r="AI117" i="11" s="1"/>
  <c r="AQ117" i="11"/>
  <c r="J77" i="11"/>
  <c r="U77" i="11"/>
  <c r="AI77" i="11" s="1"/>
  <c r="AQ77" i="11"/>
  <c r="J61" i="11"/>
  <c r="U61" i="11"/>
  <c r="AQ61" i="11"/>
  <c r="J34" i="11"/>
  <c r="U34" i="11"/>
  <c r="AQ34" i="11"/>
  <c r="J50" i="11"/>
  <c r="U50" i="11"/>
  <c r="AI50" i="11" s="1"/>
  <c r="AQ50" i="11"/>
  <c r="J92" i="11"/>
  <c r="U92" i="11"/>
  <c r="AI92" i="11" s="1"/>
  <c r="AQ92" i="11"/>
  <c r="J127" i="11"/>
  <c r="U127" i="11"/>
  <c r="AQ127" i="11"/>
  <c r="C42" i="11"/>
  <c r="J42" i="11"/>
  <c r="U42" i="11"/>
  <c r="AI42" i="11" s="1"/>
  <c r="AQ42" i="11"/>
  <c r="J83" i="11"/>
  <c r="U83" i="11"/>
  <c r="AI83" i="11" s="1"/>
  <c r="AQ83" i="11"/>
  <c r="J89" i="11"/>
  <c r="U89" i="11"/>
  <c r="AQ89" i="11"/>
  <c r="J107" i="11"/>
  <c r="U107" i="11"/>
  <c r="AI107" i="11" s="1"/>
  <c r="AQ107" i="11"/>
  <c r="J73" i="11"/>
  <c r="U73" i="11"/>
  <c r="AI73" i="11" s="1"/>
  <c r="AQ73" i="11"/>
  <c r="J119" i="11"/>
  <c r="U119" i="11"/>
  <c r="AI119" i="11" s="1"/>
  <c r="AQ119" i="11"/>
  <c r="J81" i="11"/>
  <c r="U81" i="11"/>
  <c r="AQ81" i="11"/>
  <c r="J52" i="11"/>
  <c r="U52" i="11"/>
  <c r="AI52" i="11" s="1"/>
  <c r="AQ52" i="11"/>
  <c r="J48" i="11"/>
  <c r="U48" i="11"/>
  <c r="AI48" i="11" s="1"/>
  <c r="AQ48" i="11"/>
  <c r="J36" i="11"/>
  <c r="U36" i="11"/>
  <c r="AI36" i="11" s="1"/>
  <c r="AQ36" i="11"/>
  <c r="J44" i="11"/>
  <c r="U44" i="11"/>
  <c r="AI44" i="11" s="1"/>
  <c r="AQ44" i="11"/>
  <c r="J41" i="11"/>
  <c r="U41" i="11"/>
  <c r="AI41" i="11" s="1"/>
  <c r="AQ41" i="11"/>
  <c r="AQ33" i="11"/>
  <c r="J33" i="11"/>
  <c r="U33" i="11"/>
  <c r="AI33" i="11" s="1"/>
  <c r="J35" i="11"/>
  <c r="U35" i="11"/>
  <c r="AI35" i="11" s="1"/>
  <c r="AQ35" i="11"/>
  <c r="J87" i="11"/>
  <c r="U87" i="11"/>
  <c r="AQ87" i="11"/>
  <c r="J96" i="11"/>
  <c r="U96" i="11"/>
  <c r="AI96" i="11" s="1"/>
  <c r="AQ96" i="11"/>
  <c r="J70" i="11"/>
  <c r="U70" i="11"/>
  <c r="AI70" i="11" s="1"/>
  <c r="AQ70" i="11"/>
  <c r="H111" i="11"/>
  <c r="J111" i="11"/>
  <c r="U111" i="11"/>
  <c r="AQ111" i="11"/>
  <c r="J46" i="11"/>
  <c r="U46" i="11"/>
  <c r="AI46" i="11" s="1"/>
  <c r="AQ46" i="11"/>
  <c r="J102" i="11"/>
  <c r="U102" i="11"/>
  <c r="AI102" i="11" s="1"/>
  <c r="AQ102" i="11"/>
  <c r="J76" i="11"/>
  <c r="U76" i="11"/>
  <c r="AI76" i="11" s="1"/>
  <c r="AQ76" i="11"/>
  <c r="J79" i="11"/>
  <c r="U79" i="11"/>
  <c r="AQ79" i="11"/>
  <c r="J84" i="11"/>
  <c r="U84" i="11"/>
  <c r="AQ84" i="11"/>
  <c r="J126" i="11"/>
  <c r="U126" i="11"/>
  <c r="AI126" i="11" s="1"/>
  <c r="AQ126" i="11"/>
  <c r="J135" i="11"/>
  <c r="U135" i="11"/>
  <c r="AI135" i="11" s="1"/>
  <c r="AQ135" i="11"/>
  <c r="J125" i="11"/>
  <c r="U125" i="11"/>
  <c r="AQ125" i="11"/>
  <c r="J139" i="11"/>
  <c r="U139" i="11"/>
  <c r="AI139" i="11" s="1"/>
  <c r="AQ139" i="11"/>
  <c r="J116" i="11"/>
  <c r="U116" i="11"/>
  <c r="AI116" i="11" s="1"/>
  <c r="AQ116" i="11"/>
  <c r="I118" i="11"/>
  <c r="J118" i="11"/>
  <c r="U118" i="11"/>
  <c r="AI118" i="11" s="1"/>
  <c r="AQ118" i="11"/>
  <c r="J66" i="11"/>
  <c r="U66" i="11"/>
  <c r="AQ66" i="11"/>
  <c r="J37" i="11"/>
  <c r="U37" i="11"/>
  <c r="AI37" i="11" s="1"/>
  <c r="AQ37" i="11"/>
  <c r="J51" i="11"/>
  <c r="U51" i="11"/>
  <c r="AI51" i="11" s="1"/>
  <c r="AQ51" i="11"/>
  <c r="J106" i="11"/>
  <c r="U106" i="11"/>
  <c r="AI106" i="11" s="1"/>
  <c r="AQ106" i="11"/>
  <c r="J114" i="11"/>
  <c r="U114" i="11"/>
  <c r="AI114" i="11" s="1"/>
  <c r="AQ114" i="11"/>
  <c r="J72" i="11"/>
  <c r="U72" i="11"/>
  <c r="AQ72" i="11"/>
  <c r="J97" i="11"/>
  <c r="U97" i="11"/>
  <c r="AI97" i="11" s="1"/>
  <c r="AQ97" i="11"/>
  <c r="J105" i="11"/>
  <c r="U105" i="11"/>
  <c r="AI105" i="11" s="1"/>
  <c r="AQ105" i="11"/>
  <c r="J115" i="11"/>
  <c r="U115" i="11"/>
  <c r="AI115" i="11" s="1"/>
  <c r="AQ115" i="11"/>
  <c r="J128" i="11"/>
  <c r="U128" i="11"/>
  <c r="AQ128" i="11"/>
  <c r="J55" i="11"/>
  <c r="U55" i="11"/>
  <c r="AI55" i="11" s="1"/>
  <c r="AQ55" i="11"/>
  <c r="J63" i="11"/>
  <c r="U63" i="11"/>
  <c r="AI63" i="11" s="1"/>
  <c r="AQ63" i="11"/>
  <c r="J56" i="11"/>
  <c r="U56" i="11"/>
  <c r="AI56" i="11" s="1"/>
  <c r="AQ56" i="11"/>
  <c r="J60" i="11"/>
  <c r="U60" i="11"/>
  <c r="AQ60" i="11"/>
  <c r="J49" i="11"/>
  <c r="U49" i="11"/>
  <c r="AI49" i="11" s="1"/>
  <c r="AQ49" i="11"/>
  <c r="J67" i="11"/>
  <c r="U67" i="11"/>
  <c r="AI67" i="11" s="1"/>
  <c r="AQ67" i="11"/>
  <c r="J94" i="11"/>
  <c r="U94" i="11"/>
  <c r="AI94" i="11" s="1"/>
  <c r="AQ94" i="11"/>
  <c r="J85" i="11"/>
  <c r="U85" i="11"/>
  <c r="AI85" i="11" s="1"/>
  <c r="AQ85" i="11"/>
  <c r="J101" i="11"/>
  <c r="U101" i="11"/>
  <c r="AI101" i="11" s="1"/>
  <c r="AQ101" i="11"/>
  <c r="J74" i="11"/>
  <c r="U74" i="11"/>
  <c r="AI74" i="11" s="1"/>
  <c r="AQ74" i="11"/>
  <c r="J78" i="11"/>
  <c r="U78" i="11"/>
  <c r="AI78" i="11" s="1"/>
  <c r="AQ78" i="11"/>
  <c r="J69" i="11"/>
  <c r="U69" i="11"/>
  <c r="AQ69" i="11"/>
  <c r="J129" i="11"/>
  <c r="U129" i="11"/>
  <c r="AI129" i="11" s="1"/>
  <c r="AQ129" i="11"/>
  <c r="J130" i="11"/>
  <c r="U130" i="11"/>
  <c r="AI130" i="11" s="1"/>
  <c r="AQ130" i="11"/>
  <c r="J122" i="11"/>
  <c r="U122" i="11"/>
  <c r="AI122" i="11" s="1"/>
  <c r="AQ122" i="11"/>
  <c r="J65" i="11"/>
  <c r="U65" i="11"/>
  <c r="AQ65" i="11"/>
  <c r="J59" i="11"/>
  <c r="U59" i="11"/>
  <c r="AI59" i="11" s="1"/>
  <c r="AQ59" i="11"/>
  <c r="J100" i="11"/>
  <c r="U100" i="11"/>
  <c r="AI100" i="11" s="1"/>
  <c r="AQ100" i="11"/>
  <c r="J132" i="11"/>
  <c r="U132" i="11"/>
  <c r="AI132" i="11" s="1"/>
  <c r="AQ132" i="11"/>
  <c r="J131" i="11"/>
  <c r="U131" i="11"/>
  <c r="AQ131" i="11"/>
  <c r="J120" i="11"/>
  <c r="U120" i="11"/>
  <c r="AI120" i="11" s="1"/>
  <c r="AQ120" i="11"/>
  <c r="J45" i="11"/>
  <c r="U45" i="11"/>
  <c r="AI45" i="11" s="1"/>
  <c r="AQ45" i="11"/>
  <c r="J30" i="11"/>
  <c r="U30" i="11"/>
  <c r="AI30" i="11" s="1"/>
  <c r="J43" i="11"/>
  <c r="U43" i="11"/>
  <c r="AQ43" i="11"/>
  <c r="J110" i="11"/>
  <c r="U110" i="11"/>
  <c r="AI110" i="11" s="1"/>
  <c r="AQ110" i="11"/>
  <c r="J80" i="11"/>
  <c r="U80" i="11"/>
  <c r="AI80" i="11" s="1"/>
  <c r="AQ80" i="11"/>
  <c r="J123" i="11"/>
  <c r="U123" i="11"/>
  <c r="AQ123" i="11"/>
  <c r="J53" i="11"/>
  <c r="U53" i="11"/>
  <c r="AQ53" i="11"/>
  <c r="J88" i="11"/>
  <c r="U88" i="11"/>
  <c r="AI88" i="11" s="1"/>
  <c r="AQ88" i="11"/>
  <c r="J90" i="11"/>
  <c r="U90" i="11"/>
  <c r="AI90" i="11" s="1"/>
  <c r="AQ90" i="11"/>
  <c r="F72" i="30"/>
  <c r="J62" i="11"/>
  <c r="U62" i="11"/>
  <c r="AI62" i="11" s="1"/>
  <c r="AQ62" i="11"/>
  <c r="J40" i="11"/>
  <c r="U40" i="11"/>
  <c r="AQ40" i="11"/>
  <c r="J98" i="11"/>
  <c r="U98" i="11"/>
  <c r="AI98" i="11" s="1"/>
  <c r="AQ98" i="11"/>
  <c r="J71" i="11"/>
  <c r="U71" i="11"/>
  <c r="AI71" i="11" s="1"/>
  <c r="AQ71" i="11"/>
  <c r="J91" i="11"/>
  <c r="U91" i="11"/>
  <c r="AI91" i="11" s="1"/>
  <c r="AQ91" i="11"/>
  <c r="J95" i="11"/>
  <c r="U95" i="11"/>
  <c r="AQ95" i="11"/>
  <c r="J75" i="11"/>
  <c r="U75" i="11"/>
  <c r="AI75" i="11" s="1"/>
  <c r="AQ75" i="11"/>
  <c r="J137" i="11"/>
  <c r="U137" i="11"/>
  <c r="AI137" i="11" s="1"/>
  <c r="AQ137" i="11"/>
  <c r="D6" i="10"/>
  <c r="C10" i="40"/>
  <c r="F10" i="40" s="1"/>
  <c r="I10" i="25"/>
  <c r="AA16" i="9"/>
  <c r="AQ32" i="11"/>
  <c r="U32" i="11"/>
  <c r="AI32" i="11" s="1"/>
  <c r="C30" i="11"/>
  <c r="AQ30" i="11"/>
  <c r="F71" i="30"/>
  <c r="F71" i="34"/>
  <c r="H68" i="31"/>
  <c r="F68" i="31" s="1"/>
  <c r="F67" i="34"/>
  <c r="G7" i="11"/>
  <c r="O138" i="11" s="1"/>
  <c r="G4" i="11"/>
  <c r="G6" i="11"/>
  <c r="G5" i="11"/>
  <c r="M29" i="11" s="1"/>
  <c r="K86" i="34"/>
  <c r="H29" i="11"/>
  <c r="K10" i="25"/>
  <c r="K6" i="25"/>
  <c r="K12" i="25"/>
  <c r="K11" i="25"/>
  <c r="K9" i="25"/>
  <c r="D89" i="15"/>
  <c r="E115" i="9"/>
  <c r="R115" i="9" s="1"/>
  <c r="M109" i="25" s="1"/>
  <c r="M112" i="25"/>
  <c r="Q26" i="9"/>
  <c r="K8" i="25"/>
  <c r="F70" i="30"/>
  <c r="F71" i="31"/>
  <c r="F69" i="30"/>
  <c r="H70" i="31"/>
  <c r="F70" i="31" s="1"/>
  <c r="F68" i="30"/>
  <c r="H69" i="31"/>
  <c r="F69" i="31" s="1"/>
  <c r="T8" i="11"/>
  <c r="E89" i="15"/>
  <c r="S59" i="9"/>
  <c r="T59" i="9" s="1"/>
  <c r="U59" i="9" s="1"/>
  <c r="S57" i="9"/>
  <c r="T57" i="9" s="1"/>
  <c r="S75" i="9"/>
  <c r="T75" i="9" s="1"/>
  <c r="U75" i="9" s="1"/>
  <c r="S40" i="9"/>
  <c r="T40" i="9" s="1"/>
  <c r="S74" i="9"/>
  <c r="T74" i="9" s="1"/>
  <c r="U74" i="9" s="1"/>
  <c r="S28" i="9"/>
  <c r="T28" i="9" s="1"/>
  <c r="E22" i="10" s="1"/>
  <c r="I42" i="28" s="1"/>
  <c r="S46" i="9"/>
  <c r="T46" i="9" s="1"/>
  <c r="S49" i="9"/>
  <c r="T49" i="9" s="1"/>
  <c r="S48" i="9"/>
  <c r="T48" i="9" s="1"/>
  <c r="E42" i="10" s="1"/>
  <c r="I62" i="28" s="1"/>
  <c r="S19" i="9"/>
  <c r="T19" i="9" s="1"/>
  <c r="S25" i="9"/>
  <c r="T25" i="9" s="1"/>
  <c r="S23" i="9"/>
  <c r="T23" i="9" s="1"/>
  <c r="S22" i="9"/>
  <c r="T22" i="9" s="1"/>
  <c r="M116" i="25"/>
  <c r="S14" i="9"/>
  <c r="T14" i="9" s="1"/>
  <c r="O116" i="25"/>
  <c r="N116" i="25"/>
  <c r="AF120" i="9"/>
  <c r="D117" i="25"/>
  <c r="E104" i="9"/>
  <c r="R104" i="9" s="1"/>
  <c r="M98" i="25" s="1"/>
  <c r="E80" i="15"/>
  <c r="F89" i="15"/>
  <c r="N26" i="28"/>
  <c r="F67" i="30"/>
  <c r="N35" i="28"/>
  <c r="F76" i="30"/>
  <c r="P86" i="10"/>
  <c r="A29" i="9"/>
  <c r="A45" i="11"/>
  <c r="B88" i="15"/>
  <c r="N34" i="28"/>
  <c r="F75" i="30"/>
  <c r="P54" i="10"/>
  <c r="P81" i="10"/>
  <c r="T10" i="11"/>
  <c r="N131" i="28"/>
  <c r="N132" i="28"/>
  <c r="N137" i="28"/>
  <c r="AA107" i="9"/>
  <c r="E101" i="25" s="1"/>
  <c r="N134" i="28"/>
  <c r="T122" i="9"/>
  <c r="U122" i="9" s="1"/>
  <c r="N130" i="28"/>
  <c r="AF112" i="9"/>
  <c r="S114" i="9"/>
  <c r="T114" i="9" s="1"/>
  <c r="S66" i="9"/>
  <c r="T66" i="9" s="1"/>
  <c r="E60" i="10" s="1"/>
  <c r="S91" i="9"/>
  <c r="T91" i="9" s="1"/>
  <c r="E85" i="10" s="1"/>
  <c r="S27" i="9"/>
  <c r="T27" i="9" s="1"/>
  <c r="U27" i="9" s="1"/>
  <c r="S80" i="9"/>
  <c r="T80" i="9" s="1"/>
  <c r="U80" i="9" s="1"/>
  <c r="S73" i="9"/>
  <c r="T73" i="9" s="1"/>
  <c r="E67" i="10" s="1"/>
  <c r="S67" i="9"/>
  <c r="T67" i="9" s="1"/>
  <c r="U67" i="9" s="1"/>
  <c r="S37" i="9"/>
  <c r="T37" i="9" s="1"/>
  <c r="S21" i="9"/>
  <c r="T21" i="9" s="1"/>
  <c r="S85" i="9"/>
  <c r="T85" i="9" s="1"/>
  <c r="S39" i="9"/>
  <c r="T39" i="9" s="1"/>
  <c r="T90" i="9"/>
  <c r="E84" i="10" s="1"/>
  <c r="I104" i="28" s="1"/>
  <c r="D116" i="10"/>
  <c r="AF121" i="9"/>
  <c r="AF119" i="9"/>
  <c r="H118" i="11"/>
  <c r="AA120" i="9"/>
  <c r="C114" i="25" s="1"/>
  <c r="S119" i="9"/>
  <c r="T119" i="9" s="1"/>
  <c r="S53" i="9"/>
  <c r="T53" i="9" s="1"/>
  <c r="U53" i="9" s="1"/>
  <c r="S64" i="9"/>
  <c r="T64" i="9" s="1"/>
  <c r="U64" i="9" s="1"/>
  <c r="S31" i="9"/>
  <c r="T31" i="9" s="1"/>
  <c r="S32" i="9"/>
  <c r="T32" i="9" s="1"/>
  <c r="S15" i="9"/>
  <c r="T15" i="9" s="1"/>
  <c r="E9" i="10" s="1"/>
  <c r="I29" i="28" s="1"/>
  <c r="S26" i="9"/>
  <c r="S16" i="9"/>
  <c r="T16" i="9" s="1"/>
  <c r="S100" i="9"/>
  <c r="S109" i="9"/>
  <c r="T109" i="9" s="1"/>
  <c r="S110" i="9"/>
  <c r="S63" i="9"/>
  <c r="T63" i="9" s="1"/>
  <c r="U63" i="9" s="1"/>
  <c r="S78" i="9"/>
  <c r="T78" i="9" s="1"/>
  <c r="E72" i="10" s="1"/>
  <c r="I92" i="28" s="1"/>
  <c r="S86" i="9"/>
  <c r="T86" i="9" s="1"/>
  <c r="S52" i="9"/>
  <c r="T52" i="9" s="1"/>
  <c r="E46" i="10" s="1"/>
  <c r="S35" i="9"/>
  <c r="T35" i="9" s="1"/>
  <c r="S41" i="9"/>
  <c r="T41" i="9" s="1"/>
  <c r="U41" i="9" s="1"/>
  <c r="S38" i="9"/>
  <c r="T38" i="9" s="1"/>
  <c r="S34" i="9"/>
  <c r="T34" i="9" s="1"/>
  <c r="S113" i="9"/>
  <c r="T113" i="9" s="1"/>
  <c r="S103" i="9"/>
  <c r="T103" i="9" s="1"/>
  <c r="S43" i="9"/>
  <c r="T43" i="9" s="1"/>
  <c r="N136" i="28"/>
  <c r="N135" i="28"/>
  <c r="N129" i="28"/>
  <c r="N133" i="28"/>
  <c r="F118" i="11"/>
  <c r="S54" i="9"/>
  <c r="T54" i="9" s="1"/>
  <c r="S83" i="9"/>
  <c r="T83" i="9" s="1"/>
  <c r="U83" i="9" s="1"/>
  <c r="S95" i="9"/>
  <c r="T95" i="9" s="1"/>
  <c r="E89" i="10" s="1"/>
  <c r="S55" i="9"/>
  <c r="T55" i="9" s="1"/>
  <c r="E49" i="10" s="1"/>
  <c r="S68" i="9"/>
  <c r="T68" i="9" s="1"/>
  <c r="E62" i="10" s="1"/>
  <c r="S33" i="9"/>
  <c r="T33" i="9" s="1"/>
  <c r="S118" i="9"/>
  <c r="T118" i="9" s="1"/>
  <c r="E112" i="10" s="1"/>
  <c r="S51" i="9"/>
  <c r="T51" i="9" s="1"/>
  <c r="U51" i="9" s="1"/>
  <c r="S88" i="9"/>
  <c r="T88" i="9" s="1"/>
  <c r="E82" i="10" s="1"/>
  <c r="S18" i="9"/>
  <c r="T18" i="9" s="1"/>
  <c r="S50" i="9"/>
  <c r="T50" i="9" s="1"/>
  <c r="S13" i="9"/>
  <c r="T13" i="9" s="1"/>
  <c r="E7" i="10" s="1"/>
  <c r="I27" i="28" s="1"/>
  <c r="S102" i="9"/>
  <c r="T102" i="9" s="1"/>
  <c r="S101" i="9"/>
  <c r="T101" i="9" s="1"/>
  <c r="S56" i="9"/>
  <c r="T56" i="9" s="1"/>
  <c r="U56" i="9" s="1"/>
  <c r="S65" i="9"/>
  <c r="T65" i="9" s="1"/>
  <c r="U65" i="9" s="1"/>
  <c r="S29" i="9"/>
  <c r="T29" i="9" s="1"/>
  <c r="S77" i="9"/>
  <c r="T77" i="9" s="1"/>
  <c r="U77" i="9" s="1"/>
  <c r="S70" i="9"/>
  <c r="T70" i="9" s="1"/>
  <c r="E64" i="10" s="1"/>
  <c r="T107" i="9"/>
  <c r="U107" i="9" s="1"/>
  <c r="P106" i="10"/>
  <c r="S116" i="9"/>
  <c r="T116" i="9" s="1"/>
  <c r="E110" i="10" s="1"/>
  <c r="S108" i="9"/>
  <c r="T108" i="9" s="1"/>
  <c r="E102" i="10" s="1"/>
  <c r="S104" i="9"/>
  <c r="T104" i="9" s="1"/>
  <c r="S60" i="9"/>
  <c r="T60" i="9" s="1"/>
  <c r="E54" i="10" s="1"/>
  <c r="S79" i="9"/>
  <c r="T79" i="9" s="1"/>
  <c r="E73" i="10" s="1"/>
  <c r="S87" i="9"/>
  <c r="T87" i="9" s="1"/>
  <c r="E81" i="10" s="1"/>
  <c r="S62" i="9"/>
  <c r="T62" i="9" s="1"/>
  <c r="U62" i="9" s="1"/>
  <c r="S17" i="9"/>
  <c r="T17" i="9" s="1"/>
  <c r="S45" i="9"/>
  <c r="T45" i="9" s="1"/>
  <c r="S30" i="9"/>
  <c r="S99" i="9"/>
  <c r="T99" i="9" s="1"/>
  <c r="U99" i="9" s="1"/>
  <c r="S123" i="9"/>
  <c r="T123" i="9" s="1"/>
  <c r="S69" i="9"/>
  <c r="T69" i="9" s="1"/>
  <c r="E63" i="10" s="1"/>
  <c r="S84" i="9"/>
  <c r="T84" i="9" s="1"/>
  <c r="S92" i="9"/>
  <c r="T92" i="9" s="1"/>
  <c r="U92" i="9" s="1"/>
  <c r="S96" i="9"/>
  <c r="T96" i="9" s="1"/>
  <c r="S72" i="9"/>
  <c r="T72" i="9" s="1"/>
  <c r="E66" i="10" s="1"/>
  <c r="S36" i="9"/>
  <c r="S20" i="9"/>
  <c r="T20" i="9" s="1"/>
  <c r="S120" i="9"/>
  <c r="T120" i="9" s="1"/>
  <c r="U120" i="9" s="1"/>
  <c r="O104" i="25"/>
  <c r="S112" i="9"/>
  <c r="T112" i="9" s="1"/>
  <c r="S61" i="9"/>
  <c r="T61" i="9" s="1"/>
  <c r="U61" i="9" s="1"/>
  <c r="S58" i="9"/>
  <c r="T58" i="9" s="1"/>
  <c r="S24" i="9"/>
  <c r="T24" i="9" s="1"/>
  <c r="S44" i="9"/>
  <c r="T44" i="9" s="1"/>
  <c r="U44" i="9" s="1"/>
  <c r="S42" i="9"/>
  <c r="T42" i="9" s="1"/>
  <c r="S115" i="9"/>
  <c r="T115" i="9" s="1"/>
  <c r="S71" i="9"/>
  <c r="T71" i="9" s="1"/>
  <c r="U71" i="9" s="1"/>
  <c r="S81" i="9"/>
  <c r="T81" i="9" s="1"/>
  <c r="U81" i="9" s="1"/>
  <c r="S89" i="9"/>
  <c r="T89" i="9" s="1"/>
  <c r="U89" i="9" s="1"/>
  <c r="S93" i="9"/>
  <c r="T93" i="9" s="1"/>
  <c r="U93" i="9" s="1"/>
  <c r="S97" i="9"/>
  <c r="T97" i="9" s="1"/>
  <c r="U97" i="9" s="1"/>
  <c r="S76" i="9"/>
  <c r="T76" i="9" s="1"/>
  <c r="E70" i="10" s="1"/>
  <c r="S47" i="9"/>
  <c r="T47" i="9" s="1"/>
  <c r="U47" i="9" s="1"/>
  <c r="T12" i="9"/>
  <c r="U12" i="9" s="1"/>
  <c r="P93" i="10"/>
  <c r="P89" i="10"/>
  <c r="P100" i="10"/>
  <c r="P99" i="10"/>
  <c r="AF118" i="9"/>
  <c r="AF113" i="9"/>
  <c r="AF122" i="9"/>
  <c r="AA117" i="9"/>
  <c r="J111" i="25" s="1"/>
  <c r="AF96" i="9"/>
  <c r="AA104" i="9"/>
  <c r="J98" i="25" s="1"/>
  <c r="AA97" i="9"/>
  <c r="C91" i="25" s="1"/>
  <c r="AA109" i="9"/>
  <c r="D112" i="10"/>
  <c r="D113" i="10"/>
  <c r="AA118" i="9"/>
  <c r="J112" i="25" s="1"/>
  <c r="D112" i="25"/>
  <c r="G44" i="9"/>
  <c r="AF97" i="9"/>
  <c r="AA119" i="9"/>
  <c r="E113" i="25" s="1"/>
  <c r="AF116" i="9"/>
  <c r="AF107" i="9"/>
  <c r="M113" i="25"/>
  <c r="G113" i="25"/>
  <c r="N112" i="25"/>
  <c r="O112" i="25"/>
  <c r="AA113" i="9"/>
  <c r="J107" i="25" s="1"/>
  <c r="O117" i="25"/>
  <c r="C140" i="11"/>
  <c r="D140" i="11"/>
  <c r="AA123" i="9"/>
  <c r="E117" i="25" s="1"/>
  <c r="G117" i="25"/>
  <c r="N117" i="25"/>
  <c r="M117" i="25"/>
  <c r="AA122" i="9"/>
  <c r="C116" i="25" s="1"/>
  <c r="I116" i="25"/>
  <c r="D116" i="25"/>
  <c r="D139" i="11"/>
  <c r="C139" i="11"/>
  <c r="I115" i="25"/>
  <c r="AA121" i="9"/>
  <c r="J115" i="25" s="1"/>
  <c r="T121" i="9"/>
  <c r="E115" i="10" s="1"/>
  <c r="D115" i="10"/>
  <c r="C138" i="11"/>
  <c r="D138" i="11"/>
  <c r="E121" i="9"/>
  <c r="R121" i="9" s="1"/>
  <c r="G114" i="25"/>
  <c r="N114" i="25"/>
  <c r="O114" i="25"/>
  <c r="M114" i="25"/>
  <c r="D114" i="25"/>
  <c r="I113" i="25"/>
  <c r="D113" i="25"/>
  <c r="AI136" i="11"/>
  <c r="D136" i="11"/>
  <c r="C136" i="11"/>
  <c r="O113" i="25"/>
  <c r="D137" i="11"/>
  <c r="C137" i="11"/>
  <c r="D135" i="11"/>
  <c r="C135" i="11"/>
  <c r="D133" i="11"/>
  <c r="C133" i="11"/>
  <c r="I110" i="25"/>
  <c r="AI134" i="11"/>
  <c r="C134" i="11"/>
  <c r="D134" i="11"/>
  <c r="I111" i="25"/>
  <c r="D132" i="11"/>
  <c r="C132" i="11"/>
  <c r="I112" i="25"/>
  <c r="I109" i="25"/>
  <c r="D131" i="11"/>
  <c r="C131" i="11"/>
  <c r="C126" i="11"/>
  <c r="D126" i="11"/>
  <c r="AI128" i="11"/>
  <c r="D128" i="11"/>
  <c r="C128" i="11"/>
  <c r="D125" i="11"/>
  <c r="C125" i="11"/>
  <c r="D127" i="11"/>
  <c r="C127" i="11"/>
  <c r="D122" i="11"/>
  <c r="C122" i="11"/>
  <c r="AF109" i="9"/>
  <c r="D124" i="11"/>
  <c r="C124" i="11"/>
  <c r="D130" i="11"/>
  <c r="C130" i="11"/>
  <c r="D121" i="11"/>
  <c r="C121" i="11"/>
  <c r="N104" i="25"/>
  <c r="AF111" i="9"/>
  <c r="D129" i="11"/>
  <c r="C129" i="11"/>
  <c r="D123" i="11"/>
  <c r="C123" i="11"/>
  <c r="AA106" i="9"/>
  <c r="J100" i="25" s="1"/>
  <c r="D101" i="25"/>
  <c r="C117" i="11"/>
  <c r="D117" i="11"/>
  <c r="D119" i="11"/>
  <c r="C119" i="11"/>
  <c r="D109" i="11"/>
  <c r="C109" i="11"/>
  <c r="D111" i="11"/>
  <c r="C111" i="11"/>
  <c r="AF100" i="9"/>
  <c r="G94" i="25"/>
  <c r="D113" i="11"/>
  <c r="C113" i="11"/>
  <c r="D115" i="11"/>
  <c r="C115" i="11"/>
  <c r="C114" i="11"/>
  <c r="D114" i="11"/>
  <c r="D95" i="10"/>
  <c r="AF102" i="9"/>
  <c r="C116" i="11"/>
  <c r="D116" i="11"/>
  <c r="C120" i="11"/>
  <c r="D120" i="11"/>
  <c r="C108" i="11"/>
  <c r="D108" i="11"/>
  <c r="C110" i="11"/>
  <c r="D110" i="11"/>
  <c r="D112" i="11"/>
  <c r="C112" i="11"/>
  <c r="C118" i="11"/>
  <c r="D118" i="11"/>
  <c r="D107" i="11"/>
  <c r="C107" i="11"/>
  <c r="C106" i="11"/>
  <c r="D106" i="11"/>
  <c r="D100" i="11"/>
  <c r="C100" i="11"/>
  <c r="D101" i="11"/>
  <c r="C101" i="11"/>
  <c r="D105" i="11"/>
  <c r="C105" i="11"/>
  <c r="AI103" i="11"/>
  <c r="D103" i="11"/>
  <c r="C103" i="11"/>
  <c r="D104" i="11"/>
  <c r="C104" i="11"/>
  <c r="C102" i="11"/>
  <c r="D102" i="11"/>
  <c r="AI95" i="11"/>
  <c r="D95" i="11"/>
  <c r="C95" i="11"/>
  <c r="C99" i="11"/>
  <c r="D99" i="11"/>
  <c r="D96" i="11"/>
  <c r="C96" i="11"/>
  <c r="C94" i="11"/>
  <c r="D94" i="11"/>
  <c r="C98" i="11"/>
  <c r="D98" i="11"/>
  <c r="D97" i="11"/>
  <c r="C97" i="11"/>
  <c r="AI93" i="11"/>
  <c r="D93" i="11"/>
  <c r="C93" i="11"/>
  <c r="D92" i="11"/>
  <c r="C92" i="11"/>
  <c r="D91" i="11"/>
  <c r="C91" i="11"/>
  <c r="D83" i="11"/>
  <c r="C83" i="11"/>
  <c r="C90" i="11"/>
  <c r="D90" i="11"/>
  <c r="AI87" i="11"/>
  <c r="C87" i="11"/>
  <c r="D87" i="11"/>
  <c r="C82" i="11"/>
  <c r="D82" i="11"/>
  <c r="C86" i="11"/>
  <c r="D86" i="11"/>
  <c r="AI84" i="11"/>
  <c r="C84" i="11"/>
  <c r="D84" i="11"/>
  <c r="C88" i="11"/>
  <c r="D88" i="11"/>
  <c r="D85" i="11"/>
  <c r="C85" i="11"/>
  <c r="D89" i="11"/>
  <c r="C89" i="11"/>
  <c r="D81" i="11"/>
  <c r="C81" i="11"/>
  <c r="C80" i="11"/>
  <c r="D80" i="11"/>
  <c r="AI79" i="11"/>
  <c r="D79" i="11"/>
  <c r="C79" i="11"/>
  <c r="C70" i="11"/>
  <c r="D70" i="11"/>
  <c r="C74" i="11"/>
  <c r="D74" i="11"/>
  <c r="D71" i="11"/>
  <c r="C71" i="11"/>
  <c r="AI72" i="11"/>
  <c r="C72" i="11"/>
  <c r="D72" i="11"/>
  <c r="D73" i="11"/>
  <c r="C73" i="11"/>
  <c r="C78" i="11"/>
  <c r="D78" i="11"/>
  <c r="D77" i="11"/>
  <c r="C77" i="11"/>
  <c r="C76" i="11"/>
  <c r="D76" i="11"/>
  <c r="C75" i="11"/>
  <c r="D75" i="11"/>
  <c r="D63" i="11"/>
  <c r="C63" i="11"/>
  <c r="H63" i="11"/>
  <c r="D65" i="11"/>
  <c r="C65" i="11"/>
  <c r="AI61" i="11"/>
  <c r="D61" i="11"/>
  <c r="C61" i="11"/>
  <c r="H61" i="11"/>
  <c r="D68" i="11"/>
  <c r="C68" i="11"/>
  <c r="N58" i="28"/>
  <c r="AI64" i="11"/>
  <c r="H64" i="11"/>
  <c r="D64" i="11"/>
  <c r="C64" i="11"/>
  <c r="D62" i="11"/>
  <c r="C62" i="11"/>
  <c r="H62" i="11"/>
  <c r="D67" i="11"/>
  <c r="C67" i="11"/>
  <c r="AI69" i="11"/>
  <c r="C69" i="11"/>
  <c r="D69" i="11"/>
  <c r="D66" i="11"/>
  <c r="C66" i="11"/>
  <c r="C54" i="11"/>
  <c r="D54" i="11"/>
  <c r="H54" i="11"/>
  <c r="N49" i="28"/>
  <c r="D58" i="11"/>
  <c r="C58" i="11"/>
  <c r="H58" i="11"/>
  <c r="N52" i="28"/>
  <c r="D52" i="11"/>
  <c r="C52" i="11"/>
  <c r="H52" i="11"/>
  <c r="N55" i="28"/>
  <c r="N54" i="28"/>
  <c r="D56" i="11"/>
  <c r="C56" i="11"/>
  <c r="H56" i="11"/>
  <c r="N57" i="28"/>
  <c r="C59" i="11"/>
  <c r="D59" i="11"/>
  <c r="H59" i="11"/>
  <c r="D57" i="11"/>
  <c r="C57" i="11"/>
  <c r="H57" i="11"/>
  <c r="N53" i="28"/>
  <c r="N50" i="28"/>
  <c r="D53" i="11"/>
  <c r="C53" i="11"/>
  <c r="H53" i="11"/>
  <c r="AI60" i="11"/>
  <c r="D60" i="11"/>
  <c r="C60" i="11"/>
  <c r="H60" i="11"/>
  <c r="C55" i="11"/>
  <c r="D55" i="11"/>
  <c r="H55" i="11"/>
  <c r="N56" i="28"/>
  <c r="C45" i="11"/>
  <c r="D45" i="11"/>
  <c r="H45" i="11"/>
  <c r="D47" i="11"/>
  <c r="C47" i="11"/>
  <c r="H47" i="11"/>
  <c r="N45" i="28"/>
  <c r="C48" i="11"/>
  <c r="D48" i="11"/>
  <c r="H48" i="11"/>
  <c r="N44" i="28"/>
  <c r="N41" i="28"/>
  <c r="N46" i="28"/>
  <c r="N43" i="28"/>
  <c r="D46" i="11"/>
  <c r="C46" i="11"/>
  <c r="H46" i="11"/>
  <c r="C49" i="11"/>
  <c r="D49" i="11"/>
  <c r="H49" i="11"/>
  <c r="AI43" i="11"/>
  <c r="D43" i="11"/>
  <c r="C43" i="11"/>
  <c r="H43" i="11"/>
  <c r="D51" i="11"/>
  <c r="C51" i="11"/>
  <c r="H51" i="11"/>
  <c r="N42" i="28"/>
  <c r="C44" i="11"/>
  <c r="D44" i="11"/>
  <c r="H44" i="11"/>
  <c r="N40" i="28"/>
  <c r="N47" i="28"/>
  <c r="D50" i="11"/>
  <c r="C50" i="11"/>
  <c r="H50" i="11"/>
  <c r="N48" i="28"/>
  <c r="N39" i="28"/>
  <c r="D42" i="11"/>
  <c r="H42" i="11"/>
  <c r="AI40" i="11"/>
  <c r="C40" i="11"/>
  <c r="D40" i="11"/>
  <c r="H40" i="11"/>
  <c r="C37" i="11"/>
  <c r="D37" i="11"/>
  <c r="H37" i="11"/>
  <c r="AI34" i="11"/>
  <c r="D34" i="11"/>
  <c r="C34" i="11"/>
  <c r="H34" i="11"/>
  <c r="C39" i="11"/>
  <c r="D39" i="11"/>
  <c r="H39" i="11"/>
  <c r="C35" i="11"/>
  <c r="D35" i="11"/>
  <c r="H35" i="11"/>
  <c r="C41" i="11"/>
  <c r="D41" i="11"/>
  <c r="H41" i="11"/>
  <c r="N37" i="28"/>
  <c r="D38" i="11"/>
  <c r="C38" i="11"/>
  <c r="H38" i="11"/>
  <c r="N38" i="28"/>
  <c r="C36" i="11"/>
  <c r="D36" i="11"/>
  <c r="H36" i="11"/>
  <c r="D33" i="11"/>
  <c r="C33" i="11"/>
  <c r="H33" i="11"/>
  <c r="C32" i="11"/>
  <c r="D32" i="11"/>
  <c r="H32" i="11"/>
  <c r="AI31" i="11"/>
  <c r="C31" i="11"/>
  <c r="D31" i="11"/>
  <c r="H31" i="11"/>
  <c r="D30" i="11"/>
  <c r="H30" i="11"/>
  <c r="P35" i="10"/>
  <c r="P25" i="10"/>
  <c r="N51" i="28"/>
  <c r="N36" i="28"/>
  <c r="X39" i="14"/>
  <c r="Y39" i="14"/>
  <c r="Z39" i="14" s="1"/>
  <c r="X42" i="14"/>
  <c r="Y42" i="14"/>
  <c r="Z42" i="14" s="1"/>
  <c r="D60" i="15"/>
  <c r="D79" i="15" s="1"/>
  <c r="D59" i="15"/>
  <c r="D78" i="15" s="1"/>
  <c r="D58" i="15"/>
  <c r="D77" i="15" s="1"/>
  <c r="D57" i="15"/>
  <c r="D76" i="15" s="1"/>
  <c r="D56" i="15"/>
  <c r="D75" i="15" s="1"/>
  <c r="D55" i="15"/>
  <c r="D74" i="15" s="1"/>
  <c r="E93" i="15"/>
  <c r="C60" i="15"/>
  <c r="C79" i="15" s="1"/>
  <c r="C59" i="15"/>
  <c r="C78" i="15" s="1"/>
  <c r="C58" i="15"/>
  <c r="C77" i="15" s="1"/>
  <c r="C57" i="15"/>
  <c r="C76" i="15" s="1"/>
  <c r="C56" i="15"/>
  <c r="C75" i="15" s="1"/>
  <c r="C55" i="15"/>
  <c r="C74" i="15" s="1"/>
  <c r="F60" i="15"/>
  <c r="F79" i="15" s="1"/>
  <c r="F59" i="15"/>
  <c r="F78" i="15" s="1"/>
  <c r="F58" i="15"/>
  <c r="F77" i="15" s="1"/>
  <c r="F57" i="15"/>
  <c r="F76" i="15" s="1"/>
  <c r="F56" i="15"/>
  <c r="F75" i="15" s="1"/>
  <c r="F55" i="15"/>
  <c r="F74" i="15" s="1"/>
  <c r="H55" i="28"/>
  <c r="AF73" i="9"/>
  <c r="H45" i="28"/>
  <c r="N109" i="28"/>
  <c r="N118" i="28"/>
  <c r="N119" i="28"/>
  <c r="H106" i="28"/>
  <c r="N112" i="28"/>
  <c r="N120" i="28"/>
  <c r="N124" i="28"/>
  <c r="N123" i="28"/>
  <c r="N125" i="28"/>
  <c r="N116" i="28"/>
  <c r="N107" i="28"/>
  <c r="N111" i="28"/>
  <c r="N110" i="28"/>
  <c r="N128" i="28"/>
  <c r="N122" i="28"/>
  <c r="H101" i="28"/>
  <c r="N108" i="28"/>
  <c r="N126" i="28"/>
  <c r="N114" i="28"/>
  <c r="N121" i="28"/>
  <c r="H113" i="28"/>
  <c r="N127" i="28"/>
  <c r="N117" i="28"/>
  <c r="N115" i="28"/>
  <c r="AF110" i="9"/>
  <c r="AF106" i="9"/>
  <c r="I107" i="25"/>
  <c r="D108" i="25"/>
  <c r="AF93" i="9"/>
  <c r="AA90" i="9"/>
  <c r="J84" i="25" s="1"/>
  <c r="AF104" i="9"/>
  <c r="AF80" i="9"/>
  <c r="AF81" i="9"/>
  <c r="AF77" i="9"/>
  <c r="AA86" i="9"/>
  <c r="C80" i="25" s="1"/>
  <c r="D90" i="10"/>
  <c r="D80" i="10"/>
  <c r="T111" i="9"/>
  <c r="D105" i="10"/>
  <c r="D105" i="25"/>
  <c r="G105" i="25"/>
  <c r="M105" i="25"/>
  <c r="N105" i="25"/>
  <c r="O105" i="25"/>
  <c r="D99" i="25"/>
  <c r="N99" i="25"/>
  <c r="O99" i="25"/>
  <c r="M99" i="25"/>
  <c r="G99" i="25"/>
  <c r="H109" i="28"/>
  <c r="N106" i="25"/>
  <c r="O106" i="25"/>
  <c r="M106" i="25"/>
  <c r="D106" i="25"/>
  <c r="G106" i="25"/>
  <c r="N85" i="28"/>
  <c r="N91" i="28"/>
  <c r="N80" i="28"/>
  <c r="N94" i="28"/>
  <c r="N102" i="28"/>
  <c r="N96" i="28"/>
  <c r="N100" i="28"/>
  <c r="H79" i="28"/>
  <c r="H120" i="28"/>
  <c r="T105" i="9"/>
  <c r="U105" i="9" s="1"/>
  <c r="AA108" i="9"/>
  <c r="C102" i="25" s="1"/>
  <c r="I98" i="25"/>
  <c r="M108" i="25"/>
  <c r="G108" i="25"/>
  <c r="I93" i="25"/>
  <c r="I90" i="25"/>
  <c r="I95" i="25"/>
  <c r="I104" i="25"/>
  <c r="D104" i="25"/>
  <c r="I97" i="25"/>
  <c r="N99" i="28"/>
  <c r="N103" i="28"/>
  <c r="N93" i="28"/>
  <c r="N97" i="28"/>
  <c r="N101" i="28"/>
  <c r="N105" i="28"/>
  <c r="N78" i="28"/>
  <c r="N89" i="28"/>
  <c r="N82" i="28"/>
  <c r="N83" i="28"/>
  <c r="E82" i="9"/>
  <c r="R82" i="9" s="1"/>
  <c r="N106" i="28"/>
  <c r="N77" i="28"/>
  <c r="N88" i="28"/>
  <c r="N104" i="28"/>
  <c r="AA98" i="9"/>
  <c r="J92" i="25" s="1"/>
  <c r="AF108" i="9"/>
  <c r="AA111" i="9"/>
  <c r="C105" i="25" s="1"/>
  <c r="I102" i="25"/>
  <c r="N108" i="25"/>
  <c r="I108" i="25"/>
  <c r="O101" i="25"/>
  <c r="N101" i="25"/>
  <c r="D94" i="25"/>
  <c r="M94" i="25"/>
  <c r="I100" i="25"/>
  <c r="I91" i="25"/>
  <c r="N95" i="28"/>
  <c r="N90" i="28"/>
  <c r="N98" i="28"/>
  <c r="N87" i="28"/>
  <c r="N86" i="28"/>
  <c r="N81" i="28"/>
  <c r="H119" i="28"/>
  <c r="I89" i="25"/>
  <c r="O94" i="25"/>
  <c r="I94" i="25"/>
  <c r="I92" i="25"/>
  <c r="I99" i="25"/>
  <c r="I87" i="25"/>
  <c r="AF85" i="9"/>
  <c r="AA93" i="9"/>
  <c r="C87" i="25" s="1"/>
  <c r="N84" i="28"/>
  <c r="AF87" i="9"/>
  <c r="AF95" i="9"/>
  <c r="N76" i="28"/>
  <c r="H77" i="28"/>
  <c r="AF74" i="9"/>
  <c r="N92" i="28"/>
  <c r="AA78" i="9"/>
  <c r="J72" i="25" s="1"/>
  <c r="AA82" i="9"/>
  <c r="C76" i="25" s="1"/>
  <c r="AA94" i="9"/>
  <c r="C88" i="25" s="1"/>
  <c r="N79" i="28"/>
  <c r="H126" i="28"/>
  <c r="N113" i="28"/>
  <c r="AA110" i="9"/>
  <c r="E104" i="25" s="1"/>
  <c r="AA112" i="9"/>
  <c r="E106" i="25" s="1"/>
  <c r="M101" i="25"/>
  <c r="I105" i="25"/>
  <c r="M104" i="25"/>
  <c r="AA36" i="9"/>
  <c r="C30" i="25" s="1"/>
  <c r="M12" i="10"/>
  <c r="L32" i="28"/>
  <c r="N68" i="28"/>
  <c r="N65" i="28"/>
  <c r="M18" i="10"/>
  <c r="L38" i="28"/>
  <c r="M22" i="10"/>
  <c r="L42" i="28"/>
  <c r="M11" i="10"/>
  <c r="L31" i="28"/>
  <c r="N59" i="28"/>
  <c r="M8" i="10"/>
  <c r="L28" i="28"/>
  <c r="N28" i="28"/>
  <c r="N66" i="28"/>
  <c r="N29" i="28"/>
  <c r="N74" i="28"/>
  <c r="N67" i="28"/>
  <c r="M14" i="10"/>
  <c r="L34" i="28"/>
  <c r="N61" i="28"/>
  <c r="N63" i="28"/>
  <c r="M17" i="10"/>
  <c r="L37" i="28"/>
  <c r="N27" i="28"/>
  <c r="H74" i="28"/>
  <c r="N71" i="28"/>
  <c r="N70" i="28"/>
  <c r="N31" i="28"/>
  <c r="N33" i="28"/>
  <c r="M21" i="10"/>
  <c r="L41" i="28"/>
  <c r="N32" i="28"/>
  <c r="M20" i="10"/>
  <c r="L40" i="28"/>
  <c r="N60" i="28"/>
  <c r="N64" i="28"/>
  <c r="N62" i="28"/>
  <c r="N30" i="28"/>
  <c r="M10" i="10"/>
  <c r="L30" i="28"/>
  <c r="M19" i="10"/>
  <c r="L39" i="28"/>
  <c r="M9" i="10"/>
  <c r="L29" i="28"/>
  <c r="M13" i="10"/>
  <c r="L33" i="28"/>
  <c r="M7" i="10"/>
  <c r="L27" i="28"/>
  <c r="M16" i="10"/>
  <c r="L36" i="28"/>
  <c r="M6" i="10"/>
  <c r="L26" i="28"/>
  <c r="M15" i="10"/>
  <c r="L35" i="28"/>
  <c r="N73" i="28"/>
  <c r="N69" i="28"/>
  <c r="N75" i="28"/>
  <c r="N72" i="28"/>
  <c r="AA47" i="9"/>
  <c r="J41" i="25" s="1"/>
  <c r="AA43" i="9"/>
  <c r="C37" i="25" s="1"/>
  <c r="AA31" i="9"/>
  <c r="J25" i="25" s="1"/>
  <c r="AA40" i="9"/>
  <c r="J34" i="25" s="1"/>
  <c r="AA66" i="9"/>
  <c r="J60" i="25" s="1"/>
  <c r="H122" i="11"/>
  <c r="G13" i="11"/>
  <c r="AA77" i="9"/>
  <c r="J71" i="25" s="1"/>
  <c r="AA81" i="9"/>
  <c r="C75" i="25" s="1"/>
  <c r="AA89" i="9"/>
  <c r="C83" i="25" s="1"/>
  <c r="AA74" i="9"/>
  <c r="C68" i="25" s="1"/>
  <c r="AF82" i="9"/>
  <c r="E85" i="9"/>
  <c r="R85" i="9" s="1"/>
  <c r="O79" i="25" s="1"/>
  <c r="AA48" i="9"/>
  <c r="C42" i="25" s="1"/>
  <c r="AA84" i="9"/>
  <c r="J78" i="25" s="1"/>
  <c r="AA73" i="9"/>
  <c r="J67" i="25" s="1"/>
  <c r="D68" i="10"/>
  <c r="AA83" i="9"/>
  <c r="C77" i="25" s="1"/>
  <c r="AF76" i="9"/>
  <c r="AA80" i="9"/>
  <c r="J74" i="25" s="1"/>
  <c r="AF70" i="9"/>
  <c r="AF84" i="9"/>
  <c r="AF86" i="9"/>
  <c r="AA76" i="9"/>
  <c r="J70" i="25" s="1"/>
  <c r="AA72" i="9"/>
  <c r="C66" i="25" s="1"/>
  <c r="AF78" i="9"/>
  <c r="AF59" i="9"/>
  <c r="I83" i="25"/>
  <c r="I70" i="25"/>
  <c r="I54" i="25"/>
  <c r="I77" i="25"/>
  <c r="I53" i="25"/>
  <c r="I69" i="25"/>
  <c r="I57" i="25"/>
  <c r="I80" i="25"/>
  <c r="AF61" i="9"/>
  <c r="I71" i="25"/>
  <c r="I78" i="25"/>
  <c r="I66" i="25"/>
  <c r="I72" i="25"/>
  <c r="I84" i="25"/>
  <c r="I65" i="25"/>
  <c r="I75" i="25"/>
  <c r="I73" i="25"/>
  <c r="I81" i="25"/>
  <c r="I62" i="25"/>
  <c r="I63" i="25"/>
  <c r="I82" i="25"/>
  <c r="I86" i="25"/>
  <c r="I68" i="25"/>
  <c r="I76" i="25"/>
  <c r="I61" i="25"/>
  <c r="I79" i="25"/>
  <c r="I64" i="25"/>
  <c r="I60" i="25"/>
  <c r="I85" i="25"/>
  <c r="I58" i="25"/>
  <c r="I56" i="25"/>
  <c r="I74" i="25"/>
  <c r="I67" i="25"/>
  <c r="I55" i="25"/>
  <c r="I59" i="25"/>
  <c r="AF68" i="9"/>
  <c r="T82" i="9"/>
  <c r="E76" i="10" s="1"/>
  <c r="AF79" i="9"/>
  <c r="AF66" i="9"/>
  <c r="AF69" i="9"/>
  <c r="AF92" i="9"/>
  <c r="AF90" i="9"/>
  <c r="AF89" i="9"/>
  <c r="AF71" i="9"/>
  <c r="E75" i="9"/>
  <c r="R75" i="9" s="1"/>
  <c r="D69" i="25" s="1"/>
  <c r="E86" i="9"/>
  <c r="R86" i="9" s="1"/>
  <c r="E80" i="9"/>
  <c r="R80" i="9" s="1"/>
  <c r="AA85" i="9"/>
  <c r="J79" i="25" s="1"/>
  <c r="AA79" i="9"/>
  <c r="J73" i="25" s="1"/>
  <c r="AF83" i="9"/>
  <c r="AF75" i="9"/>
  <c r="E84" i="9"/>
  <c r="R84" i="9" s="1"/>
  <c r="AF67" i="9"/>
  <c r="AF60" i="9"/>
  <c r="AA68" i="9"/>
  <c r="J62" i="25" s="1"/>
  <c r="AF72" i="9"/>
  <c r="AA96" i="9"/>
  <c r="AF91" i="9"/>
  <c r="AA88" i="9"/>
  <c r="D103" i="10"/>
  <c r="AA99" i="9"/>
  <c r="J93" i="25" s="1"/>
  <c r="E103" i="9"/>
  <c r="AF115" i="9"/>
  <c r="T94" i="9"/>
  <c r="U94" i="9" s="1"/>
  <c r="AA60" i="9"/>
  <c r="J54" i="25" s="1"/>
  <c r="AF88" i="9"/>
  <c r="E98" i="9"/>
  <c r="R98" i="9" s="1"/>
  <c r="AF63" i="9"/>
  <c r="AF94" i="9"/>
  <c r="E113" i="9"/>
  <c r="R113" i="9" s="1"/>
  <c r="T100" i="9"/>
  <c r="E94" i="10" s="1"/>
  <c r="AF103" i="9"/>
  <c r="AF105" i="9"/>
  <c r="AA103" i="9"/>
  <c r="J97" i="25" s="1"/>
  <c r="E101" i="9"/>
  <c r="R101" i="9" s="1"/>
  <c r="T106" i="9"/>
  <c r="T110" i="9"/>
  <c r="E104" i="10" s="1"/>
  <c r="D84" i="10"/>
  <c r="D69" i="10"/>
  <c r="D71" i="10"/>
  <c r="D78" i="10"/>
  <c r="D77" i="10"/>
  <c r="D75" i="10"/>
  <c r="D74" i="10"/>
  <c r="D66" i="10"/>
  <c r="D76" i="10"/>
  <c r="D62" i="10"/>
  <c r="D64" i="10"/>
  <c r="E68" i="9"/>
  <c r="R68" i="9" s="1"/>
  <c r="D73" i="10"/>
  <c r="E81" i="9"/>
  <c r="E74" i="9"/>
  <c r="R74" i="9" s="1"/>
  <c r="AA92" i="9"/>
  <c r="C86" i="25" s="1"/>
  <c r="E67" i="9"/>
  <c r="R67" i="9" s="1"/>
  <c r="E69" i="9"/>
  <c r="R69" i="9" s="1"/>
  <c r="AA71" i="9"/>
  <c r="E83" i="9"/>
  <c r="R83" i="9" s="1"/>
  <c r="D77" i="25" s="1"/>
  <c r="AA69" i="9"/>
  <c r="AA70" i="9"/>
  <c r="D70" i="10"/>
  <c r="E71" i="9"/>
  <c r="R71" i="9" s="1"/>
  <c r="AA59" i="9"/>
  <c r="J53" i="25" s="1"/>
  <c r="AF64" i="9"/>
  <c r="E70" i="9"/>
  <c r="R70" i="9" s="1"/>
  <c r="AF62" i="9"/>
  <c r="E76" i="9"/>
  <c r="D67" i="10"/>
  <c r="E72" i="9"/>
  <c r="R72" i="9" s="1"/>
  <c r="E60" i="9"/>
  <c r="R60" i="9" s="1"/>
  <c r="D65" i="10"/>
  <c r="E79" i="9"/>
  <c r="R79" i="9" s="1"/>
  <c r="D73" i="25" s="1"/>
  <c r="E77" i="9"/>
  <c r="AA64" i="9"/>
  <c r="C58" i="25" s="1"/>
  <c r="AA75" i="9"/>
  <c r="E78" i="9"/>
  <c r="R78" i="9" s="1"/>
  <c r="E73" i="9"/>
  <c r="E117" i="9"/>
  <c r="R117" i="9" s="1"/>
  <c r="AA115" i="9"/>
  <c r="J109" i="25" s="1"/>
  <c r="E87" i="9"/>
  <c r="R87" i="9" s="1"/>
  <c r="E95" i="9"/>
  <c r="R95" i="9" s="1"/>
  <c r="D85" i="10"/>
  <c r="AA91" i="9"/>
  <c r="J85" i="25" s="1"/>
  <c r="AA95" i="9"/>
  <c r="D58" i="10"/>
  <c r="E63" i="9"/>
  <c r="R63" i="9" s="1"/>
  <c r="E90" i="9"/>
  <c r="R90" i="9" s="1"/>
  <c r="D84" i="25" s="1"/>
  <c r="E61" i="9"/>
  <c r="R61" i="9" s="1"/>
  <c r="E89" i="9"/>
  <c r="R89" i="9" s="1"/>
  <c r="D53" i="10"/>
  <c r="AA62" i="9"/>
  <c r="D82" i="10"/>
  <c r="E65" i="9"/>
  <c r="R65" i="9" s="1"/>
  <c r="E88" i="9"/>
  <c r="R88" i="9" s="1"/>
  <c r="D82" i="25" s="1"/>
  <c r="AF98" i="9"/>
  <c r="G99" i="9"/>
  <c r="E99" i="9"/>
  <c r="R99" i="9" s="1"/>
  <c r="E66" i="9"/>
  <c r="R66" i="9" s="1"/>
  <c r="E91" i="9"/>
  <c r="R91" i="9" s="1"/>
  <c r="D85" i="25" s="1"/>
  <c r="D91" i="10"/>
  <c r="E59" i="9"/>
  <c r="R59" i="9" s="1"/>
  <c r="E64" i="9"/>
  <c r="R64" i="9" s="1"/>
  <c r="E62" i="9"/>
  <c r="R62" i="9" s="1"/>
  <c r="E93" i="9"/>
  <c r="R93" i="9" s="1"/>
  <c r="E97" i="9"/>
  <c r="R97" i="9" s="1"/>
  <c r="E94" i="9"/>
  <c r="R94" i="9" s="1"/>
  <c r="AA63" i="9"/>
  <c r="E92" i="9"/>
  <c r="T98" i="9"/>
  <c r="AF65" i="9"/>
  <c r="AA87" i="9"/>
  <c r="G96" i="9"/>
  <c r="E96" i="9"/>
  <c r="R96" i="9" s="1"/>
  <c r="AA65" i="9"/>
  <c r="J59" i="25" s="1"/>
  <c r="G106" i="9"/>
  <c r="E106" i="9"/>
  <c r="R106" i="9" s="1"/>
  <c r="D98" i="10"/>
  <c r="D94" i="10"/>
  <c r="AF101" i="9"/>
  <c r="AA100" i="9"/>
  <c r="E94" i="25" s="1"/>
  <c r="AA105" i="9"/>
  <c r="C99" i="25" s="1"/>
  <c r="AA61" i="9"/>
  <c r="J55" i="25" s="1"/>
  <c r="AA67" i="9"/>
  <c r="J61" i="25" s="1"/>
  <c r="E108" i="9"/>
  <c r="R108" i="9" s="1"/>
  <c r="E102" i="9"/>
  <c r="R102" i="9" s="1"/>
  <c r="AA101" i="9"/>
  <c r="E109" i="9"/>
  <c r="R109" i="9" s="1"/>
  <c r="B86" i="15"/>
  <c r="B89" i="15" s="1"/>
  <c r="AA114" i="9"/>
  <c r="J108" i="25" s="1"/>
  <c r="AF117" i="9"/>
  <c r="E116" i="9"/>
  <c r="R116" i="9" s="1"/>
  <c r="AF114" i="9"/>
  <c r="T117" i="9"/>
  <c r="E111" i="10" s="1"/>
  <c r="F122" i="11"/>
  <c r="I122" i="11"/>
  <c r="AA116" i="9"/>
  <c r="AF56" i="9"/>
  <c r="AF51" i="9"/>
  <c r="AA52" i="9"/>
  <c r="J46" i="25" s="1"/>
  <c r="AF52" i="9"/>
  <c r="AF58" i="9"/>
  <c r="AA58" i="9"/>
  <c r="J52" i="25" s="1"/>
  <c r="AF57" i="9"/>
  <c r="AF50" i="9"/>
  <c r="AF53" i="9"/>
  <c r="AA53" i="9"/>
  <c r="J47" i="25" s="1"/>
  <c r="AA51" i="9"/>
  <c r="C45" i="25" s="1"/>
  <c r="F121" i="11"/>
  <c r="H121" i="11"/>
  <c r="I121" i="11"/>
  <c r="AF55" i="9"/>
  <c r="D46" i="10"/>
  <c r="D45" i="10"/>
  <c r="AF47" i="9"/>
  <c r="AF49" i="9"/>
  <c r="AF46" i="9"/>
  <c r="E55" i="9"/>
  <c r="R55" i="9" s="1"/>
  <c r="E56" i="9"/>
  <c r="R56" i="9" s="1"/>
  <c r="E52" i="9"/>
  <c r="R52" i="9" s="1"/>
  <c r="F117" i="11"/>
  <c r="I117" i="11"/>
  <c r="H117" i="11"/>
  <c r="AA46" i="9"/>
  <c r="J40" i="25" s="1"/>
  <c r="AA56" i="9"/>
  <c r="J50" i="25" s="1"/>
  <c r="F125" i="11"/>
  <c r="I125" i="11"/>
  <c r="AI125" i="11"/>
  <c r="H125" i="11"/>
  <c r="AA57" i="9"/>
  <c r="J51" i="25" s="1"/>
  <c r="H130" i="11"/>
  <c r="I130" i="11"/>
  <c r="F130" i="11"/>
  <c r="I133" i="11"/>
  <c r="H133" i="11"/>
  <c r="F133" i="11"/>
  <c r="AA50" i="9"/>
  <c r="C44" i="25" s="1"/>
  <c r="AA54" i="9"/>
  <c r="J48" i="25" s="1"/>
  <c r="AF54" i="9"/>
  <c r="AA55" i="9"/>
  <c r="J49" i="25" s="1"/>
  <c r="H116" i="11"/>
  <c r="F116" i="11"/>
  <c r="I116" i="11"/>
  <c r="H119" i="11"/>
  <c r="I119" i="11"/>
  <c r="F119" i="11"/>
  <c r="H120" i="11"/>
  <c r="I120" i="11"/>
  <c r="F120" i="11"/>
  <c r="I48" i="25"/>
  <c r="I51" i="25"/>
  <c r="D50" i="10"/>
  <c r="I52" i="25"/>
  <c r="I132" i="11"/>
  <c r="H132" i="11"/>
  <c r="F132" i="11"/>
  <c r="I129" i="11"/>
  <c r="H129" i="11"/>
  <c r="F129" i="11"/>
  <c r="H136" i="11"/>
  <c r="I136" i="11"/>
  <c r="F136" i="11"/>
  <c r="AF19" i="9"/>
  <c r="E54" i="9"/>
  <c r="R54" i="9" s="1"/>
  <c r="E57" i="9"/>
  <c r="R57" i="9" s="1"/>
  <c r="E58" i="9"/>
  <c r="R58" i="9" s="1"/>
  <c r="E51" i="9"/>
  <c r="R51" i="9" s="1"/>
  <c r="F123" i="11"/>
  <c r="I123" i="11"/>
  <c r="AI123" i="11"/>
  <c r="H123" i="11"/>
  <c r="I139" i="11"/>
  <c r="F139" i="11"/>
  <c r="H139" i="11"/>
  <c r="I134" i="11"/>
  <c r="H134" i="11"/>
  <c r="F134" i="11"/>
  <c r="AI127" i="11"/>
  <c r="I127" i="11"/>
  <c r="H127" i="11"/>
  <c r="F127" i="11"/>
  <c r="H126" i="11"/>
  <c r="I126" i="11"/>
  <c r="F126" i="11"/>
  <c r="H124" i="11"/>
  <c r="I124" i="11"/>
  <c r="F124" i="11"/>
  <c r="H128" i="11"/>
  <c r="I128" i="11"/>
  <c r="F128" i="11"/>
  <c r="I135" i="11"/>
  <c r="F135" i="11"/>
  <c r="H135" i="11"/>
  <c r="F140" i="11"/>
  <c r="I140" i="11"/>
  <c r="H140" i="11"/>
  <c r="E53" i="9"/>
  <c r="R53" i="9" s="1"/>
  <c r="I46" i="25"/>
  <c r="AI131" i="11"/>
  <c r="F131" i="11"/>
  <c r="H131" i="11"/>
  <c r="I131" i="11"/>
  <c r="I138" i="11"/>
  <c r="H138" i="11"/>
  <c r="F138" i="11"/>
  <c r="I137" i="11"/>
  <c r="F137" i="11"/>
  <c r="H137" i="11"/>
  <c r="AF36" i="9"/>
  <c r="AA29" i="9"/>
  <c r="C23" i="25" s="1"/>
  <c r="AF33" i="9"/>
  <c r="AF14" i="9"/>
  <c r="C10" i="25"/>
  <c r="AF30" i="9"/>
  <c r="AF17" i="9"/>
  <c r="AA22" i="9"/>
  <c r="J16" i="25" s="1"/>
  <c r="E24" i="9"/>
  <c r="R24" i="9" s="1"/>
  <c r="AA19" i="9"/>
  <c r="J13" i="25" s="1"/>
  <c r="AF23" i="9"/>
  <c r="I88" i="11"/>
  <c r="F88" i="11"/>
  <c r="H88" i="11"/>
  <c r="H93" i="11"/>
  <c r="I93" i="11"/>
  <c r="F93" i="11"/>
  <c r="I83" i="11"/>
  <c r="H83" i="11"/>
  <c r="F83" i="11"/>
  <c r="F96" i="11"/>
  <c r="H96" i="11"/>
  <c r="I96" i="11"/>
  <c r="I76" i="11"/>
  <c r="F76" i="11"/>
  <c r="H76" i="11"/>
  <c r="H72" i="11"/>
  <c r="I72" i="11"/>
  <c r="F72" i="11"/>
  <c r="H97" i="11"/>
  <c r="F97" i="11"/>
  <c r="I97" i="11"/>
  <c r="F80" i="11"/>
  <c r="I80" i="11"/>
  <c r="H80" i="11"/>
  <c r="H99" i="11"/>
  <c r="F99" i="11"/>
  <c r="I99" i="11"/>
  <c r="H75" i="11"/>
  <c r="I75" i="11"/>
  <c r="F75" i="11"/>
  <c r="H102" i="11"/>
  <c r="I102" i="11"/>
  <c r="F102" i="11"/>
  <c r="H92" i="11"/>
  <c r="F92" i="11"/>
  <c r="I92" i="11"/>
  <c r="F68" i="11"/>
  <c r="H68" i="11"/>
  <c r="I68" i="11"/>
  <c r="H86" i="11"/>
  <c r="I86" i="11"/>
  <c r="F86" i="11"/>
  <c r="F105" i="11"/>
  <c r="I105" i="11"/>
  <c r="H105" i="11"/>
  <c r="I109" i="11"/>
  <c r="H109" i="11"/>
  <c r="F109" i="11"/>
  <c r="H95" i="11"/>
  <c r="I95" i="11"/>
  <c r="F95" i="11"/>
  <c r="F107" i="11"/>
  <c r="H107" i="11"/>
  <c r="I107" i="11"/>
  <c r="I82" i="11"/>
  <c r="H82" i="11"/>
  <c r="F82" i="11"/>
  <c r="I98" i="11"/>
  <c r="H98" i="11"/>
  <c r="F98" i="11"/>
  <c r="H114" i="11"/>
  <c r="F114" i="11"/>
  <c r="I114" i="11"/>
  <c r="H87" i="11"/>
  <c r="F87" i="11"/>
  <c r="I87" i="11"/>
  <c r="F71" i="11"/>
  <c r="H71" i="11"/>
  <c r="I71" i="11"/>
  <c r="H77" i="11"/>
  <c r="I77" i="11"/>
  <c r="F77" i="11"/>
  <c r="I108" i="11"/>
  <c r="H108" i="11"/>
  <c r="F108" i="11"/>
  <c r="H112" i="11"/>
  <c r="AI112" i="11"/>
  <c r="F112" i="11"/>
  <c r="I112" i="11"/>
  <c r="H79" i="11"/>
  <c r="I79" i="11"/>
  <c r="F79" i="11"/>
  <c r="H113" i="11"/>
  <c r="F113" i="11"/>
  <c r="I113" i="11"/>
  <c r="H90" i="11"/>
  <c r="F90" i="11"/>
  <c r="I90" i="11"/>
  <c r="H103" i="11"/>
  <c r="I103" i="11"/>
  <c r="F103" i="11"/>
  <c r="F111" i="11"/>
  <c r="AI111" i="11"/>
  <c r="I111" i="11"/>
  <c r="I115" i="11"/>
  <c r="H115" i="11"/>
  <c r="F115" i="11"/>
  <c r="H78" i="11"/>
  <c r="I78" i="11"/>
  <c r="F78" i="11"/>
  <c r="I84" i="11"/>
  <c r="F84" i="11"/>
  <c r="H84" i="11"/>
  <c r="F94" i="11"/>
  <c r="I94" i="11"/>
  <c r="H94" i="11"/>
  <c r="I106" i="11"/>
  <c r="F106" i="11"/>
  <c r="H106" i="11"/>
  <c r="F110" i="11"/>
  <c r="I110" i="11"/>
  <c r="H110" i="11"/>
  <c r="I100" i="11"/>
  <c r="H100" i="11"/>
  <c r="F100" i="11"/>
  <c r="H104" i="11"/>
  <c r="AI104" i="11"/>
  <c r="I104" i="11"/>
  <c r="F104" i="11"/>
  <c r="H70" i="11"/>
  <c r="I70" i="11"/>
  <c r="F70" i="11"/>
  <c r="H81" i="11"/>
  <c r="I81" i="11"/>
  <c r="AI81" i="11"/>
  <c r="F81" i="11"/>
  <c r="I85" i="11"/>
  <c r="H85" i="11"/>
  <c r="F85" i="11"/>
  <c r="I101" i="11"/>
  <c r="F101" i="11"/>
  <c r="H101" i="11"/>
  <c r="F89" i="11"/>
  <c r="H89" i="11"/>
  <c r="AI89" i="11"/>
  <c r="I89" i="11"/>
  <c r="I74" i="11"/>
  <c r="H74" i="11"/>
  <c r="F74" i="11"/>
  <c r="H91" i="11"/>
  <c r="F91" i="11"/>
  <c r="I91" i="11"/>
  <c r="H73" i="11"/>
  <c r="I73" i="11"/>
  <c r="F73" i="11"/>
  <c r="H69" i="11"/>
  <c r="I69" i="11"/>
  <c r="F69" i="11"/>
  <c r="AF37" i="9"/>
  <c r="AF48" i="9"/>
  <c r="AF16" i="9"/>
  <c r="E31" i="9"/>
  <c r="R31" i="9" s="1"/>
  <c r="AF39" i="9"/>
  <c r="AA38" i="9"/>
  <c r="J32" i="25" s="1"/>
  <c r="AA17" i="9"/>
  <c r="J11" i="25" s="1"/>
  <c r="AA27" i="9"/>
  <c r="J21" i="25" s="1"/>
  <c r="AA23" i="9"/>
  <c r="J17" i="25" s="1"/>
  <c r="AF25" i="9"/>
  <c r="AA34" i="9"/>
  <c r="C28" i="25" s="1"/>
  <c r="AA25" i="9"/>
  <c r="J19" i="25" s="1"/>
  <c r="AF24" i="9"/>
  <c r="AA44" i="9"/>
  <c r="J38" i="25" s="1"/>
  <c r="E46" i="9"/>
  <c r="R46" i="9" s="1"/>
  <c r="AF40" i="9"/>
  <c r="AF43" i="9"/>
  <c r="E49" i="9"/>
  <c r="R49" i="9" s="1"/>
  <c r="AA32" i="9"/>
  <c r="J26" i="25" s="1"/>
  <c r="AF22" i="9"/>
  <c r="I29" i="25"/>
  <c r="E18" i="9"/>
  <c r="R18" i="9" s="1"/>
  <c r="AA37" i="9"/>
  <c r="J31" i="25" s="1"/>
  <c r="AF41" i="9"/>
  <c r="AF44" i="9"/>
  <c r="AF20" i="9"/>
  <c r="I26" i="25"/>
  <c r="AF45" i="9"/>
  <c r="AF18" i="9"/>
  <c r="AF35" i="9"/>
  <c r="E14" i="9"/>
  <c r="R14" i="9" s="1"/>
  <c r="AF15" i="9"/>
  <c r="AF32" i="9"/>
  <c r="E48" i="9"/>
  <c r="R48" i="9" s="1"/>
  <c r="D29" i="10"/>
  <c r="AF28" i="9"/>
  <c r="AA45" i="9"/>
  <c r="J39" i="25" s="1"/>
  <c r="AA18" i="9"/>
  <c r="J12" i="25" s="1"/>
  <c r="AA14" i="9"/>
  <c r="AF21" i="9"/>
  <c r="AF34" i="9"/>
  <c r="I22" i="25"/>
  <c r="AA28" i="9"/>
  <c r="J22" i="25" s="1"/>
  <c r="E50" i="9"/>
  <c r="R50" i="9" s="1"/>
  <c r="E12" i="9"/>
  <c r="R12" i="9" s="1"/>
  <c r="O6" i="25" s="1"/>
  <c r="E27" i="9"/>
  <c r="R27" i="9" s="1"/>
  <c r="E23" i="9"/>
  <c r="R23" i="9" s="1"/>
  <c r="AA42" i="9"/>
  <c r="C36" i="25" s="1"/>
  <c r="AA15" i="9"/>
  <c r="E25" i="9"/>
  <c r="R25" i="9" s="1"/>
  <c r="AA21" i="9"/>
  <c r="J15" i="25" s="1"/>
  <c r="AF42" i="9"/>
  <c r="AF31" i="9"/>
  <c r="E42" i="9"/>
  <c r="R42" i="9" s="1"/>
  <c r="M36" i="25" s="1"/>
  <c r="AF13" i="9"/>
  <c r="AA26" i="9"/>
  <c r="J20" i="25" s="1"/>
  <c r="E37" i="9"/>
  <c r="R37" i="9" s="1"/>
  <c r="E16" i="9"/>
  <c r="R16" i="9" s="1"/>
  <c r="O10" i="25" s="1"/>
  <c r="E19" i="9"/>
  <c r="R19" i="9" s="1"/>
  <c r="AA39" i="9"/>
  <c r="J33" i="25" s="1"/>
  <c r="AF29" i="9"/>
  <c r="AF38" i="9"/>
  <c r="E13" i="9"/>
  <c r="R13" i="9" s="1"/>
  <c r="D9" i="10"/>
  <c r="AA30" i="9"/>
  <c r="C24" i="25" s="1"/>
  <c r="AF27" i="9"/>
  <c r="E43" i="9"/>
  <c r="R43" i="9" s="1"/>
  <c r="M37" i="25" s="1"/>
  <c r="E38" i="9"/>
  <c r="R38" i="9" s="1"/>
  <c r="E15" i="9"/>
  <c r="R15" i="9" s="1"/>
  <c r="AF26" i="9"/>
  <c r="AA33" i="9"/>
  <c r="J27" i="25" s="1"/>
  <c r="I41" i="11"/>
  <c r="F41" i="11"/>
  <c r="D31" i="10"/>
  <c r="I35" i="25"/>
  <c r="I61" i="11"/>
  <c r="F61" i="11"/>
  <c r="D44" i="10"/>
  <c r="G26" i="9"/>
  <c r="E26" i="9"/>
  <c r="R26" i="9" s="1"/>
  <c r="G36" i="9"/>
  <c r="E36" i="9"/>
  <c r="R36" i="9" s="1"/>
  <c r="I58" i="11"/>
  <c r="F58" i="11"/>
  <c r="D10" i="10"/>
  <c r="D34" i="10"/>
  <c r="D32" i="10"/>
  <c r="T30" i="9"/>
  <c r="D24" i="10"/>
  <c r="D39" i="10"/>
  <c r="D8" i="10"/>
  <c r="G22" i="9"/>
  <c r="E22" i="9"/>
  <c r="R22" i="9" s="1"/>
  <c r="AA35" i="9"/>
  <c r="J29" i="25" s="1"/>
  <c r="D18" i="10"/>
  <c r="D38" i="10"/>
  <c r="D37" i="10"/>
  <c r="D11" i="10"/>
  <c r="D26" i="10"/>
  <c r="D17" i="10"/>
  <c r="T36" i="9"/>
  <c r="D30" i="10"/>
  <c r="D15" i="10"/>
  <c r="I18" i="25"/>
  <c r="AA24" i="9"/>
  <c r="I54" i="11"/>
  <c r="F54" i="11"/>
  <c r="AA41" i="9"/>
  <c r="C35" i="25" s="1"/>
  <c r="D19" i="10"/>
  <c r="D12" i="10"/>
  <c r="D40" i="10"/>
  <c r="I52" i="11"/>
  <c r="F52" i="11"/>
  <c r="AI65" i="11"/>
  <c r="H65" i="11"/>
  <c r="I65" i="11"/>
  <c r="F65" i="11"/>
  <c r="I57" i="11"/>
  <c r="F57" i="11"/>
  <c r="E34" i="9"/>
  <c r="R34" i="9" s="1"/>
  <c r="D41" i="10"/>
  <c r="I48" i="11"/>
  <c r="F48" i="11"/>
  <c r="F34" i="11"/>
  <c r="D21" i="10"/>
  <c r="E47" i="9"/>
  <c r="R47" i="9" s="1"/>
  <c r="M41" i="25" s="1"/>
  <c r="H66" i="11"/>
  <c r="I66" i="11"/>
  <c r="AI66" i="11"/>
  <c r="F66" i="11"/>
  <c r="I43" i="25"/>
  <c r="F40" i="11"/>
  <c r="I40" i="11"/>
  <c r="D7" i="10"/>
  <c r="E30" i="9"/>
  <c r="R30" i="9" s="1"/>
  <c r="E41" i="9"/>
  <c r="R41" i="9" s="1"/>
  <c r="I44" i="25"/>
  <c r="I27" i="25"/>
  <c r="E40" i="9"/>
  <c r="R40" i="9" s="1"/>
  <c r="I60" i="11"/>
  <c r="F60" i="11"/>
  <c r="I46" i="11"/>
  <c r="F46" i="11"/>
  <c r="I55" i="11"/>
  <c r="F55" i="11"/>
  <c r="I59" i="11"/>
  <c r="F59" i="11"/>
  <c r="I47" i="11"/>
  <c r="F47" i="11"/>
  <c r="I39" i="11"/>
  <c r="F39" i="11"/>
  <c r="F43" i="11"/>
  <c r="I43" i="11"/>
  <c r="I20" i="11"/>
  <c r="R116" i="11"/>
  <c r="N136" i="11"/>
  <c r="L136" i="11"/>
  <c r="F33" i="11"/>
  <c r="I56" i="11"/>
  <c r="F56" i="11"/>
  <c r="F49" i="11"/>
  <c r="I49" i="11"/>
  <c r="I62" i="11"/>
  <c r="F62" i="11"/>
  <c r="F30" i="11"/>
  <c r="F35" i="11"/>
  <c r="H67" i="11"/>
  <c r="I67" i="11"/>
  <c r="F67" i="11"/>
  <c r="E20" i="9"/>
  <c r="R20" i="9" s="1"/>
  <c r="I50" i="11"/>
  <c r="F50" i="11"/>
  <c r="F31" i="11"/>
  <c r="I51" i="11"/>
  <c r="F51" i="11"/>
  <c r="I45" i="11"/>
  <c r="F45" i="11"/>
  <c r="I37" i="11"/>
  <c r="F37" i="11"/>
  <c r="AA20" i="9"/>
  <c r="C14" i="25" s="1"/>
  <c r="E33" i="9"/>
  <c r="R33" i="9" s="1"/>
  <c r="E21" i="9"/>
  <c r="R21" i="9" s="1"/>
  <c r="E17" i="9"/>
  <c r="R17" i="9" s="1"/>
  <c r="I42" i="11"/>
  <c r="F42" i="11"/>
  <c r="E32" i="9"/>
  <c r="R32" i="9" s="1"/>
  <c r="F64" i="11"/>
  <c r="I64" i="11"/>
  <c r="I23" i="25"/>
  <c r="F32" i="11"/>
  <c r="I9" i="25"/>
  <c r="I24" i="25"/>
  <c r="F36" i="11"/>
  <c r="I36" i="11"/>
  <c r="I13" i="25"/>
  <c r="I44" i="11"/>
  <c r="F44" i="11"/>
  <c r="E39" i="9"/>
  <c r="R39" i="9" s="1"/>
  <c r="AA49" i="9"/>
  <c r="E29" i="9"/>
  <c r="R29" i="9" s="1"/>
  <c r="AA13" i="9"/>
  <c r="E35" i="9"/>
  <c r="R35" i="9" s="1"/>
  <c r="I12" i="25"/>
  <c r="E28" i="9"/>
  <c r="R28" i="9" s="1"/>
  <c r="F53" i="11"/>
  <c r="I53" i="11"/>
  <c r="AI53" i="11"/>
  <c r="R44" i="9"/>
  <c r="F63" i="11"/>
  <c r="I63" i="11"/>
  <c r="F38" i="11"/>
  <c r="I38" i="11"/>
  <c r="B58" i="15"/>
  <c r="B77" i="15" s="1"/>
  <c r="B57" i="15"/>
  <c r="B76" i="15" s="1"/>
  <c r="B60" i="15"/>
  <c r="B79" i="15" s="1"/>
  <c r="B56" i="15"/>
  <c r="B75" i="15" s="1"/>
  <c r="B59" i="15"/>
  <c r="B78" i="15" s="1"/>
  <c r="B55" i="15"/>
  <c r="B74" i="15" s="1"/>
  <c r="C29" i="15"/>
  <c r="C92" i="15" s="1"/>
  <c r="B98" i="15" s="1"/>
  <c r="D28" i="15"/>
  <c r="H92" i="28" l="1"/>
  <c r="T26" i="9"/>
  <c r="P28" i="10"/>
  <c r="P47" i="10"/>
  <c r="H134" i="28"/>
  <c r="P51" i="10"/>
  <c r="J75" i="30"/>
  <c r="P110" i="10"/>
  <c r="P96" i="10"/>
  <c r="P14" i="10"/>
  <c r="P55" i="10"/>
  <c r="P87" i="10"/>
  <c r="H124" i="28"/>
  <c r="H107" i="28"/>
  <c r="D109" i="25"/>
  <c r="O109" i="25"/>
  <c r="G109" i="25"/>
  <c r="J101" i="25"/>
  <c r="C101" i="25"/>
  <c r="E96" i="25"/>
  <c r="J96" i="25"/>
  <c r="N109" i="25"/>
  <c r="C100" i="25"/>
  <c r="J108" i="44"/>
  <c r="J204" i="43"/>
  <c r="J204" i="44"/>
  <c r="J186" i="44"/>
  <c r="J186" i="43"/>
  <c r="J118" i="44"/>
  <c r="J124" i="44"/>
  <c r="J181" i="44"/>
  <c r="J90" i="44"/>
  <c r="J166" i="44"/>
  <c r="J169" i="44"/>
  <c r="J128" i="44"/>
  <c r="J167" i="44"/>
  <c r="J179" i="44"/>
  <c r="J130" i="44"/>
  <c r="J126" i="44"/>
  <c r="J185" i="44"/>
  <c r="J117" i="44"/>
  <c r="J207" i="44"/>
  <c r="J207" i="43"/>
  <c r="J213" i="43"/>
  <c r="J213" i="44"/>
  <c r="J156" i="44"/>
  <c r="J164" i="44"/>
  <c r="J206" i="44"/>
  <c r="J206" i="43"/>
  <c r="J205" i="44"/>
  <c r="J205" i="43"/>
  <c r="J105" i="44"/>
  <c r="J160" i="44"/>
  <c r="J157" i="44"/>
  <c r="J176" i="43"/>
  <c r="J176" i="44"/>
  <c r="J171" i="43"/>
  <c r="J171" i="44"/>
  <c r="J138" i="44"/>
  <c r="J82" i="44"/>
  <c r="J114" i="44"/>
  <c r="J180" i="44"/>
  <c r="J158" i="44"/>
  <c r="J111" i="44"/>
  <c r="J123" i="44"/>
  <c r="J214" i="44"/>
  <c r="J214" i="43"/>
  <c r="J84" i="44"/>
  <c r="J88" i="44"/>
  <c r="J135" i="44"/>
  <c r="J136" i="44"/>
  <c r="J168" i="44"/>
  <c r="J78" i="44"/>
  <c r="J85" i="44"/>
  <c r="J119" i="44"/>
  <c r="J162" i="44"/>
  <c r="J173" i="44"/>
  <c r="P88" i="10"/>
  <c r="J125" i="44"/>
  <c r="J216" i="44"/>
  <c r="P63" i="10"/>
  <c r="J161" i="44"/>
  <c r="P16" i="10"/>
  <c r="J77" i="44"/>
  <c r="J86" i="44"/>
  <c r="J110" i="44"/>
  <c r="J127" i="44"/>
  <c r="J211" i="43"/>
  <c r="J211" i="44"/>
  <c r="J129" i="44"/>
  <c r="J107" i="44"/>
  <c r="J133" i="44"/>
  <c r="J153" i="44"/>
  <c r="J184" i="44"/>
  <c r="J215" i="44"/>
  <c r="J115" i="44"/>
  <c r="J87" i="44"/>
  <c r="J159" i="44"/>
  <c r="J116" i="44"/>
  <c r="J80" i="44"/>
  <c r="J120" i="44"/>
  <c r="J137" i="44"/>
  <c r="J122" i="44"/>
  <c r="J170" i="44"/>
  <c r="J203" i="44"/>
  <c r="J203" i="43"/>
  <c r="J202" i="44"/>
  <c r="J202" i="43"/>
  <c r="J89" i="44"/>
  <c r="J175" i="44"/>
  <c r="J178" i="44"/>
  <c r="J182" i="44"/>
  <c r="J217" i="44"/>
  <c r="J112" i="44"/>
  <c r="J121" i="44"/>
  <c r="J177" i="44"/>
  <c r="J109" i="44"/>
  <c r="J154" i="44"/>
  <c r="J165" i="44"/>
  <c r="J113" i="44"/>
  <c r="J106" i="44"/>
  <c r="J183" i="44"/>
  <c r="J174" i="44"/>
  <c r="J155" i="44"/>
  <c r="J210" i="44"/>
  <c r="J210" i="43"/>
  <c r="J209" i="43"/>
  <c r="J209" i="44"/>
  <c r="J132" i="44"/>
  <c r="J83" i="44"/>
  <c r="J212" i="44"/>
  <c r="J212" i="43"/>
  <c r="J134" i="44"/>
  <c r="J172" i="44"/>
  <c r="J131" i="44"/>
  <c r="J79" i="44"/>
  <c r="J201" i="44"/>
  <c r="J201" i="43"/>
  <c r="J163" i="44"/>
  <c r="J208" i="43"/>
  <c r="J208" i="44"/>
  <c r="J68" i="44"/>
  <c r="J70" i="44"/>
  <c r="J72" i="44"/>
  <c r="J73" i="44"/>
  <c r="J71" i="44"/>
  <c r="J76" i="44"/>
  <c r="J74" i="44"/>
  <c r="J75" i="44"/>
  <c r="J69" i="44"/>
  <c r="M122" i="11"/>
  <c r="J67" i="44"/>
  <c r="P117" i="10"/>
  <c r="P108" i="10"/>
  <c r="H137" i="28"/>
  <c r="H128" i="28"/>
  <c r="H133" i="28"/>
  <c r="P111" i="10"/>
  <c r="H132" i="28"/>
  <c r="H135" i="28"/>
  <c r="H127" i="28"/>
  <c r="H129" i="28"/>
  <c r="H121" i="28"/>
  <c r="H122" i="28"/>
  <c r="H136" i="28"/>
  <c r="P97" i="10"/>
  <c r="J185" i="43"/>
  <c r="J184" i="43"/>
  <c r="J183" i="43"/>
  <c r="J182" i="43"/>
  <c r="J180" i="43"/>
  <c r="J179" i="43"/>
  <c r="J178" i="43"/>
  <c r="J177" i="43"/>
  <c r="J175" i="43"/>
  <c r="J174" i="43"/>
  <c r="J173" i="43"/>
  <c r="J170" i="43"/>
  <c r="J169" i="43"/>
  <c r="J168" i="43"/>
  <c r="J167" i="43"/>
  <c r="P42" i="10"/>
  <c r="H36" i="28"/>
  <c r="J77" i="30"/>
  <c r="J153" i="42"/>
  <c r="J153" i="43"/>
  <c r="J114" i="30"/>
  <c r="J113" i="42"/>
  <c r="J113" i="41"/>
  <c r="J113" i="43"/>
  <c r="J110" i="30"/>
  <c r="J109" i="43"/>
  <c r="J109" i="41"/>
  <c r="J109" i="42"/>
  <c r="J126" i="30"/>
  <c r="J125" i="43"/>
  <c r="J125" i="42"/>
  <c r="J162" i="42"/>
  <c r="J162" i="43"/>
  <c r="J157" i="42"/>
  <c r="J157" i="43"/>
  <c r="J130" i="42"/>
  <c r="J130" i="43"/>
  <c r="J127" i="30"/>
  <c r="J126" i="42"/>
  <c r="J126" i="43"/>
  <c r="J118" i="30"/>
  <c r="J117" i="43"/>
  <c r="J117" i="41"/>
  <c r="J117" i="42"/>
  <c r="H33" i="28"/>
  <c r="J74" i="42"/>
  <c r="J74" i="43"/>
  <c r="J74" i="41"/>
  <c r="J75" i="41"/>
  <c r="J75" i="42"/>
  <c r="J75" i="43"/>
  <c r="J124" i="30"/>
  <c r="J123" i="42"/>
  <c r="J123" i="43"/>
  <c r="J84" i="30"/>
  <c r="J84" i="43"/>
  <c r="J84" i="41"/>
  <c r="J84" i="42"/>
  <c r="J88" i="30"/>
  <c r="J88" i="43"/>
  <c r="J88" i="41"/>
  <c r="J88" i="42"/>
  <c r="J135" i="42"/>
  <c r="J135" i="43"/>
  <c r="J136" i="43"/>
  <c r="J136" i="42"/>
  <c r="J121" i="30"/>
  <c r="J120" i="43"/>
  <c r="J120" i="42"/>
  <c r="J137" i="43"/>
  <c r="J137" i="42"/>
  <c r="J71" i="34"/>
  <c r="J71" i="41"/>
  <c r="J71" i="42"/>
  <c r="J71" i="43"/>
  <c r="J112" i="30"/>
  <c r="J111" i="41"/>
  <c r="J111" i="42"/>
  <c r="J111" i="43"/>
  <c r="J76" i="43"/>
  <c r="J76" i="41"/>
  <c r="J76" i="42"/>
  <c r="J90" i="30"/>
  <c r="J90" i="42"/>
  <c r="J90" i="43"/>
  <c r="J90" i="41"/>
  <c r="J122" i="30"/>
  <c r="J121" i="42"/>
  <c r="J121" i="43"/>
  <c r="J154" i="42"/>
  <c r="J154" i="43"/>
  <c r="J165" i="42"/>
  <c r="J165" i="43"/>
  <c r="J161" i="43"/>
  <c r="J161" i="42"/>
  <c r="J77" i="41"/>
  <c r="J77" i="43"/>
  <c r="J77" i="42"/>
  <c r="J86" i="30"/>
  <c r="J86" i="42"/>
  <c r="J86" i="43"/>
  <c r="J86" i="41"/>
  <c r="J111" i="30"/>
  <c r="J110" i="42"/>
  <c r="J110" i="43"/>
  <c r="J110" i="41"/>
  <c r="J128" i="30"/>
  <c r="J127" i="42"/>
  <c r="J127" i="43"/>
  <c r="J129" i="43"/>
  <c r="J129" i="42"/>
  <c r="J106" i="30"/>
  <c r="J105" i="41"/>
  <c r="J105" i="43"/>
  <c r="J105" i="42"/>
  <c r="H99" i="28"/>
  <c r="J82" i="30"/>
  <c r="J82" i="42"/>
  <c r="J82" i="43"/>
  <c r="J82" i="41"/>
  <c r="J163" i="42"/>
  <c r="J163" i="43"/>
  <c r="H68" i="28"/>
  <c r="H80" i="28"/>
  <c r="J123" i="30"/>
  <c r="J122" i="42"/>
  <c r="J122" i="43"/>
  <c r="J89" i="30"/>
  <c r="J89" i="41"/>
  <c r="J89" i="42"/>
  <c r="J89" i="43"/>
  <c r="J79" i="30"/>
  <c r="J79" i="42"/>
  <c r="J79" i="43"/>
  <c r="J79" i="41"/>
  <c r="J107" i="30"/>
  <c r="J106" i="42"/>
  <c r="J106" i="43"/>
  <c r="J106" i="41"/>
  <c r="J156" i="43"/>
  <c r="J156" i="42"/>
  <c r="J164" i="43"/>
  <c r="J164" i="42"/>
  <c r="H81" i="28"/>
  <c r="H131" i="28"/>
  <c r="P79" i="10"/>
  <c r="J67" i="30"/>
  <c r="J67" i="41"/>
  <c r="J67" i="42"/>
  <c r="J67" i="43"/>
  <c r="J78" i="30"/>
  <c r="J78" i="42"/>
  <c r="J78" i="43"/>
  <c r="J78" i="41"/>
  <c r="J116" i="30"/>
  <c r="J115" i="41"/>
  <c r="J115" i="42"/>
  <c r="J115" i="43"/>
  <c r="J85" i="30"/>
  <c r="J85" i="41"/>
  <c r="J85" i="43"/>
  <c r="J85" i="42"/>
  <c r="J120" i="30"/>
  <c r="J119" i="42"/>
  <c r="J119" i="43"/>
  <c r="J166" i="42"/>
  <c r="J166" i="43"/>
  <c r="P48" i="10"/>
  <c r="P57" i="10"/>
  <c r="J132" i="43"/>
  <c r="J132" i="42"/>
  <c r="J83" i="30"/>
  <c r="J83" i="42"/>
  <c r="J83" i="43"/>
  <c r="J83" i="41"/>
  <c r="P59" i="10"/>
  <c r="J134" i="43"/>
  <c r="J134" i="42"/>
  <c r="H103" i="28"/>
  <c r="J172" i="43"/>
  <c r="P56" i="10"/>
  <c r="J131" i="42"/>
  <c r="J131" i="43"/>
  <c r="J115" i="30"/>
  <c r="J114" i="42"/>
  <c r="J114" i="43"/>
  <c r="J114" i="41"/>
  <c r="J68" i="43"/>
  <c r="J68" i="41"/>
  <c r="J68" i="42"/>
  <c r="J73" i="43"/>
  <c r="J73" i="41"/>
  <c r="J73" i="42"/>
  <c r="J87" i="30"/>
  <c r="J87" i="42"/>
  <c r="J87" i="43"/>
  <c r="J87" i="41"/>
  <c r="J128" i="43"/>
  <c r="J128" i="42"/>
  <c r="P60" i="10"/>
  <c r="J159" i="42"/>
  <c r="J159" i="43"/>
  <c r="J69" i="43"/>
  <c r="J69" i="41"/>
  <c r="J69" i="42"/>
  <c r="J155" i="43"/>
  <c r="J155" i="42"/>
  <c r="J160" i="43"/>
  <c r="J160" i="42"/>
  <c r="J109" i="30"/>
  <c r="J108" i="42"/>
  <c r="J108" i="43"/>
  <c r="J108" i="41"/>
  <c r="J119" i="30"/>
  <c r="J118" i="42"/>
  <c r="J118" i="43"/>
  <c r="J118" i="41"/>
  <c r="J125" i="30"/>
  <c r="J124" i="43"/>
  <c r="J124" i="42"/>
  <c r="H83" i="28"/>
  <c r="J138" i="43"/>
  <c r="J138" i="42"/>
  <c r="P92" i="10"/>
  <c r="J181" i="43"/>
  <c r="J133" i="42"/>
  <c r="J133" i="43"/>
  <c r="J117" i="30"/>
  <c r="J116" i="42"/>
  <c r="J116" i="43"/>
  <c r="J116" i="41"/>
  <c r="J80" i="30"/>
  <c r="J80" i="43"/>
  <c r="J80" i="41"/>
  <c r="J80" i="42"/>
  <c r="J72" i="43"/>
  <c r="J72" i="41"/>
  <c r="J72" i="42"/>
  <c r="J108" i="30"/>
  <c r="J107" i="41"/>
  <c r="J107" i="42"/>
  <c r="J107" i="43"/>
  <c r="J113" i="30"/>
  <c r="J112" i="42"/>
  <c r="J112" i="43"/>
  <c r="J112" i="41"/>
  <c r="J70" i="41"/>
  <c r="J70" i="42"/>
  <c r="J70" i="43"/>
  <c r="J158" i="43"/>
  <c r="J158" i="42"/>
  <c r="H43" i="28"/>
  <c r="P101" i="10"/>
  <c r="H47" i="28"/>
  <c r="P33" i="10"/>
  <c r="P36" i="10"/>
  <c r="H53" i="28"/>
  <c r="P27" i="10"/>
  <c r="P23" i="10"/>
  <c r="H56" i="28"/>
  <c r="J74" i="30"/>
  <c r="P13" i="10"/>
  <c r="P43" i="10"/>
  <c r="H63" i="28"/>
  <c r="H69" i="28"/>
  <c r="P49" i="10"/>
  <c r="P52" i="10"/>
  <c r="P102" i="10"/>
  <c r="H112" i="28"/>
  <c r="H117" i="28"/>
  <c r="H42" i="28"/>
  <c r="P83" i="10"/>
  <c r="P22" i="10"/>
  <c r="H76" i="28"/>
  <c r="P109" i="10"/>
  <c r="E116" i="10"/>
  <c r="I136" i="28" s="1"/>
  <c r="P107" i="10"/>
  <c r="J91" i="25"/>
  <c r="D20" i="10"/>
  <c r="C24" i="40"/>
  <c r="F24" i="40" s="1"/>
  <c r="G29" i="11"/>
  <c r="AC29" i="11" s="1"/>
  <c r="K29" i="11"/>
  <c r="F114" i="25"/>
  <c r="F6" i="25"/>
  <c r="J67" i="34"/>
  <c r="K68" i="31"/>
  <c r="R33" i="11"/>
  <c r="D9" i="25"/>
  <c r="J8" i="25"/>
  <c r="E8" i="25"/>
  <c r="D8" i="25"/>
  <c r="C7" i="25"/>
  <c r="E7" i="25"/>
  <c r="D7" i="25"/>
  <c r="E10" i="25"/>
  <c r="D10" i="25"/>
  <c r="J9" i="25"/>
  <c r="E9" i="25"/>
  <c r="K70" i="31"/>
  <c r="J69" i="34"/>
  <c r="K69" i="31"/>
  <c r="J68" i="34"/>
  <c r="J71" i="31"/>
  <c r="J70" i="34"/>
  <c r="L29" i="11"/>
  <c r="G118" i="11"/>
  <c r="AC118" i="11" s="1"/>
  <c r="C107" i="25"/>
  <c r="E114" i="25"/>
  <c r="E95" i="10"/>
  <c r="Q95" i="10" s="1"/>
  <c r="U101" i="9"/>
  <c r="K118" i="11"/>
  <c r="Z118" i="11" s="1"/>
  <c r="AN118" i="11" s="1"/>
  <c r="K111" i="11"/>
  <c r="AD111" i="11" s="1"/>
  <c r="J28" i="25"/>
  <c r="D98" i="25"/>
  <c r="U90" i="9"/>
  <c r="N98" i="25"/>
  <c r="U118" i="9"/>
  <c r="O98" i="25"/>
  <c r="G98" i="25"/>
  <c r="E98" i="25"/>
  <c r="G139" i="11"/>
  <c r="AC139" i="11" s="1"/>
  <c r="U100" i="9"/>
  <c r="Q84" i="10"/>
  <c r="C7" i="12"/>
  <c r="P15" i="10"/>
  <c r="J76" i="30"/>
  <c r="P8" i="10"/>
  <c r="J69" i="30"/>
  <c r="P31" i="10"/>
  <c r="P9" i="10"/>
  <c r="J70" i="30"/>
  <c r="P46" i="10"/>
  <c r="P82" i="10"/>
  <c r="P73" i="10"/>
  <c r="P75" i="10"/>
  <c r="P71" i="10"/>
  <c r="P68" i="10"/>
  <c r="P76" i="10"/>
  <c r="P77" i="10"/>
  <c r="P69" i="10"/>
  <c r="J80" i="25"/>
  <c r="P7" i="10"/>
  <c r="J68" i="30"/>
  <c r="P44" i="10"/>
  <c r="P53" i="10"/>
  <c r="P85" i="10"/>
  <c r="P65" i="10"/>
  <c r="P67" i="10"/>
  <c r="P70" i="10"/>
  <c r="P64" i="10"/>
  <c r="P62" i="10"/>
  <c r="P66" i="10"/>
  <c r="P78" i="10"/>
  <c r="P80" i="10"/>
  <c r="P12" i="10"/>
  <c r="J73" i="30"/>
  <c r="P11" i="10"/>
  <c r="J72" i="30"/>
  <c r="P10" i="10"/>
  <c r="J71" i="30"/>
  <c r="P50" i="10"/>
  <c r="P45" i="10"/>
  <c r="P58" i="10"/>
  <c r="P74" i="10"/>
  <c r="P84" i="10"/>
  <c r="A30" i="9"/>
  <c r="A46" i="11"/>
  <c r="A23" i="10"/>
  <c r="C34" i="25"/>
  <c r="J30" i="25"/>
  <c r="U88" i="9"/>
  <c r="R140" i="11"/>
  <c r="AE140" i="11" s="1"/>
  <c r="J83" i="25"/>
  <c r="O136" i="11"/>
  <c r="U79" i="9"/>
  <c r="C71" i="25"/>
  <c r="O135" i="11"/>
  <c r="E78" i="10"/>
  <c r="I98" i="28" s="1"/>
  <c r="U84" i="9"/>
  <c r="U115" i="9"/>
  <c r="E109" i="10"/>
  <c r="Q109" i="10" s="1"/>
  <c r="U96" i="9"/>
  <c r="E90" i="10"/>
  <c r="I110" i="28" s="1"/>
  <c r="I132" i="28"/>
  <c r="Q112" i="10"/>
  <c r="U86" i="9"/>
  <c r="E80" i="10"/>
  <c r="I100" i="28" s="1"/>
  <c r="U109" i="9"/>
  <c r="E103" i="10"/>
  <c r="I123" i="28" s="1"/>
  <c r="E113" i="10"/>
  <c r="Q113" i="10" s="1"/>
  <c r="U119" i="9"/>
  <c r="R137" i="11"/>
  <c r="AE137" i="11" s="1"/>
  <c r="K140" i="11"/>
  <c r="AA140" i="11" s="1"/>
  <c r="M139" i="11"/>
  <c r="E57" i="10"/>
  <c r="Q57" i="10" s="1"/>
  <c r="E80" i="25"/>
  <c r="P115" i="10"/>
  <c r="P113" i="10"/>
  <c r="P116" i="10"/>
  <c r="L137" i="11"/>
  <c r="N138" i="11"/>
  <c r="L138" i="11"/>
  <c r="O140" i="11"/>
  <c r="K139" i="11"/>
  <c r="AA139" i="11" s="1"/>
  <c r="E101" i="10"/>
  <c r="I121" i="28" s="1"/>
  <c r="D80" i="15"/>
  <c r="D93" i="15" s="1"/>
  <c r="J114" i="25"/>
  <c r="E114" i="10"/>
  <c r="O137" i="11"/>
  <c r="L135" i="11"/>
  <c r="C80" i="15"/>
  <c r="C93" i="15" s="1"/>
  <c r="C113" i="25"/>
  <c r="P112" i="10"/>
  <c r="P95" i="10"/>
  <c r="E91" i="10"/>
  <c r="Q91" i="10" s="1"/>
  <c r="P94" i="10"/>
  <c r="P98" i="10"/>
  <c r="P105" i="10"/>
  <c r="P91" i="10"/>
  <c r="P103" i="10"/>
  <c r="C111" i="25"/>
  <c r="E111" i="25"/>
  <c r="C98" i="25"/>
  <c r="J103" i="25"/>
  <c r="C103" i="25"/>
  <c r="U108" i="9"/>
  <c r="U68" i="9"/>
  <c r="C112" i="25"/>
  <c r="N137" i="11"/>
  <c r="S131" i="11"/>
  <c r="M140" i="11"/>
  <c r="L140" i="11"/>
  <c r="R135" i="11"/>
  <c r="AE135" i="11" s="1"/>
  <c r="M135" i="11"/>
  <c r="L139" i="11"/>
  <c r="R139" i="11"/>
  <c r="AE139" i="11" s="1"/>
  <c r="M136" i="11"/>
  <c r="E110" i="25"/>
  <c r="E89" i="25"/>
  <c r="E112" i="25"/>
  <c r="E116" i="25"/>
  <c r="U112" i="9"/>
  <c r="E106" i="10"/>
  <c r="G137" i="11"/>
  <c r="AC137" i="11" s="1"/>
  <c r="K135" i="11"/>
  <c r="AA135" i="11" s="1"/>
  <c r="AO135" i="11" s="1"/>
  <c r="N139" i="11"/>
  <c r="O139" i="11"/>
  <c r="S123" i="11"/>
  <c r="R136" i="11"/>
  <c r="AE136" i="11" s="1"/>
  <c r="G136" i="11"/>
  <c r="AC136" i="11" s="1"/>
  <c r="K136" i="11"/>
  <c r="AA136" i="11" s="1"/>
  <c r="S125" i="11"/>
  <c r="J113" i="25"/>
  <c r="K138" i="11"/>
  <c r="AA138" i="11" s="1"/>
  <c r="AO138" i="11" s="1"/>
  <c r="S138" i="11"/>
  <c r="N140" i="11"/>
  <c r="G140" i="11"/>
  <c r="AC140" i="11" s="1"/>
  <c r="J37" i="25"/>
  <c r="K137" i="11"/>
  <c r="AA137" i="11" s="1"/>
  <c r="M137" i="11"/>
  <c r="R138" i="11"/>
  <c r="M138" i="11"/>
  <c r="N135" i="11"/>
  <c r="G135" i="11"/>
  <c r="AC135" i="11" s="1"/>
  <c r="S132" i="11"/>
  <c r="S116" i="11"/>
  <c r="K122" i="11"/>
  <c r="AA122" i="11" s="1"/>
  <c r="E87" i="10"/>
  <c r="Q87" i="10" s="1"/>
  <c r="E69" i="25"/>
  <c r="S135" i="11"/>
  <c r="S127" i="11"/>
  <c r="AF127" i="11" s="1"/>
  <c r="S136" i="11"/>
  <c r="AF136" i="11" s="1"/>
  <c r="S137" i="11"/>
  <c r="S140" i="11"/>
  <c r="AF140" i="11" s="1"/>
  <c r="S139" i="11"/>
  <c r="S121" i="11"/>
  <c r="F109" i="25"/>
  <c r="S122" i="11"/>
  <c r="F113" i="25"/>
  <c r="F112" i="25"/>
  <c r="F116" i="25"/>
  <c r="S134" i="11"/>
  <c r="S129" i="11"/>
  <c r="AF129" i="11" s="1"/>
  <c r="S133" i="11"/>
  <c r="S117" i="11"/>
  <c r="AF117" i="11" s="1"/>
  <c r="F117" i="25"/>
  <c r="C117" i="25"/>
  <c r="U123" i="9"/>
  <c r="E117" i="10"/>
  <c r="J117" i="25"/>
  <c r="J116" i="25"/>
  <c r="I135" i="28"/>
  <c r="Q115" i="10"/>
  <c r="U121" i="9"/>
  <c r="G138" i="11"/>
  <c r="AC138" i="11" s="1"/>
  <c r="C115" i="25"/>
  <c r="E115" i="25"/>
  <c r="D115" i="25"/>
  <c r="N115" i="25"/>
  <c r="O115" i="25"/>
  <c r="M115" i="25"/>
  <c r="F115" i="25"/>
  <c r="G115" i="25"/>
  <c r="J110" i="25"/>
  <c r="E109" i="25"/>
  <c r="C110" i="25"/>
  <c r="C109" i="25"/>
  <c r="D111" i="25"/>
  <c r="N111" i="25"/>
  <c r="O111" i="25"/>
  <c r="M111" i="25"/>
  <c r="F111" i="25"/>
  <c r="G111" i="25"/>
  <c r="M110" i="25"/>
  <c r="D110" i="25"/>
  <c r="F110" i="25"/>
  <c r="G110" i="25"/>
  <c r="N110" i="25"/>
  <c r="O110" i="25"/>
  <c r="K130" i="11"/>
  <c r="K119" i="11"/>
  <c r="AD119" i="11" s="1"/>
  <c r="U95" i="9"/>
  <c r="H115" i="28"/>
  <c r="C93" i="25"/>
  <c r="E95" i="25"/>
  <c r="U91" i="9"/>
  <c r="E90" i="25"/>
  <c r="D79" i="25"/>
  <c r="Q72" i="10"/>
  <c r="U78" i="9"/>
  <c r="J75" i="25"/>
  <c r="E69" i="10"/>
  <c r="I89" i="28" s="1"/>
  <c r="E68" i="10"/>
  <c r="Q68" i="10" s="1"/>
  <c r="P26" i="10"/>
  <c r="P24" i="10"/>
  <c r="P41" i="10"/>
  <c r="P17" i="10"/>
  <c r="P38" i="10"/>
  <c r="P34" i="10"/>
  <c r="P29" i="10"/>
  <c r="P21" i="10"/>
  <c r="P40" i="10"/>
  <c r="P19" i="10"/>
  <c r="P18" i="10"/>
  <c r="P39" i="10"/>
  <c r="H110" i="28"/>
  <c r="P90" i="10"/>
  <c r="P30" i="10"/>
  <c r="P37" i="10"/>
  <c r="P32" i="10"/>
  <c r="W7" i="10"/>
  <c r="X7" i="10" s="1"/>
  <c r="P6" i="10"/>
  <c r="K54" i="11"/>
  <c r="Z54" i="11" s="1"/>
  <c r="AN54" i="11" s="1"/>
  <c r="C41" i="25"/>
  <c r="E75" i="10"/>
  <c r="I95" i="28" s="1"/>
  <c r="C72" i="25"/>
  <c r="N79" i="25"/>
  <c r="F80" i="15"/>
  <c r="F93" i="15" s="1"/>
  <c r="U72" i="9"/>
  <c r="C74" i="25"/>
  <c r="M79" i="25"/>
  <c r="C70" i="25"/>
  <c r="J76" i="25"/>
  <c r="C60" i="25"/>
  <c r="E72" i="25"/>
  <c r="C84" i="25"/>
  <c r="H41" i="28"/>
  <c r="H60" i="28"/>
  <c r="H39" i="28"/>
  <c r="H37" i="28"/>
  <c r="H58" i="28"/>
  <c r="H54" i="28"/>
  <c r="C48" i="25"/>
  <c r="H38" i="28"/>
  <c r="H35" i="28"/>
  <c r="H50" i="28"/>
  <c r="H57" i="28"/>
  <c r="H52" i="28"/>
  <c r="J77" i="25"/>
  <c r="H46" i="28"/>
  <c r="H44" i="28"/>
  <c r="H51" i="28"/>
  <c r="H49" i="28"/>
  <c r="K109" i="11"/>
  <c r="AA109" i="11" s="1"/>
  <c r="H29" i="28"/>
  <c r="H26" i="28"/>
  <c r="H102" i="28"/>
  <c r="H96" i="28"/>
  <c r="H87" i="28"/>
  <c r="H90" i="28"/>
  <c r="H93" i="28"/>
  <c r="H86" i="28"/>
  <c r="H97" i="28"/>
  <c r="H104" i="28"/>
  <c r="H105" i="28"/>
  <c r="H94" i="28"/>
  <c r="H98" i="28"/>
  <c r="H91" i="28"/>
  <c r="H88" i="28"/>
  <c r="H95" i="28"/>
  <c r="H89" i="28"/>
  <c r="H100" i="28"/>
  <c r="S124" i="11"/>
  <c r="AF124" i="11" s="1"/>
  <c r="S120" i="11"/>
  <c r="S130" i="11"/>
  <c r="F59" i="25"/>
  <c r="S128" i="11"/>
  <c r="S126" i="11"/>
  <c r="S119" i="11"/>
  <c r="AF119" i="11" s="1"/>
  <c r="F68" i="25"/>
  <c r="F80" i="25"/>
  <c r="Q110" i="10"/>
  <c r="I130" i="28"/>
  <c r="Q111" i="10"/>
  <c r="I131" i="28"/>
  <c r="U69" i="9"/>
  <c r="J106" i="25"/>
  <c r="C106" i="25"/>
  <c r="J68" i="25"/>
  <c r="C67" i="25"/>
  <c r="E65" i="10"/>
  <c r="Q65" i="10" s="1"/>
  <c r="U110" i="9"/>
  <c r="E99" i="10"/>
  <c r="Q99" i="10" s="1"/>
  <c r="Q102" i="10"/>
  <c r="I122" i="28"/>
  <c r="Q94" i="10"/>
  <c r="I114" i="28"/>
  <c r="L61" i="11"/>
  <c r="L118" i="11"/>
  <c r="O34" i="11"/>
  <c r="O118" i="11"/>
  <c r="N54" i="11"/>
  <c r="N118" i="11"/>
  <c r="K113" i="11"/>
  <c r="AA113" i="11" s="1"/>
  <c r="G88" i="11"/>
  <c r="AC88" i="11" s="1"/>
  <c r="N128" i="11"/>
  <c r="G128" i="11"/>
  <c r="AC128" i="11" s="1"/>
  <c r="M128" i="11"/>
  <c r="R124" i="11"/>
  <c r="AE124" i="11" s="1"/>
  <c r="N126" i="11"/>
  <c r="O126" i="11"/>
  <c r="N127" i="11"/>
  <c r="M127" i="11"/>
  <c r="L123" i="11"/>
  <c r="R129" i="11"/>
  <c r="AE129" i="11" s="1"/>
  <c r="M129" i="11"/>
  <c r="M120" i="11"/>
  <c r="R119" i="11"/>
  <c r="L116" i="11"/>
  <c r="M130" i="11"/>
  <c r="N130" i="11"/>
  <c r="M125" i="11"/>
  <c r="M117" i="11"/>
  <c r="L121" i="11"/>
  <c r="E103" i="25"/>
  <c r="D103" i="25"/>
  <c r="N103" i="25"/>
  <c r="O103" i="25"/>
  <c r="M103" i="25"/>
  <c r="G103" i="25"/>
  <c r="O100" i="25"/>
  <c r="D100" i="25"/>
  <c r="N100" i="25"/>
  <c r="G100" i="25"/>
  <c r="M100" i="25"/>
  <c r="H85" i="28"/>
  <c r="M95" i="25"/>
  <c r="G95" i="25"/>
  <c r="D95" i="25"/>
  <c r="N95" i="25"/>
  <c r="O95" i="25"/>
  <c r="N92" i="25"/>
  <c r="O92" i="25"/>
  <c r="M92" i="25"/>
  <c r="D92" i="25"/>
  <c r="G92" i="25"/>
  <c r="Q67" i="10"/>
  <c r="I87" i="28"/>
  <c r="J99" i="25"/>
  <c r="J94" i="25"/>
  <c r="C108" i="25"/>
  <c r="E87" i="25"/>
  <c r="E99" i="25"/>
  <c r="M66" i="11"/>
  <c r="M118" i="11"/>
  <c r="R65" i="11"/>
  <c r="R118" i="11"/>
  <c r="K114" i="11"/>
  <c r="Z114" i="11" s="1"/>
  <c r="AN114" i="11" s="1"/>
  <c r="O128" i="11"/>
  <c r="M124" i="11"/>
  <c r="L124" i="11"/>
  <c r="K126" i="11"/>
  <c r="Z126" i="11" s="1"/>
  <c r="AN126" i="11" s="1"/>
  <c r="R127" i="11"/>
  <c r="AE127" i="11" s="1"/>
  <c r="L127" i="11"/>
  <c r="R123" i="11"/>
  <c r="N123" i="11"/>
  <c r="L120" i="11"/>
  <c r="K120" i="11"/>
  <c r="AA120" i="11" s="1"/>
  <c r="AO120" i="11" s="1"/>
  <c r="M119" i="11"/>
  <c r="N116" i="11"/>
  <c r="R125" i="11"/>
  <c r="L117" i="11"/>
  <c r="R121" i="11"/>
  <c r="G122" i="11"/>
  <c r="AC122" i="11" s="1"/>
  <c r="H118" i="28"/>
  <c r="F82" i="25"/>
  <c r="E93" i="10"/>
  <c r="N88" i="25"/>
  <c r="O88" i="25"/>
  <c r="M88" i="25"/>
  <c r="G88" i="25"/>
  <c r="D88" i="25"/>
  <c r="E88" i="10"/>
  <c r="Q82" i="10"/>
  <c r="I102" i="28"/>
  <c r="Q85" i="10"/>
  <c r="I105" i="28"/>
  <c r="Q63" i="10"/>
  <c r="I83" i="28"/>
  <c r="E77" i="10"/>
  <c r="R122" i="11"/>
  <c r="AE122" i="11" s="1"/>
  <c r="Q104" i="10"/>
  <c r="I124" i="28"/>
  <c r="M107" i="25"/>
  <c r="G107" i="25"/>
  <c r="D107" i="25"/>
  <c r="N107" i="25"/>
  <c r="O107" i="25"/>
  <c r="Q76" i="10"/>
  <c r="I96" i="28"/>
  <c r="G79" i="25"/>
  <c r="Q73" i="10"/>
  <c r="I93" i="28"/>
  <c r="J89" i="25"/>
  <c r="C92" i="25"/>
  <c r="J95" i="25"/>
  <c r="J105" i="25"/>
  <c r="E88" i="25"/>
  <c r="C104" i="25"/>
  <c r="E105" i="25"/>
  <c r="E102" i="25"/>
  <c r="J102" i="25"/>
  <c r="E108" i="25"/>
  <c r="E93" i="25"/>
  <c r="E92" i="25"/>
  <c r="O124" i="11"/>
  <c r="R126" i="11"/>
  <c r="G127" i="11"/>
  <c r="AC127" i="11" s="1"/>
  <c r="K127" i="11"/>
  <c r="AA127" i="11" s="1"/>
  <c r="O127" i="11"/>
  <c r="M123" i="11"/>
  <c r="O123" i="11"/>
  <c r="N129" i="11"/>
  <c r="N120" i="11"/>
  <c r="R120" i="11"/>
  <c r="O120" i="11"/>
  <c r="O119" i="11"/>
  <c r="L119" i="11"/>
  <c r="M116" i="11"/>
  <c r="O116" i="11"/>
  <c r="L130" i="11"/>
  <c r="N125" i="11"/>
  <c r="O117" i="11"/>
  <c r="O121" i="11"/>
  <c r="M121" i="11"/>
  <c r="G121" i="11"/>
  <c r="AC121" i="11" s="1"/>
  <c r="O122" i="11"/>
  <c r="O96" i="25"/>
  <c r="D96" i="25"/>
  <c r="N96" i="25"/>
  <c r="G96" i="25"/>
  <c r="M96" i="25"/>
  <c r="E81" i="25"/>
  <c r="N91" i="25"/>
  <c r="O91" i="25"/>
  <c r="D91" i="25"/>
  <c r="G91" i="25"/>
  <c r="M91" i="25"/>
  <c r="N93" i="25"/>
  <c r="M93" i="25"/>
  <c r="G93" i="25"/>
  <c r="D93" i="25"/>
  <c r="AE116" i="11" s="1"/>
  <c r="O93" i="25"/>
  <c r="H78" i="28"/>
  <c r="D89" i="25"/>
  <c r="N89" i="25"/>
  <c r="G89" i="25"/>
  <c r="M89" i="25"/>
  <c r="O89" i="25"/>
  <c r="Q60" i="10"/>
  <c r="I80" i="28"/>
  <c r="H84" i="28"/>
  <c r="H82" i="28"/>
  <c r="R103" i="9"/>
  <c r="F97" i="25" s="1"/>
  <c r="Q66" i="10"/>
  <c r="I86" i="28"/>
  <c r="Q64" i="10"/>
  <c r="I84" i="28"/>
  <c r="E78" i="25"/>
  <c r="Q62" i="10"/>
  <c r="I82" i="28"/>
  <c r="Q70" i="10"/>
  <c r="I90" i="28"/>
  <c r="C78" i="25"/>
  <c r="N122" i="11"/>
  <c r="C89" i="25"/>
  <c r="E91" i="25"/>
  <c r="U102" i="9"/>
  <c r="E96" i="10"/>
  <c r="J104" i="25"/>
  <c r="C94" i="25"/>
  <c r="J87" i="25"/>
  <c r="J88" i="25"/>
  <c r="J90" i="25"/>
  <c r="E100" i="25"/>
  <c r="H125" i="28"/>
  <c r="C95" i="25"/>
  <c r="C90" i="25"/>
  <c r="R128" i="11"/>
  <c r="AE128" i="11" s="1"/>
  <c r="L128" i="11"/>
  <c r="N124" i="11"/>
  <c r="L126" i="11"/>
  <c r="M126" i="11"/>
  <c r="L129" i="11"/>
  <c r="O129" i="11"/>
  <c r="N119" i="11"/>
  <c r="R130" i="11"/>
  <c r="O130" i="11"/>
  <c r="O125" i="11"/>
  <c r="L125" i="11"/>
  <c r="R117" i="11"/>
  <c r="AE117" i="11" s="1"/>
  <c r="N117" i="11"/>
  <c r="N121" i="11"/>
  <c r="G102" i="25"/>
  <c r="N102" i="25"/>
  <c r="O102" i="25"/>
  <c r="M102" i="25"/>
  <c r="D102" i="25"/>
  <c r="H114" i="28"/>
  <c r="M90" i="25"/>
  <c r="O90" i="25"/>
  <c r="N90" i="25"/>
  <c r="D90" i="25"/>
  <c r="G90" i="25"/>
  <c r="N87" i="25"/>
  <c r="O87" i="25"/>
  <c r="D87" i="25"/>
  <c r="G87" i="25"/>
  <c r="M87" i="25"/>
  <c r="H111" i="28"/>
  <c r="Q89" i="10"/>
  <c r="I109" i="28"/>
  <c r="Q81" i="10"/>
  <c r="I101" i="28"/>
  <c r="L122" i="11"/>
  <c r="H123" i="28"/>
  <c r="F79" i="25"/>
  <c r="S60" i="11"/>
  <c r="F100" i="25"/>
  <c r="F96" i="25"/>
  <c r="F101" i="25"/>
  <c r="F108" i="25"/>
  <c r="F102" i="25"/>
  <c r="F107" i="25"/>
  <c r="F104" i="25"/>
  <c r="F95" i="25"/>
  <c r="F93" i="25"/>
  <c r="F105" i="25"/>
  <c r="F98" i="25"/>
  <c r="S118" i="11"/>
  <c r="F87" i="25"/>
  <c r="F88" i="25"/>
  <c r="F106" i="25"/>
  <c r="F90" i="25"/>
  <c r="F91" i="25"/>
  <c r="F99" i="25"/>
  <c r="F92" i="25"/>
  <c r="F103" i="25"/>
  <c r="F94" i="25"/>
  <c r="F89" i="25"/>
  <c r="U113" i="9"/>
  <c r="E107" i="10"/>
  <c r="E107" i="25"/>
  <c r="C97" i="25"/>
  <c r="U111" i="9"/>
  <c r="E105" i="10"/>
  <c r="J42" i="25"/>
  <c r="C25" i="25"/>
  <c r="H65" i="28"/>
  <c r="H61" i="28"/>
  <c r="H32" i="28"/>
  <c r="H28" i="28"/>
  <c r="H30" i="28"/>
  <c r="C46" i="25"/>
  <c r="H66" i="28"/>
  <c r="Q54" i="10"/>
  <c r="I74" i="28"/>
  <c r="C19" i="25"/>
  <c r="H31" i="28"/>
  <c r="Q49" i="10"/>
  <c r="I69" i="28"/>
  <c r="Q46" i="10"/>
  <c r="I66" i="28"/>
  <c r="H27" i="28"/>
  <c r="H59" i="28"/>
  <c r="H73" i="28"/>
  <c r="H64" i="28"/>
  <c r="H70" i="28"/>
  <c r="U70" i="9"/>
  <c r="K85" i="11"/>
  <c r="AA85" i="11" s="1"/>
  <c r="AO85" i="11" s="1"/>
  <c r="J45" i="25"/>
  <c r="C21" i="25"/>
  <c r="R77" i="9"/>
  <c r="D71" i="25" s="1"/>
  <c r="R76" i="9"/>
  <c r="E70" i="25" s="1"/>
  <c r="D72" i="25"/>
  <c r="E77" i="25"/>
  <c r="K86" i="11"/>
  <c r="AA86" i="11" s="1"/>
  <c r="K93" i="11"/>
  <c r="AA93" i="11" s="1"/>
  <c r="AO93" i="11" s="1"/>
  <c r="R92" i="9"/>
  <c r="G86" i="25" s="1"/>
  <c r="E82" i="25"/>
  <c r="F84" i="25"/>
  <c r="F72" i="25"/>
  <c r="R81" i="9"/>
  <c r="D75" i="25" s="1"/>
  <c r="D68" i="25"/>
  <c r="K76" i="11"/>
  <c r="Z76" i="11" s="1"/>
  <c r="AN76" i="11" s="1"/>
  <c r="R73" i="9"/>
  <c r="O67" i="25" s="1"/>
  <c r="D78" i="25"/>
  <c r="U82" i="9"/>
  <c r="E74" i="10"/>
  <c r="U76" i="9"/>
  <c r="E53" i="10"/>
  <c r="E71" i="10"/>
  <c r="U73" i="9"/>
  <c r="E59" i="10"/>
  <c r="E58" i="10"/>
  <c r="U48" i="9"/>
  <c r="U87" i="9"/>
  <c r="O81" i="25"/>
  <c r="M81" i="25"/>
  <c r="N81" i="25"/>
  <c r="G81" i="25"/>
  <c r="O76" i="25"/>
  <c r="M76" i="25"/>
  <c r="N76" i="25"/>
  <c r="G76" i="25"/>
  <c r="F76" i="25"/>
  <c r="O84" i="25"/>
  <c r="G84" i="25"/>
  <c r="N84" i="25"/>
  <c r="M84" i="25"/>
  <c r="O83" i="25"/>
  <c r="M83" i="25"/>
  <c r="G83" i="25"/>
  <c r="N83" i="25"/>
  <c r="O74" i="25"/>
  <c r="G74" i="25"/>
  <c r="N74" i="25"/>
  <c r="M74" i="25"/>
  <c r="E83" i="25"/>
  <c r="F83" i="25"/>
  <c r="O59" i="25"/>
  <c r="G59" i="25"/>
  <c r="N59" i="25"/>
  <c r="M59" i="25"/>
  <c r="O72" i="25"/>
  <c r="M72" i="25"/>
  <c r="N72" i="25"/>
  <c r="G72" i="25"/>
  <c r="O66" i="25"/>
  <c r="G66" i="25"/>
  <c r="M66" i="25"/>
  <c r="N66" i="25"/>
  <c r="E64" i="25"/>
  <c r="O77" i="25"/>
  <c r="G77" i="25"/>
  <c r="N77" i="25"/>
  <c r="M77" i="25"/>
  <c r="O68" i="25"/>
  <c r="G68" i="25"/>
  <c r="M68" i="25"/>
  <c r="N68" i="25"/>
  <c r="O78" i="25"/>
  <c r="G78" i="25"/>
  <c r="M78" i="25"/>
  <c r="N78" i="25"/>
  <c r="D59" i="25"/>
  <c r="D74" i="25"/>
  <c r="E74" i="25"/>
  <c r="E76" i="25"/>
  <c r="D83" i="25"/>
  <c r="F78" i="25"/>
  <c r="F74" i="25"/>
  <c r="F66" i="25"/>
  <c r="O82" i="25"/>
  <c r="G82" i="25"/>
  <c r="M82" i="25"/>
  <c r="N82" i="25"/>
  <c r="O85" i="25"/>
  <c r="M85" i="25"/>
  <c r="G85" i="25"/>
  <c r="N85" i="25"/>
  <c r="O73" i="25"/>
  <c r="G73" i="25"/>
  <c r="M73" i="25"/>
  <c r="N73" i="25"/>
  <c r="O69" i="25"/>
  <c r="M69" i="25"/>
  <c r="N69" i="25"/>
  <c r="G69" i="25"/>
  <c r="O80" i="25"/>
  <c r="G80" i="25"/>
  <c r="N80" i="25"/>
  <c r="M80" i="25"/>
  <c r="E65" i="25"/>
  <c r="D76" i="25"/>
  <c r="E68" i="25"/>
  <c r="D81" i="25"/>
  <c r="E84" i="25"/>
  <c r="D66" i="25"/>
  <c r="D80" i="25"/>
  <c r="F85" i="25"/>
  <c r="F81" i="25"/>
  <c r="F77" i="25"/>
  <c r="F73" i="25"/>
  <c r="F69" i="25"/>
  <c r="E66" i="25"/>
  <c r="J66" i="25"/>
  <c r="E59" i="25"/>
  <c r="J58" i="25"/>
  <c r="E85" i="25"/>
  <c r="E61" i="25"/>
  <c r="J86" i="25"/>
  <c r="C82" i="25"/>
  <c r="C63" i="25"/>
  <c r="E73" i="25"/>
  <c r="C65" i="25"/>
  <c r="C57" i="25"/>
  <c r="E53" i="25"/>
  <c r="C59" i="25"/>
  <c r="J56" i="25"/>
  <c r="C56" i="25"/>
  <c r="J64" i="25"/>
  <c r="C64" i="25"/>
  <c r="E79" i="25"/>
  <c r="J82" i="25"/>
  <c r="J63" i="25"/>
  <c r="C81" i="25"/>
  <c r="J65" i="25"/>
  <c r="J57" i="25"/>
  <c r="C69" i="25"/>
  <c r="C55" i="25"/>
  <c r="E58" i="25"/>
  <c r="C85" i="25"/>
  <c r="C79" i="25"/>
  <c r="C61" i="25"/>
  <c r="C62" i="25"/>
  <c r="J81" i="25"/>
  <c r="C73" i="25"/>
  <c r="J69" i="25"/>
  <c r="C53" i="25"/>
  <c r="C54" i="25"/>
  <c r="K99" i="11"/>
  <c r="AD99" i="11" s="1"/>
  <c r="G87" i="11"/>
  <c r="AC87" i="11" s="1"/>
  <c r="K87" i="11"/>
  <c r="AA87" i="11" s="1"/>
  <c r="G6" i="25"/>
  <c r="K91" i="11"/>
  <c r="Z91" i="11" s="1"/>
  <c r="AN91" i="11" s="1"/>
  <c r="K101" i="11"/>
  <c r="K100" i="11"/>
  <c r="AD100" i="11" s="1"/>
  <c r="K103" i="11"/>
  <c r="AD103" i="11" s="1"/>
  <c r="K90" i="11"/>
  <c r="AA90" i="11" s="1"/>
  <c r="AO90" i="11" s="1"/>
  <c r="G98" i="11"/>
  <c r="AC98" i="11" s="1"/>
  <c r="K92" i="11"/>
  <c r="AA92" i="11" s="1"/>
  <c r="K88" i="11"/>
  <c r="Z88" i="11" s="1"/>
  <c r="AN88" i="11" s="1"/>
  <c r="K89" i="11"/>
  <c r="AD89" i="11" s="1"/>
  <c r="G94" i="11"/>
  <c r="AC94" i="11" s="1"/>
  <c r="G90" i="11"/>
  <c r="AC90" i="11" s="1"/>
  <c r="K82" i="11"/>
  <c r="G95" i="11"/>
  <c r="AC95" i="11" s="1"/>
  <c r="K102" i="11"/>
  <c r="Z102" i="11" s="1"/>
  <c r="AN102" i="11" s="1"/>
  <c r="G97" i="11"/>
  <c r="AC97" i="11" s="1"/>
  <c r="K97" i="11"/>
  <c r="Z97" i="11" s="1"/>
  <c r="AN97" i="11" s="1"/>
  <c r="G96" i="11"/>
  <c r="AC96" i="11" s="1"/>
  <c r="G93" i="11"/>
  <c r="AC93" i="11" s="1"/>
  <c r="G91" i="11"/>
  <c r="AC91" i="11" s="1"/>
  <c r="G89" i="11"/>
  <c r="AC89" i="11" s="1"/>
  <c r="G85" i="11"/>
  <c r="AC85" i="11" s="1"/>
  <c r="K94" i="11"/>
  <c r="G103" i="11"/>
  <c r="AC103" i="11" s="1"/>
  <c r="K98" i="11"/>
  <c r="AD98" i="11" s="1"/>
  <c r="K96" i="11"/>
  <c r="K95" i="11"/>
  <c r="Z95" i="11" s="1"/>
  <c r="AN95" i="11" s="1"/>
  <c r="G86" i="11"/>
  <c r="AC86" i="11" s="1"/>
  <c r="G117" i="11"/>
  <c r="AC117" i="11" s="1"/>
  <c r="K115" i="11"/>
  <c r="K77" i="11"/>
  <c r="AA77" i="11" s="1"/>
  <c r="AO77" i="11" s="1"/>
  <c r="K78" i="11"/>
  <c r="Z78" i="11" s="1"/>
  <c r="AN78" i="11" s="1"/>
  <c r="K124" i="11"/>
  <c r="C52" i="25"/>
  <c r="K123" i="11"/>
  <c r="AD123" i="11" s="1"/>
  <c r="G120" i="11"/>
  <c r="AC120" i="11" s="1"/>
  <c r="G119" i="11"/>
  <c r="AC119" i="11" s="1"/>
  <c r="G116" i="11"/>
  <c r="AC116" i="11" s="1"/>
  <c r="G130" i="11"/>
  <c r="AC130" i="11" s="1"/>
  <c r="K125" i="11"/>
  <c r="AD125" i="11" s="1"/>
  <c r="U117" i="9"/>
  <c r="U106" i="9"/>
  <c r="E100" i="10"/>
  <c r="K129" i="11"/>
  <c r="AA129" i="11" s="1"/>
  <c r="K116" i="11"/>
  <c r="AA116" i="11" s="1"/>
  <c r="AO116" i="11" s="1"/>
  <c r="G125" i="11"/>
  <c r="AC125" i="11" s="1"/>
  <c r="K121" i="11"/>
  <c r="K81" i="11"/>
  <c r="AD81" i="11" s="1"/>
  <c r="K110" i="11"/>
  <c r="AD110" i="11" s="1"/>
  <c r="K84" i="11"/>
  <c r="AA84" i="11" s="1"/>
  <c r="AO84" i="11" s="1"/>
  <c r="G115" i="11"/>
  <c r="AC115" i="11" s="1"/>
  <c r="K79" i="11"/>
  <c r="AA79" i="11" s="1"/>
  <c r="K112" i="11"/>
  <c r="Z112" i="11" s="1"/>
  <c r="AN112" i="11" s="1"/>
  <c r="G107" i="11"/>
  <c r="AC107" i="11" s="1"/>
  <c r="K107" i="11"/>
  <c r="K80" i="11"/>
  <c r="Z80" i="11" s="1"/>
  <c r="AN80" i="11" s="1"/>
  <c r="K128" i="11"/>
  <c r="AA128" i="11" s="1"/>
  <c r="G124" i="11"/>
  <c r="AC124" i="11" s="1"/>
  <c r="G126" i="11"/>
  <c r="AC126" i="11" s="1"/>
  <c r="G123" i="11"/>
  <c r="AC123" i="11" s="1"/>
  <c r="G129" i="11"/>
  <c r="AC129" i="11" s="1"/>
  <c r="K117" i="11"/>
  <c r="Z117" i="11" s="1"/>
  <c r="AN117" i="11" s="1"/>
  <c r="E83" i="10"/>
  <c r="U66" i="9"/>
  <c r="E55" i="10"/>
  <c r="U60" i="9"/>
  <c r="E86" i="10"/>
  <c r="U52" i="9"/>
  <c r="E56" i="10"/>
  <c r="E21" i="10"/>
  <c r="U28" i="9"/>
  <c r="E61" i="10"/>
  <c r="G101" i="11"/>
  <c r="AC101" i="11" s="1"/>
  <c r="G100" i="11"/>
  <c r="AC100" i="11" s="1"/>
  <c r="G102" i="11"/>
  <c r="AC102" i="11" s="1"/>
  <c r="K83" i="11"/>
  <c r="AA83" i="11" s="1"/>
  <c r="AO83" i="11" s="1"/>
  <c r="K104" i="11"/>
  <c r="AA104" i="11" s="1"/>
  <c r="G106" i="11"/>
  <c r="AC106" i="11" s="1"/>
  <c r="K108" i="11"/>
  <c r="Z108" i="11" s="1"/>
  <c r="AN108" i="11" s="1"/>
  <c r="G76" i="11"/>
  <c r="AC76" i="11" s="1"/>
  <c r="K106" i="11"/>
  <c r="AA106" i="11" s="1"/>
  <c r="K105" i="11"/>
  <c r="AA105" i="11" s="1"/>
  <c r="G92" i="11"/>
  <c r="AC92" i="11" s="1"/>
  <c r="G99" i="11"/>
  <c r="AC99" i="11" s="1"/>
  <c r="U85" i="9"/>
  <c r="E79" i="10"/>
  <c r="G131" i="11"/>
  <c r="AC131" i="11" s="1"/>
  <c r="K131" i="11"/>
  <c r="AA131" i="11" s="1"/>
  <c r="AO131" i="11" s="1"/>
  <c r="U116" i="9"/>
  <c r="G108" i="11"/>
  <c r="AC108" i="11" s="1"/>
  <c r="G77" i="11"/>
  <c r="AC77" i="11" s="1"/>
  <c r="G105" i="11"/>
  <c r="AC105" i="11" s="1"/>
  <c r="G81" i="11"/>
  <c r="AC81" i="11" s="1"/>
  <c r="G104" i="11"/>
  <c r="AC104" i="11" s="1"/>
  <c r="G84" i="11"/>
  <c r="AC84" i="11" s="1"/>
  <c r="G82" i="11"/>
  <c r="AC82" i="11" s="1"/>
  <c r="G109" i="11"/>
  <c r="AC109" i="11" s="1"/>
  <c r="G79" i="11"/>
  <c r="AC79" i="11" s="1"/>
  <c r="G112" i="11"/>
  <c r="AC112" i="11" s="1"/>
  <c r="G80" i="11"/>
  <c r="AC80" i="11" s="1"/>
  <c r="G83" i="11"/>
  <c r="AC83" i="11" s="1"/>
  <c r="G110" i="11"/>
  <c r="AC110" i="11" s="1"/>
  <c r="G78" i="11"/>
  <c r="AC78" i="11" s="1"/>
  <c r="G111" i="11"/>
  <c r="AC111" i="11" s="1"/>
  <c r="G113" i="11"/>
  <c r="AC113" i="11" s="1"/>
  <c r="G114" i="11"/>
  <c r="AC114" i="11" s="1"/>
  <c r="U104" i="9"/>
  <c r="E98" i="10"/>
  <c r="E97" i="10"/>
  <c r="U103" i="9"/>
  <c r="U98" i="9"/>
  <c r="E92" i="10"/>
  <c r="K134" i="11"/>
  <c r="G132" i="11"/>
  <c r="AC132" i="11" s="1"/>
  <c r="G133" i="11"/>
  <c r="AC133" i="11" s="1"/>
  <c r="K133" i="11"/>
  <c r="Z133" i="11" s="1"/>
  <c r="AN133" i="11" s="1"/>
  <c r="G134" i="11"/>
  <c r="AC134" i="11" s="1"/>
  <c r="K132" i="11"/>
  <c r="AA132" i="11" s="1"/>
  <c r="AO132" i="11" s="1"/>
  <c r="R132" i="11"/>
  <c r="O132" i="11"/>
  <c r="O133" i="11"/>
  <c r="N133" i="11"/>
  <c r="O131" i="11"/>
  <c r="R134" i="11"/>
  <c r="O134" i="11"/>
  <c r="L134" i="11"/>
  <c r="L133" i="11"/>
  <c r="U114" i="9"/>
  <c r="E108" i="10"/>
  <c r="M131" i="11"/>
  <c r="R131" i="11"/>
  <c r="N134" i="11"/>
  <c r="N132" i="11"/>
  <c r="L132" i="11"/>
  <c r="L131" i="11"/>
  <c r="N131" i="11"/>
  <c r="M134" i="11"/>
  <c r="M132" i="11"/>
  <c r="R133" i="11"/>
  <c r="M133" i="11"/>
  <c r="C33" i="25"/>
  <c r="C11" i="25"/>
  <c r="E45" i="10"/>
  <c r="C8" i="25"/>
  <c r="E47" i="10"/>
  <c r="C22" i="25"/>
  <c r="C40" i="25"/>
  <c r="J24" i="25"/>
  <c r="C16" i="25"/>
  <c r="C49" i="25"/>
  <c r="E35" i="10"/>
  <c r="U15" i="9"/>
  <c r="J10" i="25"/>
  <c r="J36" i="25"/>
  <c r="J23" i="25"/>
  <c r="K69" i="11"/>
  <c r="Z69" i="11" s="1"/>
  <c r="AN69" i="11" s="1"/>
  <c r="E50" i="10"/>
  <c r="C32" i="25"/>
  <c r="C20" i="25"/>
  <c r="E38" i="10"/>
  <c r="C27" i="25"/>
  <c r="E6" i="10"/>
  <c r="Q6" i="10" s="1"/>
  <c r="C15" i="25"/>
  <c r="C38" i="25"/>
  <c r="C13" i="25"/>
  <c r="C17" i="25"/>
  <c r="C39" i="25"/>
  <c r="E41" i="10"/>
  <c r="U13" i="9"/>
  <c r="J44" i="25"/>
  <c r="C50" i="25"/>
  <c r="C47" i="25"/>
  <c r="U55" i="9"/>
  <c r="K68" i="11"/>
  <c r="AD68" i="11" s="1"/>
  <c r="N44" i="11"/>
  <c r="C31" i="25"/>
  <c r="C12" i="25"/>
  <c r="M28" i="25"/>
  <c r="C26" i="25"/>
  <c r="C51" i="25"/>
  <c r="K70" i="11"/>
  <c r="Z70" i="11" s="1"/>
  <c r="AN70" i="11" s="1"/>
  <c r="G73" i="11"/>
  <c r="AC73" i="11" s="1"/>
  <c r="K74" i="11"/>
  <c r="K75" i="11"/>
  <c r="K73" i="11"/>
  <c r="Z73" i="11" s="1"/>
  <c r="AN73" i="11" s="1"/>
  <c r="K71" i="11"/>
  <c r="K72" i="11"/>
  <c r="Z72" i="11" s="1"/>
  <c r="AN72" i="11" s="1"/>
  <c r="M44" i="11"/>
  <c r="M6" i="25"/>
  <c r="M63" i="11"/>
  <c r="M64" i="11"/>
  <c r="N62" i="11"/>
  <c r="N6" i="25"/>
  <c r="D14" i="12" s="1"/>
  <c r="N18" i="25"/>
  <c r="G18" i="25"/>
  <c r="M18" i="25"/>
  <c r="D18" i="25"/>
  <c r="O18" i="25"/>
  <c r="O38" i="25"/>
  <c r="N38" i="25"/>
  <c r="D38" i="25"/>
  <c r="E38" i="25"/>
  <c r="G38" i="25"/>
  <c r="M38" i="25"/>
  <c r="G41" i="25"/>
  <c r="O41" i="25"/>
  <c r="D41" i="25"/>
  <c r="E41" i="25"/>
  <c r="N41" i="25"/>
  <c r="G44" i="25"/>
  <c r="M44" i="25"/>
  <c r="D44" i="25"/>
  <c r="E44" i="25"/>
  <c r="O44" i="25"/>
  <c r="N44" i="25"/>
  <c r="G42" i="25"/>
  <c r="O42" i="25"/>
  <c r="E42" i="25"/>
  <c r="D42" i="25"/>
  <c r="M42" i="25"/>
  <c r="N42" i="25"/>
  <c r="G39" i="25"/>
  <c r="N39" i="25"/>
  <c r="E39" i="25"/>
  <c r="M39" i="25"/>
  <c r="D39" i="25"/>
  <c r="G40" i="25"/>
  <c r="N40" i="25"/>
  <c r="O40" i="25"/>
  <c r="E40" i="25"/>
  <c r="D40" i="25"/>
  <c r="M40" i="25"/>
  <c r="G37" i="25"/>
  <c r="O37" i="25"/>
  <c r="D37" i="25"/>
  <c r="E37" i="25"/>
  <c r="N37" i="25"/>
  <c r="G36" i="25"/>
  <c r="O36" i="25"/>
  <c r="D36" i="25"/>
  <c r="N36" i="25"/>
  <c r="E36" i="25"/>
  <c r="G43" i="25"/>
  <c r="M43" i="25"/>
  <c r="N43" i="25"/>
  <c r="D43" i="25"/>
  <c r="O43" i="25"/>
  <c r="G69" i="11"/>
  <c r="AC69" i="11" s="1"/>
  <c r="G75" i="11"/>
  <c r="AC75" i="11" s="1"/>
  <c r="E43" i="25"/>
  <c r="G70" i="11"/>
  <c r="AC70" i="11" s="1"/>
  <c r="G71" i="11"/>
  <c r="AC71" i="11" s="1"/>
  <c r="G72" i="11"/>
  <c r="AC72" i="11" s="1"/>
  <c r="K61" i="11"/>
  <c r="G68" i="11"/>
  <c r="AC68" i="11" s="1"/>
  <c r="E52" i="10"/>
  <c r="U58" i="9"/>
  <c r="U57" i="9"/>
  <c r="E51" i="10"/>
  <c r="E18" i="25"/>
  <c r="G74" i="11"/>
  <c r="AC74" i="11" s="1"/>
  <c r="E48" i="10"/>
  <c r="U54" i="9"/>
  <c r="M31" i="11"/>
  <c r="C9" i="25"/>
  <c r="K36" i="11"/>
  <c r="Z36" i="11" s="1"/>
  <c r="AN36" i="11" s="1"/>
  <c r="G11" i="25"/>
  <c r="O11" i="25"/>
  <c r="N11" i="25"/>
  <c r="E11" i="25"/>
  <c r="D11" i="25"/>
  <c r="M11" i="25"/>
  <c r="G22" i="25"/>
  <c r="O22" i="25"/>
  <c r="D22" i="25"/>
  <c r="N22" i="25"/>
  <c r="M22" i="25"/>
  <c r="E22" i="25"/>
  <c r="G16" i="25"/>
  <c r="O16" i="25"/>
  <c r="D16" i="25"/>
  <c r="E16" i="25"/>
  <c r="N16" i="25"/>
  <c r="M16" i="25"/>
  <c r="G7" i="25"/>
  <c r="O7" i="25"/>
  <c r="M7" i="25"/>
  <c r="N7" i="25"/>
  <c r="G19" i="25"/>
  <c r="M19" i="25"/>
  <c r="N19" i="25"/>
  <c r="D19" i="25"/>
  <c r="O19" i="25"/>
  <c r="E19" i="25"/>
  <c r="G17" i="25"/>
  <c r="D17" i="25"/>
  <c r="M17" i="25"/>
  <c r="O17" i="25"/>
  <c r="E17" i="25"/>
  <c r="N17" i="25"/>
  <c r="E28" i="25"/>
  <c r="G9" i="25"/>
  <c r="M9" i="25"/>
  <c r="N9" i="25"/>
  <c r="O9" i="25"/>
  <c r="G10" i="25"/>
  <c r="M10" i="25"/>
  <c r="N10" i="25"/>
  <c r="G8" i="25"/>
  <c r="O8" i="25"/>
  <c r="M8" i="25"/>
  <c r="N8" i="25"/>
  <c r="G12" i="25"/>
  <c r="O12" i="25"/>
  <c r="M12" i="25"/>
  <c r="N12" i="25"/>
  <c r="D12" i="25"/>
  <c r="E12" i="25"/>
  <c r="G20" i="25"/>
  <c r="D20" i="25"/>
  <c r="N20" i="25"/>
  <c r="M20" i="25"/>
  <c r="O20" i="25"/>
  <c r="E20" i="25"/>
  <c r="G13" i="25"/>
  <c r="M13" i="25"/>
  <c r="D13" i="25"/>
  <c r="N13" i="25"/>
  <c r="E13" i="25"/>
  <c r="O13" i="25"/>
  <c r="G21" i="25"/>
  <c r="O21" i="25"/>
  <c r="E21" i="25"/>
  <c r="N21" i="25"/>
  <c r="M21" i="25"/>
  <c r="D21" i="25"/>
  <c r="F30" i="25"/>
  <c r="E24" i="25"/>
  <c r="E27" i="25"/>
  <c r="F33" i="25"/>
  <c r="K42" i="11"/>
  <c r="F23" i="25"/>
  <c r="E29" i="25"/>
  <c r="E35" i="25"/>
  <c r="F31" i="25"/>
  <c r="F26" i="25"/>
  <c r="F25" i="25"/>
  <c r="F34" i="25"/>
  <c r="F32" i="25"/>
  <c r="L38" i="11"/>
  <c r="N36" i="11"/>
  <c r="N42" i="11"/>
  <c r="N31" i="11"/>
  <c r="N63" i="11"/>
  <c r="O64" i="11"/>
  <c r="N50" i="11"/>
  <c r="N38" i="11"/>
  <c r="O38" i="11"/>
  <c r="N32" i="11"/>
  <c r="K44" i="11"/>
  <c r="AA44" i="11" s="1"/>
  <c r="AO44" i="11" s="1"/>
  <c r="K31" i="11"/>
  <c r="AA31" i="11" s="1"/>
  <c r="K35" i="11"/>
  <c r="AA35" i="11" s="1"/>
  <c r="AO35" i="11" s="1"/>
  <c r="O56" i="11"/>
  <c r="L56" i="11"/>
  <c r="K51" i="11"/>
  <c r="AA51" i="11" s="1"/>
  <c r="AO51" i="11" s="1"/>
  <c r="K34" i="11"/>
  <c r="Z34" i="11" s="1"/>
  <c r="AN34" i="11" s="1"/>
  <c r="K63" i="11"/>
  <c r="AA63" i="11" s="1"/>
  <c r="AO63" i="11" s="1"/>
  <c r="K64" i="11"/>
  <c r="Z64" i="11" s="1"/>
  <c r="AN64" i="11" s="1"/>
  <c r="K50" i="11"/>
  <c r="AA50" i="11" s="1"/>
  <c r="AO50" i="11" s="1"/>
  <c r="O30" i="11"/>
  <c r="O33" i="11"/>
  <c r="G56" i="11"/>
  <c r="AC56" i="11" s="1"/>
  <c r="K57" i="11"/>
  <c r="Z57" i="11" s="1"/>
  <c r="AN57" i="11" s="1"/>
  <c r="K52" i="11"/>
  <c r="AA52" i="11" s="1"/>
  <c r="AO52" i="11" s="1"/>
  <c r="K67" i="11"/>
  <c r="AD67" i="11" s="1"/>
  <c r="K39" i="11"/>
  <c r="Z39" i="11" s="1"/>
  <c r="AN39" i="11" s="1"/>
  <c r="G59" i="11"/>
  <c r="AC59" i="11" s="1"/>
  <c r="K46" i="11"/>
  <c r="Z46" i="11" s="1"/>
  <c r="AN46" i="11" s="1"/>
  <c r="G58" i="11"/>
  <c r="AC58" i="11" s="1"/>
  <c r="K62" i="11"/>
  <c r="Z62" i="11" s="1"/>
  <c r="AN62" i="11" s="1"/>
  <c r="K47" i="11"/>
  <c r="AA47" i="11" s="1"/>
  <c r="K65" i="11"/>
  <c r="AA65" i="11" s="1"/>
  <c r="G14" i="25"/>
  <c r="N14" i="25"/>
  <c r="D14" i="25"/>
  <c r="M14" i="25"/>
  <c r="E14" i="25"/>
  <c r="O14" i="25"/>
  <c r="K56" i="11"/>
  <c r="AA56" i="11" s="1"/>
  <c r="AO56" i="11" s="1"/>
  <c r="K43" i="11"/>
  <c r="R59" i="11"/>
  <c r="K55" i="11"/>
  <c r="Z55" i="11" s="1"/>
  <c r="AN55" i="11" s="1"/>
  <c r="K60" i="11"/>
  <c r="AD60" i="11" s="1"/>
  <c r="K40" i="11"/>
  <c r="D48" i="25"/>
  <c r="O50" i="25"/>
  <c r="M47" i="25"/>
  <c r="G63" i="11"/>
  <c r="AC63" i="11" s="1"/>
  <c r="K32" i="11"/>
  <c r="AA32" i="11" s="1"/>
  <c r="K37" i="11"/>
  <c r="AD37" i="11" s="1"/>
  <c r="G51" i="11"/>
  <c r="AC51" i="11" s="1"/>
  <c r="K30" i="11"/>
  <c r="F52" i="25"/>
  <c r="O45" i="25"/>
  <c r="E54" i="25"/>
  <c r="O51" i="25"/>
  <c r="G61" i="11"/>
  <c r="AC61" i="11" s="1"/>
  <c r="G41" i="11"/>
  <c r="AC41" i="11" s="1"/>
  <c r="F15" i="25"/>
  <c r="K38" i="11"/>
  <c r="AA38" i="11" s="1"/>
  <c r="AO38" i="11" s="1"/>
  <c r="G35" i="11"/>
  <c r="AC35" i="11" s="1"/>
  <c r="K49" i="11"/>
  <c r="Z49" i="11" s="1"/>
  <c r="AN49" i="11" s="1"/>
  <c r="K59" i="11"/>
  <c r="Z59" i="11" s="1"/>
  <c r="AN59" i="11" s="1"/>
  <c r="G40" i="11"/>
  <c r="AC40" i="11" s="1"/>
  <c r="K66" i="11"/>
  <c r="Z66" i="11" s="1"/>
  <c r="AN66" i="11" s="1"/>
  <c r="E56" i="25"/>
  <c r="E49" i="25"/>
  <c r="K41" i="11"/>
  <c r="AA41" i="11" s="1"/>
  <c r="K53" i="11"/>
  <c r="Z53" i="11" s="1"/>
  <c r="AN53" i="11" s="1"/>
  <c r="K45" i="11"/>
  <c r="Z45" i="11" s="1"/>
  <c r="AN45" i="11" s="1"/>
  <c r="G67" i="11"/>
  <c r="AC67" i="11" s="1"/>
  <c r="N49" i="11"/>
  <c r="K33" i="11"/>
  <c r="N29" i="11"/>
  <c r="K48" i="11"/>
  <c r="Z48" i="11" s="1"/>
  <c r="AN48" i="11" s="1"/>
  <c r="M46" i="25"/>
  <c r="E29" i="10"/>
  <c r="I49" i="28" s="1"/>
  <c r="U35" i="9"/>
  <c r="E27" i="10"/>
  <c r="I47" i="28" s="1"/>
  <c r="U33" i="9"/>
  <c r="O60" i="11"/>
  <c r="U34" i="9"/>
  <c r="E28" i="10"/>
  <c r="I48" i="28" s="1"/>
  <c r="N53" i="11"/>
  <c r="O36" i="11"/>
  <c r="O32" i="11"/>
  <c r="S32" i="11"/>
  <c r="N64" i="11"/>
  <c r="S64" i="11"/>
  <c r="J14" i="25"/>
  <c r="N45" i="11"/>
  <c r="N51" i="11"/>
  <c r="M50" i="11"/>
  <c r="N67" i="11"/>
  <c r="N35" i="11"/>
  <c r="G49" i="11"/>
  <c r="AC49" i="11" s="1"/>
  <c r="N56" i="11"/>
  <c r="O29" i="11"/>
  <c r="C8" i="12" s="1"/>
  <c r="R38" i="11"/>
  <c r="R72" i="11"/>
  <c r="R68" i="11"/>
  <c r="R69" i="11"/>
  <c r="R71" i="11"/>
  <c r="R97" i="11"/>
  <c r="R108" i="11"/>
  <c r="R111" i="11"/>
  <c r="R98" i="11"/>
  <c r="R100" i="11"/>
  <c r="AE100" i="11" s="1"/>
  <c r="R102" i="11"/>
  <c r="R104" i="11"/>
  <c r="R106" i="11"/>
  <c r="R103" i="11"/>
  <c r="R109" i="11"/>
  <c r="R113" i="11"/>
  <c r="R107" i="11"/>
  <c r="R112" i="11"/>
  <c r="R114" i="11"/>
  <c r="R77" i="11"/>
  <c r="R85" i="11"/>
  <c r="R96" i="11"/>
  <c r="AE96" i="11" s="1"/>
  <c r="R76" i="11"/>
  <c r="R110" i="11"/>
  <c r="R83" i="11"/>
  <c r="R80" i="11"/>
  <c r="R46" i="11"/>
  <c r="R75" i="11"/>
  <c r="R105" i="11"/>
  <c r="R40" i="11"/>
  <c r="R56" i="11"/>
  <c r="R41" i="11"/>
  <c r="R54" i="11"/>
  <c r="R35" i="11"/>
  <c r="R49" i="11"/>
  <c r="R74" i="11"/>
  <c r="R58" i="11"/>
  <c r="R95" i="11"/>
  <c r="R37" i="11"/>
  <c r="R44" i="11"/>
  <c r="R87" i="11"/>
  <c r="R94" i="11"/>
  <c r="R42" i="11"/>
  <c r="R92" i="11"/>
  <c r="R53" i="11"/>
  <c r="R62" i="11"/>
  <c r="R43" i="11"/>
  <c r="R51" i="11"/>
  <c r="R78" i="11"/>
  <c r="R89" i="11"/>
  <c r="R88" i="11"/>
  <c r="R57" i="11"/>
  <c r="R52" i="11"/>
  <c r="R67" i="11"/>
  <c r="R99" i="11"/>
  <c r="R115" i="11"/>
  <c r="R86" i="11"/>
  <c r="R39" i="11"/>
  <c r="R30" i="11"/>
  <c r="R64" i="11"/>
  <c r="R36" i="11"/>
  <c r="R45" i="11"/>
  <c r="R66" i="11"/>
  <c r="R82" i="11"/>
  <c r="R73" i="11"/>
  <c r="R31" i="11"/>
  <c r="R63" i="11"/>
  <c r="R55" i="11"/>
  <c r="R79" i="11"/>
  <c r="R101" i="11"/>
  <c r="R91" i="11"/>
  <c r="R48" i="11"/>
  <c r="R32" i="11"/>
  <c r="R47" i="11"/>
  <c r="R50" i="11"/>
  <c r="R84" i="11"/>
  <c r="R81" i="11"/>
  <c r="R34" i="11"/>
  <c r="R70" i="11"/>
  <c r="R60" i="11"/>
  <c r="R90" i="11"/>
  <c r="R93" i="11"/>
  <c r="N43" i="11"/>
  <c r="G39" i="11"/>
  <c r="AC39" i="11" s="1"/>
  <c r="N39" i="11"/>
  <c r="J43" i="25"/>
  <c r="G47" i="11"/>
  <c r="AC47" i="11" s="1"/>
  <c r="N47" i="11"/>
  <c r="N59" i="11"/>
  <c r="G55" i="11"/>
  <c r="AC55" i="11" s="1"/>
  <c r="N55" i="11"/>
  <c r="G60" i="11"/>
  <c r="AC60" i="11" s="1"/>
  <c r="L40" i="11"/>
  <c r="G34" i="11"/>
  <c r="AC34" i="11" s="1"/>
  <c r="N34" i="11"/>
  <c r="U42" i="9"/>
  <c r="E36" i="10"/>
  <c r="I56" i="28" s="1"/>
  <c r="G57" i="11"/>
  <c r="AC57" i="11" s="1"/>
  <c r="G65" i="11"/>
  <c r="AC65" i="11" s="1"/>
  <c r="U18" i="9"/>
  <c r="E12" i="10"/>
  <c r="I32" i="28" s="1"/>
  <c r="E19" i="10"/>
  <c r="I39" i="28" s="1"/>
  <c r="U25" i="9"/>
  <c r="J35" i="25"/>
  <c r="G54" i="11"/>
  <c r="AC54" i="11" s="1"/>
  <c r="C29" i="25"/>
  <c r="U14" i="9"/>
  <c r="E8" i="10"/>
  <c r="I28" i="28" s="1"/>
  <c r="E39" i="10"/>
  <c r="I59" i="28" s="1"/>
  <c r="U45" i="9"/>
  <c r="Q42" i="10"/>
  <c r="U50" i="9"/>
  <c r="E44" i="10"/>
  <c r="I64" i="28" s="1"/>
  <c r="O61" i="11"/>
  <c r="C43" i="25"/>
  <c r="M30" i="11"/>
  <c r="M70" i="11"/>
  <c r="M68" i="11"/>
  <c r="M74" i="11"/>
  <c r="M76" i="11"/>
  <c r="M78" i="11"/>
  <c r="M80" i="11"/>
  <c r="M85" i="11"/>
  <c r="M82" i="11"/>
  <c r="M87" i="11"/>
  <c r="M75" i="11"/>
  <c r="M69" i="11"/>
  <c r="M71" i="11"/>
  <c r="M73" i="11"/>
  <c r="M81" i="11"/>
  <c r="M94" i="11"/>
  <c r="M99" i="11"/>
  <c r="M91" i="11"/>
  <c r="M97" i="11"/>
  <c r="M105" i="11"/>
  <c r="M96" i="11"/>
  <c r="M111" i="11"/>
  <c r="M112" i="11"/>
  <c r="M114" i="11"/>
  <c r="M79" i="11"/>
  <c r="M95" i="11"/>
  <c r="M101" i="11"/>
  <c r="M108" i="11"/>
  <c r="M109" i="11"/>
  <c r="M77" i="11"/>
  <c r="M83" i="11"/>
  <c r="M89" i="11"/>
  <c r="M103" i="11"/>
  <c r="M107" i="11"/>
  <c r="M93" i="11"/>
  <c r="M113" i="11"/>
  <c r="M110" i="11"/>
  <c r="M34" i="11"/>
  <c r="M104" i="11"/>
  <c r="M92" i="11"/>
  <c r="M84" i="11"/>
  <c r="M47" i="11"/>
  <c r="M58" i="11"/>
  <c r="M39" i="11"/>
  <c r="M32" i="11"/>
  <c r="M36" i="11"/>
  <c r="M40" i="11"/>
  <c r="M72" i="11"/>
  <c r="M102" i="11"/>
  <c r="M90" i="11"/>
  <c r="M53" i="11"/>
  <c r="M45" i="11"/>
  <c r="M43" i="11"/>
  <c r="M37" i="11"/>
  <c r="M33" i="11"/>
  <c r="M115" i="11"/>
  <c r="M100" i="11"/>
  <c r="M88" i="11"/>
  <c r="M51" i="11"/>
  <c r="M62" i="11"/>
  <c r="M35" i="11"/>
  <c r="M106" i="11"/>
  <c r="M98" i="11"/>
  <c r="M86" i="11"/>
  <c r="M49" i="11"/>
  <c r="M56" i="11"/>
  <c r="M41" i="11"/>
  <c r="M42" i="11"/>
  <c r="M38" i="11"/>
  <c r="C12" i="12"/>
  <c r="E12" i="12"/>
  <c r="S36" i="11"/>
  <c r="S68" i="11"/>
  <c r="S80" i="11"/>
  <c r="S96" i="11"/>
  <c r="S78" i="11"/>
  <c r="S84" i="11"/>
  <c r="S109" i="11"/>
  <c r="S115" i="11"/>
  <c r="S98" i="11"/>
  <c r="S110" i="11"/>
  <c r="S82" i="11"/>
  <c r="S89" i="11"/>
  <c r="S103" i="11"/>
  <c r="S113" i="11"/>
  <c r="S108" i="11"/>
  <c r="S93" i="11"/>
  <c r="S94" i="11"/>
  <c r="S74" i="11"/>
  <c r="S66" i="11"/>
  <c r="S100" i="11"/>
  <c r="S95" i="11"/>
  <c r="S57" i="11"/>
  <c r="S29" i="11"/>
  <c r="S107" i="11"/>
  <c r="S76" i="11"/>
  <c r="S38" i="11"/>
  <c r="S102" i="11"/>
  <c r="S97" i="11"/>
  <c r="S87" i="11"/>
  <c r="S61" i="11"/>
  <c r="F40" i="25"/>
  <c r="F18" i="25"/>
  <c r="F10" i="25"/>
  <c r="F41" i="25"/>
  <c r="F21" i="25"/>
  <c r="F13" i="25"/>
  <c r="S114" i="11"/>
  <c r="S92" i="11"/>
  <c r="S86" i="11"/>
  <c r="S77" i="11"/>
  <c r="S69" i="11"/>
  <c r="S52" i="11"/>
  <c r="S62" i="11"/>
  <c r="S51" i="11"/>
  <c r="S43" i="11"/>
  <c r="S35" i="11"/>
  <c r="S37" i="11"/>
  <c r="S112" i="11"/>
  <c r="S75" i="11"/>
  <c r="S59" i="11"/>
  <c r="S49" i="11"/>
  <c r="S73" i="11"/>
  <c r="S39" i="11"/>
  <c r="S30" i="11"/>
  <c r="S105" i="11"/>
  <c r="S70" i="11"/>
  <c r="F44" i="25"/>
  <c r="F38" i="25"/>
  <c r="F16" i="25"/>
  <c r="F19" i="25"/>
  <c r="S90" i="11"/>
  <c r="S67" i="11"/>
  <c r="S40" i="11"/>
  <c r="S58" i="11"/>
  <c r="S106" i="11"/>
  <c r="S85" i="11"/>
  <c r="S72" i="11"/>
  <c r="F43" i="25"/>
  <c r="F37" i="25"/>
  <c r="F22" i="25"/>
  <c r="F14" i="25"/>
  <c r="F17" i="25"/>
  <c r="F9" i="25"/>
  <c r="S101" i="11"/>
  <c r="S88" i="11"/>
  <c r="S81" i="11"/>
  <c r="S48" i="11"/>
  <c r="S47" i="11"/>
  <c r="S34" i="11"/>
  <c r="S31" i="11"/>
  <c r="S104" i="11"/>
  <c r="S111" i="11"/>
  <c r="F39" i="25"/>
  <c r="F36" i="25"/>
  <c r="F20" i="25"/>
  <c r="F12" i="25"/>
  <c r="F42" i="25"/>
  <c r="F7" i="25"/>
  <c r="S99" i="11"/>
  <c r="S91" i="11"/>
  <c r="S79" i="11"/>
  <c r="S71" i="11"/>
  <c r="S54" i="11"/>
  <c r="S46" i="11"/>
  <c r="S53" i="11"/>
  <c r="S45" i="11"/>
  <c r="S65" i="11"/>
  <c r="F8" i="25"/>
  <c r="F11" i="25"/>
  <c r="S83" i="11"/>
  <c r="S50" i="11"/>
  <c r="S41" i="11"/>
  <c r="S56" i="11"/>
  <c r="S44" i="11"/>
  <c r="M55" i="11"/>
  <c r="G46" i="11"/>
  <c r="AC46" i="11" s="1"/>
  <c r="M60" i="11"/>
  <c r="U26" i="9"/>
  <c r="E20" i="10"/>
  <c r="I40" i="28" s="1"/>
  <c r="U22" i="9"/>
  <c r="E16" i="10"/>
  <c r="I36" i="28" s="1"/>
  <c r="J7" i="25"/>
  <c r="O40" i="11"/>
  <c r="O66" i="11"/>
  <c r="M48" i="11"/>
  <c r="G52" i="11"/>
  <c r="AC52" i="11" s="1"/>
  <c r="U46" i="9"/>
  <c r="E40" i="10"/>
  <c r="I60" i="28" s="1"/>
  <c r="E15" i="10"/>
  <c r="I35" i="28" s="1"/>
  <c r="U21" i="9"/>
  <c r="U30" i="9"/>
  <c r="E24" i="10"/>
  <c r="I44" i="28" s="1"/>
  <c r="E10" i="10"/>
  <c r="I30" i="28" s="1"/>
  <c r="U16" i="9"/>
  <c r="K58" i="11"/>
  <c r="AD58" i="11" s="1"/>
  <c r="S33" i="11"/>
  <c r="Q22" i="10"/>
  <c r="G50" i="11"/>
  <c r="AC50" i="11" s="1"/>
  <c r="S42" i="11"/>
  <c r="G31" i="11"/>
  <c r="AC31" i="11" s="1"/>
  <c r="G30" i="11"/>
  <c r="AC30" i="11" s="1"/>
  <c r="G62" i="11"/>
  <c r="AC62" i="11" s="1"/>
  <c r="G33" i="11"/>
  <c r="AC33" i="11" s="1"/>
  <c r="O31" i="11"/>
  <c r="O72" i="11"/>
  <c r="O70" i="11"/>
  <c r="O68" i="11"/>
  <c r="O87" i="11"/>
  <c r="O89" i="11"/>
  <c r="O84" i="11"/>
  <c r="O74" i="11"/>
  <c r="O78" i="11"/>
  <c r="O80" i="11"/>
  <c r="O82" i="11"/>
  <c r="O103" i="11"/>
  <c r="O105" i="11"/>
  <c r="O113" i="11"/>
  <c r="O108" i="11"/>
  <c r="O106" i="11"/>
  <c r="O85" i="11"/>
  <c r="O94" i="11"/>
  <c r="O95" i="11"/>
  <c r="O96" i="11"/>
  <c r="O107" i="11"/>
  <c r="O111" i="11"/>
  <c r="O98" i="11"/>
  <c r="O104" i="11"/>
  <c r="O100" i="11"/>
  <c r="O102" i="11"/>
  <c r="O109" i="11"/>
  <c r="O76" i="11"/>
  <c r="O115" i="11"/>
  <c r="O112" i="11"/>
  <c r="O88" i="11"/>
  <c r="O93" i="11"/>
  <c r="O81" i="11"/>
  <c r="O73" i="11"/>
  <c r="O63" i="11"/>
  <c r="O50" i="11"/>
  <c r="O59" i="11"/>
  <c r="O49" i="11"/>
  <c r="O41" i="11"/>
  <c r="O44" i="11"/>
  <c r="O110" i="11"/>
  <c r="O79" i="11"/>
  <c r="O48" i="11"/>
  <c r="O58" i="11"/>
  <c r="O99" i="11"/>
  <c r="O46" i="11"/>
  <c r="O37" i="11"/>
  <c r="O71" i="11"/>
  <c r="O39" i="11"/>
  <c r="O92" i="11"/>
  <c r="O69" i="11"/>
  <c r="O45" i="11"/>
  <c r="O77" i="11"/>
  <c r="O53" i="11"/>
  <c r="O114" i="11"/>
  <c r="O90" i="11"/>
  <c r="O97" i="11"/>
  <c r="O83" i="11"/>
  <c r="O75" i="11"/>
  <c r="O67" i="11"/>
  <c r="O52" i="11"/>
  <c r="O65" i="11"/>
  <c r="O51" i="11"/>
  <c r="O43" i="11"/>
  <c r="O35" i="11"/>
  <c r="O101" i="11"/>
  <c r="O91" i="11"/>
  <c r="O62" i="11"/>
  <c r="O47" i="11"/>
  <c r="O86" i="11"/>
  <c r="O54" i="11"/>
  <c r="N96" i="11"/>
  <c r="N70" i="11"/>
  <c r="N74" i="11"/>
  <c r="N82" i="11"/>
  <c r="N85" i="11"/>
  <c r="N109" i="11"/>
  <c r="N89" i="11"/>
  <c r="N80" i="11"/>
  <c r="N84" i="11"/>
  <c r="N94" i="11"/>
  <c r="N72" i="11"/>
  <c r="N68" i="11"/>
  <c r="N78" i="11"/>
  <c r="N105" i="11"/>
  <c r="N76" i="11"/>
  <c r="N88" i="11"/>
  <c r="N91" i="11"/>
  <c r="N98" i="11"/>
  <c r="N100" i="11"/>
  <c r="N102" i="11"/>
  <c r="N104" i="11"/>
  <c r="N106" i="11"/>
  <c r="N107" i="11"/>
  <c r="N113" i="11"/>
  <c r="N86" i="11"/>
  <c r="N92" i="11"/>
  <c r="N103" i="11"/>
  <c r="N99" i="11"/>
  <c r="N111" i="11"/>
  <c r="N110" i="11"/>
  <c r="N75" i="11"/>
  <c r="N77" i="11"/>
  <c r="N83" i="11"/>
  <c r="N87" i="11"/>
  <c r="N108" i="11"/>
  <c r="N115" i="11"/>
  <c r="N112" i="11"/>
  <c r="N114" i="11"/>
  <c r="N69" i="11"/>
  <c r="N71" i="11"/>
  <c r="N73" i="11"/>
  <c r="N79" i="11"/>
  <c r="N81" i="11"/>
  <c r="N90" i="11"/>
  <c r="N95" i="11"/>
  <c r="N93" i="11"/>
  <c r="N97" i="11"/>
  <c r="N101" i="11"/>
  <c r="N40" i="11"/>
  <c r="U49" i="9"/>
  <c r="E43" i="10"/>
  <c r="I63" i="28" s="1"/>
  <c r="G66" i="11"/>
  <c r="AC66" i="11" s="1"/>
  <c r="U31" i="9"/>
  <c r="E25" i="10"/>
  <c r="I45" i="28" s="1"/>
  <c r="U29" i="9"/>
  <c r="E23" i="10"/>
  <c r="I43" i="28" s="1"/>
  <c r="O57" i="11"/>
  <c r="M57" i="11"/>
  <c r="M65" i="11"/>
  <c r="M54" i="11"/>
  <c r="E30" i="10"/>
  <c r="I50" i="28" s="1"/>
  <c r="U36" i="9"/>
  <c r="U23" i="9"/>
  <c r="E17" i="10"/>
  <c r="I37" i="28" s="1"/>
  <c r="U17" i="9"/>
  <c r="E11" i="10"/>
  <c r="I31" i="28" s="1"/>
  <c r="U43" i="9"/>
  <c r="E37" i="10"/>
  <c r="I57" i="28" s="1"/>
  <c r="E18" i="10"/>
  <c r="I38" i="28" s="1"/>
  <c r="U24" i="9"/>
  <c r="E32" i="10"/>
  <c r="I52" i="28" s="1"/>
  <c r="U38" i="9"/>
  <c r="E34" i="10"/>
  <c r="I54" i="28" s="1"/>
  <c r="U40" i="9"/>
  <c r="Q9" i="10"/>
  <c r="N61" i="11"/>
  <c r="U37" i="9"/>
  <c r="E31" i="10"/>
  <c r="I51" i="28" s="1"/>
  <c r="N41" i="11"/>
  <c r="G64" i="11"/>
  <c r="AC64" i="11" s="1"/>
  <c r="G42" i="11"/>
  <c r="AC42" i="11" s="1"/>
  <c r="G45" i="11"/>
  <c r="AC45" i="11" s="1"/>
  <c r="G43" i="11"/>
  <c r="AC43" i="11" s="1"/>
  <c r="N46" i="11"/>
  <c r="G38" i="11"/>
  <c r="AC38" i="11" s="1"/>
  <c r="S63" i="11"/>
  <c r="G53" i="11"/>
  <c r="AC53" i="11" s="1"/>
  <c r="G44" i="11"/>
  <c r="AC44" i="11" s="1"/>
  <c r="G36" i="11"/>
  <c r="AC36" i="11" s="1"/>
  <c r="G32" i="11"/>
  <c r="AC32" i="11" s="1"/>
  <c r="O42" i="11"/>
  <c r="N37" i="11"/>
  <c r="G37" i="11"/>
  <c r="AC37" i="11" s="1"/>
  <c r="M67" i="11"/>
  <c r="N30" i="11"/>
  <c r="N33" i="11"/>
  <c r="L95" i="11"/>
  <c r="L108" i="11"/>
  <c r="L113" i="11"/>
  <c r="L76" i="11"/>
  <c r="L78" i="11"/>
  <c r="L84" i="11"/>
  <c r="L105" i="11"/>
  <c r="L93" i="11"/>
  <c r="L115" i="11"/>
  <c r="L110" i="11"/>
  <c r="L97" i="11"/>
  <c r="L103" i="11"/>
  <c r="L107" i="11"/>
  <c r="L114" i="11"/>
  <c r="L106" i="11"/>
  <c r="L100" i="11"/>
  <c r="L94" i="11"/>
  <c r="L81" i="11"/>
  <c r="L73" i="11"/>
  <c r="L51" i="11"/>
  <c r="L67" i="11"/>
  <c r="L30" i="11"/>
  <c r="L36" i="11"/>
  <c r="L54" i="11"/>
  <c r="L34" i="11"/>
  <c r="L50" i="11"/>
  <c r="L60" i="11"/>
  <c r="L59" i="11"/>
  <c r="L85" i="11"/>
  <c r="L99" i="11"/>
  <c r="L112" i="11"/>
  <c r="L92" i="11"/>
  <c r="L98" i="11"/>
  <c r="L88" i="11"/>
  <c r="L79" i="11"/>
  <c r="L69" i="11"/>
  <c r="L49" i="11"/>
  <c r="L65" i="11"/>
  <c r="L43" i="11"/>
  <c r="L41" i="11"/>
  <c r="L42" i="11"/>
  <c r="L57" i="11"/>
  <c r="L44" i="11"/>
  <c r="L52" i="11"/>
  <c r="L89" i="11"/>
  <c r="L72" i="11"/>
  <c r="L87" i="11"/>
  <c r="L101" i="11"/>
  <c r="L109" i="11"/>
  <c r="L90" i="11"/>
  <c r="L96" i="11"/>
  <c r="L86" i="11"/>
  <c r="L77" i="11"/>
  <c r="L71" i="11"/>
  <c r="L47" i="11"/>
  <c r="L62" i="11"/>
  <c r="L35" i="11"/>
  <c r="L37" i="11"/>
  <c r="L55" i="11"/>
  <c r="L46" i="11"/>
  <c r="L63" i="11"/>
  <c r="L74" i="11"/>
  <c r="L64" i="11"/>
  <c r="L80" i="11"/>
  <c r="L111" i="11"/>
  <c r="L102" i="11"/>
  <c r="L104" i="11"/>
  <c r="L83" i="11"/>
  <c r="L75" i="11"/>
  <c r="L53" i="11"/>
  <c r="L45" i="11"/>
  <c r="L58" i="11"/>
  <c r="L39" i="11"/>
  <c r="L32" i="11"/>
  <c r="L33" i="11"/>
  <c r="L31" i="11"/>
  <c r="L48" i="11"/>
  <c r="L70" i="11"/>
  <c r="L82" i="11"/>
  <c r="L68" i="11"/>
  <c r="L91" i="11"/>
  <c r="M59" i="11"/>
  <c r="S55" i="11"/>
  <c r="O55" i="11"/>
  <c r="M46" i="11"/>
  <c r="N60" i="11"/>
  <c r="L66" i="11"/>
  <c r="N66" i="11"/>
  <c r="N48" i="11"/>
  <c r="G48" i="11"/>
  <c r="AC48" i="11" s="1"/>
  <c r="U39" i="9"/>
  <c r="E33" i="10"/>
  <c r="I53" i="28" s="1"/>
  <c r="N57" i="11"/>
  <c r="U20" i="9"/>
  <c r="E14" i="10"/>
  <c r="I34" i="28" s="1"/>
  <c r="N65" i="11"/>
  <c r="G46" i="25"/>
  <c r="N52" i="11"/>
  <c r="M52" i="11"/>
  <c r="C18" i="25"/>
  <c r="Q7" i="10"/>
  <c r="E26" i="10"/>
  <c r="I46" i="28" s="1"/>
  <c r="U32" i="9"/>
  <c r="U19" i="9"/>
  <c r="E13" i="10"/>
  <c r="I33" i="28" s="1"/>
  <c r="N58" i="11"/>
  <c r="R61" i="11"/>
  <c r="M61" i="11"/>
  <c r="J18" i="25"/>
  <c r="B80" i="15"/>
  <c r="D29" i="15"/>
  <c r="D92" i="15" s="1"/>
  <c r="E28" i="15"/>
  <c r="AE132" i="11" l="1"/>
  <c r="AD134" i="11"/>
  <c r="AF134" i="11"/>
  <c r="AD124" i="11"/>
  <c r="AE121" i="11"/>
  <c r="AO106" i="11"/>
  <c r="AD130" i="11"/>
  <c r="AF125" i="11"/>
  <c r="J81" i="44"/>
  <c r="AD96" i="11"/>
  <c r="J81" i="30"/>
  <c r="J81" i="41"/>
  <c r="J81" i="42"/>
  <c r="J81" i="43"/>
  <c r="AF122" i="11"/>
  <c r="AF118" i="11"/>
  <c r="Q116" i="10"/>
  <c r="AA118" i="11"/>
  <c r="AO118" i="11" s="1"/>
  <c r="Z111" i="11"/>
  <c r="AN111" i="11" s="1"/>
  <c r="AD122" i="11"/>
  <c r="H40" i="28"/>
  <c r="P20" i="10"/>
  <c r="AD118" i="11"/>
  <c r="Z122" i="11"/>
  <c r="AN122" i="11" s="1"/>
  <c r="AA119" i="11"/>
  <c r="AO119" i="11" s="1"/>
  <c r="Z100" i="11"/>
  <c r="AN100" i="11" s="1"/>
  <c r="Z119" i="11"/>
  <c r="AN119" i="11" s="1"/>
  <c r="Z127" i="11"/>
  <c r="AN127" i="11" s="1"/>
  <c r="AD109" i="11"/>
  <c r="Z137" i="11"/>
  <c r="AN137" i="11" s="1"/>
  <c r="AF137" i="11"/>
  <c r="AF121" i="11"/>
  <c r="Q29" i="11"/>
  <c r="AH29" i="11" s="1"/>
  <c r="E6" i="12" s="1"/>
  <c r="Z29" i="11"/>
  <c r="AA29" i="11"/>
  <c r="I115" i="28"/>
  <c r="AO31" i="11"/>
  <c r="AO32" i="11"/>
  <c r="AD30" i="11"/>
  <c r="AE33" i="11"/>
  <c r="AF33" i="11"/>
  <c r="Z33" i="11"/>
  <c r="AN33" i="11" s="1"/>
  <c r="AD33" i="11"/>
  <c r="D6" i="12"/>
  <c r="D13" i="12"/>
  <c r="Q78" i="10"/>
  <c r="AD71" i="11"/>
  <c r="Z109" i="11"/>
  <c r="AN109" i="11" s="1"/>
  <c r="Z135" i="11"/>
  <c r="AN135" i="11" s="1"/>
  <c r="Z110" i="11"/>
  <c r="AN110" i="11" s="1"/>
  <c r="AD140" i="11"/>
  <c r="Z93" i="11"/>
  <c r="AN93" i="11" s="1"/>
  <c r="Z98" i="11"/>
  <c r="AN98" i="11" s="1"/>
  <c r="AD86" i="11"/>
  <c r="AA99" i="11"/>
  <c r="AO99" i="11" s="1"/>
  <c r="AF100" i="11"/>
  <c r="AO137" i="11"/>
  <c r="Z92" i="11"/>
  <c r="AN92" i="11" s="1"/>
  <c r="Z87" i="11"/>
  <c r="AN87" i="11" s="1"/>
  <c r="AE126" i="11"/>
  <c r="I133" i="28"/>
  <c r="Z77" i="11"/>
  <c r="AN77" i="11" s="1"/>
  <c r="AE119" i="11"/>
  <c r="Z71" i="11"/>
  <c r="AN71" i="11" s="1"/>
  <c r="AF138" i="11"/>
  <c r="Z138" i="11"/>
  <c r="AN138" i="11" s="1"/>
  <c r="N75" i="25"/>
  <c r="AA117" i="11"/>
  <c r="AO117" i="11" s="1"/>
  <c r="AA100" i="11"/>
  <c r="AO100" i="11" s="1"/>
  <c r="Z130" i="11"/>
  <c r="AN130" i="11" s="1"/>
  <c r="AF116" i="11"/>
  <c r="AD139" i="11"/>
  <c r="AD136" i="11"/>
  <c r="Z139" i="11"/>
  <c r="AN139" i="11" s="1"/>
  <c r="AA112" i="11"/>
  <c r="AO112" i="11" s="1"/>
  <c r="AF123" i="11"/>
  <c r="AD135" i="11"/>
  <c r="AF130" i="11"/>
  <c r="AF131" i="11"/>
  <c r="AD128" i="11"/>
  <c r="Z128" i="11"/>
  <c r="AN128" i="11" s="1"/>
  <c r="AE130" i="11"/>
  <c r="AF132" i="11"/>
  <c r="Z90" i="11"/>
  <c r="AN90" i="11" s="1"/>
  <c r="M75" i="25"/>
  <c r="AA89" i="11"/>
  <c r="AO89" i="11" s="1"/>
  <c r="AA110" i="11"/>
  <c r="AO110" i="11" s="1"/>
  <c r="AA69" i="11"/>
  <c r="AO69" i="11" s="1"/>
  <c r="Z86" i="11"/>
  <c r="AN86" i="11" s="1"/>
  <c r="Z99" i="11"/>
  <c r="AN99" i="11" s="1"/>
  <c r="AD76" i="11"/>
  <c r="O75" i="25"/>
  <c r="I77" i="28"/>
  <c r="AA108" i="11"/>
  <c r="AO108" i="11" s="1"/>
  <c r="Z85" i="11"/>
  <c r="AN85" i="11" s="1"/>
  <c r="AD95" i="11"/>
  <c r="Q75" i="10"/>
  <c r="I88" i="28"/>
  <c r="A31" i="9"/>
  <c r="A47" i="11"/>
  <c r="A24" i="10"/>
  <c r="M23" i="10"/>
  <c r="L43" i="28"/>
  <c r="Q101" i="10"/>
  <c r="AA98" i="11"/>
  <c r="AO98" i="11" s="1"/>
  <c r="Z79" i="11"/>
  <c r="AN79" i="11" s="1"/>
  <c r="Q103" i="10"/>
  <c r="Q90" i="10"/>
  <c r="AO86" i="11"/>
  <c r="AF103" i="11"/>
  <c r="AE95" i="11"/>
  <c r="AD94" i="11"/>
  <c r="AO113" i="11"/>
  <c r="AF91" i="11"/>
  <c r="Q80" i="10"/>
  <c r="AE64" i="11"/>
  <c r="AA80" i="11"/>
  <c r="AO80" i="11" s="1"/>
  <c r="AA102" i="11"/>
  <c r="AO102" i="11" s="1"/>
  <c r="AE102" i="11"/>
  <c r="AA130" i="11"/>
  <c r="AO130" i="11" s="1"/>
  <c r="Z129" i="11"/>
  <c r="AN129" i="11" s="1"/>
  <c r="AD107" i="11"/>
  <c r="AD121" i="11"/>
  <c r="Z136" i="11"/>
  <c r="AN136" i="11" s="1"/>
  <c r="AD137" i="11"/>
  <c r="Z140" i="11"/>
  <c r="AN140" i="11" s="1"/>
  <c r="AF133" i="11"/>
  <c r="AA94" i="11"/>
  <c r="AO94" i="11" s="1"/>
  <c r="Z105" i="11"/>
  <c r="AN105" i="11" s="1"/>
  <c r="AA133" i="11"/>
  <c r="AO133" i="11" s="1"/>
  <c r="AA126" i="11"/>
  <c r="AO126" i="11" s="1"/>
  <c r="AD113" i="11"/>
  <c r="AE123" i="11"/>
  <c r="I129" i="28"/>
  <c r="AA95" i="11"/>
  <c r="AO95" i="11" s="1"/>
  <c r="Z104" i="11"/>
  <c r="AN104" i="11" s="1"/>
  <c r="Z113" i="11"/>
  <c r="AN113" i="11" s="1"/>
  <c r="Z96" i="11"/>
  <c r="AN96" i="11" s="1"/>
  <c r="Z67" i="11"/>
  <c r="AN67" i="11" s="1"/>
  <c r="G75" i="25"/>
  <c r="M71" i="25"/>
  <c r="AD93" i="11"/>
  <c r="AE118" i="11"/>
  <c r="AF139" i="11"/>
  <c r="AD126" i="11"/>
  <c r="Q114" i="10"/>
  <c r="I134" i="28"/>
  <c r="AA96" i="11"/>
  <c r="AO96" i="11" s="1"/>
  <c r="Z94" i="11"/>
  <c r="AN94" i="11" s="1"/>
  <c r="AO122" i="11"/>
  <c r="Z89" i="11"/>
  <c r="AN89" i="11" s="1"/>
  <c r="AD85" i="11"/>
  <c r="AD120" i="11"/>
  <c r="AE138" i="11"/>
  <c r="AD138" i="11"/>
  <c r="AF135" i="11"/>
  <c r="I107" i="28"/>
  <c r="I111" i="28"/>
  <c r="AO128" i="11"/>
  <c r="AO127" i="11"/>
  <c r="AO136" i="11"/>
  <c r="AO129" i="11"/>
  <c r="AD97" i="11"/>
  <c r="AO92" i="11"/>
  <c r="AE97" i="11"/>
  <c r="AF101" i="11"/>
  <c r="AO65" i="11"/>
  <c r="I119" i="28"/>
  <c r="Q69" i="10"/>
  <c r="AD112" i="11"/>
  <c r="Q106" i="10"/>
  <c r="I126" i="28"/>
  <c r="AD127" i="11"/>
  <c r="AF128" i="11"/>
  <c r="AO140" i="11"/>
  <c r="AD115" i="11"/>
  <c r="I137" i="28"/>
  <c r="Q117" i="10"/>
  <c r="AO139" i="11"/>
  <c r="AE125" i="11"/>
  <c r="AF126" i="11"/>
  <c r="E97" i="25"/>
  <c r="AF120" i="11" s="1"/>
  <c r="Z120" i="11"/>
  <c r="AN120" i="11" s="1"/>
  <c r="AD114" i="11"/>
  <c r="AA114" i="11"/>
  <c r="AO114" i="11" s="1"/>
  <c r="Z106" i="11"/>
  <c r="AN106" i="11" s="1"/>
  <c r="AA91" i="11"/>
  <c r="AO91" i="11" s="1"/>
  <c r="AD91" i="11"/>
  <c r="AD83" i="11"/>
  <c r="AE65" i="11"/>
  <c r="AF60" i="11"/>
  <c r="AD54" i="11"/>
  <c r="Z63" i="11"/>
  <c r="AN63" i="11" s="1"/>
  <c r="AD52" i="11"/>
  <c r="Z52" i="11"/>
  <c r="AN52" i="11" s="1"/>
  <c r="AA64" i="11"/>
  <c r="AO64" i="11" s="1"/>
  <c r="AD65" i="11"/>
  <c r="AA62" i="11"/>
  <c r="AO62" i="11" s="1"/>
  <c r="AD79" i="11"/>
  <c r="AD92" i="11"/>
  <c r="AE103" i="11"/>
  <c r="AO105" i="11"/>
  <c r="AO109" i="11"/>
  <c r="AE91" i="11"/>
  <c r="I85" i="28"/>
  <c r="D67" i="25"/>
  <c r="AE90" i="11" s="1"/>
  <c r="G67" i="25"/>
  <c r="F67" i="25"/>
  <c r="AE98" i="11"/>
  <c r="E86" i="25"/>
  <c r="AF109" i="11" s="1"/>
  <c r="M70" i="25"/>
  <c r="N67" i="25"/>
  <c r="AA39" i="11"/>
  <c r="AO39" i="11" s="1"/>
  <c r="AD84" i="11"/>
  <c r="G71" i="25"/>
  <c r="O86" i="25"/>
  <c r="E71" i="25"/>
  <c r="AF94" i="11" s="1"/>
  <c r="AA34" i="11"/>
  <c r="AO34" i="11" s="1"/>
  <c r="AD82" i="11"/>
  <c r="AD101" i="11"/>
  <c r="AE113" i="11"/>
  <c r="AF115" i="11"/>
  <c r="AF99" i="11"/>
  <c r="AE101" i="11"/>
  <c r="AD90" i="11"/>
  <c r="Q71" i="10"/>
  <c r="I91" i="28"/>
  <c r="I97" i="28"/>
  <c r="Q77" i="10"/>
  <c r="Q88" i="10"/>
  <c r="I108" i="28"/>
  <c r="Q98" i="10"/>
  <c r="I118" i="28"/>
  <c r="Q92" i="10"/>
  <c r="I112" i="28"/>
  <c r="Z121" i="11"/>
  <c r="AN121" i="11" s="1"/>
  <c r="Z124" i="11"/>
  <c r="AN124" i="11" s="1"/>
  <c r="AA107" i="11"/>
  <c r="AO107" i="11" s="1"/>
  <c r="Q58" i="10"/>
  <c r="I78" i="28"/>
  <c r="Q105" i="10"/>
  <c r="I125" i="28"/>
  <c r="Q107" i="10"/>
  <c r="I127" i="28"/>
  <c r="G97" i="25"/>
  <c r="M97" i="25"/>
  <c r="N97" i="25"/>
  <c r="O97" i="25"/>
  <c r="D97" i="25"/>
  <c r="AE120" i="11" s="1"/>
  <c r="AD34" i="11"/>
  <c r="Q97" i="10"/>
  <c r="I117" i="28"/>
  <c r="Q86" i="10"/>
  <c r="I106" i="28"/>
  <c r="AA88" i="11"/>
  <c r="AO88" i="11" s="1"/>
  <c r="AA97" i="11"/>
  <c r="AO97" i="11" s="1"/>
  <c r="AA115" i="11"/>
  <c r="AO115" i="11" s="1"/>
  <c r="AF89" i="11"/>
  <c r="Z82" i="11"/>
  <c r="AN82" i="11" s="1"/>
  <c r="Z103" i="11"/>
  <c r="AN103" i="11" s="1"/>
  <c r="AD117" i="11"/>
  <c r="AA121" i="11"/>
  <c r="AO121" i="11" s="1"/>
  <c r="AD129" i="11"/>
  <c r="AA124" i="11"/>
  <c r="AO124" i="11" s="1"/>
  <c r="Z84" i="11"/>
  <c r="AN84" i="11" s="1"/>
  <c r="Q79" i="10"/>
  <c r="I99" i="28"/>
  <c r="AD88" i="11"/>
  <c r="Q56" i="10"/>
  <c r="I76" i="28"/>
  <c r="Q100" i="10"/>
  <c r="I120" i="28"/>
  <c r="O71" i="25"/>
  <c r="M67" i="25"/>
  <c r="F71" i="25"/>
  <c r="Q59" i="10"/>
  <c r="I79" i="28"/>
  <c r="Q96" i="10"/>
  <c r="I116" i="28"/>
  <c r="Q93" i="10"/>
  <c r="I113" i="28"/>
  <c r="Q83" i="10"/>
  <c r="I103" i="28"/>
  <c r="AA82" i="11"/>
  <c r="AO82" i="11" s="1"/>
  <c r="AA103" i="11"/>
  <c r="AO103" i="11" s="1"/>
  <c r="Z115" i="11"/>
  <c r="AN115" i="11" s="1"/>
  <c r="Q108" i="10"/>
  <c r="I128" i="28"/>
  <c r="Z125" i="11"/>
  <c r="AN125" i="11" s="1"/>
  <c r="Q61" i="10"/>
  <c r="I81" i="28"/>
  <c r="N71" i="25"/>
  <c r="E67" i="25"/>
  <c r="AF90" i="11" s="1"/>
  <c r="Q74" i="10"/>
  <c r="I94" i="28"/>
  <c r="AD47" i="11"/>
  <c r="AA76" i="11"/>
  <c r="AO76" i="11" s="1"/>
  <c r="AD75" i="11"/>
  <c r="AD78" i="11"/>
  <c r="Z47" i="11"/>
  <c r="AN47" i="11" s="1"/>
  <c r="Z35" i="11"/>
  <c r="AN35" i="11" s="1"/>
  <c r="AA36" i="11"/>
  <c r="AO36" i="11" s="1"/>
  <c r="AA78" i="11"/>
  <c r="AO78" i="11" s="1"/>
  <c r="AA73" i="11"/>
  <c r="AO73" i="11" s="1"/>
  <c r="AD57" i="11"/>
  <c r="Z50" i="11"/>
  <c r="AN50" i="11" s="1"/>
  <c r="AD43" i="11"/>
  <c r="AA75" i="11"/>
  <c r="AO75" i="11" s="1"/>
  <c r="AA67" i="11"/>
  <c r="AO67" i="11" s="1"/>
  <c r="Z44" i="11"/>
  <c r="AN44" i="11" s="1"/>
  <c r="Q48" i="10"/>
  <c r="I68" i="28"/>
  <c r="Q41" i="10"/>
  <c r="I61" i="28"/>
  <c r="Q38" i="10"/>
  <c r="I58" i="28"/>
  <c r="Q45" i="10"/>
  <c r="I65" i="28"/>
  <c r="Q21" i="10"/>
  <c r="I41" i="28"/>
  <c r="Q55" i="10"/>
  <c r="I75" i="28"/>
  <c r="Q53" i="10"/>
  <c r="I73" i="28"/>
  <c r="Q51" i="10"/>
  <c r="I71" i="28"/>
  <c r="Q50" i="10"/>
  <c r="I70" i="28"/>
  <c r="AD42" i="11"/>
  <c r="Q52" i="10"/>
  <c r="I72" i="28"/>
  <c r="I26" i="28"/>
  <c r="Q35" i="10"/>
  <c r="I55" i="28"/>
  <c r="Q47" i="10"/>
  <c r="I67" i="28"/>
  <c r="Z42" i="11"/>
  <c r="AN42" i="11" s="1"/>
  <c r="AA101" i="11"/>
  <c r="AO101" i="11" s="1"/>
  <c r="AD87" i="11"/>
  <c r="N70" i="25"/>
  <c r="N86" i="25"/>
  <c r="D70" i="25"/>
  <c r="AE93" i="11" s="1"/>
  <c r="F86" i="25"/>
  <c r="F70" i="25"/>
  <c r="Z101" i="11"/>
  <c r="AN101" i="11" s="1"/>
  <c r="AD77" i="11"/>
  <c r="G70" i="25"/>
  <c r="M86" i="25"/>
  <c r="D86" i="25"/>
  <c r="AE109" i="11" s="1"/>
  <c r="AA55" i="11"/>
  <c r="AO55" i="11" s="1"/>
  <c r="AD108" i="11"/>
  <c r="AD105" i="11"/>
  <c r="O70" i="25"/>
  <c r="E75" i="25"/>
  <c r="AF98" i="11" s="1"/>
  <c r="F75" i="25"/>
  <c r="AE94" i="11"/>
  <c r="AE99" i="11"/>
  <c r="O62" i="25"/>
  <c r="G62" i="25"/>
  <c r="M62" i="25"/>
  <c r="N62" i="25"/>
  <c r="F62" i="25"/>
  <c r="D62" i="25"/>
  <c r="AE85" i="11" s="1"/>
  <c r="O55" i="25"/>
  <c r="M55" i="25"/>
  <c r="G55" i="25"/>
  <c r="N55" i="25"/>
  <c r="F55" i="25"/>
  <c r="D55" i="25"/>
  <c r="AE78" i="11" s="1"/>
  <c r="O63" i="25"/>
  <c r="M63" i="25"/>
  <c r="N63" i="25"/>
  <c r="G63" i="25"/>
  <c r="D63" i="25"/>
  <c r="AE86" i="11" s="1"/>
  <c r="F63" i="25"/>
  <c r="E63" i="25"/>
  <c r="AF86" i="11" s="1"/>
  <c r="AF93" i="11"/>
  <c r="O58" i="25"/>
  <c r="M58" i="25"/>
  <c r="G58" i="25"/>
  <c r="N58" i="25"/>
  <c r="D58" i="25"/>
  <c r="AE81" i="11" s="1"/>
  <c r="F58" i="25"/>
  <c r="O61" i="25"/>
  <c r="G61" i="25"/>
  <c r="N61" i="25"/>
  <c r="M61" i="25"/>
  <c r="F61" i="25"/>
  <c r="D61" i="25"/>
  <c r="AE84" i="11" s="1"/>
  <c r="O60" i="25"/>
  <c r="M60" i="25"/>
  <c r="G60" i="25"/>
  <c r="N60" i="25"/>
  <c r="E60" i="25"/>
  <c r="AF83" i="11" s="1"/>
  <c r="F60" i="25"/>
  <c r="D60" i="25"/>
  <c r="AE83" i="11" s="1"/>
  <c r="O57" i="25"/>
  <c r="M57" i="25"/>
  <c r="G57" i="25"/>
  <c r="N57" i="25"/>
  <c r="F57" i="25"/>
  <c r="D57" i="25"/>
  <c r="AE80" i="11" s="1"/>
  <c r="AF96" i="11"/>
  <c r="O56" i="25"/>
  <c r="G56" i="25"/>
  <c r="N56" i="25"/>
  <c r="M56" i="25"/>
  <c r="F56" i="25"/>
  <c r="D56" i="25"/>
  <c r="AE79" i="11" s="1"/>
  <c r="O54" i="25"/>
  <c r="G54" i="25"/>
  <c r="M54" i="25"/>
  <c r="N54" i="25"/>
  <c r="F54" i="25"/>
  <c r="D54" i="25"/>
  <c r="AE77" i="11" s="1"/>
  <c r="O64" i="25"/>
  <c r="G64" i="25"/>
  <c r="M64" i="25"/>
  <c r="N64" i="25"/>
  <c r="D64" i="25"/>
  <c r="AE87" i="11" s="1"/>
  <c r="F64" i="25"/>
  <c r="E57" i="25"/>
  <c r="AF80" i="11" s="1"/>
  <c r="O53" i="25"/>
  <c r="M53" i="25"/>
  <c r="G53" i="25"/>
  <c r="N53" i="25"/>
  <c r="F53" i="25"/>
  <c r="D53" i="25"/>
  <c r="AE76" i="11" s="1"/>
  <c r="O65" i="25"/>
  <c r="M65" i="25"/>
  <c r="N65" i="25"/>
  <c r="G65" i="25"/>
  <c r="F65" i="25"/>
  <c r="D65" i="25"/>
  <c r="AE88" i="11" s="1"/>
  <c r="E62" i="25"/>
  <c r="AF85" i="11" s="1"/>
  <c r="E55" i="25"/>
  <c r="AF78" i="11" s="1"/>
  <c r="AO47" i="11"/>
  <c r="AO79" i="11"/>
  <c r="AF102" i="11"/>
  <c r="AD80" i="11"/>
  <c r="AO87" i="11"/>
  <c r="AD102" i="11"/>
  <c r="D15" i="12"/>
  <c r="AD74" i="11"/>
  <c r="N45" i="25"/>
  <c r="AF95" i="11"/>
  <c r="AF105" i="11"/>
  <c r="AF87" i="11"/>
  <c r="AE89" i="11"/>
  <c r="AD106" i="11"/>
  <c r="AE106" i="11"/>
  <c r="AF34" i="11"/>
  <c r="AF92" i="11"/>
  <c r="AF97" i="11"/>
  <c r="AE92" i="11"/>
  <c r="AD36" i="11"/>
  <c r="AD39" i="11"/>
  <c r="AD63" i="11"/>
  <c r="AD45" i="11"/>
  <c r="AO104" i="11"/>
  <c r="AE111" i="11"/>
  <c r="AF112" i="11"/>
  <c r="AA81" i="11"/>
  <c r="AO81" i="11" s="1"/>
  <c r="AA125" i="11"/>
  <c r="AO125" i="11" s="1"/>
  <c r="AD53" i="11"/>
  <c r="AA57" i="11"/>
  <c r="AO57" i="11" s="1"/>
  <c r="AA74" i="11"/>
  <c r="AO74" i="11" s="1"/>
  <c r="Z74" i="11"/>
  <c r="AN74" i="11" s="1"/>
  <c r="AA42" i="11"/>
  <c r="AO42" i="11" s="1"/>
  <c r="AD61" i="11"/>
  <c r="AD131" i="11"/>
  <c r="AE134" i="11"/>
  <c r="Z134" i="11"/>
  <c r="AN134" i="11" s="1"/>
  <c r="Z131" i="11"/>
  <c r="AN131" i="11" s="1"/>
  <c r="Z107" i="11"/>
  <c r="AN107" i="11" s="1"/>
  <c r="Z83" i="11"/>
  <c r="AN83" i="11" s="1"/>
  <c r="AA72" i="11"/>
  <c r="AO72" i="11" s="1"/>
  <c r="G50" i="25"/>
  <c r="AD46" i="11"/>
  <c r="Z123" i="11"/>
  <c r="AN123" i="11" s="1"/>
  <c r="AA123" i="11"/>
  <c r="AO123" i="11" s="1"/>
  <c r="AD116" i="11"/>
  <c r="AD38" i="11"/>
  <c r="AA111" i="11"/>
  <c r="AO111" i="11" s="1"/>
  <c r="AA71" i="11"/>
  <c r="AO71" i="11" s="1"/>
  <c r="Z81" i="11"/>
  <c r="AN81" i="11" s="1"/>
  <c r="AD73" i="11"/>
  <c r="AD133" i="11"/>
  <c r="AD104" i="11"/>
  <c r="Z116" i="11"/>
  <c r="AN116" i="11" s="1"/>
  <c r="AA134" i="11"/>
  <c r="AO134" i="11" s="1"/>
  <c r="Z132" i="11"/>
  <c r="AN132" i="11" s="1"/>
  <c r="AD132" i="11"/>
  <c r="O46" i="25"/>
  <c r="AF81" i="11"/>
  <c r="D46" i="25"/>
  <c r="AE69" i="11" s="1"/>
  <c r="AF84" i="11"/>
  <c r="AF65" i="11"/>
  <c r="F48" i="25"/>
  <c r="AF107" i="11"/>
  <c r="AF108" i="11"/>
  <c r="N47" i="25"/>
  <c r="AF106" i="11"/>
  <c r="N46" i="25"/>
  <c r="AF114" i="11"/>
  <c r="F46" i="25"/>
  <c r="AF113" i="11"/>
  <c r="AF110" i="11"/>
  <c r="AE105" i="11"/>
  <c r="AF76" i="11"/>
  <c r="AF111" i="11"/>
  <c r="N50" i="25"/>
  <c r="F28" i="25"/>
  <c r="AE114" i="11"/>
  <c r="AE104" i="11"/>
  <c r="AF104" i="11"/>
  <c r="AF41" i="11"/>
  <c r="AF51" i="11"/>
  <c r="AE112" i="11"/>
  <c r="AE108" i="11"/>
  <c r="N28" i="25"/>
  <c r="AE110" i="11"/>
  <c r="E46" i="25"/>
  <c r="AF69" i="11" s="1"/>
  <c r="AF77" i="11"/>
  <c r="AF61" i="11"/>
  <c r="M48" i="25"/>
  <c r="AE115" i="11"/>
  <c r="AE107" i="11"/>
  <c r="O28" i="25"/>
  <c r="AA66" i="11"/>
  <c r="AO66" i="11" s="1"/>
  <c r="AE133" i="11"/>
  <c r="AE131" i="11"/>
  <c r="AD66" i="11"/>
  <c r="E50" i="25"/>
  <c r="AF73" i="11" s="1"/>
  <c r="AE32" i="11"/>
  <c r="AA61" i="11"/>
  <c r="AO61" i="11" s="1"/>
  <c r="AD40" i="11"/>
  <c r="D28" i="25"/>
  <c r="AE51" i="11" s="1"/>
  <c r="G28" i="25"/>
  <c r="F45" i="25"/>
  <c r="F47" i="25"/>
  <c r="D50" i="25"/>
  <c r="AE73" i="11" s="1"/>
  <c r="AA45" i="11"/>
  <c r="AO45" i="11" s="1"/>
  <c r="AD69" i="11"/>
  <c r="AA54" i="11"/>
  <c r="AO54" i="11" s="1"/>
  <c r="Z41" i="11"/>
  <c r="AN41" i="11" s="1"/>
  <c r="AD62" i="11"/>
  <c r="AD49" i="11"/>
  <c r="AD55" i="11"/>
  <c r="M51" i="25"/>
  <c r="AA59" i="11"/>
  <c r="AO59" i="11" s="1"/>
  <c r="Z31" i="11"/>
  <c r="AN31" i="11" s="1"/>
  <c r="F51" i="25"/>
  <c r="AE60" i="11"/>
  <c r="Z75" i="11"/>
  <c r="AN75" i="11" s="1"/>
  <c r="Z38" i="11"/>
  <c r="AN38" i="11" s="1"/>
  <c r="Z61" i="11"/>
  <c r="AN61" i="11" s="1"/>
  <c r="Z60" i="11"/>
  <c r="AN60" i="11" s="1"/>
  <c r="AA43" i="11"/>
  <c r="AO43" i="11" s="1"/>
  <c r="Z37" i="11"/>
  <c r="AN37" i="11" s="1"/>
  <c r="AA40" i="11"/>
  <c r="AO40" i="11" s="1"/>
  <c r="G49" i="25"/>
  <c r="N52" i="25"/>
  <c r="AD64" i="11"/>
  <c r="Z56" i="11"/>
  <c r="AN56" i="11" s="1"/>
  <c r="AD72" i="11"/>
  <c r="AD35" i="11"/>
  <c r="AD41" i="11"/>
  <c r="D49" i="25"/>
  <c r="AE72" i="11" s="1"/>
  <c r="D52" i="25"/>
  <c r="AE75" i="11" s="1"/>
  <c r="Z43" i="11"/>
  <c r="AN43" i="11" s="1"/>
  <c r="AE42" i="11"/>
  <c r="AA46" i="11"/>
  <c r="AO46" i="11" s="1"/>
  <c r="AF63" i="11"/>
  <c r="AA70" i="11"/>
  <c r="AO70" i="11" s="1"/>
  <c r="M49" i="25"/>
  <c r="D51" i="25"/>
  <c r="AE74" i="11" s="1"/>
  <c r="G52" i="25"/>
  <c r="AE66" i="11"/>
  <c r="AD56" i="11"/>
  <c r="Z65" i="11"/>
  <c r="AN65" i="11" s="1"/>
  <c r="AD51" i="11"/>
  <c r="Z51" i="11"/>
  <c r="AN51" i="11" s="1"/>
  <c r="AA60" i="11"/>
  <c r="AO60" i="11" s="1"/>
  <c r="AD44" i="11"/>
  <c r="Z32" i="11"/>
  <c r="AN32" i="11" s="1"/>
  <c r="AD70" i="11"/>
  <c r="G51" i="25"/>
  <c r="AD31" i="11"/>
  <c r="AA68" i="11"/>
  <c r="AO68" i="11" s="1"/>
  <c r="AE44" i="11"/>
  <c r="Z40" i="11"/>
  <c r="AN40" i="11" s="1"/>
  <c r="AA37" i="11"/>
  <c r="AO37" i="11" s="1"/>
  <c r="AD50" i="11"/>
  <c r="O49" i="25"/>
  <c r="E51" i="25"/>
  <c r="AF74" i="11" s="1"/>
  <c r="E52" i="25"/>
  <c r="AF75" i="11" s="1"/>
  <c r="AF43" i="11"/>
  <c r="AD59" i="11"/>
  <c r="Z68" i="11"/>
  <c r="AN68" i="11" s="1"/>
  <c r="AA49" i="11"/>
  <c r="AO49" i="11" s="1"/>
  <c r="AE59" i="11"/>
  <c r="AD48" i="11"/>
  <c r="F29" i="25"/>
  <c r="AE62" i="11"/>
  <c r="F27" i="25"/>
  <c r="AF59" i="11"/>
  <c r="AE41" i="11"/>
  <c r="AF64" i="11"/>
  <c r="E45" i="25"/>
  <c r="AF68" i="11" s="1"/>
  <c r="O47" i="25"/>
  <c r="O48" i="25"/>
  <c r="AE61" i="11"/>
  <c r="N49" i="25"/>
  <c r="N51" i="25"/>
  <c r="G45" i="25"/>
  <c r="M45" i="25"/>
  <c r="M52" i="25"/>
  <c r="AF44" i="11"/>
  <c r="AF45" i="11"/>
  <c r="F49" i="25"/>
  <c r="F50" i="25"/>
  <c r="AF67" i="11"/>
  <c r="AF39" i="11"/>
  <c r="AF62" i="11"/>
  <c r="F35" i="25"/>
  <c r="AF66" i="11"/>
  <c r="G47" i="25"/>
  <c r="E47" i="25"/>
  <c r="AF70" i="11" s="1"/>
  <c r="M50" i="25"/>
  <c r="G48" i="25"/>
  <c r="N48" i="25"/>
  <c r="AE63" i="11"/>
  <c r="AE30" i="11"/>
  <c r="AE43" i="11"/>
  <c r="AE37" i="11"/>
  <c r="AF36" i="11"/>
  <c r="AF32" i="11"/>
  <c r="D45" i="25"/>
  <c r="AE68" i="11" s="1"/>
  <c r="O52" i="25"/>
  <c r="AF31" i="11"/>
  <c r="D47" i="25"/>
  <c r="AE70" i="11" s="1"/>
  <c r="E48" i="25"/>
  <c r="AF71" i="11" s="1"/>
  <c r="AE31" i="11"/>
  <c r="AE39" i="11"/>
  <c r="AE67" i="11"/>
  <c r="AE35" i="11"/>
  <c r="AE40" i="11"/>
  <c r="Z58" i="11"/>
  <c r="AN58" i="11" s="1"/>
  <c r="AA53" i="11"/>
  <c r="AO53" i="11" s="1"/>
  <c r="AA30" i="11"/>
  <c r="AO30" i="11" s="1"/>
  <c r="AD32" i="11"/>
  <c r="Q31" i="11"/>
  <c r="AH31" i="11" s="1"/>
  <c r="Z30" i="11"/>
  <c r="AN30" i="11" s="1"/>
  <c r="AA33" i="11"/>
  <c r="AO33" i="11" s="1"/>
  <c r="AF30" i="11"/>
  <c r="AF47" i="11"/>
  <c r="AF40" i="11"/>
  <c r="AF50" i="11"/>
  <c r="F24" i="25"/>
  <c r="AF37" i="11"/>
  <c r="AE45" i="11"/>
  <c r="AF42" i="11"/>
  <c r="AF35" i="11"/>
  <c r="AE34" i="11"/>
  <c r="AE36" i="11"/>
  <c r="G34" i="25"/>
  <c r="D34" i="25"/>
  <c r="AE57" i="11" s="1"/>
  <c r="O34" i="25"/>
  <c r="M34" i="25"/>
  <c r="N34" i="25"/>
  <c r="E34" i="25"/>
  <c r="AF57" i="11" s="1"/>
  <c r="M35" i="25"/>
  <c r="N35" i="25"/>
  <c r="G35" i="25"/>
  <c r="D35" i="25"/>
  <c r="AE58" i="11" s="1"/>
  <c r="O35" i="25"/>
  <c r="G30" i="25"/>
  <c r="M30" i="25"/>
  <c r="E30" i="25"/>
  <c r="AF53" i="11" s="1"/>
  <c r="O30" i="25"/>
  <c r="N30" i="25"/>
  <c r="D30" i="25"/>
  <c r="AE53" i="11" s="1"/>
  <c r="G25" i="25"/>
  <c r="M25" i="25"/>
  <c r="D25" i="25"/>
  <c r="AE48" i="11" s="1"/>
  <c r="O25" i="25"/>
  <c r="N25" i="25"/>
  <c r="E25" i="25"/>
  <c r="AF48" i="11" s="1"/>
  <c r="M29" i="25"/>
  <c r="D29" i="25"/>
  <c r="AE52" i="11" s="1"/>
  <c r="G29" i="25"/>
  <c r="O29" i="25"/>
  <c r="N29" i="25"/>
  <c r="G33" i="25"/>
  <c r="N33" i="25"/>
  <c r="D33" i="25"/>
  <c r="AE56" i="11" s="1"/>
  <c r="M33" i="25"/>
  <c r="E33" i="25"/>
  <c r="AF56" i="11" s="1"/>
  <c r="O33" i="25"/>
  <c r="G26" i="25"/>
  <c r="M26" i="25"/>
  <c r="N26" i="25"/>
  <c r="O26" i="25"/>
  <c r="D26" i="25"/>
  <c r="AE49" i="11" s="1"/>
  <c r="E26" i="25"/>
  <c r="AF49" i="11" s="1"/>
  <c r="G23" i="25"/>
  <c r="M23" i="25"/>
  <c r="E23" i="25"/>
  <c r="AF46" i="11" s="1"/>
  <c r="N23" i="25"/>
  <c r="D23" i="25"/>
  <c r="AE46" i="11" s="1"/>
  <c r="O23" i="25"/>
  <c r="G27" i="25"/>
  <c r="M27" i="25"/>
  <c r="N27" i="25"/>
  <c r="O27" i="25"/>
  <c r="D27" i="25"/>
  <c r="AE50" i="11" s="1"/>
  <c r="G32" i="25"/>
  <c r="N32" i="25"/>
  <c r="O32" i="25"/>
  <c r="E32" i="25"/>
  <c r="AF55" i="11" s="1"/>
  <c r="D32" i="25"/>
  <c r="AE55" i="11" s="1"/>
  <c r="M32" i="25"/>
  <c r="G31" i="25"/>
  <c r="O31" i="25"/>
  <c r="E31" i="25"/>
  <c r="AF54" i="11" s="1"/>
  <c r="M31" i="25"/>
  <c r="N31" i="25"/>
  <c r="D31" i="25"/>
  <c r="AE54" i="11" s="1"/>
  <c r="G24" i="25"/>
  <c r="M24" i="25"/>
  <c r="D24" i="25"/>
  <c r="AE47" i="11" s="1"/>
  <c r="O24" i="25"/>
  <c r="N24" i="25"/>
  <c r="Q33" i="11"/>
  <c r="AH33" i="11" s="1"/>
  <c r="Q32" i="11"/>
  <c r="AH32" i="11" s="1"/>
  <c r="C5" i="12"/>
  <c r="Q30" i="11"/>
  <c r="AH30" i="11" s="1"/>
  <c r="AA48" i="11"/>
  <c r="AO48" i="11" s="1"/>
  <c r="Q29" i="10"/>
  <c r="G15" i="25"/>
  <c r="N15" i="25"/>
  <c r="O15" i="25"/>
  <c r="D15" i="25"/>
  <c r="AE38" i="11" s="1"/>
  <c r="M15" i="25"/>
  <c r="E15" i="25"/>
  <c r="AF38" i="11" s="1"/>
  <c r="Q13" i="10"/>
  <c r="Q37" i="10"/>
  <c r="Q17" i="10"/>
  <c r="Q25" i="10"/>
  <c r="Q10" i="10"/>
  <c r="AE82" i="11"/>
  <c r="C9" i="12"/>
  <c r="AE71" i="11"/>
  <c r="Q27" i="10"/>
  <c r="Q34" i="10"/>
  <c r="Q18" i="10"/>
  <c r="Q24" i="10"/>
  <c r="Q15" i="10"/>
  <c r="Q20" i="10"/>
  <c r="C10" i="12"/>
  <c r="Q44" i="10"/>
  <c r="Q19" i="10"/>
  <c r="E4" i="12"/>
  <c r="C4" i="12"/>
  <c r="Q26" i="10"/>
  <c r="Q14" i="10"/>
  <c r="Q11" i="10"/>
  <c r="Q23" i="10"/>
  <c r="AF88" i="11"/>
  <c r="AF72" i="11"/>
  <c r="AF58" i="11"/>
  <c r="AF52" i="11"/>
  <c r="Q39" i="10"/>
  <c r="Q36" i="10"/>
  <c r="Q28" i="10"/>
  <c r="Q33" i="10"/>
  <c r="C6" i="12"/>
  <c r="Q31" i="10"/>
  <c r="Q32" i="10"/>
  <c r="Q30" i="10"/>
  <c r="Q43" i="10"/>
  <c r="AA58" i="11"/>
  <c r="AO58" i="11" s="1"/>
  <c r="Q40" i="10"/>
  <c r="Q16" i="10"/>
  <c r="AF79" i="11"/>
  <c r="D11" i="12"/>
  <c r="AF82" i="11"/>
  <c r="Q8" i="10"/>
  <c r="Q12" i="10"/>
  <c r="AO41" i="11"/>
  <c r="C94" i="15"/>
  <c r="C95" i="15" s="1"/>
  <c r="B99" i="15" s="1"/>
  <c r="E99" i="15" s="1"/>
  <c r="E100" i="15" s="1"/>
  <c r="F94" i="15"/>
  <c r="F95" i="15" s="1"/>
  <c r="E94" i="15"/>
  <c r="E95" i="15" s="1"/>
  <c r="D94" i="15"/>
  <c r="D95" i="15" s="1"/>
  <c r="E29" i="15"/>
  <c r="E92" i="15" s="1"/>
  <c r="F28" i="15"/>
  <c r="L44" i="28" l="1"/>
  <c r="M24" i="10"/>
  <c r="A32" i="9"/>
  <c r="A48" i="11"/>
  <c r="A25" i="10"/>
  <c r="F29" i="15"/>
  <c r="B28" i="15"/>
  <c r="M25" i="10" l="1"/>
  <c r="L45" i="28"/>
  <c r="A33" i="9"/>
  <c r="A49" i="11"/>
  <c r="A26" i="10"/>
  <c r="F92" i="15"/>
  <c r="B29" i="15"/>
  <c r="A34" i="9" l="1"/>
  <c r="A50" i="11"/>
  <c r="A27" i="10"/>
  <c r="L46" i="28"/>
  <c r="M26" i="10"/>
  <c r="A35" i="9" l="1"/>
  <c r="A51" i="11"/>
  <c r="A28" i="10"/>
  <c r="M27" i="10"/>
  <c r="L47" i="28"/>
  <c r="A36" i="9" l="1"/>
  <c r="A52" i="11"/>
  <c r="A29" i="10"/>
  <c r="L48" i="28"/>
  <c r="M28" i="10"/>
  <c r="A37" i="9" l="1"/>
  <c r="A53" i="11"/>
  <c r="A30" i="10"/>
  <c r="M29" i="10"/>
  <c r="L49" i="28"/>
  <c r="M30" i="10" l="1"/>
  <c r="L50" i="28"/>
  <c r="A38" i="9"/>
  <c r="A54" i="11"/>
  <c r="A31" i="10"/>
  <c r="A39" i="9" l="1"/>
  <c r="A55" i="11"/>
  <c r="A32" i="10"/>
  <c r="L51" i="28"/>
  <c r="M31" i="10"/>
  <c r="L52" i="28" l="1"/>
  <c r="M32" i="10"/>
  <c r="A40" i="9"/>
  <c r="A56" i="11"/>
  <c r="A33" i="10"/>
  <c r="A41" i="9" l="1"/>
  <c r="A57" i="11"/>
  <c r="A34" i="10"/>
  <c r="M33" i="10"/>
  <c r="L53" i="28"/>
  <c r="L54" i="28" l="1"/>
  <c r="M34" i="10"/>
  <c r="A42" i="9"/>
  <c r="A58" i="11"/>
  <c r="A35" i="10"/>
  <c r="A43" i="9" l="1"/>
  <c r="A59" i="11"/>
  <c r="A36" i="10"/>
  <c r="M35" i="10"/>
  <c r="L55" i="28"/>
  <c r="M36" i="10" l="1"/>
  <c r="L56" i="28"/>
  <c r="A44" i="9"/>
  <c r="A60" i="11"/>
  <c r="A37" i="10"/>
  <c r="A45" i="9" l="1"/>
  <c r="A61" i="11"/>
  <c r="A38" i="10"/>
  <c r="L57" i="28"/>
  <c r="M37" i="10"/>
  <c r="M38" i="10" l="1"/>
  <c r="L58" i="28"/>
  <c r="A46" i="9"/>
  <c r="A62" i="11"/>
  <c r="A39" i="10"/>
  <c r="A47" i="9" l="1"/>
  <c r="A63" i="11"/>
  <c r="A40" i="10"/>
  <c r="L59" i="28"/>
  <c r="M39" i="10"/>
  <c r="L60" i="28" l="1"/>
  <c r="M40" i="10"/>
  <c r="A48" i="9"/>
  <c r="A64" i="11"/>
  <c r="A41" i="10"/>
  <c r="A49" i="9" l="1"/>
  <c r="A65" i="11"/>
  <c r="A42" i="10"/>
  <c r="L61" i="28"/>
  <c r="M41" i="10"/>
  <c r="L62" i="28" l="1"/>
  <c r="M42" i="10"/>
  <c r="A50" i="9"/>
  <c r="A66" i="11"/>
  <c r="A43" i="10"/>
  <c r="A51" i="9" l="1"/>
  <c r="A67" i="11"/>
  <c r="A44" i="10"/>
  <c r="M43" i="10"/>
  <c r="L63" i="28"/>
  <c r="M44" i="10" l="1"/>
  <c r="L64" i="28"/>
  <c r="A52" i="9"/>
  <c r="A68" i="11"/>
  <c r="A45" i="10"/>
  <c r="A53" i="9" l="1"/>
  <c r="A69" i="11"/>
  <c r="A46" i="10"/>
  <c r="L65" i="28"/>
  <c r="M45" i="10"/>
  <c r="L66" i="28" l="1"/>
  <c r="M46" i="10"/>
  <c r="A54" i="9"/>
  <c r="A70" i="11"/>
  <c r="A47" i="10"/>
  <c r="A55" i="9" l="1"/>
  <c r="A71" i="11"/>
  <c r="A48" i="10"/>
  <c r="M47" i="10"/>
  <c r="L67" i="28"/>
  <c r="A56" i="9" l="1"/>
  <c r="A72" i="11"/>
  <c r="A49" i="10"/>
  <c r="L68" i="28"/>
  <c r="M48" i="10"/>
  <c r="L69" i="28" l="1"/>
  <c r="M49" i="10"/>
  <c r="A57" i="9"/>
  <c r="A73" i="11"/>
  <c r="A50" i="10"/>
  <c r="A58" i="9" l="1"/>
  <c r="A74" i="11"/>
  <c r="A51" i="10"/>
  <c r="M50" i="10"/>
  <c r="L70" i="28"/>
  <c r="L71" i="28" l="1"/>
  <c r="M51" i="10"/>
  <c r="A59" i="9"/>
  <c r="A75" i="11"/>
  <c r="A52" i="10"/>
  <c r="A60" i="9" l="1"/>
  <c r="A76" i="11"/>
  <c r="A53" i="10"/>
  <c r="L72" i="28"/>
  <c r="M52" i="10"/>
  <c r="M53" i="10" l="1"/>
  <c r="L73" i="28"/>
  <c r="A61" i="9"/>
  <c r="A77" i="11"/>
  <c r="A54" i="10"/>
  <c r="A62" i="9" l="1"/>
  <c r="A78" i="11"/>
  <c r="A55" i="10"/>
  <c r="M54" i="10"/>
  <c r="L74" i="28"/>
  <c r="M55" i="10" l="1"/>
  <c r="L75" i="28"/>
  <c r="A63" i="9"/>
  <c r="A79" i="11"/>
  <c r="A56" i="10"/>
  <c r="A64" i="9" l="1"/>
  <c r="A80" i="11"/>
  <c r="A57" i="10"/>
  <c r="M56" i="10"/>
  <c r="L76" i="28"/>
  <c r="M57" i="10" l="1"/>
  <c r="L77" i="28"/>
  <c r="A65" i="9"/>
  <c r="A81" i="11"/>
  <c r="A58" i="10"/>
  <c r="A66" i="9" l="1"/>
  <c r="A82" i="11"/>
  <c r="A59" i="10"/>
  <c r="M58" i="10"/>
  <c r="L78" i="28"/>
  <c r="L79" i="28" l="1"/>
  <c r="M59" i="10"/>
  <c r="A67" i="9"/>
  <c r="A83" i="11"/>
  <c r="A60" i="10"/>
  <c r="A68" i="9" l="1"/>
  <c r="A84" i="11"/>
  <c r="A61" i="10"/>
  <c r="M60" i="10"/>
  <c r="L80" i="28"/>
  <c r="L81" i="28" l="1"/>
  <c r="M61" i="10"/>
  <c r="A69" i="9"/>
  <c r="A85" i="11"/>
  <c r="A62" i="10"/>
  <c r="A70" i="9" l="1"/>
  <c r="A86" i="11"/>
  <c r="A63" i="10"/>
  <c r="M62" i="10"/>
  <c r="L82" i="28"/>
  <c r="M63" i="10" l="1"/>
  <c r="L83" i="28"/>
  <c r="A71" i="9"/>
  <c r="A87" i="11"/>
  <c r="A64" i="10"/>
  <c r="A72" i="9" l="1"/>
  <c r="A88" i="11"/>
  <c r="A65" i="10"/>
  <c r="L84" i="28"/>
  <c r="M64" i="10"/>
  <c r="L85" i="28" l="1"/>
  <c r="L86" i="28" s="1"/>
  <c r="L87" i="28" s="1"/>
  <c r="L88" i="28" s="1"/>
  <c r="L89" i="28" s="1"/>
  <c r="L90" i="28" s="1"/>
  <c r="L91" i="28" s="1"/>
  <c r="L92" i="28" s="1"/>
  <c r="L93" i="28" s="1"/>
  <c r="L94" i="28" s="1"/>
  <c r="L95" i="28" s="1"/>
  <c r="L96" i="28" s="1"/>
  <c r="L97" i="28" s="1"/>
  <c r="L98" i="28" s="1"/>
  <c r="L99" i="28" s="1"/>
  <c r="L100" i="28" s="1"/>
  <c r="L101" i="28" s="1"/>
  <c r="L102" i="28" s="1"/>
  <c r="L103" i="28" s="1"/>
  <c r="L104" i="28" s="1"/>
  <c r="L105" i="28" s="1"/>
  <c r="L106" i="28" s="1"/>
  <c r="L107" i="28" s="1"/>
  <c r="L108" i="28" s="1"/>
  <c r="L109" i="28" s="1"/>
  <c r="L110" i="28" s="1"/>
  <c r="L111" i="28" s="1"/>
  <c r="L112" i="28" s="1"/>
  <c r="L113" i="28" s="1"/>
  <c r="L114" i="28" s="1"/>
  <c r="L115" i="28" s="1"/>
  <c r="L116" i="28" s="1"/>
  <c r="L117" i="28" s="1"/>
  <c r="L118" i="28" s="1"/>
  <c r="L119" i="28" s="1"/>
  <c r="L120" i="28" s="1"/>
  <c r="L121" i="28" s="1"/>
  <c r="L122" i="28" s="1"/>
  <c r="L123" i="28" s="1"/>
  <c r="L124" i="28" s="1"/>
  <c r="L125" i="28" s="1"/>
  <c r="L126" i="28" s="1"/>
  <c r="L127" i="28" s="1"/>
  <c r="L128" i="28" s="1"/>
  <c r="L129" i="28" s="1"/>
  <c r="L130" i="28" s="1"/>
  <c r="L131" i="28" s="1"/>
  <c r="L132" i="28" s="1"/>
  <c r="L133" i="28" s="1"/>
  <c r="L134" i="28" s="1"/>
  <c r="L135" i="28" s="1"/>
  <c r="L136" i="28" s="1"/>
  <c r="L137" i="28" s="1"/>
  <c r="M65" i="10"/>
  <c r="A73" i="9"/>
  <c r="A89" i="11"/>
  <c r="A66" i="10"/>
  <c r="M66" i="10" s="1"/>
  <c r="A67" i="10" l="1"/>
  <c r="M67" i="10" s="1"/>
  <c r="A74" i="9"/>
  <c r="A90" i="11"/>
  <c r="A68" i="10" l="1"/>
  <c r="M68" i="10" s="1"/>
  <c r="A91" i="11"/>
  <c r="A75" i="9"/>
  <c r="A92" i="11" l="1"/>
  <c r="A69" i="10"/>
  <c r="M69" i="10" s="1"/>
  <c r="A76" i="9"/>
  <c r="A77" i="9" l="1"/>
  <c r="A93" i="11"/>
  <c r="A70" i="10"/>
  <c r="M70" i="10" s="1"/>
  <c r="A94" i="11" l="1"/>
  <c r="A71" i="10"/>
  <c r="M71" i="10" s="1"/>
  <c r="A78" i="9"/>
  <c r="A72" i="10" l="1"/>
  <c r="M72" i="10" s="1"/>
  <c r="A95" i="11"/>
  <c r="A79" i="9"/>
  <c r="A80" i="9" l="1"/>
  <c r="A96" i="11"/>
  <c r="A73" i="10"/>
  <c r="M73" i="10" s="1"/>
  <c r="A74" i="10" l="1"/>
  <c r="M74" i="10" s="1"/>
  <c r="A81" i="9"/>
  <c r="A97" i="11"/>
  <c r="A82" i="9" l="1"/>
  <c r="A98" i="11"/>
  <c r="A75" i="10"/>
  <c r="M75" i="10" s="1"/>
  <c r="A99" i="11" l="1"/>
  <c r="A76" i="10"/>
  <c r="M76" i="10" s="1"/>
  <c r="A83" i="9"/>
  <c r="A84" i="9" l="1"/>
  <c r="A100" i="11"/>
  <c r="A77" i="10"/>
  <c r="M77" i="10" s="1"/>
  <c r="A85" i="9" l="1"/>
  <c r="A101" i="11"/>
  <c r="A78" i="10"/>
  <c r="M78" i="10" s="1"/>
  <c r="A86" i="9" l="1"/>
  <c r="A102" i="11"/>
  <c r="A79" i="10"/>
  <c r="M79" i="10" s="1"/>
  <c r="A103" i="11" l="1"/>
  <c r="A80" i="10"/>
  <c r="M80" i="10" s="1"/>
  <c r="A87" i="9"/>
  <c r="A104" i="11" l="1"/>
  <c r="A88" i="9"/>
  <c r="A81" i="10"/>
  <c r="M81" i="10" s="1"/>
  <c r="A89" i="9" l="1"/>
  <c r="A105" i="11"/>
  <c r="A82" i="10"/>
  <c r="M82" i="10" s="1"/>
  <c r="A90" i="9" l="1"/>
  <c r="A106" i="11"/>
  <c r="A83" i="10"/>
  <c r="M83" i="10" s="1"/>
  <c r="A107" i="11" l="1"/>
  <c r="A91" i="9"/>
  <c r="A84" i="10"/>
  <c r="M84" i="10" s="1"/>
  <c r="A108" i="11" l="1"/>
  <c r="A92" i="9"/>
  <c r="A85" i="10"/>
  <c r="M85" i="10" s="1"/>
  <c r="A86" i="10" l="1"/>
  <c r="M86" i="10" s="1"/>
  <c r="A93" i="9"/>
  <c r="A109" i="11"/>
  <c r="A94" i="9" l="1"/>
  <c r="A87" i="10"/>
  <c r="M87" i="10" s="1"/>
  <c r="A110" i="11"/>
  <c r="A111" i="11" l="1"/>
  <c r="A95" i="9"/>
  <c r="A88" i="10"/>
  <c r="M88" i="10" s="1"/>
  <c r="A89" i="10" l="1"/>
  <c r="M89" i="10" s="1"/>
  <c r="A112" i="11"/>
  <c r="A96" i="9"/>
  <c r="A90" i="10" l="1"/>
  <c r="M90" i="10" s="1"/>
  <c r="A113" i="11"/>
  <c r="A97" i="9"/>
  <c r="A91" i="10" l="1"/>
  <c r="M91" i="10" s="1"/>
  <c r="A98" i="9"/>
  <c r="A114" i="11"/>
  <c r="A115" i="11" l="1"/>
  <c r="A99" i="9"/>
  <c r="A92" i="10"/>
  <c r="M92" i="10" s="1"/>
  <c r="A116" i="11" l="1"/>
  <c r="A100" i="9"/>
  <c r="A93" i="10"/>
  <c r="M93" i="10" s="1"/>
  <c r="A101" i="9" l="1"/>
  <c r="A117" i="11"/>
  <c r="A94" i="10"/>
  <c r="M94" i="10" s="1"/>
  <c r="A102" i="9" l="1"/>
  <c r="A118" i="11"/>
  <c r="A95" i="10"/>
  <c r="M95" i="10" s="1"/>
  <c r="A119" i="11" l="1"/>
  <c r="A96" i="10"/>
  <c r="M96" i="10" s="1"/>
  <c r="A103" i="9"/>
  <c r="A120" i="11" l="1"/>
  <c r="A97" i="10"/>
  <c r="M97" i="10" s="1"/>
  <c r="A104" i="9"/>
  <c r="A105" i="9" l="1"/>
  <c r="A98" i="10"/>
  <c r="M98" i="10" s="1"/>
  <c r="A121" i="11"/>
  <c r="A106" i="9" l="1"/>
  <c r="A122" i="11"/>
  <c r="A99" i="10"/>
  <c r="M99" i="10" s="1"/>
  <c r="A123" i="11" l="1"/>
  <c r="A107" i="9"/>
  <c r="A100" i="10"/>
  <c r="M100" i="10" s="1"/>
  <c r="A124" i="11" l="1"/>
  <c r="A108" i="9"/>
  <c r="A101" i="10"/>
  <c r="M101" i="10" s="1"/>
  <c r="A109" i="9" l="1"/>
  <c r="A102" i="10"/>
  <c r="M102" i="10" s="1"/>
  <c r="A125" i="11"/>
  <c r="A103" i="10" l="1"/>
  <c r="M103" i="10" s="1"/>
  <c r="A110" i="9"/>
  <c r="A126" i="11"/>
  <c r="A127" i="11" l="1"/>
  <c r="A111" i="9"/>
  <c r="A104" i="10"/>
  <c r="M104" i="10" s="1"/>
  <c r="A105" i="10" l="1"/>
  <c r="M105" i="10" s="1"/>
  <c r="A128" i="11"/>
  <c r="A112" i="9"/>
  <c r="A113" i="9" l="1"/>
  <c r="A129" i="11"/>
  <c r="A106" i="10"/>
  <c r="M106" i="10" s="1"/>
  <c r="A114" i="9" l="1"/>
  <c r="A130" i="11"/>
  <c r="A107" i="10"/>
  <c r="M107" i="10" s="1"/>
  <c r="A131" i="11" l="1"/>
  <c r="A115" i="9"/>
  <c r="A108" i="10"/>
  <c r="M108" i="10" s="1"/>
  <c r="A132" i="11" l="1"/>
  <c r="A109" i="10"/>
  <c r="M109" i="10" s="1"/>
  <c r="A116" i="9"/>
  <c r="A117" i="9" l="1"/>
  <c r="A133" i="11"/>
  <c r="A110" i="10"/>
  <c r="M110" i="10" s="1"/>
  <c r="A118" i="9" l="1"/>
  <c r="A134" i="11"/>
  <c r="A111" i="10"/>
  <c r="M111" i="10" s="1"/>
  <c r="A135" i="11" l="1"/>
  <c r="A119" i="9"/>
  <c r="A112" i="10"/>
  <c r="M112" i="10" s="1"/>
  <c r="A120" i="9" l="1"/>
  <c r="A113" i="10"/>
  <c r="M113" i="10" s="1"/>
  <c r="A136" i="11"/>
  <c r="A114" i="10" l="1"/>
  <c r="M114" i="10" s="1"/>
  <c r="A121" i="9"/>
  <c r="A137" i="11"/>
  <c r="A138" i="11" l="1"/>
  <c r="A122" i="9"/>
  <c r="A115" i="10"/>
  <c r="M115" i="10" s="1"/>
  <c r="A123" i="9" l="1"/>
  <c r="A116" i="10"/>
  <c r="M116" i="10" s="1"/>
  <c r="A139" i="11"/>
  <c r="A117" i="10" l="1"/>
  <c r="M117" i="10" s="1"/>
  <c r="A140" i="11"/>
  <c r="D4" i="18" l="1"/>
  <c r="K9" i="18" s="1"/>
  <c r="K10" i="18" s="1"/>
  <c r="K6" i="18" l="1"/>
  <c r="M7" i="18" s="1"/>
  <c r="D26" i="28"/>
  <c r="K5" i="18"/>
  <c r="G43" i="8" s="1"/>
  <c r="W12" i="9"/>
  <c r="K4" i="18"/>
  <c r="G42" i="8" s="1"/>
  <c r="I44" i="8" l="1"/>
  <c r="AD12" i="9"/>
  <c r="AF12" i="9" s="1"/>
  <c r="AG127" i="9" s="1"/>
  <c r="F14" i="11" s="1"/>
  <c r="X12" i="9"/>
  <c r="K44" i="8"/>
  <c r="E246" i="44" l="1"/>
  <c r="N44" i="8"/>
  <c r="E133" i="41"/>
  <c r="E181" i="42"/>
  <c r="E229" i="43"/>
  <c r="G14" i="11"/>
  <c r="T29" i="11" s="1"/>
  <c r="T140" i="11"/>
  <c r="T136" i="11"/>
  <c r="T96" i="11"/>
  <c r="T137" i="11"/>
  <c r="T112" i="11"/>
  <c r="T79" i="11"/>
  <c r="T104" i="11"/>
  <c r="T123" i="11"/>
  <c r="T132" i="11"/>
  <c r="T43" i="11"/>
  <c r="T54" i="11"/>
  <c r="T45" i="11"/>
  <c r="T135" i="11"/>
  <c r="T85" i="11"/>
  <c r="T114" i="11"/>
  <c r="T126" i="11"/>
  <c r="T131" i="11"/>
  <c r="T62" i="11"/>
  <c r="T64" i="11"/>
  <c r="T70" i="11"/>
  <c r="T57" i="11"/>
  <c r="T51" i="11"/>
  <c r="T49" i="11"/>
  <c r="T99" i="11"/>
  <c r="T95" i="11"/>
  <c r="T138" i="11"/>
  <c r="T103" i="11"/>
  <c r="T97" i="11"/>
  <c r="T92" i="11"/>
  <c r="T69" i="11"/>
  <c r="T108" i="11"/>
  <c r="T84" i="11"/>
  <c r="T125" i="11"/>
  <c r="T72" i="11"/>
  <c r="T36" i="11"/>
  <c r="T139" i="11"/>
  <c r="T87" i="11"/>
  <c r="T102" i="11"/>
  <c r="T106" i="11"/>
  <c r="T76" i="11"/>
  <c r="T117" i="11"/>
  <c r="T80" i="11"/>
  <c r="T83" i="11"/>
  <c r="T130" i="11"/>
  <c r="T86" i="11"/>
  <c r="T101" i="11"/>
  <c r="T90" i="11"/>
  <c r="T111" i="11"/>
  <c r="T75" i="11"/>
  <c r="T58" i="11"/>
  <c r="T39" i="11"/>
  <c r="T94" i="11"/>
  <c r="T98" i="11"/>
  <c r="T113" i="11"/>
  <c r="T100" i="11"/>
  <c r="T107" i="11"/>
  <c r="T122" i="11"/>
  <c r="T67" i="11"/>
  <c r="T38" i="11"/>
  <c r="T110" i="11"/>
  <c r="T105" i="11"/>
  <c r="T121" i="11"/>
  <c r="T134" i="11"/>
  <c r="T37" i="11"/>
  <c r="T41" i="11"/>
  <c r="T65" i="11"/>
  <c r="T52" i="11"/>
  <c r="T115" i="11"/>
  <c r="T119" i="11"/>
  <c r="T46" i="11"/>
  <c r="T118" i="11"/>
  <c r="T116" i="11"/>
  <c r="T133" i="11"/>
  <c r="T66" i="11"/>
  <c r="T48" i="11"/>
  <c r="T68" i="11"/>
  <c r="T61" i="11"/>
  <c r="T78" i="11"/>
  <c r="T127" i="11"/>
  <c r="T63" i="11"/>
  <c r="T44" i="11"/>
  <c r="T77" i="11"/>
  <c r="T81" i="11"/>
  <c r="T128" i="11"/>
  <c r="T74" i="11"/>
  <c r="T40" i="11"/>
  <c r="T53" i="11"/>
  <c r="T82" i="11"/>
  <c r="T109" i="11"/>
  <c r="T129" i="11"/>
  <c r="T55" i="11"/>
  <c r="T60" i="11"/>
  <c r="T89" i="11"/>
  <c r="T91" i="11"/>
  <c r="T120" i="11"/>
  <c r="T59" i="11"/>
  <c r="T56" i="11"/>
  <c r="T93" i="11"/>
  <c r="T88" i="11"/>
  <c r="T124" i="11"/>
  <c r="T73" i="11"/>
  <c r="T50" i="11"/>
  <c r="T71" i="11"/>
  <c r="T47" i="11"/>
  <c r="T42" i="11"/>
  <c r="I6" i="25"/>
  <c r="AN29" i="11" s="1"/>
  <c r="AA12" i="9"/>
  <c r="J6" i="25" s="1"/>
  <c r="E86" i="31"/>
  <c r="F8" i="11"/>
  <c r="G8" i="11" s="1"/>
  <c r="E86" i="34"/>
  <c r="E155" i="30"/>
  <c r="G17" i="11" l="1"/>
  <c r="AB118" i="11"/>
  <c r="AP118" i="11" s="1"/>
  <c r="AG118" i="11"/>
  <c r="AB49" i="11"/>
  <c r="AP49" i="11" s="1"/>
  <c r="AG49" i="11"/>
  <c r="AB46" i="11"/>
  <c r="AP46" i="11" s="1"/>
  <c r="AG46" i="11"/>
  <c r="AB42" i="11"/>
  <c r="AP42" i="11" s="1"/>
  <c r="AG42" i="11"/>
  <c r="AB132" i="11"/>
  <c r="AP132" i="11" s="1"/>
  <c r="AG132" i="11"/>
  <c r="AB47" i="11"/>
  <c r="AP47" i="11" s="1"/>
  <c r="AG47" i="11"/>
  <c r="AB60" i="11"/>
  <c r="AP60" i="11" s="1"/>
  <c r="AG60" i="11"/>
  <c r="AB63" i="11"/>
  <c r="AP63" i="11" s="1"/>
  <c r="AG63" i="11"/>
  <c r="AB115" i="11"/>
  <c r="AP115" i="11" s="1"/>
  <c r="AG115" i="11"/>
  <c r="AB107" i="11"/>
  <c r="AP107" i="11" s="1"/>
  <c r="AG107" i="11"/>
  <c r="AB130" i="11"/>
  <c r="AP130" i="11" s="1"/>
  <c r="AG130" i="11"/>
  <c r="AB84" i="11"/>
  <c r="AP84" i="11" s="1"/>
  <c r="AG84" i="11"/>
  <c r="AB70" i="11"/>
  <c r="AP70" i="11" s="1"/>
  <c r="AG70" i="11"/>
  <c r="AB123" i="11"/>
  <c r="AP123" i="11" s="1"/>
  <c r="AG123" i="11"/>
  <c r="AB71" i="11"/>
  <c r="AP71" i="11" s="1"/>
  <c r="AG71" i="11"/>
  <c r="AB55" i="11"/>
  <c r="AP55" i="11" s="1"/>
  <c r="AG55" i="11"/>
  <c r="AB127" i="11"/>
  <c r="AP127" i="11" s="1"/>
  <c r="AG127" i="11"/>
  <c r="AB52" i="11"/>
  <c r="AP52" i="11" s="1"/>
  <c r="AG52" i="11"/>
  <c r="AB100" i="11"/>
  <c r="AP100" i="11" s="1"/>
  <c r="AG100" i="11"/>
  <c r="AB83" i="11"/>
  <c r="AP83" i="11" s="1"/>
  <c r="AG83" i="11"/>
  <c r="AB108" i="11"/>
  <c r="AP108" i="11" s="1"/>
  <c r="AG108" i="11"/>
  <c r="AB64" i="11"/>
  <c r="AP64" i="11" s="1"/>
  <c r="AG64" i="11"/>
  <c r="AB104" i="11"/>
  <c r="AP104" i="11" s="1"/>
  <c r="AG104" i="11"/>
  <c r="AB120" i="11"/>
  <c r="AP120" i="11" s="1"/>
  <c r="AG120" i="11"/>
  <c r="AB36" i="11"/>
  <c r="AP36" i="11" s="1"/>
  <c r="AG36" i="11"/>
  <c r="AB77" i="11"/>
  <c r="AP77" i="11" s="1"/>
  <c r="AG77" i="11"/>
  <c r="AG67" i="11"/>
  <c r="AB67" i="11"/>
  <c r="AP67" i="11" s="1"/>
  <c r="AB122" i="11"/>
  <c r="AP122" i="11" s="1"/>
  <c r="AG122" i="11"/>
  <c r="AB113" i="11"/>
  <c r="AP113" i="11" s="1"/>
  <c r="AG113" i="11"/>
  <c r="AB69" i="11"/>
  <c r="AP69" i="11" s="1"/>
  <c r="AG69" i="11"/>
  <c r="AB62" i="11"/>
  <c r="AP62" i="11" s="1"/>
  <c r="AG62" i="11"/>
  <c r="AB79" i="11"/>
  <c r="AP79" i="11" s="1"/>
  <c r="AG79" i="11"/>
  <c r="AB38" i="11"/>
  <c r="AP38" i="11" s="1"/>
  <c r="AG38" i="11"/>
  <c r="AB90" i="11"/>
  <c r="AP90" i="11" s="1"/>
  <c r="AG90" i="11"/>
  <c r="AB91" i="11"/>
  <c r="AP91" i="11" s="1"/>
  <c r="AG91" i="11"/>
  <c r="AB101" i="11"/>
  <c r="AP101" i="11" s="1"/>
  <c r="AG101" i="11"/>
  <c r="AB119" i="11"/>
  <c r="AP119" i="11" s="1"/>
  <c r="AG119" i="11"/>
  <c r="AB57" i="11"/>
  <c r="AP57" i="11" s="1"/>
  <c r="AG57" i="11"/>
  <c r="AB78" i="11"/>
  <c r="AP78" i="11" s="1"/>
  <c r="AG78" i="11"/>
  <c r="AB73" i="11"/>
  <c r="AP73" i="11" s="1"/>
  <c r="AG73" i="11"/>
  <c r="AB109" i="11"/>
  <c r="AP109" i="11" s="1"/>
  <c r="AG109" i="11"/>
  <c r="AB61" i="11"/>
  <c r="AP61" i="11" s="1"/>
  <c r="AG61" i="11"/>
  <c r="AB41" i="11"/>
  <c r="AP41" i="11" s="1"/>
  <c r="AG41" i="11"/>
  <c r="AB98" i="11"/>
  <c r="AP98" i="11" s="1"/>
  <c r="AG98" i="11"/>
  <c r="AB117" i="11"/>
  <c r="AP117" i="11" s="1"/>
  <c r="AG117" i="11"/>
  <c r="AB92" i="11"/>
  <c r="AP92" i="11" s="1"/>
  <c r="AG92" i="11"/>
  <c r="AB131" i="11"/>
  <c r="AP131" i="11" s="1"/>
  <c r="AG131" i="11"/>
  <c r="AB112" i="11"/>
  <c r="AP112" i="11" s="1"/>
  <c r="AG112" i="11"/>
  <c r="AB51" i="11"/>
  <c r="AP51" i="11" s="1"/>
  <c r="AG51" i="11"/>
  <c r="AB125" i="11"/>
  <c r="AP125" i="11" s="1"/>
  <c r="AG125" i="11"/>
  <c r="AB129" i="11"/>
  <c r="AP129" i="11" s="1"/>
  <c r="AG129" i="11"/>
  <c r="AB124" i="11"/>
  <c r="AP124" i="11" s="1"/>
  <c r="AG124" i="11"/>
  <c r="AB82" i="11"/>
  <c r="AP82" i="11" s="1"/>
  <c r="AG82" i="11"/>
  <c r="AB68" i="11"/>
  <c r="AP68" i="11" s="1"/>
  <c r="AG68" i="11"/>
  <c r="AB37" i="11"/>
  <c r="AP37" i="11" s="1"/>
  <c r="AG37" i="11"/>
  <c r="AB94" i="11"/>
  <c r="AP94" i="11" s="1"/>
  <c r="AG94" i="11"/>
  <c r="AB76" i="11"/>
  <c r="AP76" i="11" s="1"/>
  <c r="AG76" i="11"/>
  <c r="AB97" i="11"/>
  <c r="AP97" i="11" s="1"/>
  <c r="AG97" i="11"/>
  <c r="AB126" i="11"/>
  <c r="AP126" i="11" s="1"/>
  <c r="AG126" i="11"/>
  <c r="AG137" i="11"/>
  <c r="AB137" i="11"/>
  <c r="AP137" i="11" s="1"/>
  <c r="AB54" i="11"/>
  <c r="AP54" i="11" s="1"/>
  <c r="AG54" i="11"/>
  <c r="AB72" i="11"/>
  <c r="AP72" i="11" s="1"/>
  <c r="AG72" i="11"/>
  <c r="AB89" i="11"/>
  <c r="AP89" i="11" s="1"/>
  <c r="AG89" i="11"/>
  <c r="AB86" i="11"/>
  <c r="AP86" i="11" s="1"/>
  <c r="AG86" i="11"/>
  <c r="AB50" i="11"/>
  <c r="AP50" i="11" s="1"/>
  <c r="AG50" i="11"/>
  <c r="AB80" i="11"/>
  <c r="AP80" i="11" s="1"/>
  <c r="AG80" i="11"/>
  <c r="AB88" i="11"/>
  <c r="AP88" i="11" s="1"/>
  <c r="AG88" i="11"/>
  <c r="AG48" i="11"/>
  <c r="AB48" i="11"/>
  <c r="AP48" i="11" s="1"/>
  <c r="AB134" i="11"/>
  <c r="AP134" i="11" s="1"/>
  <c r="AG134" i="11"/>
  <c r="AB39" i="11"/>
  <c r="AP39" i="11" s="1"/>
  <c r="AG39" i="11"/>
  <c r="AB106" i="11"/>
  <c r="AP106" i="11" s="1"/>
  <c r="AG106" i="11"/>
  <c r="AB103" i="11"/>
  <c r="AP103" i="11" s="1"/>
  <c r="AG103" i="11"/>
  <c r="AB114" i="11"/>
  <c r="AP114" i="11" s="1"/>
  <c r="AG114" i="11"/>
  <c r="AB96" i="11"/>
  <c r="AP96" i="11" s="1"/>
  <c r="AG96" i="11"/>
  <c r="AB93" i="11"/>
  <c r="AP93" i="11" s="1"/>
  <c r="AG93" i="11"/>
  <c r="AB40" i="11"/>
  <c r="AP40" i="11" s="1"/>
  <c r="AG40" i="11"/>
  <c r="AG66" i="11"/>
  <c r="AB66" i="11"/>
  <c r="AP66" i="11" s="1"/>
  <c r="AB121" i="11"/>
  <c r="AP121" i="11" s="1"/>
  <c r="AG121" i="11"/>
  <c r="AB58" i="11"/>
  <c r="AP58" i="11" s="1"/>
  <c r="AG58" i="11"/>
  <c r="AB102" i="11"/>
  <c r="AP102" i="11" s="1"/>
  <c r="AG102" i="11"/>
  <c r="AB138" i="11"/>
  <c r="AP138" i="11" s="1"/>
  <c r="AG138" i="11"/>
  <c r="AB85" i="11"/>
  <c r="AP85" i="11" s="1"/>
  <c r="AG85" i="11"/>
  <c r="AG136" i="11"/>
  <c r="AB136" i="11"/>
  <c r="AP136" i="11" s="1"/>
  <c r="P119" i="11"/>
  <c r="Q119" i="11" s="1"/>
  <c r="AH119" i="11" s="1"/>
  <c r="P116" i="11"/>
  <c r="Q116" i="11" s="1"/>
  <c r="AH116" i="11" s="1"/>
  <c r="P132" i="11"/>
  <c r="Q132" i="11" s="1"/>
  <c r="AH132" i="11" s="1"/>
  <c r="P63" i="11"/>
  <c r="Q63" i="11" s="1"/>
  <c r="AH63" i="11" s="1"/>
  <c r="P49" i="11"/>
  <c r="Q49" i="11" s="1"/>
  <c r="AH49" i="11" s="1"/>
  <c r="P94" i="11"/>
  <c r="Q94" i="11" s="1"/>
  <c r="AH94" i="11" s="1"/>
  <c r="P72" i="11"/>
  <c r="Q72" i="11" s="1"/>
  <c r="AH72" i="11" s="1"/>
  <c r="P91" i="11"/>
  <c r="Q91" i="11" s="1"/>
  <c r="AH91" i="11" s="1"/>
  <c r="P103" i="11"/>
  <c r="Q103" i="11" s="1"/>
  <c r="AH103" i="11" s="1"/>
  <c r="P47" i="11"/>
  <c r="Q47" i="11" s="1"/>
  <c r="AH47" i="11" s="1"/>
  <c r="P53" i="11"/>
  <c r="Q53" i="11" s="1"/>
  <c r="AH53" i="11" s="1"/>
  <c r="P56" i="11"/>
  <c r="Q56" i="11" s="1"/>
  <c r="AH56" i="11" s="1"/>
  <c r="P70" i="11"/>
  <c r="Q70" i="11" s="1"/>
  <c r="AH70" i="11" s="1"/>
  <c r="P101" i="11"/>
  <c r="Q101" i="11" s="1"/>
  <c r="AH101" i="11" s="1"/>
  <c r="P95" i="11"/>
  <c r="Q95" i="11" s="1"/>
  <c r="AH95" i="11" s="1"/>
  <c r="P115" i="11"/>
  <c r="Q115" i="11" s="1"/>
  <c r="AH115" i="11" s="1"/>
  <c r="P140" i="11"/>
  <c r="Q140" i="11" s="1"/>
  <c r="AH140" i="11" s="1"/>
  <c r="P124" i="11"/>
  <c r="Q124" i="11" s="1"/>
  <c r="AH124" i="11" s="1"/>
  <c r="P131" i="11"/>
  <c r="Q131" i="11" s="1"/>
  <c r="AH131" i="11" s="1"/>
  <c r="P45" i="11"/>
  <c r="Q45" i="11" s="1"/>
  <c r="AH45" i="11" s="1"/>
  <c r="P67" i="11"/>
  <c r="Q67" i="11" s="1"/>
  <c r="AH67" i="11" s="1"/>
  <c r="P59" i="11"/>
  <c r="Q59" i="11" s="1"/>
  <c r="AH59" i="11" s="1"/>
  <c r="P88" i="11"/>
  <c r="Q88" i="11" s="1"/>
  <c r="AH88" i="11" s="1"/>
  <c r="P87" i="11"/>
  <c r="Q87" i="11" s="1"/>
  <c r="AH87" i="11" s="1"/>
  <c r="P93" i="11"/>
  <c r="Q93" i="11" s="1"/>
  <c r="AH93" i="11" s="1"/>
  <c r="P121" i="11"/>
  <c r="Q121" i="11" s="1"/>
  <c r="AH121" i="11" s="1"/>
  <c r="P125" i="11"/>
  <c r="Q125" i="11" s="1"/>
  <c r="AH125" i="11" s="1"/>
  <c r="P61" i="11"/>
  <c r="Q61" i="11" s="1"/>
  <c r="AH61" i="11" s="1"/>
  <c r="P122" i="11"/>
  <c r="Q122" i="11" s="1"/>
  <c r="AH122" i="11" s="1"/>
  <c r="P130" i="11"/>
  <c r="Q130" i="11" s="1"/>
  <c r="AH130" i="11" s="1"/>
  <c r="P62" i="11"/>
  <c r="Q62" i="11" s="1"/>
  <c r="AH62" i="11" s="1"/>
  <c r="P38" i="11"/>
  <c r="Q38" i="11" s="1"/>
  <c r="AH38" i="11" s="1"/>
  <c r="P43" i="11"/>
  <c r="Q43" i="11" s="1"/>
  <c r="AH43" i="11" s="1"/>
  <c r="P55" i="11"/>
  <c r="Q55" i="11" s="1"/>
  <c r="AH55" i="11" s="1"/>
  <c r="P75" i="11"/>
  <c r="Q75" i="11" s="1"/>
  <c r="AH75" i="11" s="1"/>
  <c r="P112" i="11"/>
  <c r="Q112" i="11" s="1"/>
  <c r="AH112" i="11" s="1"/>
  <c r="P111" i="11"/>
  <c r="Q111" i="11" s="1"/>
  <c r="AH111" i="11" s="1"/>
  <c r="P96" i="11"/>
  <c r="Q96" i="11" s="1"/>
  <c r="AH96" i="11" s="1"/>
  <c r="P135" i="11"/>
  <c r="Q135" i="11" s="1"/>
  <c r="AH135" i="11" s="1"/>
  <c r="P118" i="11"/>
  <c r="Q118" i="11" s="1"/>
  <c r="AH118" i="11" s="1"/>
  <c r="P50" i="11"/>
  <c r="Q50" i="11" s="1"/>
  <c r="AH50" i="11" s="1"/>
  <c r="P42" i="11"/>
  <c r="Q42" i="11" s="1"/>
  <c r="AH42" i="11" s="1"/>
  <c r="P66" i="11"/>
  <c r="Q66" i="11" s="1"/>
  <c r="AH66" i="11" s="1"/>
  <c r="P60" i="11"/>
  <c r="Q60" i="11" s="1"/>
  <c r="AH60" i="11" s="1"/>
  <c r="P68" i="11"/>
  <c r="Q68" i="11" s="1"/>
  <c r="AH68" i="11" s="1"/>
  <c r="P90" i="11"/>
  <c r="Q90" i="11" s="1"/>
  <c r="AH90" i="11" s="1"/>
  <c r="P89" i="11"/>
  <c r="Q89" i="11" s="1"/>
  <c r="AH89" i="11" s="1"/>
  <c r="P113" i="11"/>
  <c r="Q113" i="11" s="1"/>
  <c r="AH113" i="11" s="1"/>
  <c r="P46" i="11"/>
  <c r="Q46" i="11" s="1"/>
  <c r="AH46" i="11" s="1"/>
  <c r="P105" i="11"/>
  <c r="Q105" i="11" s="1"/>
  <c r="AH105" i="11" s="1"/>
  <c r="P138" i="11"/>
  <c r="Q138" i="11" s="1"/>
  <c r="AH138" i="11" s="1"/>
  <c r="P129" i="11"/>
  <c r="Q129" i="11" s="1"/>
  <c r="AH129" i="11" s="1"/>
  <c r="P51" i="11"/>
  <c r="Q51" i="11" s="1"/>
  <c r="AH51" i="11" s="1"/>
  <c r="P34" i="11"/>
  <c r="Q34" i="11" s="1"/>
  <c r="AH34" i="11" s="1"/>
  <c r="P39" i="11"/>
  <c r="Q39" i="11" s="1"/>
  <c r="AH39" i="11" s="1"/>
  <c r="P85" i="11"/>
  <c r="Q85" i="11" s="1"/>
  <c r="AH85" i="11" s="1"/>
  <c r="P98" i="11"/>
  <c r="Q98" i="11" s="1"/>
  <c r="AH98" i="11" s="1"/>
  <c r="P74" i="11"/>
  <c r="Q74" i="11" s="1"/>
  <c r="AH74" i="11" s="1"/>
  <c r="P108" i="11"/>
  <c r="Q108" i="11" s="1"/>
  <c r="AH108" i="11" s="1"/>
  <c r="P110" i="11"/>
  <c r="Q110" i="11" s="1"/>
  <c r="AH110" i="11" s="1"/>
  <c r="P76" i="11"/>
  <c r="Q76" i="11" s="1"/>
  <c r="AH76" i="11" s="1"/>
  <c r="P117" i="11"/>
  <c r="Q117" i="11" s="1"/>
  <c r="AH117" i="11" s="1"/>
  <c r="P48" i="11"/>
  <c r="Q48" i="11" s="1"/>
  <c r="AH48" i="11" s="1"/>
  <c r="P83" i="11"/>
  <c r="Q83" i="11" s="1"/>
  <c r="AH83" i="11" s="1"/>
  <c r="P79" i="11"/>
  <c r="Q79" i="11" s="1"/>
  <c r="AH79" i="11" s="1"/>
  <c r="P77" i="11"/>
  <c r="Q77" i="11" s="1"/>
  <c r="AH77" i="11" s="1"/>
  <c r="P81" i="11"/>
  <c r="Q81" i="11" s="1"/>
  <c r="AH81" i="11" s="1"/>
  <c r="P84" i="11"/>
  <c r="Q84" i="11" s="1"/>
  <c r="AH84" i="11" s="1"/>
  <c r="P102" i="11"/>
  <c r="Q102" i="11" s="1"/>
  <c r="AH102" i="11" s="1"/>
  <c r="P127" i="11"/>
  <c r="Q127" i="11" s="1"/>
  <c r="AH127" i="11" s="1"/>
  <c r="P134" i="11"/>
  <c r="Q134" i="11" s="1"/>
  <c r="AH134" i="11" s="1"/>
  <c r="P133" i="11"/>
  <c r="Q133" i="11" s="1"/>
  <c r="AH133" i="11" s="1"/>
  <c r="P106" i="11"/>
  <c r="Q106" i="11" s="1"/>
  <c r="AH106" i="11" s="1"/>
  <c r="P114" i="11"/>
  <c r="Q114" i="11" s="1"/>
  <c r="AH114" i="11" s="1"/>
  <c r="P71" i="11"/>
  <c r="Q71" i="11" s="1"/>
  <c r="AH71" i="11" s="1"/>
  <c r="P78" i="11"/>
  <c r="Q78" i="11" s="1"/>
  <c r="AH78" i="11" s="1"/>
  <c r="P40" i="11"/>
  <c r="Q40" i="11" s="1"/>
  <c r="AH40" i="11" s="1"/>
  <c r="P65" i="11"/>
  <c r="Q65" i="11" s="1"/>
  <c r="AH65" i="11" s="1"/>
  <c r="P99" i="11"/>
  <c r="Q99" i="11" s="1"/>
  <c r="AH99" i="11" s="1"/>
  <c r="P82" i="11"/>
  <c r="Q82" i="11" s="1"/>
  <c r="AH82" i="11" s="1"/>
  <c r="P41" i="11"/>
  <c r="Q41" i="11" s="1"/>
  <c r="AH41" i="11" s="1"/>
  <c r="P128" i="11"/>
  <c r="Q128" i="11" s="1"/>
  <c r="AH128" i="11" s="1"/>
  <c r="P120" i="11"/>
  <c r="Q120" i="11" s="1"/>
  <c r="AH120" i="11" s="1"/>
  <c r="P123" i="11"/>
  <c r="Q123" i="11" s="1"/>
  <c r="AH123" i="11" s="1"/>
  <c r="P52" i="11"/>
  <c r="Q52" i="11" s="1"/>
  <c r="AH52" i="11" s="1"/>
  <c r="P104" i="11"/>
  <c r="Q104" i="11" s="1"/>
  <c r="AH104" i="11" s="1"/>
  <c r="P92" i="11"/>
  <c r="Q92" i="11" s="1"/>
  <c r="AH92" i="11" s="1"/>
  <c r="P69" i="11"/>
  <c r="Q69" i="11" s="1"/>
  <c r="AH69" i="11" s="1"/>
  <c r="P80" i="11"/>
  <c r="Q80" i="11" s="1"/>
  <c r="AH80" i="11" s="1"/>
  <c r="P86" i="11"/>
  <c r="Q86" i="11" s="1"/>
  <c r="AH86" i="11" s="1"/>
  <c r="P35" i="11"/>
  <c r="Q35" i="11" s="1"/>
  <c r="AH35" i="11" s="1"/>
  <c r="P100" i="11"/>
  <c r="Q100" i="11" s="1"/>
  <c r="AH100" i="11" s="1"/>
  <c r="P139" i="11"/>
  <c r="Q139" i="11" s="1"/>
  <c r="AH139" i="11" s="1"/>
  <c r="P136" i="11"/>
  <c r="Q136" i="11" s="1"/>
  <c r="AH136" i="11" s="1"/>
  <c r="P137" i="11"/>
  <c r="Q137" i="11" s="1"/>
  <c r="AH137" i="11" s="1"/>
  <c r="P44" i="11"/>
  <c r="Q44" i="11" s="1"/>
  <c r="AH44" i="11" s="1"/>
  <c r="P37" i="11"/>
  <c r="Q37" i="11" s="1"/>
  <c r="AH37" i="11" s="1"/>
  <c r="P57" i="11"/>
  <c r="Q57" i="11" s="1"/>
  <c r="AH57" i="11" s="1"/>
  <c r="P126" i="11"/>
  <c r="Q126" i="11" s="1"/>
  <c r="AH126" i="11" s="1"/>
  <c r="P64" i="11"/>
  <c r="Q64" i="11" s="1"/>
  <c r="AH64" i="11" s="1"/>
  <c r="P36" i="11"/>
  <c r="Q36" i="11" s="1"/>
  <c r="AH36" i="11" s="1"/>
  <c r="P58" i="11"/>
  <c r="Q58" i="11" s="1"/>
  <c r="AH58" i="11" s="1"/>
  <c r="P109" i="11"/>
  <c r="Q109" i="11" s="1"/>
  <c r="AH109" i="11" s="1"/>
  <c r="P73" i="11"/>
  <c r="Q73" i="11" s="1"/>
  <c r="AH73" i="11" s="1"/>
  <c r="P107" i="11"/>
  <c r="Q107" i="11" s="1"/>
  <c r="AH107" i="11" s="1"/>
  <c r="P97" i="11"/>
  <c r="Q97" i="11" s="1"/>
  <c r="AH97" i="11" s="1"/>
  <c r="P54" i="11"/>
  <c r="Q54" i="11" s="1"/>
  <c r="AH54" i="11" s="1"/>
  <c r="AB53" i="11"/>
  <c r="AP53" i="11" s="1"/>
  <c r="AG53" i="11"/>
  <c r="X132" i="11"/>
  <c r="AL132" i="11" s="1"/>
  <c r="X125" i="11"/>
  <c r="AL125" i="11" s="1"/>
  <c r="X115" i="11"/>
  <c r="AL115" i="11" s="1"/>
  <c r="X88" i="11"/>
  <c r="AL88" i="11" s="1"/>
  <c r="X79" i="11"/>
  <c r="AL79" i="11" s="1"/>
  <c r="X120" i="11"/>
  <c r="AL120" i="11" s="1"/>
  <c r="X126" i="11"/>
  <c r="AL126" i="11" s="1"/>
  <c r="X128" i="11"/>
  <c r="AL128" i="11" s="1"/>
  <c r="X103" i="11"/>
  <c r="AL103" i="11" s="1"/>
  <c r="X54" i="11"/>
  <c r="AL54" i="11" s="1"/>
  <c r="X116" i="11"/>
  <c r="AL116" i="11" s="1"/>
  <c r="X140" i="11"/>
  <c r="AL140" i="11" s="1"/>
  <c r="X56" i="11"/>
  <c r="AL56" i="11" s="1"/>
  <c r="X46" i="11"/>
  <c r="AL46" i="11" s="1"/>
  <c r="X41" i="11"/>
  <c r="AL41" i="11" s="1"/>
  <c r="X111" i="11"/>
  <c r="AL111" i="11" s="1"/>
  <c r="X121" i="11"/>
  <c r="AL121" i="11" s="1"/>
  <c r="X105" i="11"/>
  <c r="AL105" i="11" s="1"/>
  <c r="X81" i="11"/>
  <c r="AL81" i="11" s="1"/>
  <c r="X139" i="11"/>
  <c r="AL139" i="11" s="1"/>
  <c r="X43" i="11"/>
  <c r="AL43" i="11" s="1"/>
  <c r="X57" i="11"/>
  <c r="AL57" i="11" s="1"/>
  <c r="X66" i="11"/>
  <c r="AL66" i="11" s="1"/>
  <c r="X133" i="11"/>
  <c r="AL133" i="11" s="1"/>
  <c r="X90" i="11"/>
  <c r="AL90" i="11" s="1"/>
  <c r="X76" i="11"/>
  <c r="AL76" i="11" s="1"/>
  <c r="X80" i="11"/>
  <c r="AL80" i="11" s="1"/>
  <c r="X99" i="11"/>
  <c r="AL99" i="11" s="1"/>
  <c r="X42" i="11"/>
  <c r="AL42" i="11" s="1"/>
  <c r="X49" i="11"/>
  <c r="AL49" i="11" s="1"/>
  <c r="X60" i="11"/>
  <c r="AL60" i="11" s="1"/>
  <c r="X102" i="11"/>
  <c r="AL102" i="11" s="1"/>
  <c r="X83" i="11"/>
  <c r="AL83" i="11" s="1"/>
  <c r="X108" i="11"/>
  <c r="AL108" i="11" s="1"/>
  <c r="X98" i="11"/>
  <c r="AL98" i="11" s="1"/>
  <c r="X87" i="11"/>
  <c r="AL87" i="11" s="1"/>
  <c r="X137" i="11"/>
  <c r="AL137" i="11" s="1"/>
  <c r="X47" i="11"/>
  <c r="AL47" i="11" s="1"/>
  <c r="X68" i="11"/>
  <c r="AL68" i="11" s="1"/>
  <c r="X71" i="11"/>
  <c r="AL71" i="11" s="1"/>
  <c r="X67" i="11"/>
  <c r="AL67" i="11" s="1"/>
  <c r="X73" i="11"/>
  <c r="AL73" i="11" s="1"/>
  <c r="X114" i="11"/>
  <c r="AL114" i="11" s="1"/>
  <c r="X136" i="11"/>
  <c r="AL136" i="11" s="1"/>
  <c r="X93" i="11"/>
  <c r="AL93" i="11" s="1"/>
  <c r="X63" i="11"/>
  <c r="AL63" i="11" s="1"/>
  <c r="X45" i="11"/>
  <c r="AL45" i="11" s="1"/>
  <c r="X74" i="11"/>
  <c r="AL74" i="11" s="1"/>
  <c r="X44" i="11"/>
  <c r="AL44" i="11" s="1"/>
  <c r="X130" i="11"/>
  <c r="AL130" i="11" s="1"/>
  <c r="X84" i="11"/>
  <c r="AL84" i="11" s="1"/>
  <c r="X131" i="11"/>
  <c r="AL131" i="11" s="1"/>
  <c r="X85" i="11"/>
  <c r="AL85" i="11" s="1"/>
  <c r="X53" i="11"/>
  <c r="AL53" i="11" s="1"/>
  <c r="X64" i="11"/>
  <c r="AL64" i="11" s="1"/>
  <c r="X36" i="11"/>
  <c r="AL36" i="11" s="1"/>
  <c r="X129" i="11"/>
  <c r="AL129" i="11" s="1"/>
  <c r="X113" i="11"/>
  <c r="AL113" i="11" s="1"/>
  <c r="X82" i="11"/>
  <c r="AL82" i="11" s="1"/>
  <c r="X124" i="11"/>
  <c r="AL124" i="11" s="1"/>
  <c r="X135" i="11"/>
  <c r="AL135" i="11" s="1"/>
  <c r="X55" i="11"/>
  <c r="AL55" i="11" s="1"/>
  <c r="X69" i="11"/>
  <c r="AL69" i="11" s="1"/>
  <c r="X37" i="11"/>
  <c r="AL37" i="11" s="1"/>
  <c r="X104" i="11"/>
  <c r="AL104" i="11" s="1"/>
  <c r="X106" i="11"/>
  <c r="AL106" i="11" s="1"/>
  <c r="X94" i="11"/>
  <c r="AL94" i="11" s="1"/>
  <c r="X118" i="11"/>
  <c r="AL118" i="11" s="1"/>
  <c r="X89" i="11"/>
  <c r="AL89" i="11" s="1"/>
  <c r="X61" i="11"/>
  <c r="AL61" i="11" s="1"/>
  <c r="X65" i="11"/>
  <c r="AL65" i="11" s="1"/>
  <c r="X39" i="11"/>
  <c r="AL39" i="11" s="1"/>
  <c r="X107" i="11"/>
  <c r="AL107" i="11" s="1"/>
  <c r="X95" i="11"/>
  <c r="AL95" i="11" s="1"/>
  <c r="X96" i="11"/>
  <c r="AL96" i="11" s="1"/>
  <c r="X77" i="11"/>
  <c r="AL77" i="11" s="1"/>
  <c r="X101" i="11"/>
  <c r="AL101" i="11" s="1"/>
  <c r="X59" i="11"/>
  <c r="AL59" i="11" s="1"/>
  <c r="X58" i="11"/>
  <c r="AL58" i="11" s="1"/>
  <c r="X35" i="11"/>
  <c r="AL35" i="11" s="1"/>
  <c r="X122" i="11"/>
  <c r="AL122" i="11" s="1"/>
  <c r="X92" i="11"/>
  <c r="AL92" i="11" s="1"/>
  <c r="X75" i="11"/>
  <c r="AL75" i="11" s="1"/>
  <c r="X100" i="11"/>
  <c r="AL100" i="11" s="1"/>
  <c r="X110" i="11"/>
  <c r="AL110" i="11" s="1"/>
  <c r="X70" i="11"/>
  <c r="AL70" i="11" s="1"/>
  <c r="X62" i="11"/>
  <c r="AL62" i="11" s="1"/>
  <c r="X40" i="11"/>
  <c r="AL40" i="11" s="1"/>
  <c r="X109" i="11"/>
  <c r="AL109" i="11" s="1"/>
  <c r="X91" i="11"/>
  <c r="AL91" i="11" s="1"/>
  <c r="X123" i="11"/>
  <c r="AL123" i="11" s="1"/>
  <c r="X86" i="11"/>
  <c r="AL86" i="11" s="1"/>
  <c r="X138" i="11"/>
  <c r="AL138" i="11" s="1"/>
  <c r="X52" i="11"/>
  <c r="AL52" i="11" s="1"/>
  <c r="X50" i="11"/>
  <c r="AL50" i="11" s="1"/>
  <c r="X34" i="11"/>
  <c r="AL34" i="11" s="1"/>
  <c r="X78" i="11"/>
  <c r="AL78" i="11" s="1"/>
  <c r="X72" i="11"/>
  <c r="AL72" i="11" s="1"/>
  <c r="X117" i="11"/>
  <c r="AL117" i="11" s="1"/>
  <c r="X134" i="11"/>
  <c r="AL134" i="11" s="1"/>
  <c r="X51" i="11"/>
  <c r="AL51" i="11" s="1"/>
  <c r="X48" i="11"/>
  <c r="AL48" i="11" s="1"/>
  <c r="X38" i="11"/>
  <c r="AL38" i="11" s="1"/>
  <c r="X97" i="11"/>
  <c r="AL97" i="11" s="1"/>
  <c r="X127" i="11"/>
  <c r="AL127" i="11" s="1"/>
  <c r="X112" i="11"/>
  <c r="AL112" i="11" s="1"/>
  <c r="X119" i="11"/>
  <c r="AL119" i="11" s="1"/>
  <c r="AB56" i="11"/>
  <c r="AP56" i="11" s="1"/>
  <c r="AG56" i="11"/>
  <c r="AB74" i="11"/>
  <c r="AP74" i="11" s="1"/>
  <c r="AG74" i="11"/>
  <c r="AB133" i="11"/>
  <c r="AP133" i="11" s="1"/>
  <c r="AG133" i="11"/>
  <c r="AB105" i="11"/>
  <c r="AP105" i="11" s="1"/>
  <c r="AG105" i="11"/>
  <c r="AB75" i="11"/>
  <c r="AP75" i="11" s="1"/>
  <c r="AG75" i="11"/>
  <c r="AB87" i="11"/>
  <c r="AP87" i="11" s="1"/>
  <c r="AG87" i="11"/>
  <c r="AB95" i="11"/>
  <c r="AP95" i="11" s="1"/>
  <c r="AG95" i="11"/>
  <c r="AG135" i="11"/>
  <c r="AB135" i="11"/>
  <c r="AP135" i="11" s="1"/>
  <c r="AB140" i="11"/>
  <c r="AP140" i="11" s="1"/>
  <c r="AG140" i="11"/>
  <c r="AB81" i="11"/>
  <c r="AP81" i="11" s="1"/>
  <c r="AG81" i="11"/>
  <c r="AG43" i="11"/>
  <c r="AB43" i="11"/>
  <c r="AP43" i="11" s="1"/>
  <c r="AB44" i="11"/>
  <c r="AP44" i="11" s="1"/>
  <c r="AG44" i="11"/>
  <c r="AG65" i="11"/>
  <c r="AB65" i="11"/>
  <c r="AP65" i="11" s="1"/>
  <c r="AB59" i="11"/>
  <c r="AP59" i="11" s="1"/>
  <c r="AG59" i="11"/>
  <c r="AB128" i="11"/>
  <c r="AP128" i="11" s="1"/>
  <c r="AG128" i="11"/>
  <c r="AB116" i="11"/>
  <c r="AP116" i="11" s="1"/>
  <c r="AG116" i="11"/>
  <c r="AB110" i="11"/>
  <c r="AP110" i="11" s="1"/>
  <c r="AG110" i="11"/>
  <c r="AB111" i="11"/>
  <c r="AP111" i="11" s="1"/>
  <c r="AG111" i="11"/>
  <c r="AB139" i="11"/>
  <c r="AP139" i="11" s="1"/>
  <c r="AG139" i="11"/>
  <c r="AB99" i="11"/>
  <c r="AP99" i="11" s="1"/>
  <c r="AG99" i="11"/>
  <c r="AB45" i="11"/>
  <c r="AP45" i="11" s="1"/>
  <c r="AG45" i="11"/>
  <c r="T35" i="11"/>
  <c r="T34" i="11"/>
  <c r="G9" i="11"/>
  <c r="AO29" i="11"/>
  <c r="T33" i="11"/>
  <c r="T32" i="11"/>
  <c r="T30" i="11"/>
  <c r="T31" i="11"/>
  <c r="D6" i="25"/>
  <c r="AE29" i="11" s="1"/>
  <c r="E6" i="25"/>
  <c r="C6" i="25"/>
  <c r="AD29" i="11" s="1"/>
  <c r="Y118" i="11" l="1"/>
  <c r="AM118" i="11" s="1"/>
  <c r="Y127" i="11"/>
  <c r="AM127" i="11" s="1"/>
  <c r="Y120" i="11"/>
  <c r="AM120" i="11" s="1"/>
  <c r="Y139" i="11"/>
  <c r="AM139" i="11" s="1"/>
  <c r="Y138" i="11"/>
  <c r="AM138" i="11" s="1"/>
  <c r="Y135" i="11"/>
  <c r="AM135" i="11" s="1"/>
  <c r="Y122" i="11"/>
  <c r="AM122" i="11" s="1"/>
  <c r="Y136" i="11"/>
  <c r="AM136" i="11" s="1"/>
  <c r="Y126" i="11"/>
  <c r="AM126" i="11" s="1"/>
  <c r="Y137" i="11"/>
  <c r="AM137" i="11" s="1"/>
  <c r="Y121" i="11"/>
  <c r="AM121" i="11" s="1"/>
  <c r="Y140" i="11"/>
  <c r="AM140" i="11" s="1"/>
  <c r="Y119" i="11"/>
  <c r="AM119" i="11" s="1"/>
  <c r="Y128" i="11"/>
  <c r="AM128" i="11" s="1"/>
  <c r="Y124" i="11"/>
  <c r="AM124" i="11" s="1"/>
  <c r="Y133" i="11"/>
  <c r="AM133" i="11" s="1"/>
  <c r="Y116" i="11"/>
  <c r="AM116" i="11" s="1"/>
  <c r="Y78" i="11"/>
  <c r="AM78" i="11" s="1"/>
  <c r="Y102" i="11"/>
  <c r="AM102" i="11" s="1"/>
  <c r="Y99" i="11"/>
  <c r="AM99" i="11" s="1"/>
  <c r="Y81" i="11"/>
  <c r="AM81" i="11" s="1"/>
  <c r="Y66" i="11"/>
  <c r="AM66" i="11" s="1"/>
  <c r="Y37" i="11"/>
  <c r="AM37" i="11" s="1"/>
  <c r="Y59" i="11"/>
  <c r="AM59" i="11" s="1"/>
  <c r="Y125" i="11"/>
  <c r="AM125" i="11" s="1"/>
  <c r="Y134" i="11"/>
  <c r="AM134" i="11" s="1"/>
  <c r="Y95" i="11"/>
  <c r="AM95" i="11" s="1"/>
  <c r="Y67" i="11"/>
  <c r="AM67" i="11" s="1"/>
  <c r="Y117" i="11"/>
  <c r="AM117" i="11" s="1"/>
  <c r="Y40" i="11"/>
  <c r="AM40" i="11" s="1"/>
  <c r="Y96" i="11"/>
  <c r="AM96" i="11" s="1"/>
  <c r="Y75" i="11"/>
  <c r="AM75" i="11" s="1"/>
  <c r="Y113" i="11"/>
  <c r="AM113" i="11" s="1"/>
  <c r="Y87" i="11"/>
  <c r="AM87" i="11" s="1"/>
  <c r="Y60" i="11"/>
  <c r="AM60" i="11" s="1"/>
  <c r="Y61" i="11"/>
  <c r="AM61" i="11" s="1"/>
  <c r="Y57" i="11"/>
  <c r="AM57" i="11" s="1"/>
  <c r="Y91" i="11"/>
  <c r="AM91" i="11" s="1"/>
  <c r="Y34" i="11"/>
  <c r="AM34" i="11" s="1"/>
  <c r="Y108" i="11"/>
  <c r="AM108" i="11" s="1"/>
  <c r="Y83" i="11"/>
  <c r="AM83" i="11" s="1"/>
  <c r="Y50" i="11"/>
  <c r="AM50" i="11" s="1"/>
  <c r="Y43" i="11"/>
  <c r="AM43" i="11" s="1"/>
  <c r="Y71" i="11"/>
  <c r="AM71" i="11" s="1"/>
  <c r="Y100" i="11"/>
  <c r="AM100" i="11" s="1"/>
  <c r="Y76" i="11"/>
  <c r="AM76" i="11" s="1"/>
  <c r="Y35" i="11"/>
  <c r="AM35" i="11" s="1"/>
  <c r="Y129" i="11"/>
  <c r="AM129" i="11" s="1"/>
  <c r="Y51" i="11"/>
  <c r="AM51" i="11" s="1"/>
  <c r="Y84" i="11"/>
  <c r="AM84" i="11" s="1"/>
  <c r="Y88" i="11"/>
  <c r="AM88" i="11" s="1"/>
  <c r="Y94" i="11"/>
  <c r="AM94" i="11" s="1"/>
  <c r="Y42" i="11"/>
  <c r="AM42" i="11" s="1"/>
  <c r="Y52" i="11"/>
  <c r="AM52" i="11" s="1"/>
  <c r="Y92" i="11"/>
  <c r="AM92" i="11" s="1"/>
  <c r="Y73" i="11"/>
  <c r="AM73" i="11" s="1"/>
  <c r="Y38" i="11"/>
  <c r="AM38" i="11" s="1"/>
  <c r="Y109" i="11"/>
  <c r="AM109" i="11" s="1"/>
  <c r="Y56" i="11"/>
  <c r="AM56" i="11" s="1"/>
  <c r="Y107" i="11"/>
  <c r="AM107" i="11" s="1"/>
  <c r="Y77" i="11"/>
  <c r="AM77" i="11" s="1"/>
  <c r="Y74" i="11"/>
  <c r="AM74" i="11" s="1"/>
  <c r="Y70" i="11"/>
  <c r="AM70" i="11" s="1"/>
  <c r="Y86" i="11"/>
  <c r="AM86" i="11" s="1"/>
  <c r="Y48" i="11"/>
  <c r="AM48" i="11" s="1"/>
  <c r="Y58" i="11"/>
  <c r="AM58" i="11" s="1"/>
  <c r="Y39" i="11"/>
  <c r="AM39" i="11" s="1"/>
  <c r="Y69" i="11"/>
  <c r="AM69" i="11" s="1"/>
  <c r="Y64" i="11"/>
  <c r="AM64" i="11" s="1"/>
  <c r="Y46" i="11"/>
  <c r="AM46" i="11" s="1"/>
  <c r="Y130" i="11"/>
  <c r="AM130" i="11" s="1"/>
  <c r="Y132" i="11"/>
  <c r="AM132" i="11" s="1"/>
  <c r="Y115" i="11"/>
  <c r="AM115" i="11" s="1"/>
  <c r="Y93" i="11"/>
  <c r="AM93" i="11" s="1"/>
  <c r="Y72" i="11"/>
  <c r="AM72" i="11" s="1"/>
  <c r="Y80" i="11"/>
  <c r="AM80" i="11" s="1"/>
  <c r="Y112" i="11"/>
  <c r="AM112" i="11" s="1"/>
  <c r="Y45" i="11"/>
  <c r="AM45" i="11" s="1"/>
  <c r="Y65" i="11"/>
  <c r="AM65" i="11" s="1"/>
  <c r="Y90" i="11"/>
  <c r="AM90" i="11" s="1"/>
  <c r="Y68" i="11"/>
  <c r="AM68" i="11" s="1"/>
  <c r="Y114" i="11"/>
  <c r="AM114" i="11" s="1"/>
  <c r="Y55" i="11"/>
  <c r="AM55" i="11" s="1"/>
  <c r="Y131" i="11"/>
  <c r="AM131" i="11" s="1"/>
  <c r="Y62" i="11"/>
  <c r="AM62" i="11" s="1"/>
  <c r="Y123" i="11"/>
  <c r="AM123" i="11" s="1"/>
  <c r="Y111" i="11"/>
  <c r="AM111" i="11" s="1"/>
  <c r="Y82" i="11"/>
  <c r="AM82" i="11" s="1"/>
  <c r="Y79" i="11"/>
  <c r="AM79" i="11" s="1"/>
  <c r="Y47" i="11"/>
  <c r="AM47" i="11" s="1"/>
  <c r="Y53" i="11"/>
  <c r="AM53" i="11" s="1"/>
  <c r="Y105" i="11"/>
  <c r="AM105" i="11" s="1"/>
  <c r="Y85" i="11"/>
  <c r="AM85" i="11" s="1"/>
  <c r="Y103" i="11"/>
  <c r="AM103" i="11" s="1"/>
  <c r="Y97" i="11"/>
  <c r="AM97" i="11" s="1"/>
  <c r="Y98" i="11"/>
  <c r="AM98" i="11" s="1"/>
  <c r="Y41" i="11"/>
  <c r="AM41" i="11" s="1"/>
  <c r="Y44" i="11"/>
  <c r="AM44" i="11" s="1"/>
  <c r="Y101" i="11"/>
  <c r="AM101" i="11" s="1"/>
  <c r="Y110" i="11"/>
  <c r="AM110" i="11" s="1"/>
  <c r="Y104" i="11"/>
  <c r="AM104" i="11" s="1"/>
  <c r="Y106" i="11"/>
  <c r="AM106" i="11" s="1"/>
  <c r="Y49" i="11"/>
  <c r="AM49" i="11" s="1"/>
  <c r="Y36" i="11"/>
  <c r="AM36" i="11" s="1"/>
  <c r="Y54" i="11"/>
  <c r="AM54" i="11" s="1"/>
  <c r="Y89" i="11"/>
  <c r="AM89" i="11" s="1"/>
  <c r="Y63" i="11"/>
  <c r="AM63" i="11" s="1"/>
  <c r="Y33" i="11"/>
  <c r="AM33" i="11" s="1"/>
  <c r="AB35" i="11"/>
  <c r="AP35" i="11" s="1"/>
  <c r="AG35" i="11"/>
  <c r="Y31" i="11"/>
  <c r="AM31" i="11" s="1"/>
  <c r="Y30" i="11"/>
  <c r="AM30" i="11" s="1"/>
  <c r="Y32" i="11"/>
  <c r="AM32" i="11" s="1"/>
  <c r="AB34" i="11"/>
  <c r="AP34" i="11" s="1"/>
  <c r="AG34" i="11"/>
  <c r="G16" i="11"/>
  <c r="G15" i="11"/>
  <c r="V30" i="11" s="1"/>
  <c r="AJ30" i="11" s="1"/>
  <c r="Y29" i="11"/>
  <c r="AM29" i="11" s="1"/>
  <c r="D9" i="12"/>
  <c r="D10" i="12"/>
  <c r="AF29" i="11"/>
  <c r="AB31" i="11"/>
  <c r="AP31" i="11" s="1"/>
  <c r="AG31" i="11"/>
  <c r="C11" i="12"/>
  <c r="AB29" i="11"/>
  <c r="AP29" i="11" s="1"/>
  <c r="AG29" i="11"/>
  <c r="AB32" i="11"/>
  <c r="AP32" i="11" s="1"/>
  <c r="AG32" i="11"/>
  <c r="D5" i="12"/>
  <c r="AB30" i="11"/>
  <c r="AP30" i="11" s="1"/>
  <c r="AG30" i="11"/>
  <c r="AG33" i="11"/>
  <c r="AB33" i="11"/>
  <c r="AP33" i="11" s="1"/>
  <c r="X31" i="11"/>
  <c r="AL31" i="11" s="1"/>
  <c r="X30" i="11"/>
  <c r="AL30" i="11" s="1"/>
  <c r="X33" i="11"/>
  <c r="AL33" i="11" s="1"/>
  <c r="X29" i="11"/>
  <c r="AL29" i="11" s="1"/>
  <c r="X32" i="11"/>
  <c r="AL32" i="11" s="1"/>
  <c r="V32" i="11" l="1"/>
  <c r="AJ32" i="11" s="1"/>
  <c r="W30" i="11"/>
  <c r="AK30" i="11" s="1"/>
  <c r="C7" i="36" s="1"/>
  <c r="W137" i="11"/>
  <c r="AK137" i="11" s="1"/>
  <c r="W116" i="11"/>
  <c r="AK116" i="11" s="1"/>
  <c r="W126" i="11"/>
  <c r="AK126" i="11" s="1"/>
  <c r="W45" i="11"/>
  <c r="AK45" i="11" s="1"/>
  <c r="W106" i="11"/>
  <c r="AK106" i="11" s="1"/>
  <c r="W40" i="11"/>
  <c r="AK40" i="11" s="1"/>
  <c r="W135" i="11"/>
  <c r="AK135" i="11" s="1"/>
  <c r="W120" i="11"/>
  <c r="AK120" i="11" s="1"/>
  <c r="W140" i="11"/>
  <c r="AK140" i="11" s="1"/>
  <c r="W124" i="11"/>
  <c r="AK124" i="11" s="1"/>
  <c r="W122" i="11"/>
  <c r="AK122" i="11" s="1"/>
  <c r="W121" i="11"/>
  <c r="AK121" i="11" s="1"/>
  <c r="W130" i="11"/>
  <c r="AK130" i="11" s="1"/>
  <c r="W119" i="11"/>
  <c r="AK119" i="11" s="1"/>
  <c r="W99" i="11"/>
  <c r="AK99" i="11" s="1"/>
  <c r="W94" i="11"/>
  <c r="AK94" i="11" s="1"/>
  <c r="W60" i="11"/>
  <c r="AK60" i="11" s="1"/>
  <c r="W129" i="11"/>
  <c r="AK129" i="11" s="1"/>
  <c r="W123" i="11"/>
  <c r="AK123" i="11" s="1"/>
  <c r="W133" i="11"/>
  <c r="AK133" i="11" s="1"/>
  <c r="W139" i="11"/>
  <c r="AK139" i="11" s="1"/>
  <c r="W127" i="11"/>
  <c r="AK127" i="11" s="1"/>
  <c r="W132" i="11"/>
  <c r="AK132" i="11" s="1"/>
  <c r="W136" i="11"/>
  <c r="AK136" i="11" s="1"/>
  <c r="W118" i="11"/>
  <c r="AK118" i="11" s="1"/>
  <c r="W128" i="11"/>
  <c r="AK128" i="11" s="1"/>
  <c r="W131" i="11"/>
  <c r="AK131" i="11" s="1"/>
  <c r="W138" i="11"/>
  <c r="AK138" i="11" s="1"/>
  <c r="W125" i="11"/>
  <c r="AK125" i="11" s="1"/>
  <c r="W117" i="11"/>
  <c r="AK117" i="11" s="1"/>
  <c r="W134" i="11"/>
  <c r="AK134" i="11" s="1"/>
  <c r="W54" i="11"/>
  <c r="AK54" i="11" s="1"/>
  <c r="W108" i="11"/>
  <c r="AK108" i="11" s="1"/>
  <c r="W65" i="11"/>
  <c r="AK65" i="11" s="1"/>
  <c r="W42" i="11"/>
  <c r="AK42" i="11" s="1"/>
  <c r="W37" i="11"/>
  <c r="AK37" i="11" s="1"/>
  <c r="W102" i="11"/>
  <c r="AK102" i="11" s="1"/>
  <c r="W87" i="11"/>
  <c r="AK87" i="11" s="1"/>
  <c r="W101" i="11"/>
  <c r="AK101" i="11" s="1"/>
  <c r="W107" i="11"/>
  <c r="AK107" i="11" s="1"/>
  <c r="W35" i="11"/>
  <c r="AK35" i="11" s="1"/>
  <c r="W68" i="11"/>
  <c r="AK68" i="11" s="1"/>
  <c r="W92" i="11"/>
  <c r="AK92" i="11" s="1"/>
  <c r="W79" i="11"/>
  <c r="AK79" i="11" s="1"/>
  <c r="W46" i="11"/>
  <c r="AK46" i="11" s="1"/>
  <c r="W71" i="11"/>
  <c r="AK71" i="11" s="1"/>
  <c r="W74" i="11"/>
  <c r="AK74" i="11" s="1"/>
  <c r="W36" i="11"/>
  <c r="AK36" i="11" s="1"/>
  <c r="W59" i="11"/>
  <c r="AK59" i="11" s="1"/>
  <c r="W90" i="11"/>
  <c r="AK90" i="11" s="1"/>
  <c r="W83" i="11"/>
  <c r="AK83" i="11" s="1"/>
  <c r="W89" i="11"/>
  <c r="AK89" i="11" s="1"/>
  <c r="W77" i="11"/>
  <c r="AK77" i="11" s="1"/>
  <c r="W100" i="11"/>
  <c r="AK100" i="11" s="1"/>
  <c r="W63" i="11"/>
  <c r="AK63" i="11" s="1"/>
  <c r="W34" i="11"/>
  <c r="AK34" i="11" s="1"/>
  <c r="W53" i="11"/>
  <c r="AK53" i="11" s="1"/>
  <c r="W51" i="11"/>
  <c r="AK51" i="11" s="1"/>
  <c r="W66" i="11"/>
  <c r="AK66" i="11" s="1"/>
  <c r="W111" i="11"/>
  <c r="AK111" i="11" s="1"/>
  <c r="W82" i="11"/>
  <c r="AK82" i="11" s="1"/>
  <c r="W86" i="11"/>
  <c r="AK86" i="11" s="1"/>
  <c r="W109" i="11"/>
  <c r="AK109" i="11" s="1"/>
  <c r="W110" i="11"/>
  <c r="AK110" i="11" s="1"/>
  <c r="W48" i="11"/>
  <c r="AK48" i="11" s="1"/>
  <c r="W49" i="11"/>
  <c r="AK49" i="11" s="1"/>
  <c r="W88" i="11"/>
  <c r="AK88" i="11" s="1"/>
  <c r="W39" i="11"/>
  <c r="AK39" i="11" s="1"/>
  <c r="W58" i="11"/>
  <c r="AK58" i="11" s="1"/>
  <c r="W44" i="11"/>
  <c r="AK44" i="11" s="1"/>
  <c r="W115" i="11"/>
  <c r="AK115" i="11" s="1"/>
  <c r="W112" i="11"/>
  <c r="AK112" i="11" s="1"/>
  <c r="W55" i="11"/>
  <c r="AK55" i="11" s="1"/>
  <c r="W52" i="11"/>
  <c r="AK52" i="11" s="1"/>
  <c r="W72" i="11"/>
  <c r="AK72" i="11" s="1"/>
  <c r="W50" i="11"/>
  <c r="AK50" i="11" s="1"/>
  <c r="M27" i="36" s="1"/>
  <c r="W84" i="11"/>
  <c r="AK84" i="11" s="1"/>
  <c r="W75" i="11"/>
  <c r="AK75" i="11" s="1"/>
  <c r="W103" i="11"/>
  <c r="AK103" i="11" s="1"/>
  <c r="W78" i="11"/>
  <c r="AK78" i="11" s="1"/>
  <c r="W38" i="11"/>
  <c r="AK38" i="11" s="1"/>
  <c r="W85" i="11"/>
  <c r="AK85" i="11" s="1"/>
  <c r="W76" i="11"/>
  <c r="AK76" i="11" s="1"/>
  <c r="W91" i="11"/>
  <c r="AK91" i="11" s="1"/>
  <c r="W43" i="11"/>
  <c r="AK43" i="11" s="1"/>
  <c r="W70" i="11"/>
  <c r="AK70" i="11" s="1"/>
  <c r="W95" i="11"/>
  <c r="AK95" i="11" s="1"/>
  <c r="W96" i="11"/>
  <c r="AK96" i="11" s="1"/>
  <c r="W81" i="11"/>
  <c r="AK81" i="11" s="1"/>
  <c r="W64" i="11"/>
  <c r="AK64" i="11" s="1"/>
  <c r="W41" i="11"/>
  <c r="AK41" i="11" s="1"/>
  <c r="Q18" i="36" s="1"/>
  <c r="W57" i="11"/>
  <c r="AK57" i="11" s="1"/>
  <c r="W114" i="11"/>
  <c r="AK114" i="11" s="1"/>
  <c r="W67" i="11"/>
  <c r="AK67" i="11" s="1"/>
  <c r="W97" i="11"/>
  <c r="AK97" i="11" s="1"/>
  <c r="W62" i="11"/>
  <c r="AK62" i="11" s="1"/>
  <c r="W47" i="11"/>
  <c r="AK47" i="11" s="1"/>
  <c r="W105" i="11"/>
  <c r="AK105" i="11" s="1"/>
  <c r="W69" i="11"/>
  <c r="AK69" i="11" s="1"/>
  <c r="W113" i="11"/>
  <c r="AK113" i="11" s="1"/>
  <c r="W61" i="11"/>
  <c r="AK61" i="11" s="1"/>
  <c r="W93" i="11"/>
  <c r="AK93" i="11" s="1"/>
  <c r="W80" i="11"/>
  <c r="AK80" i="11" s="1"/>
  <c r="W98" i="11"/>
  <c r="AK98" i="11" s="1"/>
  <c r="W104" i="11"/>
  <c r="AK104" i="11" s="1"/>
  <c r="W73" i="11"/>
  <c r="AK73" i="11" s="1"/>
  <c r="W56" i="11"/>
  <c r="AK56" i="11" s="1"/>
  <c r="V29" i="11"/>
  <c r="AJ29" i="11" s="1"/>
  <c r="V124" i="11"/>
  <c r="AJ124" i="11" s="1"/>
  <c r="V84" i="11"/>
  <c r="AJ84" i="11" s="1"/>
  <c r="I61" i="36" s="1"/>
  <c r="V112" i="11"/>
  <c r="AJ112" i="11" s="1"/>
  <c r="V50" i="11"/>
  <c r="AJ50" i="11" s="1"/>
  <c r="V113" i="11"/>
  <c r="AJ113" i="11" s="1"/>
  <c r="V68" i="11"/>
  <c r="AJ68" i="11" s="1"/>
  <c r="V42" i="11"/>
  <c r="AJ42" i="11" s="1"/>
  <c r="M19" i="36" s="1"/>
  <c r="V55" i="11"/>
  <c r="AJ55" i="11" s="1"/>
  <c r="V118" i="11"/>
  <c r="AJ118" i="11" s="1"/>
  <c r="V116" i="11"/>
  <c r="AJ116" i="11" s="1"/>
  <c r="M93" i="36" s="1"/>
  <c r="V75" i="11"/>
  <c r="AJ75" i="11" s="1"/>
  <c r="V105" i="11"/>
  <c r="AJ105" i="11" s="1"/>
  <c r="V63" i="11"/>
  <c r="AJ63" i="11" s="1"/>
  <c r="V59" i="11"/>
  <c r="AJ59" i="11" s="1"/>
  <c r="M36" i="36" s="1"/>
  <c r="V71" i="11"/>
  <c r="AJ71" i="11" s="1"/>
  <c r="V122" i="11"/>
  <c r="AJ122" i="11" s="1"/>
  <c r="M99" i="36" s="1"/>
  <c r="V129" i="11"/>
  <c r="AJ129" i="11" s="1"/>
  <c r="V139" i="11"/>
  <c r="AJ139" i="11" s="1"/>
  <c r="V125" i="11"/>
  <c r="AJ125" i="11" s="1"/>
  <c r="V123" i="11"/>
  <c r="AJ123" i="11" s="1"/>
  <c r="V135" i="11"/>
  <c r="AJ135" i="11" s="1"/>
  <c r="V120" i="11"/>
  <c r="AJ120" i="11" s="1"/>
  <c r="V134" i="11"/>
  <c r="AJ134" i="11" s="1"/>
  <c r="V74" i="11"/>
  <c r="AJ74" i="11" s="1"/>
  <c r="M51" i="36" s="1"/>
  <c r="V62" i="11"/>
  <c r="AJ62" i="11" s="1"/>
  <c r="V137" i="11"/>
  <c r="AJ137" i="11" s="1"/>
  <c r="M114" i="36" s="1"/>
  <c r="V127" i="11"/>
  <c r="AJ127" i="11" s="1"/>
  <c r="V132" i="11"/>
  <c r="AJ132" i="11" s="1"/>
  <c r="V138" i="11"/>
  <c r="AJ138" i="11" s="1"/>
  <c r="V128" i="11"/>
  <c r="AJ128" i="11" s="1"/>
  <c r="M105" i="36" s="1"/>
  <c r="V133" i="11"/>
  <c r="AJ133" i="11" s="1"/>
  <c r="V88" i="11"/>
  <c r="AJ88" i="11" s="1"/>
  <c r="V81" i="11"/>
  <c r="AJ81" i="11" s="1"/>
  <c r="M58" i="36" s="1"/>
  <c r="V107" i="11"/>
  <c r="AJ107" i="11" s="1"/>
  <c r="C84" i="36" s="1"/>
  <c r="V114" i="11"/>
  <c r="AJ114" i="11" s="1"/>
  <c r="V58" i="11"/>
  <c r="AJ58" i="11" s="1"/>
  <c r="V41" i="11"/>
  <c r="AJ41" i="11" s="1"/>
  <c r="V136" i="11"/>
  <c r="AJ136" i="11" s="1"/>
  <c r="V121" i="11"/>
  <c r="AJ121" i="11" s="1"/>
  <c r="V140" i="11"/>
  <c r="AJ140" i="11" s="1"/>
  <c r="V117" i="11"/>
  <c r="AJ117" i="11" s="1"/>
  <c r="V130" i="11"/>
  <c r="AJ130" i="11" s="1"/>
  <c r="V119" i="11"/>
  <c r="AJ119" i="11" s="1"/>
  <c r="V126" i="11"/>
  <c r="AJ126" i="11" s="1"/>
  <c r="I103" i="36" s="1"/>
  <c r="V45" i="11"/>
  <c r="AJ45" i="11" s="1"/>
  <c r="M22" i="36" s="1"/>
  <c r="V70" i="11"/>
  <c r="AJ70" i="11" s="1"/>
  <c r="V85" i="11"/>
  <c r="AJ85" i="11" s="1"/>
  <c r="V51" i="11"/>
  <c r="AJ51" i="11" s="1"/>
  <c r="V83" i="11"/>
  <c r="AJ83" i="11" s="1"/>
  <c r="M60" i="36" s="1"/>
  <c r="V57" i="11"/>
  <c r="AJ57" i="11" s="1"/>
  <c r="V108" i="11"/>
  <c r="AJ108" i="11" s="1"/>
  <c r="V66" i="11"/>
  <c r="AJ66" i="11" s="1"/>
  <c r="V60" i="11"/>
  <c r="AJ60" i="11" s="1"/>
  <c r="V34" i="11"/>
  <c r="AJ34" i="11" s="1"/>
  <c r="V86" i="11"/>
  <c r="AJ86" i="11" s="1"/>
  <c r="V73" i="11"/>
  <c r="AJ73" i="11" s="1"/>
  <c r="V39" i="11"/>
  <c r="AJ39" i="11" s="1"/>
  <c r="M16" i="36" s="1"/>
  <c r="V49" i="11"/>
  <c r="AJ49" i="11" s="1"/>
  <c r="V87" i="11"/>
  <c r="AJ87" i="11" s="1"/>
  <c r="V78" i="11"/>
  <c r="AJ78" i="11" s="1"/>
  <c r="V104" i="11"/>
  <c r="AJ104" i="11" s="1"/>
  <c r="V69" i="11"/>
  <c r="AJ69" i="11" s="1"/>
  <c r="M46" i="36" s="1"/>
  <c r="V65" i="11"/>
  <c r="AJ65" i="11" s="1"/>
  <c r="V91" i="11"/>
  <c r="AJ91" i="11" s="1"/>
  <c r="V44" i="11"/>
  <c r="AJ44" i="11" s="1"/>
  <c r="V77" i="11"/>
  <c r="AJ77" i="11" s="1"/>
  <c r="Q54" i="36" s="1"/>
  <c r="V103" i="11"/>
  <c r="AJ103" i="11" s="1"/>
  <c r="V67" i="11"/>
  <c r="AJ67" i="11" s="1"/>
  <c r="V97" i="11"/>
  <c r="AJ97" i="11" s="1"/>
  <c r="V101" i="11"/>
  <c r="AJ101" i="11" s="1"/>
  <c r="V109" i="11"/>
  <c r="AJ109" i="11" s="1"/>
  <c r="M86" i="36" s="1"/>
  <c r="V92" i="11"/>
  <c r="AJ92" i="11" s="1"/>
  <c r="V90" i="11"/>
  <c r="AJ90" i="11" s="1"/>
  <c r="I67" i="36" s="1"/>
  <c r="V94" i="11"/>
  <c r="AJ94" i="11" s="1"/>
  <c r="M71" i="36" s="1"/>
  <c r="V111" i="11"/>
  <c r="AJ111" i="11" s="1"/>
  <c r="V131" i="11"/>
  <c r="AJ131" i="11" s="1"/>
  <c r="M108" i="36" s="1"/>
  <c r="V52" i="11"/>
  <c r="AJ52" i="11" s="1"/>
  <c r="M29" i="36" s="1"/>
  <c r="V54" i="11"/>
  <c r="AJ54" i="11" s="1"/>
  <c r="V56" i="11"/>
  <c r="AJ56" i="11" s="1"/>
  <c r="V79" i="11"/>
  <c r="AJ79" i="11" s="1"/>
  <c r="V82" i="11"/>
  <c r="AJ82" i="11" s="1"/>
  <c r="C59" i="36" s="1"/>
  <c r="V110" i="11"/>
  <c r="AJ110" i="11" s="1"/>
  <c r="I87" i="36" s="1"/>
  <c r="V98" i="11"/>
  <c r="AJ98" i="11" s="1"/>
  <c r="V72" i="11"/>
  <c r="AJ72" i="11" s="1"/>
  <c r="V46" i="11"/>
  <c r="AJ46" i="11" s="1"/>
  <c r="V95" i="11"/>
  <c r="AJ95" i="11" s="1"/>
  <c r="I72" i="36" s="1"/>
  <c r="V100" i="11"/>
  <c r="AJ100" i="11" s="1"/>
  <c r="V89" i="11"/>
  <c r="AJ89" i="11" s="1"/>
  <c r="V64" i="11"/>
  <c r="AJ64" i="11" s="1"/>
  <c r="V102" i="11"/>
  <c r="AJ102" i="11" s="1"/>
  <c r="V40" i="11"/>
  <c r="AJ40" i="11" s="1"/>
  <c r="M17" i="36" s="1"/>
  <c r="V115" i="11"/>
  <c r="AJ115" i="11" s="1"/>
  <c r="V106" i="11"/>
  <c r="AJ106" i="11" s="1"/>
  <c r="V36" i="11"/>
  <c r="AJ36" i="11" s="1"/>
  <c r="M13" i="36" s="1"/>
  <c r="V80" i="11"/>
  <c r="AJ80" i="11" s="1"/>
  <c r="V96" i="11"/>
  <c r="AJ96" i="11" s="1"/>
  <c r="M73" i="36" s="1"/>
  <c r="V61" i="11"/>
  <c r="AJ61" i="11" s="1"/>
  <c r="M38" i="36" s="1"/>
  <c r="V99" i="11"/>
  <c r="AJ99" i="11" s="1"/>
  <c r="V76" i="11"/>
  <c r="AJ76" i="11" s="1"/>
  <c r="M53" i="36" s="1"/>
  <c r="V47" i="11"/>
  <c r="AJ47" i="11" s="1"/>
  <c r="Q24" i="36" s="1"/>
  <c r="V53" i="11"/>
  <c r="AJ53" i="11" s="1"/>
  <c r="V93" i="11"/>
  <c r="AJ93" i="11" s="1"/>
  <c r="I70" i="36" s="1"/>
  <c r="V48" i="11"/>
  <c r="AJ48" i="11" s="1"/>
  <c r="M25" i="36" s="1"/>
  <c r="V37" i="11"/>
  <c r="AJ37" i="11" s="1"/>
  <c r="V35" i="11"/>
  <c r="AJ35" i="11" s="1"/>
  <c r="J12" i="36" s="1"/>
  <c r="V43" i="11"/>
  <c r="AJ43" i="11" s="1"/>
  <c r="M20" i="36" s="1"/>
  <c r="V38" i="11"/>
  <c r="AJ38" i="11" s="1"/>
  <c r="V33" i="11"/>
  <c r="AJ33" i="11" s="1"/>
  <c r="W31" i="11"/>
  <c r="AK31" i="11" s="1"/>
  <c r="V31" i="11"/>
  <c r="AJ31" i="11" s="1"/>
  <c r="W33" i="11"/>
  <c r="AK33" i="11" s="1"/>
  <c r="W29" i="11"/>
  <c r="C14" i="12" s="1"/>
  <c r="W32" i="11"/>
  <c r="AK32" i="11" s="1"/>
  <c r="I9" i="36" s="1"/>
  <c r="P7" i="36"/>
  <c r="E5" i="12"/>
  <c r="E9" i="12"/>
  <c r="E11" i="12"/>
  <c r="E10" i="12"/>
  <c r="O7" i="36"/>
  <c r="G7" i="36"/>
  <c r="H7" i="36"/>
  <c r="I7" i="36"/>
  <c r="F7" i="36"/>
  <c r="D7" i="36"/>
  <c r="C15" i="12"/>
  <c r="M77" i="36" l="1"/>
  <c r="N49" i="36"/>
  <c r="M109" i="36"/>
  <c r="C13" i="12"/>
  <c r="I115" i="36"/>
  <c r="M96" i="36"/>
  <c r="N94" i="36"/>
  <c r="M107" i="36"/>
  <c r="M32" i="36"/>
  <c r="Q45" i="36"/>
  <c r="M43" i="36"/>
  <c r="I27" i="36"/>
  <c r="M102" i="36"/>
  <c r="O40" i="36"/>
  <c r="I114" i="36"/>
  <c r="I99" i="36"/>
  <c r="Q14" i="36"/>
  <c r="M106" i="36"/>
  <c r="M7" i="36"/>
  <c r="L7" i="36"/>
  <c r="M82" i="36"/>
  <c r="M64" i="36"/>
  <c r="M75" i="36"/>
  <c r="M31" i="36"/>
  <c r="D11" i="36"/>
  <c r="C34" i="36"/>
  <c r="M55" i="36"/>
  <c r="M61" i="36"/>
  <c r="M116" i="36"/>
  <c r="I30" i="36"/>
  <c r="M85" i="36"/>
  <c r="M23" i="36"/>
  <c r="Q81" i="36"/>
  <c r="M35" i="36"/>
  <c r="M15" i="36"/>
  <c r="I65" i="36"/>
  <c r="I100" i="36"/>
  <c r="M101" i="36"/>
  <c r="M112" i="36"/>
  <c r="Q65" i="36"/>
  <c r="Q102" i="36"/>
  <c r="M18" i="36"/>
  <c r="I40" i="36"/>
  <c r="M69" i="36"/>
  <c r="M57" i="36"/>
  <c r="M111" i="36"/>
  <c r="M91" i="36"/>
  <c r="M52" i="36"/>
  <c r="E9" i="36"/>
  <c r="AR32" i="11"/>
  <c r="AS32" i="11" s="1"/>
  <c r="AT32" i="11" s="1"/>
  <c r="AU32" i="11" s="1"/>
  <c r="L9" i="36"/>
  <c r="I43" i="36"/>
  <c r="AK29" i="11"/>
  <c r="AR29" i="11" s="1"/>
  <c r="AS29" i="11" s="1"/>
  <c r="AT29" i="11" s="1"/>
  <c r="AU29" i="11" s="1"/>
  <c r="M24" i="36"/>
  <c r="M9" i="36"/>
  <c r="G9" i="36"/>
  <c r="M50" i="36"/>
  <c r="K81" i="36"/>
  <c r="Q111" i="36"/>
  <c r="N12" i="36"/>
  <c r="Q104" i="36"/>
  <c r="D8" i="36"/>
  <c r="M28" i="36"/>
  <c r="K39" i="36"/>
  <c r="I62" i="36"/>
  <c r="N7" i="36"/>
  <c r="P9" i="36"/>
  <c r="Q9" i="36"/>
  <c r="M115" i="36"/>
  <c r="I68" i="36"/>
  <c r="C61" i="36"/>
  <c r="I88" i="36"/>
  <c r="M98" i="36"/>
  <c r="I89" i="36"/>
  <c r="M62" i="36"/>
  <c r="Q113" i="36"/>
  <c r="K91" i="36"/>
  <c r="K30" i="36"/>
  <c r="K23" i="36"/>
  <c r="K116" i="36"/>
  <c r="I39" i="36"/>
  <c r="I11" i="36"/>
  <c r="M65" i="36"/>
  <c r="K18" i="36"/>
  <c r="M94" i="36"/>
  <c r="C11" i="36"/>
  <c r="I8" i="36"/>
  <c r="M113" i="36"/>
  <c r="J9" i="36"/>
  <c r="D9" i="36"/>
  <c r="E7" i="36"/>
  <c r="J7" i="36"/>
  <c r="K7" i="36"/>
  <c r="O9" i="36"/>
  <c r="AR30" i="11"/>
  <c r="AS30" i="11" s="1"/>
  <c r="AT30" i="11" s="1"/>
  <c r="AU30" i="11" s="1"/>
  <c r="K46" i="36"/>
  <c r="K49" i="36"/>
  <c r="K86" i="36"/>
  <c r="F9" i="36"/>
  <c r="C9" i="36"/>
  <c r="H9" i="36"/>
  <c r="N9" i="36"/>
  <c r="Q7" i="36"/>
  <c r="K9" i="36"/>
  <c r="I57" i="36"/>
  <c r="M72" i="36"/>
  <c r="Q46" i="36"/>
  <c r="M67" i="36"/>
  <c r="J112" i="36"/>
  <c r="P112" i="36"/>
  <c r="O112" i="36"/>
  <c r="C112" i="36"/>
  <c r="AR135" i="11"/>
  <c r="AS135" i="11" s="1"/>
  <c r="AT135" i="11" s="1"/>
  <c r="I112" i="36"/>
  <c r="H112" i="36"/>
  <c r="L112" i="36"/>
  <c r="D112" i="36"/>
  <c r="G112" i="36"/>
  <c r="F112" i="36"/>
  <c r="N112" i="36"/>
  <c r="J42" i="36"/>
  <c r="P42" i="36"/>
  <c r="C42" i="36"/>
  <c r="L42" i="36"/>
  <c r="Q42" i="36"/>
  <c r="N42" i="36"/>
  <c r="H42" i="36"/>
  <c r="E42" i="36"/>
  <c r="F42" i="36"/>
  <c r="AR65" i="11"/>
  <c r="AS65" i="11" s="1"/>
  <c r="AT65" i="11" s="1"/>
  <c r="G42" i="36"/>
  <c r="O42" i="36"/>
  <c r="D42" i="36"/>
  <c r="AR35" i="11"/>
  <c r="AS35" i="11" s="1"/>
  <c r="AT35" i="11" s="1"/>
  <c r="H10" i="36"/>
  <c r="E12" i="36"/>
  <c r="Q88" i="36"/>
  <c r="H8" i="36"/>
  <c r="C12" i="36"/>
  <c r="I106" i="36"/>
  <c r="Q28" i="36"/>
  <c r="J20" i="36"/>
  <c r="H20" i="36"/>
  <c r="AR43" i="11"/>
  <c r="AS43" i="11" s="1"/>
  <c r="AT43" i="11" s="1"/>
  <c r="G20" i="36"/>
  <c r="N20" i="36"/>
  <c r="P20" i="36"/>
  <c r="L20" i="36"/>
  <c r="O20" i="36"/>
  <c r="E20" i="36"/>
  <c r="Q20" i="36"/>
  <c r="D20" i="36"/>
  <c r="I20" i="36"/>
  <c r="F20" i="36"/>
  <c r="C20" i="36"/>
  <c r="J13" i="36"/>
  <c r="D13" i="36"/>
  <c r="N13" i="36"/>
  <c r="P13" i="36"/>
  <c r="H13" i="36"/>
  <c r="C13" i="36"/>
  <c r="F13" i="36"/>
  <c r="AR36" i="11"/>
  <c r="AS36" i="11" s="1"/>
  <c r="AT36" i="11" s="1"/>
  <c r="O13" i="36"/>
  <c r="Q13" i="36"/>
  <c r="L13" i="36"/>
  <c r="E13" i="36"/>
  <c r="G13" i="36"/>
  <c r="J87" i="36"/>
  <c r="AR110" i="11"/>
  <c r="AS110" i="11" s="1"/>
  <c r="AT110" i="11" s="1"/>
  <c r="N87" i="36"/>
  <c r="P87" i="36"/>
  <c r="L87" i="36"/>
  <c r="E87" i="36"/>
  <c r="C87" i="36"/>
  <c r="O87" i="36"/>
  <c r="G87" i="36"/>
  <c r="D87" i="36"/>
  <c r="H87" i="36"/>
  <c r="F87" i="36"/>
  <c r="J78" i="36"/>
  <c r="G78" i="36"/>
  <c r="E78" i="36"/>
  <c r="AR101" i="11"/>
  <c r="AS101" i="11" s="1"/>
  <c r="AT101" i="11" s="1"/>
  <c r="F78" i="36"/>
  <c r="L78" i="36"/>
  <c r="P78" i="36"/>
  <c r="H78" i="36"/>
  <c r="N78" i="36"/>
  <c r="D78" i="36"/>
  <c r="O78" i="36"/>
  <c r="I78" i="36"/>
  <c r="J26" i="36"/>
  <c r="N26" i="36"/>
  <c r="O26" i="36"/>
  <c r="P26" i="36"/>
  <c r="Q26" i="36"/>
  <c r="G26" i="36"/>
  <c r="H26" i="36"/>
  <c r="F26" i="36"/>
  <c r="AR49" i="11"/>
  <c r="AS49" i="11" s="1"/>
  <c r="AT49" i="11" s="1"/>
  <c r="D26" i="36"/>
  <c r="E26" i="36"/>
  <c r="L26" i="36"/>
  <c r="J47" i="36"/>
  <c r="C47" i="36"/>
  <c r="L47" i="36"/>
  <c r="G47" i="36"/>
  <c r="F47" i="36"/>
  <c r="I47" i="36"/>
  <c r="H47" i="36"/>
  <c r="E47" i="36"/>
  <c r="O47" i="36"/>
  <c r="D47" i="36"/>
  <c r="AR70" i="11"/>
  <c r="AS70" i="11" s="1"/>
  <c r="AT70" i="11" s="1"/>
  <c r="N47" i="36"/>
  <c r="P47" i="36"/>
  <c r="J84" i="36"/>
  <c r="I84" i="36"/>
  <c r="G84" i="36"/>
  <c r="E84" i="36"/>
  <c r="N84" i="36"/>
  <c r="D84" i="36"/>
  <c r="F84" i="36"/>
  <c r="H84" i="36"/>
  <c r="AR107" i="11"/>
  <c r="AS107" i="11" s="1"/>
  <c r="AT107" i="11" s="1"/>
  <c r="L84" i="36"/>
  <c r="P84" i="36"/>
  <c r="O84" i="36"/>
  <c r="J97" i="36"/>
  <c r="C97" i="36"/>
  <c r="L97" i="36"/>
  <c r="AR120" i="11"/>
  <c r="AS120" i="11" s="1"/>
  <c r="AT120" i="11" s="1"/>
  <c r="P97" i="36"/>
  <c r="Q97" i="36"/>
  <c r="H97" i="36"/>
  <c r="G97" i="36"/>
  <c r="D97" i="36"/>
  <c r="N97" i="36"/>
  <c r="O97" i="36"/>
  <c r="E97" i="36"/>
  <c r="F97" i="36"/>
  <c r="J93" i="36"/>
  <c r="I93" i="36"/>
  <c r="E93" i="36"/>
  <c r="L93" i="36"/>
  <c r="N93" i="36"/>
  <c r="F93" i="36"/>
  <c r="O93" i="36"/>
  <c r="H93" i="36"/>
  <c r="AR116" i="11"/>
  <c r="AS116" i="11" s="1"/>
  <c r="AT116" i="11" s="1"/>
  <c r="P93" i="36"/>
  <c r="D93" i="36"/>
  <c r="G93" i="36"/>
  <c r="C93" i="36"/>
  <c r="C78" i="36"/>
  <c r="K50" i="36"/>
  <c r="Q50" i="36"/>
  <c r="K44" i="36"/>
  <c r="K62" i="36"/>
  <c r="Q62" i="36"/>
  <c r="C62" i="36"/>
  <c r="K21" i="36"/>
  <c r="K28" i="36"/>
  <c r="K48" i="36"/>
  <c r="K42" i="36"/>
  <c r="K104" i="36"/>
  <c r="K101" i="36"/>
  <c r="M97" i="36"/>
  <c r="M45" i="36"/>
  <c r="I111" i="36"/>
  <c r="M40" i="36"/>
  <c r="I12" i="36"/>
  <c r="I69" i="36"/>
  <c r="Q53" i="36"/>
  <c r="P12" i="36"/>
  <c r="I42" i="36"/>
  <c r="F8" i="36"/>
  <c r="M8" i="36"/>
  <c r="Q12" i="36"/>
  <c r="J14" i="36"/>
  <c r="P14" i="36"/>
  <c r="G14" i="36"/>
  <c r="F14" i="36"/>
  <c r="O14" i="36"/>
  <c r="L14" i="36"/>
  <c r="E14" i="36"/>
  <c r="AR37" i="11"/>
  <c r="AS37" i="11" s="1"/>
  <c r="AT37" i="11" s="1"/>
  <c r="N14" i="36"/>
  <c r="D14" i="36"/>
  <c r="H14" i="36"/>
  <c r="J92" i="36"/>
  <c r="P92" i="36"/>
  <c r="L92" i="36"/>
  <c r="I92" i="36"/>
  <c r="H92" i="36"/>
  <c r="AR115" i="11"/>
  <c r="AS115" i="11" s="1"/>
  <c r="AT115" i="11" s="1"/>
  <c r="G92" i="36"/>
  <c r="Q92" i="36"/>
  <c r="N92" i="36"/>
  <c r="F92" i="36"/>
  <c r="E92" i="36"/>
  <c r="O92" i="36"/>
  <c r="D92" i="36"/>
  <c r="C92" i="36"/>
  <c r="J56" i="36"/>
  <c r="C56" i="36"/>
  <c r="G56" i="36"/>
  <c r="N56" i="36"/>
  <c r="O56" i="36"/>
  <c r="E56" i="36"/>
  <c r="D56" i="36"/>
  <c r="P56" i="36"/>
  <c r="L56" i="36"/>
  <c r="Q56" i="36"/>
  <c r="H56" i="36"/>
  <c r="F56" i="36"/>
  <c r="AR79" i="11"/>
  <c r="AS79" i="11" s="1"/>
  <c r="AT79" i="11" s="1"/>
  <c r="J44" i="36"/>
  <c r="O44" i="36"/>
  <c r="P44" i="36"/>
  <c r="N44" i="36"/>
  <c r="H44" i="36"/>
  <c r="C44" i="36"/>
  <c r="E44" i="36"/>
  <c r="F44" i="36"/>
  <c r="D44" i="36"/>
  <c r="AR67" i="11"/>
  <c r="AS67" i="11" s="1"/>
  <c r="AT67" i="11" s="1"/>
  <c r="G44" i="36"/>
  <c r="L44" i="36"/>
  <c r="J50" i="36"/>
  <c r="AR73" i="11"/>
  <c r="AS73" i="11" s="1"/>
  <c r="AT73" i="11" s="1"/>
  <c r="H50" i="36"/>
  <c r="F50" i="36"/>
  <c r="G50" i="36"/>
  <c r="E50" i="36"/>
  <c r="N50" i="36"/>
  <c r="D50" i="36"/>
  <c r="I50" i="36"/>
  <c r="L50" i="36"/>
  <c r="O50" i="36"/>
  <c r="C50" i="36"/>
  <c r="P50" i="36"/>
  <c r="J103" i="36"/>
  <c r="AR126" i="11"/>
  <c r="AS126" i="11" s="1"/>
  <c r="AT126" i="11" s="1"/>
  <c r="F103" i="36"/>
  <c r="G103" i="36"/>
  <c r="H103" i="36"/>
  <c r="C103" i="36"/>
  <c r="D103" i="36"/>
  <c r="O103" i="36"/>
  <c r="L103" i="36"/>
  <c r="E103" i="36"/>
  <c r="P103" i="36"/>
  <c r="J65" i="36"/>
  <c r="H65" i="36"/>
  <c r="N65" i="36"/>
  <c r="L65" i="36"/>
  <c r="E65" i="36"/>
  <c r="AR88" i="11"/>
  <c r="AS88" i="11" s="1"/>
  <c r="AT88" i="11" s="1"/>
  <c r="D65" i="36"/>
  <c r="C65" i="36"/>
  <c r="P65" i="36"/>
  <c r="G65" i="36"/>
  <c r="F65" i="36"/>
  <c r="O65" i="36"/>
  <c r="J100" i="36"/>
  <c r="D100" i="36"/>
  <c r="C100" i="36"/>
  <c r="F100" i="36"/>
  <c r="O100" i="36"/>
  <c r="N100" i="36"/>
  <c r="P100" i="36"/>
  <c r="E100" i="36"/>
  <c r="L100" i="36"/>
  <c r="AR123" i="11"/>
  <c r="AS123" i="11" s="1"/>
  <c r="AT123" i="11" s="1"/>
  <c r="G100" i="36"/>
  <c r="Q100" i="36"/>
  <c r="H100" i="36"/>
  <c r="J32" i="36"/>
  <c r="H32" i="36"/>
  <c r="AR55" i="11"/>
  <c r="AS55" i="11" s="1"/>
  <c r="AT55" i="11" s="1"/>
  <c r="L32" i="36"/>
  <c r="G32" i="36"/>
  <c r="E32" i="36"/>
  <c r="F32" i="36"/>
  <c r="O32" i="36"/>
  <c r="D32" i="36"/>
  <c r="Q32" i="36"/>
  <c r="N32" i="36"/>
  <c r="P32" i="36"/>
  <c r="C32" i="36"/>
  <c r="K75" i="36"/>
  <c r="I75" i="36"/>
  <c r="K34" i="36"/>
  <c r="Q34" i="36"/>
  <c r="K55" i="36"/>
  <c r="Q55" i="36"/>
  <c r="I55" i="36"/>
  <c r="K16" i="36"/>
  <c r="K11" i="36"/>
  <c r="K56" i="36"/>
  <c r="I56" i="36"/>
  <c r="K31" i="36"/>
  <c r="Q31" i="36"/>
  <c r="I31" i="36"/>
  <c r="K110" i="36"/>
  <c r="C110" i="36"/>
  <c r="I110" i="36"/>
  <c r="K97" i="36"/>
  <c r="N103" i="36"/>
  <c r="I98" i="36"/>
  <c r="F11" i="36"/>
  <c r="M34" i="36"/>
  <c r="L12" i="36"/>
  <c r="C115" i="36"/>
  <c r="Q86" i="36"/>
  <c r="J22" i="36"/>
  <c r="O22" i="36"/>
  <c r="D22" i="36"/>
  <c r="P22" i="36"/>
  <c r="AR45" i="11"/>
  <c r="AS45" i="11" s="1"/>
  <c r="AT45" i="11" s="1"/>
  <c r="H22" i="36"/>
  <c r="N22" i="36"/>
  <c r="I22" i="36"/>
  <c r="F22" i="36"/>
  <c r="L22" i="36"/>
  <c r="E22" i="36"/>
  <c r="C22" i="36"/>
  <c r="G22" i="36"/>
  <c r="K117" i="36"/>
  <c r="I117" i="36"/>
  <c r="G8" i="36"/>
  <c r="D12" i="36"/>
  <c r="J25" i="36"/>
  <c r="E25" i="36"/>
  <c r="P25" i="36"/>
  <c r="L25" i="36"/>
  <c r="F25" i="36"/>
  <c r="O25" i="36"/>
  <c r="D25" i="36"/>
  <c r="AR48" i="11"/>
  <c r="AS48" i="11" s="1"/>
  <c r="AT48" i="11" s="1"/>
  <c r="G25" i="36"/>
  <c r="C25" i="36"/>
  <c r="H25" i="36"/>
  <c r="J17" i="36"/>
  <c r="G17" i="36"/>
  <c r="D17" i="36"/>
  <c r="N17" i="36"/>
  <c r="E17" i="36"/>
  <c r="AR40" i="11"/>
  <c r="AS40" i="11" s="1"/>
  <c r="AT40" i="11" s="1"/>
  <c r="L17" i="36"/>
  <c r="H17" i="36"/>
  <c r="C17" i="36"/>
  <c r="F17" i="36"/>
  <c r="P17" i="36"/>
  <c r="O17" i="36"/>
  <c r="J33" i="36"/>
  <c r="G33" i="36"/>
  <c r="D33" i="36"/>
  <c r="H33" i="36"/>
  <c r="E33" i="36"/>
  <c r="N33" i="36"/>
  <c r="O33" i="36"/>
  <c r="AR56" i="11"/>
  <c r="AS56" i="11" s="1"/>
  <c r="AT56" i="11" s="1"/>
  <c r="F33" i="36"/>
  <c r="L33" i="36"/>
  <c r="P33" i="36"/>
  <c r="C33" i="36"/>
  <c r="Q33" i="36"/>
  <c r="J80" i="36"/>
  <c r="G80" i="36"/>
  <c r="F80" i="36"/>
  <c r="E80" i="36"/>
  <c r="N80" i="36"/>
  <c r="L80" i="36"/>
  <c r="O80" i="36"/>
  <c r="P80" i="36"/>
  <c r="C80" i="36"/>
  <c r="H80" i="36"/>
  <c r="AR103" i="11"/>
  <c r="AS103" i="11" s="1"/>
  <c r="AT103" i="11" s="1"/>
  <c r="J63" i="36"/>
  <c r="N63" i="36"/>
  <c r="H63" i="36"/>
  <c r="D63" i="36"/>
  <c r="P63" i="36"/>
  <c r="G63" i="36"/>
  <c r="I63" i="36"/>
  <c r="F63" i="36"/>
  <c r="AR86" i="11"/>
  <c r="AS86" i="11" s="1"/>
  <c r="AT86" i="11" s="1"/>
  <c r="C63" i="36"/>
  <c r="E63" i="36"/>
  <c r="L63" i="36"/>
  <c r="O63" i="36"/>
  <c r="J96" i="36"/>
  <c r="D96" i="36"/>
  <c r="H96" i="36"/>
  <c r="G96" i="36"/>
  <c r="N96" i="36"/>
  <c r="P96" i="36"/>
  <c r="Q96" i="36"/>
  <c r="O96" i="36"/>
  <c r="E96" i="36"/>
  <c r="L96" i="36"/>
  <c r="F96" i="36"/>
  <c r="AR119" i="11"/>
  <c r="AS119" i="11" s="1"/>
  <c r="AT119" i="11" s="1"/>
  <c r="J110" i="36"/>
  <c r="G110" i="36"/>
  <c r="E110" i="36"/>
  <c r="F110" i="36"/>
  <c r="P110" i="36"/>
  <c r="Q110" i="36"/>
  <c r="AR133" i="11"/>
  <c r="AS133" i="11" s="1"/>
  <c r="AT133" i="11" s="1"/>
  <c r="N110" i="36"/>
  <c r="O110" i="36"/>
  <c r="D110" i="36"/>
  <c r="L110" i="36"/>
  <c r="H110" i="36"/>
  <c r="J102" i="36"/>
  <c r="C102" i="36"/>
  <c r="E102" i="36"/>
  <c r="O102" i="36"/>
  <c r="H102" i="36"/>
  <c r="AR125" i="11"/>
  <c r="AS125" i="11" s="1"/>
  <c r="AT125" i="11" s="1"/>
  <c r="G102" i="36"/>
  <c r="D102" i="36"/>
  <c r="L102" i="36"/>
  <c r="N102" i="36"/>
  <c r="P102" i="36"/>
  <c r="J19" i="36"/>
  <c r="N19" i="36"/>
  <c r="F19" i="36"/>
  <c r="C19" i="36"/>
  <c r="P19" i="36"/>
  <c r="D19" i="36"/>
  <c r="I19" i="36"/>
  <c r="E19" i="36"/>
  <c r="H19" i="36"/>
  <c r="AR42" i="11"/>
  <c r="AS42" i="11" s="1"/>
  <c r="AT42" i="11" s="1"/>
  <c r="L19" i="36"/>
  <c r="G19" i="36"/>
  <c r="O19" i="36"/>
  <c r="K57" i="36"/>
  <c r="K80" i="36"/>
  <c r="K65" i="36"/>
  <c r="K40" i="36"/>
  <c r="Q40" i="36"/>
  <c r="K69" i="36"/>
  <c r="Q69" i="36"/>
  <c r="K111" i="36"/>
  <c r="K100" i="36"/>
  <c r="K112" i="36"/>
  <c r="Q112" i="36"/>
  <c r="E112" i="36"/>
  <c r="Q108" i="36"/>
  <c r="I59" i="36"/>
  <c r="M84" i="36"/>
  <c r="M104" i="36"/>
  <c r="Q19" i="36"/>
  <c r="Q8" i="36"/>
  <c r="J83" i="36"/>
  <c r="D83" i="36"/>
  <c r="O83" i="36"/>
  <c r="AR106" i="11"/>
  <c r="AS106" i="11" s="1"/>
  <c r="AT106" i="11" s="1"/>
  <c r="L83" i="36"/>
  <c r="F83" i="36"/>
  <c r="P83" i="36"/>
  <c r="G83" i="36"/>
  <c r="Q83" i="36"/>
  <c r="E83" i="36"/>
  <c r="H83" i="36"/>
  <c r="N83" i="36"/>
  <c r="J74" i="36"/>
  <c r="AR97" i="11"/>
  <c r="AS97" i="11" s="1"/>
  <c r="AT97" i="11" s="1"/>
  <c r="G74" i="36"/>
  <c r="L74" i="36"/>
  <c r="P74" i="36"/>
  <c r="F74" i="36"/>
  <c r="Q74" i="36"/>
  <c r="C74" i="36"/>
  <c r="N74" i="36"/>
  <c r="H74" i="36"/>
  <c r="D74" i="36"/>
  <c r="E74" i="36"/>
  <c r="O74" i="36"/>
  <c r="K35" i="36"/>
  <c r="I35" i="36"/>
  <c r="Q35" i="36"/>
  <c r="J70" i="36"/>
  <c r="AR93" i="11"/>
  <c r="AS93" i="11" s="1"/>
  <c r="AT93" i="11" s="1"/>
  <c r="L70" i="36"/>
  <c r="G70" i="36"/>
  <c r="H70" i="36"/>
  <c r="O70" i="36"/>
  <c r="N70" i="36"/>
  <c r="F70" i="36"/>
  <c r="E70" i="36"/>
  <c r="D70" i="36"/>
  <c r="P70" i="36"/>
  <c r="J54" i="36"/>
  <c r="F54" i="36"/>
  <c r="H54" i="36"/>
  <c r="L54" i="36"/>
  <c r="C54" i="36"/>
  <c r="E54" i="36"/>
  <c r="AR77" i="11"/>
  <c r="AS77" i="11" s="1"/>
  <c r="AT77" i="11" s="1"/>
  <c r="G54" i="36"/>
  <c r="I54" i="36"/>
  <c r="D54" i="36"/>
  <c r="N54" i="36"/>
  <c r="O54" i="36"/>
  <c r="P54" i="36"/>
  <c r="J11" i="36"/>
  <c r="L11" i="36"/>
  <c r="J116" i="36"/>
  <c r="C116" i="36"/>
  <c r="G116" i="36"/>
  <c r="N116" i="36"/>
  <c r="D116" i="36"/>
  <c r="E116" i="36"/>
  <c r="H116" i="36"/>
  <c r="AR139" i="11"/>
  <c r="AS139" i="11" s="1"/>
  <c r="AT139" i="11" s="1"/>
  <c r="P116" i="36"/>
  <c r="O116" i="36"/>
  <c r="F116" i="36"/>
  <c r="L116" i="36"/>
  <c r="J45" i="36"/>
  <c r="E45" i="36"/>
  <c r="H45" i="36"/>
  <c r="N45" i="36"/>
  <c r="G45" i="36"/>
  <c r="O45" i="36"/>
  <c r="C45" i="36"/>
  <c r="D45" i="36"/>
  <c r="P45" i="36"/>
  <c r="I45" i="36"/>
  <c r="AR68" i="11"/>
  <c r="AS68" i="11" s="1"/>
  <c r="AT68" i="11" s="1"/>
  <c r="L45" i="36"/>
  <c r="F45" i="36"/>
  <c r="H11" i="36"/>
  <c r="K70" i="36"/>
  <c r="C70" i="36"/>
  <c r="K41" i="36"/>
  <c r="K52" i="36"/>
  <c r="Q52" i="36"/>
  <c r="K26" i="36"/>
  <c r="I26" i="36"/>
  <c r="C26" i="36"/>
  <c r="K77" i="36"/>
  <c r="Q77" i="36"/>
  <c r="K45" i="36"/>
  <c r="K94" i="36"/>
  <c r="K106" i="36"/>
  <c r="K17" i="36"/>
  <c r="M78" i="36"/>
  <c r="O11" i="36"/>
  <c r="M54" i="36"/>
  <c r="M110" i="36"/>
  <c r="Q49" i="36"/>
  <c r="I74" i="36"/>
  <c r="K85" i="36"/>
  <c r="I85" i="36"/>
  <c r="O8" i="36"/>
  <c r="C89" i="36"/>
  <c r="J79" i="36"/>
  <c r="H79" i="36"/>
  <c r="D79" i="36"/>
  <c r="F79" i="36"/>
  <c r="C79" i="36"/>
  <c r="O79" i="36"/>
  <c r="AR102" i="11"/>
  <c r="AS102" i="11" s="1"/>
  <c r="AT102" i="11" s="1"/>
  <c r="P79" i="36"/>
  <c r="N79" i="36"/>
  <c r="Q79" i="36"/>
  <c r="G79" i="36"/>
  <c r="L79" i="36"/>
  <c r="E79" i="36"/>
  <c r="J107" i="36"/>
  <c r="I107" i="36"/>
  <c r="AR130" i="11"/>
  <c r="AS130" i="11" s="1"/>
  <c r="AT130" i="11" s="1"/>
  <c r="G107" i="36"/>
  <c r="L107" i="36"/>
  <c r="E107" i="36"/>
  <c r="N107" i="36"/>
  <c r="F107" i="36"/>
  <c r="H107" i="36"/>
  <c r="C107" i="36"/>
  <c r="O107" i="36"/>
  <c r="P107" i="36"/>
  <c r="N8" i="36"/>
  <c r="C30" i="36"/>
  <c r="J30" i="36"/>
  <c r="O30" i="36"/>
  <c r="H30" i="36"/>
  <c r="F30" i="36"/>
  <c r="N30" i="36"/>
  <c r="D30" i="36"/>
  <c r="AR53" i="11"/>
  <c r="AS53" i="11" s="1"/>
  <c r="AT53" i="11" s="1"/>
  <c r="P30" i="36"/>
  <c r="G30" i="36"/>
  <c r="E30" i="36"/>
  <c r="L30" i="36"/>
  <c r="J41" i="36"/>
  <c r="F41" i="36"/>
  <c r="O41" i="36"/>
  <c r="H41" i="36"/>
  <c r="AR64" i="11"/>
  <c r="AS64" i="11" s="1"/>
  <c r="AT64" i="11" s="1"/>
  <c r="N41" i="36"/>
  <c r="L41" i="36"/>
  <c r="G41" i="36"/>
  <c r="P41" i="36"/>
  <c r="D41" i="36"/>
  <c r="Q41" i="36"/>
  <c r="C41" i="36"/>
  <c r="E41" i="36"/>
  <c r="J29" i="36"/>
  <c r="G29" i="36"/>
  <c r="F29" i="36"/>
  <c r="AR52" i="11"/>
  <c r="AS52" i="11" s="1"/>
  <c r="AT52" i="11" s="1"/>
  <c r="O29" i="36"/>
  <c r="P29" i="36"/>
  <c r="L29" i="36"/>
  <c r="C29" i="36"/>
  <c r="Q29" i="36"/>
  <c r="D29" i="36"/>
  <c r="E29" i="36"/>
  <c r="N29" i="36"/>
  <c r="H29" i="36"/>
  <c r="J37" i="36"/>
  <c r="H37" i="36"/>
  <c r="F37" i="36"/>
  <c r="E37" i="36"/>
  <c r="O37" i="36"/>
  <c r="P37" i="36"/>
  <c r="I37" i="36"/>
  <c r="G37" i="36"/>
  <c r="AR60" i="11"/>
  <c r="AS60" i="11" s="1"/>
  <c r="AT60" i="11" s="1"/>
  <c r="L37" i="36"/>
  <c r="C37" i="36"/>
  <c r="N37" i="36"/>
  <c r="J94" i="36"/>
  <c r="D94" i="36"/>
  <c r="L94" i="36"/>
  <c r="C94" i="36"/>
  <c r="F94" i="36"/>
  <c r="O94" i="36"/>
  <c r="P94" i="36"/>
  <c r="Q94" i="36"/>
  <c r="G94" i="36"/>
  <c r="H94" i="36"/>
  <c r="E94" i="36"/>
  <c r="AR117" i="11"/>
  <c r="AS117" i="11" s="1"/>
  <c r="AT117" i="11" s="1"/>
  <c r="J115" i="36"/>
  <c r="E115" i="36"/>
  <c r="H115" i="36"/>
  <c r="G115" i="36"/>
  <c r="P115" i="36"/>
  <c r="AR138" i="11"/>
  <c r="AS138" i="11" s="1"/>
  <c r="AT138" i="11" s="1"/>
  <c r="F115" i="36"/>
  <c r="L115" i="36"/>
  <c r="D115" i="36"/>
  <c r="N115" i="36"/>
  <c r="O115" i="36"/>
  <c r="J106" i="36"/>
  <c r="G106" i="36"/>
  <c r="E106" i="36"/>
  <c r="F106" i="36"/>
  <c r="C106" i="36"/>
  <c r="P106" i="36"/>
  <c r="O106" i="36"/>
  <c r="Q106" i="36"/>
  <c r="D106" i="36"/>
  <c r="N106" i="36"/>
  <c r="AR129" i="11"/>
  <c r="AS129" i="11" s="1"/>
  <c r="AT129" i="11" s="1"/>
  <c r="L106" i="36"/>
  <c r="H106" i="36"/>
  <c r="J90" i="36"/>
  <c r="H90" i="36"/>
  <c r="G90" i="36"/>
  <c r="C90" i="36"/>
  <c r="F90" i="36"/>
  <c r="E90" i="36"/>
  <c r="O90" i="36"/>
  <c r="P90" i="36"/>
  <c r="N90" i="36"/>
  <c r="I90" i="36"/>
  <c r="D90" i="36"/>
  <c r="L90" i="36"/>
  <c r="AR113" i="11"/>
  <c r="AS113" i="11" s="1"/>
  <c r="AT113" i="11" s="1"/>
  <c r="D88" i="36"/>
  <c r="F102" i="36"/>
  <c r="K38" i="36"/>
  <c r="I38" i="36"/>
  <c r="K58" i="36"/>
  <c r="Q58" i="36"/>
  <c r="D58" i="36"/>
  <c r="K61" i="36"/>
  <c r="K25" i="36"/>
  <c r="N25" i="36"/>
  <c r="I25" i="36"/>
  <c r="Q25" i="36"/>
  <c r="K54" i="36"/>
  <c r="K12" i="36"/>
  <c r="K102" i="36"/>
  <c r="I102" i="36"/>
  <c r="K37" i="36"/>
  <c r="D37" i="36"/>
  <c r="K83" i="36"/>
  <c r="Q44" i="36"/>
  <c r="I80" i="36"/>
  <c r="N11" i="36"/>
  <c r="M92" i="36"/>
  <c r="M44" i="36"/>
  <c r="I94" i="36"/>
  <c r="J16" i="36"/>
  <c r="L16" i="36"/>
  <c r="O16" i="36"/>
  <c r="F16" i="36"/>
  <c r="P16" i="36"/>
  <c r="C16" i="36"/>
  <c r="I16" i="36"/>
  <c r="D16" i="36"/>
  <c r="AR39" i="11"/>
  <c r="AS39" i="11" s="1"/>
  <c r="AT39" i="11" s="1"/>
  <c r="H16" i="36"/>
  <c r="E16" i="36"/>
  <c r="G16" i="36"/>
  <c r="N16" i="36"/>
  <c r="Q59" i="36"/>
  <c r="G12" i="36"/>
  <c r="M42" i="36"/>
  <c r="J31" i="36"/>
  <c r="L31" i="36"/>
  <c r="H31" i="36"/>
  <c r="E31" i="36"/>
  <c r="G31" i="36"/>
  <c r="D31" i="36"/>
  <c r="C31" i="36"/>
  <c r="N31" i="36"/>
  <c r="O31" i="36"/>
  <c r="F31" i="36"/>
  <c r="P31" i="36"/>
  <c r="AR54" i="11"/>
  <c r="AS54" i="11" s="1"/>
  <c r="AT54" i="11" s="1"/>
  <c r="J105" i="36"/>
  <c r="N105" i="36"/>
  <c r="D105" i="36"/>
  <c r="E105" i="36"/>
  <c r="Q105" i="36"/>
  <c r="AR128" i="11"/>
  <c r="AS128" i="11" s="1"/>
  <c r="AT128" i="11" s="1"/>
  <c r="P105" i="36"/>
  <c r="L105" i="36"/>
  <c r="F105" i="36"/>
  <c r="G105" i="36"/>
  <c r="O105" i="36"/>
  <c r="H105" i="36"/>
  <c r="C105" i="36"/>
  <c r="P8" i="36"/>
  <c r="M89" i="36"/>
  <c r="M30" i="36"/>
  <c r="J21" i="36"/>
  <c r="AR44" i="11"/>
  <c r="AS44" i="11" s="1"/>
  <c r="AT44" i="11" s="1"/>
  <c r="E21" i="36"/>
  <c r="L21" i="36"/>
  <c r="O21" i="36"/>
  <c r="H21" i="36"/>
  <c r="D21" i="36"/>
  <c r="P21" i="36"/>
  <c r="I21" i="36"/>
  <c r="G21" i="36"/>
  <c r="N21" i="36"/>
  <c r="F21" i="36"/>
  <c r="C21" i="36"/>
  <c r="Q30" i="36"/>
  <c r="M56" i="36"/>
  <c r="M37" i="36"/>
  <c r="M26" i="36"/>
  <c r="J24" i="36"/>
  <c r="AR47" i="11"/>
  <c r="AS47" i="11" s="1"/>
  <c r="AT47" i="11" s="1"/>
  <c r="N24" i="36"/>
  <c r="H24" i="36"/>
  <c r="L24" i="36"/>
  <c r="G24" i="36"/>
  <c r="F24" i="36"/>
  <c r="O24" i="36"/>
  <c r="E24" i="36"/>
  <c r="D24" i="36"/>
  <c r="P24" i="36"/>
  <c r="C24" i="36"/>
  <c r="I24" i="36"/>
  <c r="J66" i="36"/>
  <c r="F66" i="36"/>
  <c r="L66" i="36"/>
  <c r="N66" i="36"/>
  <c r="P66" i="36"/>
  <c r="O66" i="36"/>
  <c r="Q66" i="36"/>
  <c r="C66" i="36"/>
  <c r="H66" i="36"/>
  <c r="G66" i="36"/>
  <c r="AR89" i="11"/>
  <c r="AS89" i="11" s="1"/>
  <c r="AT89" i="11" s="1"/>
  <c r="D66" i="36"/>
  <c r="E66" i="36"/>
  <c r="J108" i="36"/>
  <c r="D108" i="36"/>
  <c r="P108" i="36"/>
  <c r="N108" i="36"/>
  <c r="I108" i="36"/>
  <c r="O108" i="36"/>
  <c r="E108" i="36"/>
  <c r="F108" i="36"/>
  <c r="AR131" i="11"/>
  <c r="AS131" i="11" s="1"/>
  <c r="AT131" i="11" s="1"/>
  <c r="H108" i="36"/>
  <c r="L108" i="36"/>
  <c r="G108" i="36"/>
  <c r="J68" i="36"/>
  <c r="G68" i="36"/>
  <c r="H68" i="36"/>
  <c r="N68" i="36"/>
  <c r="P68" i="36"/>
  <c r="E68" i="36"/>
  <c r="F68" i="36"/>
  <c r="O68" i="36"/>
  <c r="AR91" i="11"/>
  <c r="AS91" i="11" s="1"/>
  <c r="AT91" i="11" s="1"/>
  <c r="D68" i="36"/>
  <c r="L68" i="36"/>
  <c r="C68" i="36"/>
  <c r="J43" i="36"/>
  <c r="N43" i="36"/>
  <c r="O43" i="36"/>
  <c r="C43" i="36"/>
  <c r="H43" i="36"/>
  <c r="F43" i="36"/>
  <c r="D43" i="36"/>
  <c r="P43" i="36"/>
  <c r="AR66" i="11"/>
  <c r="AS66" i="11" s="1"/>
  <c r="AT66" i="11" s="1"/>
  <c r="Q43" i="36"/>
  <c r="L43" i="36"/>
  <c r="G43" i="36"/>
  <c r="E43" i="36"/>
  <c r="J117" i="36"/>
  <c r="AR140" i="11"/>
  <c r="AS140" i="11" s="1"/>
  <c r="AT140" i="11" s="1"/>
  <c r="E117" i="36"/>
  <c r="G117" i="36"/>
  <c r="H117" i="36"/>
  <c r="C117" i="36"/>
  <c r="N117" i="36"/>
  <c r="D117" i="36"/>
  <c r="L117" i="36"/>
  <c r="O117" i="36"/>
  <c r="P117" i="36"/>
  <c r="Q117" i="36"/>
  <c r="F117" i="36"/>
  <c r="J109" i="36"/>
  <c r="F109" i="36"/>
  <c r="D109" i="36"/>
  <c r="P109" i="36"/>
  <c r="L109" i="36"/>
  <c r="O109" i="36"/>
  <c r="Q109" i="36"/>
  <c r="G109" i="36"/>
  <c r="N109" i="36"/>
  <c r="I109" i="36"/>
  <c r="C109" i="36"/>
  <c r="AR132" i="11"/>
  <c r="AS132" i="11" s="1"/>
  <c r="AT132" i="11" s="1"/>
  <c r="H109" i="36"/>
  <c r="E109" i="36"/>
  <c r="J99" i="36"/>
  <c r="D99" i="36"/>
  <c r="O99" i="36"/>
  <c r="C99" i="36"/>
  <c r="N99" i="36"/>
  <c r="H99" i="36"/>
  <c r="G99" i="36"/>
  <c r="F99" i="36"/>
  <c r="Q99" i="36"/>
  <c r="P99" i="36"/>
  <c r="AR122" i="11"/>
  <c r="AS122" i="11" s="1"/>
  <c r="AT122" i="11" s="1"/>
  <c r="L99" i="36"/>
  <c r="E99" i="36"/>
  <c r="J27" i="36"/>
  <c r="N27" i="36"/>
  <c r="E27" i="36"/>
  <c r="C27" i="36"/>
  <c r="AR50" i="11"/>
  <c r="AS50" i="11" s="1"/>
  <c r="AT50" i="11" s="1"/>
  <c r="H27" i="36"/>
  <c r="G27" i="36"/>
  <c r="D27" i="36"/>
  <c r="F27" i="36"/>
  <c r="L27" i="36"/>
  <c r="O27" i="36"/>
  <c r="P27" i="36"/>
  <c r="N23" i="36"/>
  <c r="C14" i="36"/>
  <c r="K90" i="36"/>
  <c r="K73" i="36"/>
  <c r="Q73" i="36"/>
  <c r="K27" i="36"/>
  <c r="K87" i="36"/>
  <c r="Q87" i="36"/>
  <c r="K66" i="36"/>
  <c r="I66" i="36"/>
  <c r="K84" i="36"/>
  <c r="Q84" i="36"/>
  <c r="K115" i="36"/>
  <c r="Q115" i="36"/>
  <c r="K71" i="36"/>
  <c r="Q71" i="36"/>
  <c r="C71" i="36"/>
  <c r="I71" i="36"/>
  <c r="K22" i="36"/>
  <c r="Q22" i="36"/>
  <c r="M103" i="36"/>
  <c r="Q57" i="36"/>
  <c r="M14" i="36"/>
  <c r="G11" i="36"/>
  <c r="M68" i="36"/>
  <c r="D80" i="36"/>
  <c r="J95" i="36"/>
  <c r="Q95" i="36"/>
  <c r="E95" i="36"/>
  <c r="C95" i="36"/>
  <c r="AR118" i="11"/>
  <c r="AS118" i="11" s="1"/>
  <c r="AT118" i="11" s="1"/>
  <c r="L95" i="36"/>
  <c r="G95" i="36"/>
  <c r="P95" i="36"/>
  <c r="N95" i="36"/>
  <c r="H95" i="36"/>
  <c r="O95" i="36"/>
  <c r="I95" i="36"/>
  <c r="F95" i="36"/>
  <c r="D95" i="36"/>
  <c r="K72" i="36"/>
  <c r="K60" i="36"/>
  <c r="I60" i="36"/>
  <c r="K78" i="36"/>
  <c r="K108" i="36"/>
  <c r="K76" i="36"/>
  <c r="Q76" i="36"/>
  <c r="I76" i="36"/>
  <c r="K103" i="36"/>
  <c r="M39" i="36"/>
  <c r="M21" i="36"/>
  <c r="H12" i="36"/>
  <c r="I83" i="36"/>
  <c r="Q103" i="36"/>
  <c r="J58" i="36"/>
  <c r="L58" i="36"/>
  <c r="P58" i="36"/>
  <c r="O58" i="36"/>
  <c r="I58" i="36"/>
  <c r="E58" i="36"/>
  <c r="N58" i="36"/>
  <c r="H58" i="36"/>
  <c r="C58" i="36"/>
  <c r="G58" i="36"/>
  <c r="F58" i="36"/>
  <c r="AR81" i="11"/>
  <c r="AS81" i="11" s="1"/>
  <c r="AT81" i="11" s="1"/>
  <c r="L8" i="36"/>
  <c r="J89" i="36"/>
  <c r="F89" i="36"/>
  <c r="H89" i="36"/>
  <c r="D89" i="36"/>
  <c r="G89" i="36"/>
  <c r="O89" i="36"/>
  <c r="P89" i="36"/>
  <c r="Q89" i="36"/>
  <c r="AR112" i="11"/>
  <c r="AS112" i="11" s="1"/>
  <c r="AT112" i="11" s="1"/>
  <c r="E89" i="36"/>
  <c r="L89" i="36"/>
  <c r="N89" i="36"/>
  <c r="I23" i="36"/>
  <c r="J76" i="36"/>
  <c r="C76" i="36"/>
  <c r="F76" i="36"/>
  <c r="O76" i="36"/>
  <c r="H76" i="36"/>
  <c r="G76" i="36"/>
  <c r="E76" i="36"/>
  <c r="P76" i="36"/>
  <c r="D76" i="36"/>
  <c r="AR99" i="11"/>
  <c r="AS99" i="11" s="1"/>
  <c r="AT99" i="11" s="1"/>
  <c r="L76" i="36"/>
  <c r="N76" i="36"/>
  <c r="J71" i="36"/>
  <c r="N71" i="36"/>
  <c r="P71" i="36"/>
  <c r="F71" i="36"/>
  <c r="D71" i="36"/>
  <c r="G71" i="36"/>
  <c r="E71" i="36"/>
  <c r="H71" i="36"/>
  <c r="L71" i="36"/>
  <c r="O71" i="36"/>
  <c r="AR94" i="11"/>
  <c r="AS94" i="11" s="1"/>
  <c r="AT94" i="11" s="1"/>
  <c r="J46" i="36"/>
  <c r="D46" i="36"/>
  <c r="P46" i="36"/>
  <c r="F46" i="36"/>
  <c r="I46" i="36"/>
  <c r="E46" i="36"/>
  <c r="H46" i="36"/>
  <c r="AR69" i="11"/>
  <c r="AS69" i="11" s="1"/>
  <c r="AT69" i="11" s="1"/>
  <c r="L46" i="36"/>
  <c r="G46" i="36"/>
  <c r="N46" i="36"/>
  <c r="C46" i="36"/>
  <c r="O46" i="36"/>
  <c r="J34" i="36"/>
  <c r="G34" i="36"/>
  <c r="AR57" i="11"/>
  <c r="AS57" i="11" s="1"/>
  <c r="AT57" i="11" s="1"/>
  <c r="E34" i="36"/>
  <c r="P34" i="36"/>
  <c r="H34" i="36"/>
  <c r="N34" i="36"/>
  <c r="I34" i="36"/>
  <c r="F34" i="36"/>
  <c r="O34" i="36"/>
  <c r="D34" i="36"/>
  <c r="L34" i="36"/>
  <c r="J114" i="36"/>
  <c r="F114" i="36"/>
  <c r="N114" i="36"/>
  <c r="E114" i="36"/>
  <c r="H114" i="36"/>
  <c r="D114" i="36"/>
  <c r="AR137" i="11"/>
  <c r="AS137" i="11" s="1"/>
  <c r="AT137" i="11" s="1"/>
  <c r="C114" i="36"/>
  <c r="L114" i="36"/>
  <c r="P114" i="36"/>
  <c r="Q114" i="36"/>
  <c r="G114" i="36"/>
  <c r="O114" i="36"/>
  <c r="J36" i="36"/>
  <c r="P36" i="36"/>
  <c r="H36" i="36"/>
  <c r="G36" i="36"/>
  <c r="L36" i="36"/>
  <c r="D36" i="36"/>
  <c r="F36" i="36"/>
  <c r="C36" i="36"/>
  <c r="E36" i="36"/>
  <c r="O36" i="36"/>
  <c r="N36" i="36"/>
  <c r="AR59" i="11"/>
  <c r="AS59" i="11" s="1"/>
  <c r="AT59" i="11" s="1"/>
  <c r="J61" i="36"/>
  <c r="L61" i="36"/>
  <c r="N61" i="36"/>
  <c r="E61" i="36"/>
  <c r="H61" i="36"/>
  <c r="D61" i="36"/>
  <c r="O61" i="36"/>
  <c r="F61" i="36"/>
  <c r="P61" i="36"/>
  <c r="AR84" i="11"/>
  <c r="AS84" i="11" s="1"/>
  <c r="AT84" i="11" s="1"/>
  <c r="Q61" i="36"/>
  <c r="G61" i="36"/>
  <c r="M76" i="36"/>
  <c r="M74" i="36"/>
  <c r="K82" i="36"/>
  <c r="I82" i="36"/>
  <c r="Q82" i="36"/>
  <c r="K47" i="36"/>
  <c r="K29" i="36"/>
  <c r="K63" i="36"/>
  <c r="K67" i="36"/>
  <c r="Q67" i="36"/>
  <c r="K64" i="36"/>
  <c r="Q64" i="36"/>
  <c r="K105" i="36"/>
  <c r="I105" i="36"/>
  <c r="K96" i="36"/>
  <c r="C96" i="36"/>
  <c r="I96" i="36"/>
  <c r="K93" i="36"/>
  <c r="Q93" i="36"/>
  <c r="M90" i="36"/>
  <c r="C108" i="36"/>
  <c r="M80" i="36"/>
  <c r="Q21" i="36"/>
  <c r="M11" i="36"/>
  <c r="M63" i="36"/>
  <c r="Q78" i="36"/>
  <c r="Q107" i="36"/>
  <c r="Q90" i="36"/>
  <c r="J59" i="36"/>
  <c r="G59" i="36"/>
  <c r="O59" i="36"/>
  <c r="H59" i="36"/>
  <c r="E59" i="36"/>
  <c r="L59" i="36"/>
  <c r="AR82" i="11"/>
  <c r="AS82" i="11" s="1"/>
  <c r="AT82" i="11" s="1"/>
  <c r="N59" i="36"/>
  <c r="F59" i="36"/>
  <c r="D59" i="36"/>
  <c r="P59" i="36"/>
  <c r="J53" i="36"/>
  <c r="G53" i="36"/>
  <c r="P53" i="36"/>
  <c r="N53" i="36"/>
  <c r="AR76" i="11"/>
  <c r="AS76" i="11" s="1"/>
  <c r="AT76" i="11" s="1"/>
  <c r="O53" i="36"/>
  <c r="L53" i="36"/>
  <c r="E53" i="36"/>
  <c r="F53" i="36"/>
  <c r="H53" i="36"/>
  <c r="D53" i="36"/>
  <c r="J88" i="36"/>
  <c r="G88" i="36"/>
  <c r="L88" i="36"/>
  <c r="H88" i="36"/>
  <c r="C88" i="36"/>
  <c r="P88" i="36"/>
  <c r="N88" i="36"/>
  <c r="F88" i="36"/>
  <c r="O88" i="36"/>
  <c r="E88" i="36"/>
  <c r="AR111" i="11"/>
  <c r="AS111" i="11" s="1"/>
  <c r="AT111" i="11" s="1"/>
  <c r="J85" i="36"/>
  <c r="N85" i="36"/>
  <c r="E85" i="36"/>
  <c r="L85" i="36"/>
  <c r="O85" i="36"/>
  <c r="C85" i="36"/>
  <c r="D85" i="36"/>
  <c r="H85" i="36"/>
  <c r="F85" i="36"/>
  <c r="AR108" i="11"/>
  <c r="AS108" i="11" s="1"/>
  <c r="AT108" i="11" s="1"/>
  <c r="P85" i="36"/>
  <c r="Q85" i="36"/>
  <c r="G85" i="36"/>
  <c r="J48" i="36"/>
  <c r="I48" i="36"/>
  <c r="E48" i="36"/>
  <c r="F48" i="36"/>
  <c r="AR71" i="11"/>
  <c r="AS71" i="11" s="1"/>
  <c r="AT71" i="11" s="1"/>
  <c r="L48" i="36"/>
  <c r="G48" i="36"/>
  <c r="N48" i="36"/>
  <c r="O48" i="36"/>
  <c r="C48" i="36"/>
  <c r="D48" i="36"/>
  <c r="P48" i="36"/>
  <c r="H48" i="36"/>
  <c r="Q16" i="36"/>
  <c r="J72" i="36"/>
  <c r="G72" i="36"/>
  <c r="E72" i="36"/>
  <c r="D72" i="36"/>
  <c r="C72" i="36"/>
  <c r="H72" i="36"/>
  <c r="O72" i="36"/>
  <c r="N72" i="36"/>
  <c r="P72" i="36"/>
  <c r="Q72" i="36"/>
  <c r="F72" i="36"/>
  <c r="AR95" i="11"/>
  <c r="AS95" i="11" s="1"/>
  <c r="AT95" i="11" s="1"/>
  <c r="L72" i="36"/>
  <c r="J113" i="36"/>
  <c r="G113" i="36"/>
  <c r="P113" i="36"/>
  <c r="N113" i="36"/>
  <c r="I113" i="36"/>
  <c r="E113" i="36"/>
  <c r="C113" i="36"/>
  <c r="D113" i="36"/>
  <c r="H113" i="36"/>
  <c r="AR136" i="11"/>
  <c r="AS136" i="11" s="1"/>
  <c r="AT136" i="11" s="1"/>
  <c r="L113" i="36"/>
  <c r="F113" i="36"/>
  <c r="O113" i="36"/>
  <c r="E8" i="36"/>
  <c r="J8" i="36"/>
  <c r="I41" i="36"/>
  <c r="F12" i="36"/>
  <c r="C83" i="36"/>
  <c r="M83" i="36"/>
  <c r="I44" i="36"/>
  <c r="M12" i="36"/>
  <c r="J38" i="36"/>
  <c r="G38" i="36"/>
  <c r="F38" i="36"/>
  <c r="N38" i="36"/>
  <c r="E38" i="36"/>
  <c r="O38" i="36"/>
  <c r="D38" i="36"/>
  <c r="C38" i="36"/>
  <c r="H38" i="36"/>
  <c r="P38" i="36"/>
  <c r="AR61" i="11"/>
  <c r="AS61" i="11" s="1"/>
  <c r="AT61" i="11" s="1"/>
  <c r="L38" i="36"/>
  <c r="J23" i="36"/>
  <c r="H23" i="36"/>
  <c r="D23" i="36"/>
  <c r="F23" i="36"/>
  <c r="E23" i="36"/>
  <c r="P23" i="36"/>
  <c r="O23" i="36"/>
  <c r="Q23" i="36"/>
  <c r="AR46" i="11"/>
  <c r="AS46" i="11" s="1"/>
  <c r="AT46" i="11" s="1"/>
  <c r="C23" i="36"/>
  <c r="L23" i="36"/>
  <c r="G23" i="36"/>
  <c r="J67" i="36"/>
  <c r="G67" i="36"/>
  <c r="N67" i="36"/>
  <c r="E67" i="36"/>
  <c r="F67" i="36"/>
  <c r="P67" i="36"/>
  <c r="L67" i="36"/>
  <c r="D67" i="36"/>
  <c r="C67" i="36"/>
  <c r="AR90" i="11"/>
  <c r="AS90" i="11" s="1"/>
  <c r="AT90" i="11" s="1"/>
  <c r="H67" i="36"/>
  <c r="J81" i="36"/>
  <c r="D81" i="36"/>
  <c r="C81" i="36"/>
  <c r="O81" i="36"/>
  <c r="L81" i="36"/>
  <c r="F81" i="36"/>
  <c r="AR104" i="11"/>
  <c r="AS104" i="11" s="1"/>
  <c r="AT104" i="11" s="1"/>
  <c r="P81" i="36"/>
  <c r="I81" i="36"/>
  <c r="H81" i="36"/>
  <c r="G81" i="36"/>
  <c r="E81" i="36"/>
  <c r="N81" i="36"/>
  <c r="J60" i="36"/>
  <c r="AR83" i="11"/>
  <c r="AS83" i="11" s="1"/>
  <c r="AT83" i="11" s="1"/>
  <c r="Q60" i="36"/>
  <c r="O60" i="36"/>
  <c r="L60" i="36"/>
  <c r="G60" i="36"/>
  <c r="N60" i="36"/>
  <c r="C60" i="36"/>
  <c r="H60" i="36"/>
  <c r="E60" i="36"/>
  <c r="F60" i="36"/>
  <c r="D60" i="36"/>
  <c r="P60" i="36"/>
  <c r="J18" i="36"/>
  <c r="L18" i="36"/>
  <c r="E18" i="36"/>
  <c r="F18" i="36"/>
  <c r="O18" i="36"/>
  <c r="P18" i="36"/>
  <c r="C18" i="36"/>
  <c r="I18" i="36"/>
  <c r="G18" i="36"/>
  <c r="N18" i="36"/>
  <c r="AR41" i="11"/>
  <c r="AS41" i="11" s="1"/>
  <c r="AT41" i="11" s="1"/>
  <c r="D18" i="36"/>
  <c r="H18" i="36"/>
  <c r="J39" i="36"/>
  <c r="G39" i="36"/>
  <c r="AR62" i="11"/>
  <c r="AS62" i="11" s="1"/>
  <c r="AT62" i="11" s="1"/>
  <c r="E39" i="36"/>
  <c r="L39" i="36"/>
  <c r="F39" i="36"/>
  <c r="O39" i="36"/>
  <c r="C39" i="36"/>
  <c r="D39" i="36"/>
  <c r="N39" i="36"/>
  <c r="H39" i="36"/>
  <c r="P39" i="36"/>
  <c r="Q39" i="36"/>
  <c r="J40" i="36"/>
  <c r="F40" i="36"/>
  <c r="N40" i="36"/>
  <c r="C40" i="36"/>
  <c r="AR63" i="11"/>
  <c r="AS63" i="11" s="1"/>
  <c r="AT63" i="11" s="1"/>
  <c r="D40" i="36"/>
  <c r="H40" i="36"/>
  <c r="G40" i="36"/>
  <c r="L40" i="36"/>
  <c r="E40" i="36"/>
  <c r="P40" i="36"/>
  <c r="J101" i="36"/>
  <c r="F101" i="36"/>
  <c r="E101" i="36"/>
  <c r="AR124" i="11"/>
  <c r="AS124" i="11" s="1"/>
  <c r="AT124" i="11" s="1"/>
  <c r="I101" i="36"/>
  <c r="H101" i="36"/>
  <c r="G101" i="36"/>
  <c r="L101" i="36"/>
  <c r="Q101" i="36"/>
  <c r="D101" i="36"/>
  <c r="O101" i="36"/>
  <c r="N101" i="36"/>
  <c r="P101" i="36"/>
  <c r="C101" i="36"/>
  <c r="Q11" i="36"/>
  <c r="K24" i="36"/>
  <c r="K20" i="36"/>
  <c r="K32" i="36"/>
  <c r="K59" i="36"/>
  <c r="K36" i="36"/>
  <c r="I36" i="36"/>
  <c r="Q36" i="36"/>
  <c r="K79" i="36"/>
  <c r="I79" i="36"/>
  <c r="K95" i="36"/>
  <c r="K107" i="36"/>
  <c r="K114" i="36"/>
  <c r="Q17" i="36"/>
  <c r="M66" i="36"/>
  <c r="Q63" i="36"/>
  <c r="Q47" i="36"/>
  <c r="M47" i="36"/>
  <c r="Q80" i="36"/>
  <c r="M70" i="36"/>
  <c r="I29" i="36"/>
  <c r="I17" i="36"/>
  <c r="C53" i="36"/>
  <c r="J98" i="36"/>
  <c r="F98" i="36"/>
  <c r="H98" i="36"/>
  <c r="N98" i="36"/>
  <c r="G98" i="36"/>
  <c r="P98" i="36"/>
  <c r="Q98" i="36"/>
  <c r="O98" i="36"/>
  <c r="AR121" i="11"/>
  <c r="AS121" i="11" s="1"/>
  <c r="AT121" i="11" s="1"/>
  <c r="D98" i="36"/>
  <c r="E98" i="36"/>
  <c r="L98" i="36"/>
  <c r="C8" i="36"/>
  <c r="Q48" i="36"/>
  <c r="O12" i="36"/>
  <c r="J73" i="36"/>
  <c r="D73" i="36"/>
  <c r="O73" i="36"/>
  <c r="E73" i="36"/>
  <c r="H73" i="36"/>
  <c r="AR96" i="11"/>
  <c r="AS96" i="11" s="1"/>
  <c r="AT96" i="11" s="1"/>
  <c r="L73" i="36"/>
  <c r="G73" i="36"/>
  <c r="N73" i="36"/>
  <c r="F73" i="36"/>
  <c r="P73" i="36"/>
  <c r="C73" i="36"/>
  <c r="I73" i="36"/>
  <c r="J49" i="36"/>
  <c r="I49" i="36"/>
  <c r="G49" i="36"/>
  <c r="F49" i="36"/>
  <c r="L49" i="36"/>
  <c r="D49" i="36"/>
  <c r="O49" i="36"/>
  <c r="C49" i="36"/>
  <c r="AR72" i="11"/>
  <c r="AS72" i="11" s="1"/>
  <c r="AT72" i="11" s="1"/>
  <c r="P49" i="36"/>
  <c r="H49" i="36"/>
  <c r="E49" i="36"/>
  <c r="J69" i="36"/>
  <c r="N69" i="36"/>
  <c r="P69" i="36"/>
  <c r="D69" i="36"/>
  <c r="F69" i="36"/>
  <c r="H69" i="36"/>
  <c r="AR92" i="11"/>
  <c r="AS92" i="11" s="1"/>
  <c r="AT92" i="11" s="1"/>
  <c r="L69" i="36"/>
  <c r="G69" i="36"/>
  <c r="O69" i="36"/>
  <c r="E69" i="36"/>
  <c r="J55" i="36"/>
  <c r="C55" i="36"/>
  <c r="O55" i="36"/>
  <c r="H55" i="36"/>
  <c r="G55" i="36"/>
  <c r="AR78" i="11"/>
  <c r="AS78" i="11" s="1"/>
  <c r="AT78" i="11" s="1"/>
  <c r="D55" i="36"/>
  <c r="N55" i="36"/>
  <c r="P55" i="36"/>
  <c r="F55" i="36"/>
  <c r="L55" i="36"/>
  <c r="E55" i="36"/>
  <c r="J28" i="36"/>
  <c r="D28" i="36"/>
  <c r="P28" i="36"/>
  <c r="N28" i="36"/>
  <c r="H28" i="36"/>
  <c r="E28" i="36"/>
  <c r="I28" i="36"/>
  <c r="C28" i="36"/>
  <c r="F28" i="36"/>
  <c r="O28" i="36"/>
  <c r="AR51" i="11"/>
  <c r="AS51" i="11" s="1"/>
  <c r="AT51" i="11" s="1"/>
  <c r="G28" i="36"/>
  <c r="L28" i="36"/>
  <c r="J35" i="36"/>
  <c r="L35" i="36"/>
  <c r="N35" i="36"/>
  <c r="O35" i="36"/>
  <c r="E35" i="36"/>
  <c r="D35" i="36"/>
  <c r="P35" i="36"/>
  <c r="C35" i="36"/>
  <c r="AR58" i="11"/>
  <c r="AS58" i="11" s="1"/>
  <c r="AT58" i="11" s="1"/>
  <c r="H35" i="36"/>
  <c r="G35" i="36"/>
  <c r="F35" i="36"/>
  <c r="J51" i="36"/>
  <c r="E51" i="36"/>
  <c r="I51" i="36"/>
  <c r="G51" i="36"/>
  <c r="AR74" i="11"/>
  <c r="AS74" i="11" s="1"/>
  <c r="AT74" i="11" s="1"/>
  <c r="O51" i="36"/>
  <c r="P51" i="36"/>
  <c r="C51" i="36"/>
  <c r="L51" i="36"/>
  <c r="D51" i="36"/>
  <c r="N51" i="36"/>
  <c r="F51" i="36"/>
  <c r="H51" i="36"/>
  <c r="J82" i="36"/>
  <c r="H82" i="36"/>
  <c r="O82" i="36"/>
  <c r="E82" i="36"/>
  <c r="N82" i="36"/>
  <c r="AR105" i="11"/>
  <c r="AS105" i="11" s="1"/>
  <c r="AT105" i="11" s="1"/>
  <c r="F82" i="36"/>
  <c r="P82" i="36"/>
  <c r="G82" i="36"/>
  <c r="L82" i="36"/>
  <c r="C82" i="36"/>
  <c r="D82" i="36"/>
  <c r="M48" i="36"/>
  <c r="P11" i="36"/>
  <c r="K68" i="36"/>
  <c r="Q68" i="36"/>
  <c r="K89" i="36"/>
  <c r="K88" i="36"/>
  <c r="K13" i="36"/>
  <c r="I13" i="36"/>
  <c r="K14" i="36"/>
  <c r="K113" i="36"/>
  <c r="K98" i="36"/>
  <c r="O67" i="36"/>
  <c r="I14" i="36"/>
  <c r="Q116" i="36"/>
  <c r="AR34" i="11"/>
  <c r="AS34" i="11" s="1"/>
  <c r="AT34" i="11" s="1"/>
  <c r="D107" i="36"/>
  <c r="C69" i="36"/>
  <c r="M88" i="36"/>
  <c r="M59" i="36"/>
  <c r="Q37" i="36"/>
  <c r="Q27" i="36"/>
  <c r="I33" i="36"/>
  <c r="K15" i="36"/>
  <c r="Q15" i="36"/>
  <c r="K8" i="36"/>
  <c r="M81" i="36"/>
  <c r="J77" i="36"/>
  <c r="L77" i="36"/>
  <c r="F77" i="36"/>
  <c r="D77" i="36"/>
  <c r="G77" i="36"/>
  <c r="E77" i="36"/>
  <c r="C77" i="36"/>
  <c r="H77" i="36"/>
  <c r="AR100" i="11"/>
  <c r="AS100" i="11" s="1"/>
  <c r="AT100" i="11" s="1"/>
  <c r="O77" i="36"/>
  <c r="P77" i="36"/>
  <c r="I77" i="36"/>
  <c r="N77" i="36"/>
  <c r="J104" i="36"/>
  <c r="O104" i="36"/>
  <c r="D104" i="36"/>
  <c r="E104" i="36"/>
  <c r="I104" i="36"/>
  <c r="AR127" i="11"/>
  <c r="AS127" i="11" s="1"/>
  <c r="AT127" i="11" s="1"/>
  <c r="L104" i="36"/>
  <c r="G104" i="36"/>
  <c r="C104" i="36"/>
  <c r="N104" i="36"/>
  <c r="P104" i="36"/>
  <c r="H104" i="36"/>
  <c r="F104" i="36"/>
  <c r="M79" i="36"/>
  <c r="J15" i="36"/>
  <c r="H15" i="36"/>
  <c r="G15" i="36"/>
  <c r="O15" i="36"/>
  <c r="E15" i="36"/>
  <c r="N15" i="36"/>
  <c r="D15" i="36"/>
  <c r="AR38" i="11"/>
  <c r="AS38" i="11" s="1"/>
  <c r="AT38" i="11" s="1"/>
  <c r="I15" i="36"/>
  <c r="C15" i="36"/>
  <c r="F15" i="36"/>
  <c r="P15" i="36"/>
  <c r="L15" i="36"/>
  <c r="J57" i="36"/>
  <c r="AR80" i="11"/>
  <c r="AS80" i="11" s="1"/>
  <c r="AT80" i="11" s="1"/>
  <c r="O57" i="36"/>
  <c r="N57" i="36"/>
  <c r="C57" i="36"/>
  <c r="H57" i="36"/>
  <c r="E57" i="36"/>
  <c r="F57" i="36"/>
  <c r="D57" i="36"/>
  <c r="L57" i="36"/>
  <c r="P57" i="36"/>
  <c r="G57" i="36"/>
  <c r="J75" i="36"/>
  <c r="E75" i="36"/>
  <c r="P75" i="36"/>
  <c r="Q75" i="36"/>
  <c r="C75" i="36"/>
  <c r="AR98" i="11"/>
  <c r="AS98" i="11" s="1"/>
  <c r="AT98" i="11" s="1"/>
  <c r="L75" i="36"/>
  <c r="G75" i="36"/>
  <c r="F75" i="36"/>
  <c r="N75" i="36"/>
  <c r="H75" i="36"/>
  <c r="D75" i="36"/>
  <c r="O75" i="36"/>
  <c r="J86" i="36"/>
  <c r="D86" i="36"/>
  <c r="L86" i="36"/>
  <c r="N86" i="36"/>
  <c r="H86" i="36"/>
  <c r="C86" i="36"/>
  <c r="P86" i="36"/>
  <c r="I86" i="36"/>
  <c r="O86" i="36"/>
  <c r="G86" i="36"/>
  <c r="E86" i="36"/>
  <c r="F86" i="36"/>
  <c r="AR109" i="11"/>
  <c r="AS109" i="11" s="1"/>
  <c r="AT109" i="11" s="1"/>
  <c r="J64" i="36"/>
  <c r="H64" i="36"/>
  <c r="D64" i="36"/>
  <c r="G64" i="36"/>
  <c r="F64" i="36"/>
  <c r="C64" i="36"/>
  <c r="AR87" i="11"/>
  <c r="AS87" i="11" s="1"/>
  <c r="AT87" i="11" s="1"/>
  <c r="P64" i="36"/>
  <c r="E64" i="36"/>
  <c r="L64" i="36"/>
  <c r="I64" i="36"/>
  <c r="O64" i="36"/>
  <c r="N64" i="36"/>
  <c r="J62" i="36"/>
  <c r="P62" i="36"/>
  <c r="G62" i="36"/>
  <c r="O62" i="36"/>
  <c r="H62" i="36"/>
  <c r="AR85" i="11"/>
  <c r="AS85" i="11" s="1"/>
  <c r="AT85" i="11" s="1"/>
  <c r="N62" i="36"/>
  <c r="L62" i="36"/>
  <c r="F62" i="36"/>
  <c r="E62" i="36"/>
  <c r="D62" i="36"/>
  <c r="J91" i="36"/>
  <c r="F91" i="36"/>
  <c r="C91" i="36"/>
  <c r="E91" i="36"/>
  <c r="N91" i="36"/>
  <c r="H91" i="36"/>
  <c r="AR114" i="11"/>
  <c r="AS114" i="11" s="1"/>
  <c r="AT114" i="11" s="1"/>
  <c r="L91" i="36"/>
  <c r="G91" i="36"/>
  <c r="Q91" i="36"/>
  <c r="P91" i="36"/>
  <c r="O91" i="36"/>
  <c r="D91" i="36"/>
  <c r="I91" i="36"/>
  <c r="J111" i="36"/>
  <c r="E111" i="36"/>
  <c r="P111" i="36"/>
  <c r="D111" i="36"/>
  <c r="AR134" i="11"/>
  <c r="AS134" i="11" s="1"/>
  <c r="AT134" i="11" s="1"/>
  <c r="G111" i="36"/>
  <c r="L111" i="36"/>
  <c r="F111" i="36"/>
  <c r="H111" i="36"/>
  <c r="C111" i="36"/>
  <c r="N111" i="36"/>
  <c r="O111" i="36"/>
  <c r="J52" i="36"/>
  <c r="F52" i="36"/>
  <c r="AR75" i="11"/>
  <c r="AS75" i="11" s="1"/>
  <c r="AT75" i="11" s="1"/>
  <c r="N52" i="36"/>
  <c r="L52" i="36"/>
  <c r="C52" i="36"/>
  <c r="P52" i="36"/>
  <c r="G52" i="36"/>
  <c r="I52" i="36"/>
  <c r="E52" i="36"/>
  <c r="D52" i="36"/>
  <c r="H52" i="36"/>
  <c r="O52" i="36"/>
  <c r="M49" i="36"/>
  <c r="K33" i="36"/>
  <c r="K74" i="36"/>
  <c r="K53" i="36"/>
  <c r="I53" i="36"/>
  <c r="K92" i="36"/>
  <c r="K43" i="36"/>
  <c r="K51" i="36"/>
  <c r="Q51" i="36"/>
  <c r="K19" i="36"/>
  <c r="K109" i="36"/>
  <c r="K99" i="36"/>
  <c r="M100" i="36"/>
  <c r="M41" i="36"/>
  <c r="Q70" i="36"/>
  <c r="M33" i="36"/>
  <c r="M117" i="36"/>
  <c r="E11" i="36"/>
  <c r="M95" i="36"/>
  <c r="I116" i="36"/>
  <c r="C98" i="36"/>
  <c r="M87" i="36"/>
  <c r="I97" i="36"/>
  <c r="I32" i="36"/>
  <c r="Q38" i="36"/>
  <c r="AR31" i="11"/>
  <c r="AS31" i="11" s="1"/>
  <c r="AT31" i="11" s="1"/>
  <c r="AU31" i="11" s="1"/>
  <c r="AR33" i="11"/>
  <c r="AS33" i="11" s="1"/>
  <c r="AT33" i="11" s="1"/>
  <c r="AU33" i="11" s="1"/>
  <c r="I10" i="36"/>
  <c r="D10" i="36"/>
  <c r="P10" i="36"/>
  <c r="K10" i="36"/>
  <c r="O10" i="36"/>
  <c r="Q10" i="36"/>
  <c r="M10" i="36"/>
  <c r="N10" i="36"/>
  <c r="E10" i="36"/>
  <c r="G10" i="36"/>
  <c r="L10" i="36"/>
  <c r="F10" i="36"/>
  <c r="C10" i="36"/>
  <c r="J10" i="36"/>
  <c r="E6" i="36"/>
  <c r="G6" i="36"/>
  <c r="D6" i="36"/>
  <c r="Q6" i="36"/>
  <c r="I6" i="36"/>
  <c r="E13" i="12"/>
  <c r="J6" i="36"/>
  <c r="O6" i="36"/>
  <c r="M6" i="36"/>
  <c r="N6" i="36"/>
  <c r="C6" i="36"/>
  <c r="P6" i="36"/>
  <c r="H6" i="36"/>
  <c r="E14" i="12"/>
  <c r="K6" i="36"/>
  <c r="L6" i="36"/>
  <c r="E15" i="12"/>
  <c r="F6" i="36"/>
  <c r="F9" i="10" l="1"/>
  <c r="F7" i="10"/>
  <c r="R7" i="36"/>
  <c r="R98" i="36"/>
  <c r="R108" i="36"/>
  <c r="R116" i="36"/>
  <c r="R102" i="36"/>
  <c r="R112" i="36"/>
  <c r="R86" i="36"/>
  <c r="R106" i="36"/>
  <c r="R110" i="36"/>
  <c r="R88" i="36"/>
  <c r="R114" i="36"/>
  <c r="R100" i="36"/>
  <c r="R83" i="36"/>
  <c r="R59" i="36"/>
  <c r="R34" i="36"/>
  <c r="R77" i="36"/>
  <c r="R64" i="36"/>
  <c r="R39" i="36"/>
  <c r="R23" i="36"/>
  <c r="R48" i="36"/>
  <c r="R29" i="36"/>
  <c r="R42" i="36"/>
  <c r="R67" i="36"/>
  <c r="R65" i="36"/>
  <c r="R47" i="36"/>
  <c r="R11" i="36"/>
  <c r="R55" i="36"/>
  <c r="R18" i="36"/>
  <c r="R60" i="36"/>
  <c r="R38" i="36"/>
  <c r="R46" i="36"/>
  <c r="R33" i="36"/>
  <c r="R75" i="36"/>
  <c r="R57" i="36"/>
  <c r="R82" i="36"/>
  <c r="R40" i="36"/>
  <c r="R26" i="36"/>
  <c r="R25" i="36"/>
  <c r="R44" i="36"/>
  <c r="R36" i="36"/>
  <c r="R24" i="36"/>
  <c r="R63" i="36"/>
  <c r="R80" i="36"/>
  <c r="R20" i="36"/>
  <c r="R61" i="36"/>
  <c r="R27" i="36"/>
  <c r="R17" i="36"/>
  <c r="R62" i="36"/>
  <c r="R58" i="36"/>
  <c r="R31" i="36"/>
  <c r="R79" i="36"/>
  <c r="R45" i="36"/>
  <c r="R22" i="36"/>
  <c r="R51" i="36"/>
  <c r="R35" i="36"/>
  <c r="R49" i="36"/>
  <c r="R53" i="36"/>
  <c r="R14" i="36"/>
  <c r="R66" i="36"/>
  <c r="R32" i="36"/>
  <c r="R28" i="36"/>
  <c r="R81" i="36"/>
  <c r="R21" i="36"/>
  <c r="R37" i="36"/>
  <c r="R30" i="36"/>
  <c r="R56" i="36"/>
  <c r="R12" i="36"/>
  <c r="R69" i="36"/>
  <c r="R41" i="36"/>
  <c r="R50" i="36"/>
  <c r="R52" i="36"/>
  <c r="R43" i="36"/>
  <c r="R19" i="36"/>
  <c r="R13" i="36"/>
  <c r="R10" i="36"/>
  <c r="R15" i="36"/>
  <c r="R16" i="36"/>
  <c r="R54" i="36"/>
  <c r="R78" i="36"/>
  <c r="R9" i="36"/>
  <c r="R117" i="36"/>
  <c r="R115" i="36"/>
  <c r="R113" i="36"/>
  <c r="R111" i="36"/>
  <c r="R109" i="36"/>
  <c r="R107" i="36"/>
  <c r="R105" i="36"/>
  <c r="R104" i="36"/>
  <c r="R103" i="36"/>
  <c r="R101" i="36"/>
  <c r="R99" i="36"/>
  <c r="R89" i="36"/>
  <c r="R93" i="36"/>
  <c r="R97" i="36"/>
  <c r="R91" i="36"/>
  <c r="R95" i="36"/>
  <c r="R90" i="36"/>
  <c r="R94" i="36"/>
  <c r="R92" i="36"/>
  <c r="R96" i="36"/>
  <c r="R84" i="36"/>
  <c r="R87" i="36"/>
  <c r="F10" i="10"/>
  <c r="M71" i="44" s="1"/>
  <c r="R85" i="36"/>
  <c r="R76" i="36"/>
  <c r="R74" i="36"/>
  <c r="R72" i="36"/>
  <c r="R73" i="36"/>
  <c r="R71" i="36"/>
  <c r="R70" i="36"/>
  <c r="R68" i="36"/>
  <c r="F8" i="10"/>
  <c r="M69" i="44" s="1"/>
  <c r="R8" i="36"/>
  <c r="AU88" i="11"/>
  <c r="F65" i="10"/>
  <c r="M154" i="44" s="1"/>
  <c r="F53" i="10"/>
  <c r="M128" i="44" s="1"/>
  <c r="AU76" i="11"/>
  <c r="AU89" i="11"/>
  <c r="F66" i="10"/>
  <c r="M155" i="44" s="1"/>
  <c r="AU52" i="11"/>
  <c r="F29" i="10"/>
  <c r="AU127" i="11"/>
  <c r="F104" i="10"/>
  <c r="AU51" i="11"/>
  <c r="F28" i="10"/>
  <c r="AU62" i="11"/>
  <c r="F39" i="10"/>
  <c r="F48" i="10"/>
  <c r="M123" i="44" s="1"/>
  <c r="AU71" i="11"/>
  <c r="AU112" i="11"/>
  <c r="F89" i="10"/>
  <c r="AU66" i="11"/>
  <c r="F43" i="10"/>
  <c r="AU91" i="11"/>
  <c r="F68" i="10"/>
  <c r="M157" i="44" s="1"/>
  <c r="AU131" i="11"/>
  <c r="F108" i="10"/>
  <c r="F116" i="10"/>
  <c r="AU139" i="11"/>
  <c r="AU97" i="11"/>
  <c r="F74" i="10"/>
  <c r="M163" i="44" s="1"/>
  <c r="F63" i="10"/>
  <c r="M138" i="44" s="1"/>
  <c r="AU86" i="11"/>
  <c r="F25" i="10"/>
  <c r="AU48" i="11"/>
  <c r="AU55" i="11"/>
  <c r="F32" i="10"/>
  <c r="AU107" i="11"/>
  <c r="F84" i="10"/>
  <c r="AU65" i="11"/>
  <c r="F42" i="10"/>
  <c r="AU116" i="11"/>
  <c r="F93" i="10"/>
  <c r="AU109" i="11"/>
  <c r="F86" i="10"/>
  <c r="AU80" i="11"/>
  <c r="F57" i="10"/>
  <c r="M132" i="44" s="1"/>
  <c r="AU58" i="11"/>
  <c r="F35" i="10"/>
  <c r="AU72" i="11"/>
  <c r="F49" i="10"/>
  <c r="M124" i="44" s="1"/>
  <c r="F114" i="10"/>
  <c r="M217" i="44" s="1"/>
  <c r="AU137" i="11"/>
  <c r="AU69" i="11"/>
  <c r="F46" i="10"/>
  <c r="M121" i="44" s="1"/>
  <c r="AU113" i="11"/>
  <c r="F90" i="10"/>
  <c r="AU133" i="11"/>
  <c r="F110" i="10"/>
  <c r="AU56" i="11"/>
  <c r="F33" i="10"/>
  <c r="AU126" i="11"/>
  <c r="F103" i="10"/>
  <c r="AU115" i="11"/>
  <c r="F92" i="10"/>
  <c r="AU49" i="11"/>
  <c r="F26" i="10"/>
  <c r="AU100" i="11"/>
  <c r="F77" i="10"/>
  <c r="M166" i="44" s="1"/>
  <c r="AU44" i="11"/>
  <c r="F21" i="10"/>
  <c r="F105" i="10"/>
  <c r="AU128" i="11"/>
  <c r="F94" i="10"/>
  <c r="AU117" i="11"/>
  <c r="AU130" i="11"/>
  <c r="F107" i="10"/>
  <c r="AU125" i="11"/>
  <c r="F102" i="10"/>
  <c r="F50" i="10"/>
  <c r="M125" i="44" s="1"/>
  <c r="AU73" i="11"/>
  <c r="AU37" i="11"/>
  <c r="F14" i="10"/>
  <c r="AU105" i="11"/>
  <c r="F82" i="10"/>
  <c r="AU92" i="11"/>
  <c r="F69" i="10"/>
  <c r="M158" i="44" s="1"/>
  <c r="AU83" i="11"/>
  <c r="F60" i="10"/>
  <c r="M135" i="44" s="1"/>
  <c r="AU95" i="11"/>
  <c r="F72" i="10"/>
  <c r="M161" i="44" s="1"/>
  <c r="AU39" i="11"/>
  <c r="F16" i="10"/>
  <c r="AU40" i="11"/>
  <c r="F17" i="10"/>
  <c r="AU36" i="11"/>
  <c r="F13" i="10"/>
  <c r="AU81" i="11"/>
  <c r="F58" i="10"/>
  <c r="M133" i="44" s="1"/>
  <c r="AU124" i="11"/>
  <c r="F101" i="10"/>
  <c r="AU42" i="11"/>
  <c r="F19" i="10"/>
  <c r="F113" i="10"/>
  <c r="M216" i="44" s="1"/>
  <c r="AU136" i="11"/>
  <c r="AU129" i="11"/>
  <c r="F106" i="10"/>
  <c r="F54" i="10"/>
  <c r="M129" i="44" s="1"/>
  <c r="AU77" i="11"/>
  <c r="AU79" i="11"/>
  <c r="F56" i="10"/>
  <c r="M131" i="44" s="1"/>
  <c r="AU43" i="11"/>
  <c r="F20" i="10"/>
  <c r="AU104" i="11"/>
  <c r="F81" i="10"/>
  <c r="AU50" i="11"/>
  <c r="F27" i="10"/>
  <c r="AU74" i="11"/>
  <c r="F51" i="10"/>
  <c r="M126" i="44" s="1"/>
  <c r="AU78" i="11"/>
  <c r="F55" i="10"/>
  <c r="M130" i="44" s="1"/>
  <c r="AU96" i="11"/>
  <c r="F73" i="10"/>
  <c r="M162" i="44" s="1"/>
  <c r="AU121" i="11"/>
  <c r="F98" i="10"/>
  <c r="F18" i="10"/>
  <c r="AU41" i="11"/>
  <c r="AU57" i="11"/>
  <c r="F34" i="10"/>
  <c r="AU60" i="11"/>
  <c r="F37" i="10"/>
  <c r="AU120" i="11"/>
  <c r="F97" i="10"/>
  <c r="M186" i="44" s="1"/>
  <c r="F112" i="10"/>
  <c r="M215" i="44" s="1"/>
  <c r="AU135" i="11"/>
  <c r="AU99" i="11"/>
  <c r="F76" i="10"/>
  <c r="M165" i="44" s="1"/>
  <c r="AU64" i="11"/>
  <c r="F41" i="10"/>
  <c r="AU134" i="11"/>
  <c r="F111" i="10"/>
  <c r="AU114" i="11"/>
  <c r="F91" i="10"/>
  <c r="F62" i="10"/>
  <c r="M137" i="44" s="1"/>
  <c r="AU85" i="11"/>
  <c r="AU87" i="11"/>
  <c r="F64" i="10"/>
  <c r="M153" i="44" s="1"/>
  <c r="AU34" i="11"/>
  <c r="F11" i="10"/>
  <c r="F38" i="10"/>
  <c r="AU61" i="11"/>
  <c r="AU111" i="11"/>
  <c r="F88" i="10"/>
  <c r="AU122" i="11"/>
  <c r="F99" i="10"/>
  <c r="F117" i="10"/>
  <c r="AU140" i="11"/>
  <c r="AU123" i="11"/>
  <c r="F100" i="10"/>
  <c r="AU67" i="11"/>
  <c r="F44" i="10"/>
  <c r="M119" i="44" s="1"/>
  <c r="AU101" i="11"/>
  <c r="F78" i="10"/>
  <c r="F47" i="10"/>
  <c r="M122" i="44" s="1"/>
  <c r="AU70" i="11"/>
  <c r="AU90" i="11"/>
  <c r="F67" i="10"/>
  <c r="M156" i="44" s="1"/>
  <c r="AU59" i="11"/>
  <c r="F36" i="10"/>
  <c r="AU132" i="11"/>
  <c r="F109" i="10"/>
  <c r="AU75" i="11"/>
  <c r="F52" i="10"/>
  <c r="M127" i="44" s="1"/>
  <c r="AU38" i="11"/>
  <c r="F15" i="10"/>
  <c r="AU46" i="11"/>
  <c r="F23" i="10"/>
  <c r="AU108" i="11"/>
  <c r="F85" i="10"/>
  <c r="AU82" i="11"/>
  <c r="F59" i="10"/>
  <c r="M134" i="44" s="1"/>
  <c r="AU54" i="11"/>
  <c r="F31" i="10"/>
  <c r="F115" i="10"/>
  <c r="AU138" i="11"/>
  <c r="F30" i="10"/>
  <c r="AU53" i="11"/>
  <c r="F70" i="10"/>
  <c r="M159" i="44" s="1"/>
  <c r="AU93" i="11"/>
  <c r="AU119" i="11"/>
  <c r="F96" i="10"/>
  <c r="AU45" i="11"/>
  <c r="F22" i="10"/>
  <c r="AU110" i="11"/>
  <c r="F87" i="10"/>
  <c r="AU35" i="11"/>
  <c r="F12" i="10"/>
  <c r="AU106" i="11"/>
  <c r="F83" i="10"/>
  <c r="AU102" i="11"/>
  <c r="F79" i="10"/>
  <c r="AU98" i="11"/>
  <c r="F75" i="10"/>
  <c r="M164" i="44" s="1"/>
  <c r="AU63" i="11"/>
  <c r="F40" i="10"/>
  <c r="F61" i="10"/>
  <c r="M136" i="44" s="1"/>
  <c r="AU84" i="11"/>
  <c r="AU94" i="11"/>
  <c r="F71" i="10"/>
  <c r="M160" i="44" s="1"/>
  <c r="AU118" i="11"/>
  <c r="F95" i="10"/>
  <c r="AU47" i="11"/>
  <c r="F24" i="10"/>
  <c r="AU68" i="11"/>
  <c r="F45" i="10"/>
  <c r="M120" i="44" s="1"/>
  <c r="AU103" i="11"/>
  <c r="F80" i="10"/>
  <c r="F6" i="10"/>
  <c r="M67" i="44" s="1"/>
  <c r="D18" i="12"/>
  <c r="D19" i="12" s="1"/>
  <c r="D20" i="12" s="1"/>
  <c r="E17" i="12"/>
  <c r="F16" i="12" s="1"/>
  <c r="R6" i="36"/>
  <c r="M70" i="30"/>
  <c r="M71" i="31"/>
  <c r="M70" i="34"/>
  <c r="R9" i="10"/>
  <c r="J29" i="28"/>
  <c r="M73" i="43" l="1"/>
  <c r="M73" i="44"/>
  <c r="M72" i="43"/>
  <c r="M72" i="44"/>
  <c r="M201" i="43"/>
  <c r="M201" i="44"/>
  <c r="M81" i="43"/>
  <c r="M81" i="44"/>
  <c r="M204" i="43"/>
  <c r="M204" i="44"/>
  <c r="M210" i="43"/>
  <c r="M210" i="44"/>
  <c r="M181" i="43"/>
  <c r="M181" i="44"/>
  <c r="M117" i="43"/>
  <c r="M117" i="44"/>
  <c r="M114" i="43"/>
  <c r="M114" i="44"/>
  <c r="M205" i="43"/>
  <c r="M205" i="44"/>
  <c r="M105" i="43"/>
  <c r="M105" i="44"/>
  <c r="M176" i="43"/>
  <c r="M176" i="44"/>
  <c r="M106" i="43"/>
  <c r="M106" i="44"/>
  <c r="M212" i="43"/>
  <c r="M212" i="44"/>
  <c r="M203" i="43"/>
  <c r="M203" i="44"/>
  <c r="M206" i="43"/>
  <c r="M206" i="44"/>
  <c r="M173" i="43"/>
  <c r="M173" i="44"/>
  <c r="M211" i="43"/>
  <c r="M211" i="44"/>
  <c r="M89" i="43"/>
  <c r="M89" i="44"/>
  <c r="M172" i="43"/>
  <c r="M172" i="44"/>
  <c r="M76" i="43"/>
  <c r="M76" i="44"/>
  <c r="M116" i="43"/>
  <c r="M116" i="44"/>
  <c r="M79" i="43"/>
  <c r="M79" i="44"/>
  <c r="M183" i="43"/>
  <c r="M183" i="44"/>
  <c r="M170" i="43"/>
  <c r="M170" i="44"/>
  <c r="M87" i="43"/>
  <c r="M87" i="44"/>
  <c r="M115" i="43"/>
  <c r="M115" i="44"/>
  <c r="M111" i="43"/>
  <c r="M111" i="44"/>
  <c r="M74" i="43"/>
  <c r="M74" i="44"/>
  <c r="M171" i="43"/>
  <c r="M171" i="44"/>
  <c r="M108" i="43"/>
  <c r="M108" i="44"/>
  <c r="M110" i="43"/>
  <c r="M110" i="44"/>
  <c r="M107" i="43"/>
  <c r="M107" i="44"/>
  <c r="M207" i="43"/>
  <c r="M207" i="44"/>
  <c r="M208" i="43"/>
  <c r="M208" i="44"/>
  <c r="M80" i="43"/>
  <c r="M80" i="44"/>
  <c r="M113" i="43"/>
  <c r="M113" i="44"/>
  <c r="M169" i="43"/>
  <c r="M169" i="44"/>
  <c r="M83" i="43"/>
  <c r="M83" i="44"/>
  <c r="M185" i="43"/>
  <c r="M185" i="44"/>
  <c r="M174" i="43"/>
  <c r="M174" i="44"/>
  <c r="M202" i="43"/>
  <c r="M202" i="44"/>
  <c r="M180" i="43"/>
  <c r="M180" i="44"/>
  <c r="M112" i="43"/>
  <c r="M112" i="44"/>
  <c r="M209" i="43"/>
  <c r="M209" i="44"/>
  <c r="M78" i="43"/>
  <c r="M78" i="44"/>
  <c r="M75" i="43"/>
  <c r="M75" i="44"/>
  <c r="M82" i="43"/>
  <c r="M82" i="44"/>
  <c r="M213" i="43"/>
  <c r="M213" i="44"/>
  <c r="M118" i="43"/>
  <c r="M118" i="44"/>
  <c r="M90" i="43"/>
  <c r="M90" i="44"/>
  <c r="M184" i="43"/>
  <c r="M184" i="44"/>
  <c r="M167" i="43"/>
  <c r="M167" i="44"/>
  <c r="M182" i="43"/>
  <c r="M182" i="44"/>
  <c r="M86" i="43"/>
  <c r="M86" i="44"/>
  <c r="M68" i="43"/>
  <c r="M68" i="44"/>
  <c r="M85" i="43"/>
  <c r="M85" i="44"/>
  <c r="M168" i="43"/>
  <c r="M168" i="44"/>
  <c r="M84" i="43"/>
  <c r="M84" i="44"/>
  <c r="M177" i="43"/>
  <c r="M177" i="44"/>
  <c r="M214" i="43"/>
  <c r="M214" i="44"/>
  <c r="M109" i="43"/>
  <c r="M109" i="44"/>
  <c r="M88" i="43"/>
  <c r="M88" i="44"/>
  <c r="M77" i="43"/>
  <c r="M77" i="44"/>
  <c r="M179" i="43"/>
  <c r="M179" i="44"/>
  <c r="M175" i="43"/>
  <c r="M175" i="44"/>
  <c r="M178" i="43"/>
  <c r="M178" i="44"/>
  <c r="M70" i="43"/>
  <c r="M70" i="44"/>
  <c r="M186" i="43"/>
  <c r="M68" i="30"/>
  <c r="M68" i="34"/>
  <c r="J27" i="28"/>
  <c r="R7" i="10"/>
  <c r="N69" i="31"/>
  <c r="M70" i="42"/>
  <c r="M70" i="41"/>
  <c r="M123" i="42"/>
  <c r="M123" i="43"/>
  <c r="M128" i="42"/>
  <c r="M128" i="43"/>
  <c r="M160" i="42"/>
  <c r="M160" i="43"/>
  <c r="M127" i="42"/>
  <c r="M127" i="43"/>
  <c r="M119" i="42"/>
  <c r="M119" i="43"/>
  <c r="M165" i="42"/>
  <c r="M165" i="43"/>
  <c r="M135" i="42"/>
  <c r="M135" i="43"/>
  <c r="M154" i="42"/>
  <c r="M154" i="43"/>
  <c r="M71" i="42"/>
  <c r="M71" i="43"/>
  <c r="M153" i="42"/>
  <c r="M153" i="43"/>
  <c r="M162" i="42"/>
  <c r="M162" i="43"/>
  <c r="M131" i="42"/>
  <c r="M131" i="43"/>
  <c r="M133" i="42"/>
  <c r="M133" i="43"/>
  <c r="M158" i="42"/>
  <c r="M158" i="43"/>
  <c r="M124" i="42"/>
  <c r="M124" i="43"/>
  <c r="M67" i="42"/>
  <c r="M67" i="43"/>
  <c r="M136" i="42"/>
  <c r="M136" i="43"/>
  <c r="M69" i="42"/>
  <c r="M69" i="43"/>
  <c r="M163" i="42"/>
  <c r="M163" i="43"/>
  <c r="M134" i="42"/>
  <c r="M134" i="43"/>
  <c r="M130" i="42"/>
  <c r="M130" i="43"/>
  <c r="M157" i="42"/>
  <c r="M157" i="43"/>
  <c r="M121" i="42"/>
  <c r="M121" i="43"/>
  <c r="M129" i="42"/>
  <c r="M129" i="43"/>
  <c r="M161" i="42"/>
  <c r="M161" i="43"/>
  <c r="M137" i="42"/>
  <c r="M137" i="43"/>
  <c r="M120" i="42"/>
  <c r="M120" i="43"/>
  <c r="M164" i="42"/>
  <c r="M164" i="43"/>
  <c r="M156" i="42"/>
  <c r="M156" i="43"/>
  <c r="M126" i="42"/>
  <c r="M126" i="43"/>
  <c r="M132" i="42"/>
  <c r="M132" i="43"/>
  <c r="M166" i="42"/>
  <c r="M166" i="43"/>
  <c r="M155" i="42"/>
  <c r="M155" i="43"/>
  <c r="M159" i="42"/>
  <c r="M159" i="43"/>
  <c r="M122" i="42"/>
  <c r="M122" i="43"/>
  <c r="M125" i="42"/>
  <c r="M125" i="43"/>
  <c r="M138" i="42"/>
  <c r="M138" i="43"/>
  <c r="M116" i="41"/>
  <c r="M116" i="42"/>
  <c r="M105" i="41"/>
  <c r="M105" i="42"/>
  <c r="M113" i="41"/>
  <c r="M113" i="42"/>
  <c r="M79" i="41"/>
  <c r="M79" i="42"/>
  <c r="M73" i="41"/>
  <c r="M73" i="42"/>
  <c r="M72" i="41"/>
  <c r="M72" i="42"/>
  <c r="M81" i="41"/>
  <c r="M81" i="42"/>
  <c r="M117" i="41"/>
  <c r="M117" i="42"/>
  <c r="M114" i="41"/>
  <c r="M114" i="42"/>
  <c r="M106" i="41"/>
  <c r="M106" i="42"/>
  <c r="M89" i="41"/>
  <c r="M89" i="42"/>
  <c r="M76" i="41"/>
  <c r="M76" i="42"/>
  <c r="M87" i="41"/>
  <c r="M87" i="42"/>
  <c r="M115" i="41"/>
  <c r="M115" i="42"/>
  <c r="M83" i="41"/>
  <c r="M83" i="42"/>
  <c r="M111" i="41"/>
  <c r="M111" i="42"/>
  <c r="M74" i="41"/>
  <c r="M74" i="42"/>
  <c r="M108" i="41"/>
  <c r="M108" i="42"/>
  <c r="M110" i="41"/>
  <c r="M110" i="42"/>
  <c r="M107" i="41"/>
  <c r="M107" i="42"/>
  <c r="M80" i="41"/>
  <c r="M80" i="42"/>
  <c r="M112" i="41"/>
  <c r="M112" i="42"/>
  <c r="M78" i="41"/>
  <c r="M78" i="42"/>
  <c r="M75" i="41"/>
  <c r="M75" i="42"/>
  <c r="M82" i="41"/>
  <c r="M82" i="42"/>
  <c r="M118" i="41"/>
  <c r="M118" i="42"/>
  <c r="M90" i="41"/>
  <c r="M90" i="42"/>
  <c r="M86" i="41"/>
  <c r="M86" i="42"/>
  <c r="M68" i="41"/>
  <c r="M68" i="42"/>
  <c r="M85" i="41"/>
  <c r="M85" i="42"/>
  <c r="M84" i="41"/>
  <c r="M84" i="42"/>
  <c r="M109" i="41"/>
  <c r="M109" i="42"/>
  <c r="M88" i="41"/>
  <c r="M88" i="42"/>
  <c r="M77" i="41"/>
  <c r="M77" i="42"/>
  <c r="M71" i="30"/>
  <c r="M71" i="41"/>
  <c r="M69" i="30"/>
  <c r="M69" i="41"/>
  <c r="D13" i="40"/>
  <c r="M67" i="41"/>
  <c r="R8" i="10"/>
  <c r="N70" i="31"/>
  <c r="J28" i="28"/>
  <c r="M69" i="34"/>
  <c r="M71" i="34"/>
  <c r="J30" i="28"/>
  <c r="R10" i="10"/>
  <c r="R115" i="10"/>
  <c r="J135" i="28"/>
  <c r="R6" i="10"/>
  <c r="R87" i="10"/>
  <c r="J107" i="28"/>
  <c r="M107" i="30"/>
  <c r="J51" i="28"/>
  <c r="R31" i="10"/>
  <c r="J129" i="28"/>
  <c r="R109" i="10"/>
  <c r="J120" i="28"/>
  <c r="R100" i="10"/>
  <c r="R64" i="10"/>
  <c r="J84" i="28"/>
  <c r="R73" i="10"/>
  <c r="J93" i="28"/>
  <c r="R56" i="10"/>
  <c r="J76" i="28"/>
  <c r="J78" i="28"/>
  <c r="R58" i="10"/>
  <c r="J89" i="28"/>
  <c r="R69" i="10"/>
  <c r="J123" i="28"/>
  <c r="R103" i="10"/>
  <c r="M125" i="30"/>
  <c r="R49" i="10"/>
  <c r="J69" i="28"/>
  <c r="R84" i="10"/>
  <c r="J104" i="28"/>
  <c r="J128" i="28"/>
  <c r="R108" i="10"/>
  <c r="M89" i="30"/>
  <c r="R28" i="10"/>
  <c r="J48" i="28"/>
  <c r="J100" i="28"/>
  <c r="R80" i="10"/>
  <c r="M116" i="30"/>
  <c r="J60" i="28"/>
  <c r="R40" i="10"/>
  <c r="M83" i="30"/>
  <c r="J42" i="28"/>
  <c r="R22" i="10"/>
  <c r="J79" i="28"/>
  <c r="R59" i="10"/>
  <c r="M112" i="30"/>
  <c r="R36" i="10"/>
  <c r="J56" i="28"/>
  <c r="R97" i="10"/>
  <c r="J117" i="28"/>
  <c r="R55" i="10"/>
  <c r="J75" i="28"/>
  <c r="J33" i="28"/>
  <c r="R13" i="10"/>
  <c r="M74" i="30"/>
  <c r="R82" i="10"/>
  <c r="J102" i="28"/>
  <c r="M109" i="30"/>
  <c r="J53" i="28"/>
  <c r="R33" i="10"/>
  <c r="M111" i="30"/>
  <c r="J55" i="28"/>
  <c r="R35" i="10"/>
  <c r="R32" i="10"/>
  <c r="M108" i="30"/>
  <c r="J52" i="28"/>
  <c r="R68" i="10"/>
  <c r="J88" i="28"/>
  <c r="J124" i="28"/>
  <c r="R104" i="10"/>
  <c r="R62" i="10"/>
  <c r="J82" i="28"/>
  <c r="J74" i="28"/>
  <c r="R54" i="10"/>
  <c r="J125" i="28"/>
  <c r="R105" i="10"/>
  <c r="J114" i="28"/>
  <c r="R94" i="10"/>
  <c r="J137" i="28"/>
  <c r="R117" i="10"/>
  <c r="M121" i="30"/>
  <c r="R45" i="10"/>
  <c r="J65" i="28"/>
  <c r="R75" i="10"/>
  <c r="J95" i="28"/>
  <c r="J116" i="28"/>
  <c r="R96" i="10"/>
  <c r="R85" i="10"/>
  <c r="J105" i="28"/>
  <c r="R67" i="10"/>
  <c r="J87" i="28"/>
  <c r="R99" i="10"/>
  <c r="J119" i="28"/>
  <c r="R91" i="10"/>
  <c r="J111" i="28"/>
  <c r="M113" i="30"/>
  <c r="J57" i="28"/>
  <c r="R37" i="10"/>
  <c r="M127" i="30"/>
  <c r="R51" i="10"/>
  <c r="J71" i="28"/>
  <c r="J126" i="28"/>
  <c r="R106" i="10"/>
  <c r="R17" i="10"/>
  <c r="M78" i="30"/>
  <c r="J37" i="28"/>
  <c r="J34" i="28"/>
  <c r="R14" i="10"/>
  <c r="M75" i="30"/>
  <c r="M82" i="30"/>
  <c r="J41" i="28"/>
  <c r="R21" i="10"/>
  <c r="J130" i="28"/>
  <c r="R110" i="10"/>
  <c r="J77" i="28"/>
  <c r="R57" i="10"/>
  <c r="M119" i="30"/>
  <c r="R43" i="10"/>
  <c r="J63" i="28"/>
  <c r="M90" i="30"/>
  <c r="J49" i="28"/>
  <c r="R29" i="10"/>
  <c r="M86" i="30"/>
  <c r="R25" i="10"/>
  <c r="J45" i="28"/>
  <c r="D10" i="40"/>
  <c r="D118" i="40"/>
  <c r="D114" i="40"/>
  <c r="D77" i="40"/>
  <c r="D16" i="40"/>
  <c r="D50" i="40"/>
  <c r="D57" i="40"/>
  <c r="D116" i="40"/>
  <c r="D91" i="40"/>
  <c r="D29" i="40"/>
  <c r="D106" i="40"/>
  <c r="D102" i="40"/>
  <c r="D75" i="40"/>
  <c r="D61" i="40"/>
  <c r="D38" i="40"/>
  <c r="D119" i="40"/>
  <c r="D45" i="40"/>
  <c r="D104" i="40"/>
  <c r="D79" i="40"/>
  <c r="D17" i="40"/>
  <c r="D94" i="40"/>
  <c r="D90" i="40"/>
  <c r="D53" i="40"/>
  <c r="D73" i="40"/>
  <c r="D26" i="40"/>
  <c r="D107" i="40"/>
  <c r="D33" i="40"/>
  <c r="D92" i="40"/>
  <c r="D67" i="40"/>
  <c r="D62" i="40"/>
  <c r="D82" i="40"/>
  <c r="D78" i="40"/>
  <c r="D97" i="40"/>
  <c r="D120" i="40"/>
  <c r="D95" i="40"/>
  <c r="D21" i="40"/>
  <c r="D80" i="40"/>
  <c r="D55" i="40"/>
  <c r="D100" i="40"/>
  <c r="D41" i="40"/>
  <c r="D70" i="40"/>
  <c r="D66" i="40"/>
  <c r="D112" i="40"/>
  <c r="D121" i="40"/>
  <c r="D109" i="40"/>
  <c r="D25" i="40"/>
  <c r="D108" i="40"/>
  <c r="D83" i="40"/>
  <c r="D68" i="40"/>
  <c r="D43" i="40"/>
  <c r="D64" i="40"/>
  <c r="D69" i="40"/>
  <c r="D58" i="40"/>
  <c r="D54" i="40"/>
  <c r="D49" i="40"/>
  <c r="D51" i="40"/>
  <c r="D37" i="40"/>
  <c r="D96" i="40"/>
  <c r="D71" i="40"/>
  <c r="D56" i="40"/>
  <c r="D31" i="40"/>
  <c r="D52" i="40"/>
  <c r="D24" i="40"/>
  <c r="D46" i="40"/>
  <c r="D42" i="40"/>
  <c r="D88" i="40"/>
  <c r="D84" i="40"/>
  <c r="D59" i="40"/>
  <c r="D44" i="40"/>
  <c r="D19" i="40"/>
  <c r="D28" i="40"/>
  <c r="D34" i="40"/>
  <c r="D30" i="40"/>
  <c r="D76" i="40"/>
  <c r="D87" i="40"/>
  <c r="D63" i="40"/>
  <c r="D110" i="40"/>
  <c r="D72" i="40"/>
  <c r="D47" i="40"/>
  <c r="D117" i="40"/>
  <c r="D32" i="40"/>
  <c r="D113" i="40"/>
  <c r="D22" i="40"/>
  <c r="D18" i="40"/>
  <c r="D99" i="40"/>
  <c r="D98" i="40"/>
  <c r="D60" i="40"/>
  <c r="D35" i="40"/>
  <c r="D105" i="40"/>
  <c r="D20" i="40"/>
  <c r="D101" i="40"/>
  <c r="D39" i="40"/>
  <c r="D15" i="40"/>
  <c r="D27" i="40"/>
  <c r="D86" i="40"/>
  <c r="D48" i="40"/>
  <c r="D23" i="40"/>
  <c r="D93" i="40"/>
  <c r="D89" i="40"/>
  <c r="D40" i="40"/>
  <c r="D85" i="40"/>
  <c r="D111" i="40"/>
  <c r="D74" i="40"/>
  <c r="D36" i="40"/>
  <c r="D81" i="40"/>
  <c r="D115" i="40"/>
  <c r="D65" i="40"/>
  <c r="D103" i="40"/>
  <c r="R112" i="10"/>
  <c r="J132" i="28"/>
  <c r="M85" i="30"/>
  <c r="J44" i="28"/>
  <c r="R24" i="10"/>
  <c r="R79" i="10"/>
  <c r="J99" i="28"/>
  <c r="M84" i="30"/>
  <c r="R23" i="10"/>
  <c r="J43" i="28"/>
  <c r="J108" i="28"/>
  <c r="R88" i="10"/>
  <c r="J131" i="28"/>
  <c r="R111" i="10"/>
  <c r="R34" i="10"/>
  <c r="M110" i="30"/>
  <c r="J54" i="28"/>
  <c r="M88" i="30"/>
  <c r="R27" i="10"/>
  <c r="J47" i="28"/>
  <c r="M77" i="30"/>
  <c r="R16" i="10"/>
  <c r="J36" i="28"/>
  <c r="J97" i="28"/>
  <c r="R77" i="10"/>
  <c r="R90" i="10"/>
  <c r="J110" i="28"/>
  <c r="J106" i="28"/>
  <c r="R86" i="10"/>
  <c r="R89" i="10"/>
  <c r="J109" i="28"/>
  <c r="J86" i="28"/>
  <c r="R66" i="10"/>
  <c r="R70" i="10"/>
  <c r="J90" i="28"/>
  <c r="M123" i="30"/>
  <c r="J67" i="28"/>
  <c r="R47" i="10"/>
  <c r="R113" i="10"/>
  <c r="J133" i="28"/>
  <c r="M126" i="30"/>
  <c r="R50" i="10"/>
  <c r="J70" i="28"/>
  <c r="J83" i="28"/>
  <c r="R63" i="10"/>
  <c r="R95" i="10"/>
  <c r="J115" i="28"/>
  <c r="R83" i="10"/>
  <c r="J103" i="28"/>
  <c r="R15" i="10"/>
  <c r="M76" i="30"/>
  <c r="J35" i="28"/>
  <c r="R78" i="10"/>
  <c r="J98" i="28"/>
  <c r="M117" i="30"/>
  <c r="R41" i="10"/>
  <c r="J61" i="28"/>
  <c r="R81" i="10"/>
  <c r="J101" i="28"/>
  <c r="J39" i="28"/>
  <c r="R19" i="10"/>
  <c r="M80" i="30"/>
  <c r="R72" i="10"/>
  <c r="J92" i="28"/>
  <c r="R102" i="10"/>
  <c r="J122" i="28"/>
  <c r="M87" i="30"/>
  <c r="J46" i="28"/>
  <c r="R26" i="10"/>
  <c r="M122" i="30"/>
  <c r="J66" i="28"/>
  <c r="R46" i="10"/>
  <c r="R93" i="10"/>
  <c r="J113" i="28"/>
  <c r="J94" i="28"/>
  <c r="R74" i="10"/>
  <c r="J81" i="28"/>
  <c r="R61" i="10"/>
  <c r="M106" i="30"/>
  <c r="R30" i="10"/>
  <c r="J50" i="28"/>
  <c r="M114" i="30"/>
  <c r="J58" i="28"/>
  <c r="R38" i="10"/>
  <c r="R18" i="10"/>
  <c r="M79" i="30"/>
  <c r="J38" i="28"/>
  <c r="M124" i="30"/>
  <c r="J68" i="28"/>
  <c r="R48" i="10"/>
  <c r="J73" i="28"/>
  <c r="R53" i="10"/>
  <c r="J91" i="28"/>
  <c r="R71" i="10"/>
  <c r="R12" i="10"/>
  <c r="J32" i="28"/>
  <c r="M73" i="30"/>
  <c r="M128" i="30"/>
  <c r="J72" i="28"/>
  <c r="R52" i="10"/>
  <c r="M120" i="30"/>
  <c r="J64" i="28"/>
  <c r="R44" i="10"/>
  <c r="J31" i="28"/>
  <c r="R11" i="10"/>
  <c r="M72" i="30"/>
  <c r="R76" i="10"/>
  <c r="J96" i="28"/>
  <c r="R98" i="10"/>
  <c r="J118" i="28"/>
  <c r="M81" i="30"/>
  <c r="R20" i="10"/>
  <c r="J40" i="28"/>
  <c r="R101" i="10"/>
  <c r="J121" i="28"/>
  <c r="J80" i="28"/>
  <c r="R60" i="10"/>
  <c r="R107" i="10"/>
  <c r="J127" i="28"/>
  <c r="J112" i="28"/>
  <c r="R92" i="10"/>
  <c r="M118" i="30"/>
  <c r="J62" i="28"/>
  <c r="R42" i="10"/>
  <c r="M115" i="30"/>
  <c r="J59" i="28"/>
  <c r="R39" i="10"/>
  <c r="R65" i="10"/>
  <c r="J85" i="28"/>
  <c r="D14" i="40"/>
  <c r="R114" i="10"/>
  <c r="J134" i="28"/>
  <c r="R116" i="10"/>
  <c r="J136" i="28"/>
  <c r="M67" i="30"/>
  <c r="J26" i="28"/>
  <c r="M67" i="34"/>
  <c r="N68" i="31"/>
  <c r="D12" i="40"/>
  <c r="D11" i="40"/>
  <c r="F15" i="12"/>
  <c r="F13" i="12"/>
  <c r="F14" i="12"/>
  <c r="F5" i="12"/>
  <c r="F9" i="12"/>
  <c r="F11" i="12"/>
  <c r="F10" i="12"/>
  <c r="F12" i="12"/>
  <c r="F8" i="12"/>
  <c r="F7" i="12"/>
  <c r="F6" i="12"/>
  <c r="F4" i="12"/>
  <c r="F17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Rojas</author>
  </authors>
  <commentList>
    <comment ref="H10" authorId="0" shapeId="0" xr:uid="{00000000-0006-0000-0B00-000001000000}">
      <text>
        <r>
          <rPr>
            <b/>
            <sz val="12"/>
            <color indexed="81"/>
            <rFont val="Tahoma"/>
            <family val="2"/>
          </rPr>
          <t>Colocar el vaor Nominal en mm</t>
        </r>
      </text>
    </comment>
  </commentList>
</comments>
</file>

<file path=xl/sharedStrings.xml><?xml version="1.0" encoding="utf-8"?>
<sst xmlns="http://schemas.openxmlformats.org/spreadsheetml/2006/main" count="2164" uniqueCount="1033">
  <si>
    <t>LACOMET</t>
  </si>
  <si>
    <t>Certificado:</t>
  </si>
  <si>
    <t>Modelo:</t>
  </si>
  <si>
    <t>%</t>
  </si>
  <si>
    <t>±</t>
  </si>
  <si>
    <t>Descripción</t>
  </si>
  <si>
    <t>A</t>
  </si>
  <si>
    <t>B</t>
  </si>
  <si>
    <t>Incertidumbre</t>
  </si>
  <si>
    <t>Resolución</t>
  </si>
  <si>
    <t>Marca:</t>
  </si>
  <si>
    <t>Fecha de Calibración:</t>
  </si>
  <si>
    <t>Serie/Identificación:</t>
  </si>
  <si>
    <t>Solicitante:</t>
  </si>
  <si>
    <t>Lugar de la Calibración:</t>
  </si>
  <si>
    <t>Trazabilidad</t>
  </si>
  <si>
    <t>•</t>
  </si>
  <si>
    <t>Responsable de la Calibración</t>
  </si>
  <si>
    <t>Departamento de Metrología Física</t>
  </si>
  <si>
    <t>CERTIFICADO DE CALIBRACIÓN</t>
  </si>
  <si>
    <t>CENAM</t>
  </si>
  <si>
    <t>Código</t>
  </si>
  <si>
    <t>LABORATORIO COSTARRICENSE DE METROLOGÍA</t>
  </si>
  <si>
    <t>GS-DI-PR-04</t>
  </si>
  <si>
    <t>Versión</t>
  </si>
  <si>
    <t>Rige desde:</t>
  </si>
  <si>
    <t>CALIBRACION DE BLOQUES PATRON</t>
  </si>
  <si>
    <t>Sustituye:</t>
  </si>
  <si>
    <t>UTILIZANDO PATRON DE CERAMICA</t>
  </si>
  <si>
    <t>Versión 2</t>
  </si>
  <si>
    <t>Página</t>
  </si>
  <si>
    <t xml:space="preserve">REGISTRO   DE   DATOS  </t>
  </si>
  <si>
    <t>BLOQUES PATRON PULGADAS</t>
  </si>
  <si>
    <t>INFORMACIÓN GENERAL</t>
  </si>
  <si>
    <t>Fecha de calibración:</t>
  </si>
  <si>
    <t>Duración de la calibración:</t>
  </si>
  <si>
    <t>Referencia de datos:</t>
  </si>
  <si>
    <t>Número de certificado:</t>
  </si>
  <si>
    <t>Número de solicitud:</t>
  </si>
  <si>
    <t>Dirección del solicitante:</t>
  </si>
  <si>
    <t>Lugar de la calibración:</t>
  </si>
  <si>
    <t>Laboratorio de Metrología Dimensional - LACOMET</t>
  </si>
  <si>
    <t>INFORMACIÓN DEL CALIBRANDO</t>
  </si>
  <si>
    <t>Objeto a calibrar:</t>
  </si>
  <si>
    <t>Marca del instrumento:</t>
  </si>
  <si>
    <t>N° de Serie del instrumento:</t>
  </si>
  <si>
    <t xml:space="preserve">Material: </t>
  </si>
  <si>
    <t>Grado declarado:</t>
  </si>
  <si>
    <t>Identificación interna:</t>
  </si>
  <si>
    <t>Coeficiente de expansión</t>
  </si>
  <si>
    <t>CONDICIONES AMBIENTALES</t>
  </si>
  <si>
    <t>Temperatura inicial</t>
  </si>
  <si>
    <t>°C</t>
  </si>
  <si>
    <t>Temperatura final</t>
  </si>
  <si>
    <t>Temperatura promedio</t>
  </si>
  <si>
    <t>Humedad Relativa inicial</t>
  </si>
  <si>
    <t>Humedad Relativa final</t>
  </si>
  <si>
    <t>Humedad Relativa promedio</t>
  </si>
  <si>
    <t xml:space="preserve">Incertidumbre del termometro </t>
  </si>
  <si>
    <t xml:space="preserve">Resolucion del termometro  </t>
  </si>
  <si>
    <t>TRAZABILIDAD DEL (OS) PATRON (ES) UTILIZADO (S)</t>
  </si>
  <si>
    <t>Bloques Patrón</t>
  </si>
  <si>
    <t>Propietario:</t>
  </si>
  <si>
    <t>Proxima Calibración:</t>
  </si>
  <si>
    <t>MITUTOYO</t>
  </si>
  <si>
    <t>Material:</t>
  </si>
  <si>
    <t>Grado de fabricación:</t>
  </si>
  <si>
    <t>Coeficiente de expansión termica:</t>
  </si>
  <si>
    <t>Rango de calibración:</t>
  </si>
  <si>
    <t>0.05" a 4"</t>
  </si>
  <si>
    <t>Calibrado por:</t>
  </si>
  <si>
    <t>Número de serie:</t>
  </si>
  <si>
    <t>Número de patrimonio:</t>
  </si>
  <si>
    <t>Comparador de bloques</t>
  </si>
  <si>
    <t>TESA</t>
  </si>
  <si>
    <t>Incertidumbre:</t>
  </si>
  <si>
    <t>0,5 mm - 100 mm</t>
  </si>
  <si>
    <t>Bloques de referencia</t>
  </si>
  <si>
    <t>BLOQUES A CALIBRAR</t>
  </si>
  <si>
    <t>Valores de entrada</t>
  </si>
  <si>
    <t>Temperatura entre bloques</t>
  </si>
  <si>
    <t>Humedad Relativa del laboratorio</t>
  </si>
  <si>
    <t>Longitud              Nominal (l)</t>
  </si>
  <si>
    <t>Desviación                Central (lc-l)</t>
  </si>
  <si>
    <t>Longitud                                    Central (ls)</t>
  </si>
  <si>
    <t>Valor nominal</t>
  </si>
  <si>
    <t>Identificacion</t>
  </si>
  <si>
    <t>Adherencia  D/I</t>
  </si>
  <si>
    <t>Desviaciones</t>
  </si>
  <si>
    <t>Observaciones</t>
  </si>
  <si>
    <t>Desviación Medida</t>
  </si>
  <si>
    <t>Medición de Longitud referencia</t>
  </si>
  <si>
    <t>Corrección deformación</t>
  </si>
  <si>
    <t>Medición de Longitud calibrado</t>
  </si>
  <si>
    <t>Temperatura Bloque referencia (θs)</t>
  </si>
  <si>
    <t>Temperatura Bloque a calibrar (θ)</t>
  </si>
  <si>
    <t>Item</t>
  </si>
  <si>
    <t>Temperatura Sensor 1</t>
  </si>
  <si>
    <t>Temperatura Sensor 2</t>
  </si>
  <si>
    <t>Diferencia de temperaturas</t>
  </si>
  <si>
    <t>Temperatura Sensor 4</t>
  </si>
  <si>
    <t>mañana</t>
  </si>
  <si>
    <t>medio dia</t>
  </si>
  <si>
    <t>tarde</t>
  </si>
  <si>
    <t>inch</t>
  </si>
  <si>
    <t>mm</t>
  </si>
  <si>
    <t>si (), no</t>
  </si>
  <si>
    <t>Fo (µinch</t>
  </si>
  <si>
    <t>Fu (µinch)</t>
  </si>
  <si>
    <t>µinch</t>
  </si>
  <si>
    <t>(t-20 °C)</t>
  </si>
  <si>
    <t>δθ</t>
  </si>
  <si>
    <t>1</t>
  </si>
  <si>
    <t>Máxima variación de temperatura</t>
  </si>
  <si>
    <t>Máxima Humedad</t>
  </si>
  <si>
    <t>Diferencia Temperatura Sensor 4</t>
  </si>
  <si>
    <t>Minima Humedad</t>
  </si>
  <si>
    <t>Máxima Temperatura Sensor 4</t>
  </si>
  <si>
    <t>Promedio Humedad</t>
  </si>
  <si>
    <t>Mínima Temperatura Sensor 4</t>
  </si>
  <si>
    <t xml:space="preserve"> Diferencia Humedad</t>
  </si>
  <si>
    <t>EN MILIMETROS</t>
  </si>
  <si>
    <t>EN PULGADAS</t>
  </si>
  <si>
    <t>item</t>
  </si>
  <si>
    <t>Id. bloque</t>
  </si>
  <si>
    <t>Longitud nominal</t>
  </si>
  <si>
    <t>Desviación central</t>
  </si>
  <si>
    <t>Longitud central medida</t>
  </si>
  <si>
    <t>Adherencia cara</t>
  </si>
  <si>
    <t>Block id.</t>
  </si>
  <si>
    <r>
      <t>l</t>
    </r>
    <r>
      <rPr>
        <vertAlign val="subscript"/>
        <sz val="10"/>
        <rFont val="Arial"/>
        <family val="2"/>
      </rPr>
      <t>n</t>
    </r>
  </si>
  <si>
    <r>
      <t>e</t>
    </r>
    <r>
      <rPr>
        <vertAlign val="subscript"/>
        <sz val="10"/>
        <rFont val="Arial"/>
        <family val="2"/>
      </rPr>
      <t xml:space="preserve">c </t>
    </r>
    <r>
      <rPr>
        <sz val="10"/>
        <rFont val="Arial"/>
        <family val="2"/>
      </rPr>
      <t>=</t>
    </r>
    <r>
      <rPr>
        <i/>
        <sz val="10"/>
        <rFont val="Arial"/>
        <family val="2"/>
      </rPr>
      <t xml:space="preserve"> l</t>
    </r>
    <r>
      <rPr>
        <vertAlign val="subscript"/>
        <sz val="10"/>
        <rFont val="Arial"/>
        <family val="2"/>
      </rPr>
      <t>c</t>
    </r>
    <r>
      <rPr>
        <sz val="10"/>
        <rFont val="Symbol"/>
        <family val="1"/>
        <charset val="2"/>
      </rPr>
      <t>-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n</t>
    </r>
  </si>
  <si>
    <r>
      <t>l</t>
    </r>
    <r>
      <rPr>
        <vertAlign val="subscript"/>
        <sz val="10"/>
        <rFont val="Arial"/>
        <family val="2"/>
      </rPr>
      <t>c</t>
    </r>
  </si>
  <si>
    <r>
      <t>U</t>
    </r>
    <r>
      <rPr>
        <sz val="10"/>
        <rFont val="Arial"/>
        <family val="2"/>
      </rPr>
      <t>(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)</t>
    </r>
  </si>
  <si>
    <r>
      <t>f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=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max</t>
    </r>
    <r>
      <rPr>
        <sz val="10"/>
        <rFont val="Symbol"/>
        <family val="1"/>
        <charset val="2"/>
      </rPr>
      <t>-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c</t>
    </r>
  </si>
  <si>
    <r>
      <t>f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>=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c</t>
    </r>
    <r>
      <rPr>
        <sz val="10"/>
        <rFont val="Symbol"/>
        <family val="1"/>
        <charset val="2"/>
      </rPr>
      <t>-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min</t>
    </r>
  </si>
  <si>
    <t>µm</t>
  </si>
  <si>
    <r>
      <t>µ</t>
    </r>
    <r>
      <rPr>
        <sz val="10"/>
        <rFont val="Arial"/>
        <family val="2"/>
      </rPr>
      <t>m</t>
    </r>
  </si>
  <si>
    <t>Celdas para cambiar</t>
  </si>
  <si>
    <t>CONDICIONES AMBIENTALES CAMARA DEL COMPARADOR</t>
  </si>
  <si>
    <t>VALORES</t>
  </si>
  <si>
    <t>u(xi) Estándar</t>
  </si>
  <si>
    <t>UNIDADES</t>
  </si>
  <si>
    <t>TEMP Resolución</t>
  </si>
  <si>
    <t>Resolución del Termómetro fluke</t>
  </si>
  <si>
    <t>TEMP Certificado</t>
  </si>
  <si>
    <t>Incertidumbre de la calibración del sensor 1 FLUKE</t>
  </si>
  <si>
    <t>Corrección a aplicar en caso de calibrar µm</t>
  </si>
  <si>
    <t>Incertidumbre de la calibración del sensor 2 FLUKE</t>
  </si>
  <si>
    <t>respecto a</t>
  </si>
  <si>
    <t>Incertidumbre de la calibración del sensor 4 FLUKE</t>
  </si>
  <si>
    <t>Corrección µm</t>
  </si>
  <si>
    <t>TEMP Diferencial</t>
  </si>
  <si>
    <t>Variación cíclica de temperatura dentro de la cámara</t>
  </si>
  <si>
    <t>VALORES TOTALES EN TEMPERATURA u(θs)</t>
  </si>
  <si>
    <t>PATRON QUE SE VA A UTILIZAR COMO REFERENCIA</t>
  </si>
  <si>
    <t>CET Patrón</t>
  </si>
  <si>
    <r>
      <t>Coeficiente de expación térmica Patrón referencia (</t>
    </r>
    <r>
      <rPr>
        <b/>
        <sz val="22"/>
        <rFont val="Calibri"/>
        <family val="2"/>
      </rPr>
      <t>α</t>
    </r>
    <r>
      <rPr>
        <b/>
        <sz val="12"/>
        <rFont val="Arial"/>
        <family val="2"/>
      </rPr>
      <t>s)</t>
    </r>
  </si>
  <si>
    <t>1 / °C</t>
  </si>
  <si>
    <t>Incertidumbre por deformación µm</t>
  </si>
  <si>
    <t>CET Mensurando</t>
  </si>
  <si>
    <r>
      <t>Coeficiente de expanción térmica Patron a calibrar (</t>
    </r>
    <r>
      <rPr>
        <b/>
        <sz val="22"/>
        <rFont val="Arial"/>
        <family val="2"/>
      </rPr>
      <t>α</t>
    </r>
    <r>
      <rPr>
        <b/>
        <sz val="12"/>
        <rFont val="Arial"/>
        <family val="2"/>
      </rPr>
      <t>)</t>
    </r>
  </si>
  <si>
    <t>Variación máxima entre los bloques patrón</t>
  </si>
  <si>
    <t>Incertidumbre µm</t>
  </si>
  <si>
    <t>Segundo Orden</t>
  </si>
  <si>
    <t>Efectos de temperatura en el bloque de referencia</t>
  </si>
  <si>
    <r>
      <t>u(</t>
    </r>
    <r>
      <rPr>
        <b/>
        <sz val="16"/>
        <rFont val="Calibri"/>
        <family val="2"/>
      </rPr>
      <t>α</t>
    </r>
    <r>
      <rPr>
        <b/>
        <sz val="12"/>
        <rFont val="Calibri"/>
        <family val="2"/>
      </rPr>
      <t>s * θs)</t>
    </r>
  </si>
  <si>
    <t>-</t>
  </si>
  <si>
    <t>Efectos de temperatura en el bloque a calibrar</t>
  </si>
  <si>
    <r>
      <t>u(</t>
    </r>
    <r>
      <rPr>
        <b/>
        <sz val="16"/>
        <rFont val="Calibri"/>
        <family val="2"/>
      </rPr>
      <t>α</t>
    </r>
    <r>
      <rPr>
        <b/>
        <sz val="12"/>
        <rFont val="Calibri"/>
        <family val="2"/>
      </rPr>
      <t xml:space="preserve"> * θs)</t>
    </r>
  </si>
  <si>
    <t>Diferencia de temperaturas entre ambos bloques</t>
  </si>
  <si>
    <r>
      <t>u(</t>
    </r>
    <r>
      <rPr>
        <b/>
        <sz val="16"/>
        <rFont val="Calibri"/>
        <family val="2"/>
      </rPr>
      <t>α</t>
    </r>
    <r>
      <rPr>
        <b/>
        <sz val="12"/>
        <rFont val="Calibri"/>
        <family val="2"/>
      </rPr>
      <t xml:space="preserve"> * δθ)</t>
    </r>
  </si>
  <si>
    <t>Lecturas del comparador mecanico - TESA</t>
  </si>
  <si>
    <t xml:space="preserve">Certificado </t>
  </si>
  <si>
    <r>
      <t xml:space="preserve">Relativo a  </t>
    </r>
    <r>
      <rPr>
        <b/>
        <sz val="12"/>
        <rFont val="Arial"/>
        <family val="2"/>
      </rPr>
      <t>u</t>
    </r>
    <r>
      <rPr>
        <b/>
        <vertAlign val="subscript"/>
        <sz val="12"/>
        <rFont val="Arial"/>
        <family val="2"/>
      </rPr>
      <t>a</t>
    </r>
  </si>
  <si>
    <r>
      <t xml:space="preserve">Relativo a </t>
    </r>
    <r>
      <rPr>
        <b/>
        <sz val="12"/>
        <rFont val="Arial"/>
        <family val="2"/>
      </rPr>
      <t>u</t>
    </r>
    <r>
      <rPr>
        <b/>
        <vertAlign val="subscript"/>
        <sz val="12"/>
        <rFont val="Arial"/>
        <family val="2"/>
      </rPr>
      <t>b</t>
    </r>
  </si>
  <si>
    <r>
      <t xml:space="preserve">Relativo  a </t>
    </r>
    <r>
      <rPr>
        <b/>
        <sz val="12"/>
        <rFont val="Arial"/>
        <family val="2"/>
      </rPr>
      <t>u</t>
    </r>
    <r>
      <rPr>
        <b/>
        <vertAlign val="subscript"/>
        <sz val="12"/>
        <rFont val="Arial"/>
        <family val="2"/>
      </rPr>
      <t>r</t>
    </r>
  </si>
  <si>
    <t>TESA Resolución del indicador</t>
  </si>
  <si>
    <r>
      <t xml:space="preserve">Relativo a </t>
    </r>
    <r>
      <rPr>
        <b/>
        <sz val="12"/>
        <rFont val="Arial"/>
        <family val="2"/>
      </rPr>
      <t>u</t>
    </r>
    <r>
      <rPr>
        <b/>
        <vertAlign val="subscript"/>
        <sz val="12"/>
        <rFont val="Arial"/>
        <family val="2"/>
      </rPr>
      <t>d</t>
    </r>
  </si>
  <si>
    <t>Longitud Nominal (l)</t>
  </si>
  <si>
    <t>Incertidumbres estandar del comparador mecánico</t>
  </si>
  <si>
    <t>Bloques Patrón de Referencia</t>
  </si>
  <si>
    <t>Controles del termómetro</t>
  </si>
  <si>
    <t>Incertidumbre de coef. de exp. Term.</t>
  </si>
  <si>
    <t>Terminos de segundo orden</t>
  </si>
  <si>
    <t>Contribuciones al cuadrado</t>
  </si>
  <si>
    <t>Repetibilidad</t>
  </si>
  <si>
    <t>Diferencia de sensibilidad residual</t>
  </si>
  <si>
    <t>Incertidumbre del Comparador</t>
  </si>
  <si>
    <t>Certificado Valor dependiente</t>
  </si>
  <si>
    <t>Valor  (bloques referencia)</t>
  </si>
  <si>
    <t>Resolucion del FLUKE</t>
  </si>
  <si>
    <t>Certificado de Calibración S1</t>
  </si>
  <si>
    <t>Certificado de Calibración S2</t>
  </si>
  <si>
    <t>Certificado de Calibración S4</t>
  </si>
  <si>
    <t>Variación ciclica</t>
  </si>
  <si>
    <t>Total de condiciones ambientales</t>
  </si>
  <si>
    <t>Coef. Exp. Term. Bloque referencia</t>
  </si>
  <si>
    <t>Coef. Exp. Term. Bloque a calibrar</t>
  </si>
  <si>
    <t>Diferencia de Temp entre los bloques</t>
  </si>
  <si>
    <t>Deformación Elástica</t>
  </si>
  <si>
    <t>Efectos de temperatura sobre el bloque referencia</t>
  </si>
  <si>
    <t>Efectos de temperatura sobre el bloque a calibrar</t>
  </si>
  <si>
    <t>Efectos en la diferencia de temp entre los bloques</t>
  </si>
  <si>
    <r>
      <t>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 (θ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</t>
    </r>
  </si>
  <si>
    <r>
      <t>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>(α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) </t>
    </r>
  </si>
  <si>
    <r>
      <t>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(α) </t>
    </r>
  </si>
  <si>
    <r>
      <t>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 u</t>
    </r>
    <r>
      <rPr>
        <b/>
        <sz val="12"/>
        <rFont val="Arial"/>
        <family val="2"/>
      </rPr>
      <t xml:space="preserve">(δθ) </t>
    </r>
  </si>
  <si>
    <t>Comparador Tesa</t>
  </si>
  <si>
    <t>Bloques patrón</t>
  </si>
  <si>
    <t>Coeficiente bloque de referencia</t>
  </si>
  <si>
    <t>Coeficiente bloque a calibrar</t>
  </si>
  <si>
    <t>Diferencia de temperaturas entre los bloques</t>
  </si>
  <si>
    <t>Medición de temperatura</t>
  </si>
  <si>
    <t>Deformación                              Elastica</t>
  </si>
  <si>
    <t>TERMINOS DE SEGUNDO ORDEN AL CUADRADO</t>
  </si>
  <si>
    <t>Incertidumbre combinada</t>
  </si>
  <si>
    <t>Incertidumbre expandida</t>
  </si>
  <si>
    <t>Comparador</t>
  </si>
  <si>
    <t>Deriba</t>
  </si>
  <si>
    <t>Termometro</t>
  </si>
  <si>
    <t>Termperatura</t>
  </si>
  <si>
    <r>
      <t>(α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 - α)</t>
    </r>
    <r>
      <rPr>
        <b/>
        <vertAlign val="superscript"/>
        <sz val="12"/>
        <rFont val="Arial"/>
        <family val="2"/>
      </rPr>
      <t xml:space="preserve"> </t>
    </r>
    <r>
      <rPr>
        <b/>
        <sz val="12"/>
        <rFont val="Arial"/>
        <family val="2"/>
      </rPr>
      <t xml:space="preserve"> 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 (θ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</t>
    </r>
  </si>
  <si>
    <r>
      <t>θ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 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 (α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) </t>
    </r>
  </si>
  <si>
    <r>
      <t>(θ</t>
    </r>
    <r>
      <rPr>
        <b/>
        <vertAlign val="subscript"/>
        <sz val="12"/>
        <rFont val="Arial"/>
        <family val="2"/>
      </rPr>
      <t xml:space="preserve">s </t>
    </r>
    <r>
      <rPr>
        <b/>
        <sz val="12"/>
        <rFont val="Arial"/>
        <family val="2"/>
      </rPr>
      <t>+ δθ)</t>
    </r>
    <r>
      <rPr>
        <b/>
        <sz val="12"/>
        <rFont val="Arial"/>
        <family val="2"/>
      </rPr>
      <t xml:space="preserve">  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(α) </t>
    </r>
  </si>
  <si>
    <r>
      <t>α</t>
    </r>
    <r>
      <rPr>
        <b/>
        <sz val="12"/>
        <rFont val="Arial"/>
        <family val="2"/>
      </rPr>
      <t xml:space="preserve"> 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 u</t>
    </r>
    <r>
      <rPr>
        <b/>
        <sz val="12"/>
        <rFont val="Arial"/>
        <family val="2"/>
      </rPr>
      <t xml:space="preserve"> (δθ) </t>
    </r>
  </si>
  <si>
    <t>nm</t>
  </si>
  <si>
    <r>
      <t>nm</t>
    </r>
    <r>
      <rPr>
        <b/>
        <vertAlign val="superscript"/>
        <sz val="14"/>
        <rFont val="Arial"/>
        <family val="2"/>
      </rPr>
      <t>2</t>
    </r>
  </si>
  <si>
    <t>FUENTES DE INCERTIUMBRE</t>
  </si>
  <si>
    <t>Incertidumbre Estandar</t>
  </si>
  <si>
    <t xml:space="preserve">Coeficientes de Sensibilidad </t>
  </si>
  <si>
    <r>
      <t>u(X</t>
    </r>
    <r>
      <rPr>
        <b/>
        <vertAlign val="subscript"/>
        <sz val="14"/>
        <rFont val="Arial"/>
        <family val="2"/>
      </rPr>
      <t>i</t>
    </r>
    <r>
      <rPr>
        <b/>
        <sz val="14"/>
        <rFont val="Arial"/>
        <family val="2"/>
      </rPr>
      <t>)</t>
    </r>
  </si>
  <si>
    <r>
      <t>u</t>
    </r>
    <r>
      <rPr>
        <b/>
        <vertAlign val="subscript"/>
        <sz val="14"/>
        <rFont val="Arial"/>
        <family val="2"/>
      </rPr>
      <t>i</t>
    </r>
    <r>
      <rPr>
        <b/>
        <sz val="14"/>
        <rFont val="Arial"/>
        <family val="2"/>
      </rPr>
      <t>= |c</t>
    </r>
    <r>
      <rPr>
        <b/>
        <vertAlign val="subscript"/>
        <sz val="14"/>
        <rFont val="Arial"/>
        <family val="2"/>
      </rPr>
      <t>i</t>
    </r>
    <r>
      <rPr>
        <b/>
        <sz val="14"/>
        <rFont val="Arial"/>
        <family val="2"/>
      </rPr>
      <t>| u(X</t>
    </r>
    <r>
      <rPr>
        <b/>
        <vertAlign val="subscript"/>
        <sz val="14"/>
        <rFont val="Arial"/>
        <family val="2"/>
      </rPr>
      <t>i</t>
    </r>
    <r>
      <rPr>
        <b/>
        <sz val="14"/>
        <rFont val="Arial"/>
        <family val="2"/>
      </rPr>
      <t>)</t>
    </r>
  </si>
  <si>
    <t>Mediciones del comparador</t>
  </si>
  <si>
    <t>u(d)</t>
  </si>
  <si>
    <t>Bloque patrón de referencia</t>
  </si>
  <si>
    <r>
      <t>u(L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>)</t>
    </r>
  </si>
  <si>
    <t>Resolución del termómetro</t>
  </si>
  <si>
    <r>
      <t>u(θ</t>
    </r>
    <r>
      <rPr>
        <b/>
        <vertAlign val="subscript"/>
        <sz val="14"/>
        <rFont val="Arial"/>
        <family val="2"/>
      </rPr>
      <t>r</t>
    </r>
    <r>
      <rPr>
        <b/>
        <sz val="14"/>
        <rFont val="Arial"/>
        <family val="2"/>
      </rPr>
      <t>)</t>
    </r>
  </si>
  <si>
    <t>Variación cíclica</t>
  </si>
  <si>
    <t>u(θ)</t>
  </si>
  <si>
    <t>Calibración del termómetro</t>
  </si>
  <si>
    <r>
      <t>u(θ</t>
    </r>
    <r>
      <rPr>
        <b/>
        <vertAlign val="subscript"/>
        <sz val="14"/>
        <rFont val="Arial"/>
        <family val="2"/>
      </rPr>
      <t>c</t>
    </r>
    <r>
      <rPr>
        <b/>
        <sz val="14"/>
        <rFont val="Arial"/>
        <family val="2"/>
      </rPr>
      <t>)</t>
    </r>
  </si>
  <si>
    <t>Coeficiente de expasión Térmica de Bloque de referencia</t>
  </si>
  <si>
    <r>
      <t>u(α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 xml:space="preserve"> - ppm/°C)</t>
    </r>
  </si>
  <si>
    <t>Coeficiente de expasión Térmica del Bloque a calibrar</t>
  </si>
  <si>
    <r>
      <t>u(α</t>
    </r>
    <r>
      <rPr>
        <b/>
        <vertAlign val="subscript"/>
        <sz val="14"/>
        <rFont val="Arial"/>
        <family val="2"/>
      </rPr>
      <t xml:space="preserve"> </t>
    </r>
    <r>
      <rPr>
        <b/>
        <sz val="14"/>
        <rFont val="Arial"/>
        <family val="2"/>
      </rPr>
      <t>- ppm/°C)</t>
    </r>
  </si>
  <si>
    <t>u(δθ)</t>
  </si>
  <si>
    <t>u(Δε)</t>
  </si>
  <si>
    <t>Efectos de la Temperatura en el bloque de referencia</t>
  </si>
  <si>
    <r>
      <t>u(θ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>) u (α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 xml:space="preserve">) </t>
    </r>
  </si>
  <si>
    <t>Efectos de la Temperatura en el bloque a calibrar</t>
  </si>
  <si>
    <r>
      <t>u(θ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 xml:space="preserve">) u (α) </t>
    </r>
  </si>
  <si>
    <t>Diferencia  entre los bloques patrón</t>
  </si>
  <si>
    <t>u (δθ) u(α)</t>
  </si>
  <si>
    <t>u(αs)</t>
  </si>
  <si>
    <t>u(α)</t>
  </si>
  <si>
    <t>Coeficientes sensibilidad</t>
  </si>
  <si>
    <t>Patrón</t>
  </si>
  <si>
    <t>Coeficiente referencia</t>
  </si>
  <si>
    <t>Coeficiente a calibrar</t>
  </si>
  <si>
    <t>Diferencia de temp bloques</t>
  </si>
  <si>
    <t>Medición de Temperatura</t>
  </si>
  <si>
    <t>Deformación Elastica</t>
  </si>
  <si>
    <t>Términos de Segundo Orden</t>
  </si>
  <si>
    <t>mm / mm</t>
  </si>
  <si>
    <t>1/°C</t>
  </si>
  <si>
    <t>CERAMICA 2012</t>
  </si>
  <si>
    <t>Grado 00</t>
  </si>
  <si>
    <t>82 piezas</t>
  </si>
  <si>
    <t>Grado K</t>
  </si>
  <si>
    <t>DERIVA SEGÚN LOS CERTIFICADOS</t>
  </si>
  <si>
    <t>Número                                  Serie</t>
  </si>
  <si>
    <t>Nominal                                     inch</t>
  </si>
  <si>
    <t xml:space="preserve"> Desviación               µ inch</t>
  </si>
  <si>
    <t xml:space="preserve"> Desviación             inch</t>
  </si>
  <si>
    <t>Incertidumbre          (±) µ inch</t>
  </si>
  <si>
    <t>Incertidumbre          (±) inch</t>
  </si>
  <si>
    <t>Nominal                                     mm</t>
  </si>
  <si>
    <t xml:space="preserve"> Desviación               µm</t>
  </si>
  <si>
    <t xml:space="preserve"> Desviación               mm</t>
  </si>
  <si>
    <t>Incertidumbre Exp (±) µm</t>
  </si>
  <si>
    <t>Incertidumbre Exp  (±) mm</t>
  </si>
  <si>
    <t xml:space="preserve">Incertidumbre      Com (±) µm </t>
  </si>
  <si>
    <t xml:space="preserve">Incertidumbre Com  (±) mm </t>
  </si>
  <si>
    <t>DESVIACION 2008   µm</t>
  </si>
  <si>
    <t>DESVIACION                  Dic 2012   µm</t>
  </si>
  <si>
    <t>Max. Variación
mensual (µm)</t>
  </si>
  <si>
    <t>Promedio (average) Anual
Deriva (nm)</t>
  </si>
  <si>
    <t>Incertidumbre Promedio (average)
Deriva (nm)</t>
  </si>
  <si>
    <t>Situación actual Sin Deriva (nm)</t>
  </si>
  <si>
    <t>070007</t>
  </si>
  <si>
    <t>070117</t>
  </si>
  <si>
    <t>060042</t>
  </si>
  <si>
    <t>070056</t>
  </si>
  <si>
    <t>070005</t>
  </si>
  <si>
    <t>070050</t>
  </si>
  <si>
    <t>070077</t>
  </si>
  <si>
    <t>070006</t>
  </si>
  <si>
    <t>070008</t>
  </si>
  <si>
    <t>070001</t>
  </si>
  <si>
    <t>070000</t>
  </si>
  <si>
    <t>070017</t>
  </si>
  <si>
    <t>070022</t>
  </si>
  <si>
    <t>070026</t>
  </si>
  <si>
    <t>060073</t>
  </si>
  <si>
    <t>070024</t>
  </si>
  <si>
    <t>070045</t>
  </si>
  <si>
    <t>070060</t>
  </si>
  <si>
    <t>070034</t>
  </si>
  <si>
    <t>070020</t>
  </si>
  <si>
    <t>060058</t>
  </si>
  <si>
    <t>060036</t>
  </si>
  <si>
    <t>070055</t>
  </si>
  <si>
    <t>070018</t>
  </si>
  <si>
    <t>070027</t>
  </si>
  <si>
    <t>070004</t>
  </si>
  <si>
    <t>070016</t>
  </si>
  <si>
    <t>060100</t>
  </si>
  <si>
    <t>070011</t>
  </si>
  <si>
    <t>070031</t>
  </si>
  <si>
    <t>070062</t>
  </si>
  <si>
    <t>060143</t>
  </si>
  <si>
    <t>060104</t>
  </si>
  <si>
    <t>070028</t>
  </si>
  <si>
    <t>070019</t>
  </si>
  <si>
    <t>070064</t>
  </si>
  <si>
    <t>070014</t>
  </si>
  <si>
    <t>060090</t>
  </si>
  <si>
    <t>070002</t>
  </si>
  <si>
    <t>070037</t>
  </si>
  <si>
    <t>070030</t>
  </si>
  <si>
    <t>070054</t>
  </si>
  <si>
    <t>070071</t>
  </si>
  <si>
    <t>070046</t>
  </si>
  <si>
    <t>043350</t>
  </si>
  <si>
    <t>043478</t>
  </si>
  <si>
    <t>060055</t>
  </si>
  <si>
    <t>070073</t>
  </si>
  <si>
    <t>060080</t>
  </si>
  <si>
    <t>060016</t>
  </si>
  <si>
    <t>070023</t>
  </si>
  <si>
    <t>070036</t>
  </si>
  <si>
    <t>070072</t>
  </si>
  <si>
    <t>070013</t>
  </si>
  <si>
    <t>Material</t>
  </si>
  <si>
    <t>acero</t>
  </si>
  <si>
    <t>Marca y material del BP</t>
  </si>
  <si>
    <t>Coeficiente de expansión térmica        ppm/ °C</t>
  </si>
  <si>
    <r>
      <t>Modulo de elasticidad 10</t>
    </r>
    <r>
      <rPr>
        <vertAlign val="superscript"/>
        <sz val="10"/>
        <rFont val="Arial"/>
        <family val="2"/>
      </rPr>
      <t xml:space="preserve"> 10 </t>
    </r>
    <r>
      <rPr>
        <sz val="10"/>
        <rFont val="Arial"/>
        <family val="2"/>
      </rPr>
      <t>N/m</t>
    </r>
    <r>
      <rPr>
        <vertAlign val="superscript"/>
        <sz val="10"/>
        <rFont val="Arial"/>
        <family val="2"/>
      </rPr>
      <t>2</t>
    </r>
  </si>
  <si>
    <t>Modulo de poisson adimensional</t>
  </si>
  <si>
    <t>Corrección por deformación elástica</t>
  </si>
  <si>
    <t>Acero Mitutoyo</t>
  </si>
  <si>
    <r>
      <t>d</t>
    </r>
    <r>
      <rPr>
        <sz val="10"/>
        <rFont val="Arial"/>
        <family val="2"/>
      </rPr>
      <t xml:space="preserve"> = deformación en el punto de contacto, en 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</t>
    </r>
  </si>
  <si>
    <t>Acero Tesa</t>
  </si>
  <si>
    <t>D = diámetro palpador, en mm</t>
  </si>
  <si>
    <t>Cerámica Mitutoyo</t>
  </si>
  <si>
    <t>F = fuerza ejercida por el palpador, en N</t>
  </si>
  <si>
    <t>Cerámica Tesa</t>
  </si>
  <si>
    <r>
      <t>E = módulo de elasticidad, en N/mm</t>
    </r>
    <r>
      <rPr>
        <vertAlign val="superscript"/>
        <sz val="10"/>
        <rFont val="Arial"/>
        <family val="2"/>
      </rPr>
      <t>2</t>
    </r>
  </si>
  <si>
    <t>Tungsteno Fowler</t>
  </si>
  <si>
    <r>
      <t>n</t>
    </r>
    <r>
      <rPr>
        <sz val="10"/>
        <rFont val="Arial"/>
        <family val="2"/>
      </rPr>
      <t xml:space="preserve"> = módulo de Poisson</t>
    </r>
  </si>
  <si>
    <t>Tungsteno Mitutoyo</t>
  </si>
  <si>
    <t>Cromo Starrett</t>
  </si>
  <si>
    <t>Parámetros palpadores</t>
  </si>
  <si>
    <t>Carburo de Cromo</t>
  </si>
  <si>
    <t>8,3 a 8,6</t>
  </si>
  <si>
    <t>Fs</t>
  </si>
  <si>
    <t>N</t>
  </si>
  <si>
    <t xml:space="preserve"> </t>
  </si>
  <si>
    <t>Fi</t>
  </si>
  <si>
    <t>D</t>
  </si>
  <si>
    <r>
      <t>n</t>
    </r>
    <r>
      <rPr>
        <sz val="10"/>
        <rFont val="Arial"/>
        <family val="2"/>
      </rPr>
      <t>p</t>
    </r>
  </si>
  <si>
    <t>Ep</t>
  </si>
  <si>
    <r>
      <t>N/mm</t>
    </r>
    <r>
      <rPr>
        <vertAlign val="superscript"/>
        <sz val="10"/>
        <rFont val="Arial"/>
        <family val="2"/>
      </rPr>
      <t>2</t>
    </r>
  </si>
  <si>
    <t>Parámetros bloques</t>
  </si>
  <si>
    <t>Acero</t>
  </si>
  <si>
    <t>Carburo de tungsteno</t>
  </si>
  <si>
    <t>Carburo de cromo</t>
  </si>
  <si>
    <t>Cerámica</t>
  </si>
  <si>
    <t>Calibración de bloques patrón por comparación</t>
  </si>
  <si>
    <r>
      <t>d</t>
    </r>
    <r>
      <rPr>
        <sz val="10"/>
        <rFont val="Arial"/>
        <family val="2"/>
      </rPr>
      <t xml:space="preserve"> = deformación en el punto de contacto, en mm</t>
    </r>
  </si>
  <si>
    <r>
      <t>n</t>
    </r>
    <r>
      <rPr>
        <sz val="10"/>
        <rFont val="Arial"/>
        <family val="2"/>
      </rPr>
      <t>b</t>
    </r>
  </si>
  <si>
    <t>Corrección a aplicar en el caso de bloques de distinto material</t>
  </si>
  <si>
    <t>D = diámetro de la bola palpadora, en mm</t>
  </si>
  <si>
    <r>
      <t>N / mm</t>
    </r>
    <r>
      <rPr>
        <vertAlign val="superscript"/>
        <sz val="10"/>
        <rFont val="Arial"/>
        <family val="2"/>
      </rPr>
      <t>2</t>
    </r>
  </si>
  <si>
    <r>
      <t>s</t>
    </r>
    <r>
      <rPr>
        <sz val="10"/>
        <rFont val="Arial"/>
        <family val="2"/>
      </rPr>
      <t xml:space="preserve"> = coeficiente de Poisson</t>
    </r>
  </si>
  <si>
    <t>Deformaciones</t>
  </si>
  <si>
    <r>
      <t>Palpadores de comparador TESA: tipo GT22, de metal duro, r = 1,5 mm, F</t>
    </r>
    <r>
      <rPr>
        <vertAlign val="subscript"/>
        <sz val="10"/>
        <color indexed="12"/>
        <rFont val="Arial"/>
        <family val="2"/>
      </rPr>
      <t>sup.</t>
    </r>
    <r>
      <rPr>
        <sz val="10"/>
        <color indexed="12"/>
        <rFont val="Arial"/>
        <family val="2"/>
      </rPr>
      <t xml:space="preserve"> = 1 N, F</t>
    </r>
    <r>
      <rPr>
        <vertAlign val="subscript"/>
        <sz val="10"/>
        <color indexed="12"/>
        <rFont val="Arial"/>
        <family val="2"/>
      </rPr>
      <t>inf.</t>
    </r>
    <r>
      <rPr>
        <sz val="10"/>
        <color indexed="12"/>
        <rFont val="Arial"/>
        <family val="2"/>
      </rPr>
      <t xml:space="preserve"> = 0,63 N</t>
    </r>
  </si>
  <si>
    <r>
      <t>d</t>
    </r>
    <r>
      <rPr>
        <sz val="10"/>
        <rFont val="Arial"/>
        <family val="2"/>
      </rPr>
      <t>s</t>
    </r>
  </si>
  <si>
    <r>
      <t>m</t>
    </r>
    <r>
      <rPr>
        <sz val="10"/>
        <rFont val="Arial"/>
        <family val="2"/>
      </rPr>
      <t>m</t>
    </r>
  </si>
  <si>
    <t>carburo</t>
  </si>
  <si>
    <t>cerámica</t>
  </si>
  <si>
    <r>
      <t>d</t>
    </r>
    <r>
      <rPr>
        <sz val="10"/>
        <rFont val="Arial"/>
        <family val="2"/>
      </rPr>
      <t>i</t>
    </r>
  </si>
  <si>
    <t>datos de palpadores TESA</t>
  </si>
  <si>
    <t>carburo de tungsteno</t>
  </si>
  <si>
    <t>carburo de cromo (croblox)</t>
  </si>
  <si>
    <t>acero (mín)</t>
  </si>
  <si>
    <t>acero (máx)</t>
  </si>
  <si>
    <t>acero (medio)</t>
  </si>
  <si>
    <t>cerámica (mín)</t>
  </si>
  <si>
    <t>cerámica (máx)</t>
  </si>
  <si>
    <t>cerámica (medio)</t>
  </si>
  <si>
    <r>
      <t>d</t>
    </r>
    <r>
      <rPr>
        <sz val="10"/>
        <rFont val="Arial"/>
        <family val="2"/>
      </rPr>
      <t>c</t>
    </r>
  </si>
  <si>
    <t>Fuerza palpador superior F(N)</t>
  </si>
  <si>
    <r>
      <t>d</t>
    </r>
    <r>
      <rPr>
        <sz val="10"/>
        <rFont val="Arial"/>
        <family val="2"/>
      </rPr>
      <t>r</t>
    </r>
  </si>
  <si>
    <t>Fuerza palpador inferior F(N)</t>
  </si>
  <si>
    <r>
      <t>d</t>
    </r>
    <r>
      <rPr>
        <sz val="10"/>
        <rFont val="Arial"/>
        <family val="2"/>
      </rPr>
      <t>cr</t>
    </r>
  </si>
  <si>
    <t>Coef. Poisson</t>
  </si>
  <si>
    <t>Mód. elast. E (N/mm2)</t>
  </si>
  <si>
    <t>Porcentaje variación</t>
  </si>
  <si>
    <t>diámetro palpador (mm)</t>
  </si>
  <si>
    <t>Deformación por palpador superior (µm)</t>
  </si>
  <si>
    <t>Incertidumbres de magnitudes de entrada</t>
  </si>
  <si>
    <t>Deformación por palpador inferior (µm)</t>
  </si>
  <si>
    <t>deformación total</t>
  </si>
  <si>
    <t>u(Fs)</t>
  </si>
  <si>
    <t>u(D)</t>
  </si>
  <si>
    <t>Corrección a aplicar en caso de calibrar</t>
  </si>
  <si>
    <r>
      <t>u(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p)</t>
    </r>
  </si>
  <si>
    <t>bloque de acero</t>
  </si>
  <si>
    <t>bloque de carburo</t>
  </si>
  <si>
    <t>bloque de cerámica</t>
  </si>
  <si>
    <t>bloque de croblox</t>
  </si>
  <si>
    <r>
      <t>u(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b)</t>
    </r>
  </si>
  <si>
    <t xml:space="preserve">patrón de acero </t>
  </si>
  <si>
    <t>u(Ep)</t>
  </si>
  <si>
    <t>patrón de carburo</t>
  </si>
  <si>
    <t>u(Eb)</t>
  </si>
  <si>
    <t>patrón de cerámica</t>
  </si>
  <si>
    <t>patrón de croblox</t>
  </si>
  <si>
    <t>u(Fi)</t>
  </si>
  <si>
    <r>
      <t xml:space="preserve">Para  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s</t>
    </r>
  </si>
  <si>
    <r>
      <t>h</t>
    </r>
    <r>
      <rPr>
        <sz val="10"/>
        <rFont val="Arial"/>
        <family val="2"/>
      </rPr>
      <t>s</t>
    </r>
  </si>
  <si>
    <t>c(Fs)</t>
  </si>
  <si>
    <r>
      <t>m</t>
    </r>
    <r>
      <rPr>
        <sz val="10"/>
        <rFont val="Arial"/>
        <family val="2"/>
      </rPr>
      <t>m/N</t>
    </r>
  </si>
  <si>
    <t>c(D)</t>
  </si>
  <si>
    <r>
      <t>m</t>
    </r>
    <r>
      <rPr>
        <sz val="10"/>
        <rFont val="Arial"/>
        <family val="2"/>
      </rPr>
      <t>m/mm</t>
    </r>
  </si>
  <si>
    <r>
      <t>c(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p)</t>
    </r>
  </si>
  <si>
    <r>
      <t>c(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b)</t>
    </r>
  </si>
  <si>
    <t>c(Ep)</t>
  </si>
  <si>
    <r>
      <t>m</t>
    </r>
    <r>
      <rPr>
        <sz val="10"/>
        <rFont val="Arial"/>
        <family val="2"/>
      </rPr>
      <t>m 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/N</t>
    </r>
  </si>
  <si>
    <t>c(Eb)</t>
  </si>
  <si>
    <r>
      <t xml:space="preserve">Para  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</t>
    </r>
  </si>
  <si>
    <t>c(Fi)</t>
  </si>
  <si>
    <t>Contribuciones</t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</si>
  <si>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(F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(F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</si>
  <si>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r>
      <t>m</t>
    </r>
    <r>
      <rPr>
        <sz val="10"/>
        <rFont val="Arial"/>
        <family val="2"/>
      </rPr>
      <t>m</t>
    </r>
    <r>
      <rPr>
        <vertAlign val="superscript"/>
        <sz val="10"/>
        <rFont val="Arial"/>
        <family val="2"/>
      </rPr>
      <t>2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</si>
  <si>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(D)u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(D)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</si>
  <si>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p)u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p)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</si>
  <si>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b)u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b)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</si>
  <si>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(Ep)u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(Ep)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</si>
  <si>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(Eb)u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(Eb)</t>
    </r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</si>
  <si>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s)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</si>
  <si>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(F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(F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</t>
    </r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</si>
  <si>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i)</t>
    </r>
  </si>
  <si>
    <t>Resumen</t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</si>
  <si>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c)</t>
    </r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</si>
  <si>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r)</t>
    </r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</si>
  <si>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cr)</t>
    </r>
  </si>
  <si>
    <t>Corrección e incertidumbre a aplicar</t>
  </si>
  <si>
    <r>
      <t>u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cr)</t>
    </r>
  </si>
  <si>
    <r>
      <rPr>
        <sz val="10"/>
        <rFont val="Arial"/>
        <family val="2"/>
      </rPr>
      <t>U(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cr)</t>
    </r>
  </si>
  <si>
    <t>Nº de Certificado LACOMET :</t>
  </si>
  <si>
    <t>Nº</t>
  </si>
  <si>
    <t>Signo Real</t>
  </si>
  <si>
    <t xml:space="preserve">Bloque </t>
  </si>
  <si>
    <t>Identificacion del bloque</t>
  </si>
  <si>
    <t xml:space="preserve">Identificacción del bloque </t>
  </si>
  <si>
    <t>Longitud Nominal</t>
  </si>
  <si>
    <t>T1</t>
  </si>
  <si>
    <t>T2</t>
  </si>
  <si>
    <t>T4</t>
  </si>
  <si>
    <t>HR</t>
  </si>
  <si>
    <t xml:space="preserve">Mínimo </t>
  </si>
  <si>
    <t>Máximo</t>
  </si>
  <si>
    <t>Folios de Bitacora utilizados:</t>
  </si>
  <si>
    <t>Cantidad de bloques o instrumentos:</t>
  </si>
  <si>
    <t>Patrón a Utilizar</t>
  </si>
  <si>
    <t>Eb (N / mm2)</t>
  </si>
  <si>
    <r>
      <rPr>
        <sz val="10"/>
        <rFont val="Calibri"/>
        <family val="2"/>
      </rPr>
      <t>µ</t>
    </r>
    <r>
      <rPr>
        <sz val="10"/>
        <rFont val="Arial"/>
        <family val="2"/>
      </rPr>
      <t xml:space="preserve"> (mm2 / N)</t>
    </r>
  </si>
  <si>
    <t>Certificado Vigente:</t>
  </si>
  <si>
    <t xml:space="preserve">TESA </t>
  </si>
  <si>
    <t>LACOMET 800116</t>
  </si>
  <si>
    <t>00 ó K</t>
  </si>
  <si>
    <t>Coeficiente de expansión termica (°C-1) :</t>
  </si>
  <si>
    <t xml:space="preserve">Porcentaje de variación : </t>
  </si>
  <si>
    <t>Leonardo Rojas Rapso</t>
  </si>
  <si>
    <t>Los resultados emitidos en este certificado se refieren únicamente al objeto calibrado y a las magnitudes especificadas.</t>
  </si>
  <si>
    <t>Condiciones ambientales:</t>
  </si>
  <si>
    <t>--- Última línea ---</t>
  </si>
  <si>
    <t>70057T</t>
  </si>
  <si>
    <t xml:space="preserve">Referencia de Datos: </t>
  </si>
  <si>
    <t>LRR-DI-01 FOLIOS</t>
  </si>
  <si>
    <t>ORA-DI-01 FOLIOS</t>
  </si>
  <si>
    <t>CNM-CC-740-579/2015</t>
  </si>
  <si>
    <t>0.5 mm a 100 mm</t>
  </si>
  <si>
    <t>Lista de Patrones:</t>
  </si>
  <si>
    <t>Responsable da la calibración :</t>
  </si>
  <si>
    <t>Responsable de la revisión :</t>
  </si>
  <si>
    <t xml:space="preserve">Olman Ramos Alfaro </t>
  </si>
  <si>
    <t>Patrón a utilizar para la calibración:</t>
  </si>
  <si>
    <t>112 piezas</t>
  </si>
  <si>
    <t>CARBURO DE TUNGSTENO</t>
  </si>
  <si>
    <t>DERIVA SEGÚN LOS CERTIFICADOS BLOQUES CERAMICA</t>
  </si>
  <si>
    <t>Incertidumbre    Exp.      (±) nm</t>
  </si>
  <si>
    <t>Incertidumbre  K=1      (±) nm</t>
  </si>
  <si>
    <t>Incertidumbre          (±) nm</t>
  </si>
  <si>
    <t>CENAM 2015 µm</t>
  </si>
  <si>
    <t>CENAM                     Junio 2010 µm</t>
  </si>
  <si>
    <t>Variación en
39 meses (nm)</t>
  </si>
  <si>
    <t>Max. Variación
mensual (nm)</t>
  </si>
  <si>
    <t>Incertidumbre Promedio (average)
Permitida (nm)</t>
  </si>
  <si>
    <t>23045J</t>
  </si>
  <si>
    <t>C6225</t>
  </si>
  <si>
    <t>20458K</t>
  </si>
  <si>
    <t>C6082</t>
  </si>
  <si>
    <t>11824F</t>
  </si>
  <si>
    <t>C6022</t>
  </si>
  <si>
    <t>19761K</t>
  </si>
  <si>
    <t>C6023</t>
  </si>
  <si>
    <t>19243J</t>
  </si>
  <si>
    <t>C6024</t>
  </si>
  <si>
    <t>13639J</t>
  </si>
  <si>
    <t>C4423</t>
  </si>
  <si>
    <t>15048J</t>
  </si>
  <si>
    <t>C6026</t>
  </si>
  <si>
    <t>20703J</t>
  </si>
  <si>
    <t>C6027</t>
  </si>
  <si>
    <t>04889K</t>
  </si>
  <si>
    <t>C6028</t>
  </si>
  <si>
    <t>23552J</t>
  </si>
  <si>
    <t>C6029</t>
  </si>
  <si>
    <t>16171K</t>
  </si>
  <si>
    <t>C6030</t>
  </si>
  <si>
    <t>04056K</t>
  </si>
  <si>
    <t>C6031</t>
  </si>
  <si>
    <t>15074J</t>
  </si>
  <si>
    <t>C6032</t>
  </si>
  <si>
    <t>03285J</t>
  </si>
  <si>
    <t>C4431</t>
  </si>
  <si>
    <t>03962K</t>
  </si>
  <si>
    <t>C6034</t>
  </si>
  <si>
    <t>03294J</t>
  </si>
  <si>
    <t>C6035</t>
  </si>
  <si>
    <t>23258J</t>
  </si>
  <si>
    <t>C6036</t>
  </si>
  <si>
    <t>03144J</t>
  </si>
  <si>
    <t>C6037</t>
  </si>
  <si>
    <t>23861J</t>
  </si>
  <si>
    <t>C6038</t>
  </si>
  <si>
    <t>19816K</t>
  </si>
  <si>
    <t>C6039</t>
  </si>
  <si>
    <t>03982K</t>
  </si>
  <si>
    <t>C6040</t>
  </si>
  <si>
    <t>23063J</t>
  </si>
  <si>
    <t>C6041</t>
  </si>
  <si>
    <t>09079J</t>
  </si>
  <si>
    <t>C6042</t>
  </si>
  <si>
    <t>19268J</t>
  </si>
  <si>
    <t>C6043</t>
  </si>
  <si>
    <t>23087J</t>
  </si>
  <si>
    <t>C6188</t>
  </si>
  <si>
    <t>15511D</t>
  </si>
  <si>
    <t>C6045</t>
  </si>
  <si>
    <t>16583J</t>
  </si>
  <si>
    <t>C6046</t>
  </si>
  <si>
    <t>05863L</t>
  </si>
  <si>
    <t>C6047</t>
  </si>
  <si>
    <t>09968H</t>
  </si>
  <si>
    <t>C6048</t>
  </si>
  <si>
    <t>00985G</t>
  </si>
  <si>
    <t>C6049</t>
  </si>
  <si>
    <t>19284J</t>
  </si>
  <si>
    <t>C6050</t>
  </si>
  <si>
    <t>15982K</t>
  </si>
  <si>
    <t>C6051</t>
  </si>
  <si>
    <t>13457J</t>
  </si>
  <si>
    <t>C6052</t>
  </si>
  <si>
    <t>16420J</t>
  </si>
  <si>
    <t>C6053</t>
  </si>
  <si>
    <t>23113J</t>
  </si>
  <si>
    <t>C6054</t>
  </si>
  <si>
    <t>09588J</t>
  </si>
  <si>
    <t>C6055</t>
  </si>
  <si>
    <t>23125J</t>
  </si>
  <si>
    <t>C6056</t>
  </si>
  <si>
    <t>23036J</t>
  </si>
  <si>
    <t>C6057</t>
  </si>
  <si>
    <t>15140J</t>
  </si>
  <si>
    <t>C6058</t>
  </si>
  <si>
    <t>00305J</t>
  </si>
  <si>
    <t>C6059</t>
  </si>
  <si>
    <t>05728L</t>
  </si>
  <si>
    <t>C6060</t>
  </si>
  <si>
    <t>02128K</t>
  </si>
  <si>
    <t>C6061</t>
  </si>
  <si>
    <t>20582J</t>
  </si>
  <si>
    <t>C6062</t>
  </si>
  <si>
    <t>02995J</t>
  </si>
  <si>
    <t>C6063</t>
  </si>
  <si>
    <t>14682H</t>
  </si>
  <si>
    <t>C6064</t>
  </si>
  <si>
    <t>20562J</t>
  </si>
  <si>
    <t>C6065</t>
  </si>
  <si>
    <t>19106J</t>
  </si>
  <si>
    <t>C6066</t>
  </si>
  <si>
    <t>01628J</t>
  </si>
  <si>
    <t>C6067</t>
  </si>
  <si>
    <t>16936J</t>
  </si>
  <si>
    <t>C6068</t>
  </si>
  <si>
    <t>06082J</t>
  </si>
  <si>
    <t>C6069</t>
  </si>
  <si>
    <t>04928L</t>
  </si>
  <si>
    <t>C6070</t>
  </si>
  <si>
    <t>03202K</t>
  </si>
  <si>
    <t>C6071</t>
  </si>
  <si>
    <t>06804J</t>
  </si>
  <si>
    <t>C6072</t>
  </si>
  <si>
    <t>06815J</t>
  </si>
  <si>
    <t>C6073</t>
  </si>
  <si>
    <t>05360L</t>
  </si>
  <si>
    <t>C6074</t>
  </si>
  <si>
    <t>13508J</t>
  </si>
  <si>
    <t>C6075</t>
  </si>
  <si>
    <t>00353J</t>
  </si>
  <si>
    <t>C6076</t>
  </si>
  <si>
    <t>39920C</t>
  </si>
  <si>
    <t>C6077</t>
  </si>
  <si>
    <t>00515J</t>
  </si>
  <si>
    <t>C6078</t>
  </si>
  <si>
    <t>09627J</t>
  </si>
  <si>
    <t>C6079</t>
  </si>
  <si>
    <t>13690J</t>
  </si>
  <si>
    <t>C6080</t>
  </si>
  <si>
    <t>12039K</t>
  </si>
  <si>
    <t>C6227</t>
  </si>
  <si>
    <t>CAR 1,60</t>
  </si>
  <si>
    <t>C6041/6225</t>
  </si>
  <si>
    <t>CAR 1,70</t>
  </si>
  <si>
    <t>C6051/6225</t>
  </si>
  <si>
    <t>CAR 1,80</t>
  </si>
  <si>
    <t>C6061/6225</t>
  </si>
  <si>
    <t>CAR 1,90</t>
  </si>
  <si>
    <t>C6071/6225</t>
  </si>
  <si>
    <t>11946K</t>
  </si>
  <si>
    <t>C6084</t>
  </si>
  <si>
    <t>11975K</t>
  </si>
  <si>
    <t>C6085</t>
  </si>
  <si>
    <t>06156L</t>
  </si>
  <si>
    <t>C6086</t>
  </si>
  <si>
    <t>16679K</t>
  </si>
  <si>
    <t>C6087</t>
  </si>
  <si>
    <t>22779J</t>
  </si>
  <si>
    <t>C6088</t>
  </si>
  <si>
    <t>15444J</t>
  </si>
  <si>
    <t>C6089</t>
  </si>
  <si>
    <t>13784K</t>
  </si>
  <si>
    <t>C6234</t>
  </si>
  <si>
    <t>15656K</t>
  </si>
  <si>
    <t>C6091</t>
  </si>
  <si>
    <t>06078L</t>
  </si>
  <si>
    <t>C6092</t>
  </si>
  <si>
    <t>11993K</t>
  </si>
  <si>
    <t>C6093</t>
  </si>
  <si>
    <t>12701K</t>
  </si>
  <si>
    <t>C6094</t>
  </si>
  <si>
    <t>16203K</t>
  </si>
  <si>
    <t>C6095</t>
  </si>
  <si>
    <t>00542K</t>
  </si>
  <si>
    <t>C6096</t>
  </si>
  <si>
    <t>04630L</t>
  </si>
  <si>
    <t>C6097</t>
  </si>
  <si>
    <t>16232K</t>
  </si>
  <si>
    <t>C6098</t>
  </si>
  <si>
    <t>12012K</t>
  </si>
  <si>
    <t>C6099</t>
  </si>
  <si>
    <t>15099K</t>
  </si>
  <si>
    <t>C6100</t>
  </si>
  <si>
    <t>13616J</t>
  </si>
  <si>
    <t>C6101</t>
  </si>
  <si>
    <t>19699G</t>
  </si>
  <si>
    <t>C6102</t>
  </si>
  <si>
    <t>04865J</t>
  </si>
  <si>
    <t>C6103</t>
  </si>
  <si>
    <t>07429K</t>
  </si>
  <si>
    <t>C6104</t>
  </si>
  <si>
    <t>16766J</t>
  </si>
  <si>
    <t>C6105</t>
  </si>
  <si>
    <t>02498J</t>
  </si>
  <si>
    <t>C6106</t>
  </si>
  <si>
    <t>06814K</t>
  </si>
  <si>
    <t>C6107</t>
  </si>
  <si>
    <t>05463K</t>
  </si>
  <si>
    <t>C6108</t>
  </si>
  <si>
    <t>11594J</t>
  </si>
  <si>
    <t>C6253</t>
  </si>
  <si>
    <t>12827K</t>
  </si>
  <si>
    <t>C6110</t>
  </si>
  <si>
    <t>21114D</t>
  </si>
  <si>
    <t>C6111</t>
  </si>
  <si>
    <t>12527K</t>
  </si>
  <si>
    <t>C6112</t>
  </si>
  <si>
    <t>17040H</t>
  </si>
  <si>
    <t>C6113</t>
  </si>
  <si>
    <t>15204J</t>
  </si>
  <si>
    <t>C6114</t>
  </si>
  <si>
    <t>01275F</t>
  </si>
  <si>
    <t>C6115</t>
  </si>
  <si>
    <t>17745J</t>
  </si>
  <si>
    <t>C6116</t>
  </si>
  <si>
    <t>17617J</t>
  </si>
  <si>
    <t>C6117</t>
  </si>
  <si>
    <t>16241D</t>
  </si>
  <si>
    <t>C6118</t>
  </si>
  <si>
    <t>13598J</t>
  </si>
  <si>
    <t>C6263</t>
  </si>
  <si>
    <t>23651G</t>
  </si>
  <si>
    <t>C6120</t>
  </si>
  <si>
    <t>14095H</t>
  </si>
  <si>
    <t>C6121</t>
  </si>
  <si>
    <t>17145J</t>
  </si>
  <si>
    <t>C6122</t>
  </si>
  <si>
    <t>13358J</t>
  </si>
  <si>
    <t>C6123</t>
  </si>
  <si>
    <t>18650J</t>
  </si>
  <si>
    <t>C6124</t>
  </si>
  <si>
    <t>17574J</t>
  </si>
  <si>
    <t>C6125</t>
  </si>
  <si>
    <t>05902L</t>
  </si>
  <si>
    <t>C6126</t>
  </si>
  <si>
    <t>11005J</t>
  </si>
  <si>
    <t>C6127</t>
  </si>
  <si>
    <t>16832J</t>
  </si>
  <si>
    <t>C6128</t>
  </si>
  <si>
    <t>C6129</t>
  </si>
  <si>
    <t>12318K</t>
  </si>
  <si>
    <t>C6130</t>
  </si>
  <si>
    <t>CAR 30,0</t>
  </si>
  <si>
    <t>C6130/C6234</t>
  </si>
  <si>
    <t>CAR 40,0</t>
  </si>
  <si>
    <t>C6130/C6110</t>
  </si>
  <si>
    <t>05488L</t>
  </si>
  <si>
    <t>C6131</t>
  </si>
  <si>
    <t>CAR 60,0</t>
  </si>
  <si>
    <t>C6131/C6100</t>
  </si>
  <si>
    <t>CAR 70,0</t>
  </si>
  <si>
    <t>C6131/C6120</t>
  </si>
  <si>
    <t>14121J</t>
  </si>
  <si>
    <t>C6132</t>
  </si>
  <si>
    <t>CAR 80,0</t>
  </si>
  <si>
    <t>C6132/C6234</t>
  </si>
  <si>
    <t>CAR 90,0</t>
  </si>
  <si>
    <t>C6132/C6110</t>
  </si>
  <si>
    <t>05457L</t>
  </si>
  <si>
    <t>C6133</t>
  </si>
  <si>
    <t>MAXIMA</t>
  </si>
  <si>
    <t xml:space="preserve">Incertidumbre del Patrón según Certificado </t>
  </si>
  <si>
    <t>&gt; 0   mm hasta   10 mm</t>
  </si>
  <si>
    <t>&gt; 10 mm hasta   20 mm</t>
  </si>
  <si>
    <t>&gt; 20 mm hasta   30 mm</t>
  </si>
  <si>
    <t>&gt; 40 mm hasta   50 mm</t>
  </si>
  <si>
    <t>&gt; 70 mm hasta   80 mm</t>
  </si>
  <si>
    <t>&gt; 90 mm hasta 100 mm</t>
  </si>
  <si>
    <t>CERAMICA - CENAM 2015  CERAMICA 707014</t>
  </si>
  <si>
    <t xml:space="preserve"> Desviación               nm</t>
  </si>
  <si>
    <r>
      <t xml:space="preserve"> Desviación               </t>
    </r>
    <r>
      <rPr>
        <sz val="12"/>
        <rFont val="Calibri"/>
        <family val="2"/>
      </rPr>
      <t>µ</t>
    </r>
    <r>
      <rPr>
        <sz val="12"/>
        <rFont val="Arial"/>
        <family val="2"/>
      </rPr>
      <t>m</t>
    </r>
  </si>
  <si>
    <t xml:space="preserve">Valor nominal </t>
  </si>
  <si>
    <t xml:space="preserve">Material de los bloques del Cliente: </t>
  </si>
  <si>
    <t xml:space="preserve">Material de los bloques del Patrón: </t>
  </si>
  <si>
    <t>u(ls)</t>
  </si>
  <si>
    <t>u(θs)</t>
  </si>
  <si>
    <t>u(ls) u(αs)</t>
  </si>
  <si>
    <t>u(ls) u(α)</t>
  </si>
  <si>
    <t xml:space="preserve">u(ls) u(θs) </t>
  </si>
  <si>
    <t xml:space="preserve">u(ls) u(δθ) </t>
  </si>
  <si>
    <t xml:space="preserve">u(θs) u (αs) </t>
  </si>
  <si>
    <t>u(θs)  u(α)</t>
  </si>
  <si>
    <t>nm °C</t>
  </si>
  <si>
    <t>nm / °C</t>
  </si>
  <si>
    <t xml:space="preserve">Ingreso de identicacion del juego de bloques a calibrar </t>
  </si>
  <si>
    <t xml:space="preserve">Longitud Nominal (pulg. / mm) </t>
  </si>
  <si>
    <t xml:space="preserve">Número de Identificación del Bloque </t>
  </si>
  <si>
    <t xml:space="preserve">Tipo de rayas o daños en el Bloque </t>
  </si>
  <si>
    <t xml:space="preserve">rayas superficiales casi imperseptibles </t>
  </si>
  <si>
    <t xml:space="preserve">rayas pronunciadas importantes lejos del centro del bloque </t>
  </si>
  <si>
    <t xml:space="preserve">rayas pronunciadas importantes por el centro del bloque </t>
  </si>
  <si>
    <t>rayas importantes en toda las superficies de medición</t>
  </si>
  <si>
    <t xml:space="preserve">sin rayas o daños perceptibles </t>
  </si>
  <si>
    <t>Incertidumbre nm</t>
  </si>
  <si>
    <t xml:space="preserve">Identificación del Bloque </t>
  </si>
  <si>
    <t>Valor Nominal Del bloque (mm)</t>
  </si>
  <si>
    <t>Longitud central real (mm)</t>
  </si>
  <si>
    <t>23045J y 03982K</t>
  </si>
  <si>
    <t>TESA Máxima diferencia entre los valores MI-Mm (Correcciones No aplicadas)</t>
  </si>
  <si>
    <t>TESA Diferencia residual entre los palpadores</t>
  </si>
  <si>
    <t>TESA Máxima desviación estandar típica de los valores medidos</t>
  </si>
  <si>
    <t>DESVIACION                  Marzo 2019   µm</t>
  </si>
  <si>
    <t>Total de meses</t>
  </si>
  <si>
    <t>Fecha</t>
  </si>
  <si>
    <t>060058 y 070007</t>
  </si>
  <si>
    <t>060100 y 070007</t>
  </si>
  <si>
    <t>070050 y 070008</t>
  </si>
  <si>
    <t>070037 y 070009</t>
  </si>
  <si>
    <t>CNM-CC-740-116/2019</t>
  </si>
  <si>
    <t>Numero de solicitud:</t>
  </si>
  <si>
    <t>Serie/Identificación</t>
  </si>
  <si>
    <t>Resultados de la Calibración</t>
  </si>
  <si>
    <r>
      <t xml:space="preserve">La incertidumbre expandida reportada se obtuvo multiplicando la incertidumbre estándar combinada por un factor de cobertura con el que se alcanza una probabilidad de cobertura de aproximadamente 95%. La incertidumbre estándar de la medición se determinó conforme a la </t>
    </r>
    <r>
      <rPr>
        <i/>
        <sz val="9"/>
        <color theme="1"/>
        <rFont val="Calibri"/>
        <family val="2"/>
        <scheme val="minor"/>
      </rPr>
      <t>Guide to Expression of Uncertainty in Measurement, BIPM-IEC-IFCC-ISO-IUPAC-IUPAP-OIML</t>
    </r>
    <r>
      <rPr>
        <sz val="9"/>
        <color theme="1"/>
        <rFont val="Calibri"/>
        <family val="2"/>
        <scheme val="minor"/>
      </rPr>
      <t>, en la cual se toma en cuenta la incertidumbre de los patrones, del método de calibración, de las condiciones durante la calibración y del equipo sujeto a calibración.</t>
    </r>
  </si>
  <si>
    <t>El factor de cobertura es de k=2, para una probabilidad de cobertura de un 95 %.</t>
  </si>
  <si>
    <t>Este certificado de calibración solo ampara las mediciones reportadas en el momento y en las condiciones ambientales y de uso en que se realizó la calibración.</t>
  </si>
  <si>
    <t>La fecha de emisión de este certificado corresponde a la fecha emitida por el "Responsable de la calibración" en el espacio de firmas.</t>
  </si>
  <si>
    <t>Método de calibración:</t>
  </si>
  <si>
    <t>µ</t>
  </si>
  <si>
    <t>Calibrando #1</t>
  </si>
  <si>
    <t>Patrón # 1</t>
  </si>
  <si>
    <r>
      <t xml:space="preserve">Para documentos firmados digitalmente, los mismos son válidos únicamente en su versión digital. Para comprobar la autenticidad de las firmas digitales y obtener más información sobre las mismas consulte el sitio </t>
    </r>
    <r>
      <rPr>
        <sz val="8"/>
        <color rgb="FF0000FF"/>
        <rFont val="Calibri"/>
        <family val="2"/>
        <scheme val="minor"/>
      </rPr>
      <t>https://www.lcm.go.cr/index.php/servicios/uso-de-firma-digital-en-certificados-de-calibracion</t>
    </r>
    <r>
      <rPr>
        <sz val="8"/>
        <rFont val="Calibri"/>
        <family val="2"/>
        <scheme val="minor"/>
      </rPr>
      <t xml:space="preserve">. Este documento no puede ser reproducido parcialmente, no es válido sin firmas y puede ser descargado del sitio oficial de certificados </t>
    </r>
    <r>
      <rPr>
        <sz val="8"/>
        <color rgb="FF0000FF"/>
        <rFont val="Calibri"/>
        <family val="2"/>
        <scheme val="minor"/>
      </rPr>
      <t>https://certificados.lcm.go.cr/</t>
    </r>
    <r>
      <rPr>
        <sz val="8"/>
        <rFont val="Calibri"/>
        <family val="2"/>
        <scheme val="minor"/>
      </rPr>
      <t xml:space="preserve">. ☎ (506) 2220-7500. ✉ Dirección: Ciudad de la Investigación UCR, San Pedro de Montes de Oca, Costa Rica • Correo electrónico </t>
    </r>
    <r>
      <rPr>
        <sz val="8"/>
        <color rgb="FF0000FF"/>
        <rFont val="Calibri"/>
        <family val="2"/>
        <scheme val="minor"/>
      </rPr>
      <t>metrologia@lcm.go.cr</t>
    </r>
    <r>
      <rPr>
        <sz val="8"/>
        <rFont val="Calibri"/>
        <family val="2"/>
        <scheme val="minor"/>
      </rPr>
      <t>.</t>
    </r>
  </si>
  <si>
    <t>Por comparación mecánica de los bloques patrón con la del instrumento sujeto a  calibración, acorde al procedimiento GS-DI-PR-05 “Calibración de Bloques Patrón V5”.</t>
  </si>
  <si>
    <t>Identificación del Bloque</t>
  </si>
  <si>
    <t xml:space="preserve">Desviación central (Error respecto al Valor nominal)                                       µm </t>
  </si>
  <si>
    <t>Página 4 de 4</t>
  </si>
  <si>
    <t>LCM</t>
  </si>
  <si>
    <t>Patrón en acero</t>
  </si>
  <si>
    <t>Patrón en Tungsteno</t>
  </si>
  <si>
    <t>Patrón en cerámica</t>
  </si>
  <si>
    <t>Patrón en cromo</t>
  </si>
  <si>
    <t xml:space="preserve">Laboratorio de Dimensional, LCM
</t>
  </si>
  <si>
    <t>Página 3 de 3</t>
  </si>
  <si>
    <t>Aceleración de la gravedad local: (9,779 05 ± 0,000 01) m/s²</t>
  </si>
  <si>
    <t xml:space="preserve">      Información de los patrones utilizados</t>
  </si>
  <si>
    <t>Incertidumbre                 Expandida                                 µm</t>
  </si>
  <si>
    <t>Pulgadas</t>
  </si>
  <si>
    <t>Página 2 de 2</t>
  </si>
  <si>
    <t>Página 1 de 2</t>
  </si>
  <si>
    <t>Grado de exactitud:</t>
  </si>
  <si>
    <t xml:space="preserve">Valor                                                       Nominal    </t>
  </si>
  <si>
    <t xml:space="preserve">Luis Diego Guzman Guillen </t>
  </si>
  <si>
    <t>lrojas@lcm.go.cr</t>
  </si>
  <si>
    <t>lguzman@lcm.go.cr</t>
  </si>
  <si>
    <t xml:space="preserve">Nombre del funcionario </t>
  </si>
  <si>
    <t>Bitácora física del funcionario (en caso de requerirse)</t>
  </si>
  <si>
    <t xml:space="preserve">Número de telefono del funcionario </t>
  </si>
  <si>
    <t>Correo electrónico del funcionario</t>
  </si>
  <si>
    <t>oramos@lcm.go.cr</t>
  </si>
  <si>
    <t>ytorres@lcm.go.cr</t>
  </si>
  <si>
    <t>Yalitza Torres Pérez</t>
  </si>
  <si>
    <t>YTP-DI-01 FOLIOS</t>
  </si>
  <si>
    <t>Bitácora electrónica del funcionario</t>
  </si>
  <si>
    <t>Certificados 2023/LRR</t>
  </si>
  <si>
    <t>DGG-DI-01 FOLIOS</t>
  </si>
  <si>
    <t>Certificados 2023/ORA</t>
  </si>
  <si>
    <t>Certificados 2023/YTP</t>
  </si>
  <si>
    <t>Certificados 2023/DGG</t>
  </si>
  <si>
    <t xml:space="preserve">Marca </t>
  </si>
  <si>
    <t xml:space="preserve">Material </t>
  </si>
  <si>
    <r>
      <t>Coeficiente de expansión térmica (1/</t>
    </r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C)</t>
    </r>
  </si>
  <si>
    <r>
      <t>Módulo de elasticidad (Young)                             10</t>
    </r>
    <r>
      <rPr>
        <vertAlign val="superscript"/>
        <sz val="11"/>
        <color theme="1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 xml:space="preserve"> (N/m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</si>
  <si>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Módulo de Poisson adimensional</t>
  </si>
  <si>
    <t xml:space="preserve">Mitutoyo </t>
  </si>
  <si>
    <t xml:space="preserve"> Fawler </t>
  </si>
  <si>
    <t>Starret</t>
  </si>
  <si>
    <t>Estándar</t>
  </si>
  <si>
    <t xml:space="preserve">Selección </t>
  </si>
  <si>
    <t>Bloques a calibrar del cliente o similar</t>
  </si>
  <si>
    <t>Página 3 de 4</t>
  </si>
  <si>
    <t>Página 2 de 4</t>
  </si>
  <si>
    <t>Página 1 de 4</t>
  </si>
  <si>
    <t>carburo de cromo</t>
  </si>
  <si>
    <t>Responsable de la calibración</t>
  </si>
  <si>
    <t>Responsable de la revisión</t>
  </si>
  <si>
    <t xml:space="preserve">Desviación central (error respecto al valor nominal)                                       µm </t>
  </si>
  <si>
    <t>Incertidumbre                 expandida                                 µm</t>
  </si>
  <si>
    <t>Valor                        nominal                        mm</t>
  </si>
  <si>
    <t>Identificación del bloque</t>
  </si>
  <si>
    <t>Resultados de la calibración</t>
  </si>
  <si>
    <t>cerámica Starret (Webber gage div.)</t>
  </si>
  <si>
    <t>Bloques patrón de cerámica de 0,05" a 4"</t>
  </si>
  <si>
    <t>Bloques patrón de cerámica de 0,5 mm a 100 mm</t>
  </si>
  <si>
    <t>Promedio</t>
  </si>
  <si>
    <t>La incertidumbre expandida reportada se obtuvo multiplicando la incertidumbre típica combinada por un factor de cobertura con el que se alcanza una probabilidad de cobertura de al menos 95 %. La incertidumbre típica de medida se determinó conforme al documento JCGM 100 en su versión vigente, tomando en cuenta la incertidumbre de los patrones, del método de calibración/ensayo/medición, de las condiciones durante la calibración/ensayo/medición y del equipo sujeto a calibración/muestra sujeta al ensayo.</t>
  </si>
  <si>
    <t>Contacto del Solicitante:</t>
  </si>
  <si>
    <t xml:space="preserve">Laboratorio de dimensional, LCM, San José, Costa Rica
</t>
  </si>
  <si>
    <t>Contacto del solicitante:</t>
  </si>
  <si>
    <r>
      <t xml:space="preserve">Para documentos firmados digitalmente, los mismos son válidos únicamente en su versión digital. Para comprobar la autenticidad de las firmas digitales y obtener más información sobre las mismas consulte el sitio </t>
    </r>
    <r>
      <rPr>
        <sz val="8"/>
        <color rgb="FF0000FF"/>
        <rFont val="Calibri"/>
        <family val="2"/>
        <scheme val="minor"/>
      </rPr>
      <t>https://www.lcm.go.cr/validarfd</t>
    </r>
    <r>
      <rPr>
        <sz val="8"/>
        <rFont val="Calibri"/>
        <family val="2"/>
        <scheme val="minor"/>
      </rPr>
      <t xml:space="preserve">. Este documento no puede ser reproducido parcialmente, no es válido sin firmas y puede ser descargado del sitio oficial de certificados </t>
    </r>
    <r>
      <rPr>
        <sz val="8"/>
        <color rgb="FF0000FF"/>
        <rFont val="Calibri"/>
        <family val="2"/>
        <scheme val="minor"/>
      </rPr>
      <t>https://certificados.lcm.go.cr/</t>
    </r>
    <r>
      <rPr>
        <sz val="8"/>
        <rFont val="Calibri"/>
        <family val="2"/>
        <scheme val="minor"/>
      </rPr>
      <t xml:space="preserve">. ☎ (506) 2220-7500 /  (506) 2283-6580 /  (506) 2280-5387. ✉ Dirección: Ciudad de la Investigación UCR, San Pedro, Montes de Oca, San José, Costa Rica • Correo electrónico </t>
    </r>
    <r>
      <rPr>
        <sz val="8"/>
        <color rgb="FF0000FF"/>
        <rFont val="Calibri"/>
        <family val="2"/>
        <scheme val="minor"/>
      </rPr>
      <t>metrologia@lcm.go.cr</t>
    </r>
    <r>
      <rPr>
        <sz val="8"/>
        <rFont val="Calibri"/>
        <family val="2"/>
        <scheme val="minor"/>
      </rPr>
      <t>.</t>
    </r>
  </si>
  <si>
    <t>El factor de cobertura es de k=2, para una probabilidad de cobertura de un 95 %, con distribución normal.</t>
  </si>
  <si>
    <t>Ciudad de investigación de la UCR, San Pedro, Montes de Oca, San José</t>
  </si>
  <si>
    <t>LCM / LACOMET</t>
  </si>
  <si>
    <t>HOJA CALCULO BLOQUES PATRÓN</t>
  </si>
  <si>
    <t>CALIBRACIÓN DE BLOQUES PATRÓN</t>
  </si>
  <si>
    <t>GS-DI-FM-02</t>
  </si>
  <si>
    <t>Clave de la Hoja</t>
  </si>
  <si>
    <t>dim</t>
  </si>
  <si>
    <t>Deriva del patrón</t>
  </si>
  <si>
    <t>TIPO A</t>
  </si>
  <si>
    <t xml:space="preserve">Repetibilidad de las mediciones </t>
  </si>
  <si>
    <t>Incertidumbre por repetibilidad de las mediciones</t>
  </si>
  <si>
    <t>Certificado del patrón</t>
  </si>
  <si>
    <t>nm2</t>
  </si>
  <si>
    <t>u(r)</t>
  </si>
  <si>
    <t>Diferencia en la deformación Elástica</t>
  </si>
  <si>
    <t>Max. Variación
diaria (nm)</t>
  </si>
  <si>
    <t>DERIVA DEL ERROR O DESVIACIÓN</t>
  </si>
  <si>
    <t>DERIVA DE LA INCERTIDUMBRE</t>
  </si>
  <si>
    <t>Número de Serie</t>
  </si>
  <si>
    <t>Nominal mm</t>
  </si>
  <si>
    <t xml:space="preserve">Deriva del primer periodo </t>
  </si>
  <si>
    <t xml:space="preserve">Deriva diaria del primer periodo </t>
  </si>
  <si>
    <t xml:space="preserve">Deriva del segundo periodo </t>
  </si>
  <si>
    <t xml:space="preserve">Deriva diaria del segundo periodo </t>
  </si>
  <si>
    <t xml:space="preserve">Deriva del tercer     periodo </t>
  </si>
  <si>
    <t xml:space="preserve">Deriva diaria del Tercer periodo </t>
  </si>
  <si>
    <t>Max. Variación
(µm)</t>
  </si>
  <si>
    <t>Incertidumbre máxima promedio por deriva        (µm)</t>
  </si>
  <si>
    <t>Desviación máxima  permitida para bloques "K"      (µm)</t>
  </si>
  <si>
    <t>Cantidad máxima de días para la próxima calibración       (µm)</t>
  </si>
  <si>
    <t xml:space="preserve">Fecha máxima para la próxima calibración </t>
  </si>
  <si>
    <t>Max. Variación
diaria (µm)</t>
  </si>
  <si>
    <t>Deriva Maxima al dia de hoy (µm)</t>
  </si>
  <si>
    <t>Incertidumbre por deriva Primer periodo</t>
  </si>
  <si>
    <t>Incertidumbre por deriva Segundo periodo</t>
  </si>
  <si>
    <t>Incertidumbre por deriva Tercer periodo</t>
  </si>
  <si>
    <t xml:space="preserve">Incertidumbre a Utilizar </t>
  </si>
  <si>
    <t>Fecha:</t>
  </si>
  <si>
    <t>Dif. Dias:</t>
  </si>
  <si>
    <r>
      <t>Por el periodo de máxima variación (</t>
    </r>
    <r>
      <rPr>
        <sz val="12"/>
        <rFont val="Calibri"/>
        <family val="2"/>
      </rPr>
      <t>µ</t>
    </r>
    <r>
      <rPr>
        <sz val="10.199999999999999"/>
        <rFont val="Arial"/>
        <family val="2"/>
      </rPr>
      <t>m)</t>
    </r>
  </si>
  <si>
    <r>
      <t>Diaria (</t>
    </r>
    <r>
      <rPr>
        <sz val="12"/>
        <rFont val="Calibri"/>
        <family val="2"/>
      </rPr>
      <t>µ</t>
    </r>
    <r>
      <rPr>
        <sz val="10.199999999999999"/>
        <rFont val="Arial"/>
        <family val="2"/>
      </rPr>
      <t>m)</t>
    </r>
  </si>
  <si>
    <t>Fecha máxima para calibración del Patrón :</t>
  </si>
  <si>
    <t>OPUS METROLOGY Junio 2007</t>
  </si>
  <si>
    <t>Desviación (µm)</t>
  </si>
  <si>
    <t>Incertidumbre  (µm)</t>
  </si>
  <si>
    <t>CENAM 
diciembre 2015</t>
  </si>
  <si>
    <t>CENAM 
Junio 2010</t>
  </si>
  <si>
    <t>OPUS METROLOGY 
Junio 2007</t>
  </si>
  <si>
    <t>Los datos obtenidos en la calibración referidos a la desviación de la longitud en el centro de la cara de medida y la variación en longitud deberán estar dentro de los límites establecidos en la siguiente tabla, según se establece en las normas UNE EN-ISO 3650 e DIN 861 para bloques patrón</t>
  </si>
  <si>
    <r>
      <rPr>
        <b/>
        <sz val="8.5"/>
        <rFont val="Calibri"/>
        <family val="1"/>
      </rPr>
      <t>Grade 0</t>
    </r>
  </si>
  <si>
    <r>
      <rPr>
        <b/>
        <sz val="8.5"/>
        <rFont val="Calibri"/>
        <family val="1"/>
      </rPr>
      <t>Grade 1</t>
    </r>
  </si>
  <si>
    <r>
      <rPr>
        <b/>
        <sz val="8.5"/>
        <rFont val="Calibri"/>
        <family val="1"/>
      </rPr>
      <t>Grade 2</t>
    </r>
  </si>
  <si>
    <r>
      <rPr>
        <sz val="8.5"/>
        <rFont val="Calibri"/>
        <family val="1"/>
      </rPr>
      <t>0 ≤ ln ≤ 0.4</t>
    </r>
  </si>
  <si>
    <r>
      <rPr>
        <sz val="8.5"/>
        <rFont val="Calibri"/>
        <family val="1"/>
      </rPr>
      <t>0.4 ≤ ln ≤ 1</t>
    </r>
  </si>
  <si>
    <r>
      <rPr>
        <sz val="8.5"/>
        <rFont val="Calibri"/>
        <family val="1"/>
      </rPr>
      <t>1 &lt; ln ≤ 2</t>
    </r>
  </si>
  <si>
    <r>
      <rPr>
        <sz val="8.5"/>
        <rFont val="Calibri"/>
        <family val="1"/>
      </rPr>
      <t>2 &lt; ln ≤ 3</t>
    </r>
  </si>
  <si>
    <r>
      <rPr>
        <sz val="8.5"/>
        <rFont val="Calibri"/>
        <family val="1"/>
      </rPr>
      <t>3 &lt; ln ≤ 4</t>
    </r>
  </si>
  <si>
    <t>ISO3650:1998</t>
  </si>
  <si>
    <t>Tolerancias</t>
  </si>
  <si>
    <t>Hasta e incluyendo (mm)</t>
  </si>
  <si>
    <t>sobre (mm)</t>
  </si>
  <si>
    <t>Desviación de la longitud respecto a la longitud nominal en cualquier punto ±µm</t>
  </si>
  <si>
    <t>Variación en la longitud µm</t>
  </si>
  <si>
    <t xml:space="preserve"> Grado K</t>
  </si>
  <si>
    <t>VALOR 
NOMINAL</t>
  </si>
  <si>
    <t>BS4311:2007</t>
  </si>
  <si>
    <t>Desviación de la longitud respecto a la longitud nominal en cualquier punto ±µin</t>
  </si>
  <si>
    <t>Variación en la longitud 
µin</t>
  </si>
  <si>
    <t>Grade K</t>
  </si>
  <si>
    <t>Rango</t>
  </si>
  <si>
    <t>Valor nominal
 mm</t>
  </si>
  <si>
    <t>Identificación 
del bloque</t>
  </si>
  <si>
    <t xml:space="preserve">Desviación central 
(error respecto al valor nominal)  
µm </t>
  </si>
  <si>
    <t>Incertidumbre 
expandida 
µm</t>
  </si>
  <si>
    <t>k</t>
  </si>
  <si>
    <t>Grado declarado</t>
  </si>
  <si>
    <t>Desviación máxima permitida µm</t>
  </si>
  <si>
    <t>Bloque fuera de clase declarada</t>
  </si>
  <si>
    <t>Bloque dentro de clase declarada</t>
  </si>
  <si>
    <t>Incertidumbre 
 (µm)</t>
  </si>
  <si>
    <t>Deaviaación estandar (µm)</t>
  </si>
  <si>
    <t>VALOR CRÍTICO, GRAFICAR CURVA</t>
  </si>
  <si>
    <t>Tolerancias según ISO3650:1998</t>
  </si>
  <si>
    <t>Evaluación de los resultados obtenidos según Grado declarado del calibrando</t>
  </si>
  <si>
    <t>30 dias</t>
  </si>
  <si>
    <t>Verificación 2022</t>
  </si>
  <si>
    <t>Página 2 de 3</t>
  </si>
  <si>
    <t>Página 1 de 3</t>
  </si>
  <si>
    <t>Página 5 de 5</t>
  </si>
  <si>
    <t>Página 4 de 5</t>
  </si>
  <si>
    <t>Página 3 de 5</t>
  </si>
  <si>
    <t>Página 2 de 5</t>
  </si>
  <si>
    <t>Página 1 de 5</t>
  </si>
  <si>
    <t>N°</t>
  </si>
  <si>
    <t>acero TESA</t>
  </si>
  <si>
    <t>Página 6 de 6</t>
  </si>
  <si>
    <t>Página 5 de 6</t>
  </si>
  <si>
    <t>Página 4 de 6</t>
  </si>
  <si>
    <t>Página 3 de 6</t>
  </si>
  <si>
    <t>Página 2 de 6</t>
  </si>
  <si>
    <t>Página 1 de 6</t>
  </si>
  <si>
    <t>T1                      ºC
Inicial</t>
  </si>
  <si>
    <t>T2                      ºC
Inicial</t>
  </si>
  <si>
    <t>T3                      ºC
Inicial</t>
  </si>
  <si>
    <t>T4                      ºC
Inicial</t>
  </si>
  <si>
    <t>HR                          %
Inicial</t>
  </si>
  <si>
    <t>T1                      ºC
Final</t>
  </si>
  <si>
    <t>T2                      ºC
Final</t>
  </si>
  <si>
    <t>T3                      ºC
Final</t>
  </si>
  <si>
    <t>T4                      ºC
Final</t>
  </si>
  <si>
    <t>HR                          %
Final</t>
  </si>
  <si>
    <t>Patrón (Centro) #0</t>
  </si>
  <si>
    <t>Calibrando (Centro) #0</t>
  </si>
  <si>
    <t>Calibrando (Esquina 3) #0</t>
  </si>
  <si>
    <t>Calibrando (Esquina 4) #0</t>
  </si>
  <si>
    <t>Calibrando (Esquina 5) #0</t>
  </si>
  <si>
    <t>Calibrando (Esquina 6) #0</t>
  </si>
  <si>
    <t>Desviación Promedio Calibrando (Centro)</t>
  </si>
  <si>
    <t>Desviación Promedio Calibrando (Esquina 3)</t>
  </si>
  <si>
    <t>Desviación Promedio Calibrando (Esquina 4)</t>
  </si>
  <si>
    <t>Desviación Promedio Calibrando (Esquina 5)</t>
  </si>
  <si>
    <t>Desviación Promedio Calibrando (Esquina 6)</t>
  </si>
  <si>
    <t/>
  </si>
  <si>
    <t>Cantidad de bloques</t>
  </si>
  <si>
    <t>Certificado Digital (mm) 1 hoj</t>
  </si>
  <si>
    <t>Certificado Digital (mm)  2 hoj</t>
  </si>
  <si>
    <t>Certificado Digital (mm)  3 hoj</t>
  </si>
  <si>
    <t xml:space="preserve">Certificado Digital (mm) 4 hoj </t>
  </si>
  <si>
    <t>Certificado Digital (mm) 5 hoj</t>
  </si>
  <si>
    <t>T1 inicial  ºC</t>
  </si>
  <si>
    <t>T2 inicial  ºC</t>
  </si>
  <si>
    <t>T3 inicial ºC</t>
  </si>
  <si>
    <t>T4 inicial ºC</t>
  </si>
  <si>
    <t>HR inicial %</t>
  </si>
  <si>
    <t>T1 final ºC</t>
  </si>
  <si>
    <t>T2 final  ºC</t>
  </si>
  <si>
    <t>T3 final  ºC</t>
  </si>
  <si>
    <t>T4 final ºC</t>
  </si>
  <si>
    <t>HR final %</t>
  </si>
  <si>
    <t>2024-03-05</t>
  </si>
  <si>
    <t>Javier</t>
  </si>
  <si>
    <t>0001</t>
  </si>
  <si>
    <t>Juego de Bloques</t>
  </si>
  <si>
    <t>Sartorius</t>
  </si>
  <si>
    <t>000111</t>
  </si>
  <si>
    <t>2001</t>
  </si>
  <si>
    <t>F1</t>
  </si>
  <si>
    <t>00-001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</si>
</sst>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yyyy\-mm\-dd"/>
    <numFmt numFmtId="165" formatCode="0.0000"/>
    <numFmt numFmtId="166" formatCode="0.000000"/>
    <numFmt numFmtId="167" formatCode="0.00000000"/>
    <numFmt numFmtId="168" formatCode="0.000"/>
    <numFmt numFmtId="169" formatCode="0.00000"/>
    <numFmt numFmtId="170" formatCode="0.0"/>
    <numFmt numFmtId="171" formatCode="0.0000000"/>
    <numFmt numFmtId="172" formatCode="0.0000E+00"/>
    <numFmt numFmtId="173" formatCode="0.000000000"/>
    <numFmt numFmtId="174" formatCode="0.000E+00"/>
    <numFmt numFmtId="175" formatCode="0.0000000000"/>
    <numFmt numFmtId="176" formatCode="yyyy/mm/dd"/>
    <numFmt numFmtId="177" formatCode="[$-F400]h:mm:ss\ AM/PM"/>
    <numFmt numFmtId="178" formatCode="yyyy\-mm\-dd;@"/>
    <numFmt numFmtId="179" formatCode="0.00000000000000"/>
    <numFmt numFmtId="180" formatCode="0.000E+00;\ࡠ"/>
    <numFmt numFmtId="181" formatCode="[$-140A]dddd\ d&quot; de &quot;mmmm&quot; de &quot;yyyy;@"/>
    <numFmt numFmtId="182" formatCode="[$-140A]dddd\,\ dd&quot; de &quot;mmmm&quot; de &quot;yyyy;@"/>
    <numFmt numFmtId="183" formatCode="0.00000000000"/>
    <numFmt numFmtId="184" formatCode="0.000000000000"/>
    <numFmt numFmtId="185" formatCode="#,##0.00000"/>
    <numFmt numFmtId="186" formatCode="#,##0.0000"/>
    <numFmt numFmtId="187" formatCode="0.000000%"/>
    <numFmt numFmtId="188" formatCode="0.00\°\C"/>
  </numFmts>
  <fonts count="79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vertAlign val="superscript"/>
      <sz val="14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9"/>
      <name val="Arial"/>
      <family val="2"/>
    </font>
    <font>
      <sz val="10"/>
      <color indexed="10"/>
      <name val="Arial"/>
      <family val="2"/>
    </font>
    <font>
      <b/>
      <sz val="10"/>
      <color indexed="55"/>
      <name val="Arial Black"/>
      <family val="2"/>
    </font>
    <font>
      <sz val="10"/>
      <color rgb="FFFF0000"/>
      <name val="Arial"/>
      <family val="2"/>
    </font>
    <font>
      <i/>
      <sz val="10"/>
      <name val="Arial"/>
      <family val="2"/>
    </font>
    <font>
      <b/>
      <sz val="18"/>
      <name val="Arial"/>
      <family val="2"/>
    </font>
    <font>
      <b/>
      <sz val="12"/>
      <name val="Arial Narrow"/>
      <family val="2"/>
    </font>
    <font>
      <b/>
      <sz val="9"/>
      <color indexed="8"/>
      <name val="Arial"/>
      <family val="2"/>
    </font>
    <font>
      <b/>
      <sz val="22"/>
      <name val="Calibri"/>
      <family val="2"/>
    </font>
    <font>
      <b/>
      <sz val="22"/>
      <name val="Arial"/>
      <family val="2"/>
    </font>
    <font>
      <b/>
      <sz val="12"/>
      <name val="Calibri"/>
      <family val="2"/>
    </font>
    <font>
      <b/>
      <sz val="16"/>
      <name val="Calibri"/>
      <family val="2"/>
    </font>
    <font>
      <b/>
      <vertAlign val="subscript"/>
      <sz val="12"/>
      <name val="Arial"/>
      <family val="2"/>
    </font>
    <font>
      <b/>
      <sz val="9"/>
      <color indexed="12"/>
      <name val="Arial"/>
      <family val="2"/>
    </font>
    <font>
      <sz val="20"/>
      <name val="Arial"/>
      <family val="2"/>
    </font>
    <font>
      <b/>
      <sz val="20"/>
      <name val="Arial"/>
      <family val="2"/>
    </font>
    <font>
      <b/>
      <vertAlign val="superscript"/>
      <sz val="12"/>
      <name val="Arial"/>
      <family val="2"/>
    </font>
    <font>
      <sz val="14"/>
      <name val="Arial"/>
      <family val="2"/>
    </font>
    <font>
      <b/>
      <vertAlign val="subscript"/>
      <sz val="14"/>
      <name val="Arial"/>
      <family val="2"/>
    </font>
    <font>
      <b/>
      <sz val="10"/>
      <color indexed="10"/>
      <name val="Arial"/>
      <family val="2"/>
    </font>
    <font>
      <vertAlign val="subscript"/>
      <sz val="10"/>
      <color indexed="12"/>
      <name val="Arial"/>
      <family val="2"/>
    </font>
    <font>
      <sz val="10"/>
      <color indexed="12"/>
      <name val="Arial"/>
      <family val="2"/>
    </font>
    <font>
      <sz val="9"/>
      <color indexed="12"/>
      <name val="Arial"/>
      <family val="2"/>
    </font>
    <font>
      <sz val="9"/>
      <color indexed="8"/>
      <name val="Arial"/>
      <family val="2"/>
    </font>
    <font>
      <sz val="9"/>
      <color indexed="10"/>
      <name val="Arial"/>
      <family val="2"/>
    </font>
    <font>
      <b/>
      <sz val="9"/>
      <name val="Arial Narrow"/>
      <family val="2"/>
    </font>
    <font>
      <b/>
      <sz val="12"/>
      <color theme="1"/>
      <name val="Calibri"/>
      <family val="2"/>
      <scheme val="minor"/>
    </font>
    <font>
      <u/>
      <sz val="10"/>
      <name val="Arial"/>
      <family val="2"/>
    </font>
    <font>
      <b/>
      <sz val="10"/>
      <name val="Arial Black"/>
      <family val="2"/>
    </font>
    <font>
      <b/>
      <sz val="10"/>
      <color rgb="FFFF0000"/>
      <name val="Arial"/>
      <family val="2"/>
    </font>
    <font>
      <b/>
      <sz val="12"/>
      <color indexed="81"/>
      <name val="Tahoma"/>
      <family val="2"/>
    </font>
    <font>
      <sz val="10"/>
      <name val="Calibri"/>
      <family val="2"/>
    </font>
    <font>
      <b/>
      <sz val="18"/>
      <color theme="1"/>
      <name val="Calibri"/>
      <family val="2"/>
      <scheme val="minor"/>
    </font>
    <font>
      <sz val="12"/>
      <name val="Calibri"/>
      <family val="2"/>
    </font>
    <font>
      <b/>
      <sz val="16"/>
      <color theme="0"/>
      <name val="Arial"/>
      <family val="2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6"/>
      <color indexed="9"/>
      <name val="Arial"/>
      <family val="2"/>
    </font>
    <font>
      <sz val="10.199999999999999"/>
      <name val="Arial"/>
      <family val="2"/>
    </font>
    <font>
      <sz val="10"/>
      <color rgb="FF000000"/>
      <name val="Times New Roman"/>
      <family val="1"/>
    </font>
    <font>
      <b/>
      <sz val="12.5"/>
      <name val="Arial"/>
      <family val="2"/>
    </font>
    <font>
      <b/>
      <sz val="8.5"/>
      <name val="Calibri"/>
      <family val="2"/>
    </font>
    <font>
      <sz val="8.5"/>
      <name val="Calibri"/>
      <family val="2"/>
    </font>
    <font>
      <sz val="8.5"/>
      <color rgb="FF000000"/>
      <name val="Calibri"/>
      <family val="2"/>
    </font>
    <font>
      <sz val="8.5"/>
      <name val="Calibri"/>
      <family val="1"/>
    </font>
    <font>
      <b/>
      <sz val="12.5"/>
      <name val="Arial"/>
      <family val="2"/>
    </font>
    <font>
      <b/>
      <sz val="8.5"/>
      <name val="Calibri"/>
      <family val="1"/>
    </font>
    <font>
      <b/>
      <sz val="12"/>
      <color rgb="FF000000"/>
      <name val="Calibri"/>
      <family val="2"/>
      <charset val="1"/>
    </font>
    <font>
      <b/>
      <sz val="10"/>
      <name val="Arial"/>
    </font>
    <font>
      <u/>
      <sz val="11"/>
      <color theme="1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61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FF"/>
        <bgColor rgb="FFFFFFCC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14" fillId="0" borderId="0"/>
    <xf numFmtId="0" fontId="2" fillId="0" borderId="0"/>
    <xf numFmtId="9" fontId="14" fillId="0" borderId="0" applyFont="0" applyFill="0" applyBorder="0" applyAlignment="0" applyProtection="0"/>
    <xf numFmtId="0" fontId="64" fillId="0" borderId="0" applyNumberFormat="0" applyFill="0" applyBorder="0" applyAlignment="0" applyProtection="0"/>
    <xf numFmtId="0" fontId="68" fillId="0" borderId="0"/>
  </cellStyleXfs>
  <cellXfs count="1349">
    <xf numFmtId="0" fontId="0" fillId="0" borderId="0" xfId="0"/>
    <xf numFmtId="0" fontId="0" fillId="0" borderId="0" xfId="0" applyAlignment="1">
      <alignment horizontal="center"/>
    </xf>
    <xf numFmtId="0" fontId="12" fillId="0" borderId="16" xfId="2" applyFont="1" applyBorder="1" applyAlignment="1">
      <alignment vertical="center" wrapText="1"/>
    </xf>
    <xf numFmtId="0" fontId="12" fillId="0" borderId="17" xfId="2" applyFont="1" applyBorder="1" applyAlignment="1">
      <alignment vertical="center" wrapText="1"/>
    </xf>
    <xf numFmtId="0" fontId="12" fillId="0" borderId="18" xfId="2" applyFont="1" applyBorder="1" applyAlignment="1">
      <alignment vertical="center" wrapText="1"/>
    </xf>
    <xf numFmtId="0" fontId="2" fillId="0" borderId="0" xfId="1"/>
    <xf numFmtId="0" fontId="12" fillId="0" borderId="19" xfId="2" applyFont="1" applyBorder="1" applyAlignment="1">
      <alignment vertical="center" wrapText="1"/>
    </xf>
    <xf numFmtId="0" fontId="12" fillId="0" borderId="0" xfId="2" applyFont="1" applyAlignment="1">
      <alignment vertical="center" wrapText="1"/>
    </xf>
    <xf numFmtId="0" fontId="12" fillId="0" borderId="20" xfId="2" applyFont="1" applyBorder="1" applyAlignment="1">
      <alignment vertical="center" wrapText="1"/>
    </xf>
    <xf numFmtId="0" fontId="12" fillId="0" borderId="21" xfId="2" applyFont="1" applyBorder="1" applyAlignment="1">
      <alignment vertical="center" wrapText="1"/>
    </xf>
    <xf numFmtId="0" fontId="12" fillId="0" borderId="22" xfId="2" applyFont="1" applyBorder="1" applyAlignment="1">
      <alignment vertical="center" wrapText="1"/>
    </xf>
    <xf numFmtId="0" fontId="12" fillId="0" borderId="23" xfId="2" applyFont="1" applyBorder="1" applyAlignment="1">
      <alignment vertical="center" wrapText="1"/>
    </xf>
    <xf numFmtId="0" fontId="2" fillId="0" borderId="0" xfId="1" applyAlignment="1">
      <alignment horizontal="center" vertical="justify"/>
    </xf>
    <xf numFmtId="0" fontId="12" fillId="14" borderId="40" xfId="1" applyFont="1" applyFill="1" applyBorder="1" applyAlignment="1">
      <alignment horizontal="center" vertical="center" wrapText="1"/>
    </xf>
    <xf numFmtId="0" fontId="10" fillId="0" borderId="0" xfId="1" applyFont="1"/>
    <xf numFmtId="0" fontId="12" fillId="14" borderId="43" xfId="1" applyFont="1" applyFill="1" applyBorder="1" applyAlignment="1">
      <alignment horizontal="center" vertical="center"/>
    </xf>
    <xf numFmtId="168" fontId="10" fillId="0" borderId="0" xfId="1" applyNumberFormat="1" applyFont="1"/>
    <xf numFmtId="170" fontId="2" fillId="0" borderId="0" xfId="1" applyNumberFormat="1"/>
    <xf numFmtId="0" fontId="2" fillId="0" borderId="52" xfId="1" applyBorder="1" applyAlignment="1">
      <alignment horizontal="center" vertical="center" wrapText="1"/>
    </xf>
    <xf numFmtId="0" fontId="2" fillId="0" borderId="40" xfId="1" applyBorder="1" applyAlignment="1">
      <alignment horizontal="center" vertical="center" wrapText="1"/>
    </xf>
    <xf numFmtId="0" fontId="2" fillId="0" borderId="43" xfId="1" applyBorder="1" applyAlignment="1">
      <alignment horizontal="center" vertical="center" wrapText="1"/>
    </xf>
    <xf numFmtId="0" fontId="2" fillId="0" borderId="16" xfId="1" applyBorder="1" applyAlignment="1">
      <alignment horizontal="center"/>
    </xf>
    <xf numFmtId="0" fontId="2" fillId="0" borderId="43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53" xfId="1" applyBorder="1" applyAlignment="1">
      <alignment horizontal="center"/>
    </xf>
    <xf numFmtId="1" fontId="2" fillId="0" borderId="7" xfId="1" applyNumberFormat="1" applyBorder="1" applyAlignment="1">
      <alignment horizontal="center"/>
    </xf>
    <xf numFmtId="165" fontId="10" fillId="2" borderId="1" xfId="1" applyNumberFormat="1" applyFont="1" applyFill="1" applyBorder="1" applyAlignment="1">
      <alignment horizontal="center" vertical="center"/>
    </xf>
    <xf numFmtId="2" fontId="10" fillId="2" borderId="1" xfId="1" applyNumberFormat="1" applyFont="1" applyFill="1" applyBorder="1" applyAlignment="1">
      <alignment horizontal="center" vertical="center"/>
    </xf>
    <xf numFmtId="0" fontId="2" fillId="0" borderId="7" xfId="1" applyBorder="1" applyAlignment="1">
      <alignment horizontal="center"/>
    </xf>
    <xf numFmtId="0" fontId="2" fillId="0" borderId="7" xfId="1" applyBorder="1"/>
    <xf numFmtId="168" fontId="10" fillId="2" borderId="1" xfId="1" applyNumberFormat="1" applyFont="1" applyFill="1" applyBorder="1" applyAlignment="1">
      <alignment horizontal="center" vertical="center"/>
    </xf>
    <xf numFmtId="0" fontId="2" fillId="2" borderId="0" xfId="1" applyFill="1"/>
    <xf numFmtId="1" fontId="10" fillId="2" borderId="1" xfId="1" applyNumberFormat="1" applyFont="1" applyFill="1" applyBorder="1" applyAlignment="1">
      <alignment horizontal="center" vertical="center"/>
    </xf>
    <xf numFmtId="165" fontId="2" fillId="0" borderId="7" xfId="1" applyNumberFormat="1" applyBorder="1" applyAlignment="1">
      <alignment horizontal="center"/>
    </xf>
    <xf numFmtId="168" fontId="2" fillId="0" borderId="7" xfId="1" applyNumberFormat="1" applyBorder="1" applyAlignment="1">
      <alignment horizontal="center"/>
    </xf>
    <xf numFmtId="2" fontId="2" fillId="0" borderId="7" xfId="1" applyNumberFormat="1" applyBorder="1" applyAlignment="1">
      <alignment horizontal="center"/>
    </xf>
    <xf numFmtId="169" fontId="2" fillId="0" borderId="7" xfId="1" applyNumberFormat="1" applyBorder="1" applyAlignment="1">
      <alignment horizontal="center"/>
    </xf>
    <xf numFmtId="166" fontId="10" fillId="2" borderId="1" xfId="1" applyNumberFormat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2" fillId="0" borderId="0" xfId="3"/>
    <xf numFmtId="0" fontId="2" fillId="0" borderId="19" xfId="1" applyBorder="1"/>
    <xf numFmtId="0" fontId="6" fillId="0" borderId="0" xfId="3" applyFont="1" applyAlignment="1">
      <alignment horizontal="center" vertical="center"/>
    </xf>
    <xf numFmtId="11" fontId="1" fillId="0" borderId="0" xfId="3" applyNumberFormat="1" applyFont="1" applyAlignment="1">
      <alignment horizontal="center" vertical="center"/>
    </xf>
    <xf numFmtId="0" fontId="2" fillId="0" borderId="0" xfId="1" applyAlignment="1">
      <alignment vertical="justify"/>
    </xf>
    <xf numFmtId="0" fontId="30" fillId="0" borderId="0" xfId="1" applyFont="1" applyAlignment="1">
      <alignment horizontal="center" vertical="center"/>
    </xf>
    <xf numFmtId="0" fontId="9" fillId="19" borderId="40" xfId="1" applyFont="1" applyFill="1" applyBorder="1" applyAlignment="1">
      <alignment vertical="center" wrapText="1"/>
    </xf>
    <xf numFmtId="0" fontId="9" fillId="19" borderId="40" xfId="1" applyFont="1" applyFill="1" applyBorder="1" applyAlignment="1">
      <alignment horizontal="center" vertical="center" wrapText="1"/>
    </xf>
    <xf numFmtId="0" fontId="33" fillId="0" borderId="0" xfId="1" applyFont="1" applyAlignment="1">
      <alignment horizontal="center" vertical="center"/>
    </xf>
    <xf numFmtId="2" fontId="7" fillId="19" borderId="14" xfId="1" applyNumberFormat="1" applyFont="1" applyFill="1" applyBorder="1" applyAlignment="1">
      <alignment horizontal="center" vertical="center"/>
    </xf>
    <xf numFmtId="0" fontId="7" fillId="19" borderId="40" xfId="1" applyFont="1" applyFill="1" applyBorder="1" applyAlignment="1">
      <alignment horizontal="center" vertical="center"/>
    </xf>
    <xf numFmtId="0" fontId="10" fillId="0" borderId="36" xfId="1" applyFont="1" applyBorder="1" applyAlignment="1">
      <alignment horizontal="center" vertical="center"/>
    </xf>
    <xf numFmtId="174" fontId="2" fillId="0" borderId="0" xfId="1" applyNumberFormat="1" applyAlignment="1">
      <alignment horizontal="center"/>
    </xf>
    <xf numFmtId="2" fontId="2" fillId="0" borderId="0" xfId="1" applyNumberFormat="1" applyAlignment="1">
      <alignment horizontal="center"/>
    </xf>
    <xf numFmtId="11" fontId="7" fillId="5" borderId="26" xfId="1" applyNumberFormat="1" applyFont="1" applyFill="1" applyBorder="1" applyAlignment="1">
      <alignment horizontal="center" vertical="center" wrapText="1"/>
    </xf>
    <xf numFmtId="11" fontId="7" fillId="5" borderId="48" xfId="1" applyNumberFormat="1" applyFont="1" applyFill="1" applyBorder="1" applyAlignment="1">
      <alignment horizontal="center" vertical="center" wrapText="1"/>
    </xf>
    <xf numFmtId="0" fontId="33" fillId="0" borderId="0" xfId="1" applyFont="1"/>
    <xf numFmtId="0" fontId="7" fillId="12" borderId="46" xfId="1" applyFont="1" applyFill="1" applyBorder="1" applyAlignment="1">
      <alignment horizontal="left" vertical="center"/>
    </xf>
    <xf numFmtId="0" fontId="7" fillId="12" borderId="1" xfId="1" applyFont="1" applyFill="1" applyBorder="1" applyAlignment="1">
      <alignment horizontal="center" vertical="center"/>
    </xf>
    <xf numFmtId="169" fontId="7" fillId="10" borderId="1" xfId="1" applyNumberFormat="1" applyFont="1" applyFill="1" applyBorder="1" applyAlignment="1">
      <alignment horizontal="center" vertical="center"/>
    </xf>
    <xf numFmtId="169" fontId="7" fillId="17" borderId="49" xfId="1" applyNumberFormat="1" applyFont="1" applyFill="1" applyBorder="1" applyAlignment="1">
      <alignment horizontal="center" vertical="center"/>
    </xf>
    <xf numFmtId="0" fontId="7" fillId="12" borderId="51" xfId="1" applyFont="1" applyFill="1" applyBorder="1" applyAlignment="1">
      <alignment horizontal="left" vertical="center"/>
    </xf>
    <xf numFmtId="0" fontId="7" fillId="12" borderId="27" xfId="1" applyFont="1" applyFill="1" applyBorder="1" applyAlignment="1">
      <alignment horizontal="center" vertical="center"/>
    </xf>
    <xf numFmtId="169" fontId="7" fillId="10" borderId="27" xfId="1" applyNumberFormat="1" applyFont="1" applyFill="1" applyBorder="1" applyAlignment="1">
      <alignment horizontal="center" vertical="center"/>
    </xf>
    <xf numFmtId="169" fontId="7" fillId="17" borderId="50" xfId="1" applyNumberFormat="1" applyFont="1" applyFill="1" applyBorder="1" applyAlignment="1">
      <alignment horizontal="center" vertical="center"/>
    </xf>
    <xf numFmtId="169" fontId="7" fillId="17" borderId="26" xfId="1" applyNumberFormat="1" applyFont="1" applyFill="1" applyBorder="1" applyAlignment="1">
      <alignment horizontal="center" vertical="center"/>
    </xf>
    <xf numFmtId="0" fontId="7" fillId="17" borderId="48" xfId="1" applyFont="1" applyFill="1" applyBorder="1" applyAlignment="1">
      <alignment horizontal="center"/>
    </xf>
    <xf numFmtId="1" fontId="7" fillId="17" borderId="1" xfId="1" applyNumberFormat="1" applyFont="1" applyFill="1" applyBorder="1" applyAlignment="1">
      <alignment horizontal="center"/>
    </xf>
    <xf numFmtId="0" fontId="7" fillId="17" borderId="49" xfId="1" applyFont="1" applyFill="1" applyBorder="1" applyAlignment="1">
      <alignment horizontal="center"/>
    </xf>
    <xf numFmtId="2" fontId="7" fillId="17" borderId="27" xfId="1" applyNumberFormat="1" applyFont="1" applyFill="1" applyBorder="1" applyAlignment="1">
      <alignment horizontal="center"/>
    </xf>
    <xf numFmtId="0" fontId="7" fillId="17" borderId="50" xfId="1" applyFont="1" applyFill="1" applyBorder="1" applyAlignment="1">
      <alignment horizontal="center"/>
    </xf>
    <xf numFmtId="1" fontId="10" fillId="21" borderId="59" xfId="1" applyNumberFormat="1" applyFont="1" applyFill="1" applyBorder="1" applyAlignment="1">
      <alignment horizontal="center" vertical="center"/>
    </xf>
    <xf numFmtId="1" fontId="10" fillId="21" borderId="25" xfId="1" applyNumberFormat="1" applyFont="1" applyFill="1" applyBorder="1" applyAlignment="1">
      <alignment horizontal="center" vertical="center"/>
    </xf>
    <xf numFmtId="170" fontId="10" fillId="21" borderId="25" xfId="1" applyNumberFormat="1" applyFont="1" applyFill="1" applyBorder="1" applyAlignment="1">
      <alignment horizontal="center" vertical="center"/>
    </xf>
    <xf numFmtId="0" fontId="10" fillId="21" borderId="33" xfId="1" applyFont="1" applyFill="1" applyBorder="1" applyAlignment="1">
      <alignment vertical="center"/>
    </xf>
    <xf numFmtId="170" fontId="10" fillId="21" borderId="33" xfId="1" applyNumberFormat="1" applyFont="1" applyFill="1" applyBorder="1" applyAlignment="1">
      <alignment horizontal="center" vertical="center"/>
    </xf>
    <xf numFmtId="0" fontId="12" fillId="14" borderId="40" xfId="1" applyFont="1" applyFill="1" applyBorder="1" applyAlignment="1">
      <alignment horizontal="center" vertical="center"/>
    </xf>
    <xf numFmtId="1" fontId="10" fillId="21" borderId="45" xfId="1" applyNumberFormat="1" applyFont="1" applyFill="1" applyBorder="1" applyAlignment="1">
      <alignment horizontal="center" vertical="center"/>
    </xf>
    <xf numFmtId="1" fontId="10" fillId="21" borderId="7" xfId="1" applyNumberFormat="1" applyFont="1" applyFill="1" applyBorder="1" applyAlignment="1">
      <alignment horizontal="center" vertical="center"/>
    </xf>
    <xf numFmtId="169" fontId="10" fillId="21" borderId="7" xfId="1" applyNumberFormat="1" applyFont="1" applyFill="1" applyBorder="1" applyAlignment="1">
      <alignment horizontal="center" vertical="center"/>
    </xf>
    <xf numFmtId="166" fontId="10" fillId="21" borderId="1" xfId="1" applyNumberFormat="1" applyFont="1" applyFill="1" applyBorder="1" applyAlignment="1">
      <alignment horizontal="center" vertical="center"/>
    </xf>
    <xf numFmtId="1" fontId="10" fillId="21" borderId="1" xfId="1" applyNumberFormat="1" applyFont="1" applyFill="1" applyBorder="1" applyAlignment="1">
      <alignment horizontal="center" vertical="center"/>
    </xf>
    <xf numFmtId="0" fontId="2" fillId="21" borderId="1" xfId="1" applyFill="1" applyBorder="1"/>
    <xf numFmtId="0" fontId="9" fillId="0" borderId="0" xfId="1" applyFont="1" applyAlignment="1">
      <alignment horizontal="center"/>
    </xf>
    <xf numFmtId="2" fontId="10" fillId="0" borderId="0" xfId="1" applyNumberFormat="1" applyFont="1"/>
    <xf numFmtId="169" fontId="10" fillId="0" borderId="0" xfId="1" applyNumberFormat="1" applyFont="1"/>
    <xf numFmtId="167" fontId="10" fillId="0" borderId="0" xfId="1" applyNumberFormat="1" applyFont="1"/>
    <xf numFmtId="2" fontId="10" fillId="0" borderId="0" xfId="1" applyNumberFormat="1" applyFont="1" applyAlignment="1">
      <alignment horizontal="center"/>
    </xf>
    <xf numFmtId="167" fontId="10" fillId="0" borderId="0" xfId="1" applyNumberFormat="1" applyFont="1" applyAlignment="1">
      <alignment horizontal="center"/>
    </xf>
    <xf numFmtId="0" fontId="10" fillId="0" borderId="0" xfId="1" applyFont="1" applyAlignment="1">
      <alignment horizontal="right"/>
    </xf>
    <xf numFmtId="0" fontId="10" fillId="16" borderId="60" xfId="1" applyFont="1" applyFill="1" applyBorder="1" applyAlignment="1">
      <alignment horizontal="center" vertical="center" wrapText="1"/>
    </xf>
    <xf numFmtId="0" fontId="10" fillId="16" borderId="32" xfId="1" applyFont="1" applyFill="1" applyBorder="1" applyAlignment="1">
      <alignment horizontal="center" vertical="center" wrapText="1"/>
    </xf>
    <xf numFmtId="0" fontId="10" fillId="16" borderId="61" xfId="1" applyFont="1" applyFill="1" applyBorder="1" applyAlignment="1">
      <alignment horizontal="center" vertical="center" wrapText="1"/>
    </xf>
    <xf numFmtId="0" fontId="10" fillId="24" borderId="8" xfId="1" applyFont="1" applyFill="1" applyBorder="1" applyAlignment="1">
      <alignment horizontal="center" vertical="center"/>
    </xf>
    <xf numFmtId="0" fontId="10" fillId="24" borderId="9" xfId="1" applyFont="1" applyFill="1" applyBorder="1" applyAlignment="1">
      <alignment horizontal="center" vertical="center" wrapText="1"/>
    </xf>
    <xf numFmtId="0" fontId="10" fillId="24" borderId="24" xfId="1" applyFont="1" applyFill="1" applyBorder="1" applyAlignment="1">
      <alignment horizontal="center" vertical="center" wrapText="1"/>
    </xf>
    <xf numFmtId="0" fontId="10" fillId="0" borderId="0" xfId="1" applyFont="1" applyAlignment="1">
      <alignment horizontal="center"/>
    </xf>
    <xf numFmtId="49" fontId="10" fillId="3" borderId="1" xfId="1" applyNumberFormat="1" applyFont="1" applyFill="1" applyBorder="1" applyAlignment="1">
      <alignment horizontal="center" wrapText="1"/>
    </xf>
    <xf numFmtId="2" fontId="10" fillId="3" borderId="1" xfId="1" applyNumberFormat="1" applyFont="1" applyFill="1" applyBorder="1" applyAlignment="1">
      <alignment horizontal="center"/>
    </xf>
    <xf numFmtId="2" fontId="10" fillId="3" borderId="1" xfId="1" applyNumberFormat="1" applyFont="1" applyFill="1" applyBorder="1" applyAlignment="1">
      <alignment horizontal="center" wrapText="1"/>
    </xf>
    <xf numFmtId="2" fontId="10" fillId="8" borderId="1" xfId="1" applyNumberFormat="1" applyFont="1" applyFill="1" applyBorder="1" applyAlignment="1">
      <alignment horizontal="center" wrapText="1"/>
    </xf>
    <xf numFmtId="167" fontId="10" fillId="8" borderId="1" xfId="1" applyNumberFormat="1" applyFont="1" applyFill="1" applyBorder="1" applyAlignment="1">
      <alignment horizontal="center" wrapText="1"/>
    </xf>
    <xf numFmtId="2" fontId="10" fillId="25" borderId="1" xfId="1" applyNumberFormat="1" applyFont="1" applyFill="1" applyBorder="1" applyAlignment="1">
      <alignment horizontal="center"/>
    </xf>
    <xf numFmtId="165" fontId="10" fillId="25" borderId="1" xfId="1" applyNumberFormat="1" applyFont="1" applyFill="1" applyBorder="1" applyAlignment="1">
      <alignment horizontal="center"/>
    </xf>
    <xf numFmtId="2" fontId="10" fillId="25" borderId="49" xfId="1" applyNumberFormat="1" applyFont="1" applyFill="1" applyBorder="1" applyAlignment="1">
      <alignment horizontal="center"/>
    </xf>
    <xf numFmtId="165" fontId="10" fillId="0" borderId="0" xfId="1" applyNumberFormat="1" applyFont="1"/>
    <xf numFmtId="0" fontId="10" fillId="3" borderId="1" xfId="1" applyFont="1" applyFill="1" applyBorder="1" applyAlignment="1">
      <alignment horizontal="center"/>
    </xf>
    <xf numFmtId="168" fontId="10" fillId="3" borderId="1" xfId="1" applyNumberFormat="1" applyFont="1" applyFill="1" applyBorder="1" applyAlignment="1">
      <alignment horizontal="center" wrapText="1"/>
    </xf>
    <xf numFmtId="168" fontId="10" fillId="3" borderId="1" xfId="1" applyNumberFormat="1" applyFont="1" applyFill="1" applyBorder="1" applyAlignment="1">
      <alignment horizontal="center"/>
    </xf>
    <xf numFmtId="2" fontId="10" fillId="25" borderId="27" xfId="1" applyNumberFormat="1" applyFont="1" applyFill="1" applyBorder="1" applyAlignment="1">
      <alignment horizontal="center"/>
    </xf>
    <xf numFmtId="2" fontId="10" fillId="25" borderId="50" xfId="1" applyNumberFormat="1" applyFont="1" applyFill="1" applyBorder="1" applyAlignment="1">
      <alignment horizontal="center"/>
    </xf>
    <xf numFmtId="0" fontId="2" fillId="0" borderId="0" xfId="1" applyAlignment="1">
      <alignment vertical="top"/>
    </xf>
    <xf numFmtId="49" fontId="2" fillId="0" borderId="0" xfId="1" applyNumberFormat="1" applyAlignment="1">
      <alignment horizontal="center" vertical="top"/>
    </xf>
    <xf numFmtId="0" fontId="2" fillId="0" borderId="0" xfId="1" applyAlignment="1">
      <alignment horizontal="left" vertical="top"/>
    </xf>
    <xf numFmtId="49" fontId="2" fillId="0" borderId="0" xfId="1" applyNumberFormat="1" applyAlignment="1" applyProtection="1">
      <alignment horizontal="left" vertical="top"/>
      <protection locked="0"/>
    </xf>
    <xf numFmtId="14" fontId="2" fillId="0" borderId="14" xfId="1" applyNumberFormat="1" applyBorder="1" applyAlignment="1">
      <alignment horizontal="center" vertical="center" wrapText="1"/>
    </xf>
    <xf numFmtId="14" fontId="2" fillId="0" borderId="40" xfId="1" applyNumberFormat="1" applyBorder="1" applyAlignment="1">
      <alignment horizontal="center" vertical="center" wrapText="1"/>
    </xf>
    <xf numFmtId="0" fontId="12" fillId="0" borderId="0" xfId="1" applyFont="1" applyAlignment="1">
      <alignment vertical="top"/>
    </xf>
    <xf numFmtId="14" fontId="2" fillId="0" borderId="19" xfId="1" applyNumberFormat="1" applyBorder="1" applyAlignment="1">
      <alignment horizontal="center" vertical="center" wrapText="1"/>
    </xf>
    <xf numFmtId="170" fontId="2" fillId="0" borderId="7" xfId="1" applyNumberFormat="1" applyBorder="1" applyAlignment="1">
      <alignment horizontal="center" vertical="center" wrapText="1"/>
    </xf>
    <xf numFmtId="2" fontId="2" fillId="0" borderId="47" xfId="1" applyNumberFormat="1" applyBorder="1" applyAlignment="1">
      <alignment horizontal="center" vertical="center" wrapText="1"/>
    </xf>
    <xf numFmtId="0" fontId="4" fillId="0" borderId="0" xfId="3" applyFont="1" applyAlignment="1">
      <alignment vertical="top"/>
    </xf>
    <xf numFmtId="14" fontId="2" fillId="11" borderId="46" xfId="1" applyNumberFormat="1" applyFill="1" applyBorder="1" applyAlignment="1">
      <alignment horizontal="center" vertical="center" wrapText="1"/>
    </xf>
    <xf numFmtId="170" fontId="2" fillId="11" borderId="1" xfId="1" applyNumberFormat="1" applyFill="1" applyBorder="1" applyAlignment="1">
      <alignment horizontal="center" vertical="center" wrapText="1"/>
    </xf>
    <xf numFmtId="1" fontId="2" fillId="11" borderId="1" xfId="1" applyNumberFormat="1" applyFill="1" applyBorder="1" applyAlignment="1">
      <alignment horizontal="center" vertical="center" wrapText="1"/>
    </xf>
    <xf numFmtId="2" fontId="2" fillId="11" borderId="49" xfId="1" applyNumberFormat="1" applyFill="1" applyBorder="1" applyAlignment="1">
      <alignment horizontal="center" vertical="center" wrapText="1"/>
    </xf>
    <xf numFmtId="0" fontId="2" fillId="0" borderId="0" xfId="3" applyAlignment="1">
      <alignment vertical="top"/>
    </xf>
    <xf numFmtId="14" fontId="2" fillId="0" borderId="46" xfId="1" applyNumberFormat="1" applyBorder="1" applyAlignment="1">
      <alignment horizontal="center" vertical="center" wrapText="1"/>
    </xf>
    <xf numFmtId="170" fontId="2" fillId="0" borderId="1" xfId="1" applyNumberFormat="1" applyBorder="1" applyAlignment="1">
      <alignment horizontal="center" vertical="center" wrapText="1"/>
    </xf>
    <xf numFmtId="2" fontId="2" fillId="0" borderId="49" xfId="1" applyNumberFormat="1" applyBorder="1" applyAlignment="1">
      <alignment horizontal="center" vertical="center" wrapText="1"/>
    </xf>
    <xf numFmtId="0" fontId="2" fillId="0" borderId="0" xfId="3" applyAlignment="1">
      <alignment vertical="center"/>
    </xf>
    <xf numFmtId="0" fontId="2" fillId="0" borderId="0" xfId="1" applyAlignment="1">
      <alignment vertical="center"/>
    </xf>
    <xf numFmtId="1" fontId="2" fillId="0" borderId="1" xfId="1" applyNumberFormat="1" applyBorder="1" applyAlignment="1">
      <alignment horizontal="center" vertical="center" wrapText="1"/>
    </xf>
    <xf numFmtId="0" fontId="2" fillId="0" borderId="0" xfId="1" applyAlignment="1">
      <alignment horizontal="center" vertical="top"/>
    </xf>
    <xf numFmtId="170" fontId="2" fillId="0" borderId="49" xfId="1" applyNumberFormat="1" applyBorder="1" applyAlignment="1">
      <alignment horizontal="center" vertical="center" wrapText="1"/>
    </xf>
    <xf numFmtId="0" fontId="2" fillId="0" borderId="46" xfId="1" applyBorder="1" applyAlignment="1">
      <alignment horizontal="center" vertical="center" wrapText="1"/>
    </xf>
    <xf numFmtId="173" fontId="2" fillId="0" borderId="0" xfId="1" applyNumberFormat="1" applyAlignment="1">
      <alignment vertical="top"/>
    </xf>
    <xf numFmtId="0" fontId="4" fillId="0" borderId="0" xfId="1" applyFont="1" applyAlignment="1">
      <alignment horizontal="left" vertical="top"/>
    </xf>
    <xf numFmtId="0" fontId="2" fillId="0" borderId="51" xfId="1" applyBorder="1" applyAlignment="1">
      <alignment horizontal="center" vertical="center" wrapText="1"/>
    </xf>
    <xf numFmtId="170" fontId="2" fillId="0" borderId="27" xfId="1" applyNumberFormat="1" applyBorder="1" applyAlignment="1">
      <alignment horizontal="center" vertical="center" wrapText="1"/>
    </xf>
    <xf numFmtId="170" fontId="2" fillId="0" borderId="50" xfId="1" applyNumberFormat="1" applyBorder="1" applyAlignment="1">
      <alignment horizontal="center" vertical="center" wrapText="1"/>
    </xf>
    <xf numFmtId="11" fontId="2" fillId="0" borderId="0" xfId="1" applyNumberFormat="1" applyAlignment="1">
      <alignment horizontal="center" vertical="top"/>
    </xf>
    <xf numFmtId="0" fontId="35" fillId="0" borderId="16" xfId="3" applyFont="1" applyBorder="1"/>
    <xf numFmtId="0" fontId="2" fillId="0" borderId="17" xfId="1" applyBorder="1"/>
    <xf numFmtId="0" fontId="4" fillId="0" borderId="17" xfId="3" applyFont="1" applyBorder="1"/>
    <xf numFmtId="0" fontId="2" fillId="0" borderId="17" xfId="1" applyBorder="1" applyAlignment="1">
      <alignment vertical="top"/>
    </xf>
    <xf numFmtId="0" fontId="2" fillId="0" borderId="18" xfId="1" applyBorder="1" applyAlignment="1">
      <alignment vertical="top"/>
    </xf>
    <xf numFmtId="0" fontId="2" fillId="0" borderId="19" xfId="3" applyBorder="1"/>
    <xf numFmtId="0" fontId="2" fillId="0" borderId="20" xfId="1" applyBorder="1" applyAlignment="1">
      <alignment vertical="top"/>
    </xf>
    <xf numFmtId="0" fontId="4" fillId="0" borderId="0" xfId="3" applyFont="1"/>
    <xf numFmtId="11" fontId="2" fillId="0" borderId="0" xfId="1" applyNumberFormat="1" applyAlignment="1">
      <alignment vertical="top"/>
    </xf>
    <xf numFmtId="0" fontId="2" fillId="0" borderId="20" xfId="1" applyBorder="1" applyAlignment="1">
      <alignment horizontal="center"/>
    </xf>
    <xf numFmtId="0" fontId="4" fillId="0" borderId="0" xfId="1" applyFont="1" applyAlignment="1">
      <alignment vertical="top"/>
    </xf>
    <xf numFmtId="168" fontId="2" fillId="0" borderId="0" xfId="1" applyNumberFormat="1" applyAlignment="1">
      <alignment horizontal="center" vertical="top"/>
    </xf>
    <xf numFmtId="0" fontId="6" fillId="0" borderId="16" xfId="3" applyFont="1" applyBorder="1"/>
    <xf numFmtId="0" fontId="6" fillId="0" borderId="18" xfId="3" applyFont="1" applyBorder="1"/>
    <xf numFmtId="0" fontId="6" fillId="0" borderId="62" xfId="3" applyFont="1" applyBorder="1"/>
    <xf numFmtId="0" fontId="38" fillId="0" borderId="49" xfId="3" applyFont="1" applyBorder="1" applyAlignment="1">
      <alignment horizontal="center" wrapText="1"/>
    </xf>
    <xf numFmtId="0" fontId="39" fillId="6" borderId="62" xfId="3" applyFont="1" applyFill="1" applyBorder="1" applyAlignment="1">
      <alignment horizontal="centerContinuous" wrapText="1"/>
    </xf>
    <xf numFmtId="0" fontId="6" fillId="26" borderId="63" xfId="3" applyFont="1" applyFill="1" applyBorder="1" applyAlignment="1">
      <alignment horizontal="centerContinuous" wrapText="1"/>
    </xf>
    <xf numFmtId="0" fontId="39" fillId="0" borderId="62" xfId="3" applyFont="1" applyBorder="1" applyAlignment="1">
      <alignment horizontal="centerContinuous" wrapText="1"/>
    </xf>
    <xf numFmtId="0" fontId="39" fillId="0" borderId="12" xfId="3" applyFont="1" applyBorder="1" applyAlignment="1">
      <alignment horizontal="centerContinuous" wrapText="1"/>
    </xf>
    <xf numFmtId="0" fontId="39" fillId="6" borderId="63" xfId="3" applyFont="1" applyFill="1" applyBorder="1" applyAlignment="1">
      <alignment horizontal="centerContinuous" wrapText="1"/>
    </xf>
    <xf numFmtId="0" fontId="39" fillId="0" borderId="12" xfId="3" applyFont="1" applyBorder="1" applyAlignment="1">
      <alignment horizontal="center" wrapText="1"/>
    </xf>
    <xf numFmtId="0" fontId="39" fillId="6" borderId="63" xfId="3" applyFont="1" applyFill="1" applyBorder="1" applyAlignment="1">
      <alignment horizontal="center" wrapText="1"/>
    </xf>
    <xf numFmtId="0" fontId="40" fillId="0" borderId="59" xfId="3" applyFont="1" applyBorder="1" applyAlignment="1">
      <alignment horizontal="center" vertical="center" wrapText="1"/>
    </xf>
    <xf numFmtId="2" fontId="29" fillId="0" borderId="20" xfId="3" applyNumberFormat="1" applyFont="1" applyBorder="1" applyAlignment="1">
      <alignment horizontal="center" vertical="center"/>
    </xf>
    <xf numFmtId="0" fontId="6" fillId="0" borderId="19" xfId="3" applyFont="1" applyBorder="1" applyAlignment="1">
      <alignment horizontal="center" vertical="center"/>
    </xf>
    <xf numFmtId="0" fontId="6" fillId="0" borderId="20" xfId="3" applyFont="1" applyBorder="1" applyAlignment="1">
      <alignment horizontal="center" vertical="center"/>
    </xf>
    <xf numFmtId="0" fontId="40" fillId="0" borderId="59" xfId="3" applyFont="1" applyBorder="1" applyAlignment="1">
      <alignment horizontal="center" vertical="center"/>
    </xf>
    <xf numFmtId="2" fontId="29" fillId="0" borderId="64" xfId="3" applyNumberFormat="1" applyFont="1" applyBorder="1" applyAlignment="1">
      <alignment horizontal="center" vertical="center"/>
    </xf>
    <xf numFmtId="2" fontId="1" fillId="0" borderId="19" xfId="3" applyNumberFormat="1" applyFont="1" applyBorder="1" applyAlignment="1">
      <alignment horizontal="center" vertical="center"/>
    </xf>
    <xf numFmtId="2" fontId="1" fillId="0" borderId="20" xfId="3" applyNumberFormat="1" applyFont="1" applyBorder="1" applyAlignment="1">
      <alignment horizontal="center" vertical="center"/>
    </xf>
    <xf numFmtId="2" fontId="1" fillId="0" borderId="0" xfId="3" applyNumberFormat="1" applyFont="1" applyAlignment="1">
      <alignment horizontal="center" vertical="center"/>
    </xf>
    <xf numFmtId="168" fontId="1" fillId="0" borderId="20" xfId="3" applyNumberFormat="1" applyFont="1" applyBorder="1" applyAlignment="1">
      <alignment horizontal="center" vertical="center"/>
    </xf>
    <xf numFmtId="11" fontId="1" fillId="0" borderId="19" xfId="3" applyNumberFormat="1" applyFont="1" applyBorder="1" applyAlignment="1">
      <alignment horizontal="center" vertical="center"/>
    </xf>
    <xf numFmtId="11" fontId="1" fillId="0" borderId="20" xfId="3" applyNumberFormat="1" applyFont="1" applyBorder="1" applyAlignment="1">
      <alignment horizontal="center" vertical="center"/>
    </xf>
    <xf numFmtId="0" fontId="40" fillId="0" borderId="45" xfId="3" applyFont="1" applyBorder="1" applyAlignment="1">
      <alignment horizontal="center" vertical="center"/>
    </xf>
    <xf numFmtId="1" fontId="29" fillId="0" borderId="63" xfId="3" applyNumberFormat="1" applyFont="1" applyBorder="1" applyAlignment="1">
      <alignment horizontal="center" vertical="center"/>
    </xf>
    <xf numFmtId="168" fontId="2" fillId="0" borderId="0" xfId="1" applyNumberFormat="1" applyAlignment="1">
      <alignment vertical="top"/>
    </xf>
    <xf numFmtId="0" fontId="40" fillId="12" borderId="45" xfId="3" applyFont="1" applyFill="1" applyBorder="1" applyAlignment="1">
      <alignment horizontal="center" vertical="center" wrapText="1"/>
    </xf>
    <xf numFmtId="0" fontId="1" fillId="0" borderId="58" xfId="3" applyFont="1" applyBorder="1" applyAlignment="1">
      <alignment horizontal="center" vertical="center"/>
    </xf>
    <xf numFmtId="168" fontId="1" fillId="12" borderId="19" xfId="3" applyNumberFormat="1" applyFont="1" applyFill="1" applyBorder="1" applyAlignment="1">
      <alignment horizontal="center" vertical="center"/>
    </xf>
    <xf numFmtId="168" fontId="1" fillId="12" borderId="20" xfId="3" applyNumberFormat="1" applyFont="1" applyFill="1" applyBorder="1" applyAlignment="1">
      <alignment horizontal="center" vertical="center"/>
    </xf>
    <xf numFmtId="168" fontId="1" fillId="12" borderId="0" xfId="3" applyNumberFormat="1" applyFont="1" applyFill="1" applyAlignment="1">
      <alignment horizontal="center" vertical="center"/>
    </xf>
    <xf numFmtId="0" fontId="1" fillId="0" borderId="47" xfId="3" applyFont="1" applyBorder="1" applyAlignment="1">
      <alignment horizontal="center" vertical="center"/>
    </xf>
    <xf numFmtId="0" fontId="29" fillId="0" borderId="54" xfId="3" applyFont="1" applyBorder="1" applyAlignment="1">
      <alignment horizontal="center" vertical="center" wrapText="1"/>
    </xf>
    <xf numFmtId="0" fontId="29" fillId="0" borderId="54" xfId="3" applyFont="1" applyBorder="1" applyAlignment="1">
      <alignment horizontal="center" wrapText="1"/>
    </xf>
    <xf numFmtId="168" fontId="29" fillId="0" borderId="21" xfId="3" applyNumberFormat="1" applyFont="1" applyBorder="1" applyAlignment="1">
      <alignment horizontal="center" vertical="center"/>
    </xf>
    <xf numFmtId="168" fontId="29" fillId="0" borderId="23" xfId="3" applyNumberFormat="1" applyFont="1" applyBorder="1" applyAlignment="1">
      <alignment horizontal="center" vertical="center"/>
    </xf>
    <xf numFmtId="168" fontId="29" fillId="0" borderId="22" xfId="3" applyNumberFormat="1" applyFont="1" applyBorder="1" applyAlignment="1">
      <alignment horizontal="center" vertical="center"/>
    </xf>
    <xf numFmtId="0" fontId="1" fillId="0" borderId="0" xfId="3" applyFont="1" applyAlignment="1">
      <alignment horizontal="centerContinuous"/>
    </xf>
    <xf numFmtId="0" fontId="6" fillId="0" borderId="0" xfId="3" applyFont="1" applyAlignment="1">
      <alignment horizontal="centerContinuous"/>
    </xf>
    <xf numFmtId="166" fontId="1" fillId="0" borderId="0" xfId="3" applyNumberFormat="1" applyFont="1" applyAlignment="1">
      <alignment horizontal="centerContinuous"/>
    </xf>
    <xf numFmtId="0" fontId="1" fillId="0" borderId="40" xfId="3" applyFont="1" applyBorder="1" applyAlignment="1">
      <alignment horizontal="right"/>
    </xf>
    <xf numFmtId="0" fontId="6" fillId="0" borderId="37" xfId="3" applyFont="1" applyBorder="1" applyAlignment="1">
      <alignment horizontal="center" wrapText="1"/>
    </xf>
    <xf numFmtId="0" fontId="6" fillId="0" borderId="15" xfId="1" applyFont="1" applyBorder="1" applyAlignment="1">
      <alignment horizontal="center" wrapText="1"/>
    </xf>
    <xf numFmtId="0" fontId="6" fillId="0" borderId="44" xfId="3" applyFont="1" applyBorder="1" applyAlignment="1">
      <alignment horizontal="center"/>
    </xf>
    <xf numFmtId="168" fontId="1" fillId="12" borderId="0" xfId="3" applyNumberFormat="1" applyFont="1" applyFill="1" applyAlignment="1">
      <alignment horizontal="center"/>
    </xf>
    <xf numFmtId="168" fontId="1" fillId="0" borderId="0" xfId="3" applyNumberFormat="1" applyFont="1" applyAlignment="1">
      <alignment horizontal="center"/>
    </xf>
    <xf numFmtId="168" fontId="1" fillId="0" borderId="20" xfId="1" applyNumberFormat="1" applyFont="1" applyBorder="1" applyAlignment="1">
      <alignment horizontal="center"/>
    </xf>
    <xf numFmtId="168" fontId="41" fillId="12" borderId="0" xfId="1" applyNumberFormat="1" applyFont="1" applyFill="1" applyAlignment="1">
      <alignment horizontal="center"/>
    </xf>
    <xf numFmtId="0" fontId="4" fillId="0" borderId="0" xfId="1" applyFont="1" applyAlignment="1">
      <alignment horizontal="center" vertical="top"/>
    </xf>
    <xf numFmtId="0" fontId="6" fillId="0" borderId="53" xfId="3" applyFont="1" applyBorder="1" applyAlignment="1">
      <alignment horizontal="center"/>
    </xf>
    <xf numFmtId="168" fontId="1" fillId="0" borderId="22" xfId="3" applyNumberFormat="1" applyFont="1" applyBorder="1" applyAlignment="1">
      <alignment horizontal="center"/>
    </xf>
    <xf numFmtId="168" fontId="1" fillId="0" borderId="22" xfId="1" applyNumberFormat="1" applyFont="1" applyBorder="1" applyAlignment="1">
      <alignment horizontal="center"/>
    </xf>
    <xf numFmtId="168" fontId="41" fillId="12" borderId="23" xfId="1" applyNumberFormat="1" applyFont="1" applyFill="1" applyBorder="1" applyAlignment="1">
      <alignment horizontal="center"/>
    </xf>
    <xf numFmtId="174" fontId="2" fillId="0" borderId="0" xfId="1" applyNumberFormat="1" applyAlignment="1">
      <alignment horizontal="center" vertical="top"/>
    </xf>
    <xf numFmtId="165" fontId="2" fillId="0" borderId="0" xfId="1" applyNumberFormat="1" applyAlignment="1">
      <alignment horizontal="center" vertical="top"/>
    </xf>
    <xf numFmtId="167" fontId="2" fillId="0" borderId="0" xfId="1" applyNumberFormat="1" applyAlignment="1">
      <alignment horizontal="center" vertical="top"/>
    </xf>
    <xf numFmtId="180" fontId="2" fillId="0" borderId="0" xfId="1" applyNumberFormat="1" applyAlignment="1">
      <alignment horizontal="center" vertical="top"/>
    </xf>
    <xf numFmtId="172" fontId="2" fillId="0" borderId="0" xfId="1" applyNumberFormat="1" applyAlignment="1">
      <alignment horizontal="center" vertical="top"/>
    </xf>
    <xf numFmtId="166" fontId="2" fillId="0" borderId="0" xfId="1" applyNumberFormat="1" applyAlignment="1">
      <alignment horizontal="center" vertical="top"/>
    </xf>
    <xf numFmtId="171" fontId="2" fillId="0" borderId="0" xfId="1" applyNumberFormat="1" applyAlignment="1">
      <alignment horizontal="center" vertical="top"/>
    </xf>
    <xf numFmtId="172" fontId="2" fillId="0" borderId="0" xfId="1" applyNumberFormat="1" applyAlignment="1">
      <alignment vertical="top"/>
    </xf>
    <xf numFmtId="0" fontId="0" fillId="2" borderId="0" xfId="0" applyFill="1"/>
    <xf numFmtId="168" fontId="45" fillId="2" borderId="0" xfId="1" applyNumberFormat="1" applyFont="1" applyFill="1" applyAlignment="1" applyProtection="1">
      <alignment horizontal="center"/>
      <protection locked="0"/>
    </xf>
    <xf numFmtId="2" fontId="45" fillId="2" borderId="0" xfId="1" applyNumberFormat="1" applyFont="1" applyFill="1" applyAlignment="1" applyProtection="1">
      <alignment horizontal="center"/>
      <protection locked="0"/>
    </xf>
    <xf numFmtId="168" fontId="2" fillId="3" borderId="0" xfId="1" applyNumberFormat="1" applyFill="1" applyAlignment="1" applyProtection="1">
      <alignment horizontal="center"/>
      <protection locked="0"/>
    </xf>
    <xf numFmtId="0" fontId="2" fillId="2" borderId="0" xfId="1" applyFill="1" applyAlignment="1">
      <alignment horizontal="center"/>
    </xf>
    <xf numFmtId="0" fontId="2" fillId="2" borderId="20" xfId="1" applyFill="1" applyBorder="1"/>
    <xf numFmtId="0" fontId="2" fillId="2" borderId="0" xfId="1" applyFill="1" applyAlignment="1" applyProtection="1">
      <alignment horizontal="center"/>
      <protection hidden="1"/>
    </xf>
    <xf numFmtId="170" fontId="2" fillId="2" borderId="0" xfId="1" applyNumberFormat="1" applyFill="1"/>
    <xf numFmtId="170" fontId="12" fillId="2" borderId="0" xfId="1" applyNumberFormat="1" applyFont="1" applyFill="1" applyAlignment="1">
      <alignment horizontal="center"/>
    </xf>
    <xf numFmtId="0" fontId="12" fillId="2" borderId="20" xfId="1" applyFont="1" applyFill="1" applyBorder="1" applyAlignment="1">
      <alignment horizontal="center"/>
    </xf>
    <xf numFmtId="0" fontId="2" fillId="2" borderId="22" xfId="1" applyFill="1" applyBorder="1" applyAlignment="1">
      <alignment horizontal="center"/>
    </xf>
    <xf numFmtId="2" fontId="2" fillId="2" borderId="0" xfId="1" applyNumberFormat="1" applyFill="1" applyAlignment="1" applyProtection="1">
      <alignment horizontal="center"/>
      <protection hidden="1"/>
    </xf>
    <xf numFmtId="168" fontId="45" fillId="27" borderId="17" xfId="1" applyNumberFormat="1" applyFont="1" applyFill="1" applyBorder="1" applyAlignment="1" applyProtection="1">
      <alignment horizontal="center"/>
      <protection locked="0"/>
    </xf>
    <xf numFmtId="0" fontId="2" fillId="27" borderId="17" xfId="1" applyFill="1" applyBorder="1" applyAlignment="1">
      <alignment horizontal="center"/>
    </xf>
    <xf numFmtId="0" fontId="19" fillId="27" borderId="0" xfId="1" applyFont="1" applyFill="1"/>
    <xf numFmtId="0" fontId="2" fillId="27" borderId="0" xfId="1" applyFill="1"/>
    <xf numFmtId="2" fontId="45" fillId="27" borderId="0" xfId="1" applyNumberFormat="1" applyFont="1" applyFill="1" applyAlignment="1" applyProtection="1">
      <alignment horizontal="center"/>
      <protection locked="0"/>
    </xf>
    <xf numFmtId="0" fontId="2" fillId="27" borderId="0" xfId="1" applyFill="1" applyAlignment="1" applyProtection="1">
      <alignment horizontal="center"/>
      <protection hidden="1"/>
    </xf>
    <xf numFmtId="170" fontId="12" fillId="27" borderId="0" xfId="1" applyNumberFormat="1" applyFont="1" applyFill="1" applyAlignment="1">
      <alignment horizontal="center"/>
    </xf>
    <xf numFmtId="0" fontId="12" fillId="27" borderId="20" xfId="1" applyFont="1" applyFill="1" applyBorder="1" applyAlignment="1">
      <alignment horizontal="center"/>
    </xf>
    <xf numFmtId="0" fontId="2" fillId="27" borderId="0" xfId="1" applyFill="1" applyAlignment="1">
      <alignment horizontal="center"/>
    </xf>
    <xf numFmtId="0" fontId="2" fillId="2" borderId="0" xfId="1" applyFill="1" applyProtection="1">
      <protection hidden="1"/>
    </xf>
    <xf numFmtId="0" fontId="2" fillId="2" borderId="44" xfId="1" applyFill="1" applyBorder="1" applyAlignment="1">
      <alignment horizontal="center" vertical="top"/>
    </xf>
    <xf numFmtId="0" fontId="2" fillId="2" borderId="53" xfId="1" applyFill="1" applyBorder="1" applyAlignment="1">
      <alignment horizontal="center" vertical="top"/>
    </xf>
    <xf numFmtId="0" fontId="2" fillId="29" borderId="43" xfId="1" applyFill="1" applyBorder="1" applyAlignment="1">
      <alignment horizontal="center" vertical="center"/>
    </xf>
    <xf numFmtId="0" fontId="2" fillId="30" borderId="16" xfId="1" applyFill="1" applyBorder="1" applyAlignment="1">
      <alignment horizontal="center" vertical="top"/>
    </xf>
    <xf numFmtId="0" fontId="2" fillId="30" borderId="43" xfId="1" applyFill="1" applyBorder="1" applyAlignment="1">
      <alignment horizontal="center" vertical="top"/>
    </xf>
    <xf numFmtId="0" fontId="2" fillId="30" borderId="17" xfId="1" applyFill="1" applyBorder="1" applyAlignment="1">
      <alignment horizontal="center" vertical="top"/>
    </xf>
    <xf numFmtId="0" fontId="2" fillId="30" borderId="19" xfId="1" applyFill="1" applyBorder="1" applyAlignment="1">
      <alignment horizontal="center" vertical="top"/>
    </xf>
    <xf numFmtId="0" fontId="2" fillId="30" borderId="44" xfId="1" applyFill="1" applyBorder="1" applyAlignment="1">
      <alignment horizontal="center" vertical="top"/>
    </xf>
    <xf numFmtId="0" fontId="2" fillId="30" borderId="0" xfId="1" applyFill="1" applyAlignment="1">
      <alignment horizontal="center" vertical="top"/>
    </xf>
    <xf numFmtId="0" fontId="2" fillId="30" borderId="21" xfId="1" applyFill="1" applyBorder="1" applyAlignment="1">
      <alignment horizontal="center" vertical="top"/>
    </xf>
    <xf numFmtId="0" fontId="2" fillId="30" borderId="53" xfId="1" applyFill="1" applyBorder="1" applyAlignment="1">
      <alignment horizontal="center" vertical="top"/>
    </xf>
    <xf numFmtId="0" fontId="2" fillId="30" borderId="22" xfId="1" applyFill="1" applyBorder="1" applyAlignment="1">
      <alignment horizontal="center" vertical="top"/>
    </xf>
    <xf numFmtId="0" fontId="4" fillId="2" borderId="43" xfId="1" applyFont="1" applyFill="1" applyBorder="1" applyAlignment="1">
      <alignment horizontal="center" vertical="top"/>
    </xf>
    <xf numFmtId="0" fontId="12" fillId="19" borderId="43" xfId="1" applyFont="1" applyFill="1" applyBorder="1" applyAlignment="1">
      <alignment horizontal="center" vertical="top"/>
    </xf>
    <xf numFmtId="0" fontId="12" fillId="19" borderId="53" xfId="1" applyFont="1" applyFill="1" applyBorder="1" applyAlignment="1">
      <alignment horizontal="center" vertical="top"/>
    </xf>
    <xf numFmtId="0" fontId="2" fillId="29" borderId="18" xfId="1" applyFill="1" applyBorder="1" applyAlignment="1">
      <alignment horizontal="center" vertical="center"/>
    </xf>
    <xf numFmtId="0" fontId="12" fillId="31" borderId="0" xfId="1" applyFont="1" applyFill="1" applyAlignment="1">
      <alignment vertical="top"/>
    </xf>
    <xf numFmtId="1" fontId="2" fillId="31" borderId="0" xfId="1" applyNumberFormat="1" applyFill="1" applyAlignment="1">
      <alignment horizontal="center" vertical="top"/>
    </xf>
    <xf numFmtId="0" fontId="4" fillId="31" borderId="0" xfId="1" applyFont="1" applyFill="1" applyAlignment="1">
      <alignment horizontal="left" vertical="top"/>
    </xf>
    <xf numFmtId="169" fontId="33" fillId="0" borderId="0" xfId="1" applyNumberFormat="1" applyFont="1"/>
    <xf numFmtId="0" fontId="0" fillId="0" borderId="0" xfId="0" applyAlignment="1">
      <alignment horizontal="left"/>
    </xf>
    <xf numFmtId="168" fontId="2" fillId="3" borderId="22" xfId="1" applyNumberFormat="1" applyFill="1" applyBorder="1" applyAlignment="1" applyProtection="1">
      <alignment horizontal="center"/>
      <protection locked="0"/>
    </xf>
    <xf numFmtId="0" fontId="12" fillId="14" borderId="37" xfId="1" applyFont="1" applyFill="1" applyBorder="1" applyAlignment="1">
      <alignment horizontal="center" vertical="center"/>
    </xf>
    <xf numFmtId="0" fontId="7" fillId="11" borderId="43" xfId="1" applyFont="1" applyFill="1" applyBorder="1" applyAlignment="1">
      <alignment horizontal="center"/>
    </xf>
    <xf numFmtId="0" fontId="10" fillId="5" borderId="8" xfId="1" applyFont="1" applyFill="1" applyBorder="1" applyAlignment="1">
      <alignment horizontal="center" vertical="center"/>
    </xf>
    <xf numFmtId="0" fontId="10" fillId="5" borderId="9" xfId="1" applyFont="1" applyFill="1" applyBorder="1" applyAlignment="1">
      <alignment horizontal="center" vertical="center" wrapText="1"/>
    </xf>
    <xf numFmtId="0" fontId="10" fillId="5" borderId="24" xfId="1" applyFont="1" applyFill="1" applyBorder="1" applyAlignment="1">
      <alignment horizontal="center" vertical="center" wrapText="1"/>
    </xf>
    <xf numFmtId="0" fontId="10" fillId="11" borderId="39" xfId="1" applyFont="1" applyFill="1" applyBorder="1" applyAlignment="1">
      <alignment horizontal="center"/>
    </xf>
    <xf numFmtId="2" fontId="10" fillId="11" borderId="26" xfId="1" applyNumberFormat="1" applyFont="1" applyFill="1" applyBorder="1" applyAlignment="1">
      <alignment horizontal="center"/>
    </xf>
    <xf numFmtId="168" fontId="10" fillId="11" borderId="26" xfId="1" applyNumberFormat="1" applyFont="1" applyFill="1" applyBorder="1" applyAlignment="1">
      <alignment horizontal="center"/>
    </xf>
    <xf numFmtId="1" fontId="10" fillId="11" borderId="48" xfId="1" applyNumberFormat="1" applyFont="1" applyFill="1" applyBorder="1" applyAlignment="1">
      <alignment horizontal="center"/>
    </xf>
    <xf numFmtId="0" fontId="10" fillId="6" borderId="39" xfId="1" applyFont="1" applyFill="1" applyBorder="1" applyAlignment="1">
      <alignment horizontal="center"/>
    </xf>
    <xf numFmtId="2" fontId="10" fillId="6" borderId="26" xfId="1" applyNumberFormat="1" applyFont="1" applyFill="1" applyBorder="1" applyAlignment="1">
      <alignment horizontal="center"/>
    </xf>
    <xf numFmtId="168" fontId="10" fillId="6" borderId="26" xfId="1" applyNumberFormat="1" applyFont="1" applyFill="1" applyBorder="1" applyAlignment="1">
      <alignment horizontal="center"/>
    </xf>
    <xf numFmtId="1" fontId="10" fillId="6" borderId="48" xfId="1" applyNumberFormat="1" applyFont="1" applyFill="1" applyBorder="1" applyAlignment="1">
      <alignment horizontal="center"/>
    </xf>
    <xf numFmtId="170" fontId="10" fillId="18" borderId="45" xfId="1" applyNumberFormat="1" applyFont="1" applyFill="1" applyBorder="1" applyAlignment="1">
      <alignment horizontal="center"/>
    </xf>
    <xf numFmtId="168" fontId="10" fillId="18" borderId="7" xfId="1" applyNumberFormat="1" applyFont="1" applyFill="1" applyBorder="1" applyAlignment="1">
      <alignment horizontal="center"/>
    </xf>
    <xf numFmtId="2" fontId="10" fillId="18" borderId="7" xfId="1" applyNumberFormat="1" applyFont="1" applyFill="1" applyBorder="1" applyAlignment="1">
      <alignment horizontal="center"/>
    </xf>
    <xf numFmtId="2" fontId="10" fillId="18" borderId="47" xfId="1" applyNumberFormat="1" applyFont="1" applyFill="1" applyBorder="1" applyAlignment="1">
      <alignment horizontal="center"/>
    </xf>
    <xf numFmtId="166" fontId="10" fillId="0" borderId="0" xfId="1" applyNumberFormat="1" applyFont="1"/>
    <xf numFmtId="0" fontId="10" fillId="11" borderId="46" xfId="1" applyFont="1" applyFill="1" applyBorder="1" applyAlignment="1">
      <alignment horizontal="center"/>
    </xf>
    <xf numFmtId="0" fontId="10" fillId="11" borderId="1" xfId="1" applyFont="1" applyFill="1" applyBorder="1" applyAlignment="1">
      <alignment horizontal="center"/>
    </xf>
    <xf numFmtId="168" fontId="10" fillId="11" borderId="1" xfId="1" applyNumberFormat="1" applyFont="1" applyFill="1" applyBorder="1" applyAlignment="1">
      <alignment horizontal="center"/>
    </xf>
    <xf numFmtId="1" fontId="10" fillId="11" borderId="49" xfId="1" applyNumberFormat="1" applyFont="1" applyFill="1" applyBorder="1" applyAlignment="1">
      <alignment horizontal="center"/>
    </xf>
    <xf numFmtId="0" fontId="10" fillId="6" borderId="46" xfId="1" applyFont="1" applyFill="1" applyBorder="1" applyAlignment="1">
      <alignment horizontal="center"/>
    </xf>
    <xf numFmtId="0" fontId="10" fillId="6" borderId="1" xfId="1" applyFont="1" applyFill="1" applyBorder="1" applyAlignment="1">
      <alignment horizontal="center"/>
    </xf>
    <xf numFmtId="168" fontId="10" fillId="6" borderId="1" xfId="1" applyNumberFormat="1" applyFont="1" applyFill="1" applyBorder="1" applyAlignment="1">
      <alignment horizontal="center"/>
    </xf>
    <xf numFmtId="1" fontId="10" fillId="6" borderId="49" xfId="1" applyNumberFormat="1" applyFont="1" applyFill="1" applyBorder="1" applyAlignment="1">
      <alignment horizontal="center"/>
    </xf>
    <xf numFmtId="165" fontId="10" fillId="18" borderId="46" xfId="1" applyNumberFormat="1" applyFont="1" applyFill="1" applyBorder="1" applyAlignment="1">
      <alignment horizontal="center"/>
    </xf>
    <xf numFmtId="168" fontId="10" fillId="18" borderId="1" xfId="1" applyNumberFormat="1" applyFont="1" applyFill="1" applyBorder="1" applyAlignment="1">
      <alignment horizontal="center"/>
    </xf>
    <xf numFmtId="165" fontId="10" fillId="11" borderId="1" xfId="1" applyNumberFormat="1" applyFont="1" applyFill="1" applyBorder="1" applyAlignment="1">
      <alignment horizontal="center"/>
    </xf>
    <xf numFmtId="165" fontId="10" fillId="6" borderId="1" xfId="1" applyNumberFormat="1" applyFont="1" applyFill="1" applyBorder="1" applyAlignment="1">
      <alignment horizontal="center"/>
    </xf>
    <xf numFmtId="168" fontId="10" fillId="18" borderId="46" xfId="1" applyNumberFormat="1" applyFont="1" applyFill="1" applyBorder="1" applyAlignment="1">
      <alignment horizontal="center"/>
    </xf>
    <xf numFmtId="2" fontId="10" fillId="18" borderId="46" xfId="1" applyNumberFormat="1" applyFont="1" applyFill="1" applyBorder="1" applyAlignment="1">
      <alignment horizontal="center"/>
    </xf>
    <xf numFmtId="2" fontId="10" fillId="11" borderId="1" xfId="1" applyNumberFormat="1" applyFont="1" applyFill="1" applyBorder="1" applyAlignment="1">
      <alignment horizontal="center"/>
    </xf>
    <xf numFmtId="2" fontId="10" fillId="6" borderId="1" xfId="1" applyNumberFormat="1" applyFont="1" applyFill="1" applyBorder="1" applyAlignment="1">
      <alignment horizontal="center"/>
    </xf>
    <xf numFmtId="0" fontId="10" fillId="5" borderId="46" xfId="1" applyFont="1" applyFill="1" applyBorder="1" applyAlignment="1">
      <alignment horizontal="center"/>
    </xf>
    <xf numFmtId="2" fontId="10" fillId="5" borderId="1" xfId="1" applyNumberFormat="1" applyFont="1" applyFill="1" applyBorder="1" applyAlignment="1">
      <alignment horizontal="center"/>
    </xf>
    <xf numFmtId="168" fontId="10" fillId="5" borderId="1" xfId="1" applyNumberFormat="1" applyFont="1" applyFill="1" applyBorder="1" applyAlignment="1">
      <alignment horizontal="center"/>
    </xf>
    <xf numFmtId="1" fontId="10" fillId="5" borderId="49" xfId="1" applyNumberFormat="1" applyFont="1" applyFill="1" applyBorder="1" applyAlignment="1">
      <alignment horizontal="center"/>
    </xf>
    <xf numFmtId="2" fontId="10" fillId="15" borderId="46" xfId="1" applyNumberFormat="1" applyFont="1" applyFill="1" applyBorder="1" applyAlignment="1">
      <alignment horizontal="center"/>
    </xf>
    <xf numFmtId="168" fontId="10" fillId="15" borderId="1" xfId="1" applyNumberFormat="1" applyFont="1" applyFill="1" applyBorder="1" applyAlignment="1">
      <alignment horizontal="center"/>
    </xf>
    <xf numFmtId="2" fontId="10" fillId="15" borderId="7" xfId="1" applyNumberFormat="1" applyFont="1" applyFill="1" applyBorder="1" applyAlignment="1">
      <alignment horizontal="center"/>
    </xf>
    <xf numFmtId="2" fontId="10" fillId="15" borderId="47" xfId="1" applyNumberFormat="1" applyFont="1" applyFill="1" applyBorder="1" applyAlignment="1">
      <alignment horizontal="center"/>
    </xf>
    <xf numFmtId="2" fontId="10" fillId="18" borderId="1" xfId="1" applyNumberFormat="1" applyFont="1" applyFill="1" applyBorder="1" applyAlignment="1">
      <alignment horizontal="center"/>
    </xf>
    <xf numFmtId="2" fontId="10" fillId="18" borderId="49" xfId="1" applyNumberFormat="1" applyFont="1" applyFill="1" applyBorder="1" applyAlignment="1">
      <alignment horizontal="center"/>
    </xf>
    <xf numFmtId="0" fontId="10" fillId="11" borderId="51" xfId="1" applyFont="1" applyFill="1" applyBorder="1" applyAlignment="1">
      <alignment horizontal="center"/>
    </xf>
    <xf numFmtId="2" fontId="10" fillId="11" borderId="27" xfId="1" applyNumberFormat="1" applyFont="1" applyFill="1" applyBorder="1" applyAlignment="1">
      <alignment horizontal="center"/>
    </xf>
    <xf numFmtId="1" fontId="10" fillId="11" borderId="50" xfId="1" applyNumberFormat="1" applyFont="1" applyFill="1" applyBorder="1" applyAlignment="1">
      <alignment horizontal="center"/>
    </xf>
    <xf numFmtId="0" fontId="10" fillId="6" borderId="51" xfId="1" applyFont="1" applyFill="1" applyBorder="1" applyAlignment="1">
      <alignment horizontal="center"/>
    </xf>
    <xf numFmtId="2" fontId="10" fillId="6" borderId="27" xfId="1" applyNumberFormat="1" applyFont="1" applyFill="1" applyBorder="1" applyAlignment="1">
      <alignment horizontal="center"/>
    </xf>
    <xf numFmtId="168" fontId="10" fillId="6" borderId="27" xfId="1" applyNumberFormat="1" applyFont="1" applyFill="1" applyBorder="1" applyAlignment="1">
      <alignment horizontal="center"/>
    </xf>
    <xf numFmtId="1" fontId="10" fillId="6" borderId="50" xfId="1" applyNumberFormat="1" applyFont="1" applyFill="1" applyBorder="1" applyAlignment="1">
      <alignment horizontal="center"/>
    </xf>
    <xf numFmtId="2" fontId="10" fillId="18" borderId="51" xfId="1" applyNumberFormat="1" applyFont="1" applyFill="1" applyBorder="1" applyAlignment="1">
      <alignment horizontal="center"/>
    </xf>
    <xf numFmtId="168" fontId="10" fillId="18" borderId="27" xfId="1" applyNumberFormat="1" applyFont="1" applyFill="1" applyBorder="1" applyAlignment="1">
      <alignment horizontal="center"/>
    </xf>
    <xf numFmtId="2" fontId="10" fillId="18" borderId="33" xfId="1" applyNumberFormat="1" applyFont="1" applyFill="1" applyBorder="1" applyAlignment="1">
      <alignment horizontal="center"/>
    </xf>
    <xf numFmtId="2" fontId="10" fillId="18" borderId="42" xfId="1" applyNumberFormat="1" applyFont="1" applyFill="1" applyBorder="1" applyAlignment="1">
      <alignment horizontal="center"/>
    </xf>
    <xf numFmtId="166" fontId="10" fillId="0" borderId="0" xfId="1" applyNumberFormat="1" applyFont="1" applyAlignment="1">
      <alignment horizontal="center"/>
    </xf>
    <xf numFmtId="0" fontId="10" fillId="5" borderId="1" xfId="1" applyFont="1" applyFill="1" applyBorder="1" applyAlignment="1">
      <alignment horizontal="center"/>
    </xf>
    <xf numFmtId="0" fontId="10" fillId="5" borderId="0" xfId="1" applyFont="1" applyFill="1" applyAlignment="1">
      <alignment horizontal="center"/>
    </xf>
    <xf numFmtId="175" fontId="10" fillId="0" borderId="0" xfId="1" applyNumberFormat="1" applyFont="1"/>
    <xf numFmtId="168" fontId="10" fillId="11" borderId="34" xfId="1" applyNumberFormat="1" applyFont="1" applyFill="1" applyBorder="1" applyAlignment="1">
      <alignment horizontal="center"/>
    </xf>
    <xf numFmtId="168" fontId="10" fillId="11" borderId="2" xfId="1" applyNumberFormat="1" applyFont="1" applyFill="1" applyBorder="1" applyAlignment="1">
      <alignment horizontal="center"/>
    </xf>
    <xf numFmtId="168" fontId="10" fillId="5" borderId="2" xfId="1" applyNumberFormat="1" applyFont="1" applyFill="1" applyBorder="1" applyAlignment="1">
      <alignment horizontal="center"/>
    </xf>
    <xf numFmtId="168" fontId="10" fillId="11" borderId="35" xfId="1" applyNumberFormat="1" applyFont="1" applyFill="1" applyBorder="1" applyAlignment="1">
      <alignment horizontal="center"/>
    </xf>
    <xf numFmtId="11" fontId="2" fillId="2" borderId="0" xfId="1" applyNumberFormat="1" applyFill="1"/>
    <xf numFmtId="171" fontId="7" fillId="11" borderId="1" xfId="1" applyNumberFormat="1" applyFont="1" applyFill="1" applyBorder="1" applyAlignment="1">
      <alignment horizontal="center" vertical="center"/>
    </xf>
    <xf numFmtId="171" fontId="7" fillId="11" borderId="27" xfId="1" applyNumberFormat="1" applyFont="1" applyFill="1" applyBorder="1" applyAlignment="1">
      <alignment horizontal="center" vertical="center"/>
    </xf>
    <xf numFmtId="171" fontId="10" fillId="21" borderId="7" xfId="1" applyNumberFormat="1" applyFont="1" applyFill="1" applyBorder="1" applyAlignment="1">
      <alignment horizontal="center" vertical="center"/>
    </xf>
    <xf numFmtId="165" fontId="10" fillId="3" borderId="1" xfId="1" applyNumberFormat="1" applyFont="1" applyFill="1" applyBorder="1" applyAlignment="1">
      <alignment horizontal="center"/>
    </xf>
    <xf numFmtId="166" fontId="10" fillId="3" borderId="1" xfId="1" applyNumberFormat="1" applyFont="1" applyFill="1" applyBorder="1" applyAlignment="1">
      <alignment horizontal="center"/>
    </xf>
    <xf numFmtId="0" fontId="10" fillId="35" borderId="67" xfId="1" applyFont="1" applyFill="1" applyBorder="1"/>
    <xf numFmtId="0" fontId="10" fillId="35" borderId="7" xfId="1" applyFont="1" applyFill="1" applyBorder="1" applyAlignment="1">
      <alignment horizontal="center"/>
    </xf>
    <xf numFmtId="167" fontId="10" fillId="2" borderId="1" xfId="1" applyNumberFormat="1" applyFont="1" applyFill="1" applyBorder="1" applyAlignment="1">
      <alignment horizontal="center" wrapText="1"/>
    </xf>
    <xf numFmtId="175" fontId="10" fillId="2" borderId="1" xfId="1" applyNumberFormat="1" applyFont="1" applyFill="1" applyBorder="1" applyAlignment="1">
      <alignment horizontal="center" wrapText="1"/>
    </xf>
    <xf numFmtId="49" fontId="10" fillId="2" borderId="1" xfId="1" applyNumberFormat="1" applyFont="1" applyFill="1" applyBorder="1" applyAlignment="1">
      <alignment horizontal="center" wrapText="1"/>
    </xf>
    <xf numFmtId="169" fontId="10" fillId="2" borderId="1" xfId="1" applyNumberFormat="1" applyFont="1" applyFill="1" applyBorder="1" applyAlignment="1">
      <alignment horizontal="center"/>
    </xf>
    <xf numFmtId="2" fontId="10" fillId="2" borderId="1" xfId="1" applyNumberFormat="1" applyFont="1" applyFill="1" applyBorder="1" applyAlignment="1">
      <alignment horizontal="center"/>
    </xf>
    <xf numFmtId="2" fontId="10" fillId="2" borderId="1" xfId="1" applyNumberFormat="1" applyFont="1" applyFill="1" applyBorder="1" applyAlignment="1">
      <alignment horizontal="center" wrapText="1"/>
    </xf>
    <xf numFmtId="165" fontId="10" fillId="2" borderId="46" xfId="1" applyNumberFormat="1" applyFont="1" applyFill="1" applyBorder="1" applyAlignment="1">
      <alignment horizontal="center"/>
    </xf>
    <xf numFmtId="0" fontId="10" fillId="29" borderId="10" xfId="1" applyFont="1" applyFill="1" applyBorder="1" applyAlignment="1">
      <alignment horizontal="center" vertical="center"/>
    </xf>
    <xf numFmtId="0" fontId="10" fillId="29" borderId="6" xfId="1" applyFont="1" applyFill="1" applyBorder="1" applyAlignment="1">
      <alignment horizontal="center" vertical="center"/>
    </xf>
    <xf numFmtId="0" fontId="10" fillId="29" borderId="11" xfId="1" applyFont="1" applyFill="1" applyBorder="1" applyAlignment="1">
      <alignment horizontal="center" vertical="center"/>
    </xf>
    <xf numFmtId="14" fontId="10" fillId="3" borderId="4" xfId="1" applyNumberFormat="1" applyFont="1" applyFill="1" applyBorder="1" applyAlignment="1">
      <alignment horizontal="center" vertical="center"/>
    </xf>
    <xf numFmtId="14" fontId="10" fillId="3" borderId="12" xfId="1" applyNumberFormat="1" applyFont="1" applyFill="1" applyBorder="1" applyAlignment="1">
      <alignment horizontal="center" vertical="center"/>
    </xf>
    <xf numFmtId="14" fontId="10" fillId="3" borderId="13" xfId="1" applyNumberFormat="1" applyFont="1" applyFill="1" applyBorder="1" applyAlignment="1">
      <alignment horizontal="center" vertical="center"/>
    </xf>
    <xf numFmtId="165" fontId="2" fillId="0" borderId="0" xfId="1" applyNumberFormat="1"/>
    <xf numFmtId="165" fontId="10" fillId="3" borderId="1" xfId="1" applyNumberFormat="1" applyFont="1" applyFill="1" applyBorder="1" applyAlignment="1">
      <alignment horizontal="center" vertical="center"/>
    </xf>
    <xf numFmtId="2" fontId="10" fillId="3" borderId="1" xfId="1" applyNumberFormat="1" applyFont="1" applyFill="1" applyBorder="1" applyAlignment="1">
      <alignment horizontal="center" vertical="center"/>
    </xf>
    <xf numFmtId="0" fontId="2" fillId="3" borderId="7" xfId="1" applyFill="1" applyBorder="1" applyAlignment="1">
      <alignment horizontal="center"/>
    </xf>
    <xf numFmtId="0" fontId="2" fillId="3" borderId="7" xfId="1" applyFill="1" applyBorder="1"/>
    <xf numFmtId="0" fontId="2" fillId="3" borderId="0" xfId="1" applyFill="1"/>
    <xf numFmtId="1" fontId="2" fillId="3" borderId="7" xfId="1" applyNumberFormat="1" applyFill="1" applyBorder="1" applyAlignment="1">
      <alignment horizontal="center"/>
    </xf>
    <xf numFmtId="1" fontId="10" fillId="3" borderId="1" xfId="1" applyNumberFormat="1" applyFont="1" applyFill="1" applyBorder="1" applyAlignment="1">
      <alignment horizontal="center" vertical="center"/>
    </xf>
    <xf numFmtId="168" fontId="10" fillId="3" borderId="1" xfId="1" applyNumberFormat="1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5" fillId="0" borderId="0" xfId="0" applyFont="1"/>
    <xf numFmtId="0" fontId="0" fillId="0" borderId="0" xfId="0" applyAlignment="1">
      <alignment horizontal="justify" vertical="top" wrapText="1"/>
    </xf>
    <xf numFmtId="0" fontId="0" fillId="0" borderId="0" xfId="0" applyAlignment="1">
      <alignment vertical="top"/>
    </xf>
    <xf numFmtId="0" fontId="15" fillId="0" borderId="0" xfId="0" applyFont="1" applyAlignment="1">
      <alignment horizontal="justify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36" borderId="0" xfId="0" applyFill="1"/>
    <xf numFmtId="0" fontId="0" fillId="36" borderId="12" xfId="0" applyFill="1" applyBorder="1"/>
    <xf numFmtId="0" fontId="42" fillId="0" borderId="0" xfId="0" applyFont="1"/>
    <xf numFmtId="0" fontId="55" fillId="0" borderId="0" xfId="0" applyFont="1"/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/>
    </xf>
    <xf numFmtId="0" fontId="56" fillId="0" borderId="0" xfId="0" applyFont="1"/>
    <xf numFmtId="0" fontId="56" fillId="0" borderId="0" xfId="0" applyFont="1" applyAlignment="1">
      <alignment vertical="center"/>
    </xf>
    <xf numFmtId="0" fontId="56" fillId="0" borderId="0" xfId="0" applyFont="1" applyAlignment="1">
      <alignment vertical="top" wrapText="1"/>
    </xf>
    <xf numFmtId="0" fontId="15" fillId="0" borderId="0" xfId="0" applyFont="1" applyAlignment="1">
      <alignment vertical="top"/>
    </xf>
    <xf numFmtId="0" fontId="57" fillId="0" borderId="0" xfId="0" applyFont="1" applyAlignment="1">
      <alignment horizontal="center" vertical="center"/>
    </xf>
    <xf numFmtId="0" fontId="47" fillId="0" borderId="0" xfId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2" fillId="0" borderId="0" xfId="0" applyFont="1" applyAlignment="1">
      <alignment horizontal="center"/>
    </xf>
    <xf numFmtId="0" fontId="56" fillId="0" borderId="0" xfId="0" applyFont="1" applyAlignment="1">
      <alignment horizontal="justify" vertical="center"/>
    </xf>
    <xf numFmtId="0" fontId="56" fillId="0" borderId="0" xfId="0" applyFont="1" applyAlignment="1">
      <alignment horizontal="center"/>
    </xf>
    <xf numFmtId="0" fontId="56" fillId="0" borderId="0" xfId="0" applyFont="1" applyAlignment="1">
      <alignment vertical="center" wrapText="1"/>
    </xf>
    <xf numFmtId="0" fontId="42" fillId="0" borderId="0" xfId="0" applyFont="1" applyAlignment="1">
      <alignment horizontal="center" vertical="center"/>
    </xf>
    <xf numFmtId="1" fontId="62" fillId="0" borderId="0" xfId="0" applyNumberFormat="1" applyFont="1"/>
    <xf numFmtId="168" fontId="62" fillId="0" borderId="0" xfId="0" applyNumberFormat="1" applyFont="1"/>
    <xf numFmtId="0" fontId="61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171" fontId="0" fillId="2" borderId="6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 vertical="center" wrapText="1"/>
    </xf>
    <xf numFmtId="0" fontId="0" fillId="2" borderId="65" xfId="0" applyFill="1" applyBorder="1" applyAlignment="1">
      <alignment horizontal="center" vertical="center" wrapText="1"/>
    </xf>
    <xf numFmtId="0" fontId="0" fillId="2" borderId="66" xfId="0" applyFill="1" applyBorder="1" applyAlignment="1">
      <alignment horizontal="center" vertical="center" wrapText="1"/>
    </xf>
    <xf numFmtId="0" fontId="0" fillId="3" borderId="66" xfId="0" applyFill="1" applyBorder="1" applyAlignment="1">
      <alignment horizontal="center" vertical="center" wrapText="1"/>
    </xf>
    <xf numFmtId="0" fontId="0" fillId="3" borderId="65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171" fontId="0" fillId="2" borderId="0" xfId="0" applyNumberFormat="1" applyFill="1" applyAlignment="1">
      <alignment horizontal="center"/>
    </xf>
    <xf numFmtId="171" fontId="0" fillId="2" borderId="0" xfId="0" applyNumberForma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 wrapText="1"/>
    </xf>
    <xf numFmtId="2" fontId="2" fillId="2" borderId="0" xfId="1" applyNumberFormat="1" applyFill="1"/>
    <xf numFmtId="168" fontId="12" fillId="27" borderId="0" xfId="1" applyNumberFormat="1" applyFont="1" applyFill="1" applyAlignment="1">
      <alignment horizontal="center"/>
    </xf>
    <xf numFmtId="168" fontId="12" fillId="2" borderId="0" xfId="1" applyNumberFormat="1" applyFont="1" applyFill="1" applyAlignment="1">
      <alignment horizontal="center"/>
    </xf>
    <xf numFmtId="1" fontId="9" fillId="17" borderId="14" xfId="1" applyNumberFormat="1" applyFont="1" applyFill="1" applyBorder="1" applyAlignment="1">
      <alignment horizontal="center" vertical="center"/>
    </xf>
    <xf numFmtId="0" fontId="2" fillId="0" borderId="22" xfId="1" applyBorder="1" applyAlignment="1">
      <alignment horizontal="center"/>
    </xf>
    <xf numFmtId="0" fontId="12" fillId="2" borderId="16" xfId="2" applyFont="1" applyFill="1" applyBorder="1" applyAlignment="1">
      <alignment vertical="center" wrapText="1"/>
    </xf>
    <xf numFmtId="0" fontId="12" fillId="2" borderId="17" xfId="2" applyFont="1" applyFill="1" applyBorder="1" applyAlignment="1">
      <alignment vertical="center" wrapText="1"/>
    </xf>
    <xf numFmtId="0" fontId="12" fillId="2" borderId="18" xfId="2" applyFont="1" applyFill="1" applyBorder="1" applyAlignment="1">
      <alignment vertical="center" wrapText="1"/>
    </xf>
    <xf numFmtId="0" fontId="12" fillId="2" borderId="19" xfId="2" applyFont="1" applyFill="1" applyBorder="1" applyAlignment="1">
      <alignment vertical="center" wrapText="1"/>
    </xf>
    <xf numFmtId="0" fontId="12" fillId="2" borderId="0" xfId="2" applyFont="1" applyFill="1" applyAlignment="1">
      <alignment vertical="center" wrapText="1"/>
    </xf>
    <xf numFmtId="0" fontId="12" fillId="2" borderId="20" xfId="2" applyFont="1" applyFill="1" applyBorder="1" applyAlignment="1">
      <alignment vertical="center" wrapText="1"/>
    </xf>
    <xf numFmtId="0" fontId="0" fillId="0" borderId="19" xfId="0" applyBorder="1"/>
    <xf numFmtId="0" fontId="12" fillId="2" borderId="21" xfId="2" applyFont="1" applyFill="1" applyBorder="1" applyAlignment="1">
      <alignment vertical="center" wrapText="1"/>
    </xf>
    <xf numFmtId="0" fontId="12" fillId="2" borderId="22" xfId="2" applyFont="1" applyFill="1" applyBorder="1" applyAlignment="1">
      <alignment vertical="center" wrapText="1"/>
    </xf>
    <xf numFmtId="0" fontId="12" fillId="2" borderId="23" xfId="2" applyFont="1" applyFill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2" borderId="1" xfId="0" applyFill="1" applyBorder="1" applyAlignment="1">
      <alignment horizontal="center"/>
    </xf>
    <xf numFmtId="168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0" fontId="0" fillId="2" borderId="1" xfId="0" applyFill="1" applyBorder="1"/>
    <xf numFmtId="164" fontId="2" fillId="2" borderId="0" xfId="1" applyNumberFormat="1" applyFill="1"/>
    <xf numFmtId="49" fontId="43" fillId="3" borderId="0" xfId="1" applyNumberFormat="1" applyFont="1" applyFill="1" applyAlignment="1">
      <alignment horizontal="center"/>
    </xf>
    <xf numFmtId="164" fontId="2" fillId="0" borderId="0" xfId="1" applyNumberFormat="1" applyAlignment="1">
      <alignment horizontal="center"/>
    </xf>
    <xf numFmtId="164" fontId="2" fillId="2" borderId="20" xfId="1" applyNumberFormat="1" applyFill="1" applyBorder="1"/>
    <xf numFmtId="0" fontId="0" fillId="31" borderId="0" xfId="0" applyFill="1"/>
    <xf numFmtId="0" fontId="0" fillId="31" borderId="0" xfId="0" applyFill="1" applyAlignment="1">
      <alignment horizontal="center" vertical="center" wrapText="1"/>
    </xf>
    <xf numFmtId="0" fontId="64" fillId="31" borderId="0" xfId="5" applyFill="1" applyAlignment="1" applyProtection="1">
      <alignment horizontal="center" vertical="center" wrapText="1"/>
    </xf>
    <xf numFmtId="0" fontId="0" fillId="31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0" borderId="23" xfId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2" borderId="43" xfId="0" applyFill="1" applyBorder="1"/>
    <xf numFmtId="0" fontId="0" fillId="2" borderId="44" xfId="0" applyFill="1" applyBorder="1"/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2" borderId="53" xfId="0" applyFill="1" applyBorder="1"/>
    <xf numFmtId="0" fontId="0" fillId="0" borderId="51" xfId="0" applyBorder="1" applyAlignment="1">
      <alignment horizontal="center"/>
    </xf>
    <xf numFmtId="0" fontId="0" fillId="3" borderId="67" xfId="0" applyFill="1" applyBorder="1" applyAlignment="1" applyProtection="1">
      <alignment horizontal="center"/>
      <protection locked="0"/>
    </xf>
    <xf numFmtId="0" fontId="0" fillId="3" borderId="25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168" fontId="0" fillId="3" borderId="65" xfId="0" applyNumberFormat="1" applyFill="1" applyBorder="1" applyAlignment="1" applyProtection="1">
      <alignment horizontal="center"/>
      <protection locked="0"/>
    </xf>
    <xf numFmtId="168" fontId="0" fillId="3" borderId="0" xfId="0" applyNumberFormat="1" applyFill="1" applyAlignment="1" applyProtection="1">
      <alignment horizontal="center"/>
      <protection locked="0"/>
    </xf>
    <xf numFmtId="2" fontId="0" fillId="3" borderId="0" xfId="0" applyNumberFormat="1" applyFill="1" applyAlignment="1" applyProtection="1">
      <alignment horizontal="center"/>
      <protection locked="0"/>
    </xf>
    <xf numFmtId="168" fontId="0" fillId="3" borderId="4" xfId="0" applyNumberFormat="1" applyFill="1" applyBorder="1" applyAlignment="1" applyProtection="1">
      <alignment horizontal="center"/>
      <protection locked="0"/>
    </xf>
    <xf numFmtId="168" fontId="0" fillId="3" borderId="12" xfId="0" applyNumberFormat="1" applyFill="1" applyBorder="1" applyAlignment="1" applyProtection="1">
      <alignment horizontal="center"/>
      <protection locked="0"/>
    </xf>
    <xf numFmtId="2" fontId="0" fillId="3" borderId="12" xfId="0" applyNumberFormat="1" applyFill="1" applyBorder="1" applyAlignment="1" applyProtection="1">
      <alignment horizontal="center"/>
      <protection locked="0"/>
    </xf>
    <xf numFmtId="185" fontId="0" fillId="3" borderId="66" xfId="0" applyNumberFormat="1" applyFill="1" applyBorder="1" applyAlignment="1" applyProtection="1">
      <alignment horizontal="center" vertical="center" wrapText="1"/>
      <protection locked="0"/>
    </xf>
    <xf numFmtId="0" fontId="42" fillId="2" borderId="67" xfId="0" applyFont="1" applyFill="1" applyBorder="1" applyAlignment="1">
      <alignment horizontal="center"/>
    </xf>
    <xf numFmtId="0" fontId="12" fillId="2" borderId="67" xfId="1" applyFont="1" applyFill="1" applyBorder="1" applyAlignment="1">
      <alignment horizontal="center" vertical="center" wrapText="1"/>
    </xf>
    <xf numFmtId="0" fontId="42" fillId="2" borderId="25" xfId="0" applyFont="1" applyFill="1" applyBorder="1" applyAlignment="1">
      <alignment horizontal="center" vertical="center" wrapText="1"/>
    </xf>
    <xf numFmtId="0" fontId="12" fillId="2" borderId="25" xfId="1" applyFont="1" applyFill="1" applyBorder="1" applyAlignment="1">
      <alignment horizontal="center" vertical="center"/>
    </xf>
    <xf numFmtId="0" fontId="12" fillId="2" borderId="7" xfId="1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69" fontId="0" fillId="2" borderId="6" xfId="0" applyNumberFormat="1" applyFill="1" applyBorder="1" applyAlignment="1">
      <alignment horizontal="center"/>
    </xf>
    <xf numFmtId="168" fontId="0" fillId="2" borderId="6" xfId="0" applyNumberFormat="1" applyFill="1" applyBorder="1" applyAlignment="1">
      <alignment horizontal="center"/>
    </xf>
    <xf numFmtId="170" fontId="0" fillId="2" borderId="6" xfId="0" applyNumberFormat="1" applyFill="1" applyBorder="1" applyAlignment="1">
      <alignment horizontal="center"/>
    </xf>
    <xf numFmtId="165" fontId="2" fillId="2" borderId="6" xfId="1" applyNumberFormat="1" applyFill="1" applyBorder="1" applyAlignment="1">
      <alignment horizontal="center" vertical="center"/>
    </xf>
    <xf numFmtId="165" fontId="2" fillId="2" borderId="11" xfId="1" applyNumberFormat="1" applyFill="1" applyBorder="1" applyAlignment="1">
      <alignment horizontal="center" vertical="center"/>
    </xf>
    <xf numFmtId="1" fontId="2" fillId="2" borderId="10" xfId="1" applyNumberFormat="1" applyFill="1" applyBorder="1" applyAlignment="1">
      <alignment horizontal="center"/>
    </xf>
    <xf numFmtId="1" fontId="2" fillId="2" borderId="0" xfId="1" applyNumberFormat="1" applyFill="1" applyAlignment="1">
      <alignment horizontal="center" vertical="center"/>
    </xf>
    <xf numFmtId="165" fontId="2" fillId="2" borderId="0" xfId="1" applyNumberFormat="1" applyFill="1" applyAlignment="1">
      <alignment horizontal="center" vertical="center"/>
    </xf>
    <xf numFmtId="0" fontId="0" fillId="2" borderId="65" xfId="0" applyFill="1" applyBorder="1" applyAlignment="1">
      <alignment horizontal="center"/>
    </xf>
    <xf numFmtId="0" fontId="0" fillId="2" borderId="0" xfId="0" applyFill="1" applyAlignment="1">
      <alignment horizontal="center"/>
    </xf>
    <xf numFmtId="169" fontId="0" fillId="2" borderId="0" xfId="0" applyNumberForma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70" fontId="0" fillId="2" borderId="0" xfId="0" applyNumberFormat="1" applyFill="1" applyAlignment="1">
      <alignment horizontal="center"/>
    </xf>
    <xf numFmtId="165" fontId="2" fillId="2" borderId="66" xfId="1" applyNumberFormat="1" applyFill="1" applyBorder="1" applyAlignment="1">
      <alignment horizontal="center" vertical="center"/>
    </xf>
    <xf numFmtId="1" fontId="2" fillId="2" borderId="65" xfId="1" applyNumberFormat="1" applyFill="1" applyBorder="1" applyAlignment="1">
      <alignment horizontal="center"/>
    </xf>
    <xf numFmtId="165" fontId="2" fillId="2" borderId="0" xfId="1" applyNumberFormat="1" applyFill="1" applyAlignment="1">
      <alignment horizontal="center"/>
    </xf>
    <xf numFmtId="165" fontId="2" fillId="2" borderId="66" xfId="1" applyNumberFormat="1" applyFill="1" applyBorder="1" applyAlignment="1">
      <alignment horizontal="center"/>
    </xf>
    <xf numFmtId="169" fontId="2" fillId="2" borderId="0" xfId="1" applyNumberFormat="1" applyFill="1" applyAlignment="1">
      <alignment horizontal="center"/>
    </xf>
    <xf numFmtId="2" fontId="2" fillId="2" borderId="66" xfId="1" applyNumberForma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169" fontId="0" fillId="2" borderId="12" xfId="0" applyNumberFormat="1" applyFill="1" applyBorder="1" applyAlignment="1">
      <alignment horizontal="center"/>
    </xf>
    <xf numFmtId="168" fontId="0" fillId="2" borderId="12" xfId="0" applyNumberFormat="1" applyFill="1" applyBorder="1" applyAlignment="1">
      <alignment horizontal="center"/>
    </xf>
    <xf numFmtId="170" fontId="0" fillId="2" borderId="12" xfId="0" applyNumberFormat="1" applyFill="1" applyBorder="1" applyAlignment="1">
      <alignment horizontal="center"/>
    </xf>
    <xf numFmtId="165" fontId="2" fillId="2" borderId="12" xfId="1" applyNumberFormat="1" applyFill="1" applyBorder="1" applyAlignment="1">
      <alignment horizontal="center"/>
    </xf>
    <xf numFmtId="169" fontId="2" fillId="2" borderId="12" xfId="1" applyNumberFormat="1" applyFill="1" applyBorder="1" applyAlignment="1">
      <alignment horizontal="center"/>
    </xf>
    <xf numFmtId="2" fontId="2" fillId="2" borderId="13" xfId="1" applyNumberFormat="1" applyFill="1" applyBorder="1" applyAlignment="1">
      <alignment horizontal="center"/>
    </xf>
    <xf numFmtId="1" fontId="2" fillId="2" borderId="4" xfId="1" applyNumberFormat="1" applyFill="1" applyBorder="1" applyAlignment="1">
      <alignment horizontal="center"/>
    </xf>
    <xf numFmtId="1" fontId="2" fillId="2" borderId="12" xfId="1" applyNumberFormat="1" applyFill="1" applyBorder="1" applyAlignment="1">
      <alignment horizontal="center" vertical="center"/>
    </xf>
    <xf numFmtId="165" fontId="2" fillId="2" borderId="12" xfId="1" applyNumberForma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 wrapText="1"/>
    </xf>
    <xf numFmtId="0" fontId="48" fillId="2" borderId="43" xfId="0" applyFont="1" applyFill="1" applyBorder="1" applyAlignment="1">
      <alignment horizontal="center"/>
    </xf>
    <xf numFmtId="0" fontId="2" fillId="2" borderId="16" xfId="1" applyFill="1" applyBorder="1" applyAlignment="1">
      <alignment horizontal="right"/>
    </xf>
    <xf numFmtId="0" fontId="2" fillId="3" borderId="18" xfId="1" applyFill="1" applyBorder="1" applyAlignment="1">
      <alignment horizontal="left"/>
    </xf>
    <xf numFmtId="0" fontId="2" fillId="2" borderId="19" xfId="1" applyFill="1" applyBorder="1" applyAlignment="1">
      <alignment horizontal="right"/>
    </xf>
    <xf numFmtId="0" fontId="2" fillId="3" borderId="20" xfId="1" applyFill="1" applyBorder="1" applyAlignment="1">
      <alignment horizontal="left"/>
    </xf>
    <xf numFmtId="181" fontId="2" fillId="3" borderId="20" xfId="1" applyNumberFormat="1" applyFill="1" applyBorder="1" applyAlignment="1">
      <alignment horizontal="left"/>
    </xf>
    <xf numFmtId="0" fontId="0" fillId="3" borderId="44" xfId="0" applyFill="1" applyBorder="1"/>
    <xf numFmtId="0" fontId="0" fillId="3" borderId="53" xfId="0" applyFill="1" applyBorder="1"/>
    <xf numFmtId="0" fontId="2" fillId="2" borderId="21" xfId="1" applyFill="1" applyBorder="1" applyAlignment="1">
      <alignment horizontal="right"/>
    </xf>
    <xf numFmtId="0" fontId="2" fillId="3" borderId="23" xfId="1" applyFill="1" applyBorder="1" applyAlignment="1">
      <alignment horizontal="left"/>
    </xf>
    <xf numFmtId="0" fontId="2" fillId="2" borderId="0" xfId="1" applyFill="1" applyAlignment="1">
      <alignment horizontal="right"/>
    </xf>
    <xf numFmtId="0" fontId="2" fillId="2" borderId="0" xfId="1" applyFill="1" applyAlignment="1">
      <alignment horizontal="left"/>
    </xf>
    <xf numFmtId="49" fontId="2" fillId="3" borderId="20" xfId="1" applyNumberFormat="1" applyFill="1" applyBorder="1" applyAlignment="1">
      <alignment horizontal="left"/>
    </xf>
    <xf numFmtId="0" fontId="0" fillId="3" borderId="20" xfId="0" applyFill="1" applyBorder="1"/>
    <xf numFmtId="0" fontId="2" fillId="2" borderId="19" xfId="1" applyFill="1" applyBorder="1"/>
    <xf numFmtId="11" fontId="2" fillId="3" borderId="20" xfId="1" applyNumberFormat="1" applyFill="1" applyBorder="1" applyAlignment="1">
      <alignment horizontal="left"/>
    </xf>
    <xf numFmtId="11" fontId="0" fillId="2" borderId="0" xfId="0" applyNumberFormat="1" applyFill="1"/>
    <xf numFmtId="0" fontId="42" fillId="2" borderId="32" xfId="0" applyFont="1" applyFill="1" applyBorder="1" applyAlignment="1">
      <alignment horizontal="center"/>
    </xf>
    <xf numFmtId="0" fontId="42" fillId="2" borderId="61" xfId="0" applyFont="1" applyFill="1" applyBorder="1" applyAlignment="1">
      <alignment horizontal="center"/>
    </xf>
    <xf numFmtId="0" fontId="42" fillId="2" borderId="33" xfId="0" applyFont="1" applyFill="1" applyBorder="1" applyAlignment="1">
      <alignment horizontal="center"/>
    </xf>
    <xf numFmtId="0" fontId="42" fillId="2" borderId="42" xfId="0" applyFont="1" applyFill="1" applyBorder="1" applyAlignment="1">
      <alignment horizontal="center"/>
    </xf>
    <xf numFmtId="169" fontId="0" fillId="0" borderId="7" xfId="0" applyNumberFormat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68" fontId="15" fillId="18" borderId="32" xfId="0" applyNumberFormat="1" applyFont="1" applyFill="1" applyBorder="1" applyAlignment="1">
      <alignment horizontal="center"/>
    </xf>
    <xf numFmtId="2" fontId="15" fillId="18" borderId="6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8" fontId="15" fillId="29" borderId="9" xfId="0" applyNumberFormat="1" applyFont="1" applyFill="1" applyBorder="1" applyAlignment="1">
      <alignment horizontal="center"/>
    </xf>
    <xf numFmtId="2" fontId="15" fillId="29" borderId="24" xfId="0" applyNumberFormat="1" applyFont="1" applyFill="1" applyBorder="1" applyAlignment="1">
      <alignment horizontal="center"/>
    </xf>
    <xf numFmtId="168" fontId="15" fillId="37" borderId="9" xfId="0" applyNumberFormat="1" applyFont="1" applyFill="1" applyBorder="1" applyAlignment="1">
      <alignment horizontal="center"/>
    </xf>
    <xf numFmtId="2" fontId="15" fillId="37" borderId="24" xfId="0" applyNumberFormat="1" applyFont="1" applyFill="1" applyBorder="1" applyAlignment="1">
      <alignment horizontal="center"/>
    </xf>
    <xf numFmtId="1" fontId="2" fillId="3" borderId="37" xfId="1" applyNumberFormat="1" applyFill="1" applyBorder="1" applyAlignment="1">
      <alignment horizontal="center" vertical="center" wrapText="1"/>
    </xf>
    <xf numFmtId="0" fontId="4" fillId="0" borderId="15" xfId="1" applyFont="1" applyBorder="1" applyAlignment="1">
      <alignment horizontal="center" vertical="center" wrapText="1"/>
    </xf>
    <xf numFmtId="168" fontId="0" fillId="0" borderId="0" xfId="0" applyNumberFormat="1"/>
    <xf numFmtId="168" fontId="63" fillId="2" borderId="0" xfId="0" applyNumberFormat="1" applyFont="1" applyFill="1"/>
    <xf numFmtId="0" fontId="53" fillId="2" borderId="0" xfId="0" applyFont="1" applyFill="1" applyAlignment="1">
      <alignment vertical="center"/>
    </xf>
    <xf numFmtId="0" fontId="53" fillId="2" borderId="0" xfId="0" applyFont="1" applyFill="1" applyAlignment="1">
      <alignment horizontal="center" vertical="center"/>
    </xf>
    <xf numFmtId="0" fontId="53" fillId="2" borderId="0" xfId="0" applyFont="1" applyFill="1"/>
    <xf numFmtId="0" fontId="15" fillId="2" borderId="0" xfId="0" applyFont="1" applyFill="1" applyAlignment="1">
      <alignment vertical="center" wrapText="1"/>
    </xf>
    <xf numFmtId="0" fontId="15" fillId="2" borderId="0" xfId="0" applyFont="1" applyFill="1" applyAlignment="1">
      <alignment wrapText="1"/>
    </xf>
    <xf numFmtId="1" fontId="62" fillId="2" borderId="0" xfId="0" applyNumberFormat="1" applyFont="1" applyFill="1"/>
    <xf numFmtId="168" fontId="62" fillId="2" borderId="0" xfId="0" applyNumberFormat="1" applyFont="1" applyFill="1"/>
    <xf numFmtId="0" fontId="15" fillId="2" borderId="0" xfId="0" applyFont="1" applyFill="1"/>
    <xf numFmtId="0" fontId="42" fillId="2" borderId="0" xfId="0" applyFont="1" applyFill="1"/>
    <xf numFmtId="0" fontId="55" fillId="2" borderId="0" xfId="0" applyFont="1" applyFill="1"/>
    <xf numFmtId="0" fontId="56" fillId="2" borderId="0" xfId="0" applyFont="1" applyFill="1"/>
    <xf numFmtId="0" fontId="56" fillId="2" borderId="0" xfId="0" applyFont="1" applyFill="1" applyAlignment="1">
      <alignment horizontal="center"/>
    </xf>
    <xf numFmtId="0" fontId="56" fillId="2" borderId="0" xfId="0" applyFont="1" applyFill="1" applyAlignment="1">
      <alignment vertical="center" wrapText="1"/>
    </xf>
    <xf numFmtId="0" fontId="56" fillId="2" borderId="0" xfId="0" applyFont="1" applyFill="1" applyAlignment="1">
      <alignment vertical="center"/>
    </xf>
    <xf numFmtId="0" fontId="57" fillId="2" borderId="0" xfId="0" applyFont="1" applyFill="1" applyAlignment="1">
      <alignment horizontal="center" vertical="center"/>
    </xf>
    <xf numFmtId="0" fontId="52" fillId="2" borderId="0" xfId="0" applyFont="1" applyFill="1" applyAlignment="1">
      <alignment vertical="top" wrapText="1"/>
    </xf>
    <xf numFmtId="10" fontId="33" fillId="0" borderId="0" xfId="4" applyNumberFormat="1" applyFont="1" applyFill="1" applyAlignment="1">
      <alignment horizontal="center" vertical="center"/>
    </xf>
    <xf numFmtId="10" fontId="7" fillId="40" borderId="0" xfId="4" applyNumberFormat="1" applyFont="1" applyFill="1" applyAlignment="1">
      <alignment horizontal="center" vertical="center"/>
    </xf>
    <xf numFmtId="0" fontId="7" fillId="12" borderId="0" xfId="1" applyFont="1" applyFill="1" applyAlignment="1">
      <alignment horizontal="left" vertical="center"/>
    </xf>
    <xf numFmtId="169" fontId="7" fillId="10" borderId="0" xfId="1" applyNumberFormat="1" applyFont="1" applyFill="1" applyAlignment="1">
      <alignment horizontal="center" vertical="center"/>
    </xf>
    <xf numFmtId="171" fontId="7" fillId="11" borderId="0" xfId="1" applyNumberFormat="1" applyFont="1" applyFill="1" applyAlignment="1">
      <alignment horizontal="center" vertical="center"/>
    </xf>
    <xf numFmtId="169" fontId="7" fillId="17" borderId="0" xfId="1" applyNumberFormat="1" applyFont="1" applyFill="1" applyAlignment="1">
      <alignment horizontal="center" vertical="center"/>
    </xf>
    <xf numFmtId="184" fontId="2" fillId="0" borderId="0" xfId="1" applyNumberFormat="1"/>
    <xf numFmtId="166" fontId="10" fillId="18" borderId="47" xfId="1" applyNumberFormat="1" applyFont="1" applyFill="1" applyBorder="1" applyAlignment="1">
      <alignment horizontal="center"/>
    </xf>
    <xf numFmtId="0" fontId="10" fillId="2" borderId="0" xfId="1" applyFont="1" applyFill="1"/>
    <xf numFmtId="0" fontId="9" fillId="2" borderId="0" xfId="1" applyFont="1" applyFill="1" applyAlignment="1">
      <alignment horizontal="center"/>
    </xf>
    <xf numFmtId="0" fontId="10" fillId="2" borderId="0" xfId="1" applyFont="1" applyFill="1" applyAlignment="1">
      <alignment horizontal="right"/>
    </xf>
    <xf numFmtId="0" fontId="10" fillId="5" borderId="1" xfId="1" applyFont="1" applyFill="1" applyBorder="1" applyAlignment="1">
      <alignment horizontal="center" vertical="center" wrapText="1"/>
    </xf>
    <xf numFmtId="0" fontId="10" fillId="3" borderId="1" xfId="1" applyFont="1" applyFill="1" applyBorder="1" applyAlignment="1">
      <alignment horizontal="center" vertical="center" wrapText="1"/>
    </xf>
    <xf numFmtId="0" fontId="10" fillId="2" borderId="0" xfId="1" applyFont="1" applyFill="1" applyAlignment="1">
      <alignment horizontal="center"/>
    </xf>
    <xf numFmtId="0" fontId="10" fillId="3" borderId="9" xfId="1" applyFont="1" applyFill="1" applyBorder="1" applyAlignment="1">
      <alignment horizontal="center" vertical="center" wrapText="1"/>
    </xf>
    <xf numFmtId="0" fontId="10" fillId="5" borderId="25" xfId="1" applyFont="1" applyFill="1" applyBorder="1" applyAlignment="1">
      <alignment horizontal="center" vertical="center" wrapText="1"/>
    </xf>
    <xf numFmtId="0" fontId="10" fillId="3" borderId="25" xfId="1" applyFont="1" applyFill="1" applyBorder="1" applyAlignment="1">
      <alignment horizontal="center" vertical="center" wrapText="1"/>
    </xf>
    <xf numFmtId="0" fontId="10" fillId="5" borderId="65" xfId="1" applyFont="1" applyFill="1" applyBorder="1" applyAlignment="1">
      <alignment horizontal="center" vertical="center" wrapText="1"/>
    </xf>
    <xf numFmtId="0" fontId="10" fillId="5" borderId="64" xfId="1" applyFont="1" applyFill="1" applyBorder="1" applyAlignment="1">
      <alignment horizontal="center" vertical="center" wrapText="1"/>
    </xf>
    <xf numFmtId="14" fontId="10" fillId="3" borderId="1" xfId="1" applyNumberFormat="1" applyFont="1" applyFill="1" applyBorder="1" applyAlignment="1">
      <alignment horizontal="center" vertical="center" wrapText="1"/>
    </xf>
    <xf numFmtId="14" fontId="10" fillId="5" borderId="25" xfId="1" applyNumberFormat="1" applyFont="1" applyFill="1" applyBorder="1" applyAlignment="1">
      <alignment horizontal="center" vertical="center" wrapText="1"/>
    </xf>
    <xf numFmtId="0" fontId="9" fillId="0" borderId="1" xfId="1" applyFont="1" applyBorder="1" applyAlignment="1">
      <alignment horizontal="center"/>
    </xf>
    <xf numFmtId="170" fontId="10" fillId="3" borderId="2" xfId="1" applyNumberFormat="1" applyFont="1" applyFill="1" applyBorder="1" applyAlignment="1">
      <alignment horizontal="center"/>
    </xf>
    <xf numFmtId="170" fontId="10" fillId="3" borderId="1" xfId="1" applyNumberFormat="1" applyFont="1" applyFill="1" applyBorder="1" applyAlignment="1">
      <alignment horizontal="center"/>
    </xf>
    <xf numFmtId="168" fontId="10" fillId="5" borderId="1" xfId="1" applyNumberFormat="1" applyFont="1" applyFill="1" applyBorder="1" applyAlignment="1">
      <alignment horizontal="center" vertical="center" wrapText="1"/>
    </xf>
    <xf numFmtId="169" fontId="10" fillId="18" borderId="1" xfId="1" applyNumberFormat="1" applyFont="1" applyFill="1" applyBorder="1" applyAlignment="1">
      <alignment horizontal="center"/>
    </xf>
    <xf numFmtId="165" fontId="10" fillId="8" borderId="1" xfId="1" applyNumberFormat="1" applyFont="1" applyFill="1" applyBorder="1" applyAlignment="1">
      <alignment horizontal="center"/>
    </xf>
    <xf numFmtId="14" fontId="10" fillId="18" borderId="1" xfId="1" applyNumberFormat="1" applyFont="1" applyFill="1" applyBorder="1" applyAlignment="1">
      <alignment horizontal="center"/>
    </xf>
    <xf numFmtId="165" fontId="10" fillId="2" borderId="0" xfId="1" applyNumberFormat="1" applyFont="1" applyFill="1"/>
    <xf numFmtId="168" fontId="10" fillId="3" borderId="7" xfId="1" applyNumberFormat="1" applyFont="1" applyFill="1" applyBorder="1" applyAlignment="1">
      <alignment horizontal="center"/>
    </xf>
    <xf numFmtId="168" fontId="10" fillId="5" borderId="25" xfId="1" applyNumberFormat="1" applyFont="1" applyFill="1" applyBorder="1" applyAlignment="1">
      <alignment horizontal="center" vertical="center" wrapText="1"/>
    </xf>
    <xf numFmtId="2" fontId="10" fillId="18" borderId="4" xfId="1" applyNumberFormat="1" applyFont="1" applyFill="1" applyBorder="1" applyAlignment="1">
      <alignment horizontal="center"/>
    </xf>
    <xf numFmtId="165" fontId="10" fillId="3" borderId="2" xfId="1" applyNumberFormat="1" applyFont="1" applyFill="1" applyBorder="1" applyAlignment="1">
      <alignment horizontal="center"/>
    </xf>
    <xf numFmtId="168" fontId="10" fillId="3" borderId="2" xfId="1" applyNumberFormat="1" applyFont="1" applyFill="1" applyBorder="1" applyAlignment="1">
      <alignment horizontal="center"/>
    </xf>
    <xf numFmtId="2" fontId="10" fillId="3" borderId="2" xfId="1" applyNumberFormat="1" applyFont="1" applyFill="1" applyBorder="1" applyAlignment="1">
      <alignment horizontal="center"/>
    </xf>
    <xf numFmtId="168" fontId="10" fillId="15" borderId="4" xfId="1" applyNumberFormat="1" applyFont="1" applyFill="1" applyBorder="1" applyAlignment="1">
      <alignment horizontal="center"/>
    </xf>
    <xf numFmtId="168" fontId="10" fillId="18" borderId="4" xfId="1" applyNumberFormat="1" applyFont="1" applyFill="1" applyBorder="1" applyAlignment="1">
      <alignment horizontal="center"/>
    </xf>
    <xf numFmtId="168" fontId="10" fillId="3" borderId="27" xfId="1" applyNumberFormat="1" applyFont="1" applyFill="1" applyBorder="1" applyAlignment="1">
      <alignment horizontal="center"/>
    </xf>
    <xf numFmtId="168" fontId="10" fillId="3" borderId="33" xfId="1" applyNumberFormat="1" applyFont="1" applyFill="1" applyBorder="1" applyAlignment="1">
      <alignment horizontal="center"/>
    </xf>
    <xf numFmtId="166" fontId="10" fillId="2" borderId="0" xfId="1" applyNumberFormat="1" applyFont="1" applyFill="1" applyAlignment="1">
      <alignment horizontal="center"/>
    </xf>
    <xf numFmtId="2" fontId="10" fillId="2" borderId="0" xfId="1" applyNumberFormat="1" applyFont="1" applyFill="1" applyAlignment="1">
      <alignment horizontal="center"/>
    </xf>
    <xf numFmtId="175" fontId="10" fillId="2" borderId="0" xfId="1" applyNumberFormat="1" applyFont="1" applyFill="1"/>
    <xf numFmtId="166" fontId="0" fillId="2" borderId="25" xfId="0" applyNumberFormat="1" applyFill="1" applyBorder="1" applyAlignment="1">
      <alignment horizontal="center" vertical="center" wrapText="1"/>
    </xf>
    <xf numFmtId="187" fontId="10" fillId="14" borderId="13" xfId="4" applyNumberFormat="1" applyFont="1" applyFill="1" applyBorder="1" applyAlignment="1">
      <alignment horizontal="center" vertical="center"/>
    </xf>
    <xf numFmtId="9" fontId="9" fillId="17" borderId="13" xfId="4" applyFont="1" applyFill="1" applyBorder="1" applyAlignment="1">
      <alignment horizontal="center" vertical="center"/>
    </xf>
    <xf numFmtId="0" fontId="12" fillId="0" borderId="0" xfId="1" applyFont="1" applyAlignment="1">
      <alignment horizontal="center"/>
    </xf>
    <xf numFmtId="174" fontId="2" fillId="0" borderId="0" xfId="1" applyNumberFormat="1"/>
    <xf numFmtId="177" fontId="2" fillId="0" borderId="0" xfId="1" applyNumberFormat="1"/>
    <xf numFmtId="167" fontId="2" fillId="0" borderId="0" xfId="1" applyNumberFormat="1"/>
    <xf numFmtId="2" fontId="9" fillId="12" borderId="41" xfId="1" applyNumberFormat="1" applyFont="1" applyFill="1" applyBorder="1" applyAlignment="1">
      <alignment horizontal="center" vertical="center" wrapText="1"/>
    </xf>
    <xf numFmtId="2" fontId="9" fillId="12" borderId="33" xfId="1" applyNumberFormat="1" applyFont="1" applyFill="1" applyBorder="1" applyAlignment="1">
      <alignment horizontal="center" vertical="center" wrapText="1"/>
    </xf>
    <xf numFmtId="2" fontId="9" fillId="12" borderId="42" xfId="1" applyNumberFormat="1" applyFont="1" applyFill="1" applyBorder="1" applyAlignment="1">
      <alignment horizontal="center" vertical="center" wrapText="1"/>
    </xf>
    <xf numFmtId="2" fontId="9" fillId="12" borderId="40" xfId="1" applyNumberFormat="1" applyFont="1" applyFill="1" applyBorder="1" applyAlignment="1">
      <alignment horizontal="center" vertical="center" wrapText="1"/>
    </xf>
    <xf numFmtId="2" fontId="9" fillId="12" borderId="43" xfId="1" applyNumberFormat="1" applyFont="1" applyFill="1" applyBorder="1" applyAlignment="1">
      <alignment horizontal="center" vertical="center"/>
    </xf>
    <xf numFmtId="0" fontId="9" fillId="12" borderId="40" xfId="1" applyFont="1" applyFill="1" applyBorder="1" applyAlignment="1">
      <alignment horizontal="center" vertical="justify"/>
    </xf>
    <xf numFmtId="2" fontId="9" fillId="3" borderId="40" xfId="1" applyNumberFormat="1" applyFont="1" applyFill="1" applyBorder="1" applyAlignment="1">
      <alignment horizontal="center" vertical="center" wrapText="1"/>
    </xf>
    <xf numFmtId="0" fontId="9" fillId="14" borderId="40" xfId="1" applyFont="1" applyFill="1" applyBorder="1" applyAlignment="1">
      <alignment horizontal="center" vertical="center" wrapText="1"/>
    </xf>
    <xf numFmtId="2" fontId="9" fillId="12" borderId="41" xfId="1" applyNumberFormat="1" applyFont="1" applyFill="1" applyBorder="1" applyAlignment="1">
      <alignment horizontal="center" vertical="justify"/>
    </xf>
    <xf numFmtId="2" fontId="9" fillId="12" borderId="33" xfId="1" applyNumberFormat="1" applyFont="1" applyFill="1" applyBorder="1" applyAlignment="1">
      <alignment horizontal="center" vertical="justify"/>
    </xf>
    <xf numFmtId="2" fontId="9" fillId="12" borderId="42" xfId="1" applyNumberFormat="1" applyFont="1" applyFill="1" applyBorder="1" applyAlignment="1">
      <alignment horizontal="center" vertical="justify"/>
    </xf>
    <xf numFmtId="2" fontId="9" fillId="12" borderId="40" xfId="1" applyNumberFormat="1" applyFont="1" applyFill="1" applyBorder="1" applyAlignment="1">
      <alignment horizontal="center" vertical="justify"/>
    </xf>
    <xf numFmtId="2" fontId="9" fillId="12" borderId="44" xfId="1" applyNumberFormat="1" applyFont="1" applyFill="1" applyBorder="1" applyAlignment="1">
      <alignment horizontal="center" vertical="center"/>
    </xf>
    <xf numFmtId="2" fontId="9" fillId="12" borderId="43" xfId="1" applyNumberFormat="1" applyFont="1" applyFill="1" applyBorder="1" applyAlignment="1">
      <alignment horizontal="center" vertical="justify"/>
    </xf>
    <xf numFmtId="0" fontId="9" fillId="12" borderId="43" xfId="1" applyFont="1" applyFill="1" applyBorder="1" applyAlignment="1">
      <alignment horizontal="center" vertical="justify"/>
    </xf>
    <xf numFmtId="2" fontId="9" fillId="3" borderId="43" xfId="1" applyNumberFormat="1" applyFont="1" applyFill="1" applyBorder="1" applyAlignment="1">
      <alignment horizontal="center" vertical="justify"/>
    </xf>
    <xf numFmtId="0" fontId="9" fillId="3" borderId="43" xfId="1" applyFont="1" applyFill="1" applyBorder="1" applyAlignment="1">
      <alignment horizontal="center" vertical="justify"/>
    </xf>
    <xf numFmtId="0" fontId="9" fillId="12" borderId="16" xfId="1" applyFont="1" applyFill="1" applyBorder="1" applyAlignment="1">
      <alignment horizontal="center" vertical="center"/>
    </xf>
    <xf numFmtId="0" fontId="9" fillId="12" borderId="43" xfId="1" applyFont="1" applyFill="1" applyBorder="1" applyAlignment="1">
      <alignment horizontal="center" vertical="center"/>
    </xf>
    <xf numFmtId="178" fontId="12" fillId="14" borderId="43" xfId="1" applyNumberFormat="1" applyFont="1" applyFill="1" applyBorder="1" applyAlignment="1">
      <alignment horizontal="center" vertical="center"/>
    </xf>
    <xf numFmtId="178" fontId="9" fillId="14" borderId="40" xfId="1" applyNumberFormat="1" applyFont="1" applyFill="1" applyBorder="1" applyAlignment="1">
      <alignment horizontal="center" vertical="center"/>
    </xf>
    <xf numFmtId="0" fontId="9" fillId="14" borderId="40" xfId="1" applyFont="1" applyFill="1" applyBorder="1" applyAlignment="1">
      <alignment horizontal="center" vertical="center"/>
    </xf>
    <xf numFmtId="11" fontId="2" fillId="0" borderId="0" xfId="1" applyNumberFormat="1"/>
    <xf numFmtId="169" fontId="10" fillId="15" borderId="45" xfId="1" applyNumberFormat="1" applyFont="1" applyFill="1" applyBorder="1" applyAlignment="1">
      <alignment horizontal="center"/>
    </xf>
    <xf numFmtId="169" fontId="10" fillId="15" borderId="46" xfId="1" applyNumberFormat="1" applyFont="1" applyFill="1" applyBorder="1" applyAlignment="1">
      <alignment horizontal="center"/>
    </xf>
    <xf numFmtId="167" fontId="10" fillId="15" borderId="7" xfId="1" applyNumberFormat="1" applyFont="1" applyFill="1" applyBorder="1" applyAlignment="1">
      <alignment horizontal="center"/>
    </xf>
    <xf numFmtId="166" fontId="10" fillId="15" borderId="47" xfId="1" applyNumberFormat="1" applyFont="1" applyFill="1" applyBorder="1" applyAlignment="1">
      <alignment horizontal="center"/>
    </xf>
    <xf numFmtId="167" fontId="10" fillId="15" borderId="47" xfId="1" applyNumberFormat="1" applyFont="1" applyFill="1" applyBorder="1" applyAlignment="1">
      <alignment horizontal="center"/>
    </xf>
    <xf numFmtId="169" fontId="10" fillId="28" borderId="2" xfId="1" applyNumberFormat="1" applyFont="1" applyFill="1" applyBorder="1" applyAlignment="1">
      <alignment horizontal="center" vertical="center"/>
    </xf>
    <xf numFmtId="1" fontId="10" fillId="2" borderId="2" xfId="1" applyNumberFormat="1" applyFont="1" applyFill="1" applyBorder="1" applyAlignment="1">
      <alignment horizontal="center" vertical="center"/>
    </xf>
    <xf numFmtId="165" fontId="10" fillId="2" borderId="2" xfId="1" applyNumberFormat="1" applyFont="1" applyFill="1" applyBorder="1" applyAlignment="1">
      <alignment horizontal="center" vertical="center"/>
    </xf>
    <xf numFmtId="49" fontId="10" fillId="4" borderId="2" xfId="1" applyNumberFormat="1" applyFont="1" applyFill="1" applyBorder="1" applyAlignment="1">
      <alignment horizontal="center" vertical="center"/>
    </xf>
    <xf numFmtId="167" fontId="10" fillId="15" borderId="26" xfId="1" applyNumberFormat="1" applyFont="1" applyFill="1" applyBorder="1" applyAlignment="1">
      <alignment horizontal="center"/>
    </xf>
    <xf numFmtId="167" fontId="10" fillId="15" borderId="48" xfId="1" applyNumberFormat="1" applyFont="1" applyFill="1" applyBorder="1" applyAlignment="1">
      <alignment horizontal="center"/>
    </xf>
    <xf numFmtId="168" fontId="10" fillId="2" borderId="39" xfId="1" applyNumberFormat="1" applyFont="1" applyFill="1" applyBorder="1" applyAlignment="1">
      <alignment horizontal="center" vertical="center"/>
    </xf>
    <xf numFmtId="168" fontId="10" fillId="16" borderId="56" xfId="1" applyNumberFormat="1" applyFont="1" applyFill="1" applyBorder="1" applyAlignment="1">
      <alignment horizontal="center" vertical="center"/>
    </xf>
    <xf numFmtId="168" fontId="10" fillId="2" borderId="26" xfId="1" applyNumberFormat="1" applyFont="1" applyFill="1" applyBorder="1" applyAlignment="1">
      <alignment horizontal="center" vertical="center"/>
    </xf>
    <xf numFmtId="168" fontId="10" fillId="16" borderId="26" xfId="1" applyNumberFormat="1" applyFont="1" applyFill="1" applyBorder="1" applyAlignment="1">
      <alignment horizontal="center" vertical="center"/>
    </xf>
    <xf numFmtId="168" fontId="10" fillId="16" borderId="48" xfId="1" applyNumberFormat="1" applyFont="1" applyFill="1" applyBorder="1" applyAlignment="1">
      <alignment horizontal="center" vertical="center"/>
    </xf>
    <xf numFmtId="1" fontId="10" fillId="2" borderId="28" xfId="1" applyNumberFormat="1" applyFont="1" applyFill="1" applyBorder="1" applyAlignment="1">
      <alignment horizontal="center" vertical="center"/>
    </xf>
    <xf numFmtId="168" fontId="10" fillId="16" borderId="39" xfId="1" applyNumberFormat="1" applyFont="1" applyFill="1" applyBorder="1" applyAlignment="1">
      <alignment horizontal="center" vertical="center"/>
    </xf>
    <xf numFmtId="168" fontId="10" fillId="2" borderId="48" xfId="1" applyNumberFormat="1" applyFont="1" applyFill="1" applyBorder="1" applyAlignment="1">
      <alignment horizontal="center" vertical="center"/>
    </xf>
    <xf numFmtId="2" fontId="10" fillId="4" borderId="26" xfId="1" applyNumberFormat="1" applyFont="1" applyFill="1" applyBorder="1" applyAlignment="1">
      <alignment horizontal="center"/>
    </xf>
    <xf numFmtId="2" fontId="10" fillId="2" borderId="26" xfId="1" applyNumberFormat="1" applyFont="1" applyFill="1" applyBorder="1" applyAlignment="1">
      <alignment horizontal="center"/>
    </xf>
    <xf numFmtId="2" fontId="10" fillId="4" borderId="48" xfId="1" applyNumberFormat="1" applyFont="1" applyFill="1" applyBorder="1" applyAlignment="1">
      <alignment horizontal="center"/>
    </xf>
    <xf numFmtId="1" fontId="10" fillId="3" borderId="1" xfId="1" applyNumberFormat="1" applyFont="1" applyFill="1" applyBorder="1" applyAlignment="1">
      <alignment horizontal="center"/>
    </xf>
    <xf numFmtId="2" fontId="10" fillId="4" borderId="1" xfId="1" applyNumberFormat="1" applyFont="1" applyFill="1" applyBorder="1" applyAlignment="1">
      <alignment horizontal="center"/>
    </xf>
    <xf numFmtId="0" fontId="10" fillId="4" borderId="1" xfId="1" applyFont="1" applyFill="1" applyBorder="1" applyAlignment="1">
      <alignment horizontal="center" vertical="center"/>
    </xf>
    <xf numFmtId="168" fontId="10" fillId="2" borderId="46" xfId="1" applyNumberFormat="1" applyFont="1" applyFill="1" applyBorder="1" applyAlignment="1">
      <alignment horizontal="center" vertical="center"/>
    </xf>
    <xf numFmtId="168" fontId="10" fillId="16" borderId="3" xfId="1" applyNumberFormat="1" applyFont="1" applyFill="1" applyBorder="1" applyAlignment="1">
      <alignment horizontal="center" vertical="center"/>
    </xf>
    <xf numFmtId="168" fontId="10" fillId="16" borderId="1" xfId="1" applyNumberFormat="1" applyFont="1" applyFill="1" applyBorder="1" applyAlignment="1">
      <alignment horizontal="center" vertical="center"/>
    </xf>
    <xf numFmtId="168" fontId="10" fillId="16" borderId="49" xfId="1" applyNumberFormat="1" applyFont="1" applyFill="1" applyBorder="1" applyAlignment="1">
      <alignment horizontal="center" vertical="center"/>
    </xf>
    <xf numFmtId="1" fontId="10" fillId="2" borderId="36" xfId="1" applyNumberFormat="1" applyFont="1" applyFill="1" applyBorder="1" applyAlignment="1">
      <alignment horizontal="center" vertical="center"/>
    </xf>
    <xf numFmtId="168" fontId="10" fillId="16" borderId="46" xfId="1" applyNumberFormat="1" applyFont="1" applyFill="1" applyBorder="1" applyAlignment="1">
      <alignment horizontal="center" vertical="center"/>
    </xf>
    <xf numFmtId="168" fontId="10" fillId="2" borderId="49" xfId="1" applyNumberFormat="1" applyFont="1" applyFill="1" applyBorder="1" applyAlignment="1">
      <alignment horizontal="center" vertical="center"/>
    </xf>
    <xf numFmtId="2" fontId="10" fillId="4" borderId="49" xfId="1" applyNumberFormat="1" applyFont="1" applyFill="1" applyBorder="1" applyAlignment="1">
      <alignment horizontal="center"/>
    </xf>
    <xf numFmtId="2" fontId="10" fillId="4" borderId="1" xfId="1" applyNumberFormat="1" applyFont="1" applyFill="1" applyBorder="1" applyAlignment="1">
      <alignment horizontal="center" vertical="center"/>
    </xf>
    <xf numFmtId="168" fontId="10" fillId="4" borderId="2" xfId="1" applyNumberFormat="1" applyFont="1" applyFill="1" applyBorder="1" applyAlignment="1">
      <alignment horizontal="center" vertical="center"/>
    </xf>
    <xf numFmtId="2" fontId="10" fillId="4" borderId="2" xfId="1" applyNumberFormat="1" applyFont="1" applyFill="1" applyBorder="1" applyAlignment="1">
      <alignment horizontal="center" vertical="center"/>
    </xf>
    <xf numFmtId="2" fontId="10" fillId="4" borderId="27" xfId="1" applyNumberFormat="1" applyFont="1" applyFill="1" applyBorder="1" applyAlignment="1">
      <alignment horizontal="center" vertical="center"/>
    </xf>
    <xf numFmtId="0" fontId="10" fillId="4" borderId="27" xfId="1" applyFont="1" applyFill="1" applyBorder="1" applyAlignment="1">
      <alignment horizontal="center" vertical="center"/>
    </xf>
    <xf numFmtId="168" fontId="2" fillId="0" borderId="0" xfId="1" applyNumberFormat="1"/>
    <xf numFmtId="1" fontId="2" fillId="0" borderId="0" xfId="1" applyNumberFormat="1"/>
    <xf numFmtId="2" fontId="2" fillId="0" borderId="0" xfId="1" applyNumberFormat="1"/>
    <xf numFmtId="0" fontId="9" fillId="17" borderId="43" xfId="1" applyFont="1" applyFill="1" applyBorder="1" applyAlignment="1">
      <alignment horizontal="center" vertical="center"/>
    </xf>
    <xf numFmtId="0" fontId="2" fillId="0" borderId="0" xfId="3" applyAlignment="1">
      <alignment horizontal="center"/>
    </xf>
    <xf numFmtId="168" fontId="2" fillId="0" borderId="0" xfId="1" applyNumberFormat="1" applyAlignment="1">
      <alignment horizontal="center"/>
    </xf>
    <xf numFmtId="167" fontId="2" fillId="0" borderId="0" xfId="1" applyNumberFormat="1" applyAlignment="1">
      <alignment horizontal="center"/>
    </xf>
    <xf numFmtId="2" fontId="9" fillId="18" borderId="16" xfId="1" applyNumberFormat="1" applyFont="1" applyFill="1" applyBorder="1" applyAlignment="1">
      <alignment horizontal="center" vertical="center"/>
    </xf>
    <xf numFmtId="0" fontId="9" fillId="18" borderId="14" xfId="1" applyFont="1" applyFill="1" applyBorder="1" applyAlignment="1">
      <alignment horizontal="left" vertical="center"/>
    </xf>
    <xf numFmtId="0" fontId="9" fillId="18" borderId="37" xfId="1" applyFont="1" applyFill="1" applyBorder="1" applyAlignment="1">
      <alignment horizontal="left" vertical="center"/>
    </xf>
    <xf numFmtId="0" fontId="9" fillId="18" borderId="15" xfId="1" applyFont="1" applyFill="1" applyBorder="1" applyAlignment="1">
      <alignment horizontal="left" vertical="center"/>
    </xf>
    <xf numFmtId="168" fontId="9" fillId="3" borderId="43" xfId="1" applyNumberFormat="1" applyFont="1" applyFill="1" applyBorder="1" applyAlignment="1">
      <alignment horizontal="center" vertical="center"/>
    </xf>
    <xf numFmtId="169" fontId="9" fillId="10" borderId="17" xfId="1" applyNumberFormat="1" applyFont="1" applyFill="1" applyBorder="1" applyAlignment="1">
      <alignment horizontal="center" vertical="center"/>
    </xf>
    <xf numFmtId="168" fontId="9" fillId="18" borderId="43" xfId="1" applyNumberFormat="1" applyFont="1" applyFill="1" applyBorder="1" applyAlignment="1">
      <alignment horizontal="center" vertical="center"/>
    </xf>
    <xf numFmtId="0" fontId="2" fillId="0" borderId="16" xfId="3" applyBorder="1"/>
    <xf numFmtId="2" fontId="9" fillId="18" borderId="14" xfId="1" applyNumberFormat="1" applyFont="1" applyFill="1" applyBorder="1" applyAlignment="1">
      <alignment horizontal="center" vertical="center"/>
    </xf>
    <xf numFmtId="168" fontId="9" fillId="3" borderId="40" xfId="1" applyNumberFormat="1" applyFont="1" applyFill="1" applyBorder="1" applyAlignment="1">
      <alignment horizontal="center" vertical="center"/>
    </xf>
    <xf numFmtId="168" fontId="9" fillId="10" borderId="40" xfId="1" applyNumberFormat="1" applyFont="1" applyFill="1" applyBorder="1" applyAlignment="1">
      <alignment horizontal="center" vertical="center"/>
    </xf>
    <xf numFmtId="0" fontId="2" fillId="0" borderId="0" xfId="1" applyAlignment="1">
      <alignment horizontal="center" vertical="center"/>
    </xf>
    <xf numFmtId="0" fontId="1" fillId="0" borderId="40" xfId="3" applyFont="1" applyBorder="1" applyAlignment="1">
      <alignment horizontal="center" vertical="center"/>
    </xf>
    <xf numFmtId="0" fontId="1" fillId="0" borderId="37" xfId="3" applyFont="1" applyBorder="1" applyAlignment="1">
      <alignment horizontal="center" vertical="center" wrapText="1"/>
    </xf>
    <xf numFmtId="0" fontId="1" fillId="0" borderId="40" xfId="3" applyFont="1" applyBorder="1" applyAlignment="1">
      <alignment horizontal="center" vertical="center" wrapText="1"/>
    </xf>
    <xf numFmtId="0" fontId="1" fillId="0" borderId="15" xfId="1" applyFont="1" applyBorder="1" applyAlignment="1">
      <alignment horizontal="center" vertical="center" wrapText="1"/>
    </xf>
    <xf numFmtId="166" fontId="7" fillId="8" borderId="28" xfId="1" applyNumberFormat="1" applyFont="1" applyFill="1" applyBorder="1" applyAlignment="1">
      <alignment horizontal="center" vertical="center"/>
    </xf>
    <xf numFmtId="0" fontId="1" fillId="0" borderId="19" xfId="3" applyFont="1" applyBorder="1" applyAlignment="1">
      <alignment horizontal="center" vertical="center"/>
    </xf>
    <xf numFmtId="168" fontId="9" fillId="12" borderId="7" xfId="3" applyNumberFormat="1" applyFont="1" applyFill="1" applyBorder="1" applyAlignment="1">
      <alignment horizontal="center" vertical="center"/>
    </xf>
    <xf numFmtId="168" fontId="9" fillId="17" borderId="7" xfId="3" applyNumberFormat="1" applyFont="1" applyFill="1" applyBorder="1" applyAlignment="1">
      <alignment horizontal="center" vertical="center"/>
    </xf>
    <xf numFmtId="168" fontId="9" fillId="17" borderId="4" xfId="3" applyNumberFormat="1" applyFont="1" applyFill="1" applyBorder="1" applyAlignment="1">
      <alignment horizontal="center" vertical="center"/>
    </xf>
    <xf numFmtId="0" fontId="2" fillId="34" borderId="1" xfId="1" applyFill="1" applyBorder="1" applyAlignment="1">
      <alignment horizontal="center" vertical="center" wrapText="1"/>
    </xf>
    <xf numFmtId="169" fontId="9" fillId="10" borderId="40" xfId="1" applyNumberFormat="1" applyFont="1" applyFill="1" applyBorder="1" applyAlignment="1">
      <alignment horizontal="center" vertical="center"/>
    </xf>
    <xf numFmtId="166" fontId="7" fillId="2" borderId="54" xfId="1" applyNumberFormat="1" applyFont="1" applyFill="1" applyBorder="1" applyAlignment="1">
      <alignment horizontal="center" vertical="center"/>
    </xf>
    <xf numFmtId="168" fontId="9" fillId="17" borderId="1" xfId="3" applyNumberFormat="1" applyFont="1" applyFill="1" applyBorder="1" applyAlignment="1">
      <alignment horizontal="center" vertical="center"/>
    </xf>
    <xf numFmtId="168" fontId="9" fillId="12" borderId="1" xfId="3" applyNumberFormat="1" applyFont="1" applyFill="1" applyBorder="1" applyAlignment="1">
      <alignment horizontal="center" vertical="center"/>
    </xf>
    <xf numFmtId="168" fontId="9" fillId="17" borderId="2" xfId="3" applyNumberFormat="1" applyFont="1" applyFill="1" applyBorder="1" applyAlignment="1">
      <alignment horizontal="center" vertical="center"/>
    </xf>
    <xf numFmtId="168" fontId="9" fillId="18" borderId="40" xfId="1" applyNumberFormat="1" applyFont="1" applyFill="1" applyBorder="1" applyAlignment="1">
      <alignment horizontal="center" vertical="center"/>
    </xf>
    <xf numFmtId="0" fontId="2" fillId="0" borderId="19" xfId="1" applyBorder="1" applyAlignment="1">
      <alignment horizontal="center"/>
    </xf>
    <xf numFmtId="165" fontId="9" fillId="17" borderId="1" xfId="3" applyNumberFormat="1" applyFont="1" applyFill="1" applyBorder="1" applyAlignment="1">
      <alignment horizontal="center" vertical="center"/>
    </xf>
    <xf numFmtId="168" fontId="22" fillId="12" borderId="1" xfId="1" applyNumberFormat="1" applyFont="1" applyFill="1" applyBorder="1" applyAlignment="1">
      <alignment horizontal="center" vertical="center"/>
    </xf>
    <xf numFmtId="0" fontId="9" fillId="11" borderId="46" xfId="1" applyFont="1" applyFill="1" applyBorder="1" applyAlignment="1">
      <alignment horizontal="center" vertical="center"/>
    </xf>
    <xf numFmtId="0" fontId="1" fillId="0" borderId="21" xfId="3" applyFont="1" applyBorder="1" applyAlignment="1">
      <alignment horizontal="center" vertical="center"/>
    </xf>
    <xf numFmtId="168" fontId="9" fillId="17" borderId="27" xfId="3" applyNumberFormat="1" applyFont="1" applyFill="1" applyBorder="1" applyAlignment="1">
      <alignment horizontal="center" vertical="center"/>
    </xf>
    <xf numFmtId="168" fontId="22" fillId="12" borderId="35" xfId="1" applyNumberFormat="1" applyFont="1" applyFill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173" fontId="9" fillId="10" borderId="40" xfId="1" applyNumberFormat="1" applyFont="1" applyFill="1" applyBorder="1" applyAlignment="1">
      <alignment horizontal="center" vertical="center"/>
    </xf>
    <xf numFmtId="183" fontId="9" fillId="10" borderId="40" xfId="1" applyNumberFormat="1" applyFont="1" applyFill="1" applyBorder="1" applyAlignment="1">
      <alignment horizontal="center" vertical="center"/>
    </xf>
    <xf numFmtId="11" fontId="9" fillId="18" borderId="40" xfId="1" applyNumberFormat="1" applyFont="1" applyFill="1" applyBorder="1" applyAlignment="1">
      <alignment horizontal="center" vertical="center"/>
    </xf>
    <xf numFmtId="169" fontId="1" fillId="0" borderId="0" xfId="3" applyNumberFormat="1" applyFont="1" applyAlignment="1">
      <alignment horizontal="center" vertical="center"/>
    </xf>
    <xf numFmtId="2" fontId="9" fillId="18" borderId="19" xfId="1" applyNumberFormat="1" applyFont="1" applyFill="1" applyBorder="1" applyAlignment="1">
      <alignment horizontal="center" vertical="center"/>
    </xf>
    <xf numFmtId="11" fontId="9" fillId="10" borderId="44" xfId="1" applyNumberFormat="1" applyFont="1" applyFill="1" applyBorder="1" applyAlignment="1">
      <alignment horizontal="center" vertical="center"/>
    </xf>
    <xf numFmtId="0" fontId="1" fillId="0" borderId="8" xfId="3" applyFont="1" applyBorder="1" applyAlignment="1">
      <alignment horizontal="center" vertical="center"/>
    </xf>
    <xf numFmtId="168" fontId="1" fillId="0" borderId="0" xfId="3" applyNumberFormat="1" applyFont="1" applyAlignment="1">
      <alignment horizontal="center" vertical="center"/>
    </xf>
    <xf numFmtId="166" fontId="7" fillId="8" borderId="52" xfId="1" applyNumberFormat="1" applyFont="1" applyFill="1" applyBorder="1" applyAlignment="1">
      <alignment horizontal="center" vertical="center"/>
    </xf>
    <xf numFmtId="172" fontId="9" fillId="17" borderId="7" xfId="1" applyNumberFormat="1" applyFont="1" applyFill="1" applyBorder="1" applyAlignment="1">
      <alignment horizontal="center" vertical="center"/>
    </xf>
    <xf numFmtId="172" fontId="9" fillId="17" borderId="47" xfId="1" applyNumberFormat="1" applyFont="1" applyFill="1" applyBorder="1" applyAlignment="1">
      <alignment horizontal="center" vertical="center"/>
    </xf>
    <xf numFmtId="169" fontId="12" fillId="0" borderId="0" xfId="1" applyNumberFormat="1" applyFont="1" applyAlignment="1">
      <alignment horizontal="center" vertical="center"/>
    </xf>
    <xf numFmtId="2" fontId="26" fillId="18" borderId="40" xfId="1" applyNumberFormat="1" applyFont="1" applyFill="1" applyBorder="1" applyAlignment="1">
      <alignment horizontal="center" vertical="center"/>
    </xf>
    <xf numFmtId="184" fontId="9" fillId="10" borderId="40" xfId="1" applyNumberFormat="1" applyFont="1" applyFill="1" applyBorder="1" applyAlignment="1">
      <alignment horizontal="center" vertical="center"/>
    </xf>
    <xf numFmtId="175" fontId="7" fillId="2" borderId="55" xfId="1" applyNumberFormat="1" applyFont="1" applyFill="1" applyBorder="1" applyAlignment="1">
      <alignment horizontal="center" vertical="center"/>
    </xf>
    <xf numFmtId="172" fontId="9" fillId="17" borderId="1" xfId="1" applyNumberFormat="1" applyFont="1" applyFill="1" applyBorder="1" applyAlignment="1">
      <alignment horizontal="center" vertical="center"/>
    </xf>
    <xf numFmtId="172" fontId="9" fillId="17" borderId="49" xfId="1" applyNumberFormat="1" applyFont="1" applyFill="1" applyBorder="1" applyAlignment="1">
      <alignment horizontal="center" vertical="center"/>
    </xf>
    <xf numFmtId="0" fontId="1" fillId="0" borderId="0" xfId="3" applyFont="1" applyAlignment="1">
      <alignment vertical="center"/>
    </xf>
    <xf numFmtId="172" fontId="9" fillId="17" borderId="27" xfId="1" applyNumberFormat="1" applyFont="1" applyFill="1" applyBorder="1" applyAlignment="1">
      <alignment horizontal="center" vertical="center"/>
    </xf>
    <xf numFmtId="172" fontId="9" fillId="17" borderId="50" xfId="1" applyNumberFormat="1" applyFont="1" applyFill="1" applyBorder="1" applyAlignment="1">
      <alignment horizontal="center" vertical="center"/>
    </xf>
    <xf numFmtId="0" fontId="9" fillId="17" borderId="26" xfId="1" applyFont="1" applyFill="1" applyBorder="1" applyAlignment="1">
      <alignment horizontal="center" vertical="center"/>
    </xf>
    <xf numFmtId="0" fontId="9" fillId="17" borderId="48" xfId="1" applyFont="1" applyFill="1" applyBorder="1" applyAlignment="1">
      <alignment horizontal="center" vertical="center"/>
    </xf>
    <xf numFmtId="1" fontId="28" fillId="18" borderId="46" xfId="1" applyNumberFormat="1" applyFont="1" applyFill="1" applyBorder="1" applyAlignment="1">
      <alignment horizontal="center" vertical="center"/>
    </xf>
    <xf numFmtId="0" fontId="9" fillId="3" borderId="49" xfId="1" applyFont="1" applyFill="1" applyBorder="1" applyAlignment="1">
      <alignment horizontal="center" vertical="center"/>
    </xf>
    <xf numFmtId="0" fontId="9" fillId="18" borderId="49" xfId="1" applyFont="1" applyFill="1" applyBorder="1" applyAlignment="1">
      <alignment horizontal="center" vertical="center"/>
    </xf>
    <xf numFmtId="168" fontId="29" fillId="0" borderId="0" xfId="3" applyNumberFormat="1" applyFont="1" applyAlignment="1">
      <alignment horizontal="center" vertical="center"/>
    </xf>
    <xf numFmtId="0" fontId="29" fillId="0" borderId="0" xfId="3" applyFont="1" applyAlignment="1">
      <alignment horizontal="center" wrapText="1"/>
    </xf>
    <xf numFmtId="173" fontId="29" fillId="0" borderId="0" xfId="3" applyNumberFormat="1" applyFont="1" applyAlignment="1">
      <alignment horizontal="center" vertical="center"/>
    </xf>
    <xf numFmtId="179" fontId="29" fillId="0" borderId="0" xfId="3" applyNumberFormat="1" applyFont="1" applyAlignment="1">
      <alignment horizontal="center" vertical="center"/>
    </xf>
    <xf numFmtId="166" fontId="29" fillId="0" borderId="0" xfId="3" applyNumberFormat="1" applyFont="1" applyAlignment="1">
      <alignment horizontal="center" vertical="center"/>
    </xf>
    <xf numFmtId="174" fontId="29" fillId="0" borderId="0" xfId="3" applyNumberFormat="1" applyFont="1" applyAlignment="1">
      <alignment horizontal="center" vertical="center"/>
    </xf>
    <xf numFmtId="0" fontId="9" fillId="3" borderId="50" xfId="1" applyFont="1" applyFill="1" applyBorder="1" applyAlignment="1">
      <alignment horizontal="center" vertical="center"/>
    </xf>
    <xf numFmtId="0" fontId="9" fillId="18" borderId="50" xfId="1" applyFont="1" applyFill="1" applyBorder="1" applyAlignment="1">
      <alignment horizontal="center" vertical="center"/>
    </xf>
    <xf numFmtId="165" fontId="10" fillId="20" borderId="7" xfId="1" applyNumberFormat="1" applyFont="1" applyFill="1" applyBorder="1" applyAlignment="1">
      <alignment horizontal="center" vertical="center"/>
    </xf>
    <xf numFmtId="1" fontId="10" fillId="20" borderId="7" xfId="1" applyNumberFormat="1" applyFont="1" applyFill="1" applyBorder="1" applyAlignment="1">
      <alignment horizontal="center" vertical="center"/>
    </xf>
    <xf numFmtId="1" fontId="10" fillId="10" borderId="7" xfId="1" applyNumberFormat="1" applyFont="1" applyFill="1" applyBorder="1" applyAlignment="1">
      <alignment horizontal="center" vertical="center"/>
    </xf>
    <xf numFmtId="165" fontId="10" fillId="10" borderId="7" xfId="1" applyNumberFormat="1" applyFont="1" applyFill="1" applyBorder="1" applyAlignment="1">
      <alignment horizontal="center" vertical="center"/>
    </xf>
    <xf numFmtId="170" fontId="10" fillId="10" borderId="7" xfId="1" applyNumberFormat="1" applyFont="1" applyFill="1" applyBorder="1" applyAlignment="1">
      <alignment horizontal="center" vertical="center"/>
    </xf>
    <xf numFmtId="166" fontId="10" fillId="18" borderId="13" xfId="1" applyNumberFormat="1" applyFont="1" applyFill="1" applyBorder="1" applyAlignment="1">
      <alignment horizontal="center" vertical="center"/>
    </xf>
    <xf numFmtId="166" fontId="10" fillId="18" borderId="7" xfId="1" applyNumberFormat="1" applyFont="1" applyFill="1" applyBorder="1" applyAlignment="1">
      <alignment horizontal="center" vertical="center"/>
    </xf>
    <xf numFmtId="165" fontId="10" fillId="18" borderId="7" xfId="1" applyNumberFormat="1" applyFont="1" applyFill="1" applyBorder="1" applyAlignment="1">
      <alignment horizontal="center" vertical="center"/>
    </xf>
    <xf numFmtId="165" fontId="10" fillId="18" borderId="4" xfId="1" applyNumberFormat="1" applyFont="1" applyFill="1" applyBorder="1" applyAlignment="1">
      <alignment horizontal="center" vertical="center"/>
    </xf>
    <xf numFmtId="167" fontId="10" fillId="11" borderId="7" xfId="1" applyNumberFormat="1" applyFont="1" applyFill="1" applyBorder="1" applyAlignment="1">
      <alignment horizontal="center" vertical="center"/>
    </xf>
    <xf numFmtId="169" fontId="10" fillId="40" borderId="7" xfId="1" applyNumberFormat="1" applyFont="1" applyFill="1" applyBorder="1" applyAlignment="1">
      <alignment horizontal="center" vertical="center"/>
    </xf>
    <xf numFmtId="175" fontId="10" fillId="22" borderId="7" xfId="1" applyNumberFormat="1" applyFont="1" applyFill="1" applyBorder="1" applyAlignment="1">
      <alignment horizontal="center" vertical="center"/>
    </xf>
    <xf numFmtId="169" fontId="10" fillId="22" borderId="7" xfId="1" applyNumberFormat="1" applyFont="1" applyFill="1" applyBorder="1" applyAlignment="1">
      <alignment horizontal="center" vertical="center"/>
    </xf>
    <xf numFmtId="169" fontId="10" fillId="22" borderId="13" xfId="1" applyNumberFormat="1" applyFont="1" applyFill="1" applyBorder="1" applyAlignment="1">
      <alignment horizontal="center" vertical="center"/>
    </xf>
    <xf numFmtId="2" fontId="10" fillId="14" borderId="13" xfId="1" applyNumberFormat="1" applyFont="1" applyFill="1" applyBorder="1" applyAlignment="1">
      <alignment horizontal="center" vertical="center"/>
    </xf>
    <xf numFmtId="2" fontId="10" fillId="14" borderId="7" xfId="1" applyNumberFormat="1" applyFont="1" applyFill="1" applyBorder="1" applyAlignment="1">
      <alignment horizontal="center" vertical="center"/>
    </xf>
    <xf numFmtId="183" fontId="10" fillId="14" borderId="7" xfId="1" applyNumberFormat="1" applyFont="1" applyFill="1" applyBorder="1" applyAlignment="1">
      <alignment horizontal="center" vertical="center"/>
    </xf>
    <xf numFmtId="166" fontId="10" fillId="14" borderId="13" xfId="1" applyNumberFormat="1" applyFont="1" applyFill="1" applyBorder="1" applyAlignment="1">
      <alignment horizontal="center" vertical="center"/>
    </xf>
    <xf numFmtId="1" fontId="9" fillId="17" borderId="13" xfId="1" applyNumberFormat="1" applyFont="1" applyFill="1" applyBorder="1" applyAlignment="1">
      <alignment horizontal="center" vertical="center"/>
    </xf>
    <xf numFmtId="169" fontId="9" fillId="17" borderId="7" xfId="1" applyNumberFormat="1" applyFont="1" applyFill="1" applyBorder="1" applyAlignment="1">
      <alignment horizontal="center" vertical="center"/>
    </xf>
    <xf numFmtId="168" fontId="9" fillId="17" borderId="7" xfId="1" applyNumberFormat="1" applyFont="1" applyFill="1" applyBorder="1" applyAlignment="1">
      <alignment horizontal="center" vertical="center"/>
    </xf>
    <xf numFmtId="168" fontId="9" fillId="17" borderId="47" xfId="1" applyNumberFormat="1" applyFont="1" applyFill="1" applyBorder="1" applyAlignment="1">
      <alignment horizontal="center" vertical="center"/>
    </xf>
    <xf numFmtId="165" fontId="10" fillId="20" borderId="1" xfId="1" applyNumberFormat="1" applyFont="1" applyFill="1" applyBorder="1" applyAlignment="1">
      <alignment horizontal="center" vertical="center"/>
    </xf>
    <xf numFmtId="1" fontId="10" fillId="20" borderId="1" xfId="1" applyNumberFormat="1" applyFont="1" applyFill="1" applyBorder="1" applyAlignment="1">
      <alignment horizontal="center" vertical="center"/>
    </xf>
    <xf numFmtId="166" fontId="10" fillId="18" borderId="3" xfId="1" applyNumberFormat="1" applyFont="1" applyFill="1" applyBorder="1" applyAlignment="1">
      <alignment horizontal="center" vertical="center"/>
    </xf>
    <xf numFmtId="166" fontId="10" fillId="18" borderId="1" xfId="1" applyNumberFormat="1" applyFont="1" applyFill="1" applyBorder="1" applyAlignment="1">
      <alignment horizontal="center" vertical="center"/>
    </xf>
    <xf numFmtId="165" fontId="10" fillId="18" borderId="1" xfId="1" applyNumberFormat="1" applyFont="1" applyFill="1" applyBorder="1" applyAlignment="1">
      <alignment horizontal="center" vertical="center"/>
    </xf>
    <xf numFmtId="165" fontId="10" fillId="18" borderId="2" xfId="1" applyNumberFormat="1" applyFont="1" applyFill="1" applyBorder="1" applyAlignment="1">
      <alignment horizontal="center" vertical="center"/>
    </xf>
    <xf numFmtId="167" fontId="10" fillId="11" borderId="1" xfId="1" applyNumberFormat="1" applyFont="1" applyFill="1" applyBorder="1" applyAlignment="1">
      <alignment horizontal="center" vertical="center"/>
    </xf>
    <xf numFmtId="169" fontId="9" fillId="17" borderId="1" xfId="1" applyNumberFormat="1" applyFont="1" applyFill="1" applyBorder="1" applyAlignment="1">
      <alignment horizontal="center" vertical="center"/>
    </xf>
    <xf numFmtId="168" fontId="9" fillId="17" borderId="1" xfId="1" applyNumberFormat="1" applyFont="1" applyFill="1" applyBorder="1" applyAlignment="1">
      <alignment horizontal="center" vertical="center"/>
    </xf>
    <xf numFmtId="2" fontId="9" fillId="17" borderId="1" xfId="1" applyNumberFormat="1" applyFont="1" applyFill="1" applyBorder="1" applyAlignment="1">
      <alignment horizontal="center" vertical="center"/>
    </xf>
    <xf numFmtId="188" fontId="12" fillId="28" borderId="1" xfId="1" applyNumberFormat="1" applyFont="1" applyFill="1" applyBorder="1" applyAlignment="1">
      <alignment horizontal="center" vertical="center"/>
    </xf>
    <xf numFmtId="167" fontId="9" fillId="17" borderId="47" xfId="1" applyNumberFormat="1" applyFont="1" applyFill="1" applyBorder="1" applyAlignment="1">
      <alignment horizontal="center" vertical="center"/>
    </xf>
    <xf numFmtId="0" fontId="2" fillId="2" borderId="0" xfId="1" applyFill="1" applyAlignment="1">
      <alignment horizontal="center" vertical="justify"/>
    </xf>
    <xf numFmtId="0" fontId="10" fillId="2" borderId="0" xfId="1" applyFont="1" applyFill="1" applyAlignment="1">
      <alignment horizontal="center" vertical="center"/>
    </xf>
    <xf numFmtId="168" fontId="9" fillId="2" borderId="0" xfId="1" applyNumberFormat="1" applyFont="1" applyFill="1" applyAlignment="1">
      <alignment horizontal="center" vertical="center"/>
    </xf>
    <xf numFmtId="0" fontId="10" fillId="0" borderId="28" xfId="1" applyFont="1" applyBorder="1" applyAlignment="1">
      <alignment horizontal="center" vertical="center"/>
    </xf>
    <xf numFmtId="0" fontId="10" fillId="0" borderId="54" xfId="1" applyFont="1" applyBorder="1" applyAlignment="1">
      <alignment horizontal="center" vertical="center"/>
    </xf>
    <xf numFmtId="0" fontId="6" fillId="2" borderId="0" xfId="3" applyFont="1" applyFill="1" applyAlignment="1">
      <alignment horizontal="center" vertical="center"/>
    </xf>
    <xf numFmtId="0" fontId="2" fillId="2" borderId="0" xfId="1" applyFill="1" applyAlignment="1">
      <alignment vertical="justify"/>
    </xf>
    <xf numFmtId="0" fontId="30" fillId="2" borderId="0" xfId="1" applyFont="1" applyFill="1" applyAlignment="1">
      <alignment horizontal="center" vertical="center"/>
    </xf>
    <xf numFmtId="0" fontId="33" fillId="2" borderId="0" xfId="1" applyFont="1" applyFill="1" applyAlignment="1">
      <alignment horizontal="center" vertical="center"/>
    </xf>
    <xf numFmtId="174" fontId="2" fillId="2" borderId="0" xfId="1" applyNumberFormat="1" applyFill="1" applyAlignment="1">
      <alignment horizontal="center"/>
    </xf>
    <xf numFmtId="2" fontId="2" fillId="2" borderId="0" xfId="1" applyNumberFormat="1" applyFill="1" applyAlignment="1">
      <alignment horizontal="center"/>
    </xf>
    <xf numFmtId="0" fontId="47" fillId="2" borderId="0" xfId="1" applyFont="1" applyFill="1" applyAlignment="1">
      <alignment horizontal="center"/>
    </xf>
    <xf numFmtId="167" fontId="9" fillId="17" borderId="48" xfId="1" applyNumberFormat="1" applyFont="1" applyFill="1" applyBorder="1" applyAlignment="1">
      <alignment horizontal="center" vertical="center"/>
    </xf>
    <xf numFmtId="167" fontId="9" fillId="17" borderId="42" xfId="1" applyNumberFormat="1" applyFont="1" applyFill="1" applyBorder="1" applyAlignment="1">
      <alignment horizontal="center" vertical="center"/>
    </xf>
    <xf numFmtId="0" fontId="10" fillId="5" borderId="2" xfId="1" applyFont="1" applyFill="1" applyBorder="1" applyAlignment="1">
      <alignment horizontal="center" vertical="center" wrapText="1"/>
    </xf>
    <xf numFmtId="0" fontId="7" fillId="18" borderId="1" xfId="1" applyFont="1" applyFill="1" applyBorder="1" applyAlignment="1">
      <alignment horizontal="center"/>
    </xf>
    <xf numFmtId="0" fontId="7" fillId="18" borderId="7" xfId="1" applyFont="1" applyFill="1" applyBorder="1" applyAlignment="1">
      <alignment horizontal="center"/>
    </xf>
    <xf numFmtId="0" fontId="7" fillId="18" borderId="0" xfId="1" applyFont="1" applyFill="1" applyAlignment="1">
      <alignment horizontal="center"/>
    </xf>
    <xf numFmtId="0" fontId="7" fillId="18" borderId="25" xfId="1" applyFont="1" applyFill="1" applyBorder="1" applyAlignment="1">
      <alignment horizontal="center"/>
    </xf>
    <xf numFmtId="0" fontId="7" fillId="41" borderId="2" xfId="1" applyFont="1" applyFill="1" applyBorder="1" applyAlignment="1">
      <alignment horizontal="center" vertical="center" wrapText="1"/>
    </xf>
    <xf numFmtId="0" fontId="10" fillId="5" borderId="3" xfId="1" applyFont="1" applyFill="1" applyBorder="1" applyAlignment="1">
      <alignment horizontal="center" vertical="center" wrapText="1"/>
    </xf>
    <xf numFmtId="0" fontId="10" fillId="5" borderId="2" xfId="1" applyFont="1" applyFill="1" applyBorder="1" applyAlignment="1">
      <alignment horizontal="center" vertical="center"/>
    </xf>
    <xf numFmtId="0" fontId="7" fillId="41" borderId="5" xfId="1" applyFont="1" applyFill="1" applyBorder="1" applyAlignment="1">
      <alignment horizontal="center" vertical="center" wrapText="1"/>
    </xf>
    <xf numFmtId="0" fontId="10" fillId="5" borderId="5" xfId="1" applyFont="1" applyFill="1" applyBorder="1" applyAlignment="1">
      <alignment horizontal="center" vertical="center"/>
    </xf>
    <xf numFmtId="0" fontId="7" fillId="41" borderId="1" xfId="1" applyFont="1" applyFill="1" applyBorder="1" applyAlignment="1">
      <alignment horizontal="center" vertical="center" wrapText="1"/>
    </xf>
    <xf numFmtId="0" fontId="10" fillId="5" borderId="1" xfId="1" applyFont="1" applyFill="1" applyBorder="1" applyAlignment="1">
      <alignment horizontal="center" vertical="center"/>
    </xf>
    <xf numFmtId="0" fontId="71" fillId="0" borderId="70" xfId="6" applyFont="1" applyBorder="1" applyAlignment="1">
      <alignment horizontal="center" vertical="top" wrapText="1"/>
    </xf>
    <xf numFmtId="0" fontId="71" fillId="0" borderId="70" xfId="6" applyFont="1" applyBorder="1" applyAlignment="1">
      <alignment horizontal="left" vertical="top" wrapText="1" indent="1"/>
    </xf>
    <xf numFmtId="170" fontId="72" fillId="0" borderId="70" xfId="6" applyNumberFormat="1" applyFont="1" applyBorder="1" applyAlignment="1">
      <alignment horizontal="center" vertical="top" shrinkToFit="1"/>
    </xf>
    <xf numFmtId="1" fontId="72" fillId="0" borderId="70" xfId="6" applyNumberFormat="1" applyFont="1" applyBorder="1" applyAlignment="1">
      <alignment horizontal="center" vertical="top" shrinkToFit="1"/>
    </xf>
    <xf numFmtId="2" fontId="72" fillId="0" borderId="70" xfId="6" applyNumberFormat="1" applyFont="1" applyBorder="1" applyAlignment="1">
      <alignment horizontal="center" vertical="top" shrinkToFit="1"/>
    </xf>
    <xf numFmtId="0" fontId="68" fillId="2" borderId="0" xfId="6" applyFill="1" applyAlignment="1">
      <alignment horizontal="left" wrapText="1"/>
    </xf>
    <xf numFmtId="0" fontId="73" fillId="0" borderId="70" xfId="6" applyFont="1" applyBorder="1" applyAlignment="1">
      <alignment horizontal="center" vertical="top" wrapText="1"/>
    </xf>
    <xf numFmtId="0" fontId="73" fillId="0" borderId="70" xfId="6" applyFont="1" applyBorder="1" applyAlignment="1">
      <alignment horizontal="center" vertical="center" wrapText="1"/>
    </xf>
    <xf numFmtId="0" fontId="73" fillId="0" borderId="72" xfId="6" applyFont="1" applyBorder="1" applyAlignment="1">
      <alignment horizontal="center" vertical="top" wrapText="1"/>
    </xf>
    <xf numFmtId="0" fontId="73" fillId="0" borderId="72" xfId="6" applyFont="1" applyBorder="1" applyAlignment="1">
      <alignment horizontal="center" vertical="center" wrapText="1"/>
    </xf>
    <xf numFmtId="0" fontId="68" fillId="2" borderId="0" xfId="6" applyFill="1" applyAlignment="1">
      <alignment horizontal="left" vertical="center" wrapText="1"/>
    </xf>
    <xf numFmtId="0" fontId="75" fillId="2" borderId="1" xfId="6" applyFont="1" applyFill="1" applyBorder="1" applyAlignment="1">
      <alignment horizontal="center" vertical="top" wrapText="1"/>
    </xf>
    <xf numFmtId="1" fontId="72" fillId="0" borderId="73" xfId="6" applyNumberFormat="1" applyFont="1" applyBorder="1" applyAlignment="1">
      <alignment horizontal="center" vertical="top" shrinkToFit="1"/>
    </xf>
    <xf numFmtId="170" fontId="72" fillId="0" borderId="73" xfId="6" applyNumberFormat="1" applyFont="1" applyBorder="1" applyAlignment="1">
      <alignment horizontal="center" vertical="top" shrinkToFit="1"/>
    </xf>
    <xf numFmtId="2" fontId="72" fillId="0" borderId="73" xfId="6" applyNumberFormat="1" applyFont="1" applyBorder="1" applyAlignment="1">
      <alignment horizontal="center" vertical="top" shrinkToFit="1"/>
    </xf>
    <xf numFmtId="1" fontId="72" fillId="2" borderId="0" xfId="6" applyNumberFormat="1" applyFont="1" applyFill="1" applyAlignment="1">
      <alignment horizontal="center" vertical="top" shrinkToFit="1"/>
    </xf>
    <xf numFmtId="1" fontId="72" fillId="0" borderId="74" xfId="6" applyNumberFormat="1" applyFont="1" applyBorder="1" applyAlignment="1">
      <alignment horizontal="center" vertical="top" shrinkToFit="1"/>
    </xf>
    <xf numFmtId="1" fontId="72" fillId="0" borderId="75" xfId="6" applyNumberFormat="1" applyFont="1" applyBorder="1" applyAlignment="1">
      <alignment horizontal="center" vertical="top" shrinkToFit="1"/>
    </xf>
    <xf numFmtId="170" fontId="72" fillId="0" borderId="75" xfId="6" applyNumberFormat="1" applyFont="1" applyBorder="1" applyAlignment="1">
      <alignment horizontal="center" vertical="top" shrinkToFit="1"/>
    </xf>
    <xf numFmtId="2" fontId="72" fillId="0" borderId="75" xfId="6" applyNumberFormat="1" applyFont="1" applyBorder="1" applyAlignment="1">
      <alignment horizontal="center" vertical="top" shrinkToFit="1"/>
    </xf>
    <xf numFmtId="1" fontId="72" fillId="0" borderId="76" xfId="6" applyNumberFormat="1" applyFont="1" applyBorder="1" applyAlignment="1">
      <alignment horizontal="center" vertical="top" shrinkToFit="1"/>
    </xf>
    <xf numFmtId="0" fontId="15" fillId="0" borderId="1" xfId="0" applyFont="1" applyBorder="1" applyAlignment="1">
      <alignment horizontal="center" vertical="center" wrapText="1"/>
    </xf>
    <xf numFmtId="0" fontId="15" fillId="0" borderId="67" xfId="0" applyFont="1" applyBorder="1" applyAlignment="1">
      <alignment horizontal="center" vertical="center" wrapText="1"/>
    </xf>
    <xf numFmtId="0" fontId="15" fillId="2" borderId="67" xfId="0" applyFont="1" applyFill="1" applyBorder="1" applyAlignment="1">
      <alignment horizontal="center" vertical="center" wrapText="1"/>
    </xf>
    <xf numFmtId="0" fontId="15" fillId="2" borderId="25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66" xfId="0" applyFont="1" applyFill="1" applyBorder="1" applyAlignment="1">
      <alignment horizontal="center" vertical="center" wrapText="1"/>
    </xf>
    <xf numFmtId="0" fontId="15" fillId="2" borderId="13" xfId="0" applyFont="1" applyFill="1" applyBorder="1" applyAlignment="1">
      <alignment horizontal="center" vertical="center" wrapText="1"/>
    </xf>
    <xf numFmtId="1" fontId="0" fillId="2" borderId="67" xfId="0" applyNumberFormat="1" applyFill="1" applyBorder="1" applyAlignment="1">
      <alignment horizontal="center" vertical="center"/>
    </xf>
    <xf numFmtId="1" fontId="0" fillId="2" borderId="25" xfId="0" applyNumberFormat="1" applyFill="1" applyBorder="1" applyAlignment="1">
      <alignment horizontal="center" vertical="center"/>
    </xf>
    <xf numFmtId="1" fontId="0" fillId="2" borderId="7" xfId="0" applyNumberFormat="1" applyFill="1" applyBorder="1" applyAlignment="1">
      <alignment horizontal="center" vertical="center"/>
    </xf>
    <xf numFmtId="2" fontId="15" fillId="2" borderId="67" xfId="0" applyNumberFormat="1" applyFont="1" applyFill="1" applyBorder="1" applyAlignment="1">
      <alignment horizontal="center" vertical="center" wrapText="1"/>
    </xf>
    <xf numFmtId="2" fontId="15" fillId="2" borderId="25" xfId="0" applyNumberFormat="1" applyFont="1" applyFill="1" applyBorder="1" applyAlignment="1">
      <alignment horizontal="center" vertical="center" wrapText="1"/>
    </xf>
    <xf numFmtId="2" fontId="15" fillId="2" borderId="7" xfId="0" applyNumberFormat="1" applyFont="1" applyFill="1" applyBorder="1" applyAlignment="1">
      <alignment horizontal="center" vertical="center" wrapText="1"/>
    </xf>
    <xf numFmtId="0" fontId="74" fillId="2" borderId="0" xfId="6" applyFont="1" applyFill="1" applyAlignment="1">
      <alignment horizontal="left" vertical="top" wrapText="1"/>
    </xf>
    <xf numFmtId="0" fontId="69" fillId="2" borderId="0" xfId="6" applyFont="1" applyFill="1" applyAlignment="1">
      <alignment horizontal="left" vertical="top" wrapText="1"/>
    </xf>
    <xf numFmtId="0" fontId="69" fillId="35" borderId="1" xfId="6" applyFont="1" applyFill="1" applyBorder="1" applyAlignment="1">
      <alignment horizontal="center" vertical="top" wrapText="1"/>
    </xf>
    <xf numFmtId="0" fontId="69" fillId="35" borderId="1" xfId="6" applyFont="1" applyFill="1" applyBorder="1" applyAlignment="1">
      <alignment horizontal="center" vertical="center" wrapText="1"/>
    </xf>
    <xf numFmtId="168" fontId="62" fillId="2" borderId="25" xfId="0" applyNumberFormat="1" applyFont="1" applyFill="1" applyBorder="1" applyAlignment="1">
      <alignment horizontal="center"/>
    </xf>
    <xf numFmtId="168" fontId="62" fillId="2" borderId="67" xfId="0" applyNumberFormat="1" applyFont="1" applyFill="1" applyBorder="1" applyAlignment="1">
      <alignment horizontal="center"/>
    </xf>
    <xf numFmtId="168" fontId="62" fillId="2" borderId="7" xfId="0" applyNumberFormat="1" applyFont="1" applyFill="1" applyBorder="1" applyAlignment="1">
      <alignment horizontal="center"/>
    </xf>
    <xf numFmtId="168" fontId="62" fillId="2" borderId="10" xfId="0" applyNumberFormat="1" applyFont="1" applyFill="1" applyBorder="1" applyAlignment="1">
      <alignment horizontal="center"/>
    </xf>
    <xf numFmtId="168" fontId="62" fillId="2" borderId="65" xfId="0" applyNumberFormat="1" applyFont="1" applyFill="1" applyBorder="1" applyAlignment="1">
      <alignment horizontal="center"/>
    </xf>
    <xf numFmtId="168" fontId="62" fillId="2" borderId="4" xfId="0" applyNumberFormat="1" applyFont="1" applyFill="1" applyBorder="1" applyAlignment="1">
      <alignment horizontal="center"/>
    </xf>
    <xf numFmtId="14" fontId="10" fillId="2" borderId="2" xfId="1" applyNumberFormat="1" applyFont="1" applyFill="1" applyBorder="1" applyAlignment="1">
      <alignment horizontal="center" vertical="center" wrapText="1"/>
    </xf>
    <xf numFmtId="168" fontId="10" fillId="2" borderId="1" xfId="1" applyNumberFormat="1" applyFont="1" applyFill="1" applyBorder="1" applyAlignment="1">
      <alignment horizontal="center"/>
    </xf>
    <xf numFmtId="170" fontId="10" fillId="2" borderId="2" xfId="1" applyNumberFormat="1" applyFont="1" applyFill="1" applyBorder="1" applyAlignment="1">
      <alignment horizontal="center"/>
    </xf>
    <xf numFmtId="170" fontId="10" fillId="2" borderId="1" xfId="1" applyNumberFormat="1" applyFont="1" applyFill="1" applyBorder="1" applyAlignment="1">
      <alignment horizontal="center"/>
    </xf>
    <xf numFmtId="14" fontId="10" fillId="2" borderId="3" xfId="1" applyNumberFormat="1" applyFont="1" applyFill="1" applyBorder="1" applyAlignment="1">
      <alignment horizontal="center" vertical="center" wrapText="1"/>
    </xf>
    <xf numFmtId="14" fontId="10" fillId="2" borderId="1" xfId="1" applyNumberFormat="1" applyFont="1" applyFill="1" applyBorder="1" applyAlignment="1">
      <alignment horizontal="center" vertical="center" wrapText="1"/>
    </xf>
    <xf numFmtId="0" fontId="10" fillId="8" borderId="52" xfId="1" applyFont="1" applyFill="1" applyBorder="1" applyAlignment="1">
      <alignment horizontal="center" vertical="center"/>
    </xf>
    <xf numFmtId="0" fontId="10" fillId="9" borderId="53" xfId="1" applyFont="1" applyFill="1" applyBorder="1" applyAlignment="1">
      <alignment horizontal="center" vertical="center"/>
    </xf>
    <xf numFmtId="166" fontId="0" fillId="2" borderId="67" xfId="0" applyNumberFormat="1" applyFill="1" applyBorder="1" applyAlignment="1">
      <alignment horizontal="center" vertical="center" wrapText="1"/>
    </xf>
    <xf numFmtId="185" fontId="0" fillId="3" borderId="65" xfId="0" applyNumberFormat="1" applyFill="1" applyBorder="1" applyAlignment="1" applyProtection="1">
      <alignment horizontal="center" vertical="center" wrapText="1"/>
      <protection locked="0"/>
    </xf>
    <xf numFmtId="185" fontId="0" fillId="3" borderId="0" xfId="0" applyNumberFormat="1" applyFill="1" applyAlignment="1" applyProtection="1">
      <alignment horizontal="center" vertical="center" wrapText="1"/>
      <protection locked="0"/>
    </xf>
    <xf numFmtId="0" fontId="15" fillId="35" borderId="67" xfId="0" applyFont="1" applyFill="1" applyBorder="1" applyAlignment="1">
      <alignment horizontal="center" vertical="center" wrapText="1"/>
    </xf>
    <xf numFmtId="0" fontId="62" fillId="35" borderId="67" xfId="0" applyFont="1" applyFill="1" applyBorder="1" applyAlignment="1">
      <alignment horizontal="center" vertical="center" wrapText="1"/>
    </xf>
    <xf numFmtId="0" fontId="7" fillId="19" borderId="14" xfId="1" applyFont="1" applyFill="1" applyBorder="1" applyAlignment="1">
      <alignment horizontal="center" vertical="center"/>
    </xf>
    <xf numFmtId="0" fontId="31" fillId="40" borderId="15" xfId="1" applyFont="1" applyFill="1" applyBorder="1" applyAlignment="1">
      <alignment horizontal="center" vertical="center" wrapText="1"/>
    </xf>
    <xf numFmtId="0" fontId="7" fillId="19" borderId="15" xfId="1" applyFont="1" applyFill="1" applyBorder="1" applyAlignment="1">
      <alignment horizontal="center" vertical="center"/>
    </xf>
    <xf numFmtId="0" fontId="7" fillId="19" borderId="26" xfId="1" applyFont="1" applyFill="1" applyBorder="1" applyAlignment="1">
      <alignment horizontal="center" vertical="center"/>
    </xf>
    <xf numFmtId="0" fontId="31" fillId="8" borderId="27" xfId="1" applyFont="1" applyFill="1" applyBorder="1" applyAlignment="1">
      <alignment horizontal="center" vertical="center" wrapText="1"/>
    </xf>
    <xf numFmtId="165" fontId="10" fillId="8" borderId="7" xfId="1" applyNumberFormat="1" applyFont="1" applyFill="1" applyBorder="1" applyAlignment="1">
      <alignment horizontal="center" vertical="center"/>
    </xf>
    <xf numFmtId="165" fontId="10" fillId="8" borderId="1" xfId="1" applyNumberFormat="1" applyFont="1" applyFill="1" applyBorder="1" applyAlignment="1">
      <alignment horizontal="center" vertical="center"/>
    </xf>
    <xf numFmtId="168" fontId="15" fillId="2" borderId="11" xfId="0" applyNumberFormat="1" applyFont="1" applyFill="1" applyBorder="1" applyAlignment="1">
      <alignment horizontal="center" vertical="center" wrapText="1"/>
    </xf>
    <xf numFmtId="168" fontId="15" fillId="2" borderId="66" xfId="0" applyNumberFormat="1" applyFont="1" applyFill="1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186" fontId="0" fillId="3" borderId="65" xfId="0" applyNumberFormat="1" applyFill="1" applyBorder="1" applyAlignment="1">
      <alignment horizontal="center" vertical="center"/>
    </xf>
    <xf numFmtId="2" fontId="0" fillId="3" borderId="65" xfId="0" applyNumberFormat="1" applyFill="1" applyBorder="1" applyAlignment="1" applyProtection="1">
      <alignment horizontal="center"/>
      <protection locked="0"/>
    </xf>
    <xf numFmtId="2" fontId="0" fillId="3" borderId="4" xfId="0" applyNumberFormat="1" applyFill="1" applyBorder="1" applyAlignment="1" applyProtection="1">
      <alignment horizontal="center"/>
      <protection locked="0"/>
    </xf>
    <xf numFmtId="166" fontId="0" fillId="2" borderId="7" xfId="0" applyNumberFormat="1" applyFill="1" applyBorder="1" applyAlignment="1">
      <alignment horizontal="center" vertical="center" wrapText="1"/>
    </xf>
    <xf numFmtId="0" fontId="53" fillId="0" borderId="67" xfId="0" applyFont="1" applyBorder="1" applyAlignment="1">
      <alignment horizontal="center" vertical="center" wrapText="1"/>
    </xf>
    <xf numFmtId="185" fontId="0" fillId="3" borderId="25" xfId="0" applyNumberFormat="1" applyFill="1" applyBorder="1" applyAlignment="1" applyProtection="1">
      <alignment horizontal="center" vertical="center" wrapText="1"/>
      <protection locked="0"/>
    </xf>
    <xf numFmtId="185" fontId="0" fillId="2" borderId="0" xfId="0" applyNumberFormat="1" applyFill="1" applyAlignment="1">
      <alignment horizontal="center" vertical="center" wrapText="1"/>
    </xf>
    <xf numFmtId="185" fontId="0" fillId="2" borderId="10" xfId="0" applyNumberFormat="1" applyFill="1" applyBorder="1" applyAlignment="1">
      <alignment horizontal="center" vertical="center" wrapText="1"/>
    </xf>
    <xf numFmtId="185" fontId="0" fillId="2" borderId="6" xfId="0" applyNumberFormat="1" applyFill="1" applyBorder="1" applyAlignment="1">
      <alignment horizontal="center" vertical="center" wrapText="1"/>
    </xf>
    <xf numFmtId="185" fontId="0" fillId="2" borderId="65" xfId="0" applyNumberFormat="1" applyFill="1" applyBorder="1" applyAlignment="1">
      <alignment horizontal="center" vertical="center" wrapText="1"/>
    </xf>
    <xf numFmtId="185" fontId="0" fillId="2" borderId="4" xfId="0" applyNumberFormat="1" applyFill="1" applyBorder="1" applyAlignment="1">
      <alignment horizontal="center" vertical="center" wrapText="1"/>
    </xf>
    <xf numFmtId="185" fontId="0" fillId="2" borderId="12" xfId="0" applyNumberFormat="1" applyFill="1" applyBorder="1" applyAlignment="1">
      <alignment horizontal="center" vertical="center" wrapText="1"/>
    </xf>
    <xf numFmtId="1" fontId="0" fillId="3" borderId="25" xfId="0" applyNumberFormat="1" applyFill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168" fontId="0" fillId="2" borderId="67" xfId="0" applyNumberFormat="1" applyFill="1" applyBorder="1" applyAlignment="1">
      <alignment horizontal="center" vertical="center"/>
    </xf>
    <xf numFmtId="168" fontId="0" fillId="2" borderId="25" xfId="0" applyNumberFormat="1" applyFill="1" applyBorder="1" applyAlignment="1">
      <alignment horizontal="center" vertical="center"/>
    </xf>
    <xf numFmtId="168" fontId="0" fillId="2" borderId="7" xfId="0" applyNumberFormat="1" applyFill="1" applyBorder="1" applyAlignment="1">
      <alignment horizontal="center" vertical="center"/>
    </xf>
    <xf numFmtId="185" fontId="0" fillId="3" borderId="4" xfId="0" applyNumberFormat="1" applyFill="1" applyBorder="1" applyAlignment="1" applyProtection="1">
      <alignment horizontal="center" vertical="center" wrapText="1"/>
      <protection locked="0"/>
    </xf>
    <xf numFmtId="185" fontId="0" fillId="3" borderId="12" xfId="0" applyNumberFormat="1" applyFill="1" applyBorder="1" applyAlignment="1" applyProtection="1">
      <alignment horizontal="center" vertical="center" wrapText="1"/>
      <protection locked="0"/>
    </xf>
    <xf numFmtId="185" fontId="0" fillId="3" borderId="13" xfId="0" applyNumberFormat="1" applyFill="1" applyBorder="1" applyAlignment="1" applyProtection="1">
      <alignment horizontal="center" vertical="center" wrapText="1"/>
      <protection locked="0"/>
    </xf>
    <xf numFmtId="0" fontId="0" fillId="2" borderId="67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3" borderId="1" xfId="0" applyFill="1" applyBorder="1"/>
    <xf numFmtId="0" fontId="2" fillId="2" borderId="66" xfId="1" applyFill="1" applyBorder="1"/>
    <xf numFmtId="0" fontId="76" fillId="44" borderId="1" xfId="0" applyFont="1" applyFill="1" applyBorder="1" applyAlignment="1">
      <alignment horizontal="center" vertical="center" wrapText="1"/>
    </xf>
    <xf numFmtId="0" fontId="77" fillId="0" borderId="1" xfId="0" applyFont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 wrapText="1"/>
    </xf>
    <xf numFmtId="3" fontId="0" fillId="3" borderId="0" xfId="0" applyNumberFormat="1" applyFill="1" applyAlignment="1">
      <alignment horizontal="center" vertical="center"/>
    </xf>
    <xf numFmtId="168" fontId="0" fillId="2" borderId="0" xfId="0" applyNumberFormat="1" applyFill="1" applyAlignment="1">
      <alignment horizontal="center" vertical="center"/>
    </xf>
    <xf numFmtId="185" fontId="0" fillId="2" borderId="25" xfId="0" applyNumberFormat="1" applyFill="1" applyBorder="1" applyAlignment="1">
      <alignment horizontal="center" vertical="center" wrapText="1"/>
    </xf>
    <xf numFmtId="0" fontId="0" fillId="0" borderId="12" xfId="0" applyBorder="1"/>
    <xf numFmtId="168" fontId="0" fillId="2" borderId="12" xfId="0" applyNumberFormat="1" applyFill="1" applyBorder="1" applyAlignment="1">
      <alignment horizontal="center" vertical="center"/>
    </xf>
    <xf numFmtId="0" fontId="0" fillId="3" borderId="66" xfId="0" applyFill="1" applyBorder="1" applyAlignment="1" applyProtection="1">
      <alignment horizontal="center" vertical="center" wrapText="1"/>
      <protection locked="0"/>
    </xf>
    <xf numFmtId="0" fontId="0" fillId="3" borderId="12" xfId="0" applyFill="1" applyBorder="1" applyAlignment="1" applyProtection="1">
      <alignment horizontal="center" vertical="center" wrapText="1"/>
      <protection locked="0"/>
    </xf>
    <xf numFmtId="0" fontId="0" fillId="3" borderId="13" xfId="0" applyFill="1" applyBorder="1" applyAlignment="1" applyProtection="1">
      <alignment horizontal="center" vertical="center" wrapText="1"/>
      <protection locked="0"/>
    </xf>
    <xf numFmtId="185" fontId="0" fillId="2" borderId="67" xfId="0" applyNumberFormat="1" applyFill="1" applyBorder="1" applyAlignment="1">
      <alignment horizontal="center" vertical="center" wrapText="1"/>
    </xf>
    <xf numFmtId="0" fontId="0" fillId="3" borderId="65" xfId="0" applyFill="1" applyBorder="1" applyAlignment="1" applyProtection="1">
      <alignment horizontal="center" vertical="center" wrapText="1"/>
      <protection locked="0"/>
    </xf>
    <xf numFmtId="0" fontId="0" fillId="3" borderId="4" xfId="0" applyFill="1" applyBorder="1" applyAlignment="1" applyProtection="1">
      <alignment horizontal="center" vertical="center" wrapText="1"/>
      <protection locked="0"/>
    </xf>
    <xf numFmtId="0" fontId="42" fillId="2" borderId="2" xfId="0" applyFont="1" applyFill="1" applyBorder="1" applyAlignment="1">
      <alignment horizontal="center" vertical="center" wrapText="1"/>
    </xf>
    <xf numFmtId="0" fontId="0" fillId="3" borderId="0" xfId="0" applyFill="1" applyAlignment="1" applyProtection="1">
      <alignment horizontal="center" vertical="center" wrapText="1"/>
      <protection locked="0"/>
    </xf>
    <xf numFmtId="1" fontId="0" fillId="3" borderId="66" xfId="0" applyNumberFormat="1" applyFill="1" applyBorder="1" applyAlignment="1">
      <alignment horizontal="center" vertical="center"/>
    </xf>
    <xf numFmtId="2" fontId="0" fillId="3" borderId="66" xfId="0" applyNumberFormat="1" applyFill="1" applyBorder="1" applyAlignment="1" applyProtection="1">
      <alignment horizontal="center"/>
      <protection locked="0"/>
    </xf>
    <xf numFmtId="2" fontId="0" fillId="3" borderId="13" xfId="0" applyNumberFormat="1" applyFill="1" applyBorder="1" applyAlignment="1" applyProtection="1">
      <alignment horizontal="center"/>
      <protection locked="0"/>
    </xf>
    <xf numFmtId="0" fontId="2" fillId="2" borderId="19" xfId="1" applyFill="1" applyBorder="1" applyAlignment="1">
      <alignment horizontal="center"/>
    </xf>
    <xf numFmtId="0" fontId="2" fillId="2" borderId="0" xfId="1" applyFill="1" applyAlignment="1">
      <alignment horizontal="center"/>
    </xf>
    <xf numFmtId="164" fontId="2" fillId="3" borderId="0" xfId="1" applyNumberFormat="1" applyFill="1" applyAlignment="1" applyProtection="1">
      <alignment horizontal="center" vertical="center"/>
      <protection locked="0"/>
    </xf>
    <xf numFmtId="164" fontId="2" fillId="3" borderId="20" xfId="1" applyNumberFormat="1" applyFill="1" applyBorder="1" applyAlignment="1" applyProtection="1">
      <alignment horizontal="center" vertical="center"/>
      <protection locked="0"/>
    </xf>
    <xf numFmtId="164" fontId="2" fillId="2" borderId="0" xfId="1" applyNumberFormat="1" applyFill="1" applyAlignment="1">
      <alignment horizontal="center"/>
    </xf>
    <xf numFmtId="164" fontId="2" fillId="2" borderId="20" xfId="1" applyNumberForma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2" fillId="2" borderId="14" xfId="1" applyFill="1" applyBorder="1" applyAlignment="1">
      <alignment horizontal="center"/>
    </xf>
    <xf numFmtId="0" fontId="2" fillId="2" borderId="37" xfId="1" applyFill="1" applyBorder="1" applyAlignment="1">
      <alignment horizontal="center"/>
    </xf>
    <xf numFmtId="0" fontId="2" fillId="3" borderId="37" xfId="1" applyFill="1" applyBorder="1" applyAlignment="1" applyProtection="1">
      <alignment horizontal="center"/>
      <protection locked="0"/>
    </xf>
    <xf numFmtId="0" fontId="2" fillId="3" borderId="15" xfId="1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/>
      <protection locked="0"/>
    </xf>
    <xf numFmtId="0" fontId="0" fillId="3" borderId="23" xfId="0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3" borderId="17" xfId="0" applyFill="1" applyBorder="1" applyAlignment="1" applyProtection="1">
      <alignment horizontal="center"/>
      <protection locked="0"/>
    </xf>
    <xf numFmtId="0" fontId="0" fillId="3" borderId="18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20" xfId="0" applyBorder="1" applyAlignment="1">
      <alignment horizontal="center"/>
    </xf>
    <xf numFmtId="0" fontId="18" fillId="2" borderId="14" xfId="1" applyFont="1" applyFill="1" applyBorder="1" applyAlignment="1">
      <alignment horizontal="center" vertical="center"/>
    </xf>
    <xf numFmtId="0" fontId="18" fillId="2" borderId="37" xfId="1" applyFont="1" applyFill="1" applyBorder="1" applyAlignment="1">
      <alignment horizontal="center" vertical="center"/>
    </xf>
    <xf numFmtId="0" fontId="18" fillId="2" borderId="15" xfId="1" applyFont="1" applyFill="1" applyBorder="1" applyAlignment="1">
      <alignment horizontal="center" vertical="center"/>
    </xf>
    <xf numFmtId="0" fontId="2" fillId="2" borderId="16" xfId="1" applyFill="1" applyBorder="1" applyAlignment="1">
      <alignment horizontal="center" vertical="center"/>
    </xf>
    <xf numFmtId="0" fontId="2" fillId="2" borderId="17" xfId="1" applyFill="1" applyBorder="1" applyAlignment="1">
      <alignment horizontal="center" vertical="center"/>
    </xf>
    <xf numFmtId="182" fontId="2" fillId="3" borderId="17" xfId="1" applyNumberFormat="1" applyFill="1" applyBorder="1" applyAlignment="1" applyProtection="1">
      <alignment horizontal="center" vertical="center"/>
      <protection locked="0"/>
    </xf>
    <xf numFmtId="182" fontId="2" fillId="3" borderId="18" xfId="1" applyNumberFormat="1" applyFill="1" applyBorder="1" applyAlignment="1" applyProtection="1">
      <alignment horizontal="center" vertical="center"/>
      <protection locked="0"/>
    </xf>
    <xf numFmtId="49" fontId="2" fillId="3" borderId="0" xfId="1" applyNumberFormat="1" applyFill="1" applyAlignment="1" applyProtection="1">
      <alignment horizontal="center" vertical="center"/>
      <protection locked="0"/>
    </xf>
    <xf numFmtId="49" fontId="2" fillId="3" borderId="20" xfId="1" applyNumberFormat="1" applyFill="1" applyBorder="1" applyAlignment="1" applyProtection="1">
      <alignment horizontal="center" vertical="center"/>
      <protection locked="0"/>
    </xf>
    <xf numFmtId="0" fontId="0" fillId="2" borderId="37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2" fillId="3" borderId="0" xfId="1" applyFill="1" applyAlignment="1">
      <alignment horizontal="center"/>
    </xf>
    <xf numFmtId="0" fontId="2" fillId="3" borderId="20" xfId="1" applyFill="1" applyBorder="1" applyAlignment="1">
      <alignment horizontal="center"/>
    </xf>
    <xf numFmtId="0" fontId="2" fillId="2" borderId="20" xfId="1" applyFill="1" applyBorder="1" applyAlignment="1">
      <alignment horizontal="center"/>
    </xf>
    <xf numFmtId="0" fontId="2" fillId="3" borderId="0" xfId="1" applyFill="1" applyAlignment="1" applyProtection="1">
      <alignment horizontal="center"/>
      <protection locked="0"/>
    </xf>
    <xf numFmtId="0" fontId="2" fillId="3" borderId="20" xfId="1" applyFill="1" applyBorder="1" applyAlignment="1" applyProtection="1">
      <alignment horizontal="center"/>
      <protection locked="0"/>
    </xf>
    <xf numFmtId="0" fontId="2" fillId="3" borderId="0" xfId="1" applyFill="1" applyAlignment="1">
      <alignment horizontal="center" vertical="center"/>
    </xf>
    <xf numFmtId="0" fontId="2" fillId="3" borderId="20" xfId="1" applyFill="1" applyBorder="1" applyAlignment="1">
      <alignment horizontal="center" vertical="center"/>
    </xf>
    <xf numFmtId="0" fontId="2" fillId="2" borderId="21" xfId="1" applyFill="1" applyBorder="1" applyAlignment="1">
      <alignment horizontal="center"/>
    </xf>
    <xf numFmtId="0" fontId="2" fillId="2" borderId="22" xfId="1" applyFill="1" applyBorder="1" applyAlignment="1">
      <alignment horizontal="center"/>
    </xf>
    <xf numFmtId="0" fontId="2" fillId="0" borderId="22" xfId="1" applyBorder="1" applyAlignment="1">
      <alignment horizontal="center"/>
    </xf>
    <xf numFmtId="0" fontId="2" fillId="0" borderId="23" xfId="1" applyBorder="1" applyAlignment="1">
      <alignment horizontal="center"/>
    </xf>
    <xf numFmtId="0" fontId="2" fillId="0" borderId="0" xfId="1" applyAlignment="1">
      <alignment horizontal="center"/>
    </xf>
    <xf numFmtId="0" fontId="18" fillId="2" borderId="14" xfId="1" applyFont="1" applyFill="1" applyBorder="1" applyAlignment="1">
      <alignment horizontal="center"/>
    </xf>
    <xf numFmtId="0" fontId="18" fillId="2" borderId="37" xfId="1" applyFont="1" applyFill="1" applyBorder="1" applyAlignment="1">
      <alignment horizontal="center"/>
    </xf>
    <xf numFmtId="0" fontId="18" fillId="2" borderId="15" xfId="1" applyFont="1" applyFill="1" applyBorder="1" applyAlignment="1">
      <alignment horizontal="center"/>
    </xf>
    <xf numFmtId="0" fontId="18" fillId="0" borderId="0" xfId="1" applyFont="1" applyAlignment="1">
      <alignment horizontal="center"/>
    </xf>
    <xf numFmtId="0" fontId="2" fillId="2" borderId="16" xfId="1" applyFill="1" applyBorder="1" applyAlignment="1">
      <alignment horizontal="center"/>
    </xf>
    <xf numFmtId="0" fontId="2" fillId="2" borderId="17" xfId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2" fillId="3" borderId="22" xfId="1" applyFill="1" applyBorder="1" applyAlignment="1" applyProtection="1">
      <alignment horizontal="center"/>
      <protection locked="0"/>
    </xf>
    <xf numFmtId="0" fontId="2" fillId="3" borderId="23" xfId="1" applyFill="1" applyBorder="1" applyAlignment="1" applyProtection="1">
      <alignment horizontal="center"/>
      <protection locked="0"/>
    </xf>
    <xf numFmtId="11" fontId="2" fillId="0" borderId="0" xfId="1" applyNumberFormat="1" applyAlignment="1">
      <alignment horizontal="center"/>
    </xf>
    <xf numFmtId="11" fontId="2" fillId="0" borderId="20" xfId="1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12" fillId="2" borderId="17" xfId="2" applyFont="1" applyFill="1" applyBorder="1" applyAlignment="1">
      <alignment horizontal="center" vertical="center" wrapText="1"/>
    </xf>
    <xf numFmtId="0" fontId="12" fillId="2" borderId="16" xfId="2" applyFont="1" applyFill="1" applyBorder="1" applyAlignment="1">
      <alignment horizontal="center" vertical="center" wrapText="1"/>
    </xf>
    <xf numFmtId="0" fontId="12" fillId="2" borderId="18" xfId="2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center" vertical="center" wrapText="1"/>
    </xf>
    <xf numFmtId="0" fontId="12" fillId="2" borderId="21" xfId="2" applyFont="1" applyFill="1" applyBorder="1" applyAlignment="1">
      <alignment horizontal="center" vertical="center" wrapText="1"/>
    </xf>
    <xf numFmtId="0" fontId="12" fillId="2" borderId="22" xfId="2" applyFont="1" applyFill="1" applyBorder="1" applyAlignment="1">
      <alignment horizontal="center" vertical="center" wrapText="1"/>
    </xf>
    <xf numFmtId="0" fontId="12" fillId="2" borderId="23" xfId="2" applyFont="1" applyFill="1" applyBorder="1" applyAlignment="1">
      <alignment horizontal="center" vertical="center" wrapText="1"/>
    </xf>
    <xf numFmtId="0" fontId="12" fillId="2" borderId="20" xfId="2" applyFont="1" applyFill="1" applyBorder="1" applyAlignment="1">
      <alignment horizontal="center" vertical="center" wrapText="1"/>
    </xf>
    <xf numFmtId="176" fontId="12" fillId="2" borderId="21" xfId="2" applyNumberFormat="1" applyFont="1" applyFill="1" applyBorder="1" applyAlignment="1">
      <alignment horizontal="center" vertical="center" wrapText="1"/>
    </xf>
    <xf numFmtId="176" fontId="12" fillId="2" borderId="22" xfId="2" applyNumberFormat="1" applyFont="1" applyFill="1" applyBorder="1" applyAlignment="1">
      <alignment horizontal="center" vertical="center" wrapText="1"/>
    </xf>
    <xf numFmtId="176" fontId="12" fillId="2" borderId="23" xfId="2" applyNumberFormat="1" applyFont="1" applyFill="1" applyBorder="1" applyAlignment="1">
      <alignment horizontal="center" vertical="center" wrapText="1"/>
    </xf>
    <xf numFmtId="0" fontId="12" fillId="2" borderId="19" xfId="2" applyFont="1" applyFill="1" applyBorder="1" applyAlignment="1">
      <alignment horizontal="center" vertical="center" wrapText="1"/>
    </xf>
    <xf numFmtId="0" fontId="66" fillId="38" borderId="14" xfId="1" applyFont="1" applyFill="1" applyBorder="1" applyAlignment="1">
      <alignment horizontal="center" vertical="center"/>
    </xf>
    <xf numFmtId="0" fontId="66" fillId="38" borderId="37" xfId="1" applyFont="1" applyFill="1" applyBorder="1" applyAlignment="1">
      <alignment horizontal="center" vertical="center"/>
    </xf>
    <xf numFmtId="0" fontId="66" fillId="38" borderId="15" xfId="1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53" fillId="0" borderId="2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3" xfId="0" applyFont="1" applyBorder="1" applyAlignment="1">
      <alignment horizontal="center" vertical="center"/>
    </xf>
    <xf numFmtId="0" fontId="74" fillId="2" borderId="0" xfId="6" applyFont="1" applyFill="1" applyAlignment="1">
      <alignment horizontal="left" vertical="center" wrapText="1" indent="3"/>
    </xf>
    <xf numFmtId="0" fontId="69" fillId="2" borderId="0" xfId="6" applyFont="1" applyFill="1" applyAlignment="1">
      <alignment horizontal="left" vertical="center" wrapText="1" indent="3"/>
    </xf>
    <xf numFmtId="0" fontId="68" fillId="0" borderId="71" xfId="6" applyBorder="1" applyAlignment="1">
      <alignment horizontal="left" vertical="top" wrapText="1"/>
    </xf>
    <xf numFmtId="0" fontId="75" fillId="2" borderId="2" xfId="6" applyFont="1" applyFill="1" applyBorder="1" applyAlignment="1">
      <alignment horizontal="center" vertical="center" wrapText="1"/>
    </xf>
    <xf numFmtId="0" fontId="75" fillId="2" borderId="3" xfId="6" applyFont="1" applyFill="1" applyBorder="1" applyAlignment="1">
      <alignment horizontal="center" vertical="center" wrapText="1"/>
    </xf>
    <xf numFmtId="0" fontId="68" fillId="2" borderId="3" xfId="6" applyFill="1" applyBorder="1" applyAlignment="1">
      <alignment horizontal="center" vertical="center" wrapText="1"/>
    </xf>
    <xf numFmtId="0" fontId="70" fillId="2" borderId="5" xfId="6" applyFont="1" applyFill="1" applyBorder="1" applyAlignment="1">
      <alignment horizontal="center" vertical="center" wrapText="1"/>
    </xf>
    <xf numFmtId="0" fontId="70" fillId="2" borderId="3" xfId="6" applyFont="1" applyFill="1" applyBorder="1" applyAlignment="1">
      <alignment horizontal="center" vertical="center" wrapText="1"/>
    </xf>
    <xf numFmtId="168" fontId="62" fillId="17" borderId="2" xfId="0" applyNumberFormat="1" applyFont="1" applyFill="1" applyBorder="1" applyAlignment="1">
      <alignment horizontal="center"/>
    </xf>
    <xf numFmtId="168" fontId="62" fillId="17" borderId="3" xfId="0" applyNumberFormat="1" applyFont="1" applyFill="1" applyBorder="1" applyAlignment="1">
      <alignment horizontal="center"/>
    </xf>
    <xf numFmtId="168" fontId="62" fillId="42" borderId="4" xfId="0" applyNumberFormat="1" applyFont="1" applyFill="1" applyBorder="1" applyAlignment="1">
      <alignment horizontal="center"/>
    </xf>
    <xf numFmtId="168" fontId="62" fillId="42" borderId="13" xfId="0" applyNumberFormat="1" applyFont="1" applyFill="1" applyBorder="1" applyAlignment="1">
      <alignment horizontal="center"/>
    </xf>
    <xf numFmtId="0" fontId="0" fillId="2" borderId="0" xfId="0" applyFill="1" applyAlignment="1">
      <alignment horizontal="left" vertical="center" wrapText="1"/>
    </xf>
    <xf numFmtId="0" fontId="74" fillId="2" borderId="0" xfId="6" applyFont="1" applyFill="1" applyAlignment="1">
      <alignment horizontal="left" vertical="top" wrapText="1"/>
    </xf>
    <xf numFmtId="0" fontId="69" fillId="2" borderId="0" xfId="6" applyFont="1" applyFill="1" applyAlignment="1">
      <alignment horizontal="left" vertical="top" wrapText="1"/>
    </xf>
    <xf numFmtId="0" fontId="26" fillId="2" borderId="2" xfId="6" applyFont="1" applyFill="1" applyBorder="1" applyAlignment="1">
      <alignment horizontal="center" vertical="center" wrapText="1"/>
    </xf>
    <xf numFmtId="0" fontId="75" fillId="2" borderId="5" xfId="6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2" fillId="2" borderId="65" xfId="1" applyFill="1" applyBorder="1" applyAlignment="1">
      <alignment horizontal="center"/>
    </xf>
    <xf numFmtId="181" fontId="2" fillId="27" borderId="0" xfId="1" applyNumberFormat="1" applyFill="1" applyAlignment="1">
      <alignment horizontal="center"/>
    </xf>
    <xf numFmtId="181" fontId="2" fillId="27" borderId="66" xfId="1" applyNumberFormat="1" applyFill="1" applyBorder="1" applyAlignment="1">
      <alignment horizontal="center"/>
    </xf>
    <xf numFmtId="0" fontId="12" fillId="2" borderId="10" xfId="1" applyFont="1" applyFill="1" applyBorder="1" applyAlignment="1">
      <alignment horizontal="center" vertical="center" wrapText="1"/>
    </xf>
    <xf numFmtId="0" fontId="12" fillId="2" borderId="65" xfId="1" applyFont="1" applyFill="1" applyBorder="1" applyAlignment="1">
      <alignment horizontal="center" vertical="center" wrapText="1"/>
    </xf>
    <xf numFmtId="0" fontId="2" fillId="27" borderId="65" xfId="1" applyFill="1" applyBorder="1" applyAlignment="1">
      <alignment horizontal="center"/>
    </xf>
    <xf numFmtId="0" fontId="2" fillId="27" borderId="0" xfId="1" applyFill="1" applyAlignment="1">
      <alignment horizontal="center"/>
    </xf>
    <xf numFmtId="0" fontId="2" fillId="2" borderId="4" xfId="1" applyFill="1" applyBorder="1" applyAlignment="1">
      <alignment horizontal="center"/>
    </xf>
    <xf numFmtId="0" fontId="2" fillId="2" borderId="12" xfId="1" applyFill="1" applyBorder="1" applyAlignment="1">
      <alignment horizontal="center"/>
    </xf>
    <xf numFmtId="0" fontId="42" fillId="0" borderId="67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2" borderId="67" xfId="0" applyFont="1" applyFill="1" applyBorder="1" applyAlignment="1">
      <alignment horizontal="center" vertical="center" wrapText="1"/>
    </xf>
    <xf numFmtId="0" fontId="42" fillId="2" borderId="25" xfId="0" applyFont="1" applyFill="1" applyBorder="1" applyAlignment="1">
      <alignment horizontal="center" vertical="center" wrapText="1"/>
    </xf>
    <xf numFmtId="0" fontId="42" fillId="2" borderId="25" xfId="0" applyFont="1" applyFill="1" applyBorder="1" applyAlignment="1">
      <alignment horizontal="center" vertical="center"/>
    </xf>
    <xf numFmtId="0" fontId="12" fillId="2" borderId="25" xfId="1" applyFont="1" applyFill="1" applyBorder="1" applyAlignment="1">
      <alignment horizontal="center" vertical="center" wrapText="1"/>
    </xf>
    <xf numFmtId="0" fontId="12" fillId="2" borderId="7" xfId="1" applyFont="1" applyFill="1" applyBorder="1" applyAlignment="1">
      <alignment horizontal="center" vertical="center" wrapText="1"/>
    </xf>
    <xf numFmtId="0" fontId="2" fillId="2" borderId="66" xfId="1" applyFill="1" applyBorder="1" applyAlignment="1">
      <alignment horizontal="center"/>
    </xf>
    <xf numFmtId="0" fontId="2" fillId="2" borderId="13" xfId="1" applyFill="1" applyBorder="1" applyAlignment="1">
      <alignment horizontal="center"/>
    </xf>
    <xf numFmtId="0" fontId="2" fillId="27" borderId="4" xfId="1" applyFill="1" applyBorder="1" applyAlignment="1">
      <alignment horizontal="center"/>
    </xf>
    <xf numFmtId="0" fontId="2" fillId="27" borderId="12" xfId="1" applyFill="1" applyBorder="1" applyAlignment="1">
      <alignment horizontal="center"/>
    </xf>
    <xf numFmtId="181" fontId="2" fillId="27" borderId="12" xfId="1" applyNumberFormat="1" applyFill="1" applyBorder="1" applyAlignment="1">
      <alignment horizontal="center"/>
    </xf>
    <xf numFmtId="181" fontId="2" fillId="27" borderId="13" xfId="1" applyNumberFormat="1" applyFill="1" applyBorder="1" applyAlignment="1">
      <alignment horizontal="center"/>
    </xf>
    <xf numFmtId="0" fontId="44" fillId="0" borderId="2" xfId="1" applyFont="1" applyBorder="1" applyAlignment="1">
      <alignment horizontal="center"/>
    </xf>
    <xf numFmtId="0" fontId="44" fillId="0" borderId="5" xfId="1" applyFont="1" applyBorder="1" applyAlignment="1">
      <alignment horizontal="center"/>
    </xf>
    <xf numFmtId="0" fontId="44" fillId="0" borderId="3" xfId="1" applyFont="1" applyBorder="1" applyAlignment="1">
      <alignment horizontal="center"/>
    </xf>
    <xf numFmtId="0" fontId="2" fillId="27" borderId="10" xfId="1" applyFill="1" applyBorder="1" applyAlignment="1">
      <alignment horizontal="center"/>
    </xf>
    <xf numFmtId="0" fontId="2" fillId="27" borderId="6" xfId="1" applyFill="1" applyBorder="1" applyAlignment="1">
      <alignment horizontal="center"/>
    </xf>
    <xf numFmtId="0" fontId="2" fillId="27" borderId="66" xfId="1" applyFill="1" applyBorder="1" applyAlignment="1">
      <alignment horizontal="center"/>
    </xf>
    <xf numFmtId="181" fontId="2" fillId="27" borderId="6" xfId="1" applyNumberFormat="1" applyFill="1" applyBorder="1" applyAlignment="1">
      <alignment horizontal="center"/>
    </xf>
    <xf numFmtId="181" fontId="2" fillId="27" borderId="11" xfId="1" applyNumberFormat="1" applyFill="1" applyBorder="1" applyAlignment="1">
      <alignment horizontal="center"/>
    </xf>
    <xf numFmtId="0" fontId="7" fillId="4" borderId="14" xfId="1" applyFont="1" applyFill="1" applyBorder="1" applyAlignment="1">
      <alignment horizontal="center"/>
    </xf>
    <xf numFmtId="0" fontId="2" fillId="0" borderId="37" xfId="1" applyBorder="1" applyAlignment="1">
      <alignment horizontal="center"/>
    </xf>
    <xf numFmtId="0" fontId="2" fillId="0" borderId="15" xfId="1" applyBorder="1" applyAlignment="1">
      <alignment horizontal="center"/>
    </xf>
    <xf numFmtId="0" fontId="7" fillId="4" borderId="16" xfId="1" applyFont="1" applyFill="1" applyBorder="1" applyAlignment="1">
      <alignment horizontal="center"/>
    </xf>
    <xf numFmtId="0" fontId="7" fillId="4" borderId="18" xfId="1" applyFont="1" applyFill="1" applyBorder="1" applyAlignment="1">
      <alignment horizontal="center"/>
    </xf>
    <xf numFmtId="0" fontId="7" fillId="4" borderId="15" xfId="1" applyFont="1" applyFill="1" applyBorder="1" applyAlignment="1">
      <alignment horizontal="center"/>
    </xf>
    <xf numFmtId="0" fontId="7" fillId="4" borderId="37" xfId="1" applyFont="1" applyFill="1" applyBorder="1" applyAlignment="1">
      <alignment horizontal="center"/>
    </xf>
    <xf numFmtId="0" fontId="2" fillId="2" borderId="23" xfId="1" applyFill="1" applyBorder="1" applyAlignment="1">
      <alignment horizontal="center"/>
    </xf>
    <xf numFmtId="0" fontId="16" fillId="7" borderId="0" xfId="1" applyFont="1" applyFill="1" applyAlignment="1" applyProtection="1">
      <alignment horizontal="center"/>
      <protection hidden="1"/>
    </xf>
    <xf numFmtId="0" fontId="17" fillId="0" borderId="0" xfId="1" applyFont="1" applyAlignment="1" applyProtection="1">
      <alignment horizontal="center" vertical="top"/>
      <protection hidden="1"/>
    </xf>
    <xf numFmtId="0" fontId="44" fillId="0" borderId="14" xfId="1" applyFont="1" applyBorder="1" applyAlignment="1" applyProtection="1">
      <alignment horizontal="center"/>
      <protection hidden="1"/>
    </xf>
    <xf numFmtId="0" fontId="44" fillId="0" borderId="37" xfId="1" applyFont="1" applyBorder="1" applyAlignment="1" applyProtection="1">
      <alignment horizontal="center"/>
      <protection hidden="1"/>
    </xf>
    <xf numFmtId="0" fontId="44" fillId="0" borderId="15" xfId="1" applyFont="1" applyBorder="1" applyAlignment="1" applyProtection="1">
      <alignment horizontal="center"/>
      <protection hidden="1"/>
    </xf>
    <xf numFmtId="0" fontId="12" fillId="2" borderId="19" xfId="1" applyFont="1" applyFill="1" applyBorder="1" applyAlignment="1">
      <alignment horizontal="center"/>
    </xf>
    <xf numFmtId="0" fontId="12" fillId="2" borderId="0" xfId="1" applyFont="1" applyFill="1" applyAlignment="1">
      <alignment horizontal="center"/>
    </xf>
    <xf numFmtId="0" fontId="12" fillId="2" borderId="20" xfId="1" applyFont="1" applyFill="1" applyBorder="1" applyAlignment="1">
      <alignment horizontal="center"/>
    </xf>
    <xf numFmtId="0" fontId="2" fillId="27" borderId="19" xfId="1" applyFill="1" applyBorder="1" applyAlignment="1" applyProtection="1">
      <alignment horizontal="center"/>
      <protection hidden="1"/>
    </xf>
    <xf numFmtId="0" fontId="2" fillId="27" borderId="0" xfId="1" applyFill="1" applyAlignment="1" applyProtection="1">
      <alignment horizontal="center"/>
      <protection hidden="1"/>
    </xf>
    <xf numFmtId="181" fontId="2" fillId="27" borderId="0" xfId="1" applyNumberFormat="1" applyFill="1" applyAlignment="1" applyProtection="1">
      <alignment horizontal="center"/>
      <protection locked="0" hidden="1"/>
    </xf>
    <xf numFmtId="181" fontId="2" fillId="27" borderId="20" xfId="1" applyNumberFormat="1" applyFill="1" applyBorder="1" applyAlignment="1" applyProtection="1">
      <alignment horizontal="center"/>
      <protection locked="0" hidden="1"/>
    </xf>
    <xf numFmtId="0" fontId="2" fillId="2" borderId="19" xfId="1" applyFill="1" applyBorder="1" applyAlignment="1" applyProtection="1">
      <alignment horizontal="center"/>
      <protection hidden="1"/>
    </xf>
    <xf numFmtId="0" fontId="2" fillId="2" borderId="0" xfId="1" applyFill="1" applyAlignment="1" applyProtection="1">
      <alignment horizontal="center"/>
      <protection hidden="1"/>
    </xf>
    <xf numFmtId="181" fontId="2" fillId="2" borderId="0" xfId="1" applyNumberFormat="1" applyFill="1" applyAlignment="1" applyProtection="1">
      <alignment horizontal="center"/>
      <protection locked="0" hidden="1"/>
    </xf>
    <xf numFmtId="181" fontId="2" fillId="2" borderId="20" xfId="1" applyNumberFormat="1" applyFill="1" applyBorder="1" applyAlignment="1" applyProtection="1">
      <alignment horizontal="center"/>
      <protection locked="0" hidden="1"/>
    </xf>
    <xf numFmtId="0" fontId="2" fillId="27" borderId="16" xfId="1" applyFill="1" applyBorder="1" applyAlignment="1" applyProtection="1">
      <alignment horizontal="center"/>
      <protection hidden="1"/>
    </xf>
    <xf numFmtId="0" fontId="2" fillId="27" borderId="17" xfId="1" applyFill="1" applyBorder="1" applyAlignment="1" applyProtection="1">
      <alignment horizontal="center"/>
      <protection hidden="1"/>
    </xf>
    <xf numFmtId="181" fontId="2" fillId="27" borderId="17" xfId="1" applyNumberFormat="1" applyFill="1" applyBorder="1" applyAlignment="1" applyProtection="1">
      <alignment horizontal="center"/>
      <protection locked="0" hidden="1"/>
    </xf>
    <xf numFmtId="181" fontId="2" fillId="27" borderId="18" xfId="1" applyNumberFormat="1" applyFill="1" applyBorder="1" applyAlignment="1" applyProtection="1">
      <alignment horizontal="center"/>
      <protection locked="0" hidden="1"/>
    </xf>
    <xf numFmtId="0" fontId="18" fillId="0" borderId="0" xfId="1" applyFont="1" applyAlignment="1" applyProtection="1">
      <alignment horizontal="center"/>
      <protection hidden="1"/>
    </xf>
    <xf numFmtId="0" fontId="2" fillId="27" borderId="17" xfId="1" applyFill="1" applyBorder="1" applyAlignment="1" applyProtection="1">
      <alignment horizontal="center"/>
      <protection locked="0"/>
    </xf>
    <xf numFmtId="0" fontId="2" fillId="27" borderId="18" xfId="1" applyFill="1" applyBorder="1" applyAlignment="1" applyProtection="1">
      <alignment horizontal="center"/>
      <protection locked="0"/>
    </xf>
    <xf numFmtId="0" fontId="2" fillId="2" borderId="0" xfId="1" applyFill="1" applyAlignment="1" applyProtection="1">
      <alignment horizontal="center"/>
      <protection locked="0"/>
    </xf>
    <xf numFmtId="0" fontId="2" fillId="2" borderId="20" xfId="1" applyFill="1" applyBorder="1" applyAlignment="1" applyProtection="1">
      <alignment horizontal="center"/>
      <protection locked="0"/>
    </xf>
    <xf numFmtId="0" fontId="2" fillId="27" borderId="0" xfId="1" applyFill="1" applyAlignment="1" applyProtection="1">
      <alignment horizontal="center"/>
      <protection locked="0"/>
    </xf>
    <xf numFmtId="0" fontId="2" fillId="27" borderId="20" xfId="1" applyFill="1" applyBorder="1" applyAlignment="1" applyProtection="1">
      <alignment horizontal="center"/>
      <protection locked="0"/>
    </xf>
    <xf numFmtId="0" fontId="2" fillId="27" borderId="21" xfId="1" applyFill="1" applyBorder="1" applyAlignment="1" applyProtection="1">
      <alignment horizontal="center"/>
      <protection hidden="1"/>
    </xf>
    <xf numFmtId="0" fontId="2" fillId="27" borderId="22" xfId="1" applyFill="1" applyBorder="1" applyAlignment="1" applyProtection="1">
      <alignment horizontal="center"/>
      <protection hidden="1"/>
    </xf>
    <xf numFmtId="181" fontId="2" fillId="27" borderId="22" xfId="1" applyNumberFormat="1" applyFill="1" applyBorder="1" applyAlignment="1" applyProtection="1">
      <alignment horizontal="center"/>
      <protection locked="0" hidden="1"/>
    </xf>
    <xf numFmtId="181" fontId="2" fillId="27" borderId="23" xfId="1" applyNumberFormat="1" applyFill="1" applyBorder="1" applyAlignment="1" applyProtection="1">
      <alignment horizontal="center"/>
      <protection locked="0" hidden="1"/>
    </xf>
    <xf numFmtId="0" fontId="2" fillId="0" borderId="0" xfId="1" applyAlignment="1" applyProtection="1">
      <alignment horizontal="center"/>
      <protection hidden="1"/>
    </xf>
    <xf numFmtId="0" fontId="2" fillId="2" borderId="21" xfId="1" applyFill="1" applyBorder="1" applyAlignment="1" applyProtection="1">
      <alignment horizontal="center"/>
      <protection hidden="1"/>
    </xf>
    <xf numFmtId="0" fontId="2" fillId="2" borderId="22" xfId="1" applyFill="1" applyBorder="1" applyAlignment="1" applyProtection="1">
      <alignment horizontal="center"/>
      <protection hidden="1"/>
    </xf>
    <xf numFmtId="11" fontId="2" fillId="2" borderId="22" xfId="1" applyNumberFormat="1" applyFill="1" applyBorder="1" applyAlignment="1" applyProtection="1">
      <alignment horizontal="center"/>
      <protection locked="0"/>
    </xf>
    <xf numFmtId="11" fontId="2" fillId="2" borderId="23" xfId="1" applyNumberFormat="1" applyFill="1" applyBorder="1" applyAlignment="1" applyProtection="1">
      <alignment horizontal="center"/>
      <protection locked="0"/>
    </xf>
    <xf numFmtId="0" fontId="2" fillId="27" borderId="19" xfId="1" applyFill="1" applyBorder="1" applyAlignment="1">
      <alignment horizontal="center"/>
    </xf>
    <xf numFmtId="0" fontId="2" fillId="0" borderId="38" xfId="1" applyBorder="1" applyAlignment="1" applyProtection="1">
      <alignment horizontal="center"/>
      <protection hidden="1"/>
    </xf>
    <xf numFmtId="0" fontId="2" fillId="27" borderId="16" xfId="1" applyFill="1" applyBorder="1" applyAlignment="1">
      <alignment horizontal="center"/>
    </xf>
    <xf numFmtId="0" fontId="2" fillId="27" borderId="17" xfId="1" applyFill="1" applyBorder="1" applyAlignment="1">
      <alignment horizontal="center"/>
    </xf>
    <xf numFmtId="0" fontId="2" fillId="27" borderId="18" xfId="1" applyFill="1" applyBorder="1" applyAlignment="1" applyProtection="1">
      <alignment horizontal="center"/>
      <protection hidden="1"/>
    </xf>
    <xf numFmtId="0" fontId="18" fillId="0" borderId="22" xfId="1" applyFont="1" applyBorder="1" applyAlignment="1" applyProtection="1">
      <alignment horizontal="center"/>
      <protection hidden="1"/>
    </xf>
    <xf numFmtId="0" fontId="12" fillId="12" borderId="14" xfId="1" applyFont="1" applyFill="1" applyBorder="1" applyAlignment="1" applyProtection="1">
      <alignment horizontal="center"/>
      <protection hidden="1"/>
    </xf>
    <xf numFmtId="0" fontId="12" fillId="12" borderId="37" xfId="1" applyFont="1" applyFill="1" applyBorder="1" applyAlignment="1" applyProtection="1">
      <alignment horizontal="center"/>
      <protection hidden="1"/>
    </xf>
    <xf numFmtId="0" fontId="12" fillId="12" borderId="15" xfId="1" applyFont="1" applyFill="1" applyBorder="1" applyAlignment="1" applyProtection="1">
      <alignment horizontal="center"/>
      <protection hidden="1"/>
    </xf>
    <xf numFmtId="0" fontId="2" fillId="27" borderId="20" xfId="1" applyFill="1" applyBorder="1" applyAlignment="1" applyProtection="1">
      <alignment horizontal="center"/>
      <protection hidden="1"/>
    </xf>
    <xf numFmtId="0" fontId="2" fillId="2" borderId="23" xfId="1" applyFill="1" applyBorder="1" applyAlignment="1" applyProtection="1">
      <alignment horizontal="center"/>
      <protection hidden="1"/>
    </xf>
    <xf numFmtId="182" fontId="2" fillId="2" borderId="0" xfId="1" applyNumberFormat="1" applyFill="1" applyAlignment="1">
      <alignment horizontal="center"/>
    </xf>
    <xf numFmtId="182" fontId="2" fillId="2" borderId="20" xfId="1" applyNumberFormat="1" applyFill="1" applyBorder="1" applyAlignment="1">
      <alignment horizontal="center"/>
    </xf>
    <xf numFmtId="0" fontId="2" fillId="2" borderId="0" xfId="1" applyFill="1" applyAlignment="1" applyProtection="1">
      <alignment horizontal="center"/>
      <protection locked="0" hidden="1"/>
    </xf>
    <xf numFmtId="0" fontId="2" fillId="2" borderId="20" xfId="1" applyFill="1" applyBorder="1" applyAlignment="1" applyProtection="1">
      <alignment horizontal="center"/>
      <protection locked="0" hidden="1"/>
    </xf>
    <xf numFmtId="0" fontId="2" fillId="2" borderId="16" xfId="1" applyFill="1" applyBorder="1" applyAlignment="1" applyProtection="1">
      <alignment horizontal="center"/>
      <protection hidden="1"/>
    </xf>
    <xf numFmtId="0" fontId="2" fillId="2" borderId="17" xfId="1" applyFill="1" applyBorder="1" applyAlignment="1" applyProtection="1">
      <alignment horizontal="center"/>
      <protection hidden="1"/>
    </xf>
    <xf numFmtId="181" fontId="2" fillId="2" borderId="0" xfId="1" applyNumberFormat="1" applyFill="1" applyAlignment="1">
      <alignment horizontal="center"/>
    </xf>
    <xf numFmtId="181" fontId="2" fillId="2" borderId="20" xfId="1" applyNumberFormat="1" applyFill="1" applyBorder="1" applyAlignment="1">
      <alignment horizontal="center"/>
    </xf>
    <xf numFmtId="0" fontId="12" fillId="12" borderId="16" xfId="1" applyFont="1" applyFill="1" applyBorder="1" applyAlignment="1" applyProtection="1">
      <alignment horizontal="center"/>
      <protection hidden="1"/>
    </xf>
    <xf numFmtId="0" fontId="12" fillId="12" borderId="17" xfId="1" applyFont="1" applyFill="1" applyBorder="1" applyAlignment="1" applyProtection="1">
      <alignment horizontal="center"/>
      <protection hidden="1"/>
    </xf>
    <xf numFmtId="0" fontId="12" fillId="12" borderId="18" xfId="1" applyFont="1" applyFill="1" applyBorder="1" applyAlignment="1" applyProtection="1">
      <alignment horizontal="center"/>
      <protection hidden="1"/>
    </xf>
    <xf numFmtId="0" fontId="2" fillId="2" borderId="18" xfId="1" applyFill="1" applyBorder="1" applyAlignment="1">
      <alignment horizontal="center"/>
    </xf>
    <xf numFmtId="0" fontId="15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0" fontId="42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2" fillId="0" borderId="0" xfId="0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42" fillId="0" borderId="6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53" fillId="0" borderId="12" xfId="0" applyFont="1" applyBorder="1" applyAlignment="1">
      <alignment horizontal="center"/>
    </xf>
    <xf numFmtId="0" fontId="53" fillId="0" borderId="12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55" fillId="0" borderId="1" xfId="0" applyFont="1" applyBorder="1" applyAlignment="1">
      <alignment horizontal="center" vertical="center" wrapText="1"/>
    </xf>
    <xf numFmtId="0" fontId="55" fillId="0" borderId="10" xfId="0" applyFont="1" applyBorder="1" applyAlignment="1">
      <alignment horizontal="center" vertical="center" wrapText="1"/>
    </xf>
    <xf numFmtId="0" fontId="55" fillId="0" borderId="6" xfId="0" applyFont="1" applyBorder="1" applyAlignment="1">
      <alignment horizontal="center" vertical="center" wrapText="1"/>
    </xf>
    <xf numFmtId="0" fontId="55" fillId="0" borderId="11" xfId="0" applyFont="1" applyBorder="1" applyAlignment="1">
      <alignment horizontal="center" vertical="center" wrapText="1"/>
    </xf>
    <xf numFmtId="0" fontId="55" fillId="0" borderId="65" xfId="0" applyFont="1" applyBorder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5" fillId="0" borderId="66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0" fontId="55" fillId="0" borderId="13" xfId="0" applyFont="1" applyBorder="1" applyAlignment="1">
      <alignment horizontal="center" vertical="center" wrapText="1"/>
    </xf>
    <xf numFmtId="0" fontId="56" fillId="0" borderId="12" xfId="0" applyFont="1" applyBorder="1" applyAlignment="1">
      <alignment horizontal="center"/>
    </xf>
    <xf numFmtId="0" fontId="52" fillId="0" borderId="6" xfId="0" applyFont="1" applyBorder="1" applyAlignment="1">
      <alignment horizontal="justify" vertical="top" wrapText="1"/>
    </xf>
    <xf numFmtId="0" fontId="52" fillId="0" borderId="0" xfId="0" applyFont="1" applyAlignment="1">
      <alignment horizontal="justify" vertical="top" wrapText="1"/>
    </xf>
    <xf numFmtId="168" fontId="62" fillId="0" borderId="1" xfId="0" applyNumberFormat="1" applyFont="1" applyBorder="1" applyAlignment="1">
      <alignment horizontal="center"/>
    </xf>
    <xf numFmtId="1" fontId="62" fillId="0" borderId="1" xfId="0" applyNumberFormat="1" applyFont="1" applyBorder="1" applyAlignment="1">
      <alignment horizontal="center"/>
    </xf>
    <xf numFmtId="168" fontId="62" fillId="0" borderId="2" xfId="0" applyNumberFormat="1" applyFont="1" applyBorder="1" applyAlignment="1">
      <alignment horizontal="center"/>
    </xf>
    <xf numFmtId="168" fontId="63" fillId="2" borderId="2" xfId="0" applyNumberFormat="1" applyFont="1" applyFill="1" applyBorder="1" applyAlignment="1">
      <alignment horizontal="center"/>
    </xf>
    <xf numFmtId="168" fontId="63" fillId="2" borderId="5" xfId="0" applyNumberFormat="1" applyFont="1" applyFill="1" applyBorder="1" applyAlignment="1">
      <alignment horizontal="center"/>
    </xf>
    <xf numFmtId="168" fontId="63" fillId="2" borderId="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65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66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wrapText="1"/>
    </xf>
    <xf numFmtId="0" fontId="15" fillId="0" borderId="6" xfId="0" applyFont="1" applyBorder="1" applyAlignment="1">
      <alignment horizontal="center" wrapText="1"/>
    </xf>
    <xf numFmtId="0" fontId="15" fillId="0" borderId="11" xfId="0" applyFont="1" applyBorder="1" applyAlignment="1">
      <alignment horizontal="center" wrapText="1"/>
    </xf>
    <xf numFmtId="0" fontId="15" fillId="0" borderId="65" xfId="0" applyFont="1" applyBorder="1" applyAlignment="1">
      <alignment horizontal="center" wrapText="1"/>
    </xf>
    <xf numFmtId="0" fontId="15" fillId="0" borderId="0" xfId="0" applyFont="1" applyAlignment="1">
      <alignment horizontal="center" wrapText="1"/>
    </xf>
    <xf numFmtId="0" fontId="15" fillId="0" borderId="66" xfId="0" applyFont="1" applyBorder="1" applyAlignment="1">
      <alignment horizontal="center" wrapText="1"/>
    </xf>
    <xf numFmtId="0" fontId="15" fillId="0" borderId="4" xfId="0" applyFont="1" applyBorder="1" applyAlignment="1">
      <alignment horizontal="center" wrapText="1"/>
    </xf>
    <xf numFmtId="0" fontId="15" fillId="0" borderId="12" xfId="0" applyFont="1" applyBorder="1" applyAlignment="1">
      <alignment horizontal="center" wrapText="1"/>
    </xf>
    <xf numFmtId="0" fontId="15" fillId="0" borderId="13" xfId="0" applyFont="1" applyBorder="1" applyAlignment="1">
      <alignment horizontal="center" wrapText="1"/>
    </xf>
    <xf numFmtId="178" fontId="0" fillId="0" borderId="0" xfId="0" applyNumberFormat="1" applyAlignment="1">
      <alignment horizontal="left" vertical="center"/>
    </xf>
    <xf numFmtId="0" fontId="56" fillId="0" borderId="0" xfId="0" applyFont="1" applyAlignment="1">
      <alignment horizontal="center"/>
    </xf>
    <xf numFmtId="0" fontId="56" fillId="0" borderId="0" xfId="0" applyFont="1" applyAlignment="1">
      <alignment horizontal="left" vertical="top" wrapText="1"/>
    </xf>
    <xf numFmtId="0" fontId="56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56" fillId="0" borderId="0" xfId="0" applyFont="1" applyAlignment="1">
      <alignment horizontal="justify" vertical="center" wrapText="1"/>
    </xf>
    <xf numFmtId="0" fontId="56" fillId="0" borderId="0" xfId="0" applyFont="1" applyAlignment="1">
      <alignment horizontal="justify" vertical="center"/>
    </xf>
    <xf numFmtId="0" fontId="5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0" fontId="59" fillId="0" borderId="6" xfId="0" applyFont="1" applyBorder="1" applyAlignment="1">
      <alignment horizontal="justify" vertical="top" wrapText="1"/>
    </xf>
    <xf numFmtId="0" fontId="59" fillId="0" borderId="0" xfId="0" applyFont="1" applyAlignment="1">
      <alignment horizontal="justify" vertical="top" wrapText="1"/>
    </xf>
    <xf numFmtId="0" fontId="15" fillId="0" borderId="2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168" fontId="62" fillId="0" borderId="5" xfId="0" applyNumberFormat="1" applyFont="1" applyBorder="1" applyAlignment="1">
      <alignment horizontal="center"/>
    </xf>
    <xf numFmtId="168" fontId="62" fillId="0" borderId="3" xfId="0" applyNumberFormat="1" applyFont="1" applyBorder="1" applyAlignment="1">
      <alignment horizontal="center"/>
    </xf>
    <xf numFmtId="2" fontId="62" fillId="0" borderId="2" xfId="0" applyNumberFormat="1" applyFont="1" applyBorder="1" applyAlignment="1">
      <alignment horizontal="center"/>
    </xf>
    <xf numFmtId="2" fontId="62" fillId="0" borderId="5" xfId="0" applyNumberFormat="1" applyFont="1" applyBorder="1" applyAlignment="1">
      <alignment horizontal="center"/>
    </xf>
    <xf numFmtId="2" fontId="62" fillId="0" borderId="3" xfId="0" applyNumberFormat="1" applyFont="1" applyBorder="1" applyAlignment="1">
      <alignment horizontal="center"/>
    </xf>
    <xf numFmtId="168" fontId="62" fillId="0" borderId="2" xfId="0" applyNumberFormat="1" applyFont="1" applyBorder="1" applyAlignment="1">
      <alignment horizontal="center" vertical="center" wrapText="1"/>
    </xf>
    <xf numFmtId="168" fontId="62" fillId="0" borderId="5" xfId="0" applyNumberFormat="1" applyFont="1" applyBorder="1" applyAlignment="1">
      <alignment horizontal="center" vertical="center" wrapText="1"/>
    </xf>
    <xf numFmtId="168" fontId="62" fillId="0" borderId="3" xfId="0" applyNumberFormat="1" applyFont="1" applyBorder="1" applyAlignment="1">
      <alignment horizontal="center" vertical="center" wrapText="1"/>
    </xf>
    <xf numFmtId="2" fontId="62" fillId="0" borderId="2" xfId="0" applyNumberFormat="1" applyFont="1" applyBorder="1" applyAlignment="1">
      <alignment horizontal="center" vertical="center" wrapText="1"/>
    </xf>
    <xf numFmtId="2" fontId="62" fillId="0" borderId="5" xfId="0" applyNumberFormat="1" applyFont="1" applyBorder="1" applyAlignment="1">
      <alignment horizontal="center" vertical="center" wrapText="1"/>
    </xf>
    <xf numFmtId="2" fontId="62" fillId="0" borderId="3" xfId="0" applyNumberFormat="1" applyFont="1" applyBorder="1" applyAlignment="1">
      <alignment horizontal="center" vertical="center" wrapText="1"/>
    </xf>
    <xf numFmtId="168" fontId="62" fillId="0" borderId="4" xfId="0" applyNumberFormat="1" applyFont="1" applyBorder="1" applyAlignment="1">
      <alignment horizontal="center" vertical="center" wrapText="1"/>
    </xf>
    <xf numFmtId="168" fontId="62" fillId="0" borderId="13" xfId="0" applyNumberFormat="1" applyFont="1" applyBorder="1" applyAlignment="1">
      <alignment horizontal="center" vertical="center" wrapText="1"/>
    </xf>
    <xf numFmtId="2" fontId="63" fillId="2" borderId="2" xfId="0" applyNumberFormat="1" applyFont="1" applyFill="1" applyBorder="1" applyAlignment="1">
      <alignment horizontal="center"/>
    </xf>
    <xf numFmtId="2" fontId="63" fillId="2" borderId="5" xfId="0" applyNumberFormat="1" applyFont="1" applyFill="1" applyBorder="1" applyAlignment="1">
      <alignment horizontal="center"/>
    </xf>
    <xf numFmtId="2" fontId="63" fillId="2" borderId="3" xfId="0" applyNumberFormat="1" applyFont="1" applyFill="1" applyBorder="1" applyAlignment="1">
      <alignment horizontal="center"/>
    </xf>
    <xf numFmtId="1" fontId="62" fillId="0" borderId="2" xfId="0" applyNumberFormat="1" applyFont="1" applyBorder="1" applyAlignment="1">
      <alignment horizontal="center"/>
    </xf>
    <xf numFmtId="1" fontId="62" fillId="0" borderId="5" xfId="0" applyNumberFormat="1" applyFont="1" applyBorder="1" applyAlignment="1">
      <alignment horizontal="center"/>
    </xf>
    <xf numFmtId="1" fontId="62" fillId="0" borderId="3" xfId="0" applyNumberFormat="1" applyFont="1" applyBorder="1" applyAlignment="1">
      <alignment horizontal="center"/>
    </xf>
    <xf numFmtId="165" fontId="62" fillId="0" borderId="1" xfId="0" applyNumberFormat="1" applyFont="1" applyBorder="1" applyAlignment="1">
      <alignment horizontal="center"/>
    </xf>
    <xf numFmtId="165" fontId="62" fillId="0" borderId="2" xfId="0" applyNumberFormat="1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0" fontId="42" fillId="0" borderId="39" xfId="0" applyFont="1" applyBorder="1" applyAlignment="1">
      <alignment horizontal="center" vertical="center" wrapText="1"/>
    </xf>
    <xf numFmtId="0" fontId="42" fillId="0" borderId="51" xfId="0" applyFont="1" applyBorder="1" applyAlignment="1">
      <alignment horizontal="center" vertical="center" wrapText="1"/>
    </xf>
    <xf numFmtId="0" fontId="12" fillId="0" borderId="14" xfId="1" applyFont="1" applyBorder="1" applyAlignment="1">
      <alignment horizontal="center" vertical="center" wrapText="1"/>
    </xf>
    <xf numFmtId="0" fontId="12" fillId="0" borderId="37" xfId="1" applyFont="1" applyBorder="1" applyAlignment="1">
      <alignment horizontal="center" vertical="center" wrapText="1"/>
    </xf>
    <xf numFmtId="0" fontId="42" fillId="0" borderId="26" xfId="0" applyFont="1" applyBorder="1" applyAlignment="1">
      <alignment horizontal="center" vertical="center" wrapText="1"/>
    </xf>
    <xf numFmtId="0" fontId="42" fillId="0" borderId="27" xfId="0" applyFont="1" applyBorder="1" applyAlignment="1">
      <alignment horizontal="center" vertical="center" wrapText="1"/>
    </xf>
    <xf numFmtId="168" fontId="15" fillId="18" borderId="16" xfId="0" applyNumberFormat="1" applyFont="1" applyFill="1" applyBorder="1" applyAlignment="1">
      <alignment horizontal="center"/>
    </xf>
    <xf numFmtId="168" fontId="15" fillId="18" borderId="68" xfId="0" applyNumberFormat="1" applyFont="1" applyFill="1" applyBorder="1" applyAlignment="1">
      <alignment horizontal="center"/>
    </xf>
    <xf numFmtId="168" fontId="15" fillId="29" borderId="14" xfId="0" applyNumberFormat="1" applyFont="1" applyFill="1" applyBorder="1" applyAlignment="1">
      <alignment horizontal="center"/>
    </xf>
    <xf numFmtId="168" fontId="15" fillId="29" borderId="69" xfId="0" applyNumberFormat="1" applyFont="1" applyFill="1" applyBorder="1" applyAlignment="1">
      <alignment horizontal="center"/>
    </xf>
    <xf numFmtId="168" fontId="15" fillId="37" borderId="54" xfId="0" applyNumberFormat="1" applyFont="1" applyFill="1" applyBorder="1" applyAlignment="1">
      <alignment horizontal="center"/>
    </xf>
    <xf numFmtId="168" fontId="15" fillId="37" borderId="31" xfId="0" applyNumberFormat="1" applyFont="1" applyFill="1" applyBorder="1" applyAlignment="1">
      <alignment horizontal="center"/>
    </xf>
    <xf numFmtId="0" fontId="2" fillId="0" borderId="43" xfId="1" applyBorder="1" applyAlignment="1">
      <alignment horizontal="center" vertical="center" wrapText="1"/>
    </xf>
    <xf numFmtId="0" fontId="2" fillId="0" borderId="53" xfId="1" applyBorder="1" applyAlignment="1">
      <alignment horizontal="center" vertical="center" wrapText="1"/>
    </xf>
    <xf numFmtId="0" fontId="12" fillId="0" borderId="22" xfId="1" applyFont="1" applyBorder="1" applyAlignment="1">
      <alignment horizontal="center"/>
    </xf>
    <xf numFmtId="0" fontId="2" fillId="0" borderId="44" xfId="1" applyBorder="1" applyAlignment="1">
      <alignment horizontal="center" vertical="center" wrapText="1"/>
    </xf>
    <xf numFmtId="0" fontId="2" fillId="0" borderId="16" xfId="1" applyBorder="1" applyAlignment="1">
      <alignment horizontal="center" vertical="center" wrapText="1"/>
    </xf>
    <xf numFmtId="0" fontId="2" fillId="0" borderId="18" xfId="1" applyBorder="1" applyAlignment="1">
      <alignment horizontal="center" vertical="center" wrapText="1"/>
    </xf>
    <xf numFmtId="0" fontId="2" fillId="0" borderId="21" xfId="1" applyBorder="1" applyAlignment="1">
      <alignment horizontal="center" vertical="center" wrapText="1"/>
    </xf>
    <xf numFmtId="0" fontId="10" fillId="5" borderId="1" xfId="1" applyFont="1" applyFill="1" applyBorder="1" applyAlignment="1">
      <alignment horizontal="center"/>
    </xf>
    <xf numFmtId="0" fontId="7" fillId="11" borderId="14" xfId="1" applyFont="1" applyFill="1" applyBorder="1" applyAlignment="1">
      <alignment horizontal="center"/>
    </xf>
    <xf numFmtId="0" fontId="7" fillId="11" borderId="37" xfId="1" applyFont="1" applyFill="1" applyBorder="1" applyAlignment="1">
      <alignment horizontal="center"/>
    </xf>
    <xf numFmtId="0" fontId="7" fillId="11" borderId="16" xfId="1" applyFont="1" applyFill="1" applyBorder="1" applyAlignment="1">
      <alignment horizontal="center"/>
    </xf>
    <xf numFmtId="0" fontId="7" fillId="11" borderId="18" xfId="1" applyFont="1" applyFill="1" applyBorder="1" applyAlignment="1">
      <alignment horizontal="center"/>
    </xf>
    <xf numFmtId="0" fontId="7" fillId="18" borderId="14" xfId="1" applyFont="1" applyFill="1" applyBorder="1" applyAlignment="1">
      <alignment horizontal="center"/>
    </xf>
    <xf numFmtId="0" fontId="7" fillId="18" borderId="37" xfId="1" applyFont="1" applyFill="1" applyBorder="1" applyAlignment="1">
      <alignment horizontal="center"/>
    </xf>
    <xf numFmtId="0" fontId="7" fillId="18" borderId="15" xfId="1" applyFont="1" applyFill="1" applyBorder="1" applyAlignment="1">
      <alignment horizontal="center"/>
    </xf>
    <xf numFmtId="0" fontId="9" fillId="5" borderId="65" xfId="1" applyFont="1" applyFill="1" applyBorder="1" applyAlignment="1">
      <alignment horizontal="center"/>
    </xf>
    <xf numFmtId="0" fontId="9" fillId="5" borderId="0" xfId="1" applyFont="1" applyFill="1" applyAlignment="1">
      <alignment horizontal="center"/>
    </xf>
    <xf numFmtId="0" fontId="10" fillId="5" borderId="2" xfId="1" applyFont="1" applyFill="1" applyBorder="1" applyAlignment="1">
      <alignment horizontal="center" vertical="center" wrapText="1"/>
    </xf>
    <xf numFmtId="0" fontId="10" fillId="5" borderId="1" xfId="1" applyFont="1" applyFill="1" applyBorder="1" applyAlignment="1">
      <alignment horizontal="center" vertical="center" wrapText="1"/>
    </xf>
    <xf numFmtId="0" fontId="10" fillId="5" borderId="67" xfId="1" applyFont="1" applyFill="1" applyBorder="1" applyAlignment="1">
      <alignment horizontal="center" vertical="center" wrapText="1"/>
    </xf>
    <xf numFmtId="0" fontId="10" fillId="5" borderId="25" xfId="1" applyFont="1" applyFill="1" applyBorder="1" applyAlignment="1">
      <alignment horizontal="center" vertical="center" wrapText="1"/>
    </xf>
    <xf numFmtId="165" fontId="9" fillId="13" borderId="10" xfId="1" applyNumberFormat="1" applyFont="1" applyFill="1" applyBorder="1" applyAlignment="1">
      <alignment horizontal="center" vertical="center"/>
    </xf>
    <xf numFmtId="165" fontId="9" fillId="13" borderId="4" xfId="1" applyNumberFormat="1" applyFont="1" applyFill="1" applyBorder="1" applyAlignment="1">
      <alignment horizontal="center" vertical="center"/>
    </xf>
    <xf numFmtId="0" fontId="10" fillId="41" borderId="1" xfId="1" applyFont="1" applyFill="1" applyBorder="1" applyAlignment="1">
      <alignment horizontal="center" vertical="center" wrapText="1"/>
    </xf>
    <xf numFmtId="0" fontId="10" fillId="5" borderId="3" xfId="1" applyFont="1" applyFill="1" applyBorder="1" applyAlignment="1">
      <alignment horizontal="center" vertical="center" wrapText="1"/>
    </xf>
    <xf numFmtId="14" fontId="10" fillId="3" borderId="2" xfId="1" applyNumberFormat="1" applyFont="1" applyFill="1" applyBorder="1" applyAlignment="1">
      <alignment horizontal="center" vertical="center" wrapText="1"/>
    </xf>
    <xf numFmtId="14" fontId="10" fillId="3" borderId="3" xfId="1" applyNumberFormat="1" applyFont="1" applyFill="1" applyBorder="1" applyAlignment="1">
      <alignment horizontal="center" vertical="center" wrapText="1"/>
    </xf>
    <xf numFmtId="0" fontId="10" fillId="5" borderId="7" xfId="1" applyFont="1" applyFill="1" applyBorder="1" applyAlignment="1">
      <alignment horizontal="center" vertical="center" wrapText="1"/>
    </xf>
    <xf numFmtId="0" fontId="10" fillId="29" borderId="16" xfId="1" applyFont="1" applyFill="1" applyBorder="1" applyAlignment="1">
      <alignment horizontal="center" vertical="center" wrapText="1"/>
    </xf>
    <xf numFmtId="0" fontId="10" fillId="29" borderId="17" xfId="1" applyFont="1" applyFill="1" applyBorder="1" applyAlignment="1">
      <alignment horizontal="center" vertical="center" wrapText="1"/>
    </xf>
    <xf numFmtId="0" fontId="10" fillId="29" borderId="21" xfId="1" applyFont="1" applyFill="1" applyBorder="1" applyAlignment="1">
      <alignment horizontal="center" vertical="center" wrapText="1"/>
    </xf>
    <xf numFmtId="0" fontId="10" fillId="29" borderId="22" xfId="1" applyFont="1" applyFill="1" applyBorder="1" applyAlignment="1">
      <alignment horizontal="center" vertical="center" wrapText="1"/>
    </xf>
    <xf numFmtId="14" fontId="10" fillId="29" borderId="18" xfId="1" applyNumberFormat="1" applyFont="1" applyFill="1" applyBorder="1" applyAlignment="1">
      <alignment horizontal="center" vertical="center"/>
    </xf>
    <xf numFmtId="0" fontId="10" fillId="29" borderId="23" xfId="1" applyFont="1" applyFill="1" applyBorder="1" applyAlignment="1">
      <alignment horizontal="center" vertical="center"/>
    </xf>
    <xf numFmtId="0" fontId="7" fillId="18" borderId="1" xfId="1" applyFont="1" applyFill="1" applyBorder="1" applyAlignment="1">
      <alignment horizontal="center"/>
    </xf>
    <xf numFmtId="0" fontId="7" fillId="18" borderId="7" xfId="1" applyFont="1" applyFill="1" applyBorder="1" applyAlignment="1">
      <alignment horizontal="center"/>
    </xf>
    <xf numFmtId="0" fontId="7" fillId="18" borderId="0" xfId="1" applyFont="1" applyFill="1" applyAlignment="1">
      <alignment horizontal="center"/>
    </xf>
    <xf numFmtId="0" fontId="7" fillId="41" borderId="2" xfId="1" applyFont="1" applyFill="1" applyBorder="1" applyAlignment="1">
      <alignment horizontal="center" vertical="center" wrapText="1"/>
    </xf>
    <xf numFmtId="0" fontId="7" fillId="41" borderId="3" xfId="1" applyFont="1" applyFill="1" applyBorder="1" applyAlignment="1">
      <alignment horizontal="center" vertical="center" wrapText="1"/>
    </xf>
    <xf numFmtId="0" fontId="10" fillId="5" borderId="32" xfId="1" applyFont="1" applyFill="1" applyBorder="1" applyAlignment="1">
      <alignment horizontal="center" vertical="center" wrapText="1"/>
    </xf>
    <xf numFmtId="0" fontId="31" fillId="11" borderId="14" xfId="1" applyFont="1" applyFill="1" applyBorder="1" applyAlignment="1">
      <alignment horizontal="center" vertical="center" wrapText="1"/>
    </xf>
    <xf numFmtId="0" fontId="31" fillId="11" borderId="37" xfId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 wrapText="1"/>
    </xf>
    <xf numFmtId="2" fontId="21" fillId="11" borderId="0" xfId="1" applyNumberFormat="1" applyFont="1" applyFill="1" applyAlignment="1">
      <alignment horizontal="center" vertical="center"/>
    </xf>
    <xf numFmtId="0" fontId="9" fillId="17" borderId="14" xfId="1" applyFont="1" applyFill="1" applyBorder="1" applyAlignment="1">
      <alignment horizontal="center" vertical="center"/>
    </xf>
    <xf numFmtId="0" fontId="9" fillId="17" borderId="37" xfId="1" applyFont="1" applyFill="1" applyBorder="1" applyAlignment="1">
      <alignment horizontal="center" vertical="center"/>
    </xf>
    <xf numFmtId="0" fontId="9" fillId="17" borderId="15" xfId="1" applyFont="1" applyFill="1" applyBorder="1" applyAlignment="1">
      <alignment horizontal="center" vertical="center"/>
    </xf>
    <xf numFmtId="0" fontId="9" fillId="18" borderId="14" xfId="1" applyFont="1" applyFill="1" applyBorder="1" applyAlignment="1">
      <alignment horizontal="left" vertical="center"/>
    </xf>
    <xf numFmtId="0" fontId="9" fillId="18" borderId="37" xfId="1" applyFont="1" applyFill="1" applyBorder="1" applyAlignment="1">
      <alignment horizontal="left" vertical="center"/>
    </xf>
    <xf numFmtId="0" fontId="9" fillId="18" borderId="15" xfId="1" applyFont="1" applyFill="1" applyBorder="1" applyAlignment="1">
      <alignment horizontal="left" vertical="center"/>
    </xf>
    <xf numFmtId="0" fontId="2" fillId="0" borderId="14" xfId="3" applyBorder="1" applyAlignment="1">
      <alignment horizontal="center"/>
    </xf>
    <xf numFmtId="0" fontId="2" fillId="0" borderId="37" xfId="3" applyBorder="1" applyAlignment="1">
      <alignment horizontal="center"/>
    </xf>
    <xf numFmtId="0" fontId="2" fillId="0" borderId="15" xfId="3" applyBorder="1" applyAlignment="1">
      <alignment horizontal="center"/>
    </xf>
    <xf numFmtId="0" fontId="1" fillId="4" borderId="14" xfId="3" applyFont="1" applyFill="1" applyBorder="1" applyAlignment="1">
      <alignment horizontal="center" vertical="center"/>
    </xf>
    <xf numFmtId="0" fontId="1" fillId="4" borderId="37" xfId="3" applyFont="1" applyFill="1" applyBorder="1" applyAlignment="1">
      <alignment horizontal="center" vertical="center"/>
    </xf>
    <xf numFmtId="0" fontId="1" fillId="4" borderId="15" xfId="3" applyFont="1" applyFill="1" applyBorder="1" applyAlignment="1">
      <alignment horizontal="center" vertical="center"/>
    </xf>
    <xf numFmtId="0" fontId="9" fillId="17" borderId="28" xfId="1" applyFont="1" applyFill="1" applyBorder="1" applyAlignment="1">
      <alignment horizontal="center" vertical="center"/>
    </xf>
    <xf numFmtId="0" fontId="9" fillId="17" borderId="29" xfId="1" applyFont="1" applyFill="1" applyBorder="1" applyAlignment="1">
      <alignment horizontal="center" vertical="center"/>
    </xf>
    <xf numFmtId="0" fontId="9" fillId="17" borderId="56" xfId="1" applyFont="1" applyFill="1" applyBorder="1" applyAlignment="1">
      <alignment horizontal="center" vertical="center"/>
    </xf>
    <xf numFmtId="0" fontId="9" fillId="10" borderId="14" xfId="1" applyFont="1" applyFill="1" applyBorder="1" applyAlignment="1">
      <alignment horizontal="center" vertical="center"/>
    </xf>
    <xf numFmtId="0" fontId="9" fillId="10" borderId="37" xfId="1" applyFont="1" applyFill="1" applyBorder="1" applyAlignment="1">
      <alignment horizontal="center" vertical="center"/>
    </xf>
    <xf numFmtId="0" fontId="9" fillId="10" borderId="15" xfId="1" applyFont="1" applyFill="1" applyBorder="1" applyAlignment="1">
      <alignment horizontal="center" vertical="center"/>
    </xf>
    <xf numFmtId="171" fontId="12" fillId="0" borderId="0" xfId="1" applyNumberFormat="1" applyFont="1" applyAlignment="1">
      <alignment horizontal="center"/>
    </xf>
    <xf numFmtId="0" fontId="9" fillId="19" borderId="43" xfId="1" applyFont="1" applyFill="1" applyBorder="1" applyAlignment="1">
      <alignment horizontal="center" vertical="center" wrapText="1"/>
    </xf>
    <xf numFmtId="0" fontId="9" fillId="19" borderId="44" xfId="1" applyFont="1" applyFill="1" applyBorder="1" applyAlignment="1">
      <alignment horizontal="center" vertical="center" wrapText="1"/>
    </xf>
    <xf numFmtId="0" fontId="9" fillId="19" borderId="53" xfId="1" applyFont="1" applyFill="1" applyBorder="1" applyAlignment="1">
      <alignment horizontal="center" vertical="center" wrapText="1"/>
    </xf>
    <xf numFmtId="0" fontId="31" fillId="20" borderId="14" xfId="1" applyFont="1" applyFill="1" applyBorder="1" applyAlignment="1">
      <alignment horizontal="center" vertical="center"/>
    </xf>
    <xf numFmtId="0" fontId="31" fillId="20" borderId="37" xfId="1" applyFont="1" applyFill="1" applyBorder="1" applyAlignment="1">
      <alignment horizontal="center" vertical="center"/>
    </xf>
    <xf numFmtId="0" fontId="31" fillId="20" borderId="15" xfId="1" applyFont="1" applyFill="1" applyBorder="1" applyAlignment="1">
      <alignment horizontal="center" vertical="center"/>
    </xf>
    <xf numFmtId="0" fontId="9" fillId="19" borderId="40" xfId="1" applyFont="1" applyFill="1" applyBorder="1" applyAlignment="1">
      <alignment horizontal="center" vertical="center" wrapText="1"/>
    </xf>
    <xf numFmtId="1" fontId="9" fillId="17" borderId="14" xfId="1" applyNumberFormat="1" applyFont="1" applyFill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2" fillId="0" borderId="15" xfId="1" applyBorder="1" applyAlignment="1">
      <alignment horizontal="center" vertical="center"/>
    </xf>
    <xf numFmtId="2" fontId="9" fillId="18" borderId="2" xfId="1" applyNumberFormat="1" applyFont="1" applyFill="1" applyBorder="1" applyAlignment="1">
      <alignment horizontal="center" vertical="center"/>
    </xf>
    <xf numFmtId="2" fontId="9" fillId="18" borderId="5" xfId="1" applyNumberFormat="1" applyFont="1" applyFill="1" applyBorder="1" applyAlignment="1">
      <alignment horizontal="center" vertical="center"/>
    </xf>
    <xf numFmtId="2" fontId="9" fillId="18" borderId="3" xfId="1" applyNumberFormat="1" applyFont="1" applyFill="1" applyBorder="1" applyAlignment="1">
      <alignment horizontal="center" vertical="center"/>
    </xf>
    <xf numFmtId="2" fontId="9" fillId="18" borderId="35" xfId="1" applyNumberFormat="1" applyFont="1" applyFill="1" applyBorder="1" applyAlignment="1">
      <alignment horizontal="center" vertical="center"/>
    </xf>
    <xf numFmtId="2" fontId="9" fillId="18" borderId="57" xfId="1" applyNumberFormat="1" applyFont="1" applyFill="1" applyBorder="1" applyAlignment="1">
      <alignment horizontal="center" vertical="center"/>
    </xf>
    <xf numFmtId="2" fontId="9" fillId="18" borderId="31" xfId="1" applyNumberFormat="1" applyFont="1" applyFill="1" applyBorder="1" applyAlignment="1">
      <alignment horizontal="center" vertical="center"/>
    </xf>
    <xf numFmtId="0" fontId="21" fillId="10" borderId="14" xfId="1" applyFont="1" applyFill="1" applyBorder="1" applyAlignment="1">
      <alignment horizontal="center" vertical="center"/>
    </xf>
    <xf numFmtId="0" fontId="21" fillId="10" borderId="37" xfId="1" applyFont="1" applyFill="1" applyBorder="1" applyAlignment="1">
      <alignment horizontal="center" vertical="center"/>
    </xf>
    <xf numFmtId="0" fontId="21" fillId="18" borderId="14" xfId="1" applyFont="1" applyFill="1" applyBorder="1" applyAlignment="1">
      <alignment horizontal="center" vertical="center"/>
    </xf>
    <xf numFmtId="0" fontId="21" fillId="18" borderId="37" xfId="1" applyFont="1" applyFill="1" applyBorder="1" applyAlignment="1">
      <alignment horizontal="center" vertical="center"/>
    </xf>
    <xf numFmtId="0" fontId="21" fillId="18" borderId="15" xfId="1" applyFont="1" applyFill="1" applyBorder="1" applyAlignment="1">
      <alignment horizontal="center" vertical="center"/>
    </xf>
    <xf numFmtId="0" fontId="31" fillId="21" borderId="37" xfId="1" applyFont="1" applyFill="1" applyBorder="1" applyAlignment="1">
      <alignment horizontal="center" vertical="center"/>
    </xf>
    <xf numFmtId="0" fontId="31" fillId="21" borderId="15" xfId="1" applyFont="1" applyFill="1" applyBorder="1" applyAlignment="1">
      <alignment horizontal="center" vertical="center"/>
    </xf>
    <xf numFmtId="0" fontId="31" fillId="14" borderId="14" xfId="1" applyFont="1" applyFill="1" applyBorder="1" applyAlignment="1">
      <alignment horizontal="center" vertical="center"/>
    </xf>
    <xf numFmtId="0" fontId="31" fillId="14" borderId="37" xfId="1" applyFont="1" applyFill="1" applyBorder="1" applyAlignment="1">
      <alignment horizontal="center" vertical="center"/>
    </xf>
    <xf numFmtId="0" fontId="31" fillId="14" borderId="17" xfId="1" applyFont="1" applyFill="1" applyBorder="1" applyAlignment="1">
      <alignment horizontal="center" vertical="center"/>
    </xf>
    <xf numFmtId="0" fontId="31" fillId="14" borderId="18" xfId="1" applyFont="1" applyFill="1" applyBorder="1" applyAlignment="1">
      <alignment horizontal="center" vertical="center"/>
    </xf>
    <xf numFmtId="0" fontId="9" fillId="19" borderId="14" xfId="1" applyFont="1" applyFill="1" applyBorder="1" applyAlignment="1">
      <alignment horizontal="center" vertical="center" wrapText="1"/>
    </xf>
    <xf numFmtId="0" fontId="9" fillId="19" borderId="9" xfId="1" applyFont="1" applyFill="1" applyBorder="1" applyAlignment="1">
      <alignment horizontal="center" vertical="center" wrapText="1"/>
    </xf>
    <xf numFmtId="0" fontId="9" fillId="19" borderId="23" xfId="1" applyFont="1" applyFill="1" applyBorder="1" applyAlignment="1">
      <alignment horizontal="center" vertical="center" wrapText="1"/>
    </xf>
    <xf numFmtId="0" fontId="9" fillId="19" borderId="15" xfId="1" applyFont="1" applyFill="1" applyBorder="1" applyAlignment="1">
      <alignment horizontal="center" vertical="center" wrapText="1"/>
    </xf>
    <xf numFmtId="0" fontId="9" fillId="3" borderId="40" xfId="1" applyFont="1" applyFill="1" applyBorder="1" applyAlignment="1">
      <alignment horizontal="center" vertical="center" wrapText="1"/>
    </xf>
    <xf numFmtId="0" fontId="7" fillId="19" borderId="40" xfId="1" applyFont="1" applyFill="1" applyBorder="1" applyAlignment="1">
      <alignment horizontal="center" vertical="center" wrapText="1"/>
    </xf>
    <xf numFmtId="0" fontId="9" fillId="19" borderId="40" xfId="1" applyFont="1" applyFill="1" applyBorder="1" applyAlignment="1">
      <alignment horizontal="center" vertical="justify"/>
    </xf>
    <xf numFmtId="0" fontId="31" fillId="39" borderId="43" xfId="1" applyFont="1" applyFill="1" applyBorder="1" applyAlignment="1">
      <alignment horizontal="center" vertical="center"/>
    </xf>
    <xf numFmtId="0" fontId="31" fillId="39" borderId="53" xfId="1" applyFont="1" applyFill="1" applyBorder="1" applyAlignment="1">
      <alignment horizontal="center" vertical="center"/>
    </xf>
    <xf numFmtId="0" fontId="1" fillId="0" borderId="28" xfId="3" applyFont="1" applyBorder="1" applyAlignment="1">
      <alignment horizontal="center"/>
    </xf>
    <xf numFmtId="0" fontId="1" fillId="0" borderId="30" xfId="3" applyFont="1" applyBorder="1" applyAlignment="1">
      <alignment horizontal="center"/>
    </xf>
    <xf numFmtId="0" fontId="1" fillId="0" borderId="29" xfId="3" applyFont="1" applyBorder="1" applyAlignment="1">
      <alignment horizontal="center"/>
    </xf>
    <xf numFmtId="0" fontId="12" fillId="0" borderId="14" xfId="1" applyFont="1" applyBorder="1" applyAlignment="1">
      <alignment horizontal="center"/>
    </xf>
    <xf numFmtId="0" fontId="12" fillId="0" borderId="37" xfId="1" applyFont="1" applyBorder="1" applyAlignment="1">
      <alignment horizontal="center"/>
    </xf>
    <xf numFmtId="0" fontId="12" fillId="0" borderId="15" xfId="1" applyFont="1" applyBorder="1" applyAlignment="1">
      <alignment horizontal="center"/>
    </xf>
    <xf numFmtId="0" fontId="8" fillId="23" borderId="16" xfId="1" applyFont="1" applyFill="1" applyBorder="1" applyAlignment="1">
      <alignment horizontal="center" vertical="center"/>
    </xf>
    <xf numFmtId="0" fontId="8" fillId="23" borderId="17" xfId="1" applyFont="1" applyFill="1" applyBorder="1" applyAlignment="1">
      <alignment horizontal="center" vertical="center"/>
    </xf>
    <xf numFmtId="0" fontId="8" fillId="23" borderId="18" xfId="1" applyFont="1" applyFill="1" applyBorder="1" applyAlignment="1">
      <alignment horizontal="center" vertical="center"/>
    </xf>
    <xf numFmtId="0" fontId="12" fillId="14" borderId="14" xfId="1" applyFont="1" applyFill="1" applyBorder="1" applyAlignment="1">
      <alignment horizontal="center" vertical="center"/>
    </xf>
    <xf numFmtId="0" fontId="12" fillId="14" borderId="37" xfId="1" applyFont="1" applyFill="1" applyBorder="1" applyAlignment="1">
      <alignment horizontal="center" vertical="center"/>
    </xf>
    <xf numFmtId="0" fontId="12" fillId="14" borderId="15" xfId="1" applyFont="1" applyFill="1" applyBorder="1" applyAlignment="1">
      <alignment horizontal="center" vertical="center"/>
    </xf>
    <xf numFmtId="0" fontId="50" fillId="32" borderId="14" xfId="1" applyFont="1" applyFill="1" applyBorder="1" applyAlignment="1">
      <alignment horizontal="center" vertical="center"/>
    </xf>
    <xf numFmtId="0" fontId="50" fillId="32" borderId="37" xfId="1" applyFont="1" applyFill="1" applyBorder="1" applyAlignment="1">
      <alignment horizontal="center" vertical="center"/>
    </xf>
    <xf numFmtId="0" fontId="50" fillId="32" borderId="15" xfId="1" applyFont="1" applyFill="1" applyBorder="1" applyAlignment="1">
      <alignment horizontal="center" vertical="center"/>
    </xf>
    <xf numFmtId="0" fontId="9" fillId="9" borderId="16" xfId="1" applyFont="1" applyFill="1" applyBorder="1" applyAlignment="1">
      <alignment horizontal="center" vertical="center" wrapText="1"/>
    </xf>
    <xf numFmtId="0" fontId="9" fillId="9" borderId="17" xfId="1" applyFont="1" applyFill="1" applyBorder="1" applyAlignment="1">
      <alignment horizontal="center" vertical="center" wrapText="1"/>
    </xf>
    <xf numFmtId="0" fontId="9" fillId="9" borderId="21" xfId="1" applyFont="1" applyFill="1" applyBorder="1" applyAlignment="1">
      <alignment horizontal="center" vertical="center" wrapText="1"/>
    </xf>
    <xf numFmtId="0" fontId="9" fillId="9" borderId="22" xfId="1" applyFont="1" applyFill="1" applyBorder="1" applyAlignment="1">
      <alignment horizontal="center" vertical="center" wrapText="1"/>
    </xf>
    <xf numFmtId="168" fontId="9" fillId="9" borderId="18" xfId="1" applyNumberFormat="1" applyFont="1" applyFill="1" applyBorder="1" applyAlignment="1">
      <alignment horizontal="center" vertical="center"/>
    </xf>
    <xf numFmtId="168" fontId="9" fillId="9" borderId="23" xfId="1" applyNumberFormat="1" applyFont="1" applyFill="1" applyBorder="1" applyAlignment="1">
      <alignment horizontal="center" vertical="center"/>
    </xf>
    <xf numFmtId="170" fontId="9" fillId="9" borderId="18" xfId="1" applyNumberFormat="1" applyFont="1" applyFill="1" applyBorder="1" applyAlignment="1">
      <alignment horizontal="center" vertical="center"/>
    </xf>
    <xf numFmtId="170" fontId="9" fillId="9" borderId="23" xfId="1" applyNumberFormat="1" applyFont="1" applyFill="1" applyBorder="1" applyAlignment="1">
      <alignment horizontal="center" vertical="center"/>
    </xf>
    <xf numFmtId="0" fontId="8" fillId="13" borderId="14" xfId="1" applyFont="1" applyFill="1" applyBorder="1" applyAlignment="1">
      <alignment horizontal="center" vertical="center"/>
    </xf>
    <xf numFmtId="0" fontId="8" fillId="13" borderId="37" xfId="1" applyFont="1" applyFill="1" applyBorder="1" applyAlignment="1">
      <alignment horizontal="center" vertical="center"/>
    </xf>
    <xf numFmtId="0" fontId="8" fillId="13" borderId="15" xfId="1" applyFont="1" applyFill="1" applyBorder="1" applyAlignment="1">
      <alignment horizontal="center" vertical="center"/>
    </xf>
    <xf numFmtId="0" fontId="9" fillId="12" borderId="16" xfId="1" applyFont="1" applyFill="1" applyBorder="1" applyAlignment="1">
      <alignment horizontal="center" vertical="center" wrapText="1"/>
    </xf>
    <xf numFmtId="0" fontId="9" fillId="12" borderId="17" xfId="1" applyFont="1" applyFill="1" applyBorder="1" applyAlignment="1">
      <alignment horizontal="center" vertical="center" wrapText="1"/>
    </xf>
    <xf numFmtId="0" fontId="9" fillId="12" borderId="18" xfId="1" applyFont="1" applyFill="1" applyBorder="1" applyAlignment="1">
      <alignment horizontal="center" vertical="center" wrapText="1"/>
    </xf>
    <xf numFmtId="0" fontId="50" fillId="33" borderId="37" xfId="1" applyFont="1" applyFill="1" applyBorder="1" applyAlignment="1">
      <alignment horizontal="center" vertical="center"/>
    </xf>
    <xf numFmtId="2" fontId="9" fillId="12" borderId="43" xfId="1" applyNumberFormat="1" applyFont="1" applyFill="1" applyBorder="1" applyAlignment="1">
      <alignment horizontal="center" vertical="center"/>
    </xf>
    <xf numFmtId="2" fontId="9" fillId="12" borderId="44" xfId="1" applyNumberFormat="1" applyFont="1" applyFill="1" applyBorder="1" applyAlignment="1">
      <alignment horizontal="center" vertical="center"/>
    </xf>
    <xf numFmtId="2" fontId="9" fillId="12" borderId="14" xfId="1" applyNumberFormat="1" applyFont="1" applyFill="1" applyBorder="1" applyAlignment="1">
      <alignment horizontal="center" vertical="center"/>
    </xf>
    <xf numFmtId="2" fontId="9" fillId="12" borderId="15" xfId="1" applyNumberFormat="1" applyFont="1" applyFill="1" applyBorder="1" applyAlignment="1">
      <alignment horizontal="center" vertical="center"/>
    </xf>
    <xf numFmtId="0" fontId="7" fillId="19" borderId="6" xfId="1" applyFont="1" applyFill="1" applyBorder="1" applyAlignment="1">
      <alignment horizontal="center" vertical="center" wrapText="1"/>
    </xf>
    <xf numFmtId="0" fontId="7" fillId="19" borderId="0" xfId="1" applyFont="1" applyFill="1" applyAlignment="1">
      <alignment horizontal="center" vertical="center" wrapText="1"/>
    </xf>
    <xf numFmtId="0" fontId="7" fillId="19" borderId="22" xfId="1" applyFont="1" applyFill="1" applyBorder="1" applyAlignment="1">
      <alignment horizontal="center" vertical="center" wrapText="1"/>
    </xf>
    <xf numFmtId="0" fontId="7" fillId="17" borderId="54" xfId="1" applyFont="1" applyFill="1" applyBorder="1" applyAlignment="1">
      <alignment horizontal="center"/>
    </xf>
    <xf numFmtId="0" fontId="7" fillId="17" borderId="31" xfId="1" applyFont="1" applyFill="1" applyBorder="1" applyAlignment="1">
      <alignment horizontal="center"/>
    </xf>
    <xf numFmtId="0" fontId="7" fillId="12" borderId="39" xfId="1" applyFont="1" applyFill="1" applyBorder="1" applyAlignment="1">
      <alignment horizontal="center" vertical="center" wrapText="1"/>
    </xf>
    <xf numFmtId="0" fontId="7" fillId="12" borderId="26" xfId="1" applyFont="1" applyFill="1" applyBorder="1" applyAlignment="1">
      <alignment horizontal="center" vertical="center" wrapText="1"/>
    </xf>
    <xf numFmtId="0" fontId="7" fillId="12" borderId="46" xfId="1" applyFont="1" applyFill="1" applyBorder="1" applyAlignment="1">
      <alignment horizontal="center" vertical="center" wrapText="1"/>
    </xf>
    <xf numFmtId="0" fontId="7" fillId="12" borderId="1" xfId="1" applyFont="1" applyFill="1" applyBorder="1" applyAlignment="1">
      <alignment horizontal="center" vertical="center" wrapText="1"/>
    </xf>
    <xf numFmtId="11" fontId="7" fillId="11" borderId="26" xfId="1" applyNumberFormat="1" applyFont="1" applyFill="1" applyBorder="1" applyAlignment="1">
      <alignment horizontal="center" vertical="center" wrapText="1"/>
    </xf>
    <xf numFmtId="11" fontId="7" fillId="11" borderId="1" xfId="1" applyNumberFormat="1" applyFont="1" applyFill="1" applyBorder="1" applyAlignment="1">
      <alignment horizontal="center" vertical="center" wrapText="1"/>
    </xf>
    <xf numFmtId="0" fontId="7" fillId="12" borderId="1" xfId="1" applyFont="1" applyFill="1" applyBorder="1" applyAlignment="1">
      <alignment horizontal="center" vertical="center"/>
    </xf>
    <xf numFmtId="0" fontId="7" fillId="12" borderId="58" xfId="1" applyFont="1" applyFill="1" applyBorder="1" applyAlignment="1">
      <alignment horizontal="center" vertical="center"/>
    </xf>
    <xf numFmtId="0" fontId="7" fillId="12" borderId="47" xfId="1" applyFont="1" applyFill="1" applyBorder="1" applyAlignment="1">
      <alignment horizontal="center" vertical="center"/>
    </xf>
    <xf numFmtId="171" fontId="7" fillId="11" borderId="1" xfId="1" applyNumberFormat="1" applyFont="1" applyFill="1" applyBorder="1" applyAlignment="1">
      <alignment horizontal="center" vertical="center"/>
    </xf>
    <xf numFmtId="169" fontId="7" fillId="17" borderId="49" xfId="1" applyNumberFormat="1" applyFont="1" applyFill="1" applyBorder="1" applyAlignment="1">
      <alignment horizontal="center" vertical="center"/>
    </xf>
    <xf numFmtId="0" fontId="7" fillId="17" borderId="28" xfId="1" applyFont="1" applyFill="1" applyBorder="1" applyAlignment="1">
      <alignment horizontal="center"/>
    </xf>
    <xf numFmtId="0" fontId="7" fillId="17" borderId="56" xfId="1" applyFont="1" applyFill="1" applyBorder="1" applyAlignment="1">
      <alignment horizontal="center"/>
    </xf>
    <xf numFmtId="0" fontId="7" fillId="17" borderId="36" xfId="1" applyFont="1" applyFill="1" applyBorder="1" applyAlignment="1">
      <alignment horizontal="center"/>
    </xf>
    <xf numFmtId="0" fontId="7" fillId="17" borderId="3" xfId="1" applyFont="1" applyFill="1" applyBorder="1" applyAlignment="1">
      <alignment horizontal="center"/>
    </xf>
    <xf numFmtId="0" fontId="78" fillId="0" borderId="0" xfId="0" applyFont="1"/>
    <xf numFmtId="0" fontId="0" fillId="2" borderId="0" xfId="0" applyFont="1" applyFill="1"/>
  </cellXfs>
  <cellStyles count="7">
    <cellStyle name="Hipervínculo" xfId="5" builtinId="8"/>
    <cellStyle name="Normal" xfId="0" builtinId="0"/>
    <cellStyle name="Normal 2" xfId="1" xr:uid="{00000000-0005-0000-0000-000001000000}"/>
    <cellStyle name="Normal 3" xfId="2" xr:uid="{00000000-0005-0000-0000-000002000000}"/>
    <cellStyle name="Normal 4" xfId="6" xr:uid="{36421871-B5C6-4B8B-BDF4-AF9C05D0752D}"/>
    <cellStyle name="Normal_Hoja2" xfId="3" xr:uid="{00000000-0005-0000-0000-000003000000}"/>
    <cellStyle name="Porcentaje" xfId="4" builtinId="5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00FF00"/>
      <color rgb="FFFFFF99"/>
      <color rgb="FF006100"/>
      <color rgb="FFFFFFCC"/>
      <color rgb="FF9C0000"/>
      <color rgb="FFC6EFCE"/>
      <color rgb="FF0000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4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3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externalLink" Target="externalLinks/externalLink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34248"/>
        <c:axId val="355334640"/>
      </c:barChart>
      <c:catAx>
        <c:axId val="355334248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355334640"/>
        <c:crosses val="autoZero"/>
        <c:auto val="1"/>
        <c:lblAlgn val="ctr"/>
        <c:lblOffset val="100"/>
        <c:tickMarkSkip val="1"/>
        <c:noMultiLvlLbl val="0"/>
      </c:catAx>
      <c:valAx>
        <c:axId val="3553346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3553342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CR"/>
                </a:p>
              </c:txPr>
            </c:trendlineLbl>
          </c:trendline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935-4E41-AF6E-CA7D7F090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332680"/>
        <c:axId val="355331112"/>
      </c:scatterChart>
      <c:valAx>
        <c:axId val="355332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355331112"/>
        <c:crosses val="autoZero"/>
        <c:crossBetween val="midCat"/>
      </c:valAx>
      <c:valAx>
        <c:axId val="355331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3553326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R"/>
    </a:p>
  </c:txPr>
  <c:printSettings>
    <c:headerFooter alignWithMargins="0"/>
    <c:pageMargins b="1" l="0.75" r="0.75" t="1" header="0" footer="0"/>
    <c:pageSetup orientation="landscape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174616"/>
        <c:axId val="353818200"/>
      </c:barChart>
      <c:catAx>
        <c:axId val="359174616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353818200"/>
        <c:crosses val="autoZero"/>
        <c:auto val="1"/>
        <c:lblAlgn val="ctr"/>
        <c:lblOffset val="100"/>
        <c:tickMarkSkip val="1"/>
        <c:noMultiLvlLbl val="0"/>
      </c:catAx>
      <c:valAx>
        <c:axId val="353818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3591746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CR"/>
                </a:p>
              </c:txPr>
            </c:trendlineLbl>
          </c:trendline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E30-4EF3-B678-2ED5A7981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335032"/>
        <c:axId val="355333464"/>
      </c:scatterChart>
      <c:valAx>
        <c:axId val="35533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355333464"/>
        <c:crosses val="autoZero"/>
        <c:crossBetween val="midCat"/>
      </c:valAx>
      <c:valAx>
        <c:axId val="355333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355335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R"/>
    </a:p>
  </c:txPr>
  <c:printSettings>
    <c:headerFooter alignWithMargins="0"/>
    <c:pageMargins b="1" l="0.75" r="0.75" t="1" header="0" footer="0"/>
    <c:pageSetup orientation="landscape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8330496"/>
        <c:axId val="268332032"/>
      </c:barChart>
      <c:catAx>
        <c:axId val="268330496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268332032"/>
        <c:crosses val="autoZero"/>
        <c:auto val="1"/>
        <c:lblAlgn val="ctr"/>
        <c:lblOffset val="100"/>
        <c:tickMarkSkip val="1"/>
        <c:noMultiLvlLbl val="0"/>
      </c:catAx>
      <c:valAx>
        <c:axId val="268332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2683304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CR"/>
                </a:p>
              </c:txPr>
            </c:trendlineLbl>
          </c:trendline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4FB-433E-B2FF-1402CFE67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344320"/>
        <c:axId val="268370688"/>
      </c:scatterChart>
      <c:valAx>
        <c:axId val="268344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268370688"/>
        <c:crosses val="autoZero"/>
        <c:crossBetween val="midCat"/>
      </c:valAx>
      <c:valAx>
        <c:axId val="268370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268344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R"/>
    </a:p>
  </c:txPr>
  <c:printSettings>
    <c:headerFooter alignWithMargins="0"/>
    <c:pageMargins b="1" l="0.75" r="0.75" t="1" header="0" footer="0"/>
    <c:pageSetup orientation="landscape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(mm)'!$D$18</c:f>
              <c:strCache>
                <c:ptCount val="1"/>
                <c:pt idx="0">
                  <c:v>1,008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1.8675820573191896E-2"/>
                  <c:y val="0.28298592884222806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(mm)'!$J$18:$N$18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plus>
            <c:minus>
              <c:numRef>
                <c:f>'VALIDACION DE LOS PATRONES (mm)'!$J$18:$N$18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(mm)'!$E$18:$I$18</c:f>
              <c:numCache>
                <c:formatCode>0.000</c:formatCode>
                <c:ptCount val="5"/>
                <c:pt idx="0">
                  <c:v>0.08</c:v>
                </c:pt>
                <c:pt idx="1">
                  <c:v>0.14699999999999999</c:v>
                </c:pt>
                <c:pt idx="2">
                  <c:v>0.106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CE-482A-989F-40E7B18B15A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(mm)'!$D$22</c:f>
              <c:strCache>
                <c:ptCount val="1"/>
                <c:pt idx="0">
                  <c:v>1,03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1.8675820573191896E-2"/>
                  <c:y val="0.28298592884222806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(mm)'!$J$22:$N$22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plus>
            <c:minus>
              <c:numRef>
                <c:f>'VALIDACION DE LOS PATRONES (mm)'!$J$22:$N$22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(mm)'!$E$22:$I$22</c:f>
              <c:numCache>
                <c:formatCode>0.000</c:formatCode>
                <c:ptCount val="5"/>
                <c:pt idx="0">
                  <c:v>0.04</c:v>
                </c:pt>
                <c:pt idx="1">
                  <c:v>9.4E-2</c:v>
                </c:pt>
                <c:pt idx="2">
                  <c:v>8.5000000000000006E-2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19-4D73-97F7-A2FF6D11E7D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(mm)'!$D$23</c:f>
              <c:strCache>
                <c:ptCount val="1"/>
                <c:pt idx="0">
                  <c:v>1,04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1.8675820573191896E-2"/>
                  <c:y val="0.28298592884222806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(mm)'!$J$23:$N$23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plus>
            <c:minus>
              <c:numRef>
                <c:f>'VALIDACION DE LOS PATRONES (mm)'!$J$23:$N$23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(mm)'!$D$23:$I$23</c:f>
              <c:numCache>
                <c:formatCode>0.000</c:formatCode>
                <c:ptCount val="6"/>
                <c:pt idx="0" formatCode="0.0">
                  <c:v>0</c:v>
                </c:pt>
                <c:pt idx="1">
                  <c:v>0</c:v>
                </c:pt>
                <c:pt idx="2">
                  <c:v>5.0999999999999997E-2</c:v>
                </c:pt>
                <c:pt idx="3">
                  <c:v>5.1999999999999998E-2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14-4D91-B648-3959A95C37C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(mm)'!$D$52</c:f>
              <c:strCache>
                <c:ptCount val="1"/>
                <c:pt idx="0">
                  <c:v>1,33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1.8770535646608414E-2"/>
                  <c:y val="-0.25218431029454652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(mm)'!$J$52:$N$52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plus>
            <c:minus>
              <c:numRef>
                <c:f>'VALIDACION DE LOS PATRONES (mm)'!$J$52:$N$52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(mm)'!$E$52:$I$52</c:f>
              <c:numCache>
                <c:formatCode>0.000</c:formatCode>
                <c:ptCount val="5"/>
                <c:pt idx="0">
                  <c:v>0.05</c:v>
                </c:pt>
                <c:pt idx="1">
                  <c:v>-3.7999999999999999E-2</c:v>
                </c:pt>
                <c:pt idx="2">
                  <c:v>-2.8000000000000001E-2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5B-4E3D-806A-10E2D99272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(mm)'!$D$61</c:f>
              <c:strCache>
                <c:ptCount val="1"/>
                <c:pt idx="0">
                  <c:v>1,42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5559484472253496E-3"/>
                  <c:y val="0.2642781286836815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0,023x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- 0,086x + 0,023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(mm)'!$J$61:$N$61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plus>
            <c:minus>
              <c:numRef>
                <c:f>'VALIDACION DE LOS PATRONES (mm)'!$J$61:$N$61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(mm)'!$E$61:$I$61</c:f>
              <c:numCache>
                <c:formatCode>0.000</c:formatCode>
                <c:ptCount val="5"/>
                <c:pt idx="0">
                  <c:v>0.01</c:v>
                </c:pt>
                <c:pt idx="1">
                  <c:v>5.8000000000000003E-2</c:v>
                </c:pt>
                <c:pt idx="2">
                  <c:v>6.8000000000000005E-2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31-4DCF-BC08-6C8EB272470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'VALIDACION DE LOS PATRONES (mm)'!$D$76</c:f>
              <c:strCache>
                <c:ptCount val="1"/>
                <c:pt idx="0">
                  <c:v>3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4.2756265059412317E-2"/>
                  <c:y val="0.24506598133566646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(mm)'!$J$76:$N$76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plus>
            <c:minus>
              <c:numRef>
                <c:f>'VALIDACION DE LOS PATRONES (mm)'!$J$76:$N$76</c:f>
                <c:numCache>
                  <c:formatCode>General</c:formatCode>
                  <c:ptCount val="5"/>
                  <c:pt idx="0">
                    <c:v>0.08</c:v>
                  </c:pt>
                  <c:pt idx="1">
                    <c:v>2.3E-2</c:v>
                  </c:pt>
                  <c:pt idx="2">
                    <c:v>2.3E-2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(mm)'!$E$76:$I$76</c:f>
              <c:numCache>
                <c:formatCode>0.000</c:formatCode>
                <c:ptCount val="5"/>
                <c:pt idx="0">
                  <c:v>-0.05</c:v>
                </c:pt>
                <c:pt idx="1">
                  <c:v>0</c:v>
                </c:pt>
                <c:pt idx="2">
                  <c:v>8.9999999999999993E-3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87-44D4-879C-CF7983E1BAF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(mm)'!$D$106</c:f>
              <c:strCache>
                <c:ptCount val="1"/>
                <c:pt idx="0">
                  <c:v>18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C1-40FF-B62E-A91C2067B63E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2068760913956004E-3"/>
                  <c:y val="-0.43036016331291921"/>
                </c:manualLayout>
              </c:layout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(mm)'!$J$106:$N$106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2.4E-2</c:v>
                  </c:pt>
                  <c:pt idx="2">
                    <c:v>2.4E-2</c:v>
                  </c:pt>
                </c:numCache>
              </c:numRef>
            </c:plus>
            <c:minus>
              <c:numRef>
                <c:f>'VALIDACION DE LOS PATRONES (mm)'!$J$106:$N$106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2.4E-2</c:v>
                  </c:pt>
                  <c:pt idx="2">
                    <c:v>2.4E-2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(mm)'!$E$106:$I$106</c:f>
              <c:numCache>
                <c:formatCode>0.000</c:formatCode>
                <c:ptCount val="5"/>
                <c:pt idx="0">
                  <c:v>0.05</c:v>
                </c:pt>
                <c:pt idx="1">
                  <c:v>-1.2E-2</c:v>
                </c:pt>
                <c:pt idx="2">
                  <c:v>-1.2999999999999999E-2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1-40FF-B62E-A91C2067B6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(mm)'!$D$108</c:f>
              <c:strCache>
                <c:ptCount val="1"/>
                <c:pt idx="0">
                  <c:v>19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8A-4488-A900-AE5463C8983C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3.7476592353972754E-3"/>
                  <c:y val="0.41889946048410626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-5E-09x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+ 0,0004x - 8,3317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(mm)'!$J$108:$N$108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2.4E-2</c:v>
                  </c:pt>
                  <c:pt idx="2">
                    <c:v>2.4E-2</c:v>
                  </c:pt>
                </c:numCache>
              </c:numRef>
            </c:plus>
            <c:minus>
              <c:numRef>
                <c:f>'VALIDACION DE LOS PATRONES (mm)'!$J$108:$N$108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2.4E-2</c:v>
                  </c:pt>
                  <c:pt idx="2">
                    <c:v>2.4E-2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(mm)'!$E$108:$I$108</c:f>
              <c:numCache>
                <c:formatCode>0.000</c:formatCode>
                <c:ptCount val="5"/>
                <c:pt idx="0">
                  <c:v>-0.14000000000000001</c:v>
                </c:pt>
                <c:pt idx="1">
                  <c:v>-0.129</c:v>
                </c:pt>
                <c:pt idx="2">
                  <c:v>-0.08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8A-4488-A900-AE5463C8983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(mm)'!$D$119</c:f>
              <c:strCache>
                <c:ptCount val="1"/>
                <c:pt idx="0">
                  <c:v>24,5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4A-4AC5-B73B-5C236DCFC5D0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3.8322699323386666E-2"/>
                  <c:y val="-0.36556029454651501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-5E-09x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+ 0,0004x - 8,3317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(mm)'!$J$119:$N$119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2.5999999999999999E-2</c:v>
                  </c:pt>
                  <c:pt idx="2">
                    <c:v>2.5999999999999999E-2</c:v>
                  </c:pt>
                </c:numCache>
              </c:numRef>
            </c:plus>
            <c:minus>
              <c:numRef>
                <c:f>'VALIDACION DE LOS PATRONES (mm)'!$J$119:$N$119</c:f>
                <c:numCache>
                  <c:formatCode>General</c:formatCode>
                  <c:ptCount val="5"/>
                  <c:pt idx="0">
                    <c:v>0.1</c:v>
                  </c:pt>
                  <c:pt idx="1">
                    <c:v>2.5999999999999999E-2</c:v>
                  </c:pt>
                  <c:pt idx="2">
                    <c:v>2.5999999999999999E-2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(mm)'!$E$119:$I$119</c:f>
              <c:numCache>
                <c:formatCode>0.000</c:formatCode>
                <c:ptCount val="5"/>
                <c:pt idx="0">
                  <c:v>0.08</c:v>
                </c:pt>
                <c:pt idx="1">
                  <c:v>-5.8000000000000003E-2</c:v>
                </c:pt>
                <c:pt idx="2">
                  <c:v>-3.5999999999999997E-2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4A-4AC5-B73B-5C236DCFC5D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(mm)'!$D$120</c:f>
              <c:strCache>
                <c:ptCount val="1"/>
                <c:pt idx="0">
                  <c:v>25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B8-43CB-A5B6-0153B3B5E16F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3.8322699323386666E-2"/>
                  <c:y val="-0.36556029454651501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-5E-09x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+ 0,0004x - 8,3317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(mm)'!$J$120:$N$120</c:f>
                <c:numCache>
                  <c:formatCode>General</c:formatCode>
                  <c:ptCount val="5"/>
                  <c:pt idx="0">
                    <c:v>0.12</c:v>
                  </c:pt>
                  <c:pt idx="1">
                    <c:v>2.5999999999999999E-2</c:v>
                  </c:pt>
                  <c:pt idx="2">
                    <c:v>2.5999999999999999E-2</c:v>
                  </c:pt>
                </c:numCache>
              </c:numRef>
            </c:plus>
            <c:minus>
              <c:numRef>
                <c:f>'VALIDACION DE LOS PATRONES (mm)'!$J$120:$N$120</c:f>
                <c:numCache>
                  <c:formatCode>General</c:formatCode>
                  <c:ptCount val="5"/>
                  <c:pt idx="0">
                    <c:v>0.12</c:v>
                  </c:pt>
                  <c:pt idx="1">
                    <c:v>2.5999999999999999E-2</c:v>
                  </c:pt>
                  <c:pt idx="2">
                    <c:v>2.5999999999999999E-2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(mm)'!$E$120:$I$120</c:f>
              <c:numCache>
                <c:formatCode>0.000</c:formatCode>
                <c:ptCount val="5"/>
                <c:pt idx="0">
                  <c:v>0.05</c:v>
                </c:pt>
                <c:pt idx="1">
                  <c:v>-1.2999999999999999E-2</c:v>
                </c:pt>
                <c:pt idx="2">
                  <c:v>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B8-43CB-A5B6-0153B3B5E16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(mm)'!$D$123</c:f>
              <c:strCache>
                <c:ptCount val="1"/>
                <c:pt idx="0">
                  <c:v>50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5-46BE-8C5B-641F920A66CE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3.8322699323386666E-2"/>
                  <c:y val="-0.36556029454651501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-5E-09x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+ 0,0004x - 8,3317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(mm)'!$J$123:$N$123</c:f>
                <c:numCache>
                  <c:formatCode>General</c:formatCode>
                  <c:ptCount val="5"/>
                  <c:pt idx="0">
                    <c:v>0.12</c:v>
                  </c:pt>
                  <c:pt idx="1">
                    <c:v>3.1E-2</c:v>
                  </c:pt>
                  <c:pt idx="2">
                    <c:v>3.1E-2</c:v>
                  </c:pt>
                </c:numCache>
              </c:numRef>
            </c:plus>
            <c:minus>
              <c:numRef>
                <c:f>'VALIDACION DE LOS PATRONES (mm)'!$J$123:$N$123</c:f>
                <c:numCache>
                  <c:formatCode>General</c:formatCode>
                  <c:ptCount val="5"/>
                  <c:pt idx="0">
                    <c:v>0.12</c:v>
                  </c:pt>
                  <c:pt idx="1">
                    <c:v>3.1E-2</c:v>
                  </c:pt>
                  <c:pt idx="2">
                    <c:v>3.1E-2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(mm)'!$E$123:$I$123</c:f>
              <c:numCache>
                <c:formatCode>0.000</c:formatCode>
                <c:ptCount val="5"/>
                <c:pt idx="0">
                  <c:v>-0.22</c:v>
                </c:pt>
                <c:pt idx="1">
                  <c:v>-0.32100000000000001</c:v>
                </c:pt>
                <c:pt idx="2">
                  <c:v>-0.29799999999999999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25-46BE-8C5B-641F920A66C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>
        <c:manualLayout>
          <c:layoutTarget val="inner"/>
          <c:xMode val="edge"/>
          <c:yMode val="edge"/>
          <c:x val="0.10288659273846885"/>
          <c:y val="0.16245370370370371"/>
          <c:w val="0.8770962816577218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'VALIDACION DE LOS PATRONES (mm)'!$D$129</c:f>
              <c:strCache>
                <c:ptCount val="1"/>
                <c:pt idx="0">
                  <c:v>100 mm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4573499102453288E-2"/>
                  <c:y val="-5.0925925925925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87-41B1-8535-4D5B065F9A5B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3.8322699323386666E-2"/>
                  <c:y val="-0.36556029454651501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="1" baseline="0"/>
                      <a:t>y = -5E-09x</a:t>
                    </a:r>
                    <a:r>
                      <a:rPr lang="en-US" sz="1200" b="1" baseline="30000"/>
                      <a:t>2</a:t>
                    </a:r>
                    <a:r>
                      <a:rPr lang="en-US" sz="1200" b="1" baseline="0"/>
                      <a:t> + 0,0004x - 8,3317</a:t>
                    </a:r>
                    <a:br>
                      <a:rPr lang="en-US" sz="1200" b="1" baseline="0"/>
                    </a:br>
                    <a:r>
                      <a:rPr lang="en-US" sz="1200" b="1" baseline="0"/>
                      <a:t>R² = 1</a:t>
                    </a:r>
                    <a:endParaRPr lang="en-US" sz="1200" b="1"/>
                  </a:p>
                </c:rich>
              </c:tx>
              <c:numFmt formatCode="General" sourceLinked="0"/>
              <c:spPr>
                <a:solidFill>
                  <a:srgbClr val="00FF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'VALIDACION DE LOS PATRONES (mm)'!$J$129:$N$129</c:f>
                <c:numCache>
                  <c:formatCode>General</c:formatCode>
                  <c:ptCount val="5"/>
                  <c:pt idx="0">
                    <c:v>0.18</c:v>
                  </c:pt>
                  <c:pt idx="1">
                    <c:v>4.8000000000000001E-2</c:v>
                  </c:pt>
                  <c:pt idx="2">
                    <c:v>4.8000000000000001E-2</c:v>
                  </c:pt>
                </c:numCache>
              </c:numRef>
            </c:plus>
            <c:minus>
              <c:numRef>
                <c:f>'VALIDACION DE LOS PATRONES (mm)'!$J$129:$N$129</c:f>
                <c:numCache>
                  <c:formatCode>General</c:formatCode>
                  <c:ptCount val="5"/>
                  <c:pt idx="0">
                    <c:v>0.18</c:v>
                  </c:pt>
                  <c:pt idx="1">
                    <c:v>4.8000000000000001E-2</c:v>
                  </c:pt>
                  <c:pt idx="2">
                    <c:v>4.8000000000000001E-2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errBars>
          <c:xVal>
            <c:numRef>
              <c:f>'VALIDACION DE LOS PATRONES (mm)'!$E$7:$I$7</c:f>
              <c:numCache>
                <c:formatCode>m/d/yyyy</c:formatCode>
                <c:ptCount val="5"/>
                <c:pt idx="0">
                  <c:v>39161</c:v>
                </c:pt>
                <c:pt idx="1">
                  <c:v>40346</c:v>
                </c:pt>
                <c:pt idx="2">
                  <c:v>42340</c:v>
                </c:pt>
              </c:numCache>
            </c:numRef>
          </c:xVal>
          <c:yVal>
            <c:numRef>
              <c:f>'VALIDACION DE LOS PATRONES (mm)'!$E$129:$I$129</c:f>
              <c:numCache>
                <c:formatCode>0.000</c:formatCode>
                <c:ptCount val="5"/>
                <c:pt idx="0">
                  <c:v>-0.37</c:v>
                </c:pt>
                <c:pt idx="1">
                  <c:v>-0.23599999999999999</c:v>
                </c:pt>
                <c:pt idx="2">
                  <c:v>-0.20399999999999999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87-41B1-8535-4D5B065F9A5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650175520"/>
        <c:axId val="1248338864"/>
      </c:scatterChart>
      <c:valAx>
        <c:axId val="165017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48338864"/>
        <c:crosses val="autoZero"/>
        <c:crossBetween val="midCat"/>
      </c:valAx>
      <c:valAx>
        <c:axId val="12483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Desviación</a:t>
                </a:r>
                <a:r>
                  <a:rPr lang="es-CR" baseline="0"/>
                  <a:t> (µm)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017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8330496"/>
        <c:axId val="268332032"/>
      </c:barChart>
      <c:catAx>
        <c:axId val="268330496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268332032"/>
        <c:crosses val="autoZero"/>
        <c:auto val="1"/>
        <c:lblAlgn val="ctr"/>
        <c:lblOffset val="100"/>
        <c:tickMarkSkip val="1"/>
        <c:noMultiLvlLbl val="0"/>
      </c:catAx>
      <c:valAx>
        <c:axId val="268332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2683304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CR"/>
                </a:p>
              </c:txPr>
            </c:trendlineLbl>
          </c:trendline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8F7-422E-94C0-48810CDEB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344320"/>
        <c:axId val="268370688"/>
      </c:scatterChart>
      <c:valAx>
        <c:axId val="268344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268370688"/>
        <c:crosses val="autoZero"/>
        <c:crossBetween val="midCat"/>
      </c:valAx>
      <c:valAx>
        <c:axId val="268370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268344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R"/>
    </a:p>
  </c:txPr>
  <c:printSettings>
    <c:headerFooter alignWithMargins="0"/>
    <c:pageMargins b="1" l="0.75" r="0.75" t="1" header="0" footer="0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('DERIVA DE BLOQUES PATRON (mm)'!$E$4:$F$4,'DERIVA DE BLOQUES PATRON (mm)'!$G$4:$H$4,'DERIVA DE BLOQUES PATRON (mm)'!$I$4:$J$4,'DERIVA DE BLOQUES PATRON (mm)'!$E$1:$E$2,'DERIVA DE BLOQUES PATRON (mm)'!$G$1:$G$2,'DERIVA DE BLOQUES PATRON (mm)'!$I$1:$I$2)</c:f>
              <c:strCache>
                <c:ptCount val="9"/>
                <c:pt idx="0">
                  <c:v>OPUS METROLOGY 
Junio 2007</c:v>
                </c:pt>
                <c:pt idx="2">
                  <c:v>CENAM 
Junio 2010</c:v>
                </c:pt>
                <c:pt idx="4">
                  <c:v>CENAM 
diciembre 2015</c:v>
                </c:pt>
                <c:pt idx="6">
                  <c:v>OPUS METROLOGY Junio 2007</c:v>
                </c:pt>
                <c:pt idx="7">
                  <c:v>CENAM 
Junio 2010</c:v>
                </c:pt>
                <c:pt idx="8">
                  <c:v>CENAM 
diciembre 2015</c:v>
                </c:pt>
              </c:strCache>
            </c:strRef>
          </c:xVal>
          <c:yVal>
            <c:numRef>
              <c:f>('DERIVA DE BLOQUES PATRON (mm)'!$E$8,'DERIVA DE BLOQUES PATRON (mm)'!$G$8,'DERIVA DE BLOQUES PATRON (mm)'!$I$8)</c:f>
              <c:numCache>
                <c:formatCode>0.000</c:formatCode>
                <c:ptCount val="3"/>
                <c:pt idx="0">
                  <c:v>0.06</c:v>
                </c:pt>
                <c:pt idx="1">
                  <c:v>6.8000000000000005E-2</c:v>
                </c:pt>
                <c:pt idx="2">
                  <c:v>7.1999999999999995E-2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47-4D7E-B0B4-AE719F460B3D}"/>
            </c:ext>
          </c:extLst>
        </c:ser>
        <c:dLbls>
          <c:dLblPos val="r"/>
          <c:showLegendKey val="0"/>
          <c:showVal val="1"/>
          <c:showCatName val="1"/>
          <c:showSerName val="0"/>
          <c:showPercent val="0"/>
          <c:showBubbleSize val="0"/>
        </c:dLbls>
        <c:axId val="126581104"/>
        <c:axId val="1657846512"/>
      </c:scatterChart>
      <c:valAx>
        <c:axId val="126581104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57846512"/>
        <c:crosses val="autoZero"/>
        <c:crossBetween val="midCat"/>
      </c:valAx>
      <c:valAx>
        <c:axId val="165784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26581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Longitud Nominal mm vs Incertidumbre expandida microm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0"/>
            <c:trendlineLbl>
              <c:layout>
                <c:manualLayout>
                  <c:x val="-6.6367033796817937E-2"/>
                  <c:y val="0.44751621037599165"/>
                </c:manualLayout>
              </c:layout>
              <c:numFmt formatCode="General" sourceLinked="0"/>
              <c:spPr>
                <a:solidFill>
                  <a:srgbClr val="FFC00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6611203860470873E-2"/>
                  <c:y val="0.31261976238542277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="1" baseline="0"/>
                      <a:t>y = -4E-08x</a:t>
                    </a:r>
                    <a:r>
                      <a:rPr lang="en-US" sz="1400" b="1" baseline="30000"/>
                      <a:t>3</a:t>
                    </a:r>
                    <a:r>
                      <a:rPr lang="en-US" sz="1400" b="1" baseline="0"/>
                      <a:t> - 3E-05x</a:t>
                    </a:r>
                    <a:r>
                      <a:rPr lang="en-US" sz="1400" b="1" baseline="30000"/>
                      <a:t>2</a:t>
                    </a:r>
                    <a:r>
                      <a:rPr lang="en-US" sz="1400" b="1" baseline="0"/>
                      <a:t> + 0,0065x + 0,0381</a:t>
                    </a:r>
                    <a:br>
                      <a:rPr lang="en-US" sz="1400" b="1" baseline="0"/>
                    </a:br>
                    <a:r>
                      <a:rPr lang="en-US" sz="1400" b="1" baseline="0"/>
                      <a:t>R² = 0,9945</a:t>
                    </a:r>
                    <a:endParaRPr lang="en-US" sz="1400" b="1"/>
                  </a:p>
                </c:rich>
              </c:tx>
              <c:numFmt formatCode="General" sourceLinked="0"/>
              <c:spPr>
                <a:solidFill>
                  <a:srgbClr val="92D05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xVal>
            <c:strRef>
              <c:f>INCERTIDUMBRE!$B$29:$B$33</c:f>
            </c:strRef>
          </c:xVal>
          <c:yVal>
            <c:numRef>
              <c:f>INCERTIDUMBRE!$AU$29:$AU$33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97-4647-8EFD-6F16BDE61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44207"/>
        <c:axId val="795966383"/>
      </c:scatterChart>
      <c:valAx>
        <c:axId val="237644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795966383"/>
        <c:crosses val="autoZero"/>
        <c:crossBetween val="midCat"/>
      </c:valAx>
      <c:valAx>
        <c:axId val="79596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376442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@15,00°C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1737863489398206E-2"/>
                  <c:y val="0.35616770731415265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="1" baseline="0">
                        <a:solidFill>
                          <a:sysClr val="windowText" lastClr="000000"/>
                        </a:solidFill>
                      </a:rPr>
                      <a:t>y = -6E-08x</a:t>
                    </a:r>
                    <a:r>
                      <a:rPr lang="en-US" sz="1400" b="1" baseline="30000">
                        <a:solidFill>
                          <a:sysClr val="windowText" lastClr="000000"/>
                        </a:solidFill>
                      </a:rPr>
                      <a:t>3</a:t>
                    </a:r>
                    <a:r>
                      <a:rPr lang="en-US" sz="1400" b="1" baseline="0">
                        <a:solidFill>
                          <a:sysClr val="windowText" lastClr="000000"/>
                        </a:solidFill>
                      </a:rPr>
                      <a:t> - 2E-05x</a:t>
                    </a:r>
                    <a:r>
                      <a:rPr lang="en-US" sz="1400" b="1" baseline="30000">
                        <a:solidFill>
                          <a:sysClr val="windowText" lastClr="000000"/>
                        </a:solidFill>
                      </a:rPr>
                      <a:t>2</a:t>
                    </a:r>
                    <a:r>
                      <a:rPr lang="en-US" sz="1400" b="1" baseline="0">
                        <a:solidFill>
                          <a:sysClr val="windowText" lastClr="000000"/>
                        </a:solidFill>
                      </a:rPr>
                      <a:t> + 0,0063x + 0,0395</a:t>
                    </a:r>
                    <a:br>
                      <a:rPr lang="en-US" sz="1400" b="1" baseline="0">
                        <a:solidFill>
                          <a:sysClr val="windowText" lastClr="000000"/>
                        </a:solidFill>
                      </a:rPr>
                    </a:br>
                    <a:r>
                      <a:rPr lang="en-US" sz="1400" b="1" baseline="0">
                        <a:solidFill>
                          <a:sysClr val="windowText" lastClr="000000"/>
                        </a:solidFill>
                      </a:rPr>
                      <a:t>R² = 0,9943</a:t>
                    </a:r>
                    <a:endParaRPr lang="en-US" sz="1400" b="1">
                      <a:solidFill>
                        <a:sysClr val="windowText" lastClr="000000"/>
                      </a:solidFill>
                    </a:endParaRPr>
                  </a:p>
                </c:rich>
              </c:tx>
              <c:numFmt formatCode="General" sourceLinked="0"/>
              <c:spPr>
                <a:solidFill>
                  <a:schemeClr val="accent3">
                    <a:lumMod val="60000"/>
                    <a:lumOff val="40000"/>
                  </a:schemeClr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MÉTODO'!$F$7:$F$11</c:f>
              <c:numCache>
                <c:formatCode>0.00000000</c:formatCode>
                <c:ptCount val="5"/>
                <c:pt idx="0">
                  <c:v>4.6847385453959001E-2</c:v>
                </c:pt>
                <c:pt idx="1">
                  <c:v>8.3457841252227383E-2</c:v>
                </c:pt>
                <c:pt idx="2">
                  <c:v>0.14162524575568114</c:v>
                </c:pt>
                <c:pt idx="3">
                  <c:v>0.28935394658147207</c:v>
                </c:pt>
                <c:pt idx="4">
                  <c:v>0.38369563145035168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50-4088-A528-A9989703D5FE}"/>
            </c:ext>
          </c:extLst>
        </c:ser>
        <c:ser>
          <c:idx val="1"/>
          <c:order val="1"/>
          <c:tx>
            <c:v>@17.50°C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MÉTODO'!$G$7:$G$11</c:f>
              <c:numCache>
                <c:formatCode>0.00000000</c:formatCode>
                <c:ptCount val="5"/>
                <c:pt idx="0">
                  <c:v>4.6847318736974917E-2</c:v>
                </c:pt>
                <c:pt idx="1">
                  <c:v>8.3457627521855079E-2</c:v>
                </c:pt>
                <c:pt idx="2">
                  <c:v>0.14162484247860715</c:v>
                </c:pt>
                <c:pt idx="3">
                  <c:v>0.28935308913195157</c:v>
                </c:pt>
                <c:pt idx="4">
                  <c:v>0.38369448846351767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50-4088-A528-A9989703D5FE}"/>
            </c:ext>
          </c:extLst>
        </c:ser>
        <c:ser>
          <c:idx val="2"/>
          <c:order val="2"/>
          <c:tx>
            <c:v>@19,00°C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MÉTODO'!$H$7:$H$11</c:f>
              <c:numCache>
                <c:formatCode>0.00000000</c:formatCode>
                <c:ptCount val="5"/>
                <c:pt idx="0">
                  <c:v>4.6847278706882288E-2</c:v>
                </c:pt>
                <c:pt idx="1">
                  <c:v>8.3457499283828396E-2</c:v>
                </c:pt>
                <c:pt idx="2">
                  <c:v>0.14162460051267847</c:v>
                </c:pt>
                <c:pt idx="3">
                  <c:v>0.28935257466286296</c:v>
                </c:pt>
                <c:pt idx="4">
                  <c:v>0.38369380267223996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750-4088-A528-A9989703D5FE}"/>
            </c:ext>
          </c:extLst>
        </c:ser>
        <c:ser>
          <c:idx val="3"/>
          <c:order val="3"/>
          <c:tx>
            <c:v>@19,50°C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MÉTODO'!$I$7:$I$11</c:f>
              <c:numCache>
                <c:formatCode>0.00000000</c:formatCode>
                <c:ptCount val="5"/>
                <c:pt idx="0">
                  <c:v>4.6847265363534382E-2</c:v>
                </c:pt>
                <c:pt idx="1">
                  <c:v>8.3457456537852304E-2</c:v>
                </c:pt>
                <c:pt idx="2">
                  <c:v>0.14162451985742155</c:v>
                </c:pt>
                <c:pt idx="3">
                  <c:v>0.28935240317327066</c:v>
                </c:pt>
                <c:pt idx="4">
                  <c:v>0.38369357407528454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750-4088-A528-A9989703D5FE}"/>
            </c:ext>
          </c:extLst>
        </c:ser>
        <c:ser>
          <c:idx val="4"/>
          <c:order val="4"/>
          <c:tx>
            <c:v>@20,00°C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MÉTODO'!$J$7:$J$11</c:f>
              <c:numCache>
                <c:formatCode>0.00000000</c:formatCode>
                <c:ptCount val="5"/>
                <c:pt idx="0">
                  <c:v>4.6847252020194616E-2</c:v>
                </c:pt>
                <c:pt idx="1">
                  <c:v>8.3457413791892587E-2</c:v>
                </c:pt>
                <c:pt idx="2">
                  <c:v>0.14162443920219089</c:v>
                </c:pt>
                <c:pt idx="3">
                  <c:v>0.28935223168373025</c:v>
                </c:pt>
                <c:pt idx="4">
                  <c:v>0.38369334547839762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750-4088-A528-A9989703D5FE}"/>
            </c:ext>
          </c:extLst>
        </c:ser>
        <c:ser>
          <c:idx val="5"/>
          <c:order val="5"/>
          <c:tx>
            <c:v>@20,50°C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MÉTODO'!$K$7:$K$11</c:f>
              <c:numCache>
                <c:formatCode>0.00000000</c:formatCode>
                <c:ptCount val="5"/>
                <c:pt idx="0">
                  <c:v>4.6847238676863016E-2</c:v>
                </c:pt>
                <c:pt idx="1">
                  <c:v>8.3457371045949275E-2</c:v>
                </c:pt>
                <c:pt idx="2">
                  <c:v>0.1416243585469866</c:v>
                </c:pt>
                <c:pt idx="3">
                  <c:v>0.28935206019424198</c:v>
                </c:pt>
                <c:pt idx="4">
                  <c:v>0.38369311688157931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750-4088-A528-A9989703D5FE}"/>
            </c:ext>
          </c:extLst>
        </c:ser>
        <c:ser>
          <c:idx val="6"/>
          <c:order val="6"/>
          <c:tx>
            <c:v>@25,00°C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MÉTODO'!$L$7:$L$11</c:f>
              <c:numCache>
                <c:formatCode>0.00000000</c:formatCode>
                <c:ptCount val="5"/>
                <c:pt idx="0">
                  <c:v>4.6847118587245336E-2</c:v>
                </c:pt>
                <c:pt idx="1">
                  <c:v>8.3456986333197106E-2</c:v>
                </c:pt>
                <c:pt idx="2">
                  <c:v>0.1416236326513316</c:v>
                </c:pt>
                <c:pt idx="3">
                  <c:v>0.28935051679118506</c:v>
                </c:pt>
                <c:pt idx="4">
                  <c:v>0.38369105951329951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750-4088-A528-A9989703D5FE}"/>
            </c:ext>
          </c:extLst>
        </c:ser>
        <c:ser>
          <c:idx val="7"/>
          <c:order val="7"/>
          <c:tx>
            <c:v>@30°C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'VERIFICACIÓN DEL MÉTODO'!$E$7:$E$11</c:f>
              <c:numCache>
                <c:formatCode>General</c:formatCode>
                <c:ptCount val="5"/>
                <c:pt idx="0">
                  <c:v>0.5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100</c:v>
                </c:pt>
              </c:numCache>
            </c:numRef>
          </c:xVal>
          <c:yVal>
            <c:numRef>
              <c:f>'VERIFICACIÓN DEL MÉTODO'!$M$7:$M$11</c:f>
              <c:numCache>
                <c:formatCode>0.00000000</c:formatCode>
                <c:ptCount val="5"/>
                <c:pt idx="0">
                  <c:v>4.6846985155111161E-2</c:v>
                </c:pt>
                <c:pt idx="1">
                  <c:v>8.3456558876141007E-2</c:v>
                </c:pt>
                <c:pt idx="2">
                  <c:v>0.14162282610310328</c:v>
                </c:pt>
                <c:pt idx="3">
                  <c:v>0.28934880190383655</c:v>
                </c:pt>
                <c:pt idx="4">
                  <c:v>0.38368877355505754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750-4088-A528-A9989703D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44207"/>
        <c:axId val="795966383"/>
      </c:scatterChart>
      <c:valAx>
        <c:axId val="237644207"/>
        <c:scaling>
          <c:orientation val="minMax"/>
          <c:max val="11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Longitud Nominal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795966383"/>
        <c:crosses val="autoZero"/>
        <c:crossBetween val="midCat"/>
      </c:valAx>
      <c:valAx>
        <c:axId val="79596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Incertidumbre Expandida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37644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5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83820</xdr:colOff>
      <xdr:row>0</xdr:row>
      <xdr:rowOff>152400</xdr:rowOff>
    </xdr:from>
    <xdr:to>
      <xdr:col>10</xdr:col>
      <xdr:colOff>640080</xdr:colOff>
      <xdr:row>6</xdr:row>
      <xdr:rowOff>91440</xdr:rowOff>
    </xdr:to>
    <xdr:pic>
      <xdr:nvPicPr>
        <xdr:cNvPr id="2" name="Imagen 1" descr="LCM – Calidad y Medidas para la Vida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305" t="27743" r="305" b="30794"/>
        <a:stretch/>
      </xdr:blipFill>
      <xdr:spPr bwMode="auto">
        <a:xfrm>
          <a:off x="876300" y="152400"/>
          <a:ext cx="2499360" cy="1036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161925</xdr:colOff>
      <xdr:row>127</xdr:row>
      <xdr:rowOff>0</xdr:rowOff>
    </xdr:from>
    <xdr:to>
      <xdr:col>17</xdr:col>
      <xdr:colOff>257175</xdr:colOff>
      <xdr:row>127</xdr:row>
      <xdr:rowOff>0</xdr:rowOff>
    </xdr:to>
    <xdr:graphicFrame macro="">
      <xdr:nvGraphicFramePr>
        <xdr:cNvPr id="2" name="Gráfico 7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161925</xdr:colOff>
      <xdr:row>127</xdr:row>
      <xdr:rowOff>0</xdr:rowOff>
    </xdr:from>
    <xdr:to>
      <xdr:col>17</xdr:col>
      <xdr:colOff>257175</xdr:colOff>
      <xdr:row>127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13</xdr:row>
      <xdr:rowOff>133350</xdr:rowOff>
    </xdr:from>
    <xdr:ext cx="49885" cy="103233"/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49885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strike="noStrike">
              <a:solidFill>
                <a:srgbClr val="FFFFFF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1</xdr:col>
      <xdr:colOff>0</xdr:colOff>
      <xdr:row>13</xdr:row>
      <xdr:rowOff>133350</xdr:rowOff>
    </xdr:from>
    <xdr:ext cx="74829" cy="103233"/>
    <xdr:sp macro="" textlink="">
      <xdr:nvSpPr>
        <xdr:cNvPr id="3" name="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74829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strike="noStrike">
              <a:solidFill>
                <a:srgbClr val="FFFFFF"/>
              </a:solidFill>
              <a:latin typeface="Arial"/>
              <a:cs typeface="Arial"/>
            </a:rPr>
            <a:t>   </a:t>
          </a:r>
        </a:p>
      </xdr:txBody>
    </xdr:sp>
    <xdr:clientData/>
  </xdr:oneCellAnchor>
  <xdr:oneCellAnchor>
    <xdr:from>
      <xdr:col>1</xdr:col>
      <xdr:colOff>0</xdr:colOff>
      <xdr:row>13</xdr:row>
      <xdr:rowOff>123825</xdr:rowOff>
    </xdr:from>
    <xdr:ext cx="28534" cy="117917"/>
    <xdr:sp macro="" textlink="">
      <xdr:nvSpPr>
        <xdr:cNvPr id="4" name="Rectangle 4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581025" y="2276475"/>
          <a:ext cx="28534" cy="1179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800" b="1" i="0" strike="noStrike">
              <a:solidFill>
                <a:srgbClr val="FFFFFF"/>
              </a:solidFill>
              <a:latin typeface="Arial"/>
              <a:cs typeface="Arial"/>
            </a:rPr>
            <a:t> </a:t>
          </a:r>
        </a:p>
      </xdr:txBody>
    </xdr:sp>
    <xdr:clientData/>
  </xdr:oneCellAnchor>
  <xdr:oneCellAnchor>
    <xdr:from>
      <xdr:col>1</xdr:col>
      <xdr:colOff>0</xdr:colOff>
      <xdr:row>13</xdr:row>
      <xdr:rowOff>133350</xdr:rowOff>
    </xdr:from>
    <xdr:ext cx="49885" cy="103233"/>
    <xdr:sp macro="" textlink="">
      <xdr:nvSpPr>
        <xdr:cNvPr id="5" name="Rectangle 7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49885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strike="noStrike">
              <a:solidFill>
                <a:srgbClr val="FFFFFF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1</xdr:col>
      <xdr:colOff>0</xdr:colOff>
      <xdr:row>13</xdr:row>
      <xdr:rowOff>133350</xdr:rowOff>
    </xdr:from>
    <xdr:ext cx="74829" cy="103233"/>
    <xdr:sp macro="" textlink="">
      <xdr:nvSpPr>
        <xdr:cNvPr id="6" name="Rectangle 8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74829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strike="noStrike">
              <a:solidFill>
                <a:srgbClr val="FFFFFF"/>
              </a:solidFill>
              <a:latin typeface="Arial"/>
              <a:cs typeface="Arial"/>
            </a:rPr>
            <a:t>   </a:t>
          </a:r>
        </a:p>
      </xdr:txBody>
    </xdr:sp>
    <xdr:clientData/>
  </xdr:oneCellAnchor>
  <xdr:oneCellAnchor>
    <xdr:from>
      <xdr:col>1</xdr:col>
      <xdr:colOff>0</xdr:colOff>
      <xdr:row>13</xdr:row>
      <xdr:rowOff>123825</xdr:rowOff>
    </xdr:from>
    <xdr:ext cx="28534" cy="117917"/>
    <xdr:sp macro="" textlink="">
      <xdr:nvSpPr>
        <xdr:cNvPr id="7" name="Rectangle 9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581025" y="2276475"/>
          <a:ext cx="28534" cy="1179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800" b="1" i="0" strike="noStrike">
              <a:solidFill>
                <a:srgbClr val="FFFFFF"/>
              </a:solidFill>
              <a:latin typeface="Arial"/>
              <a:cs typeface="Arial"/>
            </a:rPr>
            <a:t> </a:t>
          </a:r>
        </a:p>
      </xdr:txBody>
    </xdr:sp>
    <xdr:clientData/>
  </xdr:oneCellAnchor>
  <xdr:twoCellAnchor>
    <xdr:from>
      <xdr:col>0</xdr:col>
      <xdr:colOff>19050</xdr:colOff>
      <xdr:row>10</xdr:row>
      <xdr:rowOff>47625</xdr:rowOff>
    </xdr:from>
    <xdr:to>
      <xdr:col>11</xdr:col>
      <xdr:colOff>561975</xdr:colOff>
      <xdr:row>12</xdr:row>
      <xdr:rowOff>114300</xdr:rowOff>
    </xdr:to>
    <xdr:sp macro="" textlink="">
      <xdr:nvSpPr>
        <xdr:cNvPr id="8" name="WordArt 1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19050" y="1714500"/>
          <a:ext cx="6934200" cy="390525"/>
        </a:xfrm>
        <a:prstGeom prst="rect">
          <a:avLst/>
        </a:prstGeom>
      </xdr:spPr>
      <xdr:txBody>
        <a:bodyPr wrap="none" fromWordArt="1">
          <a:prstTxWarp prst="textDeflate">
            <a:avLst>
              <a:gd name="adj" fmla="val 0"/>
            </a:avLst>
          </a:prstTxWarp>
        </a:bodyPr>
        <a:lstStyle/>
        <a:p>
          <a:pPr algn="ctr" rtl="0"/>
          <a:r>
            <a:rPr lang="es-ES" sz="1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C0C0C0"/>
              </a:solidFill>
              <a:effectLst/>
              <a:latin typeface="Impact"/>
            </a:rPr>
            <a:t>LABORATORIO DE DIMENSIONAL</a:t>
          </a:r>
        </a:p>
      </xdr:txBody>
    </xdr:sp>
    <xdr:clientData/>
  </xdr:twoCellAnchor>
  <xdr:oneCellAnchor>
    <xdr:from>
      <xdr:col>1</xdr:col>
      <xdr:colOff>0</xdr:colOff>
      <xdr:row>13</xdr:row>
      <xdr:rowOff>133350</xdr:rowOff>
    </xdr:from>
    <xdr:ext cx="49885" cy="103233"/>
    <xdr:sp macro="" textlink="">
      <xdr:nvSpPr>
        <xdr:cNvPr id="9" name="Rectangle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49885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u="none" strike="noStrike" baseline="0">
              <a:solidFill>
                <a:srgbClr val="FFFFFF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1</xdr:col>
      <xdr:colOff>0</xdr:colOff>
      <xdr:row>13</xdr:row>
      <xdr:rowOff>133350</xdr:rowOff>
    </xdr:from>
    <xdr:ext cx="74829" cy="103233"/>
    <xdr:sp macro="" textlink="">
      <xdr:nvSpPr>
        <xdr:cNvPr id="10" name="Rectangle 3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74829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u="none" strike="noStrike" baseline="0">
              <a:solidFill>
                <a:srgbClr val="FFFFFF"/>
              </a:solidFill>
              <a:latin typeface="Arial"/>
              <a:cs typeface="Arial"/>
            </a:rPr>
            <a:t>   </a:t>
          </a:r>
        </a:p>
      </xdr:txBody>
    </xdr:sp>
    <xdr:clientData/>
  </xdr:oneCellAnchor>
  <xdr:oneCellAnchor>
    <xdr:from>
      <xdr:col>1</xdr:col>
      <xdr:colOff>0</xdr:colOff>
      <xdr:row>13</xdr:row>
      <xdr:rowOff>123825</xdr:rowOff>
    </xdr:from>
    <xdr:ext cx="28534" cy="117917"/>
    <xdr:sp macro="" textlink="">
      <xdr:nvSpPr>
        <xdr:cNvPr id="11" name="Rectangle 4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581025" y="2276475"/>
          <a:ext cx="28534" cy="1179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800" b="1" i="0" u="none" strike="noStrike" baseline="0">
              <a:solidFill>
                <a:srgbClr val="FFFFFF"/>
              </a:solidFill>
              <a:latin typeface="Arial"/>
              <a:cs typeface="Arial"/>
            </a:rPr>
            <a:t> </a:t>
          </a:r>
        </a:p>
      </xdr:txBody>
    </xdr:sp>
    <xdr:clientData/>
  </xdr:oneCellAnchor>
  <xdr:twoCellAnchor>
    <xdr:from>
      <xdr:col>0</xdr:col>
      <xdr:colOff>19050</xdr:colOff>
      <xdr:row>0</xdr:row>
      <xdr:rowOff>38100</xdr:rowOff>
    </xdr:from>
    <xdr:to>
      <xdr:col>2</xdr:col>
      <xdr:colOff>552450</xdr:colOff>
      <xdr:row>9</xdr:row>
      <xdr:rowOff>123825</xdr:rowOff>
    </xdr:to>
    <xdr:pic>
      <xdr:nvPicPr>
        <xdr:cNvPr id="12" name="Picture 5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8100"/>
          <a:ext cx="1695450" cy="1581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2693"/>
          <a:ext cx="1269720" cy="48780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0072968"/>
          <a:ext cx="1269720" cy="48780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97</xdr:row>
      <xdr:rowOff>71718</xdr:rowOff>
    </xdr:from>
    <xdr:ext cx="1272651" cy="483404"/>
    <xdr:pic>
      <xdr:nvPicPr>
        <xdr:cNvPr id="7" name="image1.jpg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9284160"/>
          <a:ext cx="1272651" cy="483404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145</xdr:row>
      <xdr:rowOff>71718</xdr:rowOff>
    </xdr:from>
    <xdr:ext cx="1272651" cy="483404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332733"/>
          <a:ext cx="1272651" cy="483404"/>
        </a:xfrm>
        <a:prstGeom prst="rect">
          <a:avLst/>
        </a:prstGeom>
        <a:ln/>
      </xdr:spPr>
    </xdr:pic>
    <xdr:clientData/>
  </xdr:oneCellAnchor>
  <xdr:twoCellAnchor editAs="oneCell">
    <xdr:from>
      <xdr:col>18</xdr:col>
      <xdr:colOff>107121</xdr:colOff>
      <xdr:row>187</xdr:row>
      <xdr:rowOff>119270</xdr:rowOff>
    </xdr:from>
    <xdr:to>
      <xdr:col>37</xdr:col>
      <xdr:colOff>307451</xdr:colOff>
      <xdr:row>191</xdr:row>
      <xdr:rowOff>86139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5434" y="37225357"/>
          <a:ext cx="6243321" cy="761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2693"/>
          <a:ext cx="1269720" cy="48780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50</xdr:row>
      <xdr:rowOff>71718</xdr:rowOff>
    </xdr:from>
    <xdr:to>
      <xdr:col>4</xdr:col>
      <xdr:colOff>69570</xdr:colOff>
      <xdr:row>52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0072968"/>
          <a:ext cx="1269720" cy="48780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98</xdr:row>
      <xdr:rowOff>71718</xdr:rowOff>
    </xdr:from>
    <xdr:ext cx="1272651" cy="483404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836093"/>
          <a:ext cx="1272651" cy="483404"/>
        </a:xfrm>
        <a:prstGeom prst="rect">
          <a:avLst/>
        </a:prstGeom>
        <a:ln/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0788"/>
          <a:ext cx="1292580" cy="48399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779598"/>
          <a:ext cx="1292580" cy="483990"/>
        </a:xfrm>
        <a:prstGeom prst="rect">
          <a:avLst/>
        </a:prstGeom>
        <a:ln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0788"/>
          <a:ext cx="1292580" cy="48399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779598"/>
          <a:ext cx="1292580" cy="48399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96</xdr:row>
      <xdr:rowOff>71718</xdr:rowOff>
    </xdr:from>
    <xdr:ext cx="1284629" cy="485315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812066"/>
          <a:ext cx="1284629" cy="485315"/>
        </a:xfrm>
        <a:prstGeom prst="rect">
          <a:avLst/>
        </a:prstGeom>
        <a:ln/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0788"/>
          <a:ext cx="1292580" cy="48399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779598"/>
          <a:ext cx="1292580" cy="48399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96</xdr:row>
      <xdr:rowOff>71718</xdr:rowOff>
    </xdr:from>
    <xdr:ext cx="1284629" cy="485315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13695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144</xdr:row>
      <xdr:rowOff>71718</xdr:rowOff>
    </xdr:from>
    <xdr:ext cx="1284629" cy="485315"/>
    <xdr:pic>
      <xdr:nvPicPr>
        <xdr:cNvPr id="5" name="image1.jp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194605"/>
          <a:ext cx="1284629" cy="485315"/>
        </a:xfrm>
        <a:prstGeom prst="rect">
          <a:avLst/>
        </a:prstGeom>
        <a:ln/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0788"/>
          <a:ext cx="1292580" cy="48399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779598"/>
          <a:ext cx="1292580" cy="48399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96</xdr:row>
      <xdr:rowOff>71718</xdr:rowOff>
    </xdr:from>
    <xdr:ext cx="1284629" cy="485315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13695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144</xdr:row>
      <xdr:rowOff>71718</xdr:rowOff>
    </xdr:from>
    <xdr:ext cx="1284629" cy="485315"/>
    <xdr:pic>
      <xdr:nvPicPr>
        <xdr:cNvPr id="5" name="image1.jp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855527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192</xdr:row>
      <xdr:rowOff>71718</xdr:rowOff>
    </xdr:from>
    <xdr:ext cx="1284629" cy="485315"/>
    <xdr:pic>
      <xdr:nvPicPr>
        <xdr:cNvPr id="6" name="image1.jpg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8656657"/>
          <a:ext cx="1284629" cy="485315"/>
        </a:xfrm>
        <a:prstGeom prst="rect">
          <a:avLst/>
        </a:prstGeom>
        <a:ln/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0788"/>
          <a:ext cx="1292580" cy="48399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49</xdr:row>
      <xdr:rowOff>71718</xdr:rowOff>
    </xdr:from>
    <xdr:to>
      <xdr:col>4</xdr:col>
      <xdr:colOff>69570</xdr:colOff>
      <xdr:row>51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9779598"/>
          <a:ext cx="1292580" cy="48399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96</xdr:row>
      <xdr:rowOff>71718</xdr:rowOff>
    </xdr:from>
    <xdr:ext cx="1284629" cy="485315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13695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144</xdr:row>
      <xdr:rowOff>71718</xdr:rowOff>
    </xdr:from>
    <xdr:ext cx="1284629" cy="485315"/>
    <xdr:pic>
      <xdr:nvPicPr>
        <xdr:cNvPr id="5" name="image1.jp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855527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0</xdr:col>
      <xdr:colOff>57150</xdr:colOff>
      <xdr:row>192</xdr:row>
      <xdr:rowOff>71718</xdr:rowOff>
    </xdr:from>
    <xdr:ext cx="1284629" cy="485315"/>
    <xdr:pic>
      <xdr:nvPicPr>
        <xdr:cNvPr id="6" name="image1.jpg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38065038"/>
          <a:ext cx="1284629" cy="485315"/>
        </a:xfrm>
        <a:prstGeom prst="rect">
          <a:avLst/>
        </a:prstGeom>
        <a:ln/>
      </xdr:spPr>
    </xdr:pic>
    <xdr:clientData/>
  </xdr:oneCellAnchor>
  <xdr:oneCellAnchor>
    <xdr:from>
      <xdr:col>1</xdr:col>
      <xdr:colOff>57151</xdr:colOff>
      <xdr:row>240</xdr:row>
      <xdr:rowOff>78344</xdr:rowOff>
    </xdr:from>
    <xdr:ext cx="1284629" cy="485315"/>
    <xdr:pic>
      <xdr:nvPicPr>
        <xdr:cNvPr id="9" name="image1.jpg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203" y="47746414"/>
          <a:ext cx="1284629" cy="485315"/>
        </a:xfrm>
        <a:prstGeom prst="rect">
          <a:avLst/>
        </a:prstGeom>
        <a:ln/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161925</xdr:colOff>
      <xdr:row>127</xdr:row>
      <xdr:rowOff>0</xdr:rowOff>
    </xdr:from>
    <xdr:to>
      <xdr:col>18</xdr:col>
      <xdr:colOff>257175</xdr:colOff>
      <xdr:row>127</xdr:row>
      <xdr:rowOff>0</xdr:rowOff>
    </xdr:to>
    <xdr:graphicFrame macro="">
      <xdr:nvGraphicFramePr>
        <xdr:cNvPr id="2" name="Gráfico 7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161925</xdr:colOff>
      <xdr:row>127</xdr:row>
      <xdr:rowOff>0</xdr:rowOff>
    </xdr:from>
    <xdr:to>
      <xdr:col>18</xdr:col>
      <xdr:colOff>257175</xdr:colOff>
      <xdr:row>127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130</xdr:row>
      <xdr:rowOff>0</xdr:rowOff>
    </xdr:from>
    <xdr:to>
      <xdr:col>12</xdr:col>
      <xdr:colOff>0</xdr:colOff>
      <xdr:row>130</xdr:row>
      <xdr:rowOff>0</xdr:rowOff>
    </xdr:to>
    <xdr:graphicFrame macro="">
      <xdr:nvGraphicFramePr>
        <xdr:cNvPr id="2" name="Gráfico 7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161925</xdr:colOff>
      <xdr:row>130</xdr:row>
      <xdr:rowOff>0</xdr:rowOff>
    </xdr:from>
    <xdr:to>
      <xdr:col>12</xdr:col>
      <xdr:colOff>0</xdr:colOff>
      <xdr:row>130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384811</xdr:colOff>
      <xdr:row>2</xdr:row>
      <xdr:rowOff>75527</xdr:rowOff>
    </xdr:from>
    <xdr:to>
      <xdr:col>27</xdr:col>
      <xdr:colOff>461011</xdr:colOff>
      <xdr:row>10</xdr:row>
      <xdr:rowOff>16025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376518</xdr:colOff>
      <xdr:row>10</xdr:row>
      <xdr:rowOff>125507</xdr:rowOff>
    </xdr:from>
    <xdr:to>
      <xdr:col>27</xdr:col>
      <xdr:colOff>452718</xdr:colOff>
      <xdr:row>24</xdr:row>
      <xdr:rowOff>107578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394448</xdr:colOff>
      <xdr:row>25</xdr:row>
      <xdr:rowOff>89647</xdr:rowOff>
    </xdr:from>
    <xdr:to>
      <xdr:col>27</xdr:col>
      <xdr:colOff>470648</xdr:colOff>
      <xdr:row>39</xdr:row>
      <xdr:rowOff>71718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367554</xdr:colOff>
      <xdr:row>40</xdr:row>
      <xdr:rowOff>89646</xdr:rowOff>
    </xdr:from>
    <xdr:to>
      <xdr:col>27</xdr:col>
      <xdr:colOff>443754</xdr:colOff>
      <xdr:row>54</xdr:row>
      <xdr:rowOff>71717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367553</xdr:colOff>
      <xdr:row>55</xdr:row>
      <xdr:rowOff>53786</xdr:rowOff>
    </xdr:from>
    <xdr:to>
      <xdr:col>27</xdr:col>
      <xdr:colOff>443753</xdr:colOff>
      <xdr:row>69</xdr:row>
      <xdr:rowOff>152398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376518</xdr:colOff>
      <xdr:row>70</xdr:row>
      <xdr:rowOff>80682</xdr:rowOff>
    </xdr:from>
    <xdr:to>
      <xdr:col>27</xdr:col>
      <xdr:colOff>452718</xdr:colOff>
      <xdr:row>84</xdr:row>
      <xdr:rowOff>62753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403412</xdr:colOff>
      <xdr:row>85</xdr:row>
      <xdr:rowOff>35857</xdr:rowOff>
    </xdr:from>
    <xdr:to>
      <xdr:col>27</xdr:col>
      <xdr:colOff>479612</xdr:colOff>
      <xdr:row>99</xdr:row>
      <xdr:rowOff>17928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403412</xdr:colOff>
      <xdr:row>99</xdr:row>
      <xdr:rowOff>161365</xdr:rowOff>
    </xdr:from>
    <xdr:to>
      <xdr:col>27</xdr:col>
      <xdr:colOff>479612</xdr:colOff>
      <xdr:row>113</xdr:row>
      <xdr:rowOff>143436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412376</xdr:colOff>
      <xdr:row>114</xdr:row>
      <xdr:rowOff>179294</xdr:rowOff>
    </xdr:from>
    <xdr:to>
      <xdr:col>27</xdr:col>
      <xdr:colOff>488576</xdr:colOff>
      <xdr:row>128</xdr:row>
      <xdr:rowOff>161365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403411</xdr:colOff>
      <xdr:row>129</xdr:row>
      <xdr:rowOff>98611</xdr:rowOff>
    </xdr:from>
    <xdr:to>
      <xdr:col>27</xdr:col>
      <xdr:colOff>479611</xdr:colOff>
      <xdr:row>143</xdr:row>
      <xdr:rowOff>179293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412376</xdr:colOff>
      <xdr:row>144</xdr:row>
      <xdr:rowOff>71719</xdr:rowOff>
    </xdr:from>
    <xdr:to>
      <xdr:col>27</xdr:col>
      <xdr:colOff>488576</xdr:colOff>
      <xdr:row>158</xdr:row>
      <xdr:rowOff>53789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385482</xdr:colOff>
      <xdr:row>159</xdr:row>
      <xdr:rowOff>17930</xdr:rowOff>
    </xdr:from>
    <xdr:to>
      <xdr:col>27</xdr:col>
      <xdr:colOff>461682</xdr:colOff>
      <xdr:row>173</xdr:row>
      <xdr:rowOff>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130</xdr:row>
      <xdr:rowOff>0</xdr:rowOff>
    </xdr:from>
    <xdr:to>
      <xdr:col>14</xdr:col>
      <xdr:colOff>257175</xdr:colOff>
      <xdr:row>130</xdr:row>
      <xdr:rowOff>0</xdr:rowOff>
    </xdr:to>
    <xdr:graphicFrame macro="">
      <xdr:nvGraphicFramePr>
        <xdr:cNvPr id="2" name="Gráfico 7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161925</xdr:colOff>
      <xdr:row>130</xdr:row>
      <xdr:rowOff>0</xdr:rowOff>
    </xdr:from>
    <xdr:to>
      <xdr:col>14</xdr:col>
      <xdr:colOff>257175</xdr:colOff>
      <xdr:row>130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55</xdr:col>
      <xdr:colOff>255493</xdr:colOff>
      <xdr:row>4</xdr:row>
      <xdr:rowOff>53788</xdr:rowOff>
    </xdr:from>
    <xdr:to>
      <xdr:col>64</xdr:col>
      <xdr:colOff>179293</xdr:colOff>
      <xdr:row>16</xdr:row>
      <xdr:rowOff>53787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54</xdr:col>
      <xdr:colOff>454639</xdr:colOff>
      <xdr:row>36</xdr:row>
      <xdr:rowOff>37139</xdr:rowOff>
    </xdr:from>
    <xdr:to>
      <xdr:col>56</xdr:col>
      <xdr:colOff>679952</xdr:colOff>
      <xdr:row>43</xdr:row>
      <xdr:rowOff>102762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954010" y="12076739"/>
          <a:ext cx="3051788" cy="1810603"/>
        </a:xfrm>
        <a:prstGeom prst="rect">
          <a:avLst/>
        </a:prstGeom>
        <a:noFill/>
        <a:ln>
          <a:solidFill>
            <a:schemeClr val="accent1"/>
          </a:solidFill>
        </a:ln>
        <a:effectLst/>
      </xdr:spPr>
    </xdr:pic>
    <xdr:clientData/>
  </xdr:twoCellAnchor>
  <xdr:twoCellAnchor>
    <xdr:from>
      <xdr:col>47</xdr:col>
      <xdr:colOff>970109</xdr:colOff>
      <xdr:row>24</xdr:row>
      <xdr:rowOff>368194</xdr:rowOff>
    </xdr:from>
    <xdr:to>
      <xdr:col>52</xdr:col>
      <xdr:colOff>674914</xdr:colOff>
      <xdr:row>37</xdr:row>
      <xdr:rowOff>195943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4</xdr:row>
          <xdr:rowOff>57150</xdr:rowOff>
        </xdr:from>
        <xdr:to>
          <xdr:col>2</xdr:col>
          <xdr:colOff>1333500</xdr:colOff>
          <xdr:row>8</xdr:row>
          <xdr:rowOff>85725</xdr:rowOff>
        </xdr:to>
        <xdr:sp macro="" textlink="">
          <xdr:nvSpPr>
            <xdr:cNvPr id="11265" name="Image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C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20</xdr:row>
          <xdr:rowOff>0</xdr:rowOff>
        </xdr:from>
        <xdr:to>
          <xdr:col>9</xdr:col>
          <xdr:colOff>400050</xdr:colOff>
          <xdr:row>21</xdr:row>
          <xdr:rowOff>133350</xdr:rowOff>
        </xdr:to>
        <xdr:sp macro="" textlink="">
          <xdr:nvSpPr>
            <xdr:cNvPr id="11266" name="Imagen 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C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161365</xdr:colOff>
      <xdr:row>2</xdr:row>
      <xdr:rowOff>80682</xdr:rowOff>
    </xdr:from>
    <xdr:to>
      <xdr:col>3</xdr:col>
      <xdr:colOff>1308847</xdr:colOff>
      <xdr:row>11</xdr:row>
      <xdr:rowOff>98611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dmf/Google%20Drive/LACOMET%20(1)/Certificados%20de%20Dimensional/Certificados%20Sin%20Revisar/LACOMET%20(Machote%20Juego%20de%20Bloques%20en%20Pulgadas%20y%20mm)%2012-09-19%20tes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Libro1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/LACOMET/Formularios%20solicitados%20por%20Olman/Cuadro%20de%20CMCs%20y%20gr&#225;fica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icro\Downloads\Telegram%20Desktop\ORIGINAL%20GS_DI_FM_02_Bloques_patron_mm_v3.1.%20AUTOMATIZADO%20COMPARADOR.xlsm" TargetMode="External"/><Relationship Id="rId1" Type="http://schemas.openxmlformats.org/officeDocument/2006/relationships/externalLinkPath" Target="/Users/micro/Downloads/Telegram%20Desktop/ORIGINAL%20GS_DI_FM_02_Bloques_patron_mm_v3.1.%20AUTOMATIZADO%20COMPARADOR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i%20unidad\LACOMET%20(1)\Certificados%20de%20Dimensional\Certificados%20Sin%20Revisar\Hojas%20de%20C&#225;lculo%20revisadas\Toma%20de%20Datos.%20Calibraci&#243;n%20de%20centro.xlsx" TargetMode="External"/><Relationship Id="rId1" Type="http://schemas.openxmlformats.org/officeDocument/2006/relationships/externalLinkPath" Target="file:///G:\Mi%20unidad\LACOMET%20(1)\Certificados%20de%20Dimensional\Certificados%20Sin%20Revisar\Hojas%20de%20C&#225;lculo%20revisadas\Toma%20de%20Datos.%20Calibraci&#243;n%20de%20centro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i%20unidad\LACOMET%20(1)\Certificados%20de%20Dimensional\Certificados%20Sin%20Revisar\Hojas%20de%20C&#225;lculo%20revisadas\Toma%20de%20Datos.%20Calibraci&#243;n%20de%20centro%20y%20desviaci&#243;n.xlsx" TargetMode="External"/><Relationship Id="rId1" Type="http://schemas.openxmlformats.org/officeDocument/2006/relationships/externalLinkPath" Target="file:///G:\Mi%20unidad\LACOMET%20(1)\Certificados%20de%20Dimensional\Certificados%20Sin%20Revisar\Hojas%20de%20C&#225;lculo%20revisadas\Toma%20de%20Datos.%20Calibraci&#243;n%20de%20centro%20y%20desviaci&#243;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dent.Bloques a calibrar"/>
      <sheetName val="Impresion Bitacora"/>
      <sheetName val="Introduccion de datos de Calib."/>
      <sheetName val="Datos de condiciones"/>
      <sheetName val="conversion datos"/>
      <sheetName val="Certificado Digital (mm)"/>
      <sheetName val="Certificado Digital (pulg)"/>
      <sheetName val="INFORMACION"/>
      <sheetName val="Patrones LACOMET"/>
      <sheetName val="CERTIFICADO 1"/>
      <sheetName val="CALIBRACION"/>
      <sheetName val="INCERTIDUMBRE"/>
      <sheetName val="SENSIBILIDAD 2"/>
      <sheetName val="BLOQUES PATRON (mm)"/>
      <sheetName val="BLOQUES PATRON (pulg) "/>
      <sheetName val="CONTRIBUCIONES"/>
      <sheetName val="DEFORMACION 1"/>
      <sheetName val="Hoja1"/>
    </sheetNames>
    <sheetDataSet>
      <sheetData sheetId="0"/>
      <sheetData sheetId="1"/>
      <sheetData sheetId="2"/>
      <sheetData sheetId="3"/>
      <sheetData sheetId="4">
        <row r="2">
          <cell r="V2" t="str">
            <v>Leonardo Rojas Rapso</v>
          </cell>
        </row>
        <row r="3">
          <cell r="V3" t="str">
            <v xml:space="preserve">Olman Ramos Alfaro </v>
          </cell>
        </row>
        <row r="4">
          <cell r="V4" t="str">
            <v xml:space="preserve">Ignacio López Hidalgo </v>
          </cell>
        </row>
        <row r="5">
          <cell r="V5" t="str">
            <v>Luis Chaves Santacruz</v>
          </cell>
        </row>
        <row r="6">
          <cell r="V6" t="str">
            <v xml:space="preserve">Francisco Sequeira </v>
          </cell>
        </row>
        <row r="7">
          <cell r="V7" t="str">
            <v>Luis Damian Rodriguez</v>
          </cell>
        </row>
        <row r="8">
          <cell r="V8" t="str">
            <v>Marcela Prendas Peña</v>
          </cell>
        </row>
      </sheetData>
      <sheetData sheetId="5"/>
      <sheetData sheetId="6"/>
      <sheetData sheetId="7"/>
      <sheetData sheetId="8">
        <row r="3">
          <cell r="D3" t="str">
            <v>Bloques Patrón de Cerámica de 0.05" a 4"</v>
          </cell>
        </row>
        <row r="4">
          <cell r="D4" t="str">
            <v>Bloques Patrón de Cerámica de 0.5 mm a 100 mm</v>
          </cell>
        </row>
      </sheetData>
      <sheetData sheetId="9"/>
      <sheetData sheetId="10"/>
      <sheetData sheetId="11">
        <row r="6">
          <cell r="O6" t="str">
            <v>ACERO</v>
          </cell>
          <cell r="P6" t="str">
            <v>TUNGSTENO</v>
          </cell>
          <cell r="Q6" t="str">
            <v>CERAMICA</v>
          </cell>
          <cell r="R6" t="str">
            <v>CROMO</v>
          </cell>
        </row>
        <row r="7">
          <cell r="N7" t="str">
            <v>PATRON ACERO</v>
          </cell>
        </row>
        <row r="8">
          <cell r="N8" t="str">
            <v>PATRON TUNGSTENO</v>
          </cell>
        </row>
        <row r="9">
          <cell r="N9" t="str">
            <v>PATRON CERAMICA</v>
          </cell>
        </row>
        <row r="10">
          <cell r="N10" t="str">
            <v>PATRON CROMO</v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Hoja2"/>
      <sheetName val="Hoja3"/>
      <sheetName val="Hoja1 (2)"/>
    </sheetNames>
    <sheetDataSet>
      <sheetData sheetId="0">
        <row r="3">
          <cell r="F3" t="str">
            <v xml:space="preserve">rayas superficiales casi imperseptibles </v>
          </cell>
        </row>
        <row r="4">
          <cell r="F4" t="str">
            <v xml:space="preserve">rayas pronunciadas importantes lejos del centro del bloque </v>
          </cell>
        </row>
        <row r="5">
          <cell r="F5" t="str">
            <v xml:space="preserve">rayas pronunciadas importantes por el centro del bloque </v>
          </cell>
        </row>
        <row r="6">
          <cell r="F6" t="str">
            <v>rayas importantes en toda las superficies de medición</v>
          </cell>
        </row>
        <row r="7">
          <cell r="F7" t="str">
            <v xml:space="preserve">sin rayas o daños perceptibles </v>
          </cell>
        </row>
      </sheetData>
      <sheetData sheetId="1" refreshError="1"/>
      <sheetData sheetId="2" refreshError="1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</sheet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rmación y Datos"/>
      <sheetName val="Ident.Bloques a calibrar"/>
      <sheetName val="Intro. datos de Calib. CENTROS"/>
      <sheetName val="Intro. datos de Calib. Desv."/>
      <sheetName val="VALIDACIÓN DE LOS RESULTADOS"/>
      <sheetName val="Impresion Bitacora"/>
      <sheetName val="BLOQUES PATRON (pulg) "/>
      <sheetName val="Coef. Expansión Térmica"/>
      <sheetName val="INFORMACION"/>
      <sheetName val="Certificado Digital (mm) muchos"/>
      <sheetName val="Certificado Digital (inch)"/>
      <sheetName val="Certificado Digital (mm) 1 hoj"/>
      <sheetName val="Certificado Digital (mm) 2 hoj"/>
      <sheetName val="Certificado Digital (mm) 3 hoj"/>
      <sheetName val="Certificado Digital (mm) 4 hoj"/>
      <sheetName val="Certificado Digital (mm) 5 hoj"/>
      <sheetName val="Patrones LACOMET"/>
      <sheetName val="Datos de condiciones"/>
      <sheetName val="CERTIFICADO 1"/>
      <sheetName val="BLOQUES PATRON (mm)"/>
      <sheetName val="VALIDACION DE LOS PATRONES (mm)"/>
      <sheetName val="DERIVA DE BLOQUES PATRON (mm)"/>
      <sheetName val="INCERTIDUMBRE"/>
      <sheetName val="DEFORMACION 1"/>
      <sheetName val="SENSIBILIDAD 2"/>
      <sheetName val="CALIBRACION"/>
      <sheetName val="CONTRIBUCIONES Y VALIDACION "/>
      <sheetName val="VERIFICACIÓN DEL MÉTODO"/>
      <sheetName val="CONTRIBUCIONES"/>
    </sheetNames>
    <sheetDataSet>
      <sheetData sheetId="0">
        <row r="42">
          <cell r="L42" t="str">
            <v>Bloques patrón de cerámica de 0,5 mm a 100 mm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3">
          <cell r="D3" t="str">
            <v>Bloques patrón de cerámica de 0,05" a 4"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 refreshError="1">
        <row r="2">
          <cell r="A2">
            <v>0.5</v>
          </cell>
        </row>
        <row r="101">
          <cell r="A101">
            <v>20.5</v>
          </cell>
          <cell r="B101">
            <v>25646</v>
          </cell>
          <cell r="D101">
            <v>20.399999999999999</v>
          </cell>
          <cell r="E101">
            <v>20.913</v>
          </cell>
          <cell r="F101">
            <v>20.792999999999999</v>
          </cell>
          <cell r="G101">
            <v>20.282</v>
          </cell>
          <cell r="H101">
            <v>59.27</v>
          </cell>
          <cell r="I101">
            <v>20.399999999999999</v>
          </cell>
          <cell r="J101">
            <v>20.913</v>
          </cell>
          <cell r="K101">
            <v>20.792999999999999</v>
          </cell>
          <cell r="L101">
            <v>20.282</v>
          </cell>
          <cell r="M101">
            <v>59.27</v>
          </cell>
          <cell r="N101">
            <v>0</v>
          </cell>
          <cell r="O101">
            <v>0.2</v>
          </cell>
          <cell r="P101">
            <v>0</v>
          </cell>
          <cell r="Q101">
            <v>0.21</v>
          </cell>
          <cell r="R101">
            <v>0</v>
          </cell>
          <cell r="S101">
            <v>0.2</v>
          </cell>
          <cell r="T101">
            <v>0</v>
          </cell>
          <cell r="U101">
            <v>0.19</v>
          </cell>
          <cell r="V101">
            <v>0</v>
          </cell>
          <cell r="W101">
            <v>0.2</v>
          </cell>
        </row>
        <row r="102">
          <cell r="A102">
            <v>21</v>
          </cell>
          <cell r="B102">
            <v>26292</v>
          </cell>
          <cell r="D102">
            <v>19.734000000000002</v>
          </cell>
          <cell r="E102">
            <v>20.02</v>
          </cell>
          <cell r="F102">
            <v>19.959</v>
          </cell>
          <cell r="G102">
            <v>19.594000000000001</v>
          </cell>
          <cell r="H102">
            <v>55.86</v>
          </cell>
          <cell r="I102">
            <v>19.734000000000002</v>
          </cell>
          <cell r="J102">
            <v>20.02</v>
          </cell>
          <cell r="K102">
            <v>19.959</v>
          </cell>
          <cell r="L102">
            <v>19.594000000000001</v>
          </cell>
          <cell r="M102">
            <v>55.86</v>
          </cell>
          <cell r="N102">
            <v>0</v>
          </cell>
          <cell r="O102">
            <v>7.0000000000000007E-2</v>
          </cell>
          <cell r="P102">
            <v>0</v>
          </cell>
          <cell r="Q102">
            <v>7.0000000000000007E-2</v>
          </cell>
          <cell r="R102">
            <v>0</v>
          </cell>
          <cell r="S102">
            <v>0.06</v>
          </cell>
          <cell r="T102">
            <v>0</v>
          </cell>
          <cell r="U102">
            <v>0.05</v>
          </cell>
          <cell r="V102">
            <v>0</v>
          </cell>
          <cell r="W102">
            <v>0.06</v>
          </cell>
        </row>
        <row r="103">
          <cell r="A103">
            <v>21.5</v>
          </cell>
          <cell r="B103">
            <v>25724</v>
          </cell>
          <cell r="D103">
            <v>19.599</v>
          </cell>
          <cell r="E103">
            <v>20.001000000000001</v>
          </cell>
          <cell r="F103">
            <v>20.004999999999999</v>
          </cell>
          <cell r="G103">
            <v>19.792999999999999</v>
          </cell>
          <cell r="H103">
            <v>56.84</v>
          </cell>
          <cell r="I103">
            <v>19.599</v>
          </cell>
          <cell r="J103">
            <v>20.001000000000001</v>
          </cell>
          <cell r="K103">
            <v>20.004999999999999</v>
          </cell>
          <cell r="L103">
            <v>19.792999999999999</v>
          </cell>
          <cell r="M103">
            <v>56.84</v>
          </cell>
          <cell r="N103">
            <v>0</v>
          </cell>
          <cell r="O103">
            <v>0.02</v>
          </cell>
          <cell r="P103">
            <v>0</v>
          </cell>
          <cell r="Q103">
            <v>0.02</v>
          </cell>
          <cell r="R103">
            <v>0</v>
          </cell>
          <cell r="S103">
            <v>0.03</v>
          </cell>
          <cell r="T103">
            <v>0</v>
          </cell>
          <cell r="U103">
            <v>0.03</v>
          </cell>
          <cell r="V103">
            <v>0</v>
          </cell>
          <cell r="W103">
            <v>0.03</v>
          </cell>
        </row>
        <row r="104">
          <cell r="A104">
            <v>22</v>
          </cell>
          <cell r="B104">
            <v>25807</v>
          </cell>
          <cell r="D104">
            <v>19.510000000000002</v>
          </cell>
          <cell r="E104">
            <v>20.076000000000001</v>
          </cell>
          <cell r="F104">
            <v>19.907</v>
          </cell>
          <cell r="G104">
            <v>19.577999999999999</v>
          </cell>
          <cell r="H104">
            <v>56.78</v>
          </cell>
          <cell r="I104">
            <v>19.510000000000002</v>
          </cell>
          <cell r="J104">
            <v>20.076000000000001</v>
          </cell>
          <cell r="K104">
            <v>19.907</v>
          </cell>
          <cell r="L104">
            <v>19.577999999999999</v>
          </cell>
          <cell r="M104">
            <v>56.78</v>
          </cell>
          <cell r="N104">
            <v>0</v>
          </cell>
          <cell r="O104">
            <v>7.0000000000000007E-2</v>
          </cell>
          <cell r="P104">
            <v>0</v>
          </cell>
          <cell r="Q104">
            <v>0.06</v>
          </cell>
          <cell r="R104">
            <v>0</v>
          </cell>
          <cell r="S104">
            <v>0.06</v>
          </cell>
          <cell r="T104">
            <v>0</v>
          </cell>
          <cell r="U104">
            <v>0.06</v>
          </cell>
          <cell r="V104">
            <v>0</v>
          </cell>
          <cell r="W104">
            <v>0.05</v>
          </cell>
        </row>
        <row r="105">
          <cell r="A105">
            <v>22.5</v>
          </cell>
          <cell r="B105">
            <v>25509</v>
          </cell>
          <cell r="D105">
            <v>20.047999999999998</v>
          </cell>
          <cell r="E105">
            <v>20.539000000000001</v>
          </cell>
          <cell r="F105">
            <v>20.625</v>
          </cell>
          <cell r="G105">
            <v>20.215</v>
          </cell>
          <cell r="H105">
            <v>58.02</v>
          </cell>
          <cell r="I105">
            <v>20.047999999999998</v>
          </cell>
          <cell r="J105">
            <v>20.539000000000001</v>
          </cell>
          <cell r="K105">
            <v>20.625</v>
          </cell>
          <cell r="L105">
            <v>20.215</v>
          </cell>
          <cell r="M105">
            <v>58.02</v>
          </cell>
          <cell r="N105">
            <v>0</v>
          </cell>
          <cell r="O105">
            <v>0.1</v>
          </cell>
          <cell r="P105">
            <v>0</v>
          </cell>
          <cell r="Q105">
            <v>0.11</v>
          </cell>
          <cell r="R105">
            <v>0</v>
          </cell>
          <cell r="S105">
            <v>0.12</v>
          </cell>
          <cell r="T105">
            <v>0</v>
          </cell>
          <cell r="U105">
            <v>0.13</v>
          </cell>
          <cell r="V105">
            <v>0</v>
          </cell>
          <cell r="W105">
            <v>0.12</v>
          </cell>
        </row>
        <row r="106">
          <cell r="A106">
            <v>23</v>
          </cell>
          <cell r="B106">
            <v>24763</v>
          </cell>
          <cell r="D106">
            <v>20.010000000000002</v>
          </cell>
          <cell r="E106">
            <v>20.518999999999998</v>
          </cell>
          <cell r="F106">
            <v>20.571999999999999</v>
          </cell>
          <cell r="G106">
            <v>20.085999999999999</v>
          </cell>
          <cell r="H106">
            <v>58.09</v>
          </cell>
          <cell r="I106">
            <v>20.010000000000002</v>
          </cell>
          <cell r="J106">
            <v>20.518999999999998</v>
          </cell>
          <cell r="K106">
            <v>20.571999999999999</v>
          </cell>
          <cell r="L106">
            <v>20.085999999999999</v>
          </cell>
          <cell r="M106">
            <v>58.09</v>
          </cell>
          <cell r="N106">
            <v>0</v>
          </cell>
          <cell r="O106">
            <v>0.01</v>
          </cell>
          <cell r="P106">
            <v>0</v>
          </cell>
          <cell r="Q106">
            <v>0</v>
          </cell>
          <cell r="R106">
            <v>0</v>
          </cell>
          <cell r="S106">
            <v>0.02</v>
          </cell>
          <cell r="T106">
            <v>0</v>
          </cell>
          <cell r="U106">
            <v>0.01</v>
          </cell>
          <cell r="V106">
            <v>0</v>
          </cell>
          <cell r="W106">
            <v>0.01</v>
          </cell>
        </row>
        <row r="107">
          <cell r="A107">
            <v>23.5</v>
          </cell>
          <cell r="B107">
            <v>26282</v>
          </cell>
          <cell r="D107">
            <v>20.475000000000001</v>
          </cell>
          <cell r="E107">
            <v>20.885999999999999</v>
          </cell>
          <cell r="F107">
            <v>20.948</v>
          </cell>
          <cell r="G107">
            <v>20.437000000000001</v>
          </cell>
          <cell r="H107">
            <v>59.37</v>
          </cell>
          <cell r="I107">
            <v>20.475000000000001</v>
          </cell>
          <cell r="J107">
            <v>20.885999999999999</v>
          </cell>
          <cell r="K107">
            <v>20.948</v>
          </cell>
          <cell r="L107">
            <v>20.437000000000001</v>
          </cell>
          <cell r="M107">
            <v>59.37</v>
          </cell>
          <cell r="N107">
            <v>0</v>
          </cell>
          <cell r="O107">
            <v>0.06</v>
          </cell>
          <cell r="P107">
            <v>0</v>
          </cell>
          <cell r="Q107">
            <v>7.0000000000000007E-2</v>
          </cell>
          <cell r="R107">
            <v>0</v>
          </cell>
          <cell r="S107">
            <v>0.05</v>
          </cell>
          <cell r="T107">
            <v>0</v>
          </cell>
          <cell r="U107">
            <v>0.06</v>
          </cell>
          <cell r="V107">
            <v>0</v>
          </cell>
          <cell r="W107">
            <v>7.0000000000000007E-2</v>
          </cell>
        </row>
        <row r="108">
          <cell r="A108">
            <v>24</v>
          </cell>
          <cell r="B108">
            <v>26263</v>
          </cell>
          <cell r="D108">
            <v>20.553000000000001</v>
          </cell>
          <cell r="E108">
            <v>20.9</v>
          </cell>
          <cell r="F108">
            <v>20.817</v>
          </cell>
          <cell r="G108">
            <v>20.363</v>
          </cell>
          <cell r="H108">
            <v>59.3</v>
          </cell>
          <cell r="I108">
            <v>20.553000000000001</v>
          </cell>
          <cell r="J108">
            <v>20.9</v>
          </cell>
          <cell r="K108">
            <v>20.817</v>
          </cell>
          <cell r="L108">
            <v>20.363</v>
          </cell>
          <cell r="M108">
            <v>59.3</v>
          </cell>
          <cell r="N108">
            <v>0</v>
          </cell>
          <cell r="O108">
            <v>0.03</v>
          </cell>
          <cell r="P108">
            <v>0</v>
          </cell>
          <cell r="Q108">
            <v>0.02</v>
          </cell>
          <cell r="R108">
            <v>0</v>
          </cell>
          <cell r="S108">
            <v>0.04</v>
          </cell>
          <cell r="T108">
            <v>0</v>
          </cell>
          <cell r="U108">
            <v>0.02</v>
          </cell>
          <cell r="V108">
            <v>0</v>
          </cell>
          <cell r="W108">
            <v>0.03</v>
          </cell>
        </row>
        <row r="109">
          <cell r="A109">
            <v>24.5</v>
          </cell>
          <cell r="B109">
            <v>25621</v>
          </cell>
          <cell r="D109">
            <v>19.596</v>
          </cell>
          <cell r="E109">
            <v>19.975999999999999</v>
          </cell>
          <cell r="F109">
            <v>20.056999999999999</v>
          </cell>
          <cell r="G109">
            <v>19.794</v>
          </cell>
          <cell r="H109">
            <v>55.89</v>
          </cell>
          <cell r="I109">
            <v>19.596</v>
          </cell>
          <cell r="J109">
            <v>19.975999999999999</v>
          </cell>
          <cell r="K109">
            <v>20.056999999999999</v>
          </cell>
          <cell r="L109">
            <v>19.794</v>
          </cell>
          <cell r="M109">
            <v>55.89</v>
          </cell>
          <cell r="N109">
            <v>0</v>
          </cell>
          <cell r="O109">
            <v>0.11</v>
          </cell>
          <cell r="P109">
            <v>0</v>
          </cell>
          <cell r="Q109">
            <v>0.1</v>
          </cell>
          <cell r="R109">
            <v>0</v>
          </cell>
          <cell r="S109">
            <v>0.1</v>
          </cell>
          <cell r="T109">
            <v>0</v>
          </cell>
          <cell r="U109">
            <v>0.09</v>
          </cell>
          <cell r="V109">
            <v>0</v>
          </cell>
          <cell r="W109">
            <v>0.1</v>
          </cell>
        </row>
        <row r="110">
          <cell r="A110">
            <v>25</v>
          </cell>
          <cell r="B110">
            <v>26224</v>
          </cell>
          <cell r="D110">
            <v>19.527999999999999</v>
          </cell>
          <cell r="E110">
            <v>20.097000000000001</v>
          </cell>
          <cell r="F110">
            <v>19.922999999999998</v>
          </cell>
          <cell r="G110">
            <v>19.609000000000002</v>
          </cell>
          <cell r="H110">
            <v>56.88</v>
          </cell>
          <cell r="I110">
            <v>19.527999999999999</v>
          </cell>
          <cell r="J110">
            <v>20.097000000000001</v>
          </cell>
          <cell r="K110">
            <v>19.922999999999998</v>
          </cell>
          <cell r="L110">
            <v>19.609000000000002</v>
          </cell>
          <cell r="M110">
            <v>56.88</v>
          </cell>
          <cell r="N110">
            <v>0</v>
          </cell>
          <cell r="O110">
            <v>0.08</v>
          </cell>
          <cell r="P110">
            <v>0</v>
          </cell>
          <cell r="Q110">
            <v>7.0000000000000007E-2</v>
          </cell>
          <cell r="R110">
            <v>0</v>
          </cell>
          <cell r="S110">
            <v>7.0000000000000007E-2</v>
          </cell>
          <cell r="T110">
            <v>0</v>
          </cell>
          <cell r="U110">
            <v>0.06</v>
          </cell>
          <cell r="V110">
            <v>0</v>
          </cell>
          <cell r="W110">
            <v>0.08</v>
          </cell>
        </row>
        <row r="111">
          <cell r="A111">
            <v>50</v>
          </cell>
          <cell r="B111">
            <v>26290</v>
          </cell>
          <cell r="D111">
            <v>19.521000000000001</v>
          </cell>
          <cell r="E111">
            <v>20.108000000000001</v>
          </cell>
          <cell r="F111">
            <v>19.861999999999998</v>
          </cell>
          <cell r="G111">
            <v>19.741</v>
          </cell>
          <cell r="H111">
            <v>56.91</v>
          </cell>
          <cell r="I111">
            <v>19.521000000000001</v>
          </cell>
          <cell r="J111">
            <v>20.108000000000001</v>
          </cell>
          <cell r="K111">
            <v>19.861999999999998</v>
          </cell>
          <cell r="L111">
            <v>19.741</v>
          </cell>
          <cell r="M111">
            <v>56.91</v>
          </cell>
          <cell r="N111">
            <v>0</v>
          </cell>
          <cell r="O111">
            <v>0.09</v>
          </cell>
          <cell r="P111">
            <v>0</v>
          </cell>
          <cell r="Q111">
            <v>0.08</v>
          </cell>
          <cell r="R111">
            <v>0</v>
          </cell>
          <cell r="S111">
            <v>0.09</v>
          </cell>
          <cell r="T111">
            <v>0</v>
          </cell>
          <cell r="U111">
            <v>0.09</v>
          </cell>
          <cell r="V111">
            <v>0</v>
          </cell>
          <cell r="W111">
            <v>0.1</v>
          </cell>
        </row>
        <row r="112">
          <cell r="A112">
            <v>75</v>
          </cell>
          <cell r="B112">
            <v>26308</v>
          </cell>
          <cell r="D112">
            <v>19.591999999999999</v>
          </cell>
          <cell r="E112">
            <v>19.898</v>
          </cell>
          <cell r="F112">
            <v>19.893000000000001</v>
          </cell>
          <cell r="G112">
            <v>19.821000000000002</v>
          </cell>
          <cell r="H112">
            <v>55.91</v>
          </cell>
          <cell r="I112">
            <v>19.591999999999999</v>
          </cell>
          <cell r="J112">
            <v>19.898</v>
          </cell>
          <cell r="K112">
            <v>19.893000000000001</v>
          </cell>
          <cell r="L112">
            <v>19.821000000000002</v>
          </cell>
          <cell r="M112">
            <v>55.91</v>
          </cell>
          <cell r="N112">
            <v>0</v>
          </cell>
          <cell r="O112">
            <v>0.08</v>
          </cell>
          <cell r="P112">
            <v>0</v>
          </cell>
          <cell r="Q112">
            <v>7.0000000000000007E-2</v>
          </cell>
          <cell r="R112">
            <v>0</v>
          </cell>
          <cell r="S112">
            <v>0.08</v>
          </cell>
          <cell r="T112">
            <v>0</v>
          </cell>
          <cell r="U112">
            <v>0.09</v>
          </cell>
          <cell r="V112">
            <v>0</v>
          </cell>
          <cell r="W112">
            <v>0.08</v>
          </cell>
        </row>
        <row r="113">
          <cell r="A113">
            <v>100</v>
          </cell>
          <cell r="B113">
            <v>26261</v>
          </cell>
          <cell r="D113">
            <v>19.7</v>
          </cell>
          <cell r="E113">
            <v>20.087</v>
          </cell>
          <cell r="F113">
            <v>20.033000000000001</v>
          </cell>
          <cell r="G113">
            <v>19.797999999999998</v>
          </cell>
          <cell r="H113">
            <v>55.88</v>
          </cell>
          <cell r="I113">
            <v>19.7</v>
          </cell>
          <cell r="J113">
            <v>20.087</v>
          </cell>
          <cell r="K113">
            <v>20.033000000000001</v>
          </cell>
          <cell r="L113">
            <v>19.797999999999998</v>
          </cell>
          <cell r="M113">
            <v>55.88</v>
          </cell>
          <cell r="N113">
            <v>0</v>
          </cell>
          <cell r="O113">
            <v>-0.05</v>
          </cell>
          <cell r="P113">
            <v>0</v>
          </cell>
          <cell r="Q113">
            <v>-0.06</v>
          </cell>
          <cell r="R113">
            <v>0</v>
          </cell>
          <cell r="S113">
            <v>-0.05</v>
          </cell>
          <cell r="T113">
            <v>0</v>
          </cell>
          <cell r="U113">
            <v>-7.0000000000000007E-2</v>
          </cell>
          <cell r="V113">
            <v>0</v>
          </cell>
          <cell r="W113">
            <v>-7.0000000000000007E-2</v>
          </cell>
        </row>
        <row r="114">
          <cell r="A114" t="str">
            <v/>
          </cell>
          <cell r="B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/>
          <cell r="O114"/>
          <cell r="P114"/>
          <cell r="Q114"/>
          <cell r="R114"/>
          <cell r="S114"/>
          <cell r="T114"/>
          <cell r="U114"/>
          <cell r="V114"/>
          <cell r="W114"/>
        </row>
        <row r="115">
          <cell r="A115" t="str">
            <v/>
          </cell>
          <cell r="B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</row>
        <row r="116">
          <cell r="A116" t="str">
            <v/>
          </cell>
          <cell r="B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</row>
        <row r="117">
          <cell r="A117" t="str">
            <v/>
          </cell>
          <cell r="B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</row>
        <row r="118">
          <cell r="A118" t="str">
            <v/>
          </cell>
          <cell r="B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</row>
        <row r="119">
          <cell r="A119" t="str">
            <v/>
          </cell>
          <cell r="B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</row>
        <row r="120">
          <cell r="A120" t="str">
            <v/>
          </cell>
          <cell r="B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/>
          <cell r="O120"/>
          <cell r="P120"/>
          <cell r="Q120"/>
          <cell r="R120"/>
          <cell r="S120"/>
          <cell r="T120"/>
          <cell r="U120"/>
          <cell r="V120"/>
          <cell r="W120"/>
        </row>
        <row r="121">
          <cell r="A121" t="str">
            <v/>
          </cell>
          <cell r="B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/>
          <cell r="O121"/>
          <cell r="P121"/>
          <cell r="Q121"/>
          <cell r="R121"/>
          <cell r="S121"/>
          <cell r="T121"/>
          <cell r="U121"/>
          <cell r="V121"/>
          <cell r="W121"/>
        </row>
        <row r="122">
          <cell r="A122" t="str">
            <v/>
          </cell>
          <cell r="B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</row>
        <row r="123">
          <cell r="A123" t="str">
            <v/>
          </cell>
          <cell r="B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os"/>
      <sheetName val="Información"/>
    </sheetNames>
    <sheetDataSet>
      <sheetData sheetId="0">
        <row r="2">
          <cell r="A2">
            <v>0.5</v>
          </cell>
          <cell r="C2" t="str">
            <v>2</v>
          </cell>
        </row>
        <row r="3">
          <cell r="C3" t="str">
            <v>2</v>
          </cell>
        </row>
        <row r="4">
          <cell r="C4" t="str">
            <v>2</v>
          </cell>
        </row>
        <row r="5">
          <cell r="C5" t="str">
            <v>2</v>
          </cell>
        </row>
        <row r="6">
          <cell r="C6" t="str">
            <v>2</v>
          </cell>
        </row>
        <row r="7">
          <cell r="C7" t="str">
            <v>2</v>
          </cell>
        </row>
        <row r="8">
          <cell r="C8" t="str">
            <v>2</v>
          </cell>
        </row>
        <row r="9">
          <cell r="C9" t="str">
            <v>2</v>
          </cell>
        </row>
        <row r="10">
          <cell r="C10" t="str">
            <v>2</v>
          </cell>
        </row>
        <row r="11">
          <cell r="C11" t="str">
            <v>2</v>
          </cell>
        </row>
        <row r="12">
          <cell r="C12" t="str">
            <v>2</v>
          </cell>
        </row>
        <row r="13">
          <cell r="C13" t="str">
            <v>2</v>
          </cell>
        </row>
        <row r="14">
          <cell r="C14" t="str">
            <v>2</v>
          </cell>
        </row>
        <row r="15">
          <cell r="C15" t="str">
            <v>2</v>
          </cell>
        </row>
        <row r="16">
          <cell r="C16" t="str">
            <v>2</v>
          </cell>
        </row>
        <row r="17">
          <cell r="C17" t="str">
            <v>2</v>
          </cell>
        </row>
        <row r="18">
          <cell r="C18" t="str">
            <v>2</v>
          </cell>
        </row>
        <row r="19">
          <cell r="C19" t="str">
            <v>2</v>
          </cell>
        </row>
        <row r="20">
          <cell r="C20" t="str">
            <v>2</v>
          </cell>
        </row>
        <row r="21">
          <cell r="C21" t="str">
            <v>2</v>
          </cell>
        </row>
        <row r="22">
          <cell r="C22" t="str">
            <v>2</v>
          </cell>
        </row>
        <row r="23">
          <cell r="C23" t="str">
            <v>2</v>
          </cell>
        </row>
        <row r="24">
          <cell r="C24" t="str">
            <v>2</v>
          </cell>
        </row>
        <row r="25">
          <cell r="C25" t="str">
            <v>2</v>
          </cell>
        </row>
        <row r="26">
          <cell r="C26" t="str">
            <v>2</v>
          </cell>
        </row>
        <row r="27">
          <cell r="C27" t="str">
            <v>2</v>
          </cell>
        </row>
        <row r="28">
          <cell r="C28" t="str">
            <v>2</v>
          </cell>
        </row>
        <row r="29">
          <cell r="C29" t="str">
            <v>2</v>
          </cell>
        </row>
        <row r="30">
          <cell r="C30" t="str">
            <v>2</v>
          </cell>
        </row>
        <row r="31">
          <cell r="C31" t="str">
            <v>2</v>
          </cell>
        </row>
        <row r="32">
          <cell r="C32" t="str">
            <v>2</v>
          </cell>
        </row>
        <row r="33">
          <cell r="C33" t="str">
            <v>2</v>
          </cell>
        </row>
        <row r="34">
          <cell r="C34" t="str">
            <v>2</v>
          </cell>
        </row>
        <row r="35">
          <cell r="C35" t="str">
            <v>2</v>
          </cell>
        </row>
        <row r="36">
          <cell r="C36" t="str">
            <v>2</v>
          </cell>
        </row>
        <row r="37">
          <cell r="C37" t="str">
            <v>2</v>
          </cell>
        </row>
        <row r="38">
          <cell r="C38" t="str">
            <v>2</v>
          </cell>
        </row>
        <row r="39">
          <cell r="C39" t="str">
            <v>2</v>
          </cell>
        </row>
        <row r="40">
          <cell r="C40" t="str">
            <v>2</v>
          </cell>
        </row>
        <row r="41">
          <cell r="C41" t="str">
            <v>2</v>
          </cell>
        </row>
        <row r="42">
          <cell r="C42" t="str">
            <v>2</v>
          </cell>
        </row>
        <row r="43">
          <cell r="C43" t="str">
            <v>2</v>
          </cell>
        </row>
        <row r="44">
          <cell r="C44" t="str">
            <v>2</v>
          </cell>
        </row>
        <row r="45">
          <cell r="C45" t="str">
            <v>2</v>
          </cell>
        </row>
        <row r="46">
          <cell r="C46" t="str">
            <v>2</v>
          </cell>
        </row>
        <row r="47">
          <cell r="C47" t="str">
            <v>2</v>
          </cell>
        </row>
        <row r="48">
          <cell r="C48" t="str">
            <v>2</v>
          </cell>
        </row>
        <row r="49">
          <cell r="C49" t="str">
            <v>2</v>
          </cell>
        </row>
        <row r="50">
          <cell r="C50" t="str">
            <v>2</v>
          </cell>
        </row>
        <row r="51">
          <cell r="C51" t="str">
            <v>2</v>
          </cell>
        </row>
        <row r="52">
          <cell r="C52" t="str">
            <v>2</v>
          </cell>
        </row>
        <row r="53">
          <cell r="C53" t="str">
            <v>2</v>
          </cell>
        </row>
        <row r="54">
          <cell r="C54" t="str">
            <v>2</v>
          </cell>
        </row>
        <row r="55">
          <cell r="C55" t="str">
            <v>2</v>
          </cell>
        </row>
        <row r="56">
          <cell r="C56" t="str">
            <v>2</v>
          </cell>
        </row>
        <row r="57">
          <cell r="C57" t="str">
            <v>2</v>
          </cell>
        </row>
        <row r="58">
          <cell r="C58" t="str">
            <v>2</v>
          </cell>
        </row>
        <row r="59">
          <cell r="C59" t="str">
            <v>2</v>
          </cell>
        </row>
        <row r="60">
          <cell r="C60" t="str">
            <v>2</v>
          </cell>
        </row>
        <row r="61">
          <cell r="C61" t="str">
            <v>2</v>
          </cell>
        </row>
        <row r="62">
          <cell r="C62" t="str">
            <v>2</v>
          </cell>
        </row>
        <row r="63">
          <cell r="C63" t="str">
            <v>2</v>
          </cell>
        </row>
        <row r="64">
          <cell r="C64" t="str">
            <v>2</v>
          </cell>
        </row>
        <row r="65">
          <cell r="C65" t="str">
            <v>2</v>
          </cell>
        </row>
        <row r="66">
          <cell r="C66" t="str">
            <v>2</v>
          </cell>
        </row>
        <row r="67">
          <cell r="C67" t="str">
            <v>2</v>
          </cell>
        </row>
        <row r="68">
          <cell r="C68" t="str">
            <v>2</v>
          </cell>
        </row>
        <row r="69">
          <cell r="C69" t="str">
            <v>2</v>
          </cell>
        </row>
        <row r="70">
          <cell r="C70" t="str">
            <v>2</v>
          </cell>
        </row>
        <row r="71">
          <cell r="C71" t="str">
            <v>2</v>
          </cell>
        </row>
        <row r="72">
          <cell r="C72" t="str">
            <v>2</v>
          </cell>
        </row>
        <row r="73">
          <cell r="C73" t="str">
            <v>2</v>
          </cell>
        </row>
        <row r="74">
          <cell r="C74" t="str">
            <v>2</v>
          </cell>
        </row>
        <row r="75">
          <cell r="C75" t="str">
            <v>2</v>
          </cell>
        </row>
        <row r="76">
          <cell r="C76" t="str">
            <v>2</v>
          </cell>
        </row>
        <row r="77">
          <cell r="C77" t="str">
            <v>2</v>
          </cell>
        </row>
        <row r="78">
          <cell r="C78" t="str">
            <v>2</v>
          </cell>
        </row>
        <row r="79">
          <cell r="C79" t="str">
            <v>2</v>
          </cell>
        </row>
        <row r="80">
          <cell r="C80" t="str">
            <v>2</v>
          </cell>
        </row>
        <row r="81">
          <cell r="C81" t="str">
            <v>2</v>
          </cell>
        </row>
        <row r="82">
          <cell r="C82" t="str">
            <v>2</v>
          </cell>
        </row>
        <row r="83">
          <cell r="C83" t="str">
            <v>2</v>
          </cell>
        </row>
        <row r="84">
          <cell r="C84" t="str">
            <v>2</v>
          </cell>
        </row>
        <row r="85">
          <cell r="C85" t="str">
            <v>2</v>
          </cell>
        </row>
        <row r="86">
          <cell r="C86" t="str">
            <v>2</v>
          </cell>
        </row>
        <row r="87">
          <cell r="C87" t="str">
            <v>2</v>
          </cell>
        </row>
        <row r="88">
          <cell r="C88" t="str">
            <v>2</v>
          </cell>
        </row>
        <row r="89">
          <cell r="C89" t="str">
            <v>2</v>
          </cell>
        </row>
        <row r="90">
          <cell r="C90" t="str">
            <v>2</v>
          </cell>
        </row>
        <row r="91">
          <cell r="C91" t="str">
            <v>2</v>
          </cell>
        </row>
        <row r="92">
          <cell r="C92" t="str">
            <v>2</v>
          </cell>
        </row>
        <row r="93">
          <cell r="C93" t="str">
            <v>2</v>
          </cell>
        </row>
        <row r="94">
          <cell r="C94" t="str">
            <v>2</v>
          </cell>
        </row>
        <row r="95">
          <cell r="C95" t="str">
            <v>2</v>
          </cell>
        </row>
        <row r="96">
          <cell r="C96" t="str">
            <v>2</v>
          </cell>
        </row>
        <row r="97">
          <cell r="C97" t="str">
            <v>2</v>
          </cell>
        </row>
        <row r="98">
          <cell r="C98" t="str">
            <v>2</v>
          </cell>
        </row>
        <row r="99">
          <cell r="C99" t="str">
            <v>2</v>
          </cell>
        </row>
        <row r="100">
          <cell r="C100" t="str">
            <v>2</v>
          </cell>
        </row>
        <row r="101">
          <cell r="B101">
            <v>25646</v>
          </cell>
          <cell r="C101" t="str">
            <v>2</v>
          </cell>
        </row>
        <row r="102">
          <cell r="B102">
            <v>26292</v>
          </cell>
          <cell r="C102" t="str">
            <v>2</v>
          </cell>
          <cell r="D102">
            <v>19.734000000000002</v>
          </cell>
          <cell r="E102">
            <v>20.02</v>
          </cell>
          <cell r="F102">
            <v>19.959</v>
          </cell>
          <cell r="G102">
            <v>19.594000000000001</v>
          </cell>
          <cell r="H102">
            <v>55.86</v>
          </cell>
          <cell r="I102">
            <v>19.734000000000002</v>
          </cell>
          <cell r="J102">
            <v>20.02</v>
          </cell>
          <cell r="K102">
            <v>19.959</v>
          </cell>
          <cell r="L102">
            <v>19.594000000000001</v>
          </cell>
          <cell r="M102">
            <v>55.86</v>
          </cell>
          <cell r="N102">
            <v>0</v>
          </cell>
          <cell r="O102">
            <v>7.0000000000000007E-2</v>
          </cell>
          <cell r="P102">
            <v>0</v>
          </cell>
          <cell r="Q102">
            <v>7.0000000000000007E-2</v>
          </cell>
          <cell r="R102">
            <v>0</v>
          </cell>
          <cell r="S102">
            <v>0.06</v>
          </cell>
          <cell r="T102">
            <v>0</v>
          </cell>
          <cell r="U102">
            <v>7.0000000000000007E-2</v>
          </cell>
          <cell r="V102">
            <v>0</v>
          </cell>
          <cell r="W102">
            <v>7.0000000000000007E-2</v>
          </cell>
          <cell r="X102">
            <v>0</v>
          </cell>
          <cell r="Y102">
            <v>0.06</v>
          </cell>
          <cell r="Z102">
            <v>0</v>
          </cell>
          <cell r="AA102">
            <v>0.05</v>
          </cell>
          <cell r="AB102">
            <v>0</v>
          </cell>
          <cell r="AC102">
            <v>0.06</v>
          </cell>
          <cell r="AD102">
            <v>7.0000000000000007E-2</v>
          </cell>
          <cell r="AE102">
            <v>0</v>
          </cell>
          <cell r="AF102">
            <v>0.06</v>
          </cell>
          <cell r="AG102">
            <v>0</v>
          </cell>
          <cell r="AH102">
            <v>0.05</v>
          </cell>
          <cell r="AI102">
            <v>0</v>
          </cell>
          <cell r="AJ102">
            <v>0.06</v>
          </cell>
          <cell r="AK102">
            <v>7.0000000000000007E-2</v>
          </cell>
          <cell r="AL102">
            <v>0</v>
          </cell>
          <cell r="AM102">
            <v>0.06</v>
          </cell>
          <cell r="AN102">
            <v>0</v>
          </cell>
          <cell r="AO102">
            <v>0.05</v>
          </cell>
          <cell r="AP102">
            <v>0</v>
          </cell>
          <cell r="AQ102">
            <v>0.06</v>
          </cell>
          <cell r="AR102">
            <v>7.0000000000000007E-2</v>
          </cell>
          <cell r="AS102">
            <v>0</v>
          </cell>
          <cell r="AT102">
            <v>0.06</v>
          </cell>
          <cell r="AU102">
            <v>0</v>
          </cell>
        </row>
        <row r="103">
          <cell r="B103">
            <v>25724</v>
          </cell>
          <cell r="C103" t="str">
            <v>2</v>
          </cell>
          <cell r="D103">
            <v>19.599</v>
          </cell>
          <cell r="E103">
            <v>20.001000000000001</v>
          </cell>
          <cell r="F103">
            <v>20.004999999999999</v>
          </cell>
          <cell r="G103">
            <v>19.792999999999999</v>
          </cell>
          <cell r="H103">
            <v>56.84</v>
          </cell>
          <cell r="I103">
            <v>19.599</v>
          </cell>
          <cell r="J103">
            <v>20.001000000000001</v>
          </cell>
          <cell r="K103">
            <v>20.004999999999999</v>
          </cell>
          <cell r="L103">
            <v>19.792999999999999</v>
          </cell>
          <cell r="M103">
            <v>56.84</v>
          </cell>
          <cell r="N103">
            <v>0</v>
          </cell>
          <cell r="O103">
            <v>0.02</v>
          </cell>
          <cell r="P103">
            <v>0</v>
          </cell>
          <cell r="Q103">
            <v>0.02</v>
          </cell>
          <cell r="R103">
            <v>0</v>
          </cell>
          <cell r="S103">
            <v>0.03</v>
          </cell>
          <cell r="T103">
            <v>0</v>
          </cell>
          <cell r="U103">
            <v>0.02</v>
          </cell>
          <cell r="V103">
            <v>0</v>
          </cell>
          <cell r="W103">
            <v>0.02</v>
          </cell>
          <cell r="X103">
            <v>0</v>
          </cell>
          <cell r="Y103">
            <v>0.03</v>
          </cell>
          <cell r="Z103">
            <v>0</v>
          </cell>
          <cell r="AA103">
            <v>0.03</v>
          </cell>
          <cell r="AB103">
            <v>0</v>
          </cell>
          <cell r="AC103">
            <v>0.03</v>
          </cell>
          <cell r="AD103">
            <v>0.02</v>
          </cell>
          <cell r="AE103">
            <v>0</v>
          </cell>
          <cell r="AF103">
            <v>0.03</v>
          </cell>
          <cell r="AG103">
            <v>0</v>
          </cell>
          <cell r="AH103">
            <v>0.03</v>
          </cell>
          <cell r="AI103">
            <v>0</v>
          </cell>
          <cell r="AJ103">
            <v>0.03</v>
          </cell>
          <cell r="AK103">
            <v>0.02</v>
          </cell>
          <cell r="AL103">
            <v>0</v>
          </cell>
          <cell r="AM103">
            <v>0.03</v>
          </cell>
          <cell r="AN103">
            <v>0</v>
          </cell>
          <cell r="AO103">
            <v>0.03</v>
          </cell>
          <cell r="AP103">
            <v>0</v>
          </cell>
          <cell r="AQ103">
            <v>0.03</v>
          </cell>
          <cell r="AR103">
            <v>0.02</v>
          </cell>
          <cell r="AS103">
            <v>0</v>
          </cell>
          <cell r="AT103">
            <v>0.03</v>
          </cell>
          <cell r="AU103">
            <v>0</v>
          </cell>
        </row>
        <row r="104">
          <cell r="B104">
            <v>25807</v>
          </cell>
          <cell r="C104" t="str">
            <v>2</v>
          </cell>
          <cell r="D104">
            <v>19.510000000000002</v>
          </cell>
          <cell r="E104">
            <v>20.076000000000001</v>
          </cell>
          <cell r="F104">
            <v>19.907</v>
          </cell>
          <cell r="G104">
            <v>19.577999999999999</v>
          </cell>
          <cell r="H104">
            <v>56.78</v>
          </cell>
          <cell r="I104">
            <v>19.510000000000002</v>
          </cell>
          <cell r="J104">
            <v>20.076000000000001</v>
          </cell>
          <cell r="K104">
            <v>19.907</v>
          </cell>
          <cell r="L104">
            <v>19.577999999999999</v>
          </cell>
          <cell r="M104">
            <v>56.78</v>
          </cell>
          <cell r="N104">
            <v>0</v>
          </cell>
          <cell r="O104">
            <v>7.0000000000000007E-2</v>
          </cell>
          <cell r="P104">
            <v>0</v>
          </cell>
          <cell r="Q104">
            <v>0.06</v>
          </cell>
          <cell r="R104">
            <v>0</v>
          </cell>
          <cell r="S104">
            <v>0.06</v>
          </cell>
          <cell r="T104">
            <v>0</v>
          </cell>
          <cell r="U104">
            <v>7.0000000000000007E-2</v>
          </cell>
          <cell r="V104">
            <v>0</v>
          </cell>
          <cell r="W104">
            <v>0.06</v>
          </cell>
          <cell r="X104">
            <v>0</v>
          </cell>
          <cell r="Y104">
            <v>0.06</v>
          </cell>
          <cell r="Z104">
            <v>0</v>
          </cell>
          <cell r="AA104">
            <v>0.06</v>
          </cell>
          <cell r="AB104">
            <v>0</v>
          </cell>
          <cell r="AC104">
            <v>0.05</v>
          </cell>
          <cell r="AD104">
            <v>0.06</v>
          </cell>
          <cell r="AE104">
            <v>0</v>
          </cell>
          <cell r="AF104">
            <v>0.06</v>
          </cell>
          <cell r="AG104">
            <v>0</v>
          </cell>
          <cell r="AH104">
            <v>0.06</v>
          </cell>
          <cell r="AI104">
            <v>0</v>
          </cell>
          <cell r="AJ104">
            <v>0.05</v>
          </cell>
          <cell r="AK104">
            <v>0.06</v>
          </cell>
          <cell r="AL104">
            <v>0</v>
          </cell>
          <cell r="AM104">
            <v>0.06</v>
          </cell>
          <cell r="AN104">
            <v>0</v>
          </cell>
          <cell r="AO104">
            <v>0.06</v>
          </cell>
          <cell r="AP104">
            <v>0</v>
          </cell>
          <cell r="AQ104">
            <v>0.05</v>
          </cell>
          <cell r="AR104">
            <v>0.06</v>
          </cell>
          <cell r="AS104">
            <v>0</v>
          </cell>
          <cell r="AT104">
            <v>0.06</v>
          </cell>
          <cell r="AU104">
            <v>0</v>
          </cell>
        </row>
        <row r="105">
          <cell r="B105">
            <v>25509</v>
          </cell>
          <cell r="C105" t="str">
            <v>2</v>
          </cell>
          <cell r="D105">
            <v>20.047999999999998</v>
          </cell>
          <cell r="E105">
            <v>20.539000000000001</v>
          </cell>
          <cell r="F105">
            <v>20.625</v>
          </cell>
          <cell r="G105">
            <v>20.215</v>
          </cell>
          <cell r="H105">
            <v>58.02</v>
          </cell>
          <cell r="I105">
            <v>20.047999999999998</v>
          </cell>
          <cell r="J105">
            <v>20.539000000000001</v>
          </cell>
          <cell r="K105">
            <v>20.625</v>
          </cell>
          <cell r="L105">
            <v>20.215</v>
          </cell>
          <cell r="M105">
            <v>58.02</v>
          </cell>
          <cell r="N105">
            <v>0</v>
          </cell>
          <cell r="O105">
            <v>0.1</v>
          </cell>
          <cell r="P105">
            <v>0</v>
          </cell>
          <cell r="Q105">
            <v>0.11</v>
          </cell>
          <cell r="R105">
            <v>0</v>
          </cell>
          <cell r="S105">
            <v>0.12</v>
          </cell>
          <cell r="T105">
            <v>0</v>
          </cell>
          <cell r="U105">
            <v>0.1</v>
          </cell>
          <cell r="V105">
            <v>0</v>
          </cell>
          <cell r="W105">
            <v>0.11</v>
          </cell>
          <cell r="X105">
            <v>0</v>
          </cell>
          <cell r="Y105">
            <v>0.12</v>
          </cell>
          <cell r="Z105">
            <v>0</v>
          </cell>
          <cell r="AA105">
            <v>0.13</v>
          </cell>
          <cell r="AB105">
            <v>0</v>
          </cell>
          <cell r="AC105">
            <v>0.12</v>
          </cell>
          <cell r="AD105">
            <v>0.11</v>
          </cell>
          <cell r="AE105">
            <v>0</v>
          </cell>
          <cell r="AF105">
            <v>0.12</v>
          </cell>
          <cell r="AG105">
            <v>0</v>
          </cell>
          <cell r="AH105">
            <v>0.13</v>
          </cell>
          <cell r="AI105">
            <v>0</v>
          </cell>
          <cell r="AJ105">
            <v>0.12</v>
          </cell>
          <cell r="AK105">
            <v>0.11</v>
          </cell>
          <cell r="AL105">
            <v>0</v>
          </cell>
          <cell r="AM105">
            <v>0.12</v>
          </cell>
          <cell r="AN105">
            <v>0</v>
          </cell>
          <cell r="AO105">
            <v>0.13</v>
          </cell>
          <cell r="AP105">
            <v>0</v>
          </cell>
          <cell r="AQ105">
            <v>0.12</v>
          </cell>
          <cell r="AR105">
            <v>0.11</v>
          </cell>
          <cell r="AS105">
            <v>0</v>
          </cell>
          <cell r="AT105">
            <v>0.12</v>
          </cell>
          <cell r="AU105">
            <v>0</v>
          </cell>
        </row>
        <row r="106">
          <cell r="B106">
            <v>24763</v>
          </cell>
          <cell r="C106" t="str">
            <v>2</v>
          </cell>
          <cell r="D106">
            <v>20.010000000000002</v>
          </cell>
          <cell r="E106">
            <v>20.518999999999998</v>
          </cell>
          <cell r="F106">
            <v>20.571999999999999</v>
          </cell>
          <cell r="G106">
            <v>20.085999999999999</v>
          </cell>
          <cell r="H106">
            <v>58.09</v>
          </cell>
          <cell r="I106">
            <v>20.010000000000002</v>
          </cell>
          <cell r="J106">
            <v>20.518999999999998</v>
          </cell>
          <cell r="K106">
            <v>20.571999999999999</v>
          </cell>
          <cell r="L106">
            <v>20.085999999999999</v>
          </cell>
          <cell r="M106">
            <v>58.09</v>
          </cell>
          <cell r="N106">
            <v>0</v>
          </cell>
          <cell r="O106">
            <v>0.01</v>
          </cell>
          <cell r="P106">
            <v>0</v>
          </cell>
          <cell r="Q106">
            <v>0</v>
          </cell>
          <cell r="R106">
            <v>0</v>
          </cell>
          <cell r="S106">
            <v>0.02</v>
          </cell>
          <cell r="T106">
            <v>0</v>
          </cell>
          <cell r="U106">
            <v>0.01</v>
          </cell>
          <cell r="V106">
            <v>0</v>
          </cell>
          <cell r="W106">
            <v>0</v>
          </cell>
          <cell r="X106">
            <v>0</v>
          </cell>
          <cell r="Y106">
            <v>0.02</v>
          </cell>
          <cell r="Z106">
            <v>0</v>
          </cell>
          <cell r="AA106">
            <v>0.01</v>
          </cell>
          <cell r="AB106">
            <v>0</v>
          </cell>
          <cell r="AC106">
            <v>0.01</v>
          </cell>
          <cell r="AD106">
            <v>0</v>
          </cell>
          <cell r="AE106">
            <v>0</v>
          </cell>
          <cell r="AF106">
            <v>0.02</v>
          </cell>
          <cell r="AG106">
            <v>0</v>
          </cell>
          <cell r="AH106">
            <v>0.01</v>
          </cell>
          <cell r="AI106">
            <v>0</v>
          </cell>
          <cell r="AJ106">
            <v>0.01</v>
          </cell>
          <cell r="AK106">
            <v>0</v>
          </cell>
          <cell r="AL106">
            <v>0</v>
          </cell>
          <cell r="AM106">
            <v>0.02</v>
          </cell>
          <cell r="AN106">
            <v>0</v>
          </cell>
          <cell r="AO106">
            <v>0.01</v>
          </cell>
          <cell r="AP106">
            <v>0</v>
          </cell>
          <cell r="AQ106">
            <v>0.01</v>
          </cell>
          <cell r="AR106">
            <v>0</v>
          </cell>
          <cell r="AS106">
            <v>0</v>
          </cell>
          <cell r="AT106">
            <v>0.02</v>
          </cell>
          <cell r="AU106">
            <v>0</v>
          </cell>
        </row>
        <row r="107">
          <cell r="B107">
            <v>26282</v>
          </cell>
          <cell r="C107" t="str">
            <v>2</v>
          </cell>
          <cell r="D107">
            <v>20.475000000000001</v>
          </cell>
          <cell r="E107">
            <v>20.885999999999999</v>
          </cell>
          <cell r="F107">
            <v>20.948</v>
          </cell>
          <cell r="G107">
            <v>20.437000000000001</v>
          </cell>
          <cell r="H107">
            <v>59.37</v>
          </cell>
          <cell r="I107">
            <v>20.475000000000001</v>
          </cell>
          <cell r="J107">
            <v>20.885999999999999</v>
          </cell>
          <cell r="K107">
            <v>20.948</v>
          </cell>
          <cell r="L107">
            <v>20.437000000000001</v>
          </cell>
          <cell r="M107">
            <v>59.37</v>
          </cell>
          <cell r="N107">
            <v>0</v>
          </cell>
          <cell r="O107">
            <v>0.06</v>
          </cell>
          <cell r="P107">
            <v>0</v>
          </cell>
          <cell r="Q107">
            <v>7.0000000000000007E-2</v>
          </cell>
          <cell r="R107">
            <v>0</v>
          </cell>
          <cell r="S107">
            <v>0.05</v>
          </cell>
          <cell r="T107">
            <v>0</v>
          </cell>
          <cell r="U107">
            <v>0.06</v>
          </cell>
          <cell r="V107">
            <v>0</v>
          </cell>
          <cell r="W107">
            <v>7.0000000000000007E-2</v>
          </cell>
          <cell r="X107">
            <v>0</v>
          </cell>
          <cell r="Y107">
            <v>0.05</v>
          </cell>
          <cell r="Z107">
            <v>0</v>
          </cell>
          <cell r="AA107">
            <v>0.06</v>
          </cell>
          <cell r="AB107">
            <v>0</v>
          </cell>
          <cell r="AC107">
            <v>7.0000000000000007E-2</v>
          </cell>
          <cell r="AD107">
            <v>7.0000000000000007E-2</v>
          </cell>
          <cell r="AE107">
            <v>0</v>
          </cell>
          <cell r="AF107">
            <v>0.05</v>
          </cell>
          <cell r="AG107">
            <v>0</v>
          </cell>
          <cell r="AH107">
            <v>0.06</v>
          </cell>
          <cell r="AI107">
            <v>0</v>
          </cell>
          <cell r="AJ107">
            <v>7.0000000000000007E-2</v>
          </cell>
          <cell r="AK107">
            <v>7.0000000000000007E-2</v>
          </cell>
          <cell r="AL107">
            <v>0</v>
          </cell>
          <cell r="AM107">
            <v>0.05</v>
          </cell>
          <cell r="AN107">
            <v>0</v>
          </cell>
          <cell r="AO107">
            <v>0.06</v>
          </cell>
          <cell r="AP107">
            <v>0</v>
          </cell>
          <cell r="AQ107">
            <v>7.0000000000000007E-2</v>
          </cell>
          <cell r="AR107">
            <v>7.0000000000000007E-2</v>
          </cell>
          <cell r="AS107">
            <v>0</v>
          </cell>
          <cell r="AT107">
            <v>0.05</v>
          </cell>
          <cell r="AU107">
            <v>0</v>
          </cell>
        </row>
        <row r="108">
          <cell r="B108">
            <v>26263</v>
          </cell>
          <cell r="C108" t="str">
            <v>2</v>
          </cell>
          <cell r="D108">
            <v>20.553000000000001</v>
          </cell>
          <cell r="E108">
            <v>20.9</v>
          </cell>
          <cell r="F108">
            <v>20.817</v>
          </cell>
          <cell r="G108">
            <v>20.363</v>
          </cell>
          <cell r="H108">
            <v>59.3</v>
          </cell>
          <cell r="I108">
            <v>20.553000000000001</v>
          </cell>
          <cell r="J108">
            <v>20.9</v>
          </cell>
          <cell r="K108">
            <v>20.817</v>
          </cell>
          <cell r="L108">
            <v>20.363</v>
          </cell>
          <cell r="M108">
            <v>59.3</v>
          </cell>
          <cell r="N108">
            <v>0</v>
          </cell>
          <cell r="O108">
            <v>0.03</v>
          </cell>
          <cell r="P108">
            <v>0</v>
          </cell>
          <cell r="Q108">
            <v>0.02</v>
          </cell>
          <cell r="R108">
            <v>0</v>
          </cell>
          <cell r="S108">
            <v>0.04</v>
          </cell>
          <cell r="T108">
            <v>0</v>
          </cell>
          <cell r="U108">
            <v>0.03</v>
          </cell>
          <cell r="V108">
            <v>0</v>
          </cell>
          <cell r="W108">
            <v>0.02</v>
          </cell>
          <cell r="X108">
            <v>0</v>
          </cell>
          <cell r="Y108">
            <v>0.04</v>
          </cell>
          <cell r="Z108">
            <v>0</v>
          </cell>
          <cell r="AA108">
            <v>0.02</v>
          </cell>
          <cell r="AB108">
            <v>0</v>
          </cell>
          <cell r="AC108">
            <v>0.03</v>
          </cell>
          <cell r="AD108">
            <v>0.02</v>
          </cell>
          <cell r="AE108">
            <v>0</v>
          </cell>
          <cell r="AF108">
            <v>0.04</v>
          </cell>
          <cell r="AG108">
            <v>0</v>
          </cell>
          <cell r="AH108">
            <v>0.02</v>
          </cell>
          <cell r="AI108">
            <v>0</v>
          </cell>
          <cell r="AJ108">
            <v>0.03</v>
          </cell>
          <cell r="AK108">
            <v>0.02</v>
          </cell>
          <cell r="AL108">
            <v>0</v>
          </cell>
          <cell r="AM108">
            <v>0.04</v>
          </cell>
          <cell r="AN108">
            <v>0</v>
          </cell>
          <cell r="AO108">
            <v>0.02</v>
          </cell>
          <cell r="AP108">
            <v>0</v>
          </cell>
          <cell r="AQ108">
            <v>0.03</v>
          </cell>
          <cell r="AR108">
            <v>0.02</v>
          </cell>
          <cell r="AS108">
            <v>0</v>
          </cell>
          <cell r="AT108">
            <v>0.04</v>
          </cell>
          <cell r="AU108">
            <v>0</v>
          </cell>
        </row>
        <row r="109">
          <cell r="B109">
            <v>25621</v>
          </cell>
          <cell r="C109" t="str">
            <v>2</v>
          </cell>
          <cell r="D109">
            <v>19.596</v>
          </cell>
          <cell r="E109">
            <v>19.975999999999999</v>
          </cell>
          <cell r="F109">
            <v>20.056999999999999</v>
          </cell>
          <cell r="G109">
            <v>19.794</v>
          </cell>
          <cell r="H109">
            <v>55.89</v>
          </cell>
          <cell r="I109">
            <v>19.596</v>
          </cell>
          <cell r="J109">
            <v>19.975999999999999</v>
          </cell>
          <cell r="K109">
            <v>20.056999999999999</v>
          </cell>
          <cell r="L109">
            <v>19.794</v>
          </cell>
          <cell r="M109">
            <v>55.89</v>
          </cell>
          <cell r="N109">
            <v>0</v>
          </cell>
          <cell r="O109">
            <v>0.11</v>
          </cell>
          <cell r="P109">
            <v>0</v>
          </cell>
          <cell r="Q109">
            <v>0.1</v>
          </cell>
          <cell r="R109">
            <v>0</v>
          </cell>
          <cell r="S109">
            <v>0.1</v>
          </cell>
          <cell r="T109">
            <v>0</v>
          </cell>
          <cell r="U109">
            <v>0.11</v>
          </cell>
          <cell r="V109">
            <v>0</v>
          </cell>
          <cell r="W109">
            <v>0.1</v>
          </cell>
          <cell r="X109">
            <v>0</v>
          </cell>
          <cell r="Y109">
            <v>0.1</v>
          </cell>
          <cell r="Z109">
            <v>0</v>
          </cell>
          <cell r="AA109">
            <v>0.09</v>
          </cell>
          <cell r="AB109">
            <v>0</v>
          </cell>
          <cell r="AC109">
            <v>0.1</v>
          </cell>
          <cell r="AD109">
            <v>0.1</v>
          </cell>
          <cell r="AE109">
            <v>0</v>
          </cell>
          <cell r="AF109">
            <v>0.1</v>
          </cell>
          <cell r="AG109">
            <v>0</v>
          </cell>
          <cell r="AH109">
            <v>0.09</v>
          </cell>
          <cell r="AI109">
            <v>0</v>
          </cell>
          <cell r="AJ109">
            <v>0.1</v>
          </cell>
          <cell r="AK109">
            <v>0.1</v>
          </cell>
          <cell r="AL109">
            <v>0</v>
          </cell>
          <cell r="AM109">
            <v>0.1</v>
          </cell>
          <cell r="AN109">
            <v>0</v>
          </cell>
          <cell r="AO109">
            <v>0.09</v>
          </cell>
          <cell r="AP109">
            <v>0</v>
          </cell>
          <cell r="AQ109">
            <v>0.1</v>
          </cell>
          <cell r="AR109">
            <v>0.1</v>
          </cell>
          <cell r="AS109">
            <v>0</v>
          </cell>
          <cell r="AT109">
            <v>0.1</v>
          </cell>
          <cell r="AU109">
            <v>0</v>
          </cell>
        </row>
        <row r="110">
          <cell r="B110">
            <v>26224</v>
          </cell>
          <cell r="C110" t="str">
            <v>2</v>
          </cell>
          <cell r="D110">
            <v>19.527999999999999</v>
          </cell>
          <cell r="E110">
            <v>20.097000000000001</v>
          </cell>
          <cell r="F110">
            <v>19.922999999999998</v>
          </cell>
          <cell r="G110">
            <v>19.609000000000002</v>
          </cell>
          <cell r="H110">
            <v>56.88</v>
          </cell>
          <cell r="I110">
            <v>19.527999999999999</v>
          </cell>
          <cell r="J110">
            <v>20.097000000000001</v>
          </cell>
          <cell r="K110">
            <v>19.922999999999998</v>
          </cell>
          <cell r="L110">
            <v>19.609000000000002</v>
          </cell>
          <cell r="M110">
            <v>56.88</v>
          </cell>
          <cell r="N110">
            <v>0</v>
          </cell>
          <cell r="O110">
            <v>0.08</v>
          </cell>
          <cell r="P110">
            <v>0</v>
          </cell>
          <cell r="Q110">
            <v>7.0000000000000007E-2</v>
          </cell>
          <cell r="R110">
            <v>0</v>
          </cell>
          <cell r="S110">
            <v>7.0000000000000007E-2</v>
          </cell>
          <cell r="T110">
            <v>0</v>
          </cell>
          <cell r="U110">
            <v>0.08</v>
          </cell>
          <cell r="V110">
            <v>0</v>
          </cell>
          <cell r="W110">
            <v>7.0000000000000007E-2</v>
          </cell>
          <cell r="X110">
            <v>0</v>
          </cell>
          <cell r="Y110">
            <v>7.0000000000000007E-2</v>
          </cell>
          <cell r="Z110">
            <v>0</v>
          </cell>
          <cell r="AA110">
            <v>0.06</v>
          </cell>
          <cell r="AB110">
            <v>0</v>
          </cell>
          <cell r="AC110">
            <v>0.08</v>
          </cell>
          <cell r="AD110">
            <v>7.0000000000000007E-2</v>
          </cell>
          <cell r="AE110">
            <v>0</v>
          </cell>
          <cell r="AF110">
            <v>7.0000000000000007E-2</v>
          </cell>
          <cell r="AG110">
            <v>0</v>
          </cell>
          <cell r="AH110">
            <v>0.06</v>
          </cell>
          <cell r="AI110">
            <v>0</v>
          </cell>
          <cell r="AJ110">
            <v>0.08</v>
          </cell>
          <cell r="AK110">
            <v>7.0000000000000007E-2</v>
          </cell>
          <cell r="AL110">
            <v>0</v>
          </cell>
          <cell r="AM110">
            <v>7.0000000000000007E-2</v>
          </cell>
          <cell r="AN110">
            <v>0</v>
          </cell>
          <cell r="AO110">
            <v>0.06</v>
          </cell>
          <cell r="AP110">
            <v>0</v>
          </cell>
          <cell r="AQ110">
            <v>0.08</v>
          </cell>
          <cell r="AR110">
            <v>7.0000000000000007E-2</v>
          </cell>
          <cell r="AS110">
            <v>0</v>
          </cell>
          <cell r="AT110">
            <v>7.0000000000000007E-2</v>
          </cell>
          <cell r="AU110">
            <v>0</v>
          </cell>
        </row>
        <row r="111">
          <cell r="B111">
            <v>26290</v>
          </cell>
          <cell r="C111" t="str">
            <v>2</v>
          </cell>
          <cell r="D111">
            <v>19.521000000000001</v>
          </cell>
          <cell r="E111">
            <v>20.108000000000001</v>
          </cell>
          <cell r="F111">
            <v>19.861999999999998</v>
          </cell>
          <cell r="G111">
            <v>19.741</v>
          </cell>
          <cell r="H111">
            <v>56.91</v>
          </cell>
          <cell r="I111">
            <v>19.521000000000001</v>
          </cell>
          <cell r="J111">
            <v>20.108000000000001</v>
          </cell>
          <cell r="K111">
            <v>19.861999999999998</v>
          </cell>
          <cell r="L111">
            <v>19.741</v>
          </cell>
          <cell r="M111">
            <v>56.91</v>
          </cell>
          <cell r="N111">
            <v>0</v>
          </cell>
          <cell r="O111">
            <v>0.09</v>
          </cell>
          <cell r="P111">
            <v>0</v>
          </cell>
          <cell r="Q111">
            <v>0.08</v>
          </cell>
          <cell r="R111">
            <v>0</v>
          </cell>
          <cell r="S111">
            <v>0.09</v>
          </cell>
          <cell r="T111">
            <v>0</v>
          </cell>
          <cell r="U111">
            <v>0.09</v>
          </cell>
          <cell r="V111">
            <v>0</v>
          </cell>
          <cell r="W111">
            <v>0.08</v>
          </cell>
          <cell r="X111">
            <v>0</v>
          </cell>
          <cell r="Y111">
            <v>0.09</v>
          </cell>
          <cell r="Z111">
            <v>0</v>
          </cell>
          <cell r="AA111">
            <v>0.09</v>
          </cell>
          <cell r="AB111">
            <v>0</v>
          </cell>
          <cell r="AC111">
            <v>0.1</v>
          </cell>
          <cell r="AD111">
            <v>0.08</v>
          </cell>
          <cell r="AE111">
            <v>0</v>
          </cell>
          <cell r="AF111">
            <v>0.09</v>
          </cell>
          <cell r="AG111">
            <v>0</v>
          </cell>
          <cell r="AH111">
            <v>0.09</v>
          </cell>
          <cell r="AI111">
            <v>0</v>
          </cell>
          <cell r="AJ111">
            <v>0.1</v>
          </cell>
          <cell r="AK111">
            <v>0.08</v>
          </cell>
          <cell r="AL111">
            <v>0</v>
          </cell>
          <cell r="AM111">
            <v>0.09</v>
          </cell>
          <cell r="AN111">
            <v>0</v>
          </cell>
          <cell r="AO111">
            <v>0.09</v>
          </cell>
          <cell r="AP111">
            <v>0</v>
          </cell>
          <cell r="AQ111">
            <v>0.1</v>
          </cell>
          <cell r="AR111">
            <v>0.08</v>
          </cell>
          <cell r="AS111">
            <v>0</v>
          </cell>
          <cell r="AT111">
            <v>0.09</v>
          </cell>
          <cell r="AU111">
            <v>0</v>
          </cell>
        </row>
        <row r="112">
          <cell r="B112">
            <v>26308</v>
          </cell>
          <cell r="C112" t="str">
            <v>2</v>
          </cell>
          <cell r="D112">
            <v>19.591999999999999</v>
          </cell>
          <cell r="E112">
            <v>19.898</v>
          </cell>
          <cell r="F112">
            <v>19.893000000000001</v>
          </cell>
          <cell r="G112">
            <v>19.821000000000002</v>
          </cell>
          <cell r="H112">
            <v>55.91</v>
          </cell>
          <cell r="I112">
            <v>19.591999999999999</v>
          </cell>
          <cell r="J112">
            <v>19.898</v>
          </cell>
          <cell r="K112">
            <v>19.893000000000001</v>
          </cell>
          <cell r="L112">
            <v>19.821000000000002</v>
          </cell>
          <cell r="M112">
            <v>55.91</v>
          </cell>
          <cell r="N112">
            <v>0</v>
          </cell>
          <cell r="O112">
            <v>0.08</v>
          </cell>
          <cell r="P112">
            <v>0</v>
          </cell>
          <cell r="Q112">
            <v>7.0000000000000007E-2</v>
          </cell>
          <cell r="R112">
            <v>0</v>
          </cell>
          <cell r="S112">
            <v>0.08</v>
          </cell>
          <cell r="T112">
            <v>0</v>
          </cell>
          <cell r="U112">
            <v>0.08</v>
          </cell>
          <cell r="V112">
            <v>0</v>
          </cell>
          <cell r="W112">
            <v>7.0000000000000007E-2</v>
          </cell>
          <cell r="X112">
            <v>0</v>
          </cell>
          <cell r="Y112">
            <v>0.08</v>
          </cell>
          <cell r="Z112">
            <v>0</v>
          </cell>
          <cell r="AA112">
            <v>0.09</v>
          </cell>
          <cell r="AB112">
            <v>0</v>
          </cell>
          <cell r="AC112">
            <v>0.08</v>
          </cell>
          <cell r="AD112">
            <v>7.0000000000000007E-2</v>
          </cell>
          <cell r="AE112">
            <v>0</v>
          </cell>
          <cell r="AF112">
            <v>0.08</v>
          </cell>
          <cell r="AG112">
            <v>0</v>
          </cell>
          <cell r="AH112">
            <v>0.09</v>
          </cell>
          <cell r="AI112">
            <v>0</v>
          </cell>
          <cell r="AJ112">
            <v>0.08</v>
          </cell>
          <cell r="AK112">
            <v>7.0000000000000007E-2</v>
          </cell>
          <cell r="AL112">
            <v>0</v>
          </cell>
          <cell r="AM112">
            <v>0.08</v>
          </cell>
          <cell r="AN112">
            <v>0</v>
          </cell>
          <cell r="AO112">
            <v>0.09</v>
          </cell>
          <cell r="AP112">
            <v>0</v>
          </cell>
          <cell r="AQ112">
            <v>0.08</v>
          </cell>
          <cell r="AR112">
            <v>7.0000000000000007E-2</v>
          </cell>
          <cell r="AS112">
            <v>0</v>
          </cell>
          <cell r="AT112">
            <v>0.08</v>
          </cell>
          <cell r="AU112">
            <v>0</v>
          </cell>
        </row>
        <row r="113">
          <cell r="B113">
            <v>26261</v>
          </cell>
          <cell r="C113" t="str">
            <v>2</v>
          </cell>
          <cell r="D113">
            <v>19.7</v>
          </cell>
          <cell r="E113">
            <v>20.087</v>
          </cell>
          <cell r="F113">
            <v>20.033000000000001</v>
          </cell>
          <cell r="G113">
            <v>19.797999999999998</v>
          </cell>
          <cell r="H113">
            <v>55.88</v>
          </cell>
          <cell r="I113">
            <v>19.7</v>
          </cell>
          <cell r="J113">
            <v>20.087</v>
          </cell>
          <cell r="K113">
            <v>20.033000000000001</v>
          </cell>
          <cell r="L113">
            <v>19.797999999999998</v>
          </cell>
          <cell r="M113">
            <v>55.88</v>
          </cell>
          <cell r="N113">
            <v>0</v>
          </cell>
          <cell r="O113">
            <v>-0.05</v>
          </cell>
          <cell r="P113">
            <v>0</v>
          </cell>
          <cell r="Q113">
            <v>-0.06</v>
          </cell>
          <cell r="R113">
            <v>0</v>
          </cell>
          <cell r="S113">
            <v>-0.05</v>
          </cell>
          <cell r="T113">
            <v>0</v>
          </cell>
          <cell r="U113">
            <v>-0.05</v>
          </cell>
          <cell r="V113">
            <v>0</v>
          </cell>
          <cell r="W113">
            <v>-0.06</v>
          </cell>
          <cell r="X113">
            <v>0</v>
          </cell>
          <cell r="Y113">
            <v>-0.05</v>
          </cell>
          <cell r="Z113">
            <v>0</v>
          </cell>
          <cell r="AA113">
            <v>-7.0000000000000007E-2</v>
          </cell>
          <cell r="AB113">
            <v>0</v>
          </cell>
          <cell r="AC113">
            <v>-7.0000000000000007E-2</v>
          </cell>
          <cell r="AD113">
            <v>-0.06</v>
          </cell>
          <cell r="AE113">
            <v>0</v>
          </cell>
          <cell r="AF113">
            <v>-0.05</v>
          </cell>
          <cell r="AG113">
            <v>0</v>
          </cell>
          <cell r="AH113">
            <v>-7.0000000000000007E-2</v>
          </cell>
          <cell r="AI113">
            <v>0</v>
          </cell>
          <cell r="AJ113">
            <v>-7.0000000000000007E-2</v>
          </cell>
          <cell r="AK113">
            <v>-0.06</v>
          </cell>
          <cell r="AL113">
            <v>0</v>
          </cell>
          <cell r="AM113">
            <v>-0.05</v>
          </cell>
          <cell r="AN113">
            <v>0</v>
          </cell>
          <cell r="AO113">
            <v>-7.0000000000000007E-2</v>
          </cell>
          <cell r="AP113">
            <v>0</v>
          </cell>
          <cell r="AQ113">
            <v>-7.0000000000000007E-2</v>
          </cell>
          <cell r="AR113">
            <v>-0.06</v>
          </cell>
          <cell r="AS113">
            <v>0</v>
          </cell>
          <cell r="AT113">
            <v>-0.05</v>
          </cell>
          <cell r="AU113">
            <v>0</v>
          </cell>
        </row>
        <row r="114">
          <cell r="B114" t="str">
            <v/>
          </cell>
          <cell r="D114" t="str">
            <v/>
          </cell>
          <cell r="E114" t="str">
            <v/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  <cell r="O114" t="str">
            <v/>
          </cell>
          <cell r="P114" t="str">
            <v/>
          </cell>
          <cell r="Q114" t="str">
            <v/>
          </cell>
          <cell r="R114" t="str">
            <v/>
          </cell>
          <cell r="S114" t="str">
            <v/>
          </cell>
          <cell r="T114" t="str">
            <v/>
          </cell>
          <cell r="U114" t="str">
            <v/>
          </cell>
          <cell r="V114" t="str">
            <v/>
          </cell>
          <cell r="W114" t="str">
            <v/>
          </cell>
          <cell r="X114" t="str">
            <v/>
          </cell>
          <cell r="Y114" t="str">
            <v/>
          </cell>
          <cell r="Z114" t="str">
            <v/>
          </cell>
          <cell r="AA114" t="str">
            <v/>
          </cell>
          <cell r="AB114" t="str">
            <v/>
          </cell>
          <cell r="AC114" t="str">
            <v/>
          </cell>
          <cell r="AD114" t="str">
            <v/>
          </cell>
          <cell r="AE114" t="str">
            <v/>
          </cell>
          <cell r="AF114" t="str">
            <v/>
          </cell>
          <cell r="AG114" t="str">
            <v/>
          </cell>
          <cell r="AH114" t="str">
            <v/>
          </cell>
          <cell r="AI114" t="str">
            <v/>
          </cell>
          <cell r="AJ114" t="str">
            <v/>
          </cell>
          <cell r="AK114" t="str">
            <v/>
          </cell>
          <cell r="AL114" t="str">
            <v/>
          </cell>
          <cell r="AM114" t="str">
            <v/>
          </cell>
          <cell r="AN114" t="str">
            <v/>
          </cell>
          <cell r="AO114" t="str">
            <v/>
          </cell>
          <cell r="AP114" t="str">
            <v/>
          </cell>
          <cell r="AQ114" t="str">
            <v/>
          </cell>
          <cell r="AR114" t="str">
            <v/>
          </cell>
          <cell r="AS114" t="str">
            <v/>
          </cell>
          <cell r="AT114" t="str">
            <v/>
          </cell>
          <cell r="AU114" t="str">
            <v/>
          </cell>
        </row>
        <row r="115">
          <cell r="B115" t="str">
            <v/>
          </cell>
          <cell r="D115" t="str">
            <v/>
          </cell>
          <cell r="E115" t="str">
            <v/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  <cell r="O115" t="str">
            <v/>
          </cell>
          <cell r="P115" t="str">
            <v/>
          </cell>
          <cell r="Q115" t="str">
            <v/>
          </cell>
          <cell r="R115" t="str">
            <v/>
          </cell>
          <cell r="S115" t="str">
            <v/>
          </cell>
          <cell r="T115" t="str">
            <v/>
          </cell>
          <cell r="U115" t="str">
            <v/>
          </cell>
          <cell r="V115" t="str">
            <v/>
          </cell>
          <cell r="W115" t="str">
            <v/>
          </cell>
          <cell r="X115" t="str">
            <v/>
          </cell>
          <cell r="Y115" t="str">
            <v/>
          </cell>
          <cell r="Z115" t="str">
            <v/>
          </cell>
          <cell r="AA115" t="str">
            <v/>
          </cell>
          <cell r="AB115" t="str">
            <v/>
          </cell>
          <cell r="AC115" t="str">
            <v/>
          </cell>
          <cell r="AD115" t="str">
            <v/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 t="str">
            <v/>
          </cell>
          <cell r="AL115" t="str">
            <v/>
          </cell>
          <cell r="AM115" t="str">
            <v/>
          </cell>
          <cell r="AN115" t="str">
            <v/>
          </cell>
          <cell r="AO115" t="str">
            <v/>
          </cell>
          <cell r="AP115" t="str">
            <v/>
          </cell>
          <cell r="AQ115" t="str">
            <v/>
          </cell>
          <cell r="AR115" t="str">
            <v/>
          </cell>
          <cell r="AS115" t="str">
            <v/>
          </cell>
          <cell r="AT115" t="str">
            <v/>
          </cell>
          <cell r="AU115" t="str">
            <v/>
          </cell>
        </row>
        <row r="116">
          <cell r="B116" t="str">
            <v/>
          </cell>
          <cell r="D116" t="str">
            <v/>
          </cell>
          <cell r="E116" t="str">
            <v/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  <cell r="O116" t="str">
            <v/>
          </cell>
          <cell r="P116" t="str">
            <v/>
          </cell>
          <cell r="Q116" t="str">
            <v/>
          </cell>
          <cell r="R116" t="str">
            <v/>
          </cell>
          <cell r="S116" t="str">
            <v/>
          </cell>
          <cell r="T116" t="str">
            <v/>
          </cell>
          <cell r="U116" t="str">
            <v/>
          </cell>
          <cell r="V116" t="str">
            <v/>
          </cell>
          <cell r="W116" t="str">
            <v/>
          </cell>
          <cell r="X116" t="str">
            <v/>
          </cell>
          <cell r="Y116" t="str">
            <v/>
          </cell>
          <cell r="Z116" t="str">
            <v/>
          </cell>
          <cell r="AA116" t="str">
            <v/>
          </cell>
          <cell r="AB116" t="str">
            <v/>
          </cell>
          <cell r="AC116" t="str">
            <v/>
          </cell>
          <cell r="AD116" t="str">
            <v/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 t="str">
            <v/>
          </cell>
          <cell r="AL116" t="str">
            <v/>
          </cell>
          <cell r="AM116" t="str">
            <v/>
          </cell>
          <cell r="AN116" t="str">
            <v/>
          </cell>
          <cell r="AO116" t="str">
            <v/>
          </cell>
          <cell r="AP116" t="str">
            <v/>
          </cell>
          <cell r="AQ116" t="str">
            <v/>
          </cell>
          <cell r="AR116" t="str">
            <v/>
          </cell>
          <cell r="AS116" t="str">
            <v/>
          </cell>
          <cell r="AT116" t="str">
            <v/>
          </cell>
          <cell r="AU116" t="str">
            <v/>
          </cell>
        </row>
        <row r="117">
          <cell r="B117" t="str">
            <v/>
          </cell>
          <cell r="D117" t="str">
            <v/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 t="str">
            <v/>
          </cell>
          <cell r="P117" t="str">
            <v/>
          </cell>
          <cell r="Q117" t="str">
            <v/>
          </cell>
          <cell r="R117" t="str">
            <v/>
          </cell>
          <cell r="S117" t="str">
            <v/>
          </cell>
          <cell r="T117" t="str">
            <v/>
          </cell>
          <cell r="U117" t="str">
            <v/>
          </cell>
          <cell r="V117" t="str">
            <v/>
          </cell>
          <cell r="W117" t="str">
            <v/>
          </cell>
          <cell r="X117" t="str">
            <v/>
          </cell>
          <cell r="Y117" t="str">
            <v/>
          </cell>
          <cell r="Z117" t="str">
            <v/>
          </cell>
          <cell r="AA117" t="str">
            <v/>
          </cell>
          <cell r="AB117" t="str">
            <v/>
          </cell>
          <cell r="AC117" t="str">
            <v/>
          </cell>
          <cell r="AD117" t="str">
            <v/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 t="str">
            <v/>
          </cell>
          <cell r="AL117" t="str">
            <v/>
          </cell>
          <cell r="AM117" t="str">
            <v/>
          </cell>
          <cell r="AN117" t="str">
            <v/>
          </cell>
          <cell r="AO117" t="str">
            <v/>
          </cell>
          <cell r="AP117" t="str">
            <v/>
          </cell>
          <cell r="AQ117" t="str">
            <v/>
          </cell>
          <cell r="AR117" t="str">
            <v/>
          </cell>
          <cell r="AS117" t="str">
            <v/>
          </cell>
          <cell r="AT117" t="str">
            <v/>
          </cell>
          <cell r="AU117" t="str">
            <v/>
          </cell>
        </row>
        <row r="118">
          <cell r="B118" t="str">
            <v/>
          </cell>
          <cell r="D118" t="str">
            <v/>
          </cell>
          <cell r="E118" t="str">
            <v/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 t="str">
            <v/>
          </cell>
          <cell r="P118" t="str">
            <v/>
          </cell>
          <cell r="Q118" t="str">
            <v/>
          </cell>
          <cell r="R118" t="str">
            <v/>
          </cell>
          <cell r="S118" t="str">
            <v/>
          </cell>
          <cell r="T118" t="str">
            <v/>
          </cell>
          <cell r="U118" t="str">
            <v/>
          </cell>
          <cell r="V118" t="str">
            <v/>
          </cell>
          <cell r="W118" t="str">
            <v/>
          </cell>
          <cell r="X118" t="str">
            <v/>
          </cell>
          <cell r="Y118" t="str">
            <v/>
          </cell>
          <cell r="Z118" t="str">
            <v/>
          </cell>
          <cell r="AA118" t="str">
            <v/>
          </cell>
          <cell r="AB118" t="str">
            <v/>
          </cell>
          <cell r="AC118" t="str">
            <v/>
          </cell>
          <cell r="AD118" t="str">
            <v/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 t="str">
            <v/>
          </cell>
          <cell r="AL118" t="str">
            <v/>
          </cell>
          <cell r="AM118" t="str">
            <v/>
          </cell>
          <cell r="AN118" t="str">
            <v/>
          </cell>
          <cell r="AO118" t="str">
            <v/>
          </cell>
          <cell r="AP118" t="str">
            <v/>
          </cell>
          <cell r="AQ118" t="str">
            <v/>
          </cell>
          <cell r="AR118" t="str">
            <v/>
          </cell>
          <cell r="AS118" t="str">
            <v/>
          </cell>
          <cell r="AT118" t="str">
            <v/>
          </cell>
          <cell r="AU118" t="str">
            <v/>
          </cell>
        </row>
        <row r="119">
          <cell r="B119" t="str">
            <v/>
          </cell>
          <cell r="D119" t="str">
            <v/>
          </cell>
          <cell r="E119" t="str">
            <v/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  <cell r="O119" t="str">
            <v/>
          </cell>
          <cell r="P119" t="str">
            <v/>
          </cell>
          <cell r="Q119" t="str">
            <v/>
          </cell>
          <cell r="R119" t="str">
            <v/>
          </cell>
          <cell r="S119" t="str">
            <v/>
          </cell>
          <cell r="T119" t="str">
            <v/>
          </cell>
          <cell r="U119" t="str">
            <v/>
          </cell>
          <cell r="V119" t="str">
            <v/>
          </cell>
          <cell r="W119" t="str">
            <v/>
          </cell>
          <cell r="X119" t="str">
            <v/>
          </cell>
          <cell r="Y119" t="str">
            <v/>
          </cell>
          <cell r="Z119" t="str">
            <v/>
          </cell>
          <cell r="AA119" t="str">
            <v/>
          </cell>
          <cell r="AB119" t="str">
            <v/>
          </cell>
          <cell r="AC119" t="str">
            <v/>
          </cell>
          <cell r="AD119" t="str">
            <v/>
          </cell>
          <cell r="AE119" t="str">
            <v/>
          </cell>
          <cell r="AF119" t="str">
            <v/>
          </cell>
          <cell r="AG119" t="str">
            <v/>
          </cell>
          <cell r="AH119" t="str">
            <v/>
          </cell>
          <cell r="AI119" t="str">
            <v/>
          </cell>
          <cell r="AJ119" t="str">
            <v/>
          </cell>
          <cell r="AK119" t="str">
            <v/>
          </cell>
          <cell r="AL119" t="str">
            <v/>
          </cell>
          <cell r="AM119" t="str">
            <v/>
          </cell>
          <cell r="AN119" t="str">
            <v/>
          </cell>
          <cell r="AO119" t="str">
            <v/>
          </cell>
          <cell r="AP119" t="str">
            <v/>
          </cell>
          <cell r="AQ119" t="str">
            <v/>
          </cell>
          <cell r="AR119" t="str">
            <v/>
          </cell>
          <cell r="AS119" t="str">
            <v/>
          </cell>
          <cell r="AT119" t="str">
            <v/>
          </cell>
          <cell r="AU119" t="str">
            <v/>
          </cell>
        </row>
        <row r="120">
          <cell r="B120" t="str">
            <v/>
          </cell>
          <cell r="D120" t="str">
            <v/>
          </cell>
          <cell r="E120" t="str">
            <v/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 t="str">
            <v/>
          </cell>
          <cell r="P120" t="str">
            <v/>
          </cell>
          <cell r="Q120" t="str">
            <v/>
          </cell>
          <cell r="R120" t="str">
            <v/>
          </cell>
          <cell r="S120" t="str">
            <v/>
          </cell>
          <cell r="T120" t="str">
            <v/>
          </cell>
          <cell r="U120" t="str">
            <v/>
          </cell>
          <cell r="V120" t="str">
            <v/>
          </cell>
          <cell r="W120" t="str">
            <v/>
          </cell>
          <cell r="X120" t="str">
            <v/>
          </cell>
          <cell r="Y120" t="str">
            <v/>
          </cell>
          <cell r="Z120" t="str">
            <v/>
          </cell>
          <cell r="AA120" t="str">
            <v/>
          </cell>
          <cell r="AB120" t="str">
            <v/>
          </cell>
          <cell r="AC120" t="str">
            <v/>
          </cell>
          <cell r="AD120" t="str">
            <v/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 t="str">
            <v/>
          </cell>
          <cell r="AL120" t="str">
            <v/>
          </cell>
          <cell r="AM120" t="str">
            <v/>
          </cell>
          <cell r="AN120" t="str">
            <v/>
          </cell>
          <cell r="AO120" t="str">
            <v/>
          </cell>
          <cell r="AP120" t="str">
            <v/>
          </cell>
          <cell r="AQ120" t="str">
            <v/>
          </cell>
          <cell r="AR120" t="str">
            <v/>
          </cell>
          <cell r="AS120" t="str">
            <v/>
          </cell>
          <cell r="AT120" t="str">
            <v/>
          </cell>
          <cell r="AU120" t="str">
            <v/>
          </cell>
        </row>
        <row r="121">
          <cell r="B121" t="str">
            <v/>
          </cell>
          <cell r="D121" t="str">
            <v/>
          </cell>
          <cell r="E121" t="str">
            <v/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 t="str">
            <v/>
          </cell>
          <cell r="P121" t="str">
            <v/>
          </cell>
          <cell r="Q121" t="str">
            <v/>
          </cell>
          <cell r="R121" t="str">
            <v/>
          </cell>
          <cell r="S121" t="str">
            <v/>
          </cell>
          <cell r="T121" t="str">
            <v/>
          </cell>
          <cell r="U121" t="str">
            <v/>
          </cell>
          <cell r="V121" t="str">
            <v/>
          </cell>
          <cell r="W121" t="str">
            <v/>
          </cell>
          <cell r="X121" t="str">
            <v/>
          </cell>
          <cell r="Y121" t="str">
            <v/>
          </cell>
          <cell r="Z121" t="str">
            <v/>
          </cell>
          <cell r="AA121" t="str">
            <v/>
          </cell>
          <cell r="AB121" t="str">
            <v/>
          </cell>
          <cell r="AC121" t="str">
            <v/>
          </cell>
          <cell r="AD121" t="str">
            <v/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 t="str">
            <v/>
          </cell>
          <cell r="AL121" t="str">
            <v/>
          </cell>
          <cell r="AM121" t="str">
            <v/>
          </cell>
          <cell r="AN121" t="str">
            <v/>
          </cell>
          <cell r="AO121" t="str">
            <v/>
          </cell>
          <cell r="AP121" t="str">
            <v/>
          </cell>
          <cell r="AQ121" t="str">
            <v/>
          </cell>
          <cell r="AR121" t="str">
            <v/>
          </cell>
          <cell r="AS121" t="str">
            <v/>
          </cell>
          <cell r="AT121" t="str">
            <v/>
          </cell>
          <cell r="AU121" t="str">
            <v/>
          </cell>
        </row>
        <row r="122">
          <cell r="B122" t="str">
            <v/>
          </cell>
          <cell r="D122" t="str">
            <v/>
          </cell>
          <cell r="E122" t="str">
            <v/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  <cell r="O122" t="str">
            <v/>
          </cell>
          <cell r="P122" t="str">
            <v/>
          </cell>
          <cell r="Q122" t="str">
            <v/>
          </cell>
          <cell r="R122" t="str">
            <v/>
          </cell>
          <cell r="S122" t="str">
            <v/>
          </cell>
          <cell r="T122" t="str">
            <v/>
          </cell>
          <cell r="U122" t="str">
            <v/>
          </cell>
          <cell r="V122" t="str">
            <v/>
          </cell>
          <cell r="W122" t="str">
            <v/>
          </cell>
          <cell r="X122" t="str">
            <v/>
          </cell>
          <cell r="Y122" t="str">
            <v/>
          </cell>
          <cell r="Z122" t="str">
            <v/>
          </cell>
          <cell r="AA122" t="str">
            <v/>
          </cell>
          <cell r="AB122" t="str">
            <v/>
          </cell>
          <cell r="AC122" t="str">
            <v/>
          </cell>
          <cell r="AD122" t="str">
            <v/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 t="str">
            <v/>
          </cell>
          <cell r="AL122" t="str">
            <v/>
          </cell>
          <cell r="AM122" t="str">
            <v/>
          </cell>
          <cell r="AN122" t="str">
            <v/>
          </cell>
          <cell r="AO122" t="str">
            <v/>
          </cell>
          <cell r="AP122" t="str">
            <v/>
          </cell>
          <cell r="AQ122" t="str">
            <v/>
          </cell>
          <cell r="AR122" t="str">
            <v/>
          </cell>
          <cell r="AS122" t="str">
            <v/>
          </cell>
          <cell r="AT122" t="str">
            <v/>
          </cell>
          <cell r="AU122" t="str">
            <v/>
          </cell>
        </row>
        <row r="123">
          <cell r="B123" t="str">
            <v/>
          </cell>
          <cell r="D123" t="str">
            <v/>
          </cell>
          <cell r="E123" t="str">
            <v/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 t="str">
            <v/>
          </cell>
          <cell r="P123" t="str">
            <v/>
          </cell>
          <cell r="Q123" t="str">
            <v/>
          </cell>
          <cell r="R123" t="str">
            <v/>
          </cell>
          <cell r="S123" t="str">
            <v/>
          </cell>
          <cell r="T123" t="str">
            <v/>
          </cell>
          <cell r="U123" t="str">
            <v/>
          </cell>
          <cell r="V123" t="str">
            <v/>
          </cell>
          <cell r="W123" t="str">
            <v/>
          </cell>
          <cell r="X123" t="str">
            <v/>
          </cell>
          <cell r="Y123" t="str">
            <v/>
          </cell>
          <cell r="Z123" t="str">
            <v/>
          </cell>
          <cell r="AA123" t="str">
            <v/>
          </cell>
          <cell r="AB123" t="str">
            <v/>
          </cell>
          <cell r="AC123" t="str">
            <v/>
          </cell>
          <cell r="AD123" t="str">
            <v/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 t="str">
            <v/>
          </cell>
          <cell r="AL123" t="str">
            <v/>
          </cell>
          <cell r="AM123" t="str">
            <v/>
          </cell>
          <cell r="AN123" t="str">
            <v/>
          </cell>
          <cell r="AO123" t="str">
            <v/>
          </cell>
          <cell r="AP123" t="str">
            <v/>
          </cell>
          <cell r="AQ123" t="str">
            <v/>
          </cell>
          <cell r="AR123" t="str">
            <v/>
          </cell>
          <cell r="AS123" t="str">
            <v/>
          </cell>
          <cell r="AT123" t="str">
            <v/>
          </cell>
          <cell r="AU123" t="str">
            <v/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ytorres@lcm.go.cr" TargetMode="External"/><Relationship Id="rId2" Type="http://schemas.openxmlformats.org/officeDocument/2006/relationships/hyperlink" Target="mailto:oramos@lcm.go.cr" TargetMode="External"/><Relationship Id="rId1" Type="http://schemas.openxmlformats.org/officeDocument/2006/relationships/hyperlink" Target="mailto:lrojas@lcm.go.cr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mailto:lguzman@lcm.go.c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4">
    <tabColor rgb="FFFFFF00"/>
  </sheetPr>
  <dimension ref="A1:BB139"/>
  <sheetViews>
    <sheetView tabSelected="1" topLeftCell="I10" workbookViewId="0">
      <selection activeCell="Y31" sqref="Y31"/>
    </sheetView>
  </sheetViews>
  <sheetFormatPr baseColWidth="10" defaultColWidth="11.42578125" defaultRowHeight="15" x14ac:dyDescent="0.25"/>
  <cols>
    <col min="1" max="1" width="0" hidden="1" customWidth="1"/>
    <col min="2" max="2" width="23.42578125" hidden="1" customWidth="1"/>
    <col min="3" max="3" width="14.140625" hidden="1" customWidth="1"/>
    <col min="4" max="5" width="0" hidden="1" customWidth="1"/>
    <col min="6" max="6" width="12.140625" hidden="1" customWidth="1"/>
    <col min="7" max="8" width="0" hidden="1" customWidth="1"/>
    <col min="10" max="10" width="16.7109375" customWidth="1"/>
    <col min="22" max="22" width="23" bestFit="1" customWidth="1"/>
    <col min="23" max="23" width="17" bestFit="1" customWidth="1"/>
    <col min="24" max="24" width="23.28515625" customWidth="1"/>
    <col min="26" max="26" width="19.28515625" customWidth="1"/>
    <col min="32" max="32" width="22.85546875" bestFit="1" customWidth="1"/>
    <col min="33" max="33" width="52.28515625" customWidth="1"/>
    <col min="34" max="34" width="35.7109375" customWidth="1"/>
    <col min="35" max="35" width="30.28515625" customWidth="1"/>
    <col min="36" max="36" width="33.28515625" customWidth="1"/>
  </cols>
  <sheetData>
    <row r="1" spans="1:54" x14ac:dyDescent="0.25">
      <c r="I1" s="404"/>
      <c r="J1" s="405"/>
      <c r="K1" s="406"/>
      <c r="L1" s="956"/>
      <c r="M1" s="956"/>
      <c r="N1" s="956"/>
      <c r="O1" s="956"/>
      <c r="P1" s="956"/>
      <c r="Q1" s="956"/>
      <c r="R1" s="957" t="s">
        <v>21</v>
      </c>
      <c r="S1" s="956"/>
      <c r="T1" s="958"/>
      <c r="U1" s="214"/>
      <c r="V1" s="214"/>
      <c r="W1" s="486" t="s">
        <v>890</v>
      </c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  <c r="AN1" s="214"/>
      <c r="AO1" s="214"/>
      <c r="AP1" s="214"/>
      <c r="AQ1" s="214"/>
      <c r="AR1" s="214"/>
      <c r="AS1" s="214"/>
      <c r="AT1" s="214"/>
      <c r="AU1" s="214"/>
      <c r="AV1" s="214"/>
      <c r="AW1" s="214"/>
      <c r="AX1" s="214"/>
      <c r="AY1" s="214"/>
      <c r="AZ1" s="214"/>
      <c r="BA1" s="214"/>
      <c r="BB1" s="214"/>
    </row>
    <row r="2" spans="1:54" ht="15.75" thickBot="1" x14ac:dyDescent="0.3">
      <c r="I2" s="407"/>
      <c r="J2" s="408"/>
      <c r="K2" s="409"/>
      <c r="L2" s="959" t="s">
        <v>22</v>
      </c>
      <c r="M2" s="959"/>
      <c r="N2" s="959"/>
      <c r="O2" s="959"/>
      <c r="P2" s="959"/>
      <c r="Q2" s="959"/>
      <c r="R2" s="960" t="s">
        <v>889</v>
      </c>
      <c r="S2" s="961"/>
      <c r="T2" s="962"/>
      <c r="U2" s="214"/>
      <c r="V2" s="214"/>
      <c r="W2" s="486" t="s">
        <v>891</v>
      </c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  <c r="AN2" s="214"/>
      <c r="AO2" s="214"/>
      <c r="AP2" s="214"/>
      <c r="AQ2" s="214"/>
      <c r="AR2" s="214"/>
      <c r="AS2" s="214"/>
      <c r="AT2" s="214"/>
      <c r="AU2" s="214"/>
      <c r="AV2" s="214"/>
      <c r="AW2" s="214"/>
      <c r="AX2" s="214"/>
      <c r="AY2" s="214"/>
      <c r="AZ2" s="214"/>
      <c r="BA2" s="214"/>
      <c r="BB2" s="214"/>
    </row>
    <row r="3" spans="1:54" x14ac:dyDescent="0.25">
      <c r="I3" s="410"/>
      <c r="J3" s="408"/>
      <c r="K3" s="409"/>
      <c r="L3" s="959" t="s">
        <v>886</v>
      </c>
      <c r="M3" s="959"/>
      <c r="N3" s="959"/>
      <c r="O3" s="959"/>
      <c r="P3" s="959"/>
      <c r="Q3" s="963"/>
      <c r="R3" s="957" t="s">
        <v>24</v>
      </c>
      <c r="S3" s="956"/>
      <c r="T3" s="958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214"/>
      <c r="AY3" s="214"/>
      <c r="AZ3" s="214"/>
      <c r="BA3" s="214"/>
      <c r="BB3" s="214"/>
    </row>
    <row r="4" spans="1:54" ht="15.75" thickBot="1" x14ac:dyDescent="0.3">
      <c r="I4" s="407"/>
      <c r="J4" s="408"/>
      <c r="K4" s="409"/>
      <c r="L4" s="959"/>
      <c r="M4" s="959"/>
      <c r="N4" s="959"/>
      <c r="O4" s="959"/>
      <c r="P4" s="959"/>
      <c r="Q4" s="963"/>
      <c r="R4" s="960">
        <v>3</v>
      </c>
      <c r="S4" s="961"/>
      <c r="T4" s="962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</row>
    <row r="5" spans="1:54" x14ac:dyDescent="0.25">
      <c r="I5" s="407"/>
      <c r="J5" s="408"/>
      <c r="K5" s="409"/>
      <c r="L5" s="959"/>
      <c r="M5" s="959"/>
      <c r="N5" s="959"/>
      <c r="O5" s="959"/>
      <c r="P5" s="959"/>
      <c r="Q5" s="963"/>
      <c r="R5" s="957" t="s">
        <v>25</v>
      </c>
      <c r="S5" s="956"/>
      <c r="T5" s="958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  <c r="AU5" s="214"/>
      <c r="AV5" s="214"/>
      <c r="AW5" s="214"/>
      <c r="AX5" s="214"/>
      <c r="AY5" s="214"/>
      <c r="AZ5" s="214"/>
      <c r="BA5" s="214"/>
      <c r="BB5" s="214"/>
    </row>
    <row r="6" spans="1:54" ht="15.75" thickBot="1" x14ac:dyDescent="0.3">
      <c r="I6" s="407"/>
      <c r="J6" s="408"/>
      <c r="K6" s="409"/>
      <c r="L6" s="959"/>
      <c r="M6" s="959"/>
      <c r="N6" s="959"/>
      <c r="O6" s="959"/>
      <c r="P6" s="959"/>
      <c r="Q6" s="963"/>
      <c r="R6" s="964">
        <v>45105</v>
      </c>
      <c r="S6" s="965"/>
      <c r="T6" s="966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/>
      <c r="AN6" s="214"/>
      <c r="AO6" s="214"/>
      <c r="AP6" s="214"/>
      <c r="AQ6" s="214"/>
      <c r="AR6" s="214"/>
      <c r="AS6" s="214"/>
      <c r="AT6" s="214"/>
      <c r="AU6" s="214"/>
      <c r="AV6" s="214"/>
      <c r="AW6" s="214"/>
      <c r="AX6" s="214"/>
      <c r="AY6" s="214"/>
      <c r="AZ6" s="214"/>
      <c r="BA6" s="214"/>
      <c r="BB6" s="214"/>
    </row>
    <row r="7" spans="1:54" x14ac:dyDescent="0.25">
      <c r="I7" s="407"/>
      <c r="J7" s="408"/>
      <c r="K7" s="409"/>
      <c r="L7" s="959" t="s">
        <v>887</v>
      </c>
      <c r="M7" s="959"/>
      <c r="N7" s="959"/>
      <c r="O7" s="959"/>
      <c r="P7" s="959"/>
      <c r="Q7" s="963"/>
      <c r="R7" s="967" t="s">
        <v>27</v>
      </c>
      <c r="S7" s="959"/>
      <c r="T7" s="963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214"/>
      <c r="AT7" s="214"/>
      <c r="AU7" s="214"/>
      <c r="AV7" s="214"/>
      <c r="AW7" s="214"/>
      <c r="AX7" s="214"/>
      <c r="AY7" s="214"/>
      <c r="AZ7" s="214"/>
      <c r="BA7" s="214"/>
      <c r="BB7" s="214"/>
    </row>
    <row r="8" spans="1:54" ht="15.75" thickBot="1" x14ac:dyDescent="0.3">
      <c r="I8" s="411"/>
      <c r="J8" s="412"/>
      <c r="K8" s="413"/>
      <c r="L8" s="961"/>
      <c r="M8" s="961"/>
      <c r="N8" s="961"/>
      <c r="O8" s="961"/>
      <c r="P8" s="961"/>
      <c r="Q8" s="962"/>
      <c r="R8" s="960" t="s">
        <v>29</v>
      </c>
      <c r="S8" s="961"/>
      <c r="T8" s="962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  <c r="AU8" s="214"/>
      <c r="AV8" s="214"/>
      <c r="AW8" s="214"/>
      <c r="AX8" s="214"/>
      <c r="AY8" s="214"/>
      <c r="AZ8" s="214"/>
      <c r="BA8" s="214"/>
      <c r="BB8" s="214"/>
    </row>
    <row r="9" spans="1:54" ht="48.6" customHeight="1" thickBot="1" x14ac:dyDescent="0.3">
      <c r="I9" s="968" t="s">
        <v>888</v>
      </c>
      <c r="J9" s="969"/>
      <c r="K9" s="969"/>
      <c r="L9" s="969"/>
      <c r="M9" s="969"/>
      <c r="N9" s="969"/>
      <c r="O9" s="969"/>
      <c r="P9" s="969"/>
      <c r="Q9" s="969"/>
      <c r="R9" s="969"/>
      <c r="S9" s="969"/>
      <c r="T9" s="970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</row>
    <row r="10" spans="1:54" ht="15.75" thickBot="1" x14ac:dyDescent="0.3"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  <c r="AN10" s="214"/>
      <c r="AO10" s="214"/>
      <c r="AP10" s="214"/>
      <c r="AQ10" s="214"/>
      <c r="AR10" s="214"/>
      <c r="AS10" s="214"/>
      <c r="AT10" s="214"/>
      <c r="AU10" s="214"/>
      <c r="AV10" s="214"/>
      <c r="AW10" s="214"/>
      <c r="AX10" s="214"/>
      <c r="AY10" s="214"/>
      <c r="AZ10" s="214"/>
      <c r="BA10" s="214"/>
      <c r="BB10" s="214"/>
    </row>
    <row r="11" spans="1:54" ht="45" hidden="1" x14ac:dyDescent="0.25">
      <c r="A11" s="414" t="s">
        <v>466</v>
      </c>
      <c r="B11" s="414" t="s">
        <v>467</v>
      </c>
      <c r="C11" s="414" t="str">
        <f>CONCATENATE("Valor Nominal ",IF('Información y Datos'!$L$42='Patrones LACOMET'!$D$3,"Pulgadas",IF('Información y Datos'!$L$42='Patrones LACOMET'!$D$4,"mm","No existe el patrón")))</f>
        <v>Valor Nominal mm</v>
      </c>
      <c r="D11" s="414" t="str">
        <f>CONCATENATE("Deviación long central ",IF('Información y Datos'!$L$42='Patrones LACOMET'!$D$3,"(µPulgadas)",IF('Información y Datos'!$L$42='Patrones LACOMET'!$D$4," (µm)","No existe el patrón")))</f>
        <v>Deviación long central  (µm)</v>
      </c>
      <c r="E11" s="415" t="s">
        <v>465</v>
      </c>
      <c r="F11" s="414" t="str">
        <f>CONCATENATE("Deviación long central ",IF('Información y Datos'!$L$42='Patrones LACOMET'!$D$3,"(µPulgadas)",IF('Información y Datos'!$L$42='Patrones LACOMET'!$D$4," (µm)","No existe el patrón")))</f>
        <v>Deviación long central  (µm)</v>
      </c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</row>
    <row r="12" spans="1:54" hidden="1" x14ac:dyDescent="0.25">
      <c r="A12" s="416">
        <v>1</v>
      </c>
      <c r="B12" s="417" t="str">
        <f>IF('Intro. datos de Calib. CENTROS'!H2="","",'Intro. datos de Calib. CENTROS'!H2)</f>
        <v/>
      </c>
      <c r="C12" s="418" t="str">
        <f>IF('Intro. datos de Calib. CENTROS'!A2="","",'Intro. datos de Calib. CENTROS'!A2)</f>
        <v/>
      </c>
      <c r="D12" s="419" t="str">
        <f>IF('Intro. datos de Calib. CENTROS'!D2="","",'Intro. datos de Calib. CENTROS'!D2+IF('Información y Datos'!$L$42='Patrones LACOMET'!$D$3,VLOOKUP($C12,'BLOQUES PATRON (pulg) '!$D$5:$E$91,2,FALSE),IF('Información y Datos'!$L$42='Patrones LACOMET'!$D$4,VLOOKUP($C12,'BLOQUES PATRON (mm)'!$D$5:$F$126,3,FALSE),"No existe el patrón")))</f>
        <v/>
      </c>
      <c r="E12" s="420"/>
      <c r="F12" s="421" t="str">
        <f>IF(D12="","",(IF(E12="-",-D12,D12)))</f>
        <v/>
      </c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</row>
    <row r="13" spans="1:54" ht="15.75" hidden="1" thickBot="1" x14ac:dyDescent="0.3">
      <c r="A13" s="416">
        <v>2</v>
      </c>
      <c r="B13" s="417" t="str">
        <f>IF('Intro. datos de Calib. CENTROS'!H3="","",'Intro. datos de Calib. CENTROS'!H3)</f>
        <v/>
      </c>
      <c r="C13" s="418" t="str">
        <f>IF('Intro. datos de Calib. CENTROS'!A3="","",'Intro. datos de Calib. CENTROS'!A3)</f>
        <v/>
      </c>
      <c r="D13" s="419" t="str">
        <f>IF('Intro. datos de Calib. CENTROS'!D3="","",'Intro. datos de Calib. CENTROS'!D3+IF('Información y Datos'!$L$42='Patrones LACOMET'!$D$3,VLOOKUP($C13,'BLOQUES PATRON (pulg) '!$D$5:$E$91,2,FALSE),IF('Información y Datos'!$L$42='Patrones LACOMET'!$D$4,VLOOKUP($C13,'BLOQUES PATRON (mm)'!$D$5:$F$126,3,FALSE),"No existe el patrón")))</f>
        <v/>
      </c>
      <c r="E13" s="420"/>
      <c r="F13" s="421" t="str">
        <f>IF(D13="","",(IF(E13="-",-D13,D13)))</f>
        <v/>
      </c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</row>
    <row r="14" spans="1:54" ht="15.75" thickBot="1" x14ac:dyDescent="0.3">
      <c r="A14" s="416">
        <v>3</v>
      </c>
      <c r="B14" s="417" t="str">
        <f>IF('Intro. datos de Calib. CENTROS'!H4="","",'Intro. datos de Calib. CENTROS'!H4)</f>
        <v/>
      </c>
      <c r="C14" s="418" t="str">
        <f>IF('Intro. datos de Calib. CENTROS'!A4="","",'Intro. datos de Calib. CENTROS'!A4)</f>
        <v/>
      </c>
      <c r="D14" s="419" t="str">
        <f>IF('Intro. datos de Calib. CENTROS'!D4="","",'Intro. datos de Calib. CENTROS'!D4+IF('Información y Datos'!$L$42='Patrones LACOMET'!$D$3,VLOOKUP($C14,'BLOQUES PATRON (pulg) '!$D$5:$E$91,2,FALSE),IF('Información y Datos'!$L$42='Patrones LACOMET'!$D$4,VLOOKUP($C14,'BLOQUES PATRON (mm)'!$D$5:$F$126,3,FALSE),"No existe el patrón")))</f>
        <v/>
      </c>
      <c r="E14" s="420"/>
      <c r="F14" s="421" t="str">
        <f t="shared" ref="F14:F77" si="0">IF(D14="","",(IF(E14="-",-D14,D14)))</f>
        <v/>
      </c>
      <c r="I14" s="918" t="s">
        <v>33</v>
      </c>
      <c r="J14" s="919"/>
      <c r="K14" s="919"/>
      <c r="L14" s="919"/>
      <c r="M14" s="919"/>
      <c r="N14" s="919"/>
      <c r="O14" s="919"/>
      <c r="P14" s="919"/>
      <c r="Q14" s="919"/>
      <c r="R14" s="919"/>
      <c r="S14" s="919"/>
      <c r="T14" s="920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</row>
    <row r="15" spans="1:54" ht="17.45" customHeight="1" x14ac:dyDescent="0.25">
      <c r="A15" s="416">
        <v>4</v>
      </c>
      <c r="B15" s="417" t="str">
        <f>IF('Intro. datos de Calib. CENTROS'!H5="","",'Intro. datos de Calib. CENTROS'!H5)</f>
        <v/>
      </c>
      <c r="C15" s="418" t="str">
        <f>IF('Intro. datos de Calib. CENTROS'!A5="","",'Intro. datos de Calib. CENTROS'!A5)</f>
        <v/>
      </c>
      <c r="D15" s="419" t="str">
        <f>IF('Intro. datos de Calib. CENTROS'!D5="","",'Intro. datos de Calib. CENTROS'!D5)</f>
        <v/>
      </c>
      <c r="E15" s="420"/>
      <c r="F15" s="421" t="str">
        <f t="shared" si="0"/>
        <v/>
      </c>
      <c r="I15" s="921" t="s">
        <v>34</v>
      </c>
      <c r="J15" s="922"/>
      <c r="K15" s="922"/>
      <c r="L15" s="923">
        <f ca="1">TODAY()</f>
        <v>45429</v>
      </c>
      <c r="M15" s="923"/>
      <c r="N15" s="923"/>
      <c r="O15" s="923"/>
      <c r="P15" s="923"/>
      <c r="Q15" s="923"/>
      <c r="R15" s="923"/>
      <c r="S15" s="923"/>
      <c r="T15" s="92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</row>
    <row r="16" spans="1:54" x14ac:dyDescent="0.25">
      <c r="A16" s="416">
        <v>5</v>
      </c>
      <c r="B16" s="417" t="str">
        <f>IF('Intro. datos de Calib. CENTROS'!H6="","",'Intro. datos de Calib. CENTROS'!H6)</f>
        <v/>
      </c>
      <c r="C16" s="418" t="str">
        <f>IF('Intro. datos de Calib. CENTROS'!A6="","",'Intro. datos de Calib. CENTROS'!A6)</f>
        <v/>
      </c>
      <c r="D16" s="419" t="str">
        <f>IF('Intro. datos de Calib. CENTROS'!D6="","",'Intro. datos de Calib. CENTROS'!D6)</f>
        <v/>
      </c>
      <c r="E16" s="420"/>
      <c r="F16" s="421" t="str">
        <f t="shared" si="0"/>
        <v/>
      </c>
      <c r="I16" s="895" t="s">
        <v>463</v>
      </c>
      <c r="J16" s="896"/>
      <c r="K16" s="896"/>
      <c r="L16" s="925" t="s">
        <v>1024</v>
      </c>
      <c r="M16" s="925"/>
      <c r="N16" s="925"/>
      <c r="O16" s="925"/>
      <c r="P16" s="925"/>
      <c r="Q16" s="925"/>
      <c r="R16" s="925"/>
      <c r="S16" s="925"/>
      <c r="T16" s="926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</row>
    <row r="17" spans="1:36" ht="16.899999999999999" customHeight="1" x14ac:dyDescent="0.25">
      <c r="A17" s="416">
        <v>6</v>
      </c>
      <c r="B17" s="417" t="str">
        <f>IF('Intro. datos de Calib. CENTROS'!H7="","",'Intro. datos de Calib. CENTROS'!H7)</f>
        <v/>
      </c>
      <c r="C17" s="418" t="str">
        <f>IF('Intro. datos de Calib. CENTROS'!A7="","",'Intro. datos de Calib. CENTROS'!A7)</f>
        <v/>
      </c>
      <c r="D17" s="419" t="str">
        <f>IF('Intro. datos de Calib. CENTROS'!D7="","",'Intro. datos de Calib. CENTROS'!D7)</f>
        <v/>
      </c>
      <c r="E17" s="420"/>
      <c r="F17" s="421" t="str">
        <f t="shared" si="0"/>
        <v/>
      </c>
      <c r="I17" s="895" t="s">
        <v>35</v>
      </c>
      <c r="J17" s="896"/>
      <c r="K17" s="896"/>
      <c r="L17" s="897" t="s">
        <v>969</v>
      </c>
      <c r="M17" s="897"/>
      <c r="N17" s="897"/>
      <c r="O17" s="897"/>
      <c r="P17" s="897"/>
      <c r="Q17" s="897"/>
      <c r="R17" s="897"/>
      <c r="S17" s="897"/>
      <c r="T17" s="898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414" t="s">
        <v>839</v>
      </c>
      <c r="AG17" s="414" t="s">
        <v>840</v>
      </c>
      <c r="AH17" s="414" t="s">
        <v>847</v>
      </c>
      <c r="AI17" s="414" t="s">
        <v>841</v>
      </c>
      <c r="AJ17" s="414" t="s">
        <v>842</v>
      </c>
    </row>
    <row r="18" spans="1:36" hidden="1" x14ac:dyDescent="0.25">
      <c r="A18" s="416">
        <v>7</v>
      </c>
      <c r="B18" s="417" t="str">
        <f>IF('Intro. datos de Calib. CENTROS'!H8="","",'Intro. datos de Calib. CENTROS'!H8)</f>
        <v/>
      </c>
      <c r="C18" s="418" t="str">
        <f>IF('Intro. datos de Calib. CENTROS'!A8="","",'Intro. datos de Calib. CENTROS'!A8)</f>
        <v/>
      </c>
      <c r="D18" s="419" t="str">
        <f>IF('Intro. datos de Calib. CENTROS'!D8="","",'Intro. datos de Calib. CENTROS'!D8)</f>
        <v/>
      </c>
      <c r="E18" s="420"/>
      <c r="F18" s="421" t="str">
        <f t="shared" si="0"/>
        <v/>
      </c>
      <c r="I18" s="895" t="s">
        <v>476</v>
      </c>
      <c r="J18" s="896"/>
      <c r="K18" s="896"/>
      <c r="L18" s="422"/>
      <c r="M18" s="422"/>
      <c r="N18" s="422"/>
      <c r="O18" s="423"/>
      <c r="P18" s="424"/>
      <c r="Q18" s="423"/>
      <c r="R18" s="422"/>
      <c r="S18" s="422"/>
      <c r="T18" s="425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426" t="s">
        <v>487</v>
      </c>
      <c r="AG18" s="427" t="s">
        <v>493</v>
      </c>
      <c r="AH18" s="426" t="s">
        <v>848</v>
      </c>
      <c r="AI18" s="427">
        <v>88141568</v>
      </c>
      <c r="AJ18" s="428" t="s">
        <v>837</v>
      </c>
    </row>
    <row r="19" spans="1:36" x14ac:dyDescent="0.25">
      <c r="A19" s="416">
        <v>8</v>
      </c>
      <c r="B19" s="417" t="str">
        <f>IF('Intro. datos de Calib. CENTROS'!H9="","",'Intro. datos de Calib. CENTROS'!H9)</f>
        <v/>
      </c>
      <c r="C19" s="418" t="str">
        <f>IF('Intro. datos de Calib. CENTROS'!A9="","",'Intro. datos de Calib. CENTROS'!A9)</f>
        <v/>
      </c>
      <c r="D19" s="419" t="str">
        <f>IF('Intro. datos de Calib. CENTROS'!D9="","",'Intro. datos de Calib. CENTROS'!D9)</f>
        <v/>
      </c>
      <c r="E19" s="420"/>
      <c r="F19" s="421" t="str">
        <f t="shared" si="0"/>
        <v/>
      </c>
      <c r="I19" s="895" t="s">
        <v>36</v>
      </c>
      <c r="J19" s="896"/>
      <c r="K19" s="896"/>
      <c r="L19" s="899" t="str">
        <f>CONCATENATE("Bitácora - ",L21,".pdf")</f>
        <v>Bitácora - LCM 2024-03-05.pdf</v>
      </c>
      <c r="M19" s="899"/>
      <c r="N19" s="899"/>
      <c r="O19" s="899"/>
      <c r="P19" s="899"/>
      <c r="Q19" s="899"/>
      <c r="R19" s="899"/>
      <c r="S19" s="899"/>
      <c r="T19" s="900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429" t="s">
        <v>500</v>
      </c>
      <c r="AG19" s="427" t="s">
        <v>494</v>
      </c>
      <c r="AH19" s="429" t="s">
        <v>850</v>
      </c>
      <c r="AI19" s="427"/>
      <c r="AJ19" s="428" t="s">
        <v>843</v>
      </c>
    </row>
    <row r="20" spans="1:36" x14ac:dyDescent="0.25">
      <c r="A20" s="416">
        <v>9</v>
      </c>
      <c r="B20" s="417" t="str">
        <f>IF('Intro. datos de Calib. CENTROS'!H10="","",'Intro. datos de Calib. CENTROS'!H10)</f>
        <v/>
      </c>
      <c r="C20" s="418" t="str">
        <f>IF('Intro. datos de Calib. CENTROS'!A10="","",'Intro. datos de Calib. CENTROS'!A10)</f>
        <v/>
      </c>
      <c r="D20" s="419" t="str">
        <f>IF('Intro. datos de Calib. CENTROS'!D10="","",'Intro. datos de Calib. CENTROS'!D10)</f>
        <v/>
      </c>
      <c r="E20" s="420"/>
      <c r="F20" s="421" t="str">
        <f t="shared" si="0"/>
        <v/>
      </c>
      <c r="I20" s="895" t="s">
        <v>13</v>
      </c>
      <c r="J20" s="896"/>
      <c r="K20" s="896"/>
      <c r="L20" s="931" t="s">
        <v>1025</v>
      </c>
      <c r="M20" s="931"/>
      <c r="N20" s="931"/>
      <c r="O20" s="931"/>
      <c r="P20" s="931"/>
      <c r="Q20" s="931"/>
      <c r="R20" s="931"/>
      <c r="S20" s="931"/>
      <c r="T20" s="932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429" t="s">
        <v>845</v>
      </c>
      <c r="AG20" s="427" t="s">
        <v>846</v>
      </c>
      <c r="AH20" s="429" t="s">
        <v>851</v>
      </c>
      <c r="AI20" s="427"/>
      <c r="AJ20" s="428" t="s">
        <v>844</v>
      </c>
    </row>
    <row r="21" spans="1:36" x14ac:dyDescent="0.25">
      <c r="A21" s="416">
        <v>10</v>
      </c>
      <c r="B21" s="417" t="str">
        <f>IF('Intro. datos de Calib. CENTROS'!H11="","",'Intro. datos de Calib. CENTROS'!H11)</f>
        <v/>
      </c>
      <c r="C21" s="418" t="str">
        <f>IF('Intro. datos de Calib. CENTROS'!A11="","",'Intro. datos de Calib. CENTROS'!A11)</f>
        <v/>
      </c>
      <c r="D21" s="419" t="str">
        <f>IF('Intro. datos de Calib. CENTROS'!D11="","",'Intro. datos de Calib. CENTROS'!D11)</f>
        <v/>
      </c>
      <c r="E21" s="420"/>
      <c r="F21" s="421" t="str">
        <f t="shared" si="0"/>
        <v/>
      </c>
      <c r="I21" s="895" t="s">
        <v>37</v>
      </c>
      <c r="J21" s="896"/>
      <c r="K21" s="896"/>
      <c r="L21" s="896" t="str">
        <f>CONCATENATE("LCM ", L16)</f>
        <v>LCM 2024-03-05</v>
      </c>
      <c r="M21" s="896"/>
      <c r="N21" s="896"/>
      <c r="O21" s="896"/>
      <c r="P21" s="896"/>
      <c r="Q21" s="896"/>
      <c r="R21" s="896"/>
      <c r="S21" s="896"/>
      <c r="T21" s="933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429" t="s">
        <v>836</v>
      </c>
      <c r="AG21" s="427" t="s">
        <v>849</v>
      </c>
      <c r="AH21" s="429" t="s">
        <v>852</v>
      </c>
      <c r="AI21" s="427"/>
      <c r="AJ21" s="428" t="s">
        <v>838</v>
      </c>
    </row>
    <row r="22" spans="1:36" x14ac:dyDescent="0.25">
      <c r="A22" s="416">
        <v>11</v>
      </c>
      <c r="B22" s="417" t="str">
        <f>IF('Intro. datos de Calib. CENTROS'!H12="","",'Intro. datos de Calib. CENTROS'!H12)</f>
        <v/>
      </c>
      <c r="C22" s="418" t="str">
        <f>IF('Intro. datos de Calib. CENTROS'!A12="","",'Intro. datos de Calib. CENTROS'!A12)</f>
        <v/>
      </c>
      <c r="D22" s="419" t="str">
        <f>IF('Intro. datos de Calib. CENTROS'!D12="","",'Intro. datos de Calib. CENTROS'!D12)</f>
        <v/>
      </c>
      <c r="E22" s="420"/>
      <c r="F22" s="421" t="str">
        <f t="shared" si="0"/>
        <v/>
      </c>
      <c r="I22" s="895" t="s">
        <v>38</v>
      </c>
      <c r="J22" s="896"/>
      <c r="K22" s="896"/>
      <c r="L22" s="934" t="s">
        <v>1026</v>
      </c>
      <c r="M22" s="934"/>
      <c r="N22" s="934"/>
      <c r="O22" s="934"/>
      <c r="P22" s="934"/>
      <c r="Q22" s="934"/>
      <c r="R22" s="934"/>
      <c r="S22" s="934"/>
      <c r="T22" s="935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430"/>
      <c r="AG22" s="430"/>
      <c r="AH22" s="430"/>
      <c r="AI22" s="430"/>
      <c r="AJ22" s="430"/>
    </row>
    <row r="23" spans="1:36" x14ac:dyDescent="0.25">
      <c r="A23" s="416">
        <v>12</v>
      </c>
      <c r="B23" s="417" t="str">
        <f>IF('Intro. datos de Calib. CENTROS'!H13="","",'Intro. datos de Calib. CENTROS'!H13)</f>
        <v/>
      </c>
      <c r="C23" s="418" t="str">
        <f>IF('Intro. datos de Calib. CENTROS'!A13="","",'Intro. datos de Calib. CENTROS'!A13)</f>
        <v/>
      </c>
      <c r="D23" s="419" t="str">
        <f>IF('Intro. datos de Calib. CENTROS'!D13="","",'Intro. datos de Calib. CENTROS'!D13)</f>
        <v/>
      </c>
      <c r="E23" s="420"/>
      <c r="F23" s="421" t="str">
        <f t="shared" si="0"/>
        <v/>
      </c>
      <c r="I23" s="895" t="s">
        <v>880</v>
      </c>
      <c r="J23" s="896"/>
      <c r="K23" s="896"/>
      <c r="L23" s="936" t="s">
        <v>885</v>
      </c>
      <c r="M23" s="936"/>
      <c r="N23" s="936"/>
      <c r="O23" s="936"/>
      <c r="P23" s="936"/>
      <c r="Q23" s="936"/>
      <c r="R23" s="936"/>
      <c r="S23" s="936"/>
      <c r="T23" s="937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430"/>
      <c r="AG23" s="430"/>
      <c r="AH23" s="430"/>
      <c r="AI23" s="430"/>
      <c r="AJ23" s="430"/>
    </row>
    <row r="24" spans="1:36" ht="15.75" thickBot="1" x14ac:dyDescent="0.3">
      <c r="A24" s="416">
        <v>13</v>
      </c>
      <c r="B24" s="417" t="str">
        <f>IF('Intro. datos de Calib. CENTROS'!H14="","",'Intro. datos de Calib. CENTROS'!H14)</f>
        <v/>
      </c>
      <c r="C24" s="418" t="str">
        <f>IF('Intro. datos de Calib. CENTROS'!A14="","",'Intro. datos de Calib. CENTROS'!A14)</f>
        <v/>
      </c>
      <c r="D24" s="419" t="str">
        <f>IF('Intro. datos de Calib. CENTROS'!D14="","",'Intro. datos de Calib. CENTROS'!D14)</f>
        <v/>
      </c>
      <c r="E24" s="420"/>
      <c r="F24" s="421" t="str">
        <f t="shared" si="0"/>
        <v/>
      </c>
      <c r="I24" s="938" t="s">
        <v>40</v>
      </c>
      <c r="J24" s="939"/>
      <c r="K24" s="939"/>
      <c r="L24" s="940" t="s">
        <v>41</v>
      </c>
      <c r="M24" s="940"/>
      <c r="N24" s="940"/>
      <c r="O24" s="940"/>
      <c r="P24" s="940"/>
      <c r="Q24" s="940"/>
      <c r="R24" s="940"/>
      <c r="S24" s="940"/>
      <c r="T24" s="941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430"/>
      <c r="AG24" s="430"/>
      <c r="AH24" s="430"/>
      <c r="AI24" s="430"/>
      <c r="AJ24" s="430"/>
    </row>
    <row r="25" spans="1:36" ht="15.75" thickBot="1" x14ac:dyDescent="0.3">
      <c r="A25" s="416">
        <v>14</v>
      </c>
      <c r="B25" s="417" t="str">
        <f>IF('Intro. datos de Calib. CENTROS'!H15="","",'Intro. datos de Calib. CENTROS'!H15)</f>
        <v/>
      </c>
      <c r="C25" s="418" t="str">
        <f>IF('Intro. datos de Calib. CENTROS'!A15="","",'Intro. datos de Calib. CENTROS'!A15)</f>
        <v/>
      </c>
      <c r="D25" s="419" t="str">
        <f>IF('Intro. datos de Calib. CENTROS'!D15="","",'Intro. datos de Calib. CENTROS'!D15)</f>
        <v/>
      </c>
      <c r="E25" s="420"/>
      <c r="F25" s="421" t="str">
        <f t="shared" si="0"/>
        <v/>
      </c>
      <c r="I25" s="942"/>
      <c r="J25" s="942"/>
      <c r="K25" s="942"/>
      <c r="L25" s="942"/>
      <c r="M25" s="942"/>
      <c r="N25" s="942"/>
      <c r="O25" s="942"/>
      <c r="P25" s="942"/>
      <c r="Q25" s="942"/>
      <c r="R25" s="942"/>
      <c r="S25" s="942"/>
      <c r="T25" s="942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430"/>
      <c r="AG25" s="430"/>
      <c r="AH25" s="430"/>
      <c r="AI25" s="430"/>
      <c r="AJ25" s="430"/>
    </row>
    <row r="26" spans="1:36" ht="16.5" thickBot="1" x14ac:dyDescent="0.35">
      <c r="A26" s="416">
        <v>15</v>
      </c>
      <c r="B26" s="417" t="str">
        <f>IF('Intro. datos de Calib. CENTROS'!H16="","",'Intro. datos de Calib. CENTROS'!H16)</f>
        <v/>
      </c>
      <c r="C26" s="418" t="str">
        <f>IF('Intro. datos de Calib. CENTROS'!A16="","",'Intro. datos de Calib. CENTROS'!A16)</f>
        <v/>
      </c>
      <c r="D26" s="419" t="str">
        <f>IF('Intro. datos de Calib. CENTROS'!D16="","",'Intro. datos de Calib. CENTROS'!D16)</f>
        <v/>
      </c>
      <c r="E26" s="420"/>
      <c r="F26" s="421" t="str">
        <f t="shared" si="0"/>
        <v/>
      </c>
      <c r="I26" s="943" t="s">
        <v>42</v>
      </c>
      <c r="J26" s="944"/>
      <c r="K26" s="944"/>
      <c r="L26" s="944"/>
      <c r="M26" s="944"/>
      <c r="N26" s="944"/>
      <c r="O26" s="944"/>
      <c r="P26" s="944"/>
      <c r="Q26" s="944"/>
      <c r="R26" s="944"/>
      <c r="S26" s="944"/>
      <c r="T26" s="945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430"/>
      <c r="AG26" s="430"/>
      <c r="AH26" s="430"/>
      <c r="AI26" s="430"/>
      <c r="AJ26" s="430"/>
    </row>
    <row r="27" spans="1:36" ht="16.5" thickBot="1" x14ac:dyDescent="0.35">
      <c r="A27" s="416">
        <v>16</v>
      </c>
      <c r="B27" s="417" t="str">
        <f>IF('Intro. datos de Calib. CENTROS'!H17="","",'Intro. datos de Calib. CENTROS'!H17)</f>
        <v/>
      </c>
      <c r="C27" s="418" t="str">
        <f>IF('Intro. datos de Calib. CENTROS'!A17="","",'Intro. datos de Calib. CENTROS'!A17)</f>
        <v/>
      </c>
      <c r="D27" s="419" t="str">
        <f>IF('Intro. datos de Calib. CENTROS'!D17="","",'Intro. datos de Calib. CENTROS'!D17)</f>
        <v/>
      </c>
      <c r="E27" s="420"/>
      <c r="F27" s="421" t="str">
        <f t="shared" si="0"/>
        <v/>
      </c>
      <c r="I27" s="946"/>
      <c r="J27" s="946"/>
      <c r="K27" s="946"/>
      <c r="L27" s="946"/>
      <c r="M27" s="946"/>
      <c r="N27" s="946"/>
      <c r="O27" s="946"/>
      <c r="P27" s="946"/>
      <c r="Q27" s="946"/>
      <c r="R27" s="946"/>
      <c r="S27" s="946"/>
      <c r="T27" s="946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430"/>
      <c r="AG27" s="430"/>
      <c r="AH27" s="430"/>
      <c r="AI27" s="430"/>
      <c r="AJ27" s="430"/>
    </row>
    <row r="28" spans="1:36" ht="15.75" thickBot="1" x14ac:dyDescent="0.3">
      <c r="A28" s="416">
        <v>17</v>
      </c>
      <c r="B28" s="417" t="str">
        <f>IF('Intro. datos de Calib. CENTROS'!H18="","",'Intro. datos de Calib. CENTROS'!H18)</f>
        <v/>
      </c>
      <c r="C28" s="418" t="str">
        <f>IF('Intro. datos de Calib. CENTROS'!A18="","",'Intro. datos de Calib. CENTROS'!A18)</f>
        <v/>
      </c>
      <c r="D28" s="419" t="str">
        <f>IF('Intro. datos de Calib. CENTROS'!D18="","",'Intro. datos de Calib. CENTROS'!D18)</f>
        <v/>
      </c>
      <c r="E28" s="420"/>
      <c r="F28" s="421" t="str">
        <f t="shared" si="0"/>
        <v/>
      </c>
      <c r="I28" s="947" t="s">
        <v>43</v>
      </c>
      <c r="J28" s="948"/>
      <c r="K28" s="948"/>
      <c r="L28" s="949" t="s">
        <v>1027</v>
      </c>
      <c r="M28" s="949"/>
      <c r="N28" s="949"/>
      <c r="O28" s="949"/>
      <c r="P28" s="949"/>
      <c r="Q28" s="949"/>
      <c r="R28" s="949"/>
      <c r="S28" s="949"/>
      <c r="T28" s="950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432"/>
      <c r="AG28" s="432"/>
      <c r="AH28" s="432"/>
      <c r="AI28" s="432"/>
      <c r="AJ28" s="432"/>
    </row>
    <row r="29" spans="1:36" ht="15.75" thickBot="1" x14ac:dyDescent="0.3">
      <c r="A29" s="416">
        <v>18</v>
      </c>
      <c r="B29" s="417" t="str">
        <f>IF('Intro. datos de Calib. CENTROS'!H19="","",'Intro. datos de Calib. CENTROS'!H19)</f>
        <v/>
      </c>
      <c r="C29" s="418" t="str">
        <f>IF('Intro. datos de Calib. CENTROS'!A19="","",'Intro. datos de Calib. CENTROS'!A19)</f>
        <v/>
      </c>
      <c r="D29" s="419" t="str">
        <f>IF('Intro. datos de Calib. CENTROS'!D19="","",'Intro. datos de Calib. CENTROS'!D19)</f>
        <v/>
      </c>
      <c r="E29" s="420"/>
      <c r="F29" s="421" t="str">
        <f t="shared" si="0"/>
        <v/>
      </c>
      <c r="I29" s="895" t="s">
        <v>477</v>
      </c>
      <c r="J29" s="896"/>
      <c r="K29" s="896"/>
      <c r="L29" s="916">
        <v>3</v>
      </c>
      <c r="M29" s="916"/>
      <c r="N29" s="916"/>
      <c r="O29" s="916"/>
      <c r="P29" s="916"/>
      <c r="Q29" s="916"/>
      <c r="R29" s="916"/>
      <c r="S29" s="916"/>
      <c r="T29" s="917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929" t="s">
        <v>492</v>
      </c>
      <c r="AG29" s="930"/>
      <c r="AH29" s="927" t="str">
        <f>VLOOKUP($L$39,$AF$18:$AG$20,2,FALSE)</f>
        <v>LRR-DI-01 FOLIOS</v>
      </c>
      <c r="AI29" s="928"/>
      <c r="AJ29" s="432"/>
    </row>
    <row r="30" spans="1:36" x14ac:dyDescent="0.25">
      <c r="A30" s="416">
        <v>19</v>
      </c>
      <c r="B30" s="417" t="str">
        <f>IF('Intro. datos de Calib. CENTROS'!H20="","",'Intro. datos de Calib. CENTROS'!H20)</f>
        <v/>
      </c>
      <c r="C30" s="418" t="str">
        <f>IF('Intro. datos de Calib. CENTROS'!A20="","",'Intro. datos de Calib. CENTROS'!A20)</f>
        <v/>
      </c>
      <c r="D30" s="419" t="str">
        <f>IF('Intro. datos de Calib. CENTROS'!D20="","",'Intro. datos de Calib. CENTROS'!D20)</f>
        <v/>
      </c>
      <c r="E30" s="420"/>
      <c r="F30" s="421" t="str">
        <f t="shared" si="0"/>
        <v/>
      </c>
      <c r="I30" s="895" t="s">
        <v>44</v>
      </c>
      <c r="J30" s="896"/>
      <c r="K30" s="896"/>
      <c r="L30" s="916" t="s">
        <v>1028</v>
      </c>
      <c r="M30" s="916"/>
      <c r="N30" s="916"/>
      <c r="O30" s="916"/>
      <c r="P30" s="916"/>
      <c r="Q30" s="916"/>
      <c r="R30" s="916"/>
      <c r="S30" s="916"/>
      <c r="T30" s="917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432"/>
      <c r="AG30" s="432"/>
      <c r="AH30" s="432"/>
      <c r="AI30" s="432"/>
      <c r="AJ30" s="432"/>
    </row>
    <row r="31" spans="1:36" x14ac:dyDescent="0.25">
      <c r="A31" s="416">
        <v>20</v>
      </c>
      <c r="B31" s="417" t="str">
        <f>IF('Intro. datos de Calib. CENTROS'!H21="","",'Intro. datos de Calib. CENTROS'!H21)</f>
        <v/>
      </c>
      <c r="C31" s="418" t="str">
        <f>IF('Intro. datos de Calib. CENTROS'!A21="","",'Intro. datos de Calib. CENTROS'!A21)</f>
        <v/>
      </c>
      <c r="D31" s="419" t="str">
        <f>IF('Intro. datos de Calib. CENTROS'!D21="","",'Intro. datos de Calib. CENTROS'!D21)</f>
        <v/>
      </c>
      <c r="E31" s="420"/>
      <c r="F31" s="421" t="str">
        <f t="shared" si="0"/>
        <v/>
      </c>
      <c r="I31" s="895" t="s">
        <v>45</v>
      </c>
      <c r="J31" s="896"/>
      <c r="K31" s="896"/>
      <c r="L31" s="916" t="s">
        <v>1029</v>
      </c>
      <c r="M31" s="916"/>
      <c r="N31" s="916"/>
      <c r="O31" s="916"/>
      <c r="P31" s="916"/>
      <c r="Q31" s="916"/>
      <c r="R31" s="916"/>
      <c r="S31" s="916"/>
      <c r="T31" s="917"/>
      <c r="U31" s="214"/>
      <c r="V31" s="214"/>
      <c r="W31" s="214"/>
      <c r="X31" s="214"/>
      <c r="Y31" s="1348"/>
      <c r="Z31" s="214"/>
      <c r="AA31" s="214"/>
      <c r="AB31" s="214"/>
      <c r="AC31" s="214"/>
      <c r="AD31" s="214"/>
      <c r="AE31" s="214"/>
      <c r="AF31" s="432"/>
      <c r="AG31" s="432"/>
      <c r="AH31" s="432"/>
      <c r="AI31" s="432"/>
      <c r="AJ31" s="432"/>
    </row>
    <row r="32" spans="1:36" x14ac:dyDescent="0.25">
      <c r="A32" s="416">
        <v>21</v>
      </c>
      <c r="B32" s="417" t="str">
        <f>IF('Intro. datos de Calib. CENTROS'!H22="","",'Intro. datos de Calib. CENTROS'!H22)</f>
        <v/>
      </c>
      <c r="C32" s="418" t="str">
        <f>IF('Intro. datos de Calib. CENTROS'!A22="","",'Intro. datos de Calib. CENTROS'!A22)</f>
        <v/>
      </c>
      <c r="D32" s="419" t="str">
        <f>IF('Intro. datos de Calib. CENTROS'!D22="","",'Intro. datos de Calib. CENTROS'!D22)</f>
        <v/>
      </c>
      <c r="E32" s="420"/>
      <c r="F32" s="421" t="str">
        <f t="shared" si="0"/>
        <v/>
      </c>
      <c r="I32" s="895" t="s">
        <v>46</v>
      </c>
      <c r="J32" s="896"/>
      <c r="K32" s="896"/>
      <c r="L32" s="916" t="s">
        <v>379</v>
      </c>
      <c r="M32" s="916"/>
      <c r="N32" s="916"/>
      <c r="O32" s="916"/>
      <c r="P32" s="916"/>
      <c r="Q32" s="916"/>
      <c r="R32" s="916"/>
      <c r="S32" s="916"/>
      <c r="T32" s="917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432"/>
      <c r="AG32" s="432"/>
      <c r="AH32" s="432"/>
      <c r="AI32" s="432"/>
      <c r="AJ32" s="432"/>
    </row>
    <row r="33" spans="1:36" x14ac:dyDescent="0.25">
      <c r="A33" s="416">
        <v>22</v>
      </c>
      <c r="B33" s="417" t="str">
        <f>IF('Intro. datos de Calib. CENTROS'!H23="","",'Intro. datos de Calib. CENTROS'!H23)</f>
        <v/>
      </c>
      <c r="C33" s="418" t="str">
        <f>IF('Intro. datos de Calib. CENTROS'!A23="","",'Intro. datos de Calib. CENTROS'!A23)</f>
        <v/>
      </c>
      <c r="D33" s="419" t="str">
        <f>IF('Intro. datos de Calib. CENTROS'!D23="","",'Intro. datos de Calib. CENTROS'!D23)</f>
        <v/>
      </c>
      <c r="E33" s="420"/>
      <c r="F33" s="421" t="str">
        <f t="shared" si="0"/>
        <v/>
      </c>
      <c r="I33" s="895" t="s">
        <v>2</v>
      </c>
      <c r="J33" s="896"/>
      <c r="K33" s="896"/>
      <c r="L33" s="916" t="s">
        <v>1030</v>
      </c>
      <c r="M33" s="916"/>
      <c r="N33" s="916"/>
      <c r="O33" s="916"/>
      <c r="P33" s="916"/>
      <c r="Q33" s="916"/>
      <c r="R33" s="916"/>
      <c r="S33" s="916"/>
      <c r="T33" s="917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432"/>
      <c r="AG33" s="432"/>
      <c r="AH33" s="432"/>
      <c r="AI33" s="432"/>
      <c r="AJ33" s="432"/>
    </row>
    <row r="34" spans="1:36" x14ac:dyDescent="0.25">
      <c r="A34" s="416">
        <v>23</v>
      </c>
      <c r="B34" s="417" t="str">
        <f>IF('Intro. datos de Calib. CENTROS'!H24="","",'Intro. datos de Calib. CENTROS'!H24)</f>
        <v/>
      </c>
      <c r="C34" s="418" t="str">
        <f>IF('Intro. datos de Calib. CENTROS'!A24="","",'Intro. datos de Calib. CENTROS'!A24)</f>
        <v/>
      </c>
      <c r="D34" s="419" t="str">
        <f>IF('Intro. datos de Calib. CENTROS'!D24="","",'Intro. datos de Calib. CENTROS'!D24)</f>
        <v/>
      </c>
      <c r="E34" s="420"/>
      <c r="F34" s="421" t="str">
        <f t="shared" si="0"/>
        <v/>
      </c>
      <c r="I34" s="895" t="s">
        <v>47</v>
      </c>
      <c r="J34" s="896"/>
      <c r="K34" s="896"/>
      <c r="L34" s="916" t="s">
        <v>1031</v>
      </c>
      <c r="M34" s="916"/>
      <c r="N34" s="916"/>
      <c r="O34" s="916"/>
      <c r="P34" s="916"/>
      <c r="Q34" s="916"/>
      <c r="R34" s="916"/>
      <c r="S34" s="916"/>
      <c r="T34" s="917"/>
      <c r="U34" s="214"/>
      <c r="V34" s="214"/>
      <c r="W34" s="214"/>
      <c r="X34" s="214"/>
      <c r="Y34" s="214"/>
      <c r="Z34" s="214"/>
      <c r="AA34" s="214"/>
      <c r="AB34" s="214"/>
      <c r="AC34" s="214"/>
      <c r="AD34" s="214"/>
      <c r="AE34" s="214"/>
      <c r="AF34" s="432"/>
      <c r="AG34" s="432"/>
      <c r="AH34" s="432"/>
      <c r="AI34" s="432"/>
      <c r="AJ34" s="432"/>
    </row>
    <row r="35" spans="1:36" ht="15.75" thickBot="1" x14ac:dyDescent="0.3">
      <c r="A35" s="416">
        <v>24</v>
      </c>
      <c r="B35" s="417" t="str">
        <f>IF('Intro. datos de Calib. CENTROS'!H25="","",'Intro. datos de Calib. CENTROS'!H25)</f>
        <v/>
      </c>
      <c r="C35" s="418" t="str">
        <f>IF('Intro. datos de Calib. CENTROS'!A25="","",'Intro. datos de Calib. CENTROS'!A25)</f>
        <v/>
      </c>
      <c r="D35" s="419" t="str">
        <f>IF('Intro. datos de Calib. CENTROS'!D25="","",'Intro. datos de Calib. CENTROS'!D25)</f>
        <v/>
      </c>
      <c r="E35" s="420"/>
      <c r="F35" s="421" t="str">
        <f t="shared" si="0"/>
        <v/>
      </c>
      <c r="I35" s="895" t="s">
        <v>48</v>
      </c>
      <c r="J35" s="896"/>
      <c r="K35" s="896"/>
      <c r="L35" s="902" t="s">
        <v>1032</v>
      </c>
      <c r="M35" s="902"/>
      <c r="N35" s="902"/>
      <c r="O35" s="902"/>
      <c r="P35" s="902"/>
      <c r="Q35" s="902"/>
      <c r="R35" s="902"/>
      <c r="S35" s="902"/>
      <c r="T35" s="955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432"/>
      <c r="AG35" s="432"/>
      <c r="AH35" s="432"/>
      <c r="AI35" s="432"/>
      <c r="AJ35" s="432"/>
    </row>
    <row r="36" spans="1:36" x14ac:dyDescent="0.25">
      <c r="A36" s="416">
        <v>25</v>
      </c>
      <c r="B36" s="417" t="str">
        <f>IF('Intro. datos de Calib. CENTROS'!H26="","",'Intro. datos de Calib. CENTROS'!H26)</f>
        <v/>
      </c>
      <c r="C36" s="418" t="str">
        <f>IF('Intro. datos de Calib. CENTROS'!A26="","",'Intro. datos de Calib. CENTROS'!A26)</f>
        <v/>
      </c>
      <c r="D36" s="419" t="str">
        <f>IF('Intro. datos de Calib. CENTROS'!D26="","",'Intro. datos de Calib. CENTROS'!D26)</f>
        <v/>
      </c>
      <c r="E36" s="420"/>
      <c r="F36" s="421" t="str">
        <f t="shared" si="0"/>
        <v/>
      </c>
      <c r="I36" s="895" t="s">
        <v>49</v>
      </c>
      <c r="J36" s="896"/>
      <c r="K36" s="896"/>
      <c r="L36" s="953">
        <f>VLOOKUP($L$37,'Coef. Expansión Térmica'!$A$3:$F$22,4,FALSE)</f>
        <v>1.15E-5</v>
      </c>
      <c r="M36" s="953"/>
      <c r="N36" s="953"/>
      <c r="O36" s="953"/>
      <c r="P36" s="953"/>
      <c r="Q36" s="953"/>
      <c r="R36" s="953"/>
      <c r="S36" s="953"/>
      <c r="T36" s="954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432"/>
      <c r="AG36" s="432"/>
      <c r="AH36" s="432"/>
      <c r="AI36" s="432"/>
      <c r="AJ36" s="432"/>
    </row>
    <row r="37" spans="1:36" ht="15.75" thickBot="1" x14ac:dyDescent="0.3">
      <c r="A37" s="416"/>
      <c r="B37" s="417"/>
      <c r="C37" s="418"/>
      <c r="D37" s="419"/>
      <c r="E37" s="420"/>
      <c r="F37" s="421"/>
      <c r="I37" s="938" t="s">
        <v>863</v>
      </c>
      <c r="J37" s="939"/>
      <c r="K37" s="939"/>
      <c r="L37" s="951" t="s">
        <v>979</v>
      </c>
      <c r="M37" s="951"/>
      <c r="N37" s="951"/>
      <c r="O37" s="951"/>
      <c r="P37" s="951"/>
      <c r="Q37" s="951"/>
      <c r="R37" s="951"/>
      <c r="S37" s="951"/>
      <c r="T37" s="952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432"/>
      <c r="AG37" s="432"/>
      <c r="AH37" s="432"/>
      <c r="AI37" s="432"/>
      <c r="AJ37" s="432"/>
    </row>
    <row r="38" spans="1:36" ht="15.75" thickBot="1" x14ac:dyDescent="0.3">
      <c r="A38" s="416">
        <v>26</v>
      </c>
      <c r="B38" s="417" t="str">
        <f>IF('Intro. datos de Calib. CENTROS'!H27="","",'Intro. datos de Calib. CENTROS'!H27)</f>
        <v/>
      </c>
      <c r="C38" s="418" t="str">
        <f>IF('Intro. datos de Calib. CENTROS'!A27="","",'Intro. datos de Calib. CENTROS'!A27)</f>
        <v/>
      </c>
      <c r="D38" s="419" t="str">
        <f>IF('Intro. datos de Calib. CENTROS'!D27="","",'Intro. datos de Calib. CENTROS'!D27)</f>
        <v/>
      </c>
      <c r="E38" s="420"/>
      <c r="F38" s="421" t="str">
        <f t="shared" si="0"/>
        <v/>
      </c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432"/>
      <c r="AG38" s="432"/>
      <c r="AH38" s="432"/>
      <c r="AI38" s="432"/>
      <c r="AJ38" s="432"/>
    </row>
    <row r="39" spans="1:36" x14ac:dyDescent="0.25">
      <c r="A39" s="416">
        <v>27</v>
      </c>
      <c r="B39" s="417" t="str">
        <f>IF('Intro. datos de Calib. CENTROS'!H28="","",'Intro. datos de Calib. CENTROS'!H28)</f>
        <v/>
      </c>
      <c r="C39" s="418" t="str">
        <f>IF('Intro. datos de Calib. CENTROS'!A28="","",'Intro. datos de Calib. CENTROS'!A28)</f>
        <v/>
      </c>
      <c r="D39" s="419" t="str">
        <f>IF('Intro. datos de Calib. CENTROS'!D28="","",'Intro. datos de Calib. CENTROS'!D28)</f>
        <v/>
      </c>
      <c r="E39" s="420"/>
      <c r="F39" s="421" t="str">
        <f t="shared" si="0"/>
        <v/>
      </c>
      <c r="I39" s="911" t="s">
        <v>498</v>
      </c>
      <c r="J39" s="912"/>
      <c r="K39" s="912"/>
      <c r="L39" s="914" t="s">
        <v>487</v>
      </c>
      <c r="M39" s="914"/>
      <c r="N39" s="915"/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  <c r="AA39" s="214"/>
      <c r="AB39" s="214"/>
      <c r="AC39" s="214"/>
      <c r="AD39" s="214"/>
      <c r="AE39" s="214"/>
      <c r="AF39" s="432"/>
      <c r="AG39" s="432"/>
      <c r="AH39" s="432"/>
      <c r="AI39" s="432"/>
      <c r="AJ39" s="432"/>
    </row>
    <row r="40" spans="1:36" ht="15.75" thickBot="1" x14ac:dyDescent="0.3">
      <c r="A40" s="416">
        <v>28</v>
      </c>
      <c r="B40" s="417" t="str">
        <f>IF('Intro. datos de Calib. CENTROS'!H29="","",'Intro. datos de Calib. CENTROS'!H29)</f>
        <v/>
      </c>
      <c r="C40" s="418" t="str">
        <f>IF('Intro. datos de Calib. CENTROS'!A29="","",'Intro. datos de Calib. CENTROS'!A29)</f>
        <v/>
      </c>
      <c r="D40" s="419" t="str">
        <f>IF('Intro. datos de Calib. CENTROS'!D29="","",'Intro. datos de Calib. CENTROS'!D29)</f>
        <v/>
      </c>
      <c r="E40" s="420"/>
      <c r="F40" s="421" t="str">
        <f t="shared" si="0"/>
        <v/>
      </c>
      <c r="I40" s="913" t="s">
        <v>499</v>
      </c>
      <c r="J40" s="903"/>
      <c r="K40" s="903"/>
      <c r="L40" s="909" t="s">
        <v>845</v>
      </c>
      <c r="M40" s="909"/>
      <c r="N40" s="910"/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  <c r="AA40" s="214"/>
      <c r="AB40" s="214"/>
      <c r="AC40" s="214"/>
      <c r="AD40" s="214"/>
      <c r="AE40" s="214"/>
      <c r="AF40" s="432"/>
      <c r="AG40" s="432"/>
      <c r="AH40" s="432"/>
      <c r="AI40" s="432"/>
      <c r="AJ40" s="432"/>
    </row>
    <row r="41" spans="1:36" ht="15.75" thickBot="1" x14ac:dyDescent="0.3">
      <c r="A41" s="416">
        <v>29</v>
      </c>
      <c r="B41" s="417" t="str">
        <f>IF('Intro. datos de Calib. CENTROS'!H30="","",'Intro. datos de Calib. CENTROS'!H30)</f>
        <v/>
      </c>
      <c r="C41" s="418" t="str">
        <f>IF('Intro. datos de Calib. CENTROS'!A30="","",'Intro. datos de Calib. CENTROS'!A30)</f>
        <v/>
      </c>
      <c r="D41" s="419" t="str">
        <f>IF('Intro. datos de Calib. CENTROS'!D30="","",'Intro. datos de Calib. CENTROS'!D30)</f>
        <v/>
      </c>
      <c r="E41" s="420"/>
      <c r="F41" s="421" t="str">
        <f t="shared" si="0"/>
        <v/>
      </c>
      <c r="I41" s="214"/>
      <c r="J41" s="214"/>
      <c r="K41" s="214"/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  <c r="AA41" s="214"/>
      <c r="AB41" s="214"/>
      <c r="AC41" s="214"/>
      <c r="AD41" s="214"/>
      <c r="AE41" s="214"/>
      <c r="AF41" s="432"/>
      <c r="AG41" s="432"/>
      <c r="AH41" s="432"/>
      <c r="AI41" s="432"/>
      <c r="AJ41" s="432"/>
    </row>
    <row r="42" spans="1:36" ht="15.75" thickBot="1" x14ac:dyDescent="0.3">
      <c r="A42" s="416">
        <v>30</v>
      </c>
      <c r="B42" s="417" t="str">
        <f>IF('Intro. datos de Calib. CENTROS'!H31="","",'Intro. datos de Calib. CENTROS'!H31)</f>
        <v/>
      </c>
      <c r="C42" s="418" t="str">
        <f>IF('Intro. datos de Calib. CENTROS'!A31="","",'Intro. datos de Calib. CENTROS'!A31)</f>
        <v/>
      </c>
      <c r="D42" s="419" t="str">
        <f>IF('Intro. datos de Calib. CENTROS'!D31="","",'Intro. datos de Calib. CENTROS'!D31)</f>
        <v/>
      </c>
      <c r="E42" s="420"/>
      <c r="F42" s="421" t="str">
        <f t="shared" si="0"/>
        <v/>
      </c>
      <c r="I42" s="905" t="s">
        <v>501</v>
      </c>
      <c r="J42" s="906"/>
      <c r="K42" s="906"/>
      <c r="L42" s="907" t="s">
        <v>877</v>
      </c>
      <c r="M42" s="907"/>
      <c r="N42" s="907"/>
      <c r="O42" s="908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432"/>
      <c r="AG42" s="432"/>
      <c r="AH42" s="432"/>
      <c r="AI42" s="432"/>
      <c r="AJ42" s="432"/>
    </row>
    <row r="43" spans="1:36" ht="15.75" thickBot="1" x14ac:dyDescent="0.3">
      <c r="A43" s="416">
        <v>31</v>
      </c>
      <c r="B43" s="417" t="str">
        <f>IF('Intro. datos de Calib. CENTROS'!H32="","",'Intro. datos de Calib. CENTROS'!H32)</f>
        <v/>
      </c>
      <c r="C43" s="418" t="str">
        <f>IF('Intro. datos de Calib. CENTROS'!A32="","",'Intro. datos de Calib. CENTROS'!A32)</f>
        <v/>
      </c>
      <c r="D43" s="419" t="str">
        <f>IF('Intro. datos de Calib. CENTROS'!D32="","",'Intro. datos de Calib. CENTROS'!D32)</f>
        <v/>
      </c>
      <c r="E43" s="420"/>
      <c r="F43" s="421" t="str">
        <f t="shared" si="0"/>
        <v/>
      </c>
      <c r="I43" s="901" t="s">
        <v>768</v>
      </c>
      <c r="J43" s="902"/>
      <c r="K43" s="902"/>
      <c r="L43" s="909" t="s">
        <v>346</v>
      </c>
      <c r="M43" s="909"/>
      <c r="N43" s="910"/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  <c r="AA43" s="214"/>
      <c r="AB43" s="214"/>
      <c r="AC43" s="214"/>
      <c r="AD43" s="214"/>
      <c r="AE43" s="214"/>
      <c r="AF43" s="432"/>
      <c r="AG43" s="432"/>
      <c r="AH43" s="432"/>
      <c r="AI43" s="432"/>
      <c r="AJ43" s="432"/>
    </row>
    <row r="44" spans="1:36" ht="15.75" hidden="1" thickBot="1" x14ac:dyDescent="0.3">
      <c r="A44" s="416">
        <v>32</v>
      </c>
      <c r="B44" s="417" t="str">
        <f>IF('Intro. datos de Calib. CENTROS'!H33="","",'Intro. datos de Calib. CENTROS'!H33)</f>
        <v/>
      </c>
      <c r="C44" s="418" t="str">
        <f>IF('Intro. datos de Calib. CENTROS'!A33="","",'Intro. datos de Calib. CENTROS'!A33)</f>
        <v/>
      </c>
      <c r="D44" s="419" t="str">
        <f>IF('Intro. datos de Calib. CENTROS'!D33="","",'Intro. datos de Calib. CENTROS'!D33)</f>
        <v/>
      </c>
      <c r="E44" s="420"/>
      <c r="F44" s="421" t="str">
        <f t="shared" si="0"/>
        <v/>
      </c>
      <c r="I44" s="901" t="s">
        <v>769</v>
      </c>
      <c r="J44" s="902"/>
      <c r="K44" s="902"/>
      <c r="L44" s="903" t="s">
        <v>824</v>
      </c>
      <c r="M44" s="903"/>
      <c r="N44" s="904"/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432"/>
      <c r="AG44" s="432"/>
      <c r="AH44" s="432"/>
      <c r="AI44" s="432"/>
      <c r="AJ44" s="432"/>
    </row>
    <row r="45" spans="1:36" x14ac:dyDescent="0.25">
      <c r="A45" s="416">
        <v>33</v>
      </c>
      <c r="B45" s="417" t="str">
        <f>IF('Intro. datos de Calib. CENTROS'!H34="","",'Intro. datos de Calib. CENTROS'!H34)</f>
        <v/>
      </c>
      <c r="C45" s="418" t="str">
        <f>IF('Intro. datos de Calib. CENTROS'!A34="","",'Intro. datos de Calib. CENTROS'!A34)</f>
        <v/>
      </c>
      <c r="D45" s="419" t="str">
        <f>IF('Intro. datos de Calib. CENTROS'!D34="","",'Intro. datos de Calib. CENTROS'!D34)</f>
        <v/>
      </c>
      <c r="E45" s="420"/>
      <c r="F45" s="421" t="str">
        <f t="shared" si="0"/>
        <v/>
      </c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432"/>
      <c r="AG45" s="432"/>
      <c r="AH45" s="432"/>
      <c r="AI45" s="432"/>
      <c r="AJ45" s="432"/>
    </row>
    <row r="46" spans="1:36" x14ac:dyDescent="0.25">
      <c r="A46" s="416">
        <v>34</v>
      </c>
      <c r="B46" s="417" t="str">
        <f>IF('Intro. datos de Calib. CENTROS'!H35="","",'Intro. datos de Calib. CENTROS'!H35)</f>
        <v/>
      </c>
      <c r="C46" s="418" t="str">
        <f>IF('Intro. datos de Calib. CENTROS'!A35="","",'Intro. datos de Calib. CENTROS'!A35)</f>
        <v/>
      </c>
      <c r="D46" s="419" t="str">
        <f>IF('Intro. datos de Calib. CENTROS'!D35="","",'Intro. datos de Calib. CENTROS'!D35)</f>
        <v/>
      </c>
      <c r="E46" s="420"/>
      <c r="F46" s="421" t="str">
        <f t="shared" si="0"/>
        <v/>
      </c>
      <c r="I46" s="214"/>
      <c r="J46" s="214"/>
      <c r="K46" s="214"/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14"/>
      <c r="AA46" s="214"/>
      <c r="AB46" s="214"/>
      <c r="AC46" s="214"/>
      <c r="AD46" s="214"/>
      <c r="AE46" s="214"/>
      <c r="AF46" s="432"/>
      <c r="AG46" s="432"/>
      <c r="AH46" s="432"/>
      <c r="AI46" s="432"/>
      <c r="AJ46" s="432"/>
    </row>
    <row r="47" spans="1:36" x14ac:dyDescent="0.25">
      <c r="A47" s="416">
        <v>35</v>
      </c>
      <c r="B47" s="417" t="str">
        <f>IF('Intro. datos de Calib. CENTROS'!H36="","",'Intro. datos de Calib. CENTROS'!H36)</f>
        <v/>
      </c>
      <c r="C47" s="418" t="str">
        <f>IF('Intro. datos de Calib. CENTROS'!A36="","",'Intro. datos de Calib. CENTROS'!A36)</f>
        <v/>
      </c>
      <c r="D47" s="419" t="str">
        <f>IF('Intro. datos de Calib. CENTROS'!D36="","",'Intro. datos de Calib. CENTROS'!D36)</f>
        <v/>
      </c>
      <c r="E47" s="420"/>
      <c r="F47" s="421" t="str">
        <f t="shared" si="0"/>
        <v/>
      </c>
      <c r="I47" s="214"/>
      <c r="J47" s="214"/>
      <c r="K47" s="214"/>
      <c r="L47" s="214"/>
      <c r="M47" s="214"/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432"/>
      <c r="AG47" s="432"/>
      <c r="AH47" s="432"/>
      <c r="AI47" s="432"/>
      <c r="AJ47" s="432"/>
    </row>
    <row r="48" spans="1:36" x14ac:dyDescent="0.25">
      <c r="A48" s="416">
        <v>36</v>
      </c>
      <c r="B48" s="417" t="str">
        <f>IF('Intro. datos de Calib. CENTROS'!H37="","",'Intro. datos de Calib. CENTROS'!H37)</f>
        <v/>
      </c>
      <c r="C48" s="418" t="str">
        <f>IF('Intro. datos de Calib. CENTROS'!A37="","",'Intro. datos de Calib. CENTROS'!A37)</f>
        <v/>
      </c>
      <c r="D48" s="419" t="str">
        <f>IF('Intro. datos de Calib. CENTROS'!D37="","",'Intro. datos de Calib. CENTROS'!D37)</f>
        <v/>
      </c>
      <c r="E48" s="420"/>
      <c r="F48" s="421" t="str">
        <f t="shared" si="0"/>
        <v/>
      </c>
      <c r="I48" s="214"/>
      <c r="J48" s="214"/>
      <c r="K48" s="214"/>
      <c r="L48" s="214"/>
      <c r="M48" s="214"/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432"/>
      <c r="AG48" s="432"/>
      <c r="AH48" s="432"/>
      <c r="AI48" s="432"/>
      <c r="AJ48" s="432"/>
    </row>
    <row r="49" spans="1:36" x14ac:dyDescent="0.25">
      <c r="A49" s="416">
        <v>37</v>
      </c>
      <c r="B49" s="417" t="str">
        <f>IF('Intro. datos de Calib. CENTROS'!H38="","",'Intro. datos de Calib. CENTROS'!H38)</f>
        <v/>
      </c>
      <c r="C49" s="418" t="str">
        <f>IF('Intro. datos de Calib. CENTROS'!A38="","",'Intro. datos de Calib. CENTROS'!A38)</f>
        <v/>
      </c>
      <c r="D49" s="419" t="str">
        <f>IF('Intro. datos de Calib. CENTROS'!D38="","",'Intro. datos de Calib. CENTROS'!D38)</f>
        <v/>
      </c>
      <c r="E49" s="420"/>
      <c r="F49" s="421" t="str">
        <f t="shared" si="0"/>
        <v/>
      </c>
      <c r="I49" s="214"/>
      <c r="J49" s="214"/>
      <c r="K49" s="214"/>
      <c r="L49" s="214"/>
      <c r="M49" s="214"/>
      <c r="N49" s="214"/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432"/>
      <c r="AG49" s="432"/>
      <c r="AH49" s="432"/>
      <c r="AI49" s="432"/>
      <c r="AJ49" s="432"/>
    </row>
    <row r="50" spans="1:36" x14ac:dyDescent="0.25">
      <c r="A50" s="416">
        <v>38</v>
      </c>
      <c r="B50" s="417" t="str">
        <f>IF('Intro. datos de Calib. CENTROS'!H39="","",'Intro. datos de Calib. CENTROS'!H39)</f>
        <v/>
      </c>
      <c r="C50" s="418" t="str">
        <f>IF('Intro. datos de Calib. CENTROS'!A39="","",'Intro. datos de Calib. CENTROS'!A39)</f>
        <v/>
      </c>
      <c r="D50" s="419" t="str">
        <f>IF('Intro. datos de Calib. CENTROS'!D39="","",'Intro. datos de Calib. CENTROS'!D39)</f>
        <v/>
      </c>
      <c r="E50" s="420"/>
      <c r="F50" s="421" t="str">
        <f t="shared" si="0"/>
        <v/>
      </c>
      <c r="I50" s="214"/>
      <c r="J50" s="214"/>
      <c r="K50" s="214"/>
      <c r="L50" s="214"/>
      <c r="M50" s="214"/>
      <c r="N50" s="214"/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432"/>
      <c r="AG50" s="432"/>
      <c r="AH50" s="432"/>
      <c r="AI50" s="432"/>
      <c r="AJ50" s="432"/>
    </row>
    <row r="51" spans="1:36" x14ac:dyDescent="0.25">
      <c r="A51" s="416">
        <v>39</v>
      </c>
      <c r="B51" s="417" t="str">
        <f>IF('Intro. datos de Calib. CENTROS'!H40="","",'Intro. datos de Calib. CENTROS'!H40)</f>
        <v/>
      </c>
      <c r="C51" s="418" t="str">
        <f>IF('Intro. datos de Calib. CENTROS'!A40="","",'Intro. datos de Calib. CENTROS'!A40)</f>
        <v/>
      </c>
      <c r="D51" s="419" t="str">
        <f>IF('Intro. datos de Calib. CENTROS'!D40="","",'Intro. datos de Calib. CENTROS'!D40)</f>
        <v/>
      </c>
      <c r="E51" s="420"/>
      <c r="F51" s="421" t="str">
        <f t="shared" si="0"/>
        <v/>
      </c>
      <c r="I51" s="214"/>
      <c r="J51" s="214"/>
      <c r="K51" s="214"/>
      <c r="L51" s="214"/>
      <c r="M51" s="214"/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432"/>
      <c r="AG51" s="432"/>
      <c r="AH51" s="432"/>
      <c r="AI51" s="432"/>
      <c r="AJ51" s="432"/>
    </row>
    <row r="52" spans="1:36" x14ac:dyDescent="0.25">
      <c r="A52" s="416">
        <v>40</v>
      </c>
      <c r="B52" s="417" t="str">
        <f>IF('Intro. datos de Calib. CENTROS'!H41="","",'Intro. datos de Calib. CENTROS'!H41)</f>
        <v/>
      </c>
      <c r="C52" s="418" t="str">
        <f>IF('Intro. datos de Calib. CENTROS'!A41="","",'Intro. datos de Calib. CENTROS'!A41)</f>
        <v/>
      </c>
      <c r="D52" s="419" t="str">
        <f>IF('Intro. datos de Calib. CENTROS'!D41="","",'Intro. datos de Calib. CENTROS'!D41)</f>
        <v/>
      </c>
      <c r="E52" s="420"/>
      <c r="F52" s="421" t="str">
        <f t="shared" si="0"/>
        <v/>
      </c>
      <c r="I52" s="214"/>
      <c r="J52" s="214"/>
      <c r="K52" s="214"/>
      <c r="L52" s="214"/>
      <c r="M52" s="214"/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432"/>
      <c r="AG52" s="432"/>
      <c r="AH52" s="432"/>
      <c r="AI52" s="432"/>
      <c r="AJ52" s="432"/>
    </row>
    <row r="53" spans="1:36" x14ac:dyDescent="0.25">
      <c r="A53" s="416">
        <v>41</v>
      </c>
      <c r="B53" s="417" t="str">
        <f>IF('Intro. datos de Calib. CENTROS'!H42="","",'Intro. datos de Calib. CENTROS'!H42)</f>
        <v/>
      </c>
      <c r="C53" s="418" t="str">
        <f>IF('Intro. datos de Calib. CENTROS'!A42="","",'Intro. datos de Calib. CENTROS'!A42)</f>
        <v/>
      </c>
      <c r="D53" s="419" t="str">
        <f>IF('Intro. datos de Calib. CENTROS'!D42="","",'Intro. datos de Calib. CENTROS'!D42)</f>
        <v/>
      </c>
      <c r="E53" s="420"/>
      <c r="F53" s="421" t="str">
        <f t="shared" si="0"/>
        <v/>
      </c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432"/>
      <c r="AG53" s="432"/>
      <c r="AH53" s="432"/>
      <c r="AI53" s="432"/>
      <c r="AJ53" s="432"/>
    </row>
    <row r="54" spans="1:36" x14ac:dyDescent="0.25">
      <c r="A54" s="416">
        <v>42</v>
      </c>
      <c r="B54" s="417" t="str">
        <f>IF('Intro. datos de Calib. CENTROS'!H43="","",'Intro. datos de Calib. CENTROS'!H43)</f>
        <v/>
      </c>
      <c r="C54" s="418" t="str">
        <f>IF('Intro. datos de Calib. CENTROS'!A43="","",'Intro. datos de Calib. CENTROS'!A43)</f>
        <v/>
      </c>
      <c r="D54" s="419" t="str">
        <f>IF('Intro. datos de Calib. CENTROS'!D43="","",'Intro. datos de Calib. CENTROS'!D43)</f>
        <v/>
      </c>
      <c r="E54" s="420"/>
      <c r="F54" s="421" t="str">
        <f t="shared" si="0"/>
        <v/>
      </c>
      <c r="I54" s="214"/>
      <c r="J54" s="21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4"/>
      <c r="AE54" s="214"/>
      <c r="AF54" s="432"/>
      <c r="AG54" s="432"/>
      <c r="AH54" s="432"/>
      <c r="AI54" s="432"/>
      <c r="AJ54" s="432"/>
    </row>
    <row r="55" spans="1:36" x14ac:dyDescent="0.25">
      <c r="A55" s="416">
        <v>43</v>
      </c>
      <c r="B55" s="417" t="str">
        <f>IF('Intro. datos de Calib. CENTROS'!H44="","",'Intro. datos de Calib. CENTROS'!H44)</f>
        <v/>
      </c>
      <c r="C55" s="418" t="str">
        <f>IF('Intro. datos de Calib. CENTROS'!A44="","",'Intro. datos de Calib. CENTROS'!A44)</f>
        <v/>
      </c>
      <c r="D55" s="419" t="str">
        <f>IF('Intro. datos de Calib. CENTROS'!D44="","",'Intro. datos de Calib. CENTROS'!D44)</f>
        <v/>
      </c>
      <c r="E55" s="420"/>
      <c r="F55" s="421" t="str">
        <f t="shared" si="0"/>
        <v/>
      </c>
      <c r="I55" s="214"/>
      <c r="J55" s="214"/>
      <c r="K55" s="214"/>
      <c r="L55" s="214"/>
      <c r="M55" s="214"/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432"/>
      <c r="AG55" s="432"/>
      <c r="AH55" s="432"/>
      <c r="AI55" s="432"/>
      <c r="AJ55" s="432"/>
    </row>
    <row r="56" spans="1:36" x14ac:dyDescent="0.25">
      <c r="A56" s="416">
        <v>44</v>
      </c>
      <c r="B56" s="417" t="str">
        <f>IF('Intro. datos de Calib. CENTROS'!H45="","",'Intro. datos de Calib. CENTROS'!H45)</f>
        <v/>
      </c>
      <c r="C56" s="418" t="str">
        <f>IF('Intro. datos de Calib. CENTROS'!A45="","",'Intro. datos de Calib. CENTROS'!A45)</f>
        <v/>
      </c>
      <c r="D56" s="419" t="str">
        <f>IF('Intro. datos de Calib. CENTROS'!D45="","",'Intro. datos de Calib. CENTROS'!D45)</f>
        <v/>
      </c>
      <c r="E56" s="420"/>
      <c r="F56" s="421" t="str">
        <f t="shared" si="0"/>
        <v/>
      </c>
      <c r="I56" s="214"/>
      <c r="J56" s="214"/>
      <c r="K56" s="214"/>
      <c r="L56" s="214"/>
      <c r="M56" s="214"/>
      <c r="N56" s="214"/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  <c r="AA56" s="214"/>
      <c r="AB56" s="214"/>
      <c r="AC56" s="214"/>
      <c r="AD56" s="214"/>
      <c r="AE56" s="214"/>
      <c r="AF56" s="432"/>
      <c r="AG56" s="432"/>
      <c r="AH56" s="432"/>
      <c r="AI56" s="432"/>
      <c r="AJ56" s="432"/>
    </row>
    <row r="57" spans="1:36" x14ac:dyDescent="0.25">
      <c r="A57" s="416">
        <v>45</v>
      </c>
      <c r="B57" s="417" t="str">
        <f>IF('Intro. datos de Calib. CENTROS'!H46="","",'Intro. datos de Calib. CENTROS'!H46)</f>
        <v/>
      </c>
      <c r="C57" s="418" t="str">
        <f>IF('Intro. datos de Calib. CENTROS'!A46="","",'Intro. datos de Calib. CENTROS'!A46)</f>
        <v/>
      </c>
      <c r="D57" s="419" t="str">
        <f>IF('Intro. datos de Calib. CENTROS'!D46="","",'Intro. datos de Calib. CENTROS'!D46)</f>
        <v/>
      </c>
      <c r="E57" s="420"/>
      <c r="F57" s="421" t="str">
        <f t="shared" si="0"/>
        <v/>
      </c>
      <c r="I57" s="214"/>
      <c r="J57" s="214"/>
      <c r="K57" s="214"/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432"/>
      <c r="AG57" s="432"/>
      <c r="AH57" s="432"/>
      <c r="AI57" s="432"/>
      <c r="AJ57" s="432"/>
    </row>
    <row r="58" spans="1:36" x14ac:dyDescent="0.25">
      <c r="A58" s="416">
        <v>46</v>
      </c>
      <c r="B58" s="417" t="str">
        <f>IF('Intro. datos de Calib. CENTROS'!H47="","",'Intro. datos de Calib. CENTROS'!H47)</f>
        <v/>
      </c>
      <c r="C58" s="418" t="str">
        <f>IF('Intro. datos de Calib. CENTROS'!A47="","",'Intro. datos de Calib. CENTROS'!A47)</f>
        <v/>
      </c>
      <c r="D58" s="419" t="str">
        <f>IF('Intro. datos de Calib. CENTROS'!D47="","",'Intro. datos de Calib. CENTROS'!D47)</f>
        <v/>
      </c>
      <c r="E58" s="420"/>
      <c r="F58" s="421" t="str">
        <f t="shared" si="0"/>
        <v/>
      </c>
      <c r="I58" s="214"/>
      <c r="J58" s="214"/>
      <c r="K58" s="214"/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432"/>
      <c r="AG58" s="432"/>
      <c r="AH58" s="432"/>
      <c r="AI58" s="432"/>
      <c r="AJ58" s="432"/>
    </row>
    <row r="59" spans="1:36" x14ac:dyDescent="0.25">
      <c r="A59" s="416">
        <v>47</v>
      </c>
      <c r="B59" s="417" t="str">
        <f>IF('Intro. datos de Calib. CENTROS'!H48="","",'Intro. datos de Calib. CENTROS'!H48)</f>
        <v/>
      </c>
      <c r="C59" s="418" t="str">
        <f>IF('Intro. datos de Calib. CENTROS'!A48="","",'Intro. datos de Calib. CENTROS'!A48)</f>
        <v/>
      </c>
      <c r="D59" s="419" t="str">
        <f>IF('Intro. datos de Calib. CENTROS'!D48="","",'Intro. datos de Calib. CENTROS'!D48)</f>
        <v/>
      </c>
      <c r="E59" s="420"/>
      <c r="F59" s="421" t="str">
        <f t="shared" si="0"/>
        <v/>
      </c>
      <c r="I59" s="214"/>
      <c r="J59" s="214"/>
      <c r="K59" s="214"/>
      <c r="L59" s="214"/>
      <c r="M59" s="214"/>
      <c r="N59" s="214"/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432"/>
      <c r="AG59" s="432"/>
      <c r="AH59" s="432"/>
      <c r="AI59" s="432"/>
      <c r="AJ59" s="432"/>
    </row>
    <row r="60" spans="1:36" x14ac:dyDescent="0.25">
      <c r="A60" s="416">
        <v>48</v>
      </c>
      <c r="B60" s="417" t="str">
        <f>IF('Intro. datos de Calib. CENTROS'!H49="","",'Intro. datos de Calib. CENTROS'!H49)</f>
        <v/>
      </c>
      <c r="C60" s="418" t="str">
        <f>IF('Intro. datos de Calib. CENTROS'!A49="","",'Intro. datos de Calib. CENTROS'!A49)</f>
        <v/>
      </c>
      <c r="D60" s="419" t="str">
        <f>IF('Intro. datos de Calib. CENTROS'!D49="","",'Intro. datos de Calib. CENTROS'!D49)</f>
        <v/>
      </c>
      <c r="E60" s="420"/>
      <c r="F60" s="421" t="str">
        <f t="shared" si="0"/>
        <v/>
      </c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432"/>
      <c r="AG60" s="432"/>
      <c r="AH60" s="432"/>
      <c r="AI60" s="432"/>
      <c r="AJ60" s="432"/>
    </row>
    <row r="61" spans="1:36" x14ac:dyDescent="0.25">
      <c r="A61" s="416">
        <v>49</v>
      </c>
      <c r="B61" s="417" t="str">
        <f>IF('Intro. datos de Calib. CENTROS'!H50="","",'Intro. datos de Calib. CENTROS'!H50)</f>
        <v/>
      </c>
      <c r="C61" s="418" t="str">
        <f>IF('Intro. datos de Calib. CENTROS'!A50="","",'Intro. datos de Calib. CENTROS'!A50)</f>
        <v/>
      </c>
      <c r="D61" s="419" t="str">
        <f>IF('Intro. datos de Calib. CENTROS'!D50="","",'Intro. datos de Calib. CENTROS'!D50)</f>
        <v/>
      </c>
      <c r="E61" s="420"/>
      <c r="F61" s="421" t="str">
        <f t="shared" si="0"/>
        <v/>
      </c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432"/>
      <c r="AG61" s="432"/>
      <c r="AH61" s="432"/>
      <c r="AI61" s="432"/>
      <c r="AJ61" s="432"/>
    </row>
    <row r="62" spans="1:36" x14ac:dyDescent="0.25">
      <c r="A62" s="416">
        <v>50</v>
      </c>
      <c r="B62" s="417" t="str">
        <f>IF('Intro. datos de Calib. CENTROS'!H51="","",'Intro. datos de Calib. CENTROS'!H51)</f>
        <v/>
      </c>
      <c r="C62" s="418" t="str">
        <f>IF('Intro. datos de Calib. CENTROS'!A51="","",'Intro. datos de Calib. CENTROS'!A51)</f>
        <v/>
      </c>
      <c r="D62" s="419" t="str">
        <f>IF('Intro. datos de Calib. CENTROS'!D51="","",'Intro. datos de Calib. CENTROS'!D51)</f>
        <v/>
      </c>
      <c r="E62" s="420"/>
      <c r="F62" s="421" t="str">
        <f t="shared" si="0"/>
        <v/>
      </c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432"/>
      <c r="AG62" s="432"/>
      <c r="AH62" s="432"/>
      <c r="AI62" s="432"/>
      <c r="AJ62" s="432"/>
    </row>
    <row r="63" spans="1:36" x14ac:dyDescent="0.25">
      <c r="A63" s="416">
        <v>51</v>
      </c>
      <c r="B63" s="417" t="str">
        <f>IF('Intro. datos de Calib. CENTROS'!H52="","",'Intro. datos de Calib. CENTROS'!H52)</f>
        <v/>
      </c>
      <c r="C63" s="418" t="str">
        <f>IF('Intro. datos de Calib. CENTROS'!A52="","",'Intro. datos de Calib. CENTROS'!A52)</f>
        <v/>
      </c>
      <c r="D63" s="419" t="str">
        <f>IF('Intro. datos de Calib. CENTROS'!D52="","",'Intro. datos de Calib. CENTROS'!D52)</f>
        <v/>
      </c>
      <c r="E63" s="420"/>
      <c r="F63" s="421" t="str">
        <f t="shared" si="0"/>
        <v/>
      </c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432"/>
      <c r="AG63" s="432"/>
      <c r="AH63" s="432"/>
      <c r="AI63" s="432"/>
      <c r="AJ63" s="432"/>
    </row>
    <row r="64" spans="1:36" x14ac:dyDescent="0.25">
      <c r="A64" s="416">
        <v>52</v>
      </c>
      <c r="B64" s="417" t="str">
        <f>IF('Intro. datos de Calib. CENTROS'!H53="","",'Intro. datos de Calib. CENTROS'!H53)</f>
        <v/>
      </c>
      <c r="C64" s="418" t="str">
        <f>IF('Intro. datos de Calib. CENTROS'!A53="","",'Intro. datos de Calib. CENTROS'!A53)</f>
        <v/>
      </c>
      <c r="D64" s="419" t="str">
        <f>IF('Intro. datos de Calib. CENTROS'!D53="","",'Intro. datos de Calib. CENTROS'!D53)</f>
        <v/>
      </c>
      <c r="E64" s="420"/>
      <c r="F64" s="421" t="str">
        <f t="shared" si="0"/>
        <v/>
      </c>
      <c r="I64" s="214"/>
      <c r="J64" s="214"/>
      <c r="K64" s="214"/>
      <c r="L64" s="214"/>
      <c r="M64" s="214"/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432"/>
      <c r="AG64" s="432"/>
      <c r="AH64" s="432"/>
      <c r="AI64" s="432"/>
      <c r="AJ64" s="432"/>
    </row>
    <row r="65" spans="1:36" x14ac:dyDescent="0.25">
      <c r="A65" s="416">
        <v>53</v>
      </c>
      <c r="B65" s="417" t="str">
        <f>IF('Intro. datos de Calib. CENTROS'!H54="","",'Intro. datos de Calib. CENTROS'!H54)</f>
        <v/>
      </c>
      <c r="C65" s="418" t="str">
        <f>IF('Intro. datos de Calib. CENTROS'!A54="","",'Intro. datos de Calib. CENTROS'!A54)</f>
        <v/>
      </c>
      <c r="D65" s="419" t="str">
        <f>IF('Intro. datos de Calib. CENTROS'!D54="","",'Intro. datos de Calib. CENTROS'!D54)</f>
        <v/>
      </c>
      <c r="E65" s="420"/>
      <c r="F65" s="421" t="str">
        <f t="shared" si="0"/>
        <v/>
      </c>
      <c r="I65" s="214"/>
      <c r="J65" s="214"/>
      <c r="K65" s="214"/>
      <c r="L65" s="214"/>
      <c r="M65" s="214"/>
      <c r="N65" s="214"/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432"/>
      <c r="AG65" s="432"/>
      <c r="AH65" s="432"/>
      <c r="AI65" s="432"/>
      <c r="AJ65" s="432"/>
    </row>
    <row r="66" spans="1:36" x14ac:dyDescent="0.25">
      <c r="A66" s="416">
        <v>54</v>
      </c>
      <c r="B66" s="417" t="str">
        <f>IF('Intro. datos de Calib. CENTROS'!H55="","",'Intro. datos de Calib. CENTROS'!H55)</f>
        <v/>
      </c>
      <c r="C66" s="418" t="str">
        <f>IF('Intro. datos de Calib. CENTROS'!A55="","",'Intro. datos de Calib. CENTROS'!A55)</f>
        <v/>
      </c>
      <c r="D66" s="419" t="str">
        <f>IF('Intro. datos de Calib. CENTROS'!D55="","",'Intro. datos de Calib. CENTROS'!D55)</f>
        <v/>
      </c>
      <c r="E66" s="420"/>
      <c r="F66" s="421" t="str">
        <f t="shared" si="0"/>
        <v/>
      </c>
      <c r="I66" s="214"/>
      <c r="J66" s="214"/>
      <c r="K66" s="214"/>
      <c r="L66" s="214"/>
      <c r="M66" s="214"/>
      <c r="N66" s="214"/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432"/>
      <c r="AG66" s="432"/>
      <c r="AH66" s="432"/>
      <c r="AI66" s="432"/>
      <c r="AJ66" s="432"/>
    </row>
    <row r="67" spans="1:36" x14ac:dyDescent="0.25">
      <c r="A67" s="416">
        <v>55</v>
      </c>
      <c r="B67" s="417" t="str">
        <f>IF('Intro. datos de Calib. CENTROS'!H56="","",'Intro. datos de Calib. CENTROS'!H56)</f>
        <v/>
      </c>
      <c r="C67" s="418" t="str">
        <f>IF('Intro. datos de Calib. CENTROS'!A56="","",'Intro. datos de Calib. CENTROS'!A56)</f>
        <v/>
      </c>
      <c r="D67" s="419" t="str">
        <f>IF('Intro. datos de Calib. CENTROS'!D56="","",'Intro. datos de Calib. CENTROS'!D56)</f>
        <v/>
      </c>
      <c r="E67" s="420"/>
      <c r="F67" s="421" t="str">
        <f t="shared" si="0"/>
        <v/>
      </c>
      <c r="I67" s="214"/>
      <c r="J67" s="214"/>
      <c r="K67" s="214"/>
      <c r="L67" s="214"/>
      <c r="M67" s="214"/>
      <c r="N67" s="214"/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432"/>
      <c r="AG67" s="432"/>
      <c r="AH67" s="432"/>
      <c r="AI67" s="432"/>
      <c r="AJ67" s="432"/>
    </row>
    <row r="68" spans="1:36" x14ac:dyDescent="0.25">
      <c r="A68" s="416">
        <v>56</v>
      </c>
      <c r="B68" s="417" t="str">
        <f>IF('Intro. datos de Calib. CENTROS'!H57="","",'Intro. datos de Calib. CENTROS'!H57)</f>
        <v/>
      </c>
      <c r="C68" s="418" t="str">
        <f>IF('Intro. datos de Calib. CENTROS'!A57="","",'Intro. datos de Calib. CENTROS'!A57)</f>
        <v/>
      </c>
      <c r="D68" s="419" t="str">
        <f>IF('Intro. datos de Calib. CENTROS'!D57="","",'Intro. datos de Calib. CENTROS'!D57)</f>
        <v/>
      </c>
      <c r="E68" s="420"/>
      <c r="F68" s="421" t="str">
        <f t="shared" si="0"/>
        <v/>
      </c>
      <c r="I68" s="214"/>
      <c r="J68" s="214"/>
      <c r="K68" s="214"/>
      <c r="L68" s="214"/>
      <c r="M68" s="214"/>
      <c r="N68" s="214"/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  <c r="AA68" s="214"/>
      <c r="AB68" s="214"/>
      <c r="AC68" s="214"/>
      <c r="AD68" s="214"/>
      <c r="AE68" s="214"/>
      <c r="AF68" s="432"/>
      <c r="AG68" s="432"/>
      <c r="AH68" s="432"/>
      <c r="AI68" s="432"/>
      <c r="AJ68" s="432"/>
    </row>
    <row r="69" spans="1:36" x14ac:dyDescent="0.25">
      <c r="A69" s="416">
        <v>57</v>
      </c>
      <c r="B69" s="417" t="str">
        <f>IF('Intro. datos de Calib. CENTROS'!H58="","",'Intro. datos de Calib. CENTROS'!H58)</f>
        <v/>
      </c>
      <c r="C69" s="418" t="str">
        <f>IF('Intro. datos de Calib. CENTROS'!A58="","",'Intro. datos de Calib. CENTROS'!A58)</f>
        <v/>
      </c>
      <c r="D69" s="419" t="str">
        <f>IF('Intro. datos de Calib. CENTROS'!D58="","",'Intro. datos de Calib. CENTROS'!D58)</f>
        <v/>
      </c>
      <c r="E69" s="420"/>
      <c r="F69" s="421" t="str">
        <f t="shared" si="0"/>
        <v/>
      </c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432"/>
      <c r="AG69" s="432"/>
      <c r="AH69" s="432"/>
      <c r="AI69" s="432"/>
      <c r="AJ69" s="432"/>
    </row>
    <row r="70" spans="1:36" x14ac:dyDescent="0.25">
      <c r="A70" s="416">
        <v>58</v>
      </c>
      <c r="B70" s="417" t="str">
        <f>IF('Intro. datos de Calib. CENTROS'!H59="","",'Intro. datos de Calib. CENTROS'!H59)</f>
        <v/>
      </c>
      <c r="C70" s="418" t="str">
        <f>IF('Intro. datos de Calib. CENTROS'!A59="","",'Intro. datos de Calib. CENTROS'!A59)</f>
        <v/>
      </c>
      <c r="D70" s="419" t="str">
        <f>IF('Intro. datos de Calib. CENTROS'!D59="","",'Intro. datos de Calib. CENTROS'!D59)</f>
        <v/>
      </c>
      <c r="E70" s="420"/>
      <c r="F70" s="421" t="str">
        <f t="shared" si="0"/>
        <v/>
      </c>
      <c r="I70" s="214"/>
      <c r="J70" s="214"/>
      <c r="K70" s="214"/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432"/>
      <c r="AG70" s="432"/>
      <c r="AH70" s="432"/>
      <c r="AI70" s="432"/>
      <c r="AJ70" s="432"/>
    </row>
    <row r="71" spans="1:36" x14ac:dyDescent="0.25">
      <c r="A71" s="416">
        <v>59</v>
      </c>
      <c r="B71" s="417" t="str">
        <f>IF('Intro. datos de Calib. CENTROS'!H60="","",'Intro. datos de Calib. CENTROS'!H60)</f>
        <v/>
      </c>
      <c r="C71" s="418" t="str">
        <f>IF('Intro. datos de Calib. CENTROS'!A60="","",'Intro. datos de Calib. CENTROS'!A60)</f>
        <v/>
      </c>
      <c r="D71" s="419" t="str">
        <f>IF('Intro. datos de Calib. CENTROS'!D60="","",'Intro. datos de Calib. CENTROS'!D60)</f>
        <v/>
      </c>
      <c r="E71" s="420"/>
      <c r="F71" s="421" t="str">
        <f t="shared" si="0"/>
        <v/>
      </c>
      <c r="I71" s="214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432"/>
      <c r="AG71" s="432"/>
      <c r="AH71" s="432"/>
      <c r="AI71" s="432"/>
      <c r="AJ71" s="432"/>
    </row>
    <row r="72" spans="1:36" x14ac:dyDescent="0.25">
      <c r="A72" s="416">
        <v>60</v>
      </c>
      <c r="B72" s="417" t="str">
        <f>IF('Intro. datos de Calib. CENTROS'!H61="","",'Intro. datos de Calib. CENTROS'!H61)</f>
        <v/>
      </c>
      <c r="C72" s="418" t="str">
        <f>IF('Intro. datos de Calib. CENTROS'!A61="","",'Intro. datos de Calib. CENTROS'!A61)</f>
        <v/>
      </c>
      <c r="D72" s="419" t="str">
        <f>IF('Intro. datos de Calib. CENTROS'!D61="","",'Intro. datos de Calib. CENTROS'!D61)</f>
        <v/>
      </c>
      <c r="E72" s="420"/>
      <c r="F72" s="421" t="str">
        <f t="shared" si="0"/>
        <v/>
      </c>
      <c r="I72" s="214"/>
      <c r="J72" s="214"/>
      <c r="K72" s="214"/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432"/>
      <c r="AG72" s="432"/>
      <c r="AH72" s="432"/>
      <c r="AI72" s="432"/>
      <c r="AJ72" s="432"/>
    </row>
    <row r="73" spans="1:36" x14ac:dyDescent="0.25">
      <c r="A73" s="416">
        <v>61</v>
      </c>
      <c r="B73" s="417" t="str">
        <f>IF('Intro. datos de Calib. CENTROS'!H62="","",'Intro. datos de Calib. CENTROS'!H62)</f>
        <v/>
      </c>
      <c r="C73" s="418" t="str">
        <f>IF('Intro. datos de Calib. CENTROS'!A62="","",'Intro. datos de Calib. CENTROS'!A62)</f>
        <v/>
      </c>
      <c r="D73" s="419" t="str">
        <f>IF('Intro. datos de Calib. CENTROS'!D62="","",'Intro. datos de Calib. CENTROS'!D62)</f>
        <v/>
      </c>
      <c r="E73" s="420"/>
      <c r="F73" s="421" t="str">
        <f t="shared" si="0"/>
        <v/>
      </c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</row>
    <row r="74" spans="1:36" x14ac:dyDescent="0.25">
      <c r="A74" s="416">
        <v>62</v>
      </c>
      <c r="B74" s="417" t="str">
        <f>IF('Intro. datos de Calib. CENTROS'!H63="","",'Intro. datos de Calib. CENTROS'!H63)</f>
        <v/>
      </c>
      <c r="C74" s="418" t="str">
        <f>IF('Intro. datos de Calib. CENTROS'!A63="","",'Intro. datos de Calib. CENTROS'!A63)</f>
        <v/>
      </c>
      <c r="D74" s="419" t="str">
        <f>IF('Intro. datos de Calib. CENTROS'!D63="","",'Intro. datos de Calib. CENTROS'!D63)</f>
        <v/>
      </c>
      <c r="E74" s="420"/>
      <c r="F74" s="421" t="str">
        <f t="shared" si="0"/>
        <v/>
      </c>
      <c r="I74" s="214"/>
      <c r="J74" s="214"/>
      <c r="K74" s="214"/>
      <c r="L74" s="214"/>
      <c r="M74" s="214"/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14"/>
      <c r="AE74" s="214"/>
    </row>
    <row r="75" spans="1:36" x14ac:dyDescent="0.25">
      <c r="A75" s="416">
        <v>63</v>
      </c>
      <c r="B75" s="417" t="str">
        <f>IF('Intro. datos de Calib. CENTROS'!H64="","",'Intro. datos de Calib. CENTROS'!H64)</f>
        <v/>
      </c>
      <c r="C75" s="418" t="str">
        <f>IF('Intro. datos de Calib. CENTROS'!A64="","",'Intro. datos de Calib. CENTROS'!A64)</f>
        <v/>
      </c>
      <c r="D75" s="419" t="str">
        <f>IF('Intro. datos de Calib. CENTROS'!D64="","",'Intro. datos de Calib. CENTROS'!D64)</f>
        <v/>
      </c>
      <c r="E75" s="420"/>
      <c r="F75" s="421" t="str">
        <f t="shared" si="0"/>
        <v/>
      </c>
      <c r="I75" s="214"/>
      <c r="J75" s="214"/>
      <c r="K75" s="214"/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</row>
    <row r="76" spans="1:36" x14ac:dyDescent="0.25">
      <c r="A76" s="416">
        <v>64</v>
      </c>
      <c r="B76" s="417" t="str">
        <f>IF('Intro. datos de Calib. CENTROS'!H65="","",'Intro. datos de Calib. CENTROS'!H65)</f>
        <v/>
      </c>
      <c r="C76" s="418" t="str">
        <f>IF('Intro. datos de Calib. CENTROS'!A65="","",'Intro. datos de Calib. CENTROS'!A65)</f>
        <v/>
      </c>
      <c r="D76" s="419" t="str">
        <f>IF('Intro. datos de Calib. CENTROS'!D65="","",'Intro. datos de Calib. CENTROS'!D65)</f>
        <v/>
      </c>
      <c r="E76" s="420"/>
      <c r="F76" s="421" t="str">
        <f t="shared" si="0"/>
        <v/>
      </c>
      <c r="I76" s="214"/>
      <c r="J76" s="214"/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</row>
    <row r="77" spans="1:36" x14ac:dyDescent="0.25">
      <c r="A77" s="416">
        <v>65</v>
      </c>
      <c r="B77" s="417" t="str">
        <f>IF('Intro. datos de Calib. CENTROS'!H66="","",'Intro. datos de Calib. CENTROS'!H66)</f>
        <v/>
      </c>
      <c r="C77" s="418" t="str">
        <f>IF('Intro. datos de Calib. CENTROS'!A66="","",'Intro. datos de Calib. CENTROS'!A66)</f>
        <v/>
      </c>
      <c r="D77" s="419" t="str">
        <f>IF('Intro. datos de Calib. CENTROS'!D66="","",'Intro. datos de Calib. CENTROS'!D66)</f>
        <v/>
      </c>
      <c r="E77" s="420"/>
      <c r="F77" s="421" t="str">
        <f t="shared" si="0"/>
        <v/>
      </c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</row>
    <row r="78" spans="1:36" x14ac:dyDescent="0.25">
      <c r="A78" s="416">
        <v>66</v>
      </c>
      <c r="B78" s="417" t="str">
        <f>IF('Intro. datos de Calib. CENTROS'!H67="","",'Intro. datos de Calib. CENTROS'!H67)</f>
        <v/>
      </c>
      <c r="C78" s="418" t="str">
        <f>IF('Intro. datos de Calib. CENTROS'!A67="","",'Intro. datos de Calib. CENTROS'!A67)</f>
        <v/>
      </c>
      <c r="D78" s="419" t="str">
        <f>IF('Intro. datos de Calib. CENTROS'!D67="","",'Intro. datos de Calib. CENTROS'!D67)</f>
        <v/>
      </c>
      <c r="E78" s="420"/>
      <c r="F78" s="421" t="str">
        <f t="shared" ref="F78:F134" si="1">IF(D78="","",(IF(E78="-",-D78,D78)))</f>
        <v/>
      </c>
      <c r="I78" s="214"/>
      <c r="J78" s="214"/>
      <c r="K78" s="214"/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</row>
    <row r="79" spans="1:36" x14ac:dyDescent="0.25">
      <c r="A79" s="416">
        <v>67</v>
      </c>
      <c r="B79" s="417" t="str">
        <f>IF('Intro. datos de Calib. CENTROS'!H68="","",'Intro. datos de Calib. CENTROS'!H68)</f>
        <v/>
      </c>
      <c r="C79" s="418" t="str">
        <f>IF('Intro. datos de Calib. CENTROS'!A68="","",'Intro. datos de Calib. CENTROS'!A68)</f>
        <v/>
      </c>
      <c r="D79" s="419" t="str">
        <f>IF('Intro. datos de Calib. CENTROS'!D68="","",'Intro. datos de Calib. CENTROS'!D68)</f>
        <v/>
      </c>
      <c r="E79" s="420"/>
      <c r="F79" s="421" t="str">
        <f t="shared" si="1"/>
        <v/>
      </c>
      <c r="I79" s="214"/>
      <c r="J79" s="214"/>
      <c r="K79" s="214"/>
      <c r="L79" s="214"/>
      <c r="M79" s="214"/>
      <c r="N79" s="214"/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14"/>
      <c r="AD79" s="214"/>
      <c r="AE79" s="214"/>
    </row>
    <row r="80" spans="1:36" x14ac:dyDescent="0.25">
      <c r="A80" s="416">
        <v>68</v>
      </c>
      <c r="B80" s="417" t="str">
        <f>IF('Intro. datos de Calib. CENTROS'!H69="","",'Intro. datos de Calib. CENTROS'!H69)</f>
        <v/>
      </c>
      <c r="C80" s="418" t="str">
        <f>IF('Intro. datos de Calib. CENTROS'!A69="","",'Intro. datos de Calib. CENTROS'!A69)</f>
        <v/>
      </c>
      <c r="D80" s="419" t="str">
        <f>IF('Intro. datos de Calib. CENTROS'!D69="","",'Intro. datos de Calib. CENTROS'!D69)</f>
        <v/>
      </c>
      <c r="E80" s="420"/>
      <c r="F80" s="421" t="str">
        <f t="shared" si="1"/>
        <v/>
      </c>
      <c r="I80" s="214"/>
      <c r="J80" s="214"/>
      <c r="K80" s="214"/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</row>
    <row r="81" spans="1:31" x14ac:dyDescent="0.25">
      <c r="A81" s="416">
        <v>69</v>
      </c>
      <c r="B81" s="417" t="str">
        <f>IF('Intro. datos de Calib. CENTROS'!H70="","",'Intro. datos de Calib. CENTROS'!H70)</f>
        <v/>
      </c>
      <c r="C81" s="418" t="str">
        <f>IF('Intro. datos de Calib. CENTROS'!A70="","",'Intro. datos de Calib. CENTROS'!A70)</f>
        <v/>
      </c>
      <c r="D81" s="419" t="str">
        <f>IF('Intro. datos de Calib. CENTROS'!D70="","",'Intro. datos de Calib. CENTROS'!D70)</f>
        <v/>
      </c>
      <c r="E81" s="420"/>
      <c r="F81" s="421" t="str">
        <f t="shared" si="1"/>
        <v/>
      </c>
      <c r="I81" s="214"/>
      <c r="J81" s="214"/>
      <c r="K81" s="214"/>
      <c r="L81" s="214"/>
      <c r="M81" s="214"/>
      <c r="N81" s="214"/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14"/>
      <c r="AE81" s="214"/>
    </row>
    <row r="82" spans="1:31" x14ac:dyDescent="0.25">
      <c r="A82" s="416">
        <v>70</v>
      </c>
      <c r="B82" s="417" t="str">
        <f>IF('Intro. datos de Calib. CENTROS'!H71="","",'Intro. datos de Calib. CENTROS'!H71)</f>
        <v/>
      </c>
      <c r="C82" s="418" t="str">
        <f>IF('Intro. datos de Calib. CENTROS'!A71="","",'Intro. datos de Calib. CENTROS'!A71)</f>
        <v/>
      </c>
      <c r="D82" s="419" t="str">
        <f>IF('Intro. datos de Calib. CENTROS'!D71="","",'Intro. datos de Calib. CENTROS'!D71)</f>
        <v/>
      </c>
      <c r="E82" s="420"/>
      <c r="F82" s="421" t="str">
        <f t="shared" si="1"/>
        <v/>
      </c>
      <c r="I82" s="214"/>
      <c r="J82" s="214"/>
      <c r="K82" s="214"/>
      <c r="L82" s="214"/>
      <c r="M82" s="214"/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14"/>
      <c r="AE82" s="214"/>
    </row>
    <row r="83" spans="1:31" x14ac:dyDescent="0.25">
      <c r="A83" s="416">
        <v>71</v>
      </c>
      <c r="B83" s="417" t="str">
        <f>IF('Intro. datos de Calib. CENTROS'!H72="","",'Intro. datos de Calib. CENTROS'!H72)</f>
        <v/>
      </c>
      <c r="C83" s="418" t="str">
        <f>IF('Intro. datos de Calib. CENTROS'!A72="","",'Intro. datos de Calib. CENTROS'!A72)</f>
        <v/>
      </c>
      <c r="D83" s="419" t="str">
        <f>IF('Intro. datos de Calib. CENTROS'!D72="","",'Intro. datos de Calib. CENTROS'!D72)</f>
        <v/>
      </c>
      <c r="E83" s="420"/>
      <c r="F83" s="421" t="str">
        <f t="shared" si="1"/>
        <v/>
      </c>
      <c r="I83" s="214"/>
      <c r="J83" s="214"/>
      <c r="K83" s="214"/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</row>
    <row r="84" spans="1:31" x14ac:dyDescent="0.25">
      <c r="A84" s="416">
        <v>72</v>
      </c>
      <c r="B84" s="417" t="str">
        <f>IF('Intro. datos de Calib. CENTROS'!H73="","",'Intro. datos de Calib. CENTROS'!H73)</f>
        <v/>
      </c>
      <c r="C84" s="418" t="str">
        <f>IF('Intro. datos de Calib. CENTROS'!A73="","",'Intro. datos de Calib. CENTROS'!A73)</f>
        <v/>
      </c>
      <c r="D84" s="419" t="str">
        <f>IF('Intro. datos de Calib. CENTROS'!D73="","",'Intro. datos de Calib. CENTROS'!D73)</f>
        <v/>
      </c>
      <c r="E84" s="420"/>
      <c r="F84" s="421" t="str">
        <f t="shared" si="1"/>
        <v/>
      </c>
      <c r="I84" s="214"/>
      <c r="J84" s="214"/>
      <c r="K84" s="214"/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</row>
    <row r="85" spans="1:31" x14ac:dyDescent="0.25">
      <c r="A85" s="416">
        <v>73</v>
      </c>
      <c r="B85" s="417" t="str">
        <f>IF('Intro. datos de Calib. CENTROS'!H74="","",'Intro. datos de Calib. CENTROS'!H74)</f>
        <v/>
      </c>
      <c r="C85" s="418" t="str">
        <f>IF('Intro. datos de Calib. CENTROS'!A74="","",'Intro. datos de Calib. CENTROS'!A74)</f>
        <v/>
      </c>
      <c r="D85" s="419" t="str">
        <f>IF('Intro. datos de Calib. CENTROS'!D74="","",'Intro. datos de Calib. CENTROS'!D74)</f>
        <v/>
      </c>
      <c r="E85" s="420"/>
      <c r="F85" s="421" t="str">
        <f t="shared" si="1"/>
        <v/>
      </c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</row>
    <row r="86" spans="1:31" x14ac:dyDescent="0.25">
      <c r="A86" s="416">
        <v>74</v>
      </c>
      <c r="B86" s="417" t="str">
        <f>IF('Intro. datos de Calib. CENTROS'!H75="","",'Intro. datos de Calib. CENTROS'!H75)</f>
        <v/>
      </c>
      <c r="C86" s="418" t="str">
        <f>IF('Intro. datos de Calib. CENTROS'!A75="","",'Intro. datos de Calib. CENTROS'!A75)</f>
        <v/>
      </c>
      <c r="D86" s="419" t="str">
        <f>IF('Intro. datos de Calib. CENTROS'!D75="","",'Intro. datos de Calib. CENTROS'!D75)</f>
        <v/>
      </c>
      <c r="E86" s="420"/>
      <c r="F86" s="421" t="str">
        <f t="shared" si="1"/>
        <v/>
      </c>
      <c r="I86" s="214"/>
      <c r="J86" s="214"/>
      <c r="K86" s="214"/>
      <c r="L86" s="214"/>
      <c r="M86" s="214"/>
      <c r="N86" s="214"/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  <c r="AA86" s="214"/>
      <c r="AB86" s="214"/>
      <c r="AC86" s="214"/>
      <c r="AD86" s="214"/>
      <c r="AE86" s="214"/>
    </row>
    <row r="87" spans="1:31" x14ac:dyDescent="0.25">
      <c r="A87" s="416">
        <v>75</v>
      </c>
      <c r="B87" s="417" t="str">
        <f>IF('Intro. datos de Calib. CENTROS'!H76="","",'Intro. datos de Calib. CENTROS'!H76)</f>
        <v/>
      </c>
      <c r="C87" s="418" t="str">
        <f>IF('Intro. datos de Calib. CENTROS'!A76="","",'Intro. datos de Calib. CENTROS'!A76)</f>
        <v/>
      </c>
      <c r="D87" s="419" t="str">
        <f>IF('Intro. datos de Calib. CENTROS'!D76="","",'Intro. datos de Calib. CENTROS'!D76)</f>
        <v/>
      </c>
      <c r="E87" s="420"/>
      <c r="F87" s="421" t="str">
        <f t="shared" si="1"/>
        <v/>
      </c>
      <c r="I87" s="214"/>
      <c r="J87" s="214"/>
      <c r="K87" s="214"/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4"/>
      <c r="AE87" s="214"/>
    </row>
    <row r="88" spans="1:31" x14ac:dyDescent="0.25">
      <c r="A88" s="416">
        <v>76</v>
      </c>
      <c r="B88" s="417" t="str">
        <f>IF('Intro. datos de Calib. CENTROS'!H77="","",'Intro. datos de Calib. CENTROS'!H77)</f>
        <v/>
      </c>
      <c r="C88" s="418" t="str">
        <f>IF('Intro. datos de Calib. CENTROS'!A77="","",'Intro. datos de Calib. CENTROS'!A77)</f>
        <v/>
      </c>
      <c r="D88" s="419" t="str">
        <f>IF('Intro. datos de Calib. CENTROS'!D77="","",'Intro. datos de Calib. CENTROS'!D77)</f>
        <v/>
      </c>
      <c r="E88" s="420"/>
      <c r="F88" s="421" t="str">
        <f t="shared" si="1"/>
        <v/>
      </c>
      <c r="I88" s="214"/>
      <c r="J88" s="214"/>
      <c r="K88" s="214"/>
      <c r="L88" s="214"/>
      <c r="M88" s="214"/>
      <c r="N88" s="214"/>
      <c r="O88" s="21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  <c r="AA88" s="214"/>
      <c r="AB88" s="214"/>
      <c r="AC88" s="214"/>
      <c r="AD88" s="214"/>
      <c r="AE88" s="214"/>
    </row>
    <row r="89" spans="1:31" x14ac:dyDescent="0.25">
      <c r="A89" s="416">
        <v>77</v>
      </c>
      <c r="B89" s="417" t="str">
        <f>IF('Intro. datos de Calib. CENTROS'!H78="","",'Intro. datos de Calib. CENTROS'!H78)</f>
        <v/>
      </c>
      <c r="C89" s="418" t="str">
        <f>IF('Intro. datos de Calib. CENTROS'!A78="","",'Intro. datos de Calib. CENTROS'!A78)</f>
        <v/>
      </c>
      <c r="D89" s="419" t="str">
        <f>IF('Intro. datos de Calib. CENTROS'!D78="","",'Intro. datos de Calib. CENTROS'!D78)</f>
        <v/>
      </c>
      <c r="E89" s="420"/>
      <c r="F89" s="421" t="str">
        <f t="shared" si="1"/>
        <v/>
      </c>
      <c r="I89" s="214"/>
      <c r="J89" s="214"/>
      <c r="K89" s="214"/>
      <c r="L89" s="214"/>
      <c r="M89" s="214"/>
      <c r="N89" s="214"/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  <c r="AA89" s="214"/>
      <c r="AB89" s="214"/>
      <c r="AC89" s="214"/>
      <c r="AD89" s="214"/>
      <c r="AE89" s="214"/>
    </row>
    <row r="90" spans="1:31" x14ac:dyDescent="0.25">
      <c r="A90" s="416">
        <v>78</v>
      </c>
      <c r="B90" s="417" t="str">
        <f>IF('Intro. datos de Calib. CENTROS'!H79="","",'Intro. datos de Calib. CENTROS'!H79)</f>
        <v/>
      </c>
      <c r="C90" s="418" t="str">
        <f>IF('Intro. datos de Calib. CENTROS'!A79="","",'Intro. datos de Calib. CENTROS'!A79)</f>
        <v/>
      </c>
      <c r="D90" s="419" t="str">
        <f>IF('Intro. datos de Calib. CENTROS'!D79="","",'Intro. datos de Calib. CENTROS'!D79)</f>
        <v/>
      </c>
      <c r="E90" s="420"/>
      <c r="F90" s="421" t="str">
        <f t="shared" si="1"/>
        <v/>
      </c>
      <c r="I90" s="214"/>
      <c r="J90" s="214"/>
      <c r="K90" s="214"/>
      <c r="L90" s="214"/>
      <c r="M90" s="214"/>
      <c r="N90" s="214"/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  <c r="AA90" s="214"/>
      <c r="AB90" s="214"/>
      <c r="AC90" s="214"/>
      <c r="AD90" s="214"/>
      <c r="AE90" s="214"/>
    </row>
    <row r="91" spans="1:31" x14ac:dyDescent="0.25">
      <c r="A91" s="416">
        <v>79</v>
      </c>
      <c r="B91" s="417" t="str">
        <f>IF('Intro. datos de Calib. CENTROS'!H80="","",'Intro. datos de Calib. CENTROS'!H80)</f>
        <v/>
      </c>
      <c r="C91" s="418" t="str">
        <f>IF('Intro. datos de Calib. CENTROS'!A80="","",'Intro. datos de Calib. CENTROS'!A80)</f>
        <v/>
      </c>
      <c r="D91" s="419" t="str">
        <f>IF('Intro. datos de Calib. CENTROS'!D80="","",'Intro. datos de Calib. CENTROS'!D80)</f>
        <v/>
      </c>
      <c r="E91" s="420"/>
      <c r="F91" s="421" t="str">
        <f t="shared" si="1"/>
        <v/>
      </c>
      <c r="I91" s="214"/>
      <c r="J91" s="214"/>
      <c r="K91" s="214"/>
      <c r="L91" s="214"/>
      <c r="M91" s="214"/>
      <c r="N91" s="214"/>
      <c r="O91" s="21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  <c r="AA91" s="214"/>
      <c r="AB91" s="214"/>
      <c r="AC91" s="214"/>
      <c r="AD91" s="214"/>
      <c r="AE91" s="214"/>
    </row>
    <row r="92" spans="1:31" x14ac:dyDescent="0.25">
      <c r="A92" s="416">
        <v>80</v>
      </c>
      <c r="B92" s="417" t="str">
        <f>IF('Intro. datos de Calib. CENTROS'!H81="","",'Intro. datos de Calib. CENTROS'!H81)</f>
        <v/>
      </c>
      <c r="C92" s="418" t="str">
        <f>IF('Intro. datos de Calib. CENTROS'!A81="","",'Intro. datos de Calib. CENTROS'!A81)</f>
        <v/>
      </c>
      <c r="D92" s="419" t="str">
        <f>IF('Intro. datos de Calib. CENTROS'!D81="","",'Intro. datos de Calib. CENTROS'!D81)</f>
        <v/>
      </c>
      <c r="E92" s="420"/>
      <c r="F92" s="421" t="str">
        <f t="shared" si="1"/>
        <v/>
      </c>
      <c r="I92" s="214"/>
      <c r="J92" s="214"/>
      <c r="K92" s="214"/>
      <c r="L92" s="214"/>
      <c r="M92" s="214"/>
      <c r="N92" s="214"/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4"/>
      <c r="AE92" s="214"/>
    </row>
    <row r="93" spans="1:31" x14ac:dyDescent="0.25">
      <c r="A93" s="416">
        <v>81</v>
      </c>
      <c r="B93" s="417" t="str">
        <f>IF('Intro. datos de Calib. CENTROS'!H82="","",'Intro. datos de Calib. CENTROS'!H82)</f>
        <v/>
      </c>
      <c r="C93" s="418" t="str">
        <f>IF('Intro. datos de Calib. CENTROS'!A82="","",'Intro. datos de Calib. CENTROS'!A82)</f>
        <v/>
      </c>
      <c r="D93" s="419" t="str">
        <f>IF('Intro. datos de Calib. CENTROS'!D82="","",'Intro. datos de Calib. CENTROS'!D82)</f>
        <v/>
      </c>
      <c r="E93" s="420"/>
      <c r="F93" s="421" t="str">
        <f t="shared" si="1"/>
        <v/>
      </c>
      <c r="I93" s="214"/>
      <c r="J93" s="214"/>
      <c r="K93" s="214"/>
      <c r="L93" s="214"/>
      <c r="M93" s="214"/>
      <c r="N93" s="214"/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4"/>
      <c r="AE93" s="214"/>
    </row>
    <row r="94" spans="1:31" x14ac:dyDescent="0.25">
      <c r="A94" s="416">
        <v>82</v>
      </c>
      <c r="B94" s="417" t="str">
        <f>IF('Intro. datos de Calib. CENTROS'!H83="","",'Intro. datos de Calib. CENTROS'!H83)</f>
        <v/>
      </c>
      <c r="C94" s="418" t="str">
        <f>IF('Intro. datos de Calib. CENTROS'!A83="","",'Intro. datos de Calib. CENTROS'!A83)</f>
        <v/>
      </c>
      <c r="D94" s="419" t="str">
        <f>IF('Intro. datos de Calib. CENTROS'!D83="","",'Intro. datos de Calib. CENTROS'!D83)</f>
        <v/>
      </c>
      <c r="E94" s="420"/>
      <c r="F94" s="421" t="str">
        <f t="shared" si="1"/>
        <v/>
      </c>
      <c r="I94" s="214"/>
      <c r="J94" s="214"/>
      <c r="K94" s="214"/>
      <c r="L94" s="214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</row>
    <row r="95" spans="1:31" x14ac:dyDescent="0.25">
      <c r="A95" s="416">
        <v>83</v>
      </c>
      <c r="B95" s="417" t="str">
        <f>IF('Intro. datos de Calib. CENTROS'!H84="","",'Intro. datos de Calib. CENTROS'!H84)</f>
        <v/>
      </c>
      <c r="C95" s="418" t="str">
        <f>IF('Intro. datos de Calib. CENTROS'!A84="","",'Intro. datos de Calib. CENTROS'!A84)</f>
        <v/>
      </c>
      <c r="D95" s="419" t="str">
        <f>IF('Intro. datos de Calib. CENTROS'!D84="","",'Intro. datos de Calib. CENTROS'!D84)</f>
        <v/>
      </c>
      <c r="E95" s="420"/>
      <c r="F95" s="421" t="str">
        <f t="shared" si="1"/>
        <v/>
      </c>
      <c r="I95" s="214"/>
      <c r="J95" s="214"/>
      <c r="K95" s="214"/>
      <c r="L95" s="214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</row>
    <row r="96" spans="1:31" x14ac:dyDescent="0.25">
      <c r="A96" s="416">
        <v>84</v>
      </c>
      <c r="B96" s="417" t="str">
        <f>IF('Intro. datos de Calib. CENTROS'!H85="","",'Intro. datos de Calib. CENTROS'!H85)</f>
        <v/>
      </c>
      <c r="C96" s="418" t="str">
        <f>IF('Intro. datos de Calib. CENTROS'!A85="","",'Intro. datos de Calib. CENTROS'!A85)</f>
        <v/>
      </c>
      <c r="D96" s="419" t="str">
        <f>IF('Intro. datos de Calib. CENTROS'!D85="","",'Intro. datos de Calib. CENTROS'!D85)</f>
        <v/>
      </c>
      <c r="E96" s="420"/>
      <c r="F96" s="421" t="str">
        <f t="shared" si="1"/>
        <v/>
      </c>
      <c r="I96" s="214"/>
      <c r="J96" s="214"/>
      <c r="K96" s="214"/>
      <c r="L96" s="214"/>
      <c r="M96" s="214"/>
      <c r="N96" s="214"/>
      <c r="O96" s="214"/>
      <c r="P96" s="214"/>
      <c r="Q96" s="214"/>
      <c r="R96" s="214"/>
      <c r="S96" s="214"/>
      <c r="T96" s="214"/>
      <c r="U96" s="214"/>
      <c r="V96" s="214"/>
      <c r="W96" s="214"/>
      <c r="X96" s="214"/>
      <c r="Y96" s="214"/>
      <c r="Z96" s="214"/>
      <c r="AA96" s="214"/>
      <c r="AB96" s="214"/>
      <c r="AC96" s="214"/>
      <c r="AD96" s="214"/>
      <c r="AE96" s="214"/>
    </row>
    <row r="97" spans="1:31" x14ac:dyDescent="0.25">
      <c r="A97" s="416">
        <v>85</v>
      </c>
      <c r="B97" s="417" t="str">
        <f>IF('Intro. datos de Calib. CENTROS'!H86="","",'Intro. datos de Calib. CENTROS'!H86)</f>
        <v/>
      </c>
      <c r="C97" s="418" t="str">
        <f>IF('Intro. datos de Calib. CENTROS'!A86="","",'Intro. datos de Calib. CENTROS'!A86)</f>
        <v/>
      </c>
      <c r="D97" s="419" t="str">
        <f>IF('Intro. datos de Calib. CENTROS'!D86="","",'Intro. datos de Calib. CENTROS'!D86)</f>
        <v/>
      </c>
      <c r="E97" s="420"/>
      <c r="F97" s="421" t="str">
        <f t="shared" si="1"/>
        <v/>
      </c>
      <c r="I97" s="214"/>
      <c r="J97" s="214"/>
      <c r="K97" s="214"/>
      <c r="L97" s="214"/>
      <c r="M97" s="214"/>
      <c r="N97" s="214"/>
      <c r="O97" s="214"/>
      <c r="P97" s="214"/>
      <c r="Q97" s="214"/>
      <c r="R97" s="214"/>
      <c r="S97" s="214"/>
      <c r="T97" s="214"/>
      <c r="U97" s="214"/>
      <c r="V97" s="214"/>
      <c r="W97" s="214"/>
      <c r="X97" s="214"/>
      <c r="Y97" s="214"/>
      <c r="Z97" s="214"/>
      <c r="AA97" s="214"/>
      <c r="AB97" s="214"/>
      <c r="AC97" s="214"/>
      <c r="AD97" s="214"/>
      <c r="AE97" s="214"/>
    </row>
    <row r="98" spans="1:31" x14ac:dyDescent="0.25">
      <c r="A98" s="416">
        <v>86</v>
      </c>
      <c r="B98" s="417" t="str">
        <f>IF('Intro. datos de Calib. CENTROS'!H87="","",'Intro. datos de Calib. CENTROS'!H87)</f>
        <v/>
      </c>
      <c r="C98" s="418" t="str">
        <f>IF('Intro. datos de Calib. CENTROS'!A87="","",'Intro. datos de Calib. CENTROS'!A87)</f>
        <v/>
      </c>
      <c r="D98" s="419" t="str">
        <f>IF('Intro. datos de Calib. CENTROS'!D87="","",'Intro. datos de Calib. CENTROS'!D87)</f>
        <v/>
      </c>
      <c r="E98" s="420"/>
      <c r="F98" s="421" t="str">
        <f t="shared" si="1"/>
        <v/>
      </c>
      <c r="I98" s="214"/>
      <c r="J98" s="214"/>
      <c r="K98" s="214"/>
      <c r="L98" s="214"/>
      <c r="M98" s="214"/>
      <c r="N98" s="214"/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  <c r="AA98" s="214"/>
      <c r="AB98" s="214"/>
      <c r="AC98" s="214"/>
      <c r="AD98" s="214"/>
      <c r="AE98" s="214"/>
    </row>
    <row r="99" spans="1:31" x14ac:dyDescent="0.25">
      <c r="A99" s="416">
        <v>87</v>
      </c>
      <c r="B99" s="417" t="str">
        <f>IF('Intro. datos de Calib. CENTROS'!H88="","",'Intro. datos de Calib. CENTROS'!H88)</f>
        <v/>
      </c>
      <c r="C99" s="418" t="str">
        <f>IF('Intro. datos de Calib. CENTROS'!A88="","",'Intro. datos de Calib. CENTROS'!A88)</f>
        <v/>
      </c>
      <c r="D99" s="419" t="str">
        <f>IF('Intro. datos de Calib. CENTROS'!D88="","",'Intro. datos de Calib. CENTROS'!D88)</f>
        <v/>
      </c>
      <c r="E99" s="420"/>
      <c r="F99" s="421" t="str">
        <f t="shared" si="1"/>
        <v/>
      </c>
      <c r="I99" s="214"/>
      <c r="J99" s="214"/>
      <c r="K99" s="214"/>
      <c r="L99" s="214"/>
      <c r="M99" s="214"/>
      <c r="N99" s="214"/>
      <c r="O99" s="214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</row>
    <row r="100" spans="1:31" x14ac:dyDescent="0.25">
      <c r="A100" s="416">
        <v>88</v>
      </c>
      <c r="B100" s="417" t="str">
        <f>IF('Intro. datos de Calib. CENTROS'!H89="","",'Intro. datos de Calib. CENTROS'!H89)</f>
        <v/>
      </c>
      <c r="C100" s="418" t="str">
        <f>IF('Intro. datos de Calib. CENTROS'!A89="","",'Intro. datos de Calib. CENTROS'!A89)</f>
        <v/>
      </c>
      <c r="D100" s="419" t="str">
        <f>IF('Intro. datos de Calib. CENTROS'!D89="","",'Intro. datos de Calib. CENTROS'!D89)</f>
        <v/>
      </c>
      <c r="E100" s="420"/>
      <c r="F100" s="421" t="str">
        <f t="shared" si="1"/>
        <v/>
      </c>
      <c r="I100" s="214"/>
      <c r="J100" s="214"/>
      <c r="K100" s="214"/>
      <c r="L100" s="214"/>
      <c r="M100" s="214"/>
      <c r="N100" s="214"/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  <c r="Y100" s="214"/>
      <c r="Z100" s="214"/>
      <c r="AA100" s="214"/>
      <c r="AB100" s="214"/>
      <c r="AC100" s="214"/>
      <c r="AD100" s="214"/>
      <c r="AE100" s="214"/>
    </row>
    <row r="101" spans="1:31" x14ac:dyDescent="0.25">
      <c r="A101" s="416">
        <v>89</v>
      </c>
      <c r="B101" s="417" t="str">
        <f>IF('Intro. datos de Calib. CENTROS'!H90="","",'Intro. datos de Calib. CENTROS'!H90)</f>
        <v/>
      </c>
      <c r="C101" s="418" t="str">
        <f>IF('Intro. datos de Calib. CENTROS'!A90="","",'Intro. datos de Calib. CENTROS'!A90)</f>
        <v/>
      </c>
      <c r="D101" s="419" t="str">
        <f>IF('Intro. datos de Calib. CENTROS'!D90="","",'Intro. datos de Calib. CENTROS'!D90)</f>
        <v/>
      </c>
      <c r="E101" s="420"/>
      <c r="F101" s="421" t="str">
        <f t="shared" si="1"/>
        <v/>
      </c>
      <c r="I101" s="214"/>
      <c r="J101" s="214"/>
      <c r="K101" s="214"/>
      <c r="L101" s="214"/>
      <c r="M101" s="214"/>
      <c r="N101" s="214"/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  <c r="Y101" s="214"/>
      <c r="Z101" s="214"/>
      <c r="AA101" s="214"/>
      <c r="AB101" s="214"/>
      <c r="AC101" s="214"/>
      <c r="AD101" s="214"/>
      <c r="AE101" s="214"/>
    </row>
    <row r="102" spans="1:31" x14ac:dyDescent="0.25">
      <c r="A102" s="416">
        <v>90</v>
      </c>
      <c r="B102" s="417" t="str">
        <f>IF('Intro. datos de Calib. CENTROS'!H91="","",'Intro. datos de Calib. CENTROS'!H91)</f>
        <v/>
      </c>
      <c r="C102" s="418" t="str">
        <f>IF('Intro. datos de Calib. CENTROS'!A91="","",'Intro. datos de Calib. CENTROS'!A91)</f>
        <v/>
      </c>
      <c r="D102" s="419" t="str">
        <f>IF('Intro. datos de Calib. CENTROS'!D91="","",'Intro. datos de Calib. CENTROS'!D91)</f>
        <v/>
      </c>
      <c r="E102" s="420"/>
      <c r="F102" s="421" t="str">
        <f t="shared" si="1"/>
        <v/>
      </c>
      <c r="I102" s="214"/>
      <c r="J102" s="214"/>
      <c r="K102" s="214"/>
      <c r="L102" s="214"/>
      <c r="M102" s="214"/>
      <c r="N102" s="214"/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  <c r="AA102" s="214"/>
      <c r="AB102" s="214"/>
      <c r="AC102" s="214"/>
      <c r="AD102" s="214"/>
      <c r="AE102" s="214"/>
    </row>
    <row r="103" spans="1:31" x14ac:dyDescent="0.25">
      <c r="A103" s="416">
        <v>91</v>
      </c>
      <c r="B103" s="417" t="str">
        <f>IF('Intro. datos de Calib. CENTROS'!H92="","",'Intro. datos de Calib. CENTROS'!H92)</f>
        <v/>
      </c>
      <c r="C103" s="418" t="str">
        <f>IF('Intro. datos de Calib. CENTROS'!A92="","",'Intro. datos de Calib. CENTROS'!A92)</f>
        <v/>
      </c>
      <c r="D103" s="419" t="str">
        <f>IF('Intro. datos de Calib. CENTROS'!D92="","",'Intro. datos de Calib. CENTROS'!D92)</f>
        <v/>
      </c>
      <c r="E103" s="420"/>
      <c r="F103" s="421" t="str">
        <f t="shared" si="1"/>
        <v/>
      </c>
      <c r="I103" s="214"/>
      <c r="J103" s="214"/>
      <c r="K103" s="214"/>
      <c r="L103" s="214"/>
      <c r="M103" s="214"/>
      <c r="N103" s="214"/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  <c r="AA103" s="214"/>
      <c r="AB103" s="214"/>
      <c r="AC103" s="214"/>
      <c r="AD103" s="214"/>
      <c r="AE103" s="214"/>
    </row>
    <row r="104" spans="1:31" x14ac:dyDescent="0.25">
      <c r="A104" s="416">
        <v>92</v>
      </c>
      <c r="B104" s="417" t="str">
        <f>IF('Intro. datos de Calib. CENTROS'!H93="","",'Intro. datos de Calib. CENTROS'!H93)</f>
        <v/>
      </c>
      <c r="C104" s="418" t="str">
        <f>IF('Intro. datos de Calib. CENTROS'!A93="","",'Intro. datos de Calib. CENTROS'!A93)</f>
        <v/>
      </c>
      <c r="D104" s="419" t="str">
        <f>IF('Intro. datos de Calib. CENTROS'!D93="","",'Intro. datos de Calib. CENTROS'!D93)</f>
        <v/>
      </c>
      <c r="E104" s="420"/>
      <c r="F104" s="421" t="str">
        <f t="shared" si="1"/>
        <v/>
      </c>
      <c r="I104" s="214"/>
      <c r="J104" s="214"/>
      <c r="K104" s="214"/>
      <c r="L104" s="214"/>
      <c r="M104" s="214"/>
      <c r="N104" s="214"/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  <c r="Y104" s="214"/>
      <c r="Z104" s="214"/>
      <c r="AA104" s="214"/>
      <c r="AB104" s="214"/>
      <c r="AC104" s="214"/>
      <c r="AD104" s="214"/>
      <c r="AE104" s="214"/>
    </row>
    <row r="105" spans="1:31" x14ac:dyDescent="0.25">
      <c r="A105" s="416">
        <v>93</v>
      </c>
      <c r="B105" s="417" t="str">
        <f>IF('Intro. datos de Calib. CENTROS'!H94="","",'Intro. datos de Calib. CENTROS'!H94)</f>
        <v/>
      </c>
      <c r="C105" s="418" t="str">
        <f>IF('Intro. datos de Calib. CENTROS'!A94="","",'Intro. datos de Calib. CENTROS'!A94)</f>
        <v/>
      </c>
      <c r="D105" s="419" t="str">
        <f>IF('Intro. datos de Calib. CENTROS'!D94="","",'Intro. datos de Calib. CENTROS'!D94)</f>
        <v/>
      </c>
      <c r="E105" s="420"/>
      <c r="F105" s="421" t="str">
        <f t="shared" si="1"/>
        <v/>
      </c>
      <c r="I105" s="214"/>
      <c r="J105" s="214"/>
      <c r="K105" s="214"/>
      <c r="L105" s="214"/>
      <c r="M105" s="214"/>
      <c r="N105" s="214"/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  <c r="Y105" s="214"/>
      <c r="Z105" s="214"/>
      <c r="AA105" s="214"/>
      <c r="AB105" s="214"/>
      <c r="AC105" s="214"/>
      <c r="AD105" s="214"/>
      <c r="AE105" s="214"/>
    </row>
    <row r="106" spans="1:31" x14ac:dyDescent="0.25">
      <c r="A106" s="416">
        <v>94</v>
      </c>
      <c r="B106" s="417" t="str">
        <f>IF('Intro. datos de Calib. CENTROS'!H95="","",'Intro. datos de Calib. CENTROS'!H95)</f>
        <v/>
      </c>
      <c r="C106" s="418" t="str">
        <f>IF('Intro. datos de Calib. CENTROS'!A95="","",'Intro. datos de Calib. CENTROS'!A95)</f>
        <v/>
      </c>
      <c r="D106" s="419" t="str">
        <f>IF('Intro. datos de Calib. CENTROS'!D95="","",'Intro. datos de Calib. CENTROS'!D95)</f>
        <v/>
      </c>
      <c r="E106" s="420"/>
      <c r="F106" s="421" t="str">
        <f t="shared" si="1"/>
        <v/>
      </c>
      <c r="I106" s="214"/>
      <c r="J106" s="214"/>
      <c r="K106" s="214"/>
      <c r="L106" s="214"/>
      <c r="M106" s="214"/>
      <c r="N106" s="214"/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  <c r="AA106" s="214"/>
      <c r="AB106" s="214"/>
      <c r="AC106" s="214"/>
      <c r="AD106" s="214"/>
      <c r="AE106" s="214"/>
    </row>
    <row r="107" spans="1:31" x14ac:dyDescent="0.25">
      <c r="A107" s="416">
        <v>95</v>
      </c>
      <c r="B107" s="417" t="str">
        <f>IF('Intro. datos de Calib. CENTROS'!H96="","",'Intro. datos de Calib. CENTROS'!H96)</f>
        <v/>
      </c>
      <c r="C107" s="418" t="str">
        <f>IF('Intro. datos de Calib. CENTROS'!A96="","",'Intro. datos de Calib. CENTROS'!A96)</f>
        <v/>
      </c>
      <c r="D107" s="419" t="str">
        <f>IF('Intro. datos de Calib. CENTROS'!D96="","",'Intro. datos de Calib. CENTROS'!D96)</f>
        <v/>
      </c>
      <c r="E107" s="420"/>
      <c r="F107" s="421" t="str">
        <f t="shared" si="1"/>
        <v/>
      </c>
      <c r="I107" s="214"/>
      <c r="J107" s="214"/>
      <c r="K107" s="214"/>
      <c r="L107" s="214"/>
      <c r="M107" s="214"/>
      <c r="N107" s="214"/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  <c r="Y107" s="214"/>
      <c r="Z107" s="214"/>
      <c r="AA107" s="214"/>
      <c r="AB107" s="214"/>
      <c r="AC107" s="214"/>
      <c r="AD107" s="214"/>
      <c r="AE107" s="214"/>
    </row>
    <row r="108" spans="1:31" x14ac:dyDescent="0.25">
      <c r="A108" s="416">
        <v>96</v>
      </c>
      <c r="B108" s="417" t="str">
        <f>IF('Intro. datos de Calib. CENTROS'!H97="","",'Intro. datos de Calib. CENTROS'!H97)</f>
        <v/>
      </c>
      <c r="C108" s="418" t="str">
        <f>IF('Intro. datos de Calib. CENTROS'!A97="","",'Intro. datos de Calib. CENTROS'!A97)</f>
        <v/>
      </c>
      <c r="D108" s="419" t="str">
        <f>IF('Intro. datos de Calib. CENTROS'!D97="","",'Intro. datos de Calib. CENTROS'!D97)</f>
        <v/>
      </c>
      <c r="E108" s="420"/>
      <c r="F108" s="421" t="str">
        <f t="shared" si="1"/>
        <v/>
      </c>
      <c r="I108" s="214"/>
      <c r="J108" s="214"/>
      <c r="K108" s="214"/>
      <c r="L108" s="214"/>
      <c r="M108" s="214"/>
      <c r="N108" s="214"/>
      <c r="O108" s="214"/>
      <c r="P108" s="214"/>
      <c r="Q108" s="214"/>
      <c r="R108" s="214"/>
      <c r="S108" s="214"/>
      <c r="T108" s="214"/>
      <c r="U108" s="214"/>
      <c r="V108" s="214"/>
      <c r="W108" s="214"/>
      <c r="X108" s="214"/>
      <c r="Y108" s="214"/>
      <c r="Z108" s="214"/>
      <c r="AA108" s="214"/>
      <c r="AB108" s="214"/>
      <c r="AC108" s="214"/>
      <c r="AD108" s="214"/>
      <c r="AE108" s="214"/>
    </row>
    <row r="109" spans="1:31" x14ac:dyDescent="0.25">
      <c r="A109" s="416">
        <v>97</v>
      </c>
      <c r="B109" s="417" t="str">
        <f>IF('Intro. datos de Calib. CENTROS'!H98="","",'Intro. datos de Calib. CENTROS'!H98)</f>
        <v/>
      </c>
      <c r="C109" s="418" t="str">
        <f>IF('Intro. datos de Calib. CENTROS'!A98="","",'Intro. datos de Calib. CENTROS'!A98)</f>
        <v/>
      </c>
      <c r="D109" s="419" t="str">
        <f>IF('Intro. datos de Calib. CENTROS'!D98="","",'Intro. datos de Calib. CENTROS'!D98)</f>
        <v/>
      </c>
      <c r="E109" s="420"/>
      <c r="F109" s="421" t="str">
        <f t="shared" si="1"/>
        <v/>
      </c>
      <c r="I109" s="214"/>
      <c r="J109" s="214"/>
      <c r="K109" s="214"/>
      <c r="L109" s="214"/>
      <c r="M109" s="214"/>
      <c r="N109" s="214"/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  <c r="AA109" s="214"/>
      <c r="AB109" s="214"/>
      <c r="AC109" s="214"/>
      <c r="AD109" s="214"/>
      <c r="AE109" s="214"/>
    </row>
    <row r="110" spans="1:31" x14ac:dyDescent="0.25">
      <c r="A110" s="416">
        <v>98</v>
      </c>
      <c r="B110" s="417" t="str">
        <f>IF('Intro. datos de Calib. CENTROS'!H99="","",'Intro. datos de Calib. CENTROS'!H99)</f>
        <v/>
      </c>
      <c r="C110" s="418" t="str">
        <f>IF('Intro. datos de Calib. CENTROS'!A99="","",'Intro. datos de Calib. CENTROS'!A99)</f>
        <v/>
      </c>
      <c r="D110" s="419" t="str">
        <f>IF('Intro. datos de Calib. CENTROS'!D99="","",'Intro. datos de Calib. CENTROS'!D99)</f>
        <v/>
      </c>
      <c r="E110" s="420"/>
      <c r="F110" s="421" t="str">
        <f t="shared" si="1"/>
        <v/>
      </c>
      <c r="I110" s="214"/>
      <c r="J110" s="214"/>
      <c r="K110" s="214"/>
      <c r="L110" s="214"/>
      <c r="M110" s="214"/>
      <c r="N110" s="214"/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  <c r="Y110" s="214"/>
      <c r="Z110" s="214"/>
      <c r="AA110" s="214"/>
      <c r="AB110" s="214"/>
      <c r="AC110" s="214"/>
      <c r="AD110" s="214"/>
      <c r="AE110" s="214"/>
    </row>
    <row r="111" spans="1:31" x14ac:dyDescent="0.25">
      <c r="A111" s="416">
        <v>99</v>
      </c>
      <c r="B111" s="417" t="str">
        <f>IF('Intro. datos de Calib. CENTROS'!H100="","",'Intro. datos de Calib. CENTROS'!H100)</f>
        <v/>
      </c>
      <c r="C111" s="418" t="str">
        <f>IF('Intro. datos de Calib. CENTROS'!A100="","",'Intro. datos de Calib. CENTROS'!A100)</f>
        <v/>
      </c>
      <c r="D111" s="419" t="str">
        <f>IF('Intro. datos de Calib. CENTROS'!D100="","",'Intro. datos de Calib. CENTROS'!D100)</f>
        <v/>
      </c>
      <c r="E111" s="420"/>
      <c r="F111" s="421" t="str">
        <f t="shared" si="1"/>
        <v/>
      </c>
      <c r="I111" s="214"/>
      <c r="J111" s="214"/>
      <c r="K111" s="214"/>
      <c r="L111" s="214"/>
      <c r="M111" s="214"/>
      <c r="N111" s="214"/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  <c r="AA111" s="214"/>
      <c r="AB111" s="214"/>
      <c r="AC111" s="214"/>
      <c r="AD111" s="214"/>
      <c r="AE111" s="214"/>
    </row>
    <row r="112" spans="1:31" x14ac:dyDescent="0.25">
      <c r="A112" s="416">
        <v>100</v>
      </c>
      <c r="B112" s="417">
        <f>IF('Intro. datos de Calib. CENTROS'!H101="","",'Intro. datos de Calib. CENTROS'!H101)</f>
        <v>25646</v>
      </c>
      <c r="C112" s="418">
        <f>IF('Intro. datos de Calib. CENTROS'!A101="","",'Intro. datos de Calib. CENTROS'!A101)</f>
        <v>20.5</v>
      </c>
      <c r="D112" s="419">
        <f>IF('Intro. datos de Calib. CENTROS'!D101="","",'Intro. datos de Calib. CENTROS'!D101)</f>
        <v>0.2</v>
      </c>
      <c r="E112" s="420"/>
      <c r="F112" s="421">
        <f t="shared" si="1"/>
        <v>0.2</v>
      </c>
      <c r="I112" s="214"/>
      <c r="J112" s="214"/>
      <c r="K112" s="214"/>
      <c r="L112" s="214"/>
      <c r="M112" s="214"/>
      <c r="N112" s="214"/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  <c r="AA112" s="214"/>
      <c r="AB112" s="214"/>
      <c r="AC112" s="214"/>
      <c r="AD112" s="214"/>
      <c r="AE112" s="214"/>
    </row>
    <row r="113" spans="1:31" x14ac:dyDescent="0.25">
      <c r="A113" s="416">
        <v>101</v>
      </c>
      <c r="B113" s="417">
        <f>IF('Intro. datos de Calib. CENTROS'!H102="","",'Intro. datos de Calib. CENTROS'!H102)</f>
        <v>26292</v>
      </c>
      <c r="C113" s="418">
        <f>IF('Intro. datos de Calib. CENTROS'!A102="","",'Intro. datos de Calib. CENTROS'!A102)</f>
        <v>21</v>
      </c>
      <c r="D113" s="419">
        <f>IF('Intro. datos de Calib. CENTROS'!D102="","",'Intro. datos de Calib. CENTROS'!D102)</f>
        <v>6.2E-2</v>
      </c>
      <c r="E113" s="420"/>
      <c r="F113" s="421">
        <f t="shared" si="1"/>
        <v>6.2E-2</v>
      </c>
      <c r="I113" s="214"/>
      <c r="J113" s="214"/>
      <c r="K113" s="214"/>
      <c r="L113" s="214"/>
      <c r="M113" s="214"/>
      <c r="N113" s="214"/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  <c r="Y113" s="214"/>
      <c r="Z113" s="214"/>
      <c r="AA113" s="214"/>
      <c r="AB113" s="214"/>
      <c r="AC113" s="214"/>
      <c r="AD113" s="214"/>
      <c r="AE113" s="214"/>
    </row>
    <row r="114" spans="1:31" x14ac:dyDescent="0.25">
      <c r="A114" s="416">
        <v>102</v>
      </c>
      <c r="B114" s="417">
        <f>IF('Intro. datos de Calib. CENTROS'!H103="","",'Intro. datos de Calib. CENTROS'!H103)</f>
        <v>25724</v>
      </c>
      <c r="C114" s="418">
        <f>IF('Intro. datos de Calib. CENTROS'!A103="","",'Intro. datos de Calib. CENTROS'!A103)</f>
        <v>21.5</v>
      </c>
      <c r="D114" s="419">
        <f>IF('Intro. datos de Calib. CENTROS'!D103="","",'Intro. datos de Calib. CENTROS'!D103)</f>
        <v>2.6000000000000002E-2</v>
      </c>
      <c r="E114" s="420"/>
      <c r="F114" s="421">
        <f t="shared" si="1"/>
        <v>2.6000000000000002E-2</v>
      </c>
      <c r="I114" s="214"/>
      <c r="J114" s="214"/>
      <c r="K114" s="214"/>
      <c r="L114" s="214"/>
      <c r="M114" s="214"/>
      <c r="N114" s="214"/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</row>
    <row r="115" spans="1:31" x14ac:dyDescent="0.25">
      <c r="A115" s="416">
        <v>103</v>
      </c>
      <c r="B115" s="417">
        <f>IF('Intro. datos de Calib. CENTROS'!H104="","",'Intro. datos de Calib. CENTROS'!H104)</f>
        <v>25807</v>
      </c>
      <c r="C115" s="418">
        <f>IF('Intro. datos de Calib. CENTROS'!A104="","",'Intro. datos de Calib. CENTROS'!A104)</f>
        <v>22</v>
      </c>
      <c r="D115" s="419">
        <f>IF('Intro. datos de Calib. CENTROS'!D104="","",'Intro. datos de Calib. CENTROS'!D104)</f>
        <v>0.06</v>
      </c>
      <c r="E115" s="420"/>
      <c r="F115" s="421">
        <f t="shared" si="1"/>
        <v>0.06</v>
      </c>
      <c r="I115" s="214"/>
      <c r="J115" s="214"/>
      <c r="K115" s="214"/>
      <c r="L115" s="214"/>
      <c r="M115" s="214"/>
      <c r="N115" s="214"/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  <c r="AA115" s="214"/>
      <c r="AB115" s="214"/>
      <c r="AC115" s="214"/>
      <c r="AD115" s="214"/>
      <c r="AE115" s="214"/>
    </row>
    <row r="116" spans="1:31" x14ac:dyDescent="0.25">
      <c r="A116" s="416">
        <v>104</v>
      </c>
      <c r="B116" s="417">
        <f>IF('Intro. datos de Calib. CENTROS'!H105="","",'Intro. datos de Calib. CENTROS'!H105)</f>
        <v>25509</v>
      </c>
      <c r="C116" s="418">
        <f>IF('Intro. datos de Calib. CENTROS'!A105="","",'Intro. datos de Calib. CENTROS'!A105)</f>
        <v>22.5</v>
      </c>
      <c r="D116" s="419">
        <f>IF('Intro. datos de Calib. CENTROS'!D105="","",'Intro. datos de Calib. CENTROS'!D105)</f>
        <v>0.11600000000000002</v>
      </c>
      <c r="E116" s="420"/>
      <c r="F116" s="421">
        <f t="shared" si="1"/>
        <v>0.11600000000000002</v>
      </c>
      <c r="I116" s="214"/>
      <c r="J116" s="214"/>
      <c r="K116" s="214"/>
      <c r="L116" s="214"/>
      <c r="M116" s="214"/>
      <c r="N116" s="214"/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  <c r="Y116" s="214"/>
      <c r="Z116" s="214"/>
      <c r="AA116" s="214"/>
      <c r="AB116" s="214"/>
      <c r="AC116" s="214"/>
      <c r="AD116" s="214"/>
      <c r="AE116" s="214"/>
    </row>
    <row r="117" spans="1:31" x14ac:dyDescent="0.25">
      <c r="A117" s="416">
        <v>105</v>
      </c>
      <c r="B117" s="417">
        <f>IF('Intro. datos de Calib. CENTROS'!H106="","",'Intro. datos de Calib. CENTROS'!H106)</f>
        <v>24763</v>
      </c>
      <c r="C117" s="418">
        <f>IF('Intro. datos de Calib. CENTROS'!A106="","",'Intro. datos de Calib. CENTROS'!A106)</f>
        <v>23</v>
      </c>
      <c r="D117" s="419">
        <f>IF('Intro. datos de Calib. CENTROS'!D106="","",'Intro. datos de Calib. CENTROS'!D106)</f>
        <v>0.01</v>
      </c>
      <c r="E117" s="420"/>
      <c r="F117" s="421">
        <f t="shared" si="1"/>
        <v>0.01</v>
      </c>
      <c r="I117" s="214"/>
      <c r="J117" s="214"/>
      <c r="K117" s="214"/>
      <c r="L117" s="214"/>
      <c r="M117" s="214"/>
      <c r="N117" s="214"/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</row>
    <row r="118" spans="1:31" x14ac:dyDescent="0.25">
      <c r="A118" s="416">
        <v>106</v>
      </c>
      <c r="B118" s="417">
        <f>IF('Intro. datos de Calib. CENTROS'!H107="","",'Intro. datos de Calib. CENTROS'!H107)</f>
        <v>26282</v>
      </c>
      <c r="C118" s="418">
        <f>IF('Intro. datos de Calib. CENTROS'!A107="","",'Intro. datos de Calib. CENTROS'!A107)</f>
        <v>23.5</v>
      </c>
      <c r="D118" s="419">
        <f>IF('Intro. datos de Calib. CENTROS'!D107="","",'Intro. datos de Calib. CENTROS'!D107)</f>
        <v>6.2E-2</v>
      </c>
      <c r="E118" s="420"/>
      <c r="F118" s="421">
        <f t="shared" si="1"/>
        <v>6.2E-2</v>
      </c>
      <c r="I118" s="214"/>
      <c r="J118" s="214"/>
      <c r="K118" s="214"/>
      <c r="L118" s="214"/>
      <c r="M118" s="214"/>
      <c r="N118" s="214"/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  <c r="AA118" s="214"/>
      <c r="AB118" s="214"/>
      <c r="AC118" s="214"/>
      <c r="AD118" s="214"/>
      <c r="AE118" s="214"/>
    </row>
    <row r="119" spans="1:31" x14ac:dyDescent="0.25">
      <c r="A119" s="416">
        <v>107</v>
      </c>
      <c r="B119" s="417">
        <f>IF('Intro. datos de Calib. CENTROS'!H108="","",'Intro. datos de Calib. CENTROS'!H108)</f>
        <v>26263</v>
      </c>
      <c r="C119" s="418">
        <f>IF('Intro. datos de Calib. CENTROS'!A108="","",'Intro. datos de Calib. CENTROS'!A108)</f>
        <v>24</v>
      </c>
      <c r="D119" s="419">
        <f>IF('Intro. datos de Calib. CENTROS'!D108="","",'Intro. datos de Calib. CENTROS'!D108)</f>
        <v>2.8000000000000004E-2</v>
      </c>
      <c r="E119" s="420"/>
      <c r="F119" s="421">
        <f t="shared" si="1"/>
        <v>2.8000000000000004E-2</v>
      </c>
      <c r="I119" s="214"/>
      <c r="J119" s="214"/>
      <c r="K119" s="214"/>
      <c r="L119" s="214"/>
      <c r="M119" s="214"/>
      <c r="N119" s="214"/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  <c r="AA119" s="214"/>
      <c r="AB119" s="214"/>
      <c r="AC119" s="214"/>
      <c r="AD119" s="214"/>
      <c r="AE119" s="214"/>
    </row>
    <row r="120" spans="1:31" x14ac:dyDescent="0.25">
      <c r="A120" s="416">
        <v>108</v>
      </c>
      <c r="B120" s="417">
        <f>IF('Intro. datos de Calib. CENTROS'!H109="","",'Intro. datos de Calib. CENTROS'!H109)</f>
        <v>25621</v>
      </c>
      <c r="C120" s="418">
        <f>IF('Intro. datos de Calib. CENTROS'!A109="","",'Intro. datos de Calib. CENTROS'!A109)</f>
        <v>24.5</v>
      </c>
      <c r="D120" s="419">
        <f>IF('Intro. datos de Calib. CENTROS'!D109="","",'Intro. datos de Calib. CENTROS'!D109)</f>
        <v>0.1</v>
      </c>
      <c r="E120" s="420"/>
      <c r="F120" s="421">
        <f t="shared" si="1"/>
        <v>0.1</v>
      </c>
      <c r="I120" s="214"/>
      <c r="J120" s="214"/>
      <c r="K120" s="214"/>
      <c r="L120" s="214"/>
      <c r="M120" s="214"/>
      <c r="N120" s="214"/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  <c r="Y120" s="214"/>
      <c r="Z120" s="214"/>
      <c r="AA120" s="214"/>
      <c r="AB120" s="214"/>
      <c r="AC120" s="214"/>
      <c r="AD120" s="214"/>
      <c r="AE120" s="214"/>
    </row>
    <row r="121" spans="1:31" x14ac:dyDescent="0.25">
      <c r="A121" s="416">
        <v>109</v>
      </c>
      <c r="B121" s="417">
        <f>IF('Intro. datos de Calib. CENTROS'!H110="","",'Intro. datos de Calib. CENTROS'!H110)</f>
        <v>26224</v>
      </c>
      <c r="C121" s="418">
        <f>IF('Intro. datos de Calib. CENTROS'!A110="","",'Intro. datos de Calib. CENTROS'!A110)</f>
        <v>25</v>
      </c>
      <c r="D121" s="419">
        <f>IF('Intro. datos de Calib. CENTROS'!D110="","",'Intro. datos de Calib. CENTROS'!D110)</f>
        <v>7.2000000000000008E-2</v>
      </c>
      <c r="E121" s="420"/>
      <c r="F121" s="421">
        <f t="shared" si="1"/>
        <v>7.2000000000000008E-2</v>
      </c>
      <c r="I121" s="214"/>
      <c r="J121" s="214"/>
      <c r="K121" s="214"/>
      <c r="L121" s="214"/>
      <c r="M121" s="214"/>
      <c r="N121" s="214"/>
      <c r="O121" s="214"/>
      <c r="P121" s="214"/>
      <c r="Q121" s="214"/>
      <c r="R121" s="214"/>
      <c r="S121" s="214"/>
      <c r="T121" s="214"/>
      <c r="U121" s="214"/>
      <c r="V121" s="214"/>
      <c r="W121" s="214"/>
      <c r="X121" s="214"/>
      <c r="Y121" s="214"/>
      <c r="Z121" s="214"/>
      <c r="AA121" s="214"/>
      <c r="AB121" s="214"/>
      <c r="AC121" s="214"/>
      <c r="AD121" s="214"/>
      <c r="AE121" s="214"/>
    </row>
    <row r="122" spans="1:31" x14ac:dyDescent="0.25">
      <c r="A122" s="416">
        <v>110</v>
      </c>
      <c r="B122" s="417">
        <f>IF('Intro. datos de Calib. CENTROS'!H111="","",'Intro. datos de Calib. CENTROS'!H111)</f>
        <v>26290</v>
      </c>
      <c r="C122" s="418">
        <f>IF('Intro. datos de Calib. CENTROS'!A111="","",'Intro. datos de Calib. CENTROS'!A111)</f>
        <v>50</v>
      </c>
      <c r="D122" s="419">
        <f>IF('Intro. datos de Calib. CENTROS'!D111="","",'Intro. datos de Calib. CENTROS'!D111)</f>
        <v>0.09</v>
      </c>
      <c r="E122" s="420"/>
      <c r="F122" s="421">
        <f t="shared" si="1"/>
        <v>0.09</v>
      </c>
      <c r="I122" s="214"/>
      <c r="J122" s="214"/>
      <c r="K122" s="214"/>
      <c r="L122" s="214"/>
      <c r="M122" s="214"/>
      <c r="N122" s="214"/>
      <c r="O122" s="214"/>
      <c r="P122" s="214"/>
      <c r="Q122" s="214"/>
      <c r="R122" s="214"/>
      <c r="S122" s="214"/>
      <c r="T122" s="214"/>
      <c r="U122" s="214"/>
      <c r="V122" s="214"/>
      <c r="W122" s="214"/>
      <c r="X122" s="214"/>
      <c r="Y122" s="214"/>
      <c r="Z122" s="214"/>
      <c r="AA122" s="214"/>
      <c r="AB122" s="214"/>
      <c r="AC122" s="214"/>
      <c r="AD122" s="214"/>
      <c r="AE122" s="214"/>
    </row>
    <row r="123" spans="1:31" x14ac:dyDescent="0.25">
      <c r="A123" s="416">
        <v>111</v>
      </c>
      <c r="B123" s="417">
        <f>IF('Intro. datos de Calib. CENTROS'!H112="","",'Intro. datos de Calib. CENTROS'!H112)</f>
        <v>26308</v>
      </c>
      <c r="C123" s="418">
        <f>IF('Intro. datos de Calib. CENTROS'!A112="","",'Intro. datos de Calib. CENTROS'!A112)</f>
        <v>75</v>
      </c>
      <c r="D123" s="419">
        <f>IF('Intro. datos de Calib. CENTROS'!D112="","",'Intro. datos de Calib. CENTROS'!D112)</f>
        <v>8.0000000000000016E-2</v>
      </c>
      <c r="E123" s="420"/>
      <c r="F123" s="421">
        <f t="shared" si="1"/>
        <v>8.0000000000000016E-2</v>
      </c>
      <c r="I123" s="214"/>
      <c r="J123" s="214"/>
      <c r="K123" s="214"/>
      <c r="L123" s="214"/>
      <c r="M123" s="214"/>
      <c r="N123" s="214"/>
      <c r="O123" s="214"/>
      <c r="P123" s="214"/>
      <c r="Q123" s="214"/>
      <c r="R123" s="214"/>
      <c r="S123" s="214"/>
      <c r="T123" s="214"/>
      <c r="U123" s="214"/>
      <c r="V123" s="214"/>
      <c r="W123" s="214"/>
      <c r="X123" s="214"/>
      <c r="Y123" s="214"/>
      <c r="Z123" s="214"/>
      <c r="AA123" s="214"/>
      <c r="AB123" s="214"/>
      <c r="AC123" s="214"/>
      <c r="AD123" s="214"/>
      <c r="AE123" s="214"/>
    </row>
    <row r="124" spans="1:31" x14ac:dyDescent="0.25">
      <c r="A124" s="416">
        <v>112</v>
      </c>
      <c r="B124" s="417">
        <f>IF('Intro. datos de Calib. CENTROS'!H113="","",'Intro. datos de Calib. CENTROS'!H113)</f>
        <v>26261</v>
      </c>
      <c r="C124" s="418">
        <f>IF('Intro. datos de Calib. CENTROS'!A113="","",'Intro. datos de Calib. CENTROS'!A113)</f>
        <v>100</v>
      </c>
      <c r="D124" s="419">
        <f>IF('Intro. datos de Calib. CENTROS'!D113="","",'Intro. datos de Calib. CENTROS'!D113)</f>
        <v>-6.0000000000000012E-2</v>
      </c>
      <c r="E124" s="420"/>
      <c r="F124" s="421">
        <f t="shared" si="1"/>
        <v>-6.0000000000000012E-2</v>
      </c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</row>
    <row r="125" spans="1:31" x14ac:dyDescent="0.25">
      <c r="A125" s="416">
        <v>113</v>
      </c>
      <c r="B125" s="417" t="str">
        <f>IF('Intro. datos de Calib. CENTROS'!H114="","",'Intro. datos de Calib. CENTROS'!H114)</f>
        <v/>
      </c>
      <c r="C125" s="418" t="str">
        <f>IF('Intro. datos de Calib. CENTROS'!A114="","",'Intro. datos de Calib. CENTROS'!A114)</f>
        <v/>
      </c>
      <c r="D125" s="419" t="str">
        <f>IF('Intro. datos de Calib. CENTROS'!D114="","",'Intro. datos de Calib. CENTROS'!D114)</f>
        <v/>
      </c>
      <c r="E125" s="420"/>
      <c r="F125" s="421" t="str">
        <f t="shared" si="1"/>
        <v/>
      </c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</row>
    <row r="126" spans="1:31" x14ac:dyDescent="0.25">
      <c r="A126" s="416">
        <v>114</v>
      </c>
      <c r="B126" s="417" t="str">
        <f>IF('Intro. datos de Calib. CENTROS'!H115="","",'Intro. datos de Calib. CENTROS'!H115)</f>
        <v/>
      </c>
      <c r="C126" s="418" t="str">
        <f>IF('Intro. datos de Calib. CENTROS'!A115="","",'Intro. datos de Calib. CENTROS'!A115)</f>
        <v/>
      </c>
      <c r="D126" s="419" t="str">
        <f>IF('Intro. datos de Calib. CENTROS'!D115="","",'Intro. datos de Calib. CENTROS'!D115)</f>
        <v/>
      </c>
      <c r="E126" s="420"/>
      <c r="F126" s="421" t="str">
        <f t="shared" si="1"/>
        <v/>
      </c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</row>
    <row r="127" spans="1:31" x14ac:dyDescent="0.25">
      <c r="A127" s="416">
        <v>115</v>
      </c>
      <c r="B127" s="417" t="str">
        <f>IF('Intro. datos de Calib. CENTROS'!H116="","",'Intro. datos de Calib. CENTROS'!H116)</f>
        <v/>
      </c>
      <c r="C127" s="418" t="str">
        <f>IF('Intro. datos de Calib. CENTROS'!A116="","",'Intro. datos de Calib. CENTROS'!A116)</f>
        <v/>
      </c>
      <c r="D127" s="419" t="str">
        <f>IF('Intro. datos de Calib. CENTROS'!D116="","",'Intro. datos de Calib. CENTROS'!D116)</f>
        <v/>
      </c>
      <c r="E127" s="420"/>
      <c r="F127" s="421" t="str">
        <f t="shared" si="1"/>
        <v/>
      </c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</row>
    <row r="128" spans="1:31" x14ac:dyDescent="0.25">
      <c r="A128" s="416">
        <v>116</v>
      </c>
      <c r="B128" s="417" t="str">
        <f>IF('Intro. datos de Calib. CENTROS'!H117="","",'Intro. datos de Calib. CENTROS'!H117)</f>
        <v/>
      </c>
      <c r="C128" s="418" t="str">
        <f>IF('Intro. datos de Calib. CENTROS'!A117="","",'Intro. datos de Calib. CENTROS'!A117)</f>
        <v/>
      </c>
      <c r="D128" s="419" t="str">
        <f>IF('Intro. datos de Calib. CENTROS'!D117="","",'Intro. datos de Calib. CENTROS'!D117)</f>
        <v/>
      </c>
      <c r="E128" s="420"/>
      <c r="F128" s="421" t="str">
        <f t="shared" si="1"/>
        <v/>
      </c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</row>
    <row r="129" spans="1:31" x14ac:dyDescent="0.25">
      <c r="A129" s="416">
        <v>117</v>
      </c>
      <c r="B129" s="417" t="str">
        <f>IF('Intro. datos de Calib. CENTROS'!H118="","",'Intro. datos de Calib. CENTROS'!H118)</f>
        <v/>
      </c>
      <c r="C129" s="418" t="str">
        <f>IF('Intro. datos de Calib. CENTROS'!A118="","",'Intro. datos de Calib. CENTROS'!A118)</f>
        <v/>
      </c>
      <c r="D129" s="419" t="str">
        <f>IF('Intro. datos de Calib. CENTROS'!D118="","",'Intro. datos de Calib. CENTROS'!D118)</f>
        <v/>
      </c>
      <c r="E129" s="420"/>
      <c r="F129" s="421" t="str">
        <f t="shared" si="1"/>
        <v/>
      </c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</row>
    <row r="130" spans="1:31" x14ac:dyDescent="0.25">
      <c r="A130" s="416">
        <v>118</v>
      </c>
      <c r="B130" s="417" t="str">
        <f>IF('Intro. datos de Calib. CENTROS'!H119="","",'Intro. datos de Calib. CENTROS'!H119)</f>
        <v/>
      </c>
      <c r="C130" s="418" t="str">
        <f>IF('Intro. datos de Calib. CENTROS'!A119="","",'Intro. datos de Calib. CENTROS'!A119)</f>
        <v/>
      </c>
      <c r="D130" s="419" t="str">
        <f>IF('Intro. datos de Calib. CENTROS'!D119="","",'Intro. datos de Calib. CENTROS'!D119)</f>
        <v/>
      </c>
      <c r="E130" s="420"/>
      <c r="F130" s="421" t="str">
        <f t="shared" si="1"/>
        <v/>
      </c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</row>
    <row r="131" spans="1:31" x14ac:dyDescent="0.25">
      <c r="A131" s="416">
        <v>119</v>
      </c>
      <c r="B131" s="417" t="str">
        <f>IF('Intro. datos de Calib. CENTROS'!H120="","",'Intro. datos de Calib. CENTROS'!H120)</f>
        <v/>
      </c>
      <c r="C131" s="418" t="str">
        <f>IF('Intro. datos de Calib. CENTROS'!A120="","",'Intro. datos de Calib. CENTROS'!A120)</f>
        <v/>
      </c>
      <c r="D131" s="419" t="str">
        <f>IF('Intro. datos de Calib. CENTROS'!D120="","",'Intro. datos de Calib. CENTROS'!D120)</f>
        <v/>
      </c>
      <c r="E131" s="420"/>
      <c r="F131" s="421" t="str">
        <f t="shared" si="1"/>
        <v/>
      </c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</row>
    <row r="132" spans="1:31" x14ac:dyDescent="0.25">
      <c r="A132" s="416">
        <v>120</v>
      </c>
      <c r="B132" s="417" t="str">
        <f>IF('Intro. datos de Calib. CENTROS'!H121="","",'Intro. datos de Calib. CENTROS'!H121)</f>
        <v/>
      </c>
      <c r="C132" s="418" t="str">
        <f>IF('Intro. datos de Calib. CENTROS'!A121="","",'Intro. datos de Calib. CENTROS'!A121)</f>
        <v/>
      </c>
      <c r="D132" s="419" t="str">
        <f>IF('Intro. datos de Calib. CENTROS'!D121="","",'Intro. datos de Calib. CENTROS'!D121)</f>
        <v/>
      </c>
      <c r="E132" s="420"/>
      <c r="F132" s="421" t="str">
        <f t="shared" si="1"/>
        <v/>
      </c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</row>
    <row r="133" spans="1:31" x14ac:dyDescent="0.25">
      <c r="A133" s="416">
        <v>121</v>
      </c>
      <c r="B133" s="417" t="str">
        <f>IF('Intro. datos de Calib. CENTROS'!H122="","",'Intro. datos de Calib. CENTROS'!H122)</f>
        <v/>
      </c>
      <c r="C133" s="418" t="str">
        <f>IF('Intro. datos de Calib. CENTROS'!A122="","",'Intro. datos de Calib. CENTROS'!A122)</f>
        <v/>
      </c>
      <c r="D133" s="419" t="str">
        <f>IF('Intro. datos de Calib. CENTROS'!D122="","",'Intro. datos de Calib. CENTROS'!D122)</f>
        <v/>
      </c>
      <c r="E133" s="420"/>
      <c r="F133" s="421" t="str">
        <f t="shared" si="1"/>
        <v/>
      </c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</row>
    <row r="134" spans="1:31" x14ac:dyDescent="0.25">
      <c r="A134" s="416">
        <v>122</v>
      </c>
      <c r="B134" s="417" t="str">
        <f>IF('Intro. datos de Calib. CENTROS'!H123="","",'Intro. datos de Calib. CENTROS'!H123)</f>
        <v/>
      </c>
      <c r="C134" s="418" t="str">
        <f>IF('Intro. datos de Calib. CENTROS'!A123="","",'Intro. datos de Calib. CENTROS'!A123)</f>
        <v/>
      </c>
      <c r="D134" s="419" t="str">
        <f>IF('Intro. datos de Calib. CENTROS'!D123="","",'Intro. datos de Calib. CENTROS'!D123)</f>
        <v/>
      </c>
      <c r="E134" s="420"/>
      <c r="F134" s="421" t="str">
        <f t="shared" si="1"/>
        <v/>
      </c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</row>
    <row r="135" spans="1:31" x14ac:dyDescent="0.25"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</row>
    <row r="136" spans="1:31" x14ac:dyDescent="0.25"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AA136" s="214"/>
      <c r="AB136" s="214"/>
      <c r="AC136" s="214"/>
      <c r="AD136" s="214"/>
      <c r="AE136" s="214"/>
    </row>
    <row r="137" spans="1:31" x14ac:dyDescent="0.25"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AA137" s="214"/>
      <c r="AB137" s="214"/>
      <c r="AC137" s="214"/>
      <c r="AD137" s="214"/>
      <c r="AE137" s="214"/>
    </row>
    <row r="138" spans="1:31" x14ac:dyDescent="0.25"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AA138" s="214"/>
      <c r="AB138" s="214"/>
      <c r="AC138" s="214"/>
      <c r="AD138" s="214"/>
      <c r="AE138" s="214"/>
    </row>
    <row r="139" spans="1:31" x14ac:dyDescent="0.25">
      <c r="I139" s="214"/>
      <c r="J139" s="214"/>
      <c r="K139" s="214"/>
      <c r="L139" s="214"/>
      <c r="M139" s="214"/>
      <c r="N139" s="214"/>
      <c r="O139" s="214"/>
    </row>
  </sheetData>
  <mergeCells count="72">
    <mergeCell ref="L7:Q7"/>
    <mergeCell ref="R7:T7"/>
    <mergeCell ref="L8:Q8"/>
    <mergeCell ref="R8:T8"/>
    <mergeCell ref="I9:T9"/>
    <mergeCell ref="L4:Q4"/>
    <mergeCell ref="R4:T4"/>
    <mergeCell ref="L5:Q5"/>
    <mergeCell ref="R5:T5"/>
    <mergeCell ref="L6:Q6"/>
    <mergeCell ref="R6:T6"/>
    <mergeCell ref="L1:Q1"/>
    <mergeCell ref="R1:T1"/>
    <mergeCell ref="L2:Q2"/>
    <mergeCell ref="R2:T2"/>
    <mergeCell ref="L3:Q3"/>
    <mergeCell ref="R3:T3"/>
    <mergeCell ref="I37:K37"/>
    <mergeCell ref="L37:T37"/>
    <mergeCell ref="I36:K36"/>
    <mergeCell ref="L36:T36"/>
    <mergeCell ref="I18:K18"/>
    <mergeCell ref="I29:K29"/>
    <mergeCell ref="L29:T29"/>
    <mergeCell ref="I33:K33"/>
    <mergeCell ref="L33:T33"/>
    <mergeCell ref="I34:K34"/>
    <mergeCell ref="L34:T34"/>
    <mergeCell ref="I35:K35"/>
    <mergeCell ref="L35:T35"/>
    <mergeCell ref="I30:K30"/>
    <mergeCell ref="L30:T30"/>
    <mergeCell ref="I31:K31"/>
    <mergeCell ref="L32:T32"/>
    <mergeCell ref="I24:K24"/>
    <mergeCell ref="L24:T24"/>
    <mergeCell ref="I25:T25"/>
    <mergeCell ref="I26:T26"/>
    <mergeCell ref="I27:T27"/>
    <mergeCell ref="I28:K28"/>
    <mergeCell ref="L28:T28"/>
    <mergeCell ref="AH29:AI29"/>
    <mergeCell ref="AF29:AG29"/>
    <mergeCell ref="I20:K20"/>
    <mergeCell ref="L20:T20"/>
    <mergeCell ref="I21:K21"/>
    <mergeCell ref="L21:T21"/>
    <mergeCell ref="I22:K22"/>
    <mergeCell ref="L22:T22"/>
    <mergeCell ref="I23:K23"/>
    <mergeCell ref="L23:T23"/>
    <mergeCell ref="I14:T14"/>
    <mergeCell ref="I15:K15"/>
    <mergeCell ref="L15:T15"/>
    <mergeCell ref="I16:K16"/>
    <mergeCell ref="L16:T16"/>
    <mergeCell ref="I17:K17"/>
    <mergeCell ref="L17:T17"/>
    <mergeCell ref="I19:K19"/>
    <mergeCell ref="L19:T19"/>
    <mergeCell ref="I44:K44"/>
    <mergeCell ref="L44:N44"/>
    <mergeCell ref="I42:K42"/>
    <mergeCell ref="L42:O42"/>
    <mergeCell ref="L43:N43"/>
    <mergeCell ref="I43:K43"/>
    <mergeCell ref="I39:K39"/>
    <mergeCell ref="I40:K40"/>
    <mergeCell ref="L39:N39"/>
    <mergeCell ref="L40:N40"/>
    <mergeCell ref="L31:T31"/>
    <mergeCell ref="I32:K32"/>
  </mergeCells>
  <dataValidations count="6">
    <dataValidation type="list" allowBlank="1" showInputMessage="1" showErrorMessage="1" sqref="L39" xr:uid="{00000000-0002-0000-0200-000000000000}">
      <formula1>COLABORADORES</formula1>
    </dataValidation>
    <dataValidation type="list" allowBlank="1" showInputMessage="1" showErrorMessage="1" sqref="L42 P42" xr:uid="{00000000-0002-0000-0200-000001000000}">
      <formula1>BLOQUES_PATRON</formula1>
    </dataValidation>
    <dataValidation type="list" allowBlank="1" showInputMessage="1" showErrorMessage="1" sqref="L43:N43" xr:uid="{00000000-0002-0000-0200-000002000000}">
      <formula1>calibrando1</formula1>
    </dataValidation>
    <dataValidation type="list" allowBlank="1" showInputMessage="1" showErrorMessage="1" sqref="L44:N44" xr:uid="{00000000-0002-0000-0200-000003000000}">
      <formula1>patron1</formula1>
    </dataValidation>
    <dataValidation type="list" allowBlank="1" showInputMessage="1" showErrorMessage="1" sqref="L40:N40" xr:uid="{00000000-0002-0000-0200-000004000000}">
      <formula1>revisores</formula1>
    </dataValidation>
    <dataValidation type="list" allowBlank="1" showInputMessage="1" showErrorMessage="1" sqref="L37:T37" xr:uid="{D541BC2E-AEBB-45C9-AC83-0D7F10AA2F79}">
      <formula1>material_y_marca</formula1>
    </dataValidation>
  </dataValidations>
  <hyperlinks>
    <hyperlink ref="AJ18" r:id="rId1" xr:uid="{9614C0C3-E732-43EF-BDE2-F46202C27DCC}"/>
    <hyperlink ref="AJ19" r:id="rId2" xr:uid="{14B12A20-36F9-47AE-AAFF-BF2848A7B458}"/>
    <hyperlink ref="AJ20" r:id="rId3" xr:uid="{400E7FCE-346C-43E8-8D13-402212BE4604}"/>
    <hyperlink ref="AJ21" r:id="rId4" xr:uid="{0E51EFD0-DF94-45D0-8B49-FC8123E36732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rgb="FFFFFF00"/>
  </sheetPr>
  <dimension ref="A1:AL300"/>
  <sheetViews>
    <sheetView workbookViewId="0">
      <selection activeCell="C8" sqref="C4:C8"/>
    </sheetView>
  </sheetViews>
  <sheetFormatPr baseColWidth="10" defaultColWidth="11.42578125" defaultRowHeight="15" x14ac:dyDescent="0.25"/>
  <cols>
    <col min="1" max="1" width="4" bestFit="1" customWidth="1"/>
    <col min="2" max="2" width="28.5703125" bestFit="1" customWidth="1"/>
    <col min="3" max="3" width="34.140625" bestFit="1" customWidth="1"/>
    <col min="4" max="4" width="32" bestFit="1" customWidth="1"/>
    <col min="6" max="6" width="13.5703125" customWidth="1"/>
    <col min="13" max="13" width="11.28515625" customWidth="1"/>
    <col min="16" max="16" width="50" bestFit="1" customWidth="1"/>
  </cols>
  <sheetData>
    <row r="1" spans="1:38" ht="27" thickBot="1" x14ac:dyDescent="0.3">
      <c r="A1" s="971" t="s">
        <v>780</v>
      </c>
      <c r="B1" s="971"/>
      <c r="C1" s="971"/>
      <c r="D1" s="971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</row>
    <row r="2" spans="1:38" x14ac:dyDescent="0.25">
      <c r="A2" s="972" t="s">
        <v>464</v>
      </c>
      <c r="B2" s="973" t="s">
        <v>781</v>
      </c>
      <c r="C2" s="974" t="s">
        <v>782</v>
      </c>
      <c r="D2" s="974" t="s">
        <v>783</v>
      </c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433" t="s">
        <v>784</v>
      </c>
      <c r="Q2" s="214"/>
      <c r="R2" s="214"/>
      <c r="S2" s="214"/>
      <c r="T2" s="214"/>
      <c r="U2" s="214"/>
      <c r="V2" s="214"/>
      <c r="W2" s="214"/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</row>
    <row r="3" spans="1:38" x14ac:dyDescent="0.25">
      <c r="A3" s="972"/>
      <c r="B3" s="973"/>
      <c r="C3" s="974"/>
      <c r="D3" s="975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434" t="s">
        <v>785</v>
      </c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</row>
    <row r="4" spans="1:38" x14ac:dyDescent="0.25">
      <c r="A4" s="435">
        <v>1</v>
      </c>
      <c r="D4" s="439" t="s">
        <v>788</v>
      </c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434" t="s">
        <v>786</v>
      </c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</row>
    <row r="5" spans="1:38" x14ac:dyDescent="0.25">
      <c r="A5" s="436">
        <v>2</v>
      </c>
      <c r="D5" s="439" t="s">
        <v>788</v>
      </c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434" t="s">
        <v>787</v>
      </c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</row>
    <row r="6" spans="1:38" x14ac:dyDescent="0.25">
      <c r="A6" s="436">
        <v>3</v>
      </c>
      <c r="D6" s="439" t="s">
        <v>788</v>
      </c>
      <c r="E6" s="214"/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434" t="s">
        <v>788</v>
      </c>
      <c r="Q6" s="214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</row>
    <row r="7" spans="1:38" x14ac:dyDescent="0.25">
      <c r="A7" s="436">
        <v>4</v>
      </c>
      <c r="D7" s="439" t="s">
        <v>788</v>
      </c>
      <c r="E7" s="214"/>
      <c r="F7" s="214"/>
      <c r="G7" s="214"/>
      <c r="H7" s="214"/>
      <c r="I7" s="214"/>
      <c r="J7" s="214"/>
      <c r="K7" s="214"/>
      <c r="L7" s="214"/>
      <c r="M7" s="214"/>
      <c r="N7" s="214"/>
      <c r="O7" s="214"/>
      <c r="P7" s="43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</row>
    <row r="8" spans="1:38" ht="15.75" thickBot="1" x14ac:dyDescent="0.3">
      <c r="A8" s="436">
        <v>5</v>
      </c>
      <c r="D8" s="439" t="s">
        <v>788</v>
      </c>
      <c r="E8" s="214"/>
      <c r="F8" s="214"/>
      <c r="G8" s="214"/>
      <c r="H8" s="214"/>
      <c r="I8" s="214"/>
      <c r="J8" s="214"/>
      <c r="K8" s="214"/>
      <c r="L8" s="214"/>
      <c r="M8" s="214"/>
      <c r="N8" s="214"/>
      <c r="O8" s="214"/>
      <c r="P8" s="437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</row>
    <row r="9" spans="1:38" x14ac:dyDescent="0.25">
      <c r="A9" s="436">
        <v>6</v>
      </c>
      <c r="D9" s="439" t="s">
        <v>788</v>
      </c>
      <c r="E9" s="214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</row>
    <row r="10" spans="1:38" x14ac:dyDescent="0.25">
      <c r="A10" s="436">
        <v>7</v>
      </c>
      <c r="D10" s="439" t="s">
        <v>788</v>
      </c>
      <c r="E10" s="214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</row>
    <row r="11" spans="1:38" x14ac:dyDescent="0.25">
      <c r="A11" s="436">
        <v>8</v>
      </c>
      <c r="D11" s="439" t="s">
        <v>788</v>
      </c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</row>
    <row r="12" spans="1:38" x14ac:dyDescent="0.25">
      <c r="A12" s="436">
        <v>9</v>
      </c>
      <c r="D12" s="439" t="s">
        <v>788</v>
      </c>
      <c r="E12" s="214"/>
      <c r="F12" s="214"/>
      <c r="G12" s="214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</row>
    <row r="13" spans="1:38" x14ac:dyDescent="0.25">
      <c r="A13" s="436">
        <v>10</v>
      </c>
      <c r="D13" s="439" t="s">
        <v>788</v>
      </c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</row>
    <row r="14" spans="1:38" x14ac:dyDescent="0.25">
      <c r="A14" s="436">
        <v>11</v>
      </c>
      <c r="D14" s="439" t="s">
        <v>788</v>
      </c>
      <c r="E14" s="214"/>
      <c r="F14" s="214">
        <v>1.008</v>
      </c>
      <c r="G14" s="214">
        <v>2156</v>
      </c>
      <c r="H14" s="214"/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  <c r="AL14" s="214"/>
    </row>
    <row r="15" spans="1:38" x14ac:dyDescent="0.25">
      <c r="A15" s="436">
        <v>12</v>
      </c>
      <c r="D15" s="439" t="s">
        <v>788</v>
      </c>
      <c r="E15" s="214"/>
      <c r="F15" s="214">
        <v>1.0089999999999999</v>
      </c>
      <c r="G15" s="214">
        <v>2506</v>
      </c>
      <c r="H15" s="214"/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  <c r="AL15" s="214"/>
    </row>
    <row r="16" spans="1:38" x14ac:dyDescent="0.25">
      <c r="A16" s="436">
        <v>13</v>
      </c>
      <c r="D16" s="439" t="s">
        <v>788</v>
      </c>
      <c r="E16" s="214"/>
      <c r="F16" s="214">
        <v>1.01</v>
      </c>
      <c r="G16" s="214">
        <v>2073</v>
      </c>
      <c r="H16" s="214"/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</row>
    <row r="17" spans="1:38" x14ac:dyDescent="0.25">
      <c r="A17" s="436">
        <v>14</v>
      </c>
      <c r="D17" s="439" t="s">
        <v>788</v>
      </c>
      <c r="E17" s="214"/>
      <c r="F17" s="214">
        <v>1.02</v>
      </c>
      <c r="G17" s="214">
        <v>2728</v>
      </c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  <c r="AL17" s="214"/>
    </row>
    <row r="18" spans="1:38" x14ac:dyDescent="0.25">
      <c r="A18" s="436">
        <v>15</v>
      </c>
      <c r="D18" s="439" t="s">
        <v>788</v>
      </c>
      <c r="E18" s="214"/>
      <c r="F18" s="214">
        <v>1.03</v>
      </c>
      <c r="G18" s="214">
        <v>2100</v>
      </c>
      <c r="H18" s="214"/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  <c r="AL18" s="214"/>
    </row>
    <row r="19" spans="1:38" x14ac:dyDescent="0.25">
      <c r="A19" s="436">
        <v>16</v>
      </c>
      <c r="D19" s="439" t="s">
        <v>788</v>
      </c>
      <c r="E19" s="214"/>
      <c r="F19" s="214">
        <v>1.04</v>
      </c>
      <c r="G19" s="214">
        <v>2399</v>
      </c>
      <c r="H19" s="214"/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  <c r="AK19" s="214"/>
      <c r="AL19" s="214"/>
    </row>
    <row r="20" spans="1:38" x14ac:dyDescent="0.25">
      <c r="A20" s="436">
        <v>17</v>
      </c>
      <c r="D20" s="439" t="s">
        <v>788</v>
      </c>
      <c r="E20" s="214"/>
      <c r="F20" s="214">
        <v>1.05</v>
      </c>
      <c r="G20" s="214">
        <v>2160</v>
      </c>
      <c r="H20" s="214"/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</row>
    <row r="21" spans="1:38" x14ac:dyDescent="0.25">
      <c r="A21" s="436">
        <v>18</v>
      </c>
      <c r="D21" s="439" t="s">
        <v>788</v>
      </c>
      <c r="E21" s="214"/>
      <c r="F21" s="214">
        <v>1.06</v>
      </c>
      <c r="G21" s="214">
        <v>2769</v>
      </c>
      <c r="H21" s="214"/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214"/>
      <c r="AG21" s="214"/>
      <c r="AH21" s="214"/>
      <c r="AI21" s="214"/>
      <c r="AJ21" s="214"/>
      <c r="AK21" s="214"/>
      <c r="AL21" s="214"/>
    </row>
    <row r="22" spans="1:38" x14ac:dyDescent="0.25">
      <c r="A22" s="436">
        <v>19</v>
      </c>
      <c r="D22" s="439" t="s">
        <v>788</v>
      </c>
      <c r="E22" s="214"/>
      <c r="F22" s="214">
        <v>1.07</v>
      </c>
      <c r="G22" s="214">
        <v>2010</v>
      </c>
      <c r="H22" s="214"/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214"/>
      <c r="AG22" s="214"/>
      <c r="AH22" s="214"/>
      <c r="AI22" s="214"/>
      <c r="AJ22" s="214"/>
      <c r="AK22" s="214"/>
      <c r="AL22" s="214"/>
    </row>
    <row r="23" spans="1:38" x14ac:dyDescent="0.25">
      <c r="A23" s="436">
        <v>20</v>
      </c>
      <c r="D23" s="439" t="s">
        <v>788</v>
      </c>
      <c r="E23" s="214"/>
      <c r="F23" s="214">
        <v>1.08</v>
      </c>
      <c r="G23" s="214">
        <v>2005</v>
      </c>
      <c r="H23" s="214"/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  <c r="AL23" s="214"/>
    </row>
    <row r="24" spans="1:38" x14ac:dyDescent="0.25">
      <c r="A24" s="436">
        <v>21</v>
      </c>
      <c r="D24" s="439" t="s">
        <v>788</v>
      </c>
      <c r="E24" s="214"/>
      <c r="F24" s="214">
        <v>1.0900000000000001</v>
      </c>
      <c r="G24" s="214">
        <v>1363</v>
      </c>
      <c r="H24" s="214"/>
      <c r="I24" s="214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  <c r="AL24" s="214"/>
    </row>
    <row r="25" spans="1:38" x14ac:dyDescent="0.25">
      <c r="A25" s="436">
        <v>22</v>
      </c>
      <c r="D25" s="439" t="s">
        <v>788</v>
      </c>
      <c r="E25" s="214"/>
      <c r="F25" s="214">
        <v>1.1000000000000001</v>
      </c>
      <c r="G25" s="214">
        <v>2289</v>
      </c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214"/>
    </row>
    <row r="26" spans="1:38" x14ac:dyDescent="0.25">
      <c r="A26" s="436">
        <v>23</v>
      </c>
      <c r="D26" s="439" t="s">
        <v>788</v>
      </c>
      <c r="E26" s="214"/>
      <c r="F26" s="214">
        <v>1.1100000000000001</v>
      </c>
      <c r="G26" s="214">
        <v>2119</v>
      </c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</row>
    <row r="27" spans="1:38" x14ac:dyDescent="0.25">
      <c r="A27" s="436">
        <v>24</v>
      </c>
      <c r="D27" s="439" t="s">
        <v>788</v>
      </c>
      <c r="E27" s="214"/>
      <c r="F27" s="214">
        <v>1.1200000000000001</v>
      </c>
      <c r="G27" s="214">
        <v>2381</v>
      </c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214"/>
      <c r="AG27" s="214"/>
      <c r="AH27" s="214"/>
      <c r="AI27" s="214"/>
      <c r="AJ27" s="214"/>
      <c r="AK27" s="214"/>
      <c r="AL27" s="214"/>
    </row>
    <row r="28" spans="1:38" x14ac:dyDescent="0.25">
      <c r="A28" s="436">
        <v>25</v>
      </c>
      <c r="D28" s="439" t="s">
        <v>788</v>
      </c>
      <c r="E28" s="214"/>
      <c r="F28" s="214">
        <v>1.1299999999999999</v>
      </c>
      <c r="G28" s="214">
        <v>2102</v>
      </c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  <c r="AL28" s="214"/>
    </row>
    <row r="29" spans="1:38" x14ac:dyDescent="0.25">
      <c r="A29" s="436">
        <v>26</v>
      </c>
      <c r="D29" s="439" t="s">
        <v>788</v>
      </c>
      <c r="E29" s="214"/>
      <c r="F29" s="214">
        <v>1.1399999999999999</v>
      </c>
      <c r="G29" s="214">
        <v>2104</v>
      </c>
      <c r="H29" s="214"/>
      <c r="I29" s="214"/>
      <c r="J29" s="214"/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</row>
    <row r="30" spans="1:38" x14ac:dyDescent="0.25">
      <c r="A30" s="436">
        <v>27</v>
      </c>
      <c r="D30" s="439" t="s">
        <v>788</v>
      </c>
      <c r="E30" s="214"/>
      <c r="F30" s="214">
        <v>1.1499999999999999</v>
      </c>
      <c r="G30" s="214">
        <v>1520</v>
      </c>
      <c r="H30" s="214"/>
      <c r="I30" s="214"/>
      <c r="J30" s="214"/>
      <c r="K30" s="214"/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</row>
    <row r="31" spans="1:38" x14ac:dyDescent="0.25">
      <c r="A31" s="436">
        <v>28</v>
      </c>
      <c r="D31" s="439" t="s">
        <v>788</v>
      </c>
      <c r="E31" s="214"/>
      <c r="F31" s="214">
        <v>1.1599999999999999</v>
      </c>
      <c r="G31" s="214">
        <v>2671</v>
      </c>
      <c r="H31" s="214"/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</row>
    <row r="32" spans="1:38" x14ac:dyDescent="0.25">
      <c r="A32" s="436">
        <v>29</v>
      </c>
      <c r="D32" s="439" t="s">
        <v>788</v>
      </c>
      <c r="E32" s="214"/>
      <c r="F32" s="214">
        <v>1.17</v>
      </c>
      <c r="G32" s="214">
        <v>2075</v>
      </c>
      <c r="H32" s="214"/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</row>
    <row r="33" spans="1:38" x14ac:dyDescent="0.25">
      <c r="A33" s="436">
        <v>30</v>
      </c>
      <c r="D33" s="439" t="s">
        <v>788</v>
      </c>
      <c r="E33" s="214"/>
      <c r="F33" s="214">
        <v>1.18</v>
      </c>
      <c r="G33" s="214">
        <v>2202</v>
      </c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</row>
    <row r="34" spans="1:38" x14ac:dyDescent="0.25">
      <c r="A34" s="436">
        <v>31</v>
      </c>
      <c r="D34" s="439" t="s">
        <v>788</v>
      </c>
      <c r="E34" s="214"/>
      <c r="F34" s="214">
        <v>1.19</v>
      </c>
      <c r="G34" s="214">
        <v>2578</v>
      </c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/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</row>
    <row r="35" spans="1:38" x14ac:dyDescent="0.25">
      <c r="A35" s="436">
        <v>32</v>
      </c>
      <c r="D35" s="439" t="s">
        <v>788</v>
      </c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</row>
    <row r="36" spans="1:38" x14ac:dyDescent="0.25">
      <c r="A36" s="436">
        <v>33</v>
      </c>
      <c r="D36" s="439" t="s">
        <v>788</v>
      </c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</row>
    <row r="37" spans="1:38" x14ac:dyDescent="0.25">
      <c r="A37" s="436">
        <v>34</v>
      </c>
      <c r="D37" s="439" t="s">
        <v>788</v>
      </c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</row>
    <row r="38" spans="1:38" x14ac:dyDescent="0.25">
      <c r="A38" s="436">
        <v>35</v>
      </c>
      <c r="D38" s="439" t="s">
        <v>788</v>
      </c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214"/>
      <c r="AG38" s="214"/>
      <c r="AH38" s="214"/>
      <c r="AI38" s="214"/>
      <c r="AJ38" s="214"/>
      <c r="AK38" s="214"/>
      <c r="AL38" s="214"/>
    </row>
    <row r="39" spans="1:38" x14ac:dyDescent="0.25">
      <c r="A39" s="436">
        <v>36</v>
      </c>
      <c r="D39" s="439" t="s">
        <v>788</v>
      </c>
      <c r="E39" s="214"/>
      <c r="F39" s="214"/>
      <c r="G39" s="214"/>
      <c r="H39" s="214"/>
      <c r="I39" s="214"/>
      <c r="J39" s="214"/>
      <c r="K39" s="214"/>
      <c r="L39" s="214"/>
      <c r="M39" s="214"/>
      <c r="N39" s="214"/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  <c r="AA39" s="214"/>
      <c r="AB39" s="214"/>
      <c r="AC39" s="214"/>
      <c r="AD39" s="214"/>
      <c r="AE39" s="214"/>
      <c r="AF39" s="214"/>
      <c r="AG39" s="214"/>
      <c r="AH39" s="214"/>
      <c r="AI39" s="214"/>
      <c r="AJ39" s="214"/>
      <c r="AK39" s="214"/>
      <c r="AL39" s="214"/>
    </row>
    <row r="40" spans="1:38" x14ac:dyDescent="0.25">
      <c r="A40" s="436">
        <v>37</v>
      </c>
      <c r="D40" s="439" t="s">
        <v>788</v>
      </c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  <c r="AA40" s="214"/>
      <c r="AB40" s="214"/>
      <c r="AC40" s="214"/>
      <c r="AD40" s="214"/>
      <c r="AE40" s="214"/>
      <c r="AF40" s="214"/>
      <c r="AG40" s="214"/>
      <c r="AH40" s="214"/>
      <c r="AI40" s="214"/>
      <c r="AJ40" s="214"/>
      <c r="AK40" s="214"/>
      <c r="AL40" s="214"/>
    </row>
    <row r="41" spans="1:38" x14ac:dyDescent="0.25">
      <c r="A41" s="436">
        <v>38</v>
      </c>
      <c r="D41" s="439" t="s">
        <v>788</v>
      </c>
      <c r="E41" s="214"/>
      <c r="F41" s="214"/>
      <c r="G41" s="214"/>
      <c r="H41" s="214"/>
      <c r="I41" s="214"/>
      <c r="J41" s="214"/>
      <c r="K41" s="214"/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  <c r="AA41" s="214"/>
      <c r="AB41" s="214"/>
      <c r="AC41" s="214"/>
      <c r="AD41" s="214"/>
      <c r="AE41" s="214"/>
      <c r="AF41" s="214"/>
      <c r="AG41" s="214"/>
      <c r="AH41" s="214"/>
      <c r="AI41" s="214"/>
      <c r="AJ41" s="214"/>
      <c r="AK41" s="214"/>
      <c r="AL41" s="214"/>
    </row>
    <row r="42" spans="1:38" x14ac:dyDescent="0.25">
      <c r="A42" s="436">
        <v>39</v>
      </c>
      <c r="D42" s="439" t="s">
        <v>788</v>
      </c>
      <c r="E42" s="214"/>
      <c r="F42" s="214"/>
      <c r="G42" s="214"/>
      <c r="H42" s="214"/>
      <c r="I42" s="214"/>
      <c r="J42" s="214"/>
      <c r="K42" s="214"/>
      <c r="L42" s="214"/>
      <c r="M42" s="214"/>
      <c r="N42" s="214"/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214"/>
      <c r="AG42" s="214"/>
      <c r="AH42" s="214"/>
      <c r="AI42" s="214"/>
      <c r="AJ42" s="214"/>
      <c r="AK42" s="214"/>
      <c r="AL42" s="214"/>
    </row>
    <row r="43" spans="1:38" x14ac:dyDescent="0.25">
      <c r="A43" s="436">
        <v>40</v>
      </c>
      <c r="D43" s="439" t="s">
        <v>788</v>
      </c>
      <c r="E43" s="214"/>
      <c r="F43" s="214"/>
      <c r="G43" s="214"/>
      <c r="H43" s="214"/>
      <c r="I43" s="214"/>
      <c r="J43" s="214"/>
      <c r="K43" s="214"/>
      <c r="L43" s="214"/>
      <c r="M43" s="214"/>
      <c r="N43" s="214"/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  <c r="AA43" s="214"/>
      <c r="AB43" s="214"/>
      <c r="AC43" s="214"/>
      <c r="AD43" s="214"/>
      <c r="AE43" s="214"/>
      <c r="AF43" s="214"/>
      <c r="AG43" s="214"/>
      <c r="AH43" s="214"/>
      <c r="AI43" s="214"/>
      <c r="AJ43" s="214"/>
      <c r="AK43" s="214"/>
      <c r="AL43" s="214"/>
    </row>
    <row r="44" spans="1:38" x14ac:dyDescent="0.25">
      <c r="A44" s="436">
        <v>41</v>
      </c>
      <c r="D44" s="439" t="s">
        <v>788</v>
      </c>
      <c r="E44" s="214"/>
      <c r="F44" s="214"/>
      <c r="G44" s="214"/>
      <c r="H44" s="214"/>
      <c r="I44" s="214"/>
      <c r="J44" s="214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</row>
    <row r="45" spans="1:38" x14ac:dyDescent="0.25">
      <c r="A45" s="436">
        <v>42</v>
      </c>
      <c r="D45" s="439" t="s">
        <v>788</v>
      </c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</row>
    <row r="46" spans="1:38" x14ac:dyDescent="0.25">
      <c r="A46" s="436">
        <v>43</v>
      </c>
      <c r="D46" s="439" t="s">
        <v>788</v>
      </c>
      <c r="E46" s="214"/>
      <c r="F46" s="214"/>
      <c r="G46" s="214"/>
      <c r="H46" s="214"/>
      <c r="I46" s="214"/>
      <c r="J46" s="214"/>
      <c r="K46" s="214"/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14"/>
      <c r="AA46" s="214"/>
      <c r="AB46" s="214"/>
      <c r="AC46" s="214"/>
      <c r="AD46" s="214"/>
      <c r="AE46" s="214"/>
      <c r="AF46" s="214"/>
      <c r="AG46" s="214"/>
      <c r="AH46" s="214"/>
      <c r="AI46" s="214"/>
      <c r="AJ46" s="214"/>
      <c r="AK46" s="214"/>
      <c r="AL46" s="214"/>
    </row>
    <row r="47" spans="1:38" x14ac:dyDescent="0.25">
      <c r="A47" s="436">
        <v>44</v>
      </c>
      <c r="D47" s="439" t="s">
        <v>788</v>
      </c>
      <c r="E47" s="214"/>
      <c r="F47" s="214"/>
      <c r="G47" s="214"/>
      <c r="H47" s="214"/>
      <c r="I47" s="214"/>
      <c r="J47" s="214"/>
      <c r="K47" s="214"/>
      <c r="L47" s="214"/>
      <c r="M47" s="214"/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214"/>
      <c r="AG47" s="214"/>
      <c r="AH47" s="214"/>
      <c r="AI47" s="214"/>
      <c r="AJ47" s="214"/>
      <c r="AK47" s="214"/>
      <c r="AL47" s="214"/>
    </row>
    <row r="48" spans="1:38" x14ac:dyDescent="0.25">
      <c r="A48" s="436">
        <v>45</v>
      </c>
      <c r="D48" s="439" t="s">
        <v>788</v>
      </c>
      <c r="E48" s="214"/>
      <c r="F48" s="214"/>
      <c r="G48" s="214"/>
      <c r="H48" s="214"/>
      <c r="I48" s="214"/>
      <c r="J48" s="214"/>
      <c r="K48" s="214"/>
      <c r="L48" s="214"/>
      <c r="M48" s="214"/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214"/>
      <c r="AG48" s="214"/>
      <c r="AH48" s="214"/>
      <c r="AI48" s="214"/>
      <c r="AJ48" s="214"/>
      <c r="AK48" s="214"/>
      <c r="AL48" s="214"/>
    </row>
    <row r="49" spans="1:38" x14ac:dyDescent="0.25">
      <c r="A49" s="436">
        <v>46</v>
      </c>
      <c r="D49" s="439" t="s">
        <v>788</v>
      </c>
      <c r="E49" s="214"/>
      <c r="F49" s="214"/>
      <c r="G49" s="214"/>
      <c r="H49" s="214"/>
      <c r="I49" s="214"/>
      <c r="J49" s="214"/>
      <c r="K49" s="214"/>
      <c r="L49" s="214"/>
      <c r="M49" s="214"/>
      <c r="N49" s="214"/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214"/>
      <c r="AG49" s="214"/>
      <c r="AH49" s="214"/>
      <c r="AI49" s="214"/>
      <c r="AJ49" s="214"/>
      <c r="AK49" s="214"/>
      <c r="AL49" s="214"/>
    </row>
    <row r="50" spans="1:38" x14ac:dyDescent="0.25">
      <c r="A50" s="436">
        <v>47</v>
      </c>
      <c r="D50" s="439" t="s">
        <v>788</v>
      </c>
      <c r="E50" s="214"/>
      <c r="F50" s="214"/>
      <c r="G50" s="214"/>
      <c r="H50" s="214"/>
      <c r="I50" s="214"/>
      <c r="J50" s="214"/>
      <c r="K50" s="214"/>
      <c r="L50" s="214"/>
      <c r="M50" s="214"/>
      <c r="N50" s="214"/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214"/>
      <c r="AG50" s="214"/>
      <c r="AH50" s="214"/>
      <c r="AI50" s="214"/>
      <c r="AJ50" s="214"/>
      <c r="AK50" s="214"/>
      <c r="AL50" s="214"/>
    </row>
    <row r="51" spans="1:38" x14ac:dyDescent="0.25">
      <c r="A51" s="436">
        <v>48</v>
      </c>
      <c r="D51" s="440" t="s">
        <v>788</v>
      </c>
      <c r="E51" s="214"/>
      <c r="F51" s="214"/>
      <c r="G51" s="214"/>
      <c r="H51" s="214"/>
      <c r="I51" s="214"/>
      <c r="J51" s="214"/>
      <c r="K51" s="214"/>
      <c r="L51" s="214"/>
      <c r="M51" s="214"/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4"/>
      <c r="AH51" s="214"/>
      <c r="AI51" s="214"/>
      <c r="AJ51" s="214"/>
      <c r="AK51" s="214"/>
      <c r="AL51" s="214"/>
    </row>
    <row r="52" spans="1:38" x14ac:dyDescent="0.25">
      <c r="A52" s="436">
        <v>49</v>
      </c>
      <c r="D52" s="440" t="s">
        <v>788</v>
      </c>
      <c r="E52" s="214"/>
      <c r="F52" s="214"/>
      <c r="G52" s="214"/>
      <c r="H52" s="214"/>
      <c r="I52" s="214"/>
      <c r="J52" s="214"/>
      <c r="K52" s="214"/>
      <c r="L52" s="214"/>
      <c r="M52" s="214"/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214"/>
      <c r="AG52" s="214"/>
      <c r="AH52" s="214"/>
      <c r="AI52" s="214"/>
      <c r="AJ52" s="214"/>
      <c r="AK52" s="214"/>
      <c r="AL52" s="214"/>
    </row>
    <row r="53" spans="1:38" x14ac:dyDescent="0.25">
      <c r="A53" s="436">
        <v>50</v>
      </c>
      <c r="D53" s="440" t="s">
        <v>788</v>
      </c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</row>
    <row r="54" spans="1:38" x14ac:dyDescent="0.25">
      <c r="A54" s="436">
        <v>51</v>
      </c>
      <c r="D54" s="440" t="s">
        <v>788</v>
      </c>
      <c r="E54" s="214"/>
      <c r="F54" s="214"/>
      <c r="G54" s="214"/>
      <c r="H54" s="214"/>
      <c r="I54" s="214"/>
      <c r="J54" s="21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4"/>
      <c r="AE54" s="214"/>
      <c r="AF54" s="214"/>
      <c r="AG54" s="214"/>
      <c r="AH54" s="214"/>
      <c r="AI54" s="214"/>
      <c r="AJ54" s="214"/>
      <c r="AK54" s="214"/>
      <c r="AL54" s="214"/>
    </row>
    <row r="55" spans="1:38" x14ac:dyDescent="0.25">
      <c r="A55" s="436">
        <v>52</v>
      </c>
      <c r="D55" s="440" t="s">
        <v>788</v>
      </c>
      <c r="E55" s="214"/>
      <c r="F55" s="214"/>
      <c r="G55" s="214"/>
      <c r="H55" s="214"/>
      <c r="I55" s="214"/>
      <c r="J55" s="214"/>
      <c r="K55" s="214"/>
      <c r="L55" s="214"/>
      <c r="M55" s="214"/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214"/>
      <c r="AG55" s="214"/>
      <c r="AH55" s="214"/>
      <c r="AI55" s="214"/>
      <c r="AJ55" s="214"/>
      <c r="AK55" s="214"/>
      <c r="AL55" s="214"/>
    </row>
    <row r="56" spans="1:38" x14ac:dyDescent="0.25">
      <c r="A56" s="436">
        <v>53</v>
      </c>
      <c r="D56" s="440" t="s">
        <v>788</v>
      </c>
      <c r="E56" s="214"/>
      <c r="F56" s="214"/>
      <c r="G56" s="214"/>
      <c r="H56" s="214"/>
      <c r="I56" s="214"/>
      <c r="J56" s="214"/>
      <c r="K56" s="214"/>
      <c r="L56" s="214"/>
      <c r="M56" s="214"/>
      <c r="N56" s="214"/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  <c r="AA56" s="214"/>
      <c r="AB56" s="214"/>
      <c r="AC56" s="214"/>
      <c r="AD56" s="214"/>
      <c r="AE56" s="214"/>
      <c r="AF56" s="214"/>
      <c r="AG56" s="214"/>
      <c r="AH56" s="214"/>
      <c r="AI56" s="214"/>
      <c r="AJ56" s="214"/>
      <c r="AK56" s="214"/>
      <c r="AL56" s="214"/>
    </row>
    <row r="57" spans="1:38" x14ac:dyDescent="0.25">
      <c r="A57" s="436">
        <v>54</v>
      </c>
      <c r="D57" s="440" t="s">
        <v>788</v>
      </c>
      <c r="E57" s="214"/>
      <c r="F57" s="214"/>
      <c r="G57" s="214"/>
      <c r="H57" s="214"/>
      <c r="I57" s="214"/>
      <c r="J57" s="214"/>
      <c r="K57" s="214"/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214"/>
      <c r="AG57" s="214"/>
      <c r="AH57" s="214"/>
      <c r="AI57" s="214"/>
      <c r="AJ57" s="214"/>
      <c r="AK57" s="214"/>
      <c r="AL57" s="214"/>
    </row>
    <row r="58" spans="1:38" x14ac:dyDescent="0.25">
      <c r="A58" s="436">
        <v>55</v>
      </c>
      <c r="D58" s="440" t="s">
        <v>788</v>
      </c>
      <c r="E58" s="214"/>
      <c r="F58" s="214"/>
      <c r="G58" s="214"/>
      <c r="H58" s="214"/>
      <c r="I58" s="214"/>
      <c r="J58" s="214"/>
      <c r="K58" s="214"/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214"/>
      <c r="AG58" s="214"/>
      <c r="AH58" s="214"/>
      <c r="AI58" s="214"/>
      <c r="AJ58" s="214"/>
      <c r="AK58" s="214"/>
      <c r="AL58" s="214"/>
    </row>
    <row r="59" spans="1:38" x14ac:dyDescent="0.25">
      <c r="A59" s="436">
        <v>56</v>
      </c>
      <c r="D59" s="440" t="s">
        <v>788</v>
      </c>
      <c r="E59" s="214"/>
      <c r="F59" s="214"/>
      <c r="G59" s="214"/>
      <c r="H59" s="214"/>
      <c r="I59" s="214"/>
      <c r="J59" s="214"/>
      <c r="K59" s="214"/>
      <c r="L59" s="214"/>
      <c r="M59" s="214"/>
      <c r="N59" s="214"/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</row>
    <row r="60" spans="1:38" x14ac:dyDescent="0.25">
      <c r="A60" s="436">
        <v>57</v>
      </c>
      <c r="D60" s="440" t="s">
        <v>788</v>
      </c>
      <c r="E60" s="214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214"/>
      <c r="AG60" s="214"/>
      <c r="AH60" s="214"/>
      <c r="AI60" s="214"/>
      <c r="AJ60" s="214"/>
      <c r="AK60" s="214"/>
      <c r="AL60" s="214"/>
    </row>
    <row r="61" spans="1:38" x14ac:dyDescent="0.25">
      <c r="A61" s="436">
        <v>58</v>
      </c>
      <c r="D61" s="440" t="s">
        <v>788</v>
      </c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</row>
    <row r="62" spans="1:38" x14ac:dyDescent="0.25">
      <c r="A62" s="436">
        <v>59</v>
      </c>
      <c r="D62" s="440" t="s">
        <v>788</v>
      </c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214"/>
      <c r="AG62" s="214"/>
      <c r="AH62" s="214"/>
      <c r="AI62" s="214"/>
      <c r="AJ62" s="214"/>
      <c r="AK62" s="214"/>
      <c r="AL62" s="214"/>
    </row>
    <row r="63" spans="1:38" x14ac:dyDescent="0.25">
      <c r="A63" s="436">
        <v>60</v>
      </c>
      <c r="D63" s="440" t="s">
        <v>788</v>
      </c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214"/>
      <c r="AG63" s="214"/>
      <c r="AH63" s="214"/>
      <c r="AI63" s="214"/>
      <c r="AJ63" s="214"/>
      <c r="AK63" s="214"/>
      <c r="AL63" s="214"/>
    </row>
    <row r="64" spans="1:38" x14ac:dyDescent="0.25">
      <c r="A64" s="436">
        <v>61</v>
      </c>
      <c r="D64" s="440" t="s">
        <v>788</v>
      </c>
      <c r="E64" s="214"/>
      <c r="F64" s="214"/>
      <c r="G64" s="214"/>
      <c r="H64" s="214"/>
      <c r="I64" s="214"/>
      <c r="J64" s="214"/>
      <c r="K64" s="214"/>
      <c r="L64" s="214"/>
      <c r="M64" s="214"/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214"/>
      <c r="AG64" s="214"/>
      <c r="AH64" s="214"/>
      <c r="AI64" s="214"/>
      <c r="AJ64" s="214"/>
      <c r="AK64" s="214"/>
      <c r="AL64" s="214"/>
    </row>
    <row r="65" spans="1:38" x14ac:dyDescent="0.25">
      <c r="A65" s="436">
        <v>62</v>
      </c>
      <c r="D65" s="440" t="s">
        <v>788</v>
      </c>
      <c r="E65" s="214"/>
      <c r="F65" s="214"/>
      <c r="G65" s="214"/>
      <c r="H65" s="214"/>
      <c r="I65" s="214"/>
      <c r="J65" s="214"/>
      <c r="K65" s="214"/>
      <c r="L65" s="214"/>
      <c r="M65" s="214"/>
      <c r="N65" s="214"/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214"/>
      <c r="AG65" s="214"/>
      <c r="AH65" s="214"/>
      <c r="AI65" s="214"/>
      <c r="AJ65" s="214"/>
      <c r="AK65" s="214"/>
      <c r="AL65" s="214"/>
    </row>
    <row r="66" spans="1:38" x14ac:dyDescent="0.25">
      <c r="A66" s="436">
        <v>63</v>
      </c>
      <c r="D66" s="440" t="s">
        <v>788</v>
      </c>
      <c r="E66" s="214"/>
      <c r="F66" s="214"/>
      <c r="G66" s="214"/>
      <c r="H66" s="214"/>
      <c r="I66" s="214"/>
      <c r="J66" s="214"/>
      <c r="K66" s="214"/>
      <c r="L66" s="214"/>
      <c r="M66" s="214"/>
      <c r="N66" s="214"/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214"/>
      <c r="AG66" s="214"/>
      <c r="AH66" s="214"/>
      <c r="AI66" s="214"/>
      <c r="AJ66" s="214"/>
      <c r="AK66" s="214"/>
      <c r="AL66" s="214"/>
    </row>
    <row r="67" spans="1:38" x14ac:dyDescent="0.25">
      <c r="A67" s="436">
        <v>64</v>
      </c>
      <c r="D67" s="440" t="s">
        <v>788</v>
      </c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214"/>
      <c r="AG67" s="214"/>
      <c r="AH67" s="214"/>
      <c r="AI67" s="214"/>
      <c r="AJ67" s="214"/>
      <c r="AK67" s="214"/>
      <c r="AL67" s="214"/>
    </row>
    <row r="68" spans="1:38" x14ac:dyDescent="0.25">
      <c r="A68" s="436">
        <v>65</v>
      </c>
      <c r="D68" s="440" t="s">
        <v>788</v>
      </c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  <c r="AA68" s="214"/>
      <c r="AB68" s="214"/>
      <c r="AC68" s="214"/>
      <c r="AD68" s="214"/>
      <c r="AE68" s="214"/>
      <c r="AF68" s="214"/>
      <c r="AG68" s="214"/>
      <c r="AH68" s="214"/>
      <c r="AI68" s="214"/>
      <c r="AJ68" s="214"/>
      <c r="AK68" s="214"/>
      <c r="AL68" s="214"/>
    </row>
    <row r="69" spans="1:38" x14ac:dyDescent="0.25">
      <c r="A69" s="436">
        <v>66</v>
      </c>
      <c r="D69" s="440" t="s">
        <v>788</v>
      </c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</row>
    <row r="70" spans="1:38" x14ac:dyDescent="0.25">
      <c r="A70" s="436">
        <v>67</v>
      </c>
      <c r="D70" s="440" t="s">
        <v>788</v>
      </c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214"/>
      <c r="AG70" s="214"/>
      <c r="AH70" s="214"/>
      <c r="AI70" s="214"/>
      <c r="AJ70" s="214"/>
      <c r="AK70" s="214"/>
      <c r="AL70" s="214"/>
    </row>
    <row r="71" spans="1:38" x14ac:dyDescent="0.25">
      <c r="A71" s="436">
        <v>68</v>
      </c>
      <c r="D71" s="440" t="s">
        <v>788</v>
      </c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</row>
    <row r="72" spans="1:38" x14ac:dyDescent="0.25">
      <c r="A72" s="436">
        <v>69</v>
      </c>
      <c r="D72" s="440" t="s">
        <v>788</v>
      </c>
      <c r="E72" s="214"/>
      <c r="F72" s="214"/>
      <c r="G72" s="214"/>
      <c r="H72" s="214"/>
      <c r="I72" s="214"/>
      <c r="J72" s="214"/>
      <c r="K72" s="214"/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</row>
    <row r="73" spans="1:38" x14ac:dyDescent="0.25">
      <c r="A73" s="436">
        <v>70</v>
      </c>
      <c r="D73" s="440" t="s">
        <v>788</v>
      </c>
      <c r="E73" s="214"/>
      <c r="F73" s="214"/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  <c r="AF73" s="214"/>
      <c r="AG73" s="214"/>
      <c r="AH73" s="214"/>
      <c r="AI73" s="214"/>
      <c r="AJ73" s="214"/>
      <c r="AK73" s="214"/>
      <c r="AL73" s="214"/>
    </row>
    <row r="74" spans="1:38" x14ac:dyDescent="0.25">
      <c r="A74" s="436">
        <v>71</v>
      </c>
      <c r="D74" s="440" t="s">
        <v>788</v>
      </c>
      <c r="E74" s="214"/>
      <c r="F74" s="214"/>
      <c r="G74" s="214"/>
      <c r="H74" s="214"/>
      <c r="I74" s="214"/>
      <c r="J74" s="214"/>
      <c r="K74" s="214"/>
      <c r="L74" s="214"/>
      <c r="M74" s="214"/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14"/>
      <c r="AE74" s="214"/>
      <c r="AF74" s="214"/>
      <c r="AG74" s="214"/>
      <c r="AH74" s="214"/>
      <c r="AI74" s="214"/>
      <c r="AJ74" s="214"/>
      <c r="AK74" s="214"/>
      <c r="AL74" s="214"/>
    </row>
    <row r="75" spans="1:38" x14ac:dyDescent="0.25">
      <c r="A75" s="436">
        <v>72</v>
      </c>
      <c r="D75" s="440" t="s">
        <v>788</v>
      </c>
      <c r="E75" s="214"/>
      <c r="F75" s="214"/>
      <c r="G75" s="214"/>
      <c r="H75" s="214"/>
      <c r="I75" s="214"/>
      <c r="J75" s="214"/>
      <c r="K75" s="214"/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  <c r="AF75" s="214"/>
      <c r="AG75" s="214"/>
      <c r="AH75" s="214"/>
      <c r="AI75" s="214"/>
      <c r="AJ75" s="214"/>
      <c r="AK75" s="214"/>
      <c r="AL75" s="214"/>
    </row>
    <row r="76" spans="1:38" x14ac:dyDescent="0.25">
      <c r="A76" s="436">
        <v>73</v>
      </c>
      <c r="D76" s="440" t="s">
        <v>788</v>
      </c>
      <c r="E76" s="214"/>
      <c r="F76" s="214"/>
      <c r="G76" s="214"/>
      <c r="H76" s="214"/>
      <c r="I76" s="214"/>
      <c r="J76" s="214"/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14"/>
      <c r="AI76" s="214"/>
      <c r="AJ76" s="214"/>
      <c r="AK76" s="214"/>
      <c r="AL76" s="214"/>
    </row>
    <row r="77" spans="1:38" x14ac:dyDescent="0.25">
      <c r="A77" s="436">
        <v>74</v>
      </c>
      <c r="D77" s="440" t="s">
        <v>788</v>
      </c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</row>
    <row r="78" spans="1:38" x14ac:dyDescent="0.25">
      <c r="A78" s="436">
        <v>75</v>
      </c>
      <c r="D78" s="440" t="s">
        <v>788</v>
      </c>
      <c r="E78" s="214"/>
      <c r="F78" s="214"/>
      <c r="G78" s="214"/>
      <c r="H78" s="214"/>
      <c r="I78" s="214"/>
      <c r="J78" s="214"/>
      <c r="K78" s="214"/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  <c r="AF78" s="214"/>
      <c r="AG78" s="214"/>
      <c r="AH78" s="214"/>
      <c r="AI78" s="214"/>
      <c r="AJ78" s="214"/>
      <c r="AK78" s="214"/>
      <c r="AL78" s="214"/>
    </row>
    <row r="79" spans="1:38" x14ac:dyDescent="0.25">
      <c r="A79" s="436">
        <v>76</v>
      </c>
      <c r="D79" s="440" t="s">
        <v>788</v>
      </c>
      <c r="E79" s="214"/>
      <c r="F79" s="214"/>
      <c r="G79" s="214"/>
      <c r="H79" s="214"/>
      <c r="I79" s="214"/>
      <c r="J79" s="214"/>
      <c r="K79" s="214"/>
      <c r="L79" s="214"/>
      <c r="M79" s="214"/>
      <c r="N79" s="214"/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14"/>
      <c r="AD79" s="214"/>
      <c r="AE79" s="214"/>
      <c r="AF79" s="214"/>
      <c r="AG79" s="214"/>
      <c r="AH79" s="214"/>
      <c r="AI79" s="214"/>
      <c r="AJ79" s="214"/>
      <c r="AK79" s="214"/>
      <c r="AL79" s="214"/>
    </row>
    <row r="80" spans="1:38" x14ac:dyDescent="0.25">
      <c r="A80" s="436">
        <v>77</v>
      </c>
      <c r="D80" s="440" t="s">
        <v>788</v>
      </c>
      <c r="E80" s="214"/>
      <c r="F80" s="214"/>
      <c r="G80" s="214"/>
      <c r="H80" s="214"/>
      <c r="I80" s="214"/>
      <c r="J80" s="214"/>
      <c r="K80" s="214"/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  <c r="AF80" s="214"/>
      <c r="AG80" s="214"/>
      <c r="AH80" s="214"/>
      <c r="AI80" s="214"/>
      <c r="AJ80" s="214"/>
      <c r="AK80" s="214"/>
      <c r="AL80" s="214"/>
    </row>
    <row r="81" spans="1:38" x14ac:dyDescent="0.25">
      <c r="A81" s="436">
        <v>78</v>
      </c>
      <c r="D81" s="440" t="s">
        <v>788</v>
      </c>
      <c r="E81" s="214"/>
      <c r="F81" s="214"/>
      <c r="G81" s="214"/>
      <c r="H81" s="214"/>
      <c r="I81" s="214"/>
      <c r="J81" s="214"/>
      <c r="K81" s="214"/>
      <c r="L81" s="214"/>
      <c r="M81" s="214"/>
      <c r="N81" s="214"/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14"/>
      <c r="AE81" s="214"/>
      <c r="AF81" s="214"/>
      <c r="AG81" s="214"/>
      <c r="AH81" s="214"/>
      <c r="AI81" s="214"/>
      <c r="AJ81" s="214"/>
      <c r="AK81" s="214"/>
      <c r="AL81" s="214"/>
    </row>
    <row r="82" spans="1:38" x14ac:dyDescent="0.25">
      <c r="A82" s="436">
        <v>79</v>
      </c>
      <c r="D82" s="440" t="s">
        <v>788</v>
      </c>
      <c r="E82" s="214"/>
      <c r="F82" s="214"/>
      <c r="G82" s="214"/>
      <c r="H82" s="214"/>
      <c r="I82" s="214"/>
      <c r="J82" s="214"/>
      <c r="K82" s="214"/>
      <c r="L82" s="214"/>
      <c r="M82" s="214"/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14"/>
      <c r="AE82" s="214"/>
      <c r="AF82" s="214"/>
      <c r="AG82" s="214"/>
      <c r="AH82" s="214"/>
      <c r="AI82" s="214"/>
      <c r="AJ82" s="214"/>
      <c r="AK82" s="214"/>
      <c r="AL82" s="214"/>
    </row>
    <row r="83" spans="1:38" x14ac:dyDescent="0.25">
      <c r="A83" s="436">
        <v>80</v>
      </c>
      <c r="D83" s="440" t="s">
        <v>788</v>
      </c>
      <c r="E83" s="214"/>
      <c r="F83" s="214"/>
      <c r="G83" s="214"/>
      <c r="H83" s="214"/>
      <c r="I83" s="214"/>
      <c r="J83" s="214"/>
      <c r="K83" s="214"/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4"/>
      <c r="AH83" s="214"/>
      <c r="AI83" s="214"/>
      <c r="AJ83" s="214"/>
      <c r="AK83" s="214"/>
      <c r="AL83" s="214"/>
    </row>
    <row r="84" spans="1:38" x14ac:dyDescent="0.25">
      <c r="A84" s="436">
        <v>81</v>
      </c>
      <c r="D84" s="440" t="s">
        <v>788</v>
      </c>
      <c r="E84" s="214"/>
      <c r="F84" s="214"/>
      <c r="G84" s="214"/>
      <c r="H84" s="214"/>
      <c r="I84" s="214"/>
      <c r="J84" s="214"/>
      <c r="K84" s="214"/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  <c r="AF84" s="214"/>
      <c r="AG84" s="214"/>
      <c r="AH84" s="214"/>
      <c r="AI84" s="214"/>
      <c r="AJ84" s="214"/>
      <c r="AK84" s="214"/>
      <c r="AL84" s="214"/>
    </row>
    <row r="85" spans="1:38" x14ac:dyDescent="0.25">
      <c r="A85" s="436">
        <v>82</v>
      </c>
      <c r="D85" s="440" t="s">
        <v>788</v>
      </c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</row>
    <row r="86" spans="1:38" x14ac:dyDescent="0.25">
      <c r="A86" s="436">
        <v>83</v>
      </c>
      <c r="D86" s="440" t="s">
        <v>788</v>
      </c>
      <c r="E86" s="214"/>
      <c r="F86" s="214"/>
      <c r="G86" s="214"/>
      <c r="H86" s="214"/>
      <c r="I86" s="214"/>
      <c r="J86" s="214"/>
      <c r="K86" s="214"/>
      <c r="L86" s="214"/>
      <c r="M86" s="214"/>
      <c r="N86" s="214"/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  <c r="AA86" s="214"/>
      <c r="AB86" s="214"/>
      <c r="AC86" s="214"/>
      <c r="AD86" s="214"/>
      <c r="AE86" s="214"/>
      <c r="AF86" s="214"/>
      <c r="AG86" s="214"/>
      <c r="AH86" s="214"/>
      <c r="AI86" s="214"/>
      <c r="AJ86" s="214"/>
      <c r="AK86" s="214"/>
      <c r="AL86" s="214"/>
    </row>
    <row r="87" spans="1:38" x14ac:dyDescent="0.25">
      <c r="A87" s="436">
        <v>84</v>
      </c>
      <c r="D87" s="440" t="s">
        <v>788</v>
      </c>
      <c r="E87" s="214"/>
      <c r="F87" s="214"/>
      <c r="G87" s="214"/>
      <c r="H87" s="214"/>
      <c r="I87" s="214"/>
      <c r="J87" s="214"/>
      <c r="K87" s="214"/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4"/>
      <c r="AE87" s="214"/>
      <c r="AF87" s="214"/>
      <c r="AG87" s="214"/>
      <c r="AH87" s="214"/>
      <c r="AI87" s="214"/>
      <c r="AJ87" s="214"/>
      <c r="AK87" s="214"/>
      <c r="AL87" s="214"/>
    </row>
    <row r="88" spans="1:38" x14ac:dyDescent="0.25">
      <c r="A88" s="436">
        <v>85</v>
      </c>
      <c r="D88" s="440" t="s">
        <v>788</v>
      </c>
      <c r="E88" s="214"/>
      <c r="F88" s="214"/>
      <c r="G88" s="214"/>
      <c r="H88" s="214"/>
      <c r="I88" s="214"/>
      <c r="J88" s="214"/>
      <c r="K88" s="214"/>
      <c r="L88" s="214"/>
      <c r="M88" s="214"/>
      <c r="N88" s="214"/>
      <c r="O88" s="21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  <c r="AA88" s="214"/>
      <c r="AB88" s="214"/>
      <c r="AC88" s="214"/>
      <c r="AD88" s="214"/>
      <c r="AE88" s="214"/>
      <c r="AF88" s="214"/>
      <c r="AG88" s="214"/>
      <c r="AH88" s="214"/>
      <c r="AI88" s="214"/>
      <c r="AJ88" s="214"/>
      <c r="AK88" s="214"/>
      <c r="AL88" s="214"/>
    </row>
    <row r="89" spans="1:38" x14ac:dyDescent="0.25">
      <c r="A89" s="436">
        <v>86</v>
      </c>
      <c r="D89" s="440" t="s">
        <v>788</v>
      </c>
      <c r="E89" s="214"/>
      <c r="F89" s="214"/>
      <c r="G89" s="214"/>
      <c r="H89" s="214"/>
      <c r="I89" s="214"/>
      <c r="J89" s="214"/>
      <c r="K89" s="214"/>
      <c r="L89" s="214"/>
      <c r="M89" s="214"/>
      <c r="N89" s="214"/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  <c r="AA89" s="214"/>
      <c r="AB89" s="214"/>
      <c r="AC89" s="214"/>
      <c r="AD89" s="214"/>
      <c r="AE89" s="214"/>
      <c r="AF89" s="214"/>
      <c r="AG89" s="214"/>
      <c r="AH89" s="214"/>
      <c r="AI89" s="214"/>
      <c r="AJ89" s="214"/>
      <c r="AK89" s="214"/>
      <c r="AL89" s="214"/>
    </row>
    <row r="90" spans="1:38" x14ac:dyDescent="0.25">
      <c r="A90" s="436">
        <v>87</v>
      </c>
      <c r="D90" s="440" t="s">
        <v>788</v>
      </c>
      <c r="E90" s="214"/>
      <c r="F90" s="214"/>
      <c r="G90" s="214"/>
      <c r="H90" s="214"/>
      <c r="I90" s="214"/>
      <c r="J90" s="214"/>
      <c r="K90" s="214"/>
      <c r="L90" s="214"/>
      <c r="M90" s="214"/>
      <c r="N90" s="214"/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  <c r="AA90" s="214"/>
      <c r="AB90" s="214"/>
      <c r="AC90" s="214"/>
      <c r="AD90" s="214"/>
      <c r="AE90" s="214"/>
      <c r="AF90" s="214"/>
      <c r="AG90" s="214"/>
      <c r="AH90" s="214"/>
      <c r="AI90" s="214"/>
      <c r="AJ90" s="214"/>
      <c r="AK90" s="214"/>
      <c r="AL90" s="214"/>
    </row>
    <row r="91" spans="1:38" x14ac:dyDescent="0.25">
      <c r="A91" s="436">
        <v>88</v>
      </c>
      <c r="D91" s="440" t="s">
        <v>788</v>
      </c>
      <c r="E91" s="214"/>
      <c r="F91" s="214"/>
      <c r="G91" s="214"/>
      <c r="H91" s="214"/>
      <c r="I91" s="214"/>
      <c r="J91" s="214"/>
      <c r="K91" s="214"/>
      <c r="L91" s="214"/>
      <c r="M91" s="214"/>
      <c r="N91" s="214"/>
      <c r="O91" s="21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  <c r="AA91" s="214"/>
      <c r="AB91" s="214"/>
      <c r="AC91" s="214"/>
      <c r="AD91" s="214"/>
      <c r="AE91" s="214"/>
      <c r="AF91" s="214"/>
      <c r="AG91" s="214"/>
      <c r="AH91" s="214"/>
      <c r="AI91" s="214"/>
      <c r="AJ91" s="214"/>
      <c r="AK91" s="214"/>
      <c r="AL91" s="214"/>
    </row>
    <row r="92" spans="1:38" x14ac:dyDescent="0.25">
      <c r="A92" s="436">
        <v>89</v>
      </c>
      <c r="D92" s="440" t="s">
        <v>788</v>
      </c>
      <c r="E92" s="214"/>
      <c r="F92" s="214"/>
      <c r="G92" s="214"/>
      <c r="H92" s="214"/>
      <c r="I92" s="214"/>
      <c r="J92" s="214"/>
      <c r="K92" s="214"/>
      <c r="L92" s="214"/>
      <c r="M92" s="214"/>
      <c r="N92" s="214"/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4"/>
      <c r="AE92" s="214"/>
      <c r="AF92" s="214"/>
      <c r="AG92" s="214"/>
      <c r="AH92" s="214"/>
      <c r="AI92" s="214"/>
      <c r="AJ92" s="214"/>
      <c r="AK92" s="214"/>
      <c r="AL92" s="214"/>
    </row>
    <row r="93" spans="1:38" x14ac:dyDescent="0.25">
      <c r="A93" s="436">
        <v>90</v>
      </c>
      <c r="D93" s="440" t="s">
        <v>788</v>
      </c>
      <c r="E93" s="214"/>
      <c r="F93" s="214"/>
      <c r="G93" s="214"/>
      <c r="H93" s="214"/>
      <c r="I93" s="214"/>
      <c r="J93" s="214"/>
      <c r="K93" s="214"/>
      <c r="L93" s="214"/>
      <c r="M93" s="214"/>
      <c r="N93" s="214"/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4"/>
      <c r="AE93" s="214"/>
      <c r="AF93" s="214"/>
      <c r="AG93" s="214"/>
      <c r="AH93" s="214"/>
      <c r="AI93" s="214"/>
      <c r="AJ93" s="214"/>
      <c r="AK93" s="214"/>
      <c r="AL93" s="214"/>
    </row>
    <row r="94" spans="1:38" x14ac:dyDescent="0.25">
      <c r="A94" s="436">
        <v>91</v>
      </c>
      <c r="D94" s="440" t="s">
        <v>788</v>
      </c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</row>
    <row r="95" spans="1:38" x14ac:dyDescent="0.25">
      <c r="A95" s="436">
        <v>92</v>
      </c>
      <c r="D95" s="440" t="s">
        <v>788</v>
      </c>
      <c r="E95" s="214"/>
      <c r="F95" s="214"/>
      <c r="G95" s="214"/>
      <c r="H95" s="214"/>
      <c r="I95" s="214"/>
      <c r="J95" s="214"/>
      <c r="K95" s="214"/>
      <c r="L95" s="214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  <c r="AF95" s="214"/>
      <c r="AG95" s="214"/>
      <c r="AH95" s="214"/>
      <c r="AI95" s="214"/>
      <c r="AJ95" s="214"/>
      <c r="AK95" s="214"/>
      <c r="AL95" s="214"/>
    </row>
    <row r="96" spans="1:38" x14ac:dyDescent="0.25">
      <c r="A96" s="436">
        <v>93</v>
      </c>
      <c r="D96" s="440" t="s">
        <v>788</v>
      </c>
      <c r="E96" s="214"/>
      <c r="F96" s="214"/>
      <c r="G96" s="214"/>
      <c r="H96" s="214"/>
      <c r="I96" s="214"/>
      <c r="J96" s="214"/>
      <c r="K96" s="214"/>
      <c r="L96" s="214"/>
      <c r="M96" s="214"/>
      <c r="N96" s="214"/>
      <c r="O96" s="214"/>
      <c r="P96" s="214"/>
      <c r="Q96" s="214"/>
      <c r="R96" s="214"/>
      <c r="S96" s="214"/>
      <c r="T96" s="214"/>
      <c r="U96" s="214"/>
      <c r="V96" s="214"/>
      <c r="W96" s="214"/>
      <c r="X96" s="214"/>
      <c r="Y96" s="214"/>
      <c r="Z96" s="214"/>
      <c r="AA96" s="214"/>
      <c r="AB96" s="214"/>
      <c r="AC96" s="214"/>
      <c r="AD96" s="214"/>
      <c r="AE96" s="214"/>
      <c r="AF96" s="214"/>
      <c r="AG96" s="214"/>
      <c r="AH96" s="214"/>
      <c r="AI96" s="214"/>
      <c r="AJ96" s="214"/>
      <c r="AK96" s="214"/>
      <c r="AL96" s="214"/>
    </row>
    <row r="97" spans="1:38" x14ac:dyDescent="0.25">
      <c r="A97" s="436">
        <v>94</v>
      </c>
      <c r="D97" s="440" t="s">
        <v>788</v>
      </c>
      <c r="E97" s="214"/>
      <c r="F97" s="214"/>
      <c r="G97" s="214"/>
      <c r="H97" s="214"/>
      <c r="I97" s="214"/>
      <c r="J97" s="214"/>
      <c r="K97" s="214"/>
      <c r="L97" s="214"/>
      <c r="M97" s="214"/>
      <c r="N97" s="214"/>
      <c r="O97" s="214"/>
      <c r="P97" s="214"/>
      <c r="Q97" s="214"/>
      <c r="R97" s="214"/>
      <c r="S97" s="214"/>
      <c r="T97" s="214"/>
      <c r="U97" s="214"/>
      <c r="V97" s="214"/>
      <c r="W97" s="214"/>
      <c r="X97" s="214"/>
      <c r="Y97" s="214"/>
      <c r="Z97" s="214"/>
      <c r="AA97" s="214"/>
      <c r="AB97" s="214"/>
      <c r="AC97" s="214"/>
      <c r="AD97" s="214"/>
      <c r="AE97" s="214"/>
      <c r="AF97" s="214"/>
      <c r="AG97" s="214"/>
      <c r="AH97" s="214"/>
      <c r="AI97" s="214"/>
      <c r="AJ97" s="214"/>
      <c r="AK97" s="214"/>
      <c r="AL97" s="214"/>
    </row>
    <row r="98" spans="1:38" x14ac:dyDescent="0.25">
      <c r="A98" s="436">
        <v>95</v>
      </c>
      <c r="D98" s="440" t="s">
        <v>788</v>
      </c>
      <c r="E98" s="214"/>
      <c r="F98" s="214"/>
      <c r="G98" s="214"/>
      <c r="H98" s="214"/>
      <c r="I98" s="214"/>
      <c r="J98" s="214"/>
      <c r="K98" s="214"/>
      <c r="L98" s="214"/>
      <c r="M98" s="214"/>
      <c r="N98" s="214"/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  <c r="AA98" s="214"/>
      <c r="AB98" s="214"/>
      <c r="AC98" s="214"/>
      <c r="AD98" s="214"/>
      <c r="AE98" s="214"/>
      <c r="AF98" s="214"/>
      <c r="AG98" s="214"/>
      <c r="AH98" s="214"/>
      <c r="AI98" s="214"/>
      <c r="AJ98" s="214"/>
      <c r="AK98" s="214"/>
      <c r="AL98" s="214"/>
    </row>
    <row r="99" spans="1:38" x14ac:dyDescent="0.25">
      <c r="A99" s="436">
        <v>96</v>
      </c>
      <c r="D99" s="440" t="s">
        <v>788</v>
      </c>
      <c r="E99" s="214"/>
      <c r="F99" s="214"/>
      <c r="G99" s="214"/>
      <c r="H99" s="214"/>
      <c r="I99" s="214"/>
      <c r="J99" s="214"/>
      <c r="K99" s="214"/>
      <c r="L99" s="214"/>
      <c r="M99" s="214"/>
      <c r="N99" s="214"/>
      <c r="O99" s="214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  <c r="AF99" s="214"/>
      <c r="AG99" s="214"/>
      <c r="AH99" s="214"/>
      <c r="AI99" s="214"/>
      <c r="AJ99" s="214"/>
      <c r="AK99" s="214"/>
      <c r="AL99" s="214"/>
    </row>
    <row r="100" spans="1:38" x14ac:dyDescent="0.25">
      <c r="A100" s="436">
        <v>97</v>
      </c>
      <c r="D100" s="440" t="s">
        <v>788</v>
      </c>
      <c r="E100" s="214"/>
      <c r="F100" s="214"/>
      <c r="G100" s="214"/>
      <c r="H100" s="214"/>
      <c r="I100" s="214"/>
      <c r="J100" s="214"/>
      <c r="K100" s="214"/>
      <c r="L100" s="214"/>
      <c r="M100" s="214"/>
      <c r="N100" s="214"/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  <c r="Y100" s="214"/>
      <c r="Z100" s="214"/>
      <c r="AA100" s="214"/>
      <c r="AB100" s="214"/>
      <c r="AC100" s="214"/>
      <c r="AD100" s="214"/>
      <c r="AE100" s="214"/>
      <c r="AF100" s="214"/>
      <c r="AG100" s="214"/>
      <c r="AH100" s="214"/>
      <c r="AI100" s="214"/>
      <c r="AJ100" s="214"/>
      <c r="AK100" s="214"/>
      <c r="AL100" s="214"/>
    </row>
    <row r="101" spans="1:38" x14ac:dyDescent="0.25">
      <c r="A101" s="436">
        <v>98</v>
      </c>
      <c r="D101" s="440" t="s">
        <v>788</v>
      </c>
      <c r="E101" s="214"/>
      <c r="F101" s="214"/>
      <c r="G101" s="214"/>
      <c r="H101" s="214"/>
      <c r="I101" s="214"/>
      <c r="J101" s="214"/>
      <c r="K101" s="214"/>
      <c r="L101" s="214"/>
      <c r="M101" s="214"/>
      <c r="N101" s="214"/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  <c r="Y101" s="214"/>
      <c r="Z101" s="214"/>
      <c r="AA101" s="214"/>
      <c r="AB101" s="214"/>
      <c r="AC101" s="214"/>
      <c r="AD101" s="214"/>
      <c r="AE101" s="214"/>
      <c r="AF101" s="214"/>
      <c r="AG101" s="214"/>
      <c r="AH101" s="214"/>
      <c r="AI101" s="214"/>
      <c r="AJ101" s="214"/>
      <c r="AK101" s="214"/>
      <c r="AL101" s="214"/>
    </row>
    <row r="102" spans="1:38" x14ac:dyDescent="0.25">
      <c r="A102" s="436">
        <v>99</v>
      </c>
      <c r="D102" s="440" t="s">
        <v>788</v>
      </c>
      <c r="E102" s="214"/>
      <c r="F102" s="214"/>
      <c r="G102" s="214"/>
      <c r="H102" s="214"/>
      <c r="I102" s="214"/>
      <c r="J102" s="214"/>
      <c r="K102" s="214"/>
      <c r="L102" s="214"/>
      <c r="M102" s="214"/>
      <c r="N102" s="214"/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  <c r="AA102" s="214"/>
      <c r="AB102" s="214"/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</row>
    <row r="103" spans="1:38" x14ac:dyDescent="0.25">
      <c r="A103" s="436">
        <v>100</v>
      </c>
      <c r="D103" s="440" t="s">
        <v>788</v>
      </c>
      <c r="E103" s="214"/>
      <c r="F103" s="214"/>
      <c r="G103" s="214"/>
      <c r="H103" s="214"/>
      <c r="I103" s="214"/>
      <c r="J103" s="214"/>
      <c r="K103" s="214"/>
      <c r="L103" s="214"/>
      <c r="M103" s="214"/>
      <c r="N103" s="214"/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  <c r="AA103" s="214"/>
      <c r="AB103" s="214"/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</row>
    <row r="104" spans="1:38" x14ac:dyDescent="0.25">
      <c r="A104" s="436">
        <v>101</v>
      </c>
      <c r="D104" s="440" t="s">
        <v>788</v>
      </c>
      <c r="E104" s="214"/>
      <c r="F104" s="214"/>
      <c r="G104" s="214"/>
      <c r="H104" s="214"/>
      <c r="I104" s="214"/>
      <c r="J104" s="214"/>
      <c r="K104" s="214"/>
      <c r="L104" s="214"/>
      <c r="M104" s="214"/>
      <c r="N104" s="214"/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  <c r="Y104" s="214"/>
      <c r="Z104" s="214"/>
      <c r="AA104" s="214"/>
      <c r="AB104" s="214"/>
      <c r="AC104" s="214"/>
      <c r="AD104" s="214"/>
      <c r="AE104" s="214"/>
      <c r="AF104" s="214"/>
      <c r="AG104" s="214"/>
      <c r="AH104" s="214"/>
      <c r="AI104" s="214"/>
      <c r="AJ104" s="214"/>
      <c r="AK104" s="214"/>
      <c r="AL104" s="214"/>
    </row>
    <row r="105" spans="1:38" x14ac:dyDescent="0.25">
      <c r="A105" s="436">
        <v>102</v>
      </c>
      <c r="D105" s="440" t="s">
        <v>788</v>
      </c>
      <c r="E105" s="214"/>
      <c r="F105" s="214"/>
      <c r="G105" s="214"/>
      <c r="H105" s="214"/>
      <c r="I105" s="214"/>
      <c r="J105" s="214"/>
      <c r="K105" s="214"/>
      <c r="L105" s="214"/>
      <c r="M105" s="214"/>
      <c r="N105" s="214"/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  <c r="Y105" s="214"/>
      <c r="Z105" s="214"/>
      <c r="AA105" s="214"/>
      <c r="AB105" s="214"/>
      <c r="AC105" s="214"/>
      <c r="AD105" s="214"/>
      <c r="AE105" s="214"/>
      <c r="AF105" s="214"/>
      <c r="AG105" s="214"/>
      <c r="AH105" s="214"/>
      <c r="AI105" s="214"/>
      <c r="AJ105" s="214"/>
      <c r="AK105" s="214"/>
      <c r="AL105" s="214"/>
    </row>
    <row r="106" spans="1:38" x14ac:dyDescent="0.25">
      <c r="A106" s="436">
        <v>103</v>
      </c>
      <c r="D106" s="440" t="s">
        <v>788</v>
      </c>
      <c r="E106" s="214"/>
      <c r="F106" s="214"/>
      <c r="G106" s="214"/>
      <c r="H106" s="214"/>
      <c r="I106" s="214"/>
      <c r="J106" s="214"/>
      <c r="K106" s="214"/>
      <c r="L106" s="214"/>
      <c r="M106" s="214"/>
      <c r="N106" s="214"/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  <c r="AA106" s="214"/>
      <c r="AB106" s="214"/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</row>
    <row r="107" spans="1:38" x14ac:dyDescent="0.25">
      <c r="A107" s="436">
        <v>104</v>
      </c>
      <c r="D107" s="440" t="s">
        <v>788</v>
      </c>
      <c r="E107" s="214"/>
      <c r="F107" s="214"/>
      <c r="G107" s="214"/>
      <c r="H107" s="214"/>
      <c r="I107" s="214"/>
      <c r="J107" s="214"/>
      <c r="K107" s="214"/>
      <c r="L107" s="214"/>
      <c r="M107" s="214"/>
      <c r="N107" s="214"/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  <c r="Y107" s="214"/>
      <c r="Z107" s="214"/>
      <c r="AA107" s="214"/>
      <c r="AB107" s="214"/>
      <c r="AC107" s="214"/>
      <c r="AD107" s="214"/>
      <c r="AE107" s="214"/>
      <c r="AF107" s="214"/>
      <c r="AG107" s="214"/>
      <c r="AH107" s="214"/>
      <c r="AI107" s="214"/>
      <c r="AJ107" s="214"/>
      <c r="AK107" s="214"/>
      <c r="AL107" s="214"/>
    </row>
    <row r="108" spans="1:38" x14ac:dyDescent="0.25">
      <c r="A108" s="436">
        <v>105</v>
      </c>
      <c r="D108" s="440" t="s">
        <v>788</v>
      </c>
      <c r="E108" s="214"/>
      <c r="F108" s="214"/>
      <c r="G108" s="214"/>
      <c r="H108" s="214"/>
      <c r="I108" s="214"/>
      <c r="J108" s="214"/>
      <c r="K108" s="214"/>
      <c r="L108" s="214"/>
      <c r="M108" s="214"/>
      <c r="N108" s="214"/>
      <c r="O108" s="214"/>
      <c r="P108" s="214"/>
      <c r="Q108" s="214"/>
      <c r="R108" s="214"/>
      <c r="S108" s="214"/>
      <c r="T108" s="214"/>
      <c r="U108" s="214"/>
      <c r="V108" s="214"/>
      <c r="W108" s="214"/>
      <c r="X108" s="214"/>
      <c r="Y108" s="214"/>
      <c r="Z108" s="214"/>
      <c r="AA108" s="214"/>
      <c r="AB108" s="214"/>
      <c r="AC108" s="214"/>
      <c r="AD108" s="214"/>
      <c r="AE108" s="214"/>
      <c r="AF108" s="214"/>
      <c r="AG108" s="214"/>
      <c r="AH108" s="214"/>
      <c r="AI108" s="214"/>
      <c r="AJ108" s="214"/>
      <c r="AK108" s="214"/>
      <c r="AL108" s="214"/>
    </row>
    <row r="109" spans="1:38" x14ac:dyDescent="0.25">
      <c r="A109" s="436">
        <v>106</v>
      </c>
      <c r="D109" s="440" t="s">
        <v>788</v>
      </c>
      <c r="E109" s="214"/>
      <c r="F109" s="214"/>
      <c r="G109" s="214"/>
      <c r="H109" s="214"/>
      <c r="I109" s="214"/>
      <c r="J109" s="214"/>
      <c r="K109" s="214"/>
      <c r="L109" s="214"/>
      <c r="M109" s="214"/>
      <c r="N109" s="214"/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  <c r="AA109" s="214"/>
      <c r="AB109" s="214"/>
      <c r="AC109" s="214"/>
      <c r="AD109" s="214"/>
      <c r="AE109" s="214"/>
      <c r="AF109" s="214"/>
      <c r="AG109" s="214"/>
      <c r="AH109" s="214"/>
      <c r="AI109" s="214"/>
      <c r="AJ109" s="214"/>
      <c r="AK109" s="214"/>
      <c r="AL109" s="214"/>
    </row>
    <row r="110" spans="1:38" x14ac:dyDescent="0.25">
      <c r="A110" s="436">
        <v>107</v>
      </c>
      <c r="D110" s="440" t="s">
        <v>788</v>
      </c>
      <c r="E110" s="214"/>
      <c r="F110" s="214"/>
      <c r="G110" s="214"/>
      <c r="H110" s="214"/>
      <c r="I110" s="214"/>
      <c r="J110" s="214"/>
      <c r="K110" s="214"/>
      <c r="L110" s="214"/>
      <c r="M110" s="214"/>
      <c r="N110" s="214"/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  <c r="Y110" s="214"/>
      <c r="Z110" s="214"/>
      <c r="AA110" s="214"/>
      <c r="AB110" s="214"/>
      <c r="AC110" s="214"/>
      <c r="AD110" s="214"/>
      <c r="AE110" s="214"/>
      <c r="AF110" s="214"/>
      <c r="AG110" s="214"/>
      <c r="AH110" s="214"/>
      <c r="AI110" s="214"/>
      <c r="AJ110" s="214"/>
      <c r="AK110" s="214"/>
      <c r="AL110" s="214"/>
    </row>
    <row r="111" spans="1:38" x14ac:dyDescent="0.25">
      <c r="A111" s="436">
        <v>108</v>
      </c>
      <c r="D111" s="440" t="s">
        <v>788</v>
      </c>
      <c r="E111" s="214"/>
      <c r="F111" s="214"/>
      <c r="G111" s="214"/>
      <c r="H111" s="214"/>
      <c r="I111" s="214"/>
      <c r="J111" s="214"/>
      <c r="K111" s="214"/>
      <c r="L111" s="214"/>
      <c r="M111" s="214"/>
      <c r="N111" s="214"/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  <c r="AA111" s="214"/>
      <c r="AB111" s="214"/>
      <c r="AC111" s="214"/>
      <c r="AD111" s="214"/>
      <c r="AE111" s="214"/>
      <c r="AF111" s="214"/>
      <c r="AG111" s="214"/>
      <c r="AH111" s="214"/>
      <c r="AI111" s="214"/>
      <c r="AJ111" s="214"/>
      <c r="AK111" s="214"/>
      <c r="AL111" s="214"/>
    </row>
    <row r="112" spans="1:38" x14ac:dyDescent="0.25">
      <c r="A112" s="436">
        <v>109</v>
      </c>
      <c r="D112" s="440" t="s">
        <v>788</v>
      </c>
      <c r="E112" s="214"/>
      <c r="F112" s="214"/>
      <c r="G112" s="214"/>
      <c r="H112" s="214"/>
      <c r="I112" s="214"/>
      <c r="J112" s="214"/>
      <c r="K112" s="214"/>
      <c r="L112" s="214"/>
      <c r="M112" s="214"/>
      <c r="N112" s="214"/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  <c r="AA112" s="214"/>
      <c r="AB112" s="214"/>
      <c r="AC112" s="214"/>
      <c r="AD112" s="214"/>
      <c r="AE112" s="214"/>
      <c r="AF112" s="214"/>
      <c r="AG112" s="214"/>
      <c r="AH112" s="214"/>
      <c r="AI112" s="214"/>
      <c r="AJ112" s="214"/>
      <c r="AK112" s="214"/>
      <c r="AL112" s="214"/>
    </row>
    <row r="113" spans="1:38" x14ac:dyDescent="0.25">
      <c r="A113" s="436">
        <v>110</v>
      </c>
      <c r="D113" s="440" t="s">
        <v>788</v>
      </c>
      <c r="E113" s="214"/>
      <c r="F113" s="214"/>
      <c r="G113" s="214"/>
      <c r="H113" s="214"/>
      <c r="I113" s="214"/>
      <c r="J113" s="214"/>
      <c r="K113" s="214"/>
      <c r="L113" s="214"/>
      <c r="M113" s="214"/>
      <c r="N113" s="214"/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  <c r="Y113" s="214"/>
      <c r="Z113" s="214"/>
      <c r="AA113" s="214"/>
      <c r="AB113" s="214"/>
      <c r="AC113" s="214"/>
      <c r="AD113" s="214"/>
      <c r="AE113" s="214"/>
      <c r="AF113" s="214"/>
      <c r="AG113" s="214"/>
      <c r="AH113" s="214"/>
      <c r="AI113" s="214"/>
      <c r="AJ113" s="214"/>
      <c r="AK113" s="214"/>
      <c r="AL113" s="214"/>
    </row>
    <row r="114" spans="1:38" x14ac:dyDescent="0.25">
      <c r="A114" s="436">
        <v>111</v>
      </c>
      <c r="D114" s="440" t="s">
        <v>788</v>
      </c>
      <c r="E114" s="214"/>
      <c r="F114" s="214"/>
      <c r="G114" s="214"/>
      <c r="H114" s="214"/>
      <c r="I114" s="214"/>
      <c r="J114" s="214"/>
      <c r="K114" s="214"/>
      <c r="L114" s="214"/>
      <c r="M114" s="214"/>
      <c r="N114" s="214"/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</row>
    <row r="115" spans="1:38" ht="15.75" thickBot="1" x14ac:dyDescent="0.3">
      <c r="A115" s="438">
        <v>112</v>
      </c>
      <c r="D115" s="441" t="s">
        <v>788</v>
      </c>
      <c r="E115" s="214"/>
      <c r="F115" s="214"/>
      <c r="G115" s="214"/>
      <c r="H115" s="214"/>
      <c r="I115" s="214"/>
      <c r="J115" s="214"/>
      <c r="K115" s="214"/>
      <c r="L115" s="214"/>
      <c r="M115" s="214"/>
      <c r="N115" s="214"/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  <c r="AA115" s="214"/>
      <c r="AB115" s="214"/>
      <c r="AC115" s="214"/>
      <c r="AD115" s="214"/>
      <c r="AE115" s="214"/>
      <c r="AF115" s="214"/>
      <c r="AG115" s="214"/>
      <c r="AH115" s="214"/>
      <c r="AI115" s="214"/>
      <c r="AJ115" s="214"/>
      <c r="AK115" s="214"/>
      <c r="AL115" s="214"/>
    </row>
    <row r="116" spans="1:38" x14ac:dyDescent="0.25">
      <c r="A116" s="214"/>
      <c r="D116" s="214"/>
      <c r="E116" s="214"/>
      <c r="F116" s="214"/>
      <c r="G116" s="214"/>
      <c r="H116" s="214"/>
      <c r="I116" s="214"/>
      <c r="J116" s="214"/>
      <c r="K116" s="214"/>
      <c r="L116" s="214"/>
      <c r="M116" s="214"/>
      <c r="N116" s="214"/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  <c r="Y116" s="214"/>
      <c r="Z116" s="214"/>
      <c r="AA116" s="214"/>
      <c r="AB116" s="214"/>
      <c r="AC116" s="214"/>
      <c r="AD116" s="214"/>
      <c r="AE116" s="214"/>
      <c r="AF116" s="214"/>
      <c r="AG116" s="214"/>
      <c r="AH116" s="214"/>
      <c r="AI116" s="214"/>
      <c r="AJ116" s="214"/>
    </row>
    <row r="117" spans="1:38" x14ac:dyDescent="0.25">
      <c r="A117" s="214"/>
      <c r="D117" s="214"/>
      <c r="E117" s="214"/>
      <c r="F117" s="214"/>
      <c r="G117" s="214"/>
      <c r="H117" s="214"/>
      <c r="I117" s="214"/>
      <c r="J117" s="214"/>
      <c r="K117" s="214"/>
      <c r="L117" s="214"/>
      <c r="M117" s="214"/>
      <c r="N117" s="214"/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  <c r="AF117" s="214"/>
      <c r="AG117" s="214"/>
      <c r="AH117" s="214"/>
      <c r="AI117" s="214"/>
      <c r="AJ117" s="214"/>
    </row>
    <row r="118" spans="1:38" x14ac:dyDescent="0.25">
      <c r="A118" s="214"/>
      <c r="D118" s="214"/>
      <c r="E118" s="214"/>
      <c r="F118" s="214"/>
      <c r="G118" s="214"/>
      <c r="H118" s="214"/>
      <c r="I118" s="214"/>
      <c r="J118" s="214"/>
      <c r="K118" s="214"/>
      <c r="L118" s="214"/>
      <c r="M118" s="214"/>
      <c r="N118" s="214"/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  <c r="AA118" s="214"/>
      <c r="AB118" s="214"/>
      <c r="AC118" s="214"/>
      <c r="AD118" s="214"/>
      <c r="AE118" s="214"/>
      <c r="AF118" s="214"/>
      <c r="AG118" s="214"/>
      <c r="AH118" s="214"/>
      <c r="AI118" s="214"/>
      <c r="AJ118" s="214"/>
    </row>
    <row r="119" spans="1:38" x14ac:dyDescent="0.25">
      <c r="A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214"/>
      <c r="N119" s="214"/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  <c r="AA119" s="214"/>
      <c r="AB119" s="214"/>
      <c r="AC119" s="214"/>
      <c r="AD119" s="214"/>
      <c r="AE119" s="214"/>
      <c r="AF119" s="214"/>
      <c r="AG119" s="214"/>
      <c r="AH119" s="214"/>
      <c r="AI119" s="214"/>
      <c r="AJ119" s="214"/>
    </row>
    <row r="120" spans="1:38" x14ac:dyDescent="0.25">
      <c r="A120" s="214"/>
      <c r="D120" s="214"/>
      <c r="E120" s="214"/>
      <c r="F120" s="214"/>
      <c r="G120" s="214"/>
      <c r="H120" s="214"/>
      <c r="I120" s="214"/>
      <c r="J120" s="214"/>
      <c r="K120" s="214"/>
      <c r="L120" s="214"/>
      <c r="M120" s="214"/>
      <c r="N120" s="214"/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  <c r="Y120" s="214"/>
      <c r="Z120" s="214"/>
      <c r="AA120" s="214"/>
      <c r="AB120" s="214"/>
      <c r="AC120" s="214"/>
      <c r="AD120" s="214"/>
      <c r="AE120" s="214"/>
      <c r="AF120" s="214"/>
      <c r="AG120" s="214"/>
      <c r="AH120" s="214"/>
      <c r="AI120" s="214"/>
      <c r="AJ120" s="214"/>
    </row>
    <row r="121" spans="1:38" x14ac:dyDescent="0.25">
      <c r="A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4"/>
      <c r="P121" s="214"/>
      <c r="Q121" s="214"/>
      <c r="R121" s="214"/>
      <c r="S121" s="214"/>
      <c r="T121" s="214"/>
      <c r="U121" s="214"/>
      <c r="V121" s="214"/>
      <c r="W121" s="214"/>
      <c r="X121" s="214"/>
      <c r="Y121" s="214"/>
      <c r="Z121" s="214"/>
      <c r="AA121" s="214"/>
      <c r="AB121" s="214"/>
      <c r="AC121" s="214"/>
      <c r="AD121" s="214"/>
      <c r="AE121" s="214"/>
      <c r="AF121" s="214"/>
      <c r="AG121" s="214"/>
      <c r="AH121" s="214"/>
      <c r="AI121" s="214"/>
      <c r="AJ121" s="214"/>
    </row>
    <row r="122" spans="1:38" x14ac:dyDescent="0.25">
      <c r="A122" s="214"/>
      <c r="D122" s="214"/>
      <c r="E122" s="214"/>
      <c r="F122" s="214"/>
      <c r="G122" s="214"/>
      <c r="H122" s="214"/>
      <c r="I122" s="214"/>
      <c r="J122" s="214"/>
      <c r="K122" s="214"/>
      <c r="L122" s="214"/>
      <c r="M122" s="214"/>
      <c r="N122" s="214"/>
      <c r="O122" s="214"/>
      <c r="P122" s="214"/>
      <c r="Q122" s="214"/>
      <c r="R122" s="214"/>
      <c r="S122" s="214"/>
      <c r="T122" s="214"/>
      <c r="U122" s="214"/>
      <c r="V122" s="214"/>
      <c r="W122" s="214"/>
      <c r="X122" s="214"/>
      <c r="Y122" s="214"/>
      <c r="Z122" s="214"/>
      <c r="AA122" s="214"/>
      <c r="AB122" s="214"/>
      <c r="AC122" s="214"/>
      <c r="AD122" s="214"/>
      <c r="AE122" s="214"/>
      <c r="AF122" s="214"/>
      <c r="AG122" s="214"/>
      <c r="AH122" s="214"/>
      <c r="AI122" s="214"/>
      <c r="AJ122" s="214"/>
    </row>
    <row r="123" spans="1:38" x14ac:dyDescent="0.25">
      <c r="A123" s="214"/>
      <c r="D123" s="214"/>
      <c r="E123" s="214"/>
      <c r="F123" s="214"/>
      <c r="G123" s="214"/>
      <c r="H123" s="214"/>
      <c r="I123" s="214"/>
      <c r="J123" s="214"/>
      <c r="K123" s="214"/>
      <c r="L123" s="214"/>
      <c r="M123" s="214"/>
      <c r="N123" s="214"/>
      <c r="O123" s="214"/>
      <c r="P123" s="214"/>
      <c r="Q123" s="214"/>
      <c r="R123" s="214"/>
      <c r="S123" s="214"/>
      <c r="T123" s="214"/>
      <c r="U123" s="214"/>
      <c r="V123" s="214"/>
      <c r="W123" s="214"/>
      <c r="X123" s="214"/>
      <c r="Y123" s="214"/>
      <c r="Z123" s="214"/>
      <c r="AA123" s="214"/>
      <c r="AB123" s="214"/>
      <c r="AC123" s="214"/>
      <c r="AD123" s="214"/>
      <c r="AE123" s="214"/>
      <c r="AF123" s="214"/>
      <c r="AG123" s="214"/>
      <c r="AH123" s="214"/>
      <c r="AI123" s="214"/>
      <c r="AJ123" s="214"/>
    </row>
    <row r="124" spans="1:38" x14ac:dyDescent="0.25">
      <c r="A124" s="214"/>
      <c r="D124" s="214"/>
      <c r="E124" s="214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14"/>
      <c r="AI124" s="214"/>
      <c r="AJ124" s="214"/>
    </row>
    <row r="125" spans="1:38" x14ac:dyDescent="0.25">
      <c r="A125" s="214"/>
      <c r="D125" s="214"/>
      <c r="E125" s="214"/>
      <c r="F125" s="214"/>
      <c r="G125" s="214"/>
      <c r="H125" s="214"/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</row>
    <row r="126" spans="1:38" x14ac:dyDescent="0.25">
      <c r="A126" s="214"/>
      <c r="D126" s="214"/>
      <c r="E126" s="214"/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4"/>
      <c r="AH126" s="214"/>
      <c r="AI126" s="214"/>
      <c r="AJ126" s="214"/>
    </row>
    <row r="127" spans="1:38" x14ac:dyDescent="0.25">
      <c r="A127" s="214"/>
      <c r="D127" s="214"/>
      <c r="E127" s="214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</row>
    <row r="128" spans="1:38" x14ac:dyDescent="0.25">
      <c r="A128" s="214"/>
      <c r="D128" s="214"/>
      <c r="E128" s="214"/>
      <c r="F128" s="214"/>
      <c r="G128" s="214"/>
      <c r="H128" s="214"/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</row>
    <row r="129" spans="1:36" x14ac:dyDescent="0.25">
      <c r="A129" s="214"/>
      <c r="D129" s="214"/>
      <c r="E129" s="214"/>
      <c r="F129" s="214"/>
      <c r="G129" s="214"/>
      <c r="H129" s="214"/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</row>
    <row r="130" spans="1:36" x14ac:dyDescent="0.25">
      <c r="A130" s="214"/>
      <c r="D130" s="214"/>
      <c r="E130" s="214"/>
      <c r="F130" s="214"/>
      <c r="G130" s="214"/>
      <c r="H130" s="214"/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</row>
    <row r="131" spans="1:36" x14ac:dyDescent="0.25">
      <c r="A131" s="214"/>
      <c r="D131" s="214"/>
      <c r="E131" s="214"/>
      <c r="F131" s="214"/>
      <c r="G131" s="214"/>
      <c r="H131" s="214"/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</row>
    <row r="132" spans="1:36" x14ac:dyDescent="0.25">
      <c r="A132" s="214"/>
      <c r="D132" s="214"/>
      <c r="E132" s="214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  <c r="AF132" s="214"/>
      <c r="AG132" s="214"/>
      <c r="AH132" s="214"/>
      <c r="AI132" s="214"/>
      <c r="AJ132" s="214"/>
    </row>
    <row r="133" spans="1:36" x14ac:dyDescent="0.25">
      <c r="A133" s="214"/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</row>
    <row r="134" spans="1:36" x14ac:dyDescent="0.25">
      <c r="A134" s="214"/>
      <c r="D134" s="214"/>
      <c r="E134" s="214"/>
      <c r="F134" s="214"/>
      <c r="G134" s="214"/>
      <c r="H134" s="214"/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</row>
    <row r="135" spans="1:36" x14ac:dyDescent="0.25">
      <c r="A135" s="214"/>
      <c r="D135" s="214"/>
      <c r="E135" s="214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  <c r="AF135" s="214"/>
      <c r="AG135" s="214"/>
      <c r="AH135" s="214"/>
      <c r="AI135" s="214"/>
      <c r="AJ135" s="214"/>
    </row>
    <row r="136" spans="1:36" x14ac:dyDescent="0.25">
      <c r="A136" s="214"/>
      <c r="D136" s="214"/>
      <c r="E136" s="214"/>
      <c r="F136" s="214"/>
      <c r="G136" s="214"/>
      <c r="H136" s="214"/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  <c r="AA136" s="214"/>
      <c r="AB136" s="214"/>
      <c r="AC136" s="214"/>
      <c r="AD136" s="214"/>
      <c r="AE136" s="214"/>
      <c r="AF136" s="214"/>
      <c r="AG136" s="214"/>
      <c r="AH136" s="214"/>
      <c r="AI136" s="214"/>
      <c r="AJ136" s="214"/>
    </row>
    <row r="137" spans="1:36" x14ac:dyDescent="0.25">
      <c r="A137" s="214"/>
      <c r="D137" s="214"/>
      <c r="E137" s="214"/>
      <c r="F137" s="214"/>
      <c r="G137" s="214"/>
      <c r="H137" s="214"/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</row>
    <row r="138" spans="1:36" x14ac:dyDescent="0.25">
      <c r="A138" s="214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</row>
    <row r="139" spans="1:36" x14ac:dyDescent="0.25">
      <c r="A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</row>
    <row r="140" spans="1:36" x14ac:dyDescent="0.25">
      <c r="A140" s="214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</row>
    <row r="141" spans="1:36" x14ac:dyDescent="0.25">
      <c r="A141" s="214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</row>
    <row r="142" spans="1:36" x14ac:dyDescent="0.25">
      <c r="A142" s="214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4"/>
      <c r="AH142" s="214"/>
      <c r="AI142" s="214"/>
      <c r="AJ142" s="214"/>
    </row>
    <row r="143" spans="1:36" x14ac:dyDescent="0.25">
      <c r="A143" s="214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4"/>
      <c r="AH143" s="214"/>
      <c r="AI143" s="214"/>
      <c r="AJ143" s="214"/>
    </row>
    <row r="144" spans="1:36" x14ac:dyDescent="0.25">
      <c r="A144" s="214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</row>
    <row r="145" spans="1:36" x14ac:dyDescent="0.25">
      <c r="A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  <c r="AA145" s="214"/>
      <c r="AB145" s="214"/>
      <c r="AC145" s="214"/>
      <c r="AD145" s="214"/>
      <c r="AE145" s="214"/>
      <c r="AF145" s="214"/>
      <c r="AG145" s="214"/>
      <c r="AH145" s="214"/>
      <c r="AI145" s="214"/>
      <c r="AJ145" s="214"/>
    </row>
    <row r="146" spans="1:36" x14ac:dyDescent="0.25">
      <c r="A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</row>
    <row r="147" spans="1:36" x14ac:dyDescent="0.25">
      <c r="A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</row>
    <row r="148" spans="1:36" x14ac:dyDescent="0.25">
      <c r="A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  <c r="AA148" s="214"/>
      <c r="AB148" s="214"/>
      <c r="AC148" s="214"/>
      <c r="AD148" s="214"/>
      <c r="AE148" s="214"/>
      <c r="AF148" s="214"/>
      <c r="AG148" s="214"/>
      <c r="AH148" s="214"/>
      <c r="AI148" s="214"/>
      <c r="AJ148" s="214"/>
    </row>
    <row r="149" spans="1:36" x14ac:dyDescent="0.25">
      <c r="A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  <c r="AA149" s="214"/>
      <c r="AB149" s="214"/>
      <c r="AC149" s="214"/>
      <c r="AD149" s="214"/>
      <c r="AE149" s="214"/>
      <c r="AF149" s="214"/>
      <c r="AG149" s="214"/>
      <c r="AH149" s="214"/>
      <c r="AI149" s="214"/>
      <c r="AJ149" s="214"/>
    </row>
    <row r="150" spans="1:36" x14ac:dyDescent="0.25">
      <c r="A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  <c r="AA150" s="214"/>
      <c r="AB150" s="214"/>
      <c r="AC150" s="214"/>
      <c r="AD150" s="214"/>
      <c r="AE150" s="214"/>
      <c r="AF150" s="214"/>
      <c r="AG150" s="214"/>
      <c r="AH150" s="214"/>
      <c r="AI150" s="214"/>
      <c r="AJ150" s="214"/>
    </row>
    <row r="151" spans="1:36" x14ac:dyDescent="0.25">
      <c r="A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  <c r="AA151" s="214"/>
      <c r="AB151" s="214"/>
      <c r="AC151" s="214"/>
      <c r="AD151" s="214"/>
      <c r="AE151" s="214"/>
      <c r="AF151" s="214"/>
      <c r="AG151" s="214"/>
      <c r="AH151" s="214"/>
      <c r="AI151" s="214"/>
      <c r="AJ151" s="214"/>
    </row>
    <row r="152" spans="1:36" x14ac:dyDescent="0.25">
      <c r="A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214"/>
      <c r="AJ152" s="214"/>
    </row>
    <row r="153" spans="1:36" x14ac:dyDescent="0.25">
      <c r="A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</row>
    <row r="154" spans="1:36" x14ac:dyDescent="0.25">
      <c r="A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  <c r="AA154" s="214"/>
      <c r="AB154" s="214"/>
      <c r="AC154" s="214"/>
      <c r="AD154" s="214"/>
      <c r="AE154" s="214"/>
      <c r="AF154" s="214"/>
      <c r="AG154" s="214"/>
      <c r="AH154" s="214"/>
      <c r="AI154" s="214"/>
      <c r="AJ154" s="214"/>
    </row>
    <row r="155" spans="1:36" x14ac:dyDescent="0.25">
      <c r="A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4"/>
      <c r="AH155" s="214"/>
      <c r="AI155" s="214"/>
      <c r="AJ155" s="214"/>
    </row>
    <row r="156" spans="1:36" x14ac:dyDescent="0.25">
      <c r="A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4"/>
      <c r="AF156" s="214"/>
      <c r="AG156" s="214"/>
      <c r="AH156" s="214"/>
      <c r="AI156" s="214"/>
      <c r="AJ156" s="214"/>
    </row>
    <row r="157" spans="1:36" x14ac:dyDescent="0.25">
      <c r="A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  <c r="AA157" s="214"/>
      <c r="AB157" s="214"/>
      <c r="AC157" s="214"/>
      <c r="AD157" s="214"/>
      <c r="AE157" s="214"/>
      <c r="AF157" s="214"/>
      <c r="AG157" s="214"/>
      <c r="AH157" s="214"/>
      <c r="AI157" s="214"/>
      <c r="AJ157" s="214"/>
    </row>
    <row r="158" spans="1:36" x14ac:dyDescent="0.25">
      <c r="A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  <c r="AA158" s="214"/>
      <c r="AB158" s="214"/>
      <c r="AC158" s="214"/>
      <c r="AD158" s="214"/>
      <c r="AE158" s="214"/>
      <c r="AF158" s="214"/>
      <c r="AG158" s="214"/>
      <c r="AH158" s="214"/>
      <c r="AI158" s="214"/>
      <c r="AJ158" s="214"/>
    </row>
    <row r="159" spans="1:36" x14ac:dyDescent="0.25">
      <c r="A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  <c r="AA159" s="214"/>
      <c r="AB159" s="214"/>
      <c r="AC159" s="214"/>
      <c r="AD159" s="214"/>
      <c r="AE159" s="214"/>
      <c r="AF159" s="214"/>
      <c r="AG159" s="214"/>
      <c r="AH159" s="214"/>
      <c r="AI159" s="214"/>
      <c r="AJ159" s="214"/>
    </row>
    <row r="160" spans="1:36" x14ac:dyDescent="0.25">
      <c r="A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4"/>
      <c r="AH160" s="214"/>
      <c r="AI160" s="214"/>
      <c r="AJ160" s="214"/>
    </row>
    <row r="161" spans="1:36" x14ac:dyDescent="0.25">
      <c r="A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4"/>
      <c r="AF161" s="214"/>
      <c r="AG161" s="214"/>
      <c r="AH161" s="214"/>
      <c r="AI161" s="214"/>
      <c r="AJ161" s="214"/>
    </row>
    <row r="162" spans="1:36" x14ac:dyDescent="0.25">
      <c r="A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  <c r="AA162" s="214"/>
      <c r="AB162" s="214"/>
      <c r="AC162" s="214"/>
      <c r="AD162" s="214"/>
      <c r="AE162" s="214"/>
      <c r="AF162" s="214"/>
      <c r="AG162" s="214"/>
      <c r="AH162" s="214"/>
      <c r="AI162" s="214"/>
      <c r="AJ162" s="214"/>
    </row>
    <row r="163" spans="1:36" x14ac:dyDescent="0.25">
      <c r="A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  <c r="AA163" s="214"/>
      <c r="AB163" s="214"/>
      <c r="AC163" s="214"/>
      <c r="AD163" s="214"/>
      <c r="AE163" s="214"/>
      <c r="AF163" s="214"/>
      <c r="AG163" s="214"/>
      <c r="AH163" s="214"/>
      <c r="AI163" s="214"/>
      <c r="AJ163" s="214"/>
    </row>
    <row r="164" spans="1:36" x14ac:dyDescent="0.25">
      <c r="A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  <c r="AA164" s="214"/>
      <c r="AB164" s="214"/>
      <c r="AC164" s="214"/>
      <c r="AD164" s="214"/>
      <c r="AE164" s="214"/>
      <c r="AF164" s="214"/>
      <c r="AG164" s="214"/>
      <c r="AH164" s="214"/>
      <c r="AI164" s="214"/>
      <c r="AJ164" s="214"/>
    </row>
    <row r="165" spans="1:36" x14ac:dyDescent="0.25">
      <c r="A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4"/>
      <c r="AH165" s="214"/>
      <c r="AI165" s="214"/>
      <c r="AJ165" s="214"/>
    </row>
    <row r="166" spans="1:36" x14ac:dyDescent="0.25">
      <c r="A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  <c r="AA166" s="214"/>
      <c r="AB166" s="214"/>
      <c r="AC166" s="214"/>
      <c r="AD166" s="214"/>
      <c r="AE166" s="214"/>
      <c r="AF166" s="214"/>
      <c r="AG166" s="214"/>
      <c r="AH166" s="214"/>
      <c r="AI166" s="214"/>
      <c r="AJ166" s="214"/>
    </row>
    <row r="167" spans="1:36" x14ac:dyDescent="0.25">
      <c r="A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  <c r="AA167" s="214"/>
      <c r="AB167" s="214"/>
      <c r="AC167" s="214"/>
      <c r="AD167" s="214"/>
      <c r="AE167" s="214"/>
      <c r="AF167" s="214"/>
      <c r="AG167" s="214"/>
      <c r="AH167" s="214"/>
      <c r="AI167" s="214"/>
      <c r="AJ167" s="214"/>
    </row>
    <row r="168" spans="1:36" x14ac:dyDescent="0.25">
      <c r="A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4"/>
      <c r="AH168" s="214"/>
      <c r="AI168" s="214"/>
      <c r="AJ168" s="214"/>
    </row>
    <row r="169" spans="1:36" x14ac:dyDescent="0.25">
      <c r="A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  <c r="AG169" s="214"/>
      <c r="AH169" s="214"/>
      <c r="AI169" s="214"/>
      <c r="AJ169" s="214"/>
    </row>
    <row r="170" spans="1:36" x14ac:dyDescent="0.25">
      <c r="A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  <c r="AG170" s="214"/>
      <c r="AH170" s="214"/>
      <c r="AI170" s="214"/>
      <c r="AJ170" s="214"/>
    </row>
    <row r="171" spans="1:36" x14ac:dyDescent="0.25">
      <c r="A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  <c r="AG171" s="214"/>
      <c r="AH171" s="214"/>
      <c r="AI171" s="214"/>
      <c r="AJ171" s="214"/>
    </row>
    <row r="172" spans="1:36" x14ac:dyDescent="0.25">
      <c r="A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214"/>
    </row>
    <row r="173" spans="1:36" x14ac:dyDescent="0.25">
      <c r="A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4"/>
      <c r="AH173" s="214"/>
      <c r="AI173" s="214"/>
      <c r="AJ173" s="214"/>
    </row>
    <row r="174" spans="1:36" x14ac:dyDescent="0.25">
      <c r="A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  <c r="AA174" s="214"/>
      <c r="AB174" s="214"/>
      <c r="AC174" s="214"/>
      <c r="AD174" s="214"/>
      <c r="AE174" s="214"/>
      <c r="AF174" s="214"/>
      <c r="AG174" s="214"/>
      <c r="AH174" s="214"/>
      <c r="AI174" s="214"/>
      <c r="AJ174" s="214"/>
    </row>
    <row r="175" spans="1:36" x14ac:dyDescent="0.25">
      <c r="A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  <c r="AA175" s="214"/>
      <c r="AB175" s="214"/>
      <c r="AC175" s="214"/>
      <c r="AD175" s="214"/>
      <c r="AE175" s="214"/>
      <c r="AF175" s="214"/>
      <c r="AG175" s="214"/>
      <c r="AH175" s="214"/>
      <c r="AI175" s="214"/>
      <c r="AJ175" s="214"/>
    </row>
    <row r="176" spans="1:36" x14ac:dyDescent="0.25">
      <c r="A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  <c r="AA176" s="214"/>
      <c r="AB176" s="214"/>
      <c r="AC176" s="214"/>
      <c r="AD176" s="214"/>
      <c r="AE176" s="214"/>
      <c r="AF176" s="214"/>
      <c r="AG176" s="214"/>
      <c r="AH176" s="214"/>
      <c r="AI176" s="214"/>
      <c r="AJ176" s="214"/>
    </row>
    <row r="177" spans="1:36" x14ac:dyDescent="0.25">
      <c r="A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  <c r="AA177" s="214"/>
      <c r="AB177" s="214"/>
      <c r="AC177" s="214"/>
      <c r="AD177" s="214"/>
      <c r="AE177" s="214"/>
      <c r="AF177" s="214"/>
      <c r="AG177" s="214"/>
      <c r="AH177" s="214"/>
      <c r="AI177" s="214"/>
      <c r="AJ177" s="214"/>
    </row>
    <row r="178" spans="1:36" x14ac:dyDescent="0.25">
      <c r="A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  <c r="AA178" s="214"/>
      <c r="AB178" s="214"/>
      <c r="AC178" s="214"/>
      <c r="AD178" s="214"/>
      <c r="AE178" s="214"/>
      <c r="AF178" s="214"/>
      <c r="AG178" s="214"/>
      <c r="AH178" s="214"/>
      <c r="AI178" s="214"/>
      <c r="AJ178" s="214"/>
    </row>
    <row r="179" spans="1:36" x14ac:dyDescent="0.25">
      <c r="A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  <c r="AA179" s="214"/>
      <c r="AB179" s="214"/>
      <c r="AC179" s="214"/>
      <c r="AD179" s="214"/>
      <c r="AE179" s="214"/>
      <c r="AF179" s="214"/>
      <c r="AG179" s="214"/>
      <c r="AH179" s="214"/>
      <c r="AI179" s="214"/>
      <c r="AJ179" s="214"/>
    </row>
    <row r="180" spans="1:36" x14ac:dyDescent="0.25">
      <c r="A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  <c r="AA180" s="214"/>
      <c r="AB180" s="214"/>
      <c r="AC180" s="214"/>
      <c r="AD180" s="214"/>
      <c r="AE180" s="214"/>
      <c r="AF180" s="214"/>
      <c r="AG180" s="214"/>
      <c r="AH180" s="214"/>
      <c r="AI180" s="214"/>
      <c r="AJ180" s="214"/>
    </row>
    <row r="181" spans="1:36" x14ac:dyDescent="0.25">
      <c r="A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4"/>
      <c r="AE181" s="214"/>
      <c r="AF181" s="214"/>
      <c r="AG181" s="214"/>
      <c r="AH181" s="214"/>
      <c r="AI181" s="214"/>
      <c r="AJ181" s="214"/>
    </row>
    <row r="182" spans="1:36" x14ac:dyDescent="0.25">
      <c r="A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  <c r="AA182" s="214"/>
      <c r="AB182" s="214"/>
      <c r="AC182" s="214"/>
      <c r="AD182" s="214"/>
      <c r="AE182" s="214"/>
      <c r="AF182" s="214"/>
      <c r="AG182" s="214"/>
      <c r="AH182" s="214"/>
      <c r="AI182" s="214"/>
      <c r="AJ182" s="214"/>
    </row>
    <row r="183" spans="1:36" x14ac:dyDescent="0.25">
      <c r="A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  <c r="AA183" s="214"/>
      <c r="AB183" s="214"/>
      <c r="AC183" s="214"/>
      <c r="AD183" s="214"/>
      <c r="AE183" s="214"/>
      <c r="AF183" s="214"/>
      <c r="AG183" s="214"/>
      <c r="AH183" s="214"/>
      <c r="AI183" s="214"/>
      <c r="AJ183" s="214"/>
    </row>
    <row r="184" spans="1:36" x14ac:dyDescent="0.25">
      <c r="A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  <c r="AA184" s="214"/>
      <c r="AB184" s="214"/>
      <c r="AC184" s="214"/>
      <c r="AD184" s="214"/>
      <c r="AE184" s="214"/>
      <c r="AF184" s="214"/>
      <c r="AG184" s="214"/>
      <c r="AH184" s="214"/>
      <c r="AI184" s="214"/>
      <c r="AJ184" s="214"/>
    </row>
    <row r="185" spans="1:36" x14ac:dyDescent="0.25">
      <c r="A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  <c r="AA185" s="214"/>
      <c r="AB185" s="214"/>
      <c r="AC185" s="214"/>
      <c r="AD185" s="214"/>
      <c r="AE185" s="214"/>
      <c r="AF185" s="214"/>
      <c r="AG185" s="214"/>
      <c r="AH185" s="214"/>
      <c r="AI185" s="214"/>
      <c r="AJ185" s="214"/>
    </row>
    <row r="186" spans="1:36" x14ac:dyDescent="0.25">
      <c r="A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  <c r="AA186" s="214"/>
      <c r="AB186" s="214"/>
      <c r="AC186" s="214"/>
      <c r="AD186" s="214"/>
      <c r="AE186" s="214"/>
      <c r="AF186" s="214"/>
      <c r="AG186" s="214"/>
      <c r="AH186" s="214"/>
      <c r="AI186" s="214"/>
      <c r="AJ186" s="214"/>
    </row>
    <row r="187" spans="1:36" x14ac:dyDescent="0.25">
      <c r="A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4"/>
      <c r="AH187" s="214"/>
      <c r="AI187" s="214"/>
      <c r="AJ187" s="214"/>
    </row>
    <row r="188" spans="1:36" x14ac:dyDescent="0.25">
      <c r="A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214"/>
    </row>
    <row r="189" spans="1:36" x14ac:dyDescent="0.25">
      <c r="A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  <c r="AA189" s="214"/>
      <c r="AB189" s="214"/>
      <c r="AC189" s="214"/>
      <c r="AD189" s="214"/>
      <c r="AE189" s="214"/>
      <c r="AF189" s="214"/>
      <c r="AG189" s="214"/>
      <c r="AH189" s="214"/>
      <c r="AI189" s="214"/>
      <c r="AJ189" s="214"/>
    </row>
    <row r="190" spans="1:36" x14ac:dyDescent="0.25">
      <c r="A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  <c r="AA190" s="214"/>
      <c r="AB190" s="214"/>
      <c r="AC190" s="214"/>
      <c r="AD190" s="214"/>
      <c r="AE190" s="214"/>
      <c r="AF190" s="214"/>
      <c r="AG190" s="214"/>
      <c r="AH190" s="214"/>
      <c r="AI190" s="214"/>
      <c r="AJ190" s="214"/>
    </row>
    <row r="191" spans="1:36" x14ac:dyDescent="0.25">
      <c r="A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  <c r="AA191" s="214"/>
      <c r="AB191" s="214"/>
      <c r="AC191" s="214"/>
      <c r="AD191" s="214"/>
      <c r="AE191" s="214"/>
      <c r="AF191" s="214"/>
      <c r="AG191" s="214"/>
      <c r="AH191" s="214"/>
      <c r="AI191" s="214"/>
      <c r="AJ191" s="214"/>
    </row>
    <row r="192" spans="1:36" x14ac:dyDescent="0.25">
      <c r="A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  <c r="AA192" s="214"/>
      <c r="AB192" s="214"/>
      <c r="AC192" s="214"/>
      <c r="AD192" s="214"/>
      <c r="AE192" s="214"/>
      <c r="AF192" s="214"/>
      <c r="AG192" s="214"/>
      <c r="AH192" s="214"/>
      <c r="AI192" s="214"/>
      <c r="AJ192" s="214"/>
    </row>
    <row r="193" spans="1:36" x14ac:dyDescent="0.25">
      <c r="A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214"/>
    </row>
    <row r="194" spans="1:36" x14ac:dyDescent="0.25">
      <c r="A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</row>
    <row r="195" spans="1:36" x14ac:dyDescent="0.25">
      <c r="A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  <c r="V195" s="214"/>
      <c r="W195" s="214"/>
      <c r="X195" s="214"/>
      <c r="Y195" s="214"/>
      <c r="Z195" s="214"/>
      <c r="AA195" s="214"/>
      <c r="AB195" s="214"/>
      <c r="AC195" s="214"/>
      <c r="AD195" s="214"/>
      <c r="AE195" s="214"/>
      <c r="AF195" s="214"/>
      <c r="AG195" s="214"/>
      <c r="AH195" s="214"/>
      <c r="AI195" s="214"/>
      <c r="AJ195" s="214"/>
    </row>
    <row r="196" spans="1:36" x14ac:dyDescent="0.25">
      <c r="A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  <c r="Y196" s="214"/>
      <c r="Z196" s="214"/>
      <c r="AA196" s="214"/>
      <c r="AB196" s="214"/>
      <c r="AC196" s="214"/>
      <c r="AD196" s="214"/>
      <c r="AE196" s="214"/>
      <c r="AF196" s="214"/>
      <c r="AG196" s="214"/>
      <c r="AH196" s="214"/>
      <c r="AI196" s="214"/>
      <c r="AJ196" s="214"/>
    </row>
    <row r="197" spans="1:36" x14ac:dyDescent="0.25">
      <c r="A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  <c r="V197" s="214"/>
      <c r="W197" s="214"/>
      <c r="X197" s="214"/>
      <c r="Y197" s="214"/>
      <c r="Z197" s="214"/>
      <c r="AA197" s="214"/>
      <c r="AB197" s="214"/>
      <c r="AC197" s="214"/>
      <c r="AD197" s="214"/>
      <c r="AE197" s="214"/>
      <c r="AF197" s="214"/>
      <c r="AG197" s="214"/>
      <c r="AH197" s="214"/>
      <c r="AI197" s="214"/>
      <c r="AJ197" s="214"/>
    </row>
    <row r="198" spans="1:36" x14ac:dyDescent="0.25">
      <c r="A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  <c r="V198" s="214"/>
      <c r="W198" s="214"/>
      <c r="X198" s="214"/>
      <c r="Y198" s="214"/>
      <c r="Z198" s="214"/>
      <c r="AA198" s="214"/>
      <c r="AB198" s="214"/>
      <c r="AC198" s="214"/>
      <c r="AD198" s="214"/>
      <c r="AE198" s="214"/>
      <c r="AF198" s="214"/>
      <c r="AG198" s="214"/>
      <c r="AH198" s="214"/>
      <c r="AI198" s="214"/>
      <c r="AJ198" s="214"/>
    </row>
    <row r="199" spans="1:36" x14ac:dyDescent="0.25">
      <c r="A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  <c r="V199" s="214"/>
      <c r="W199" s="214"/>
      <c r="X199" s="214"/>
      <c r="Y199" s="214"/>
      <c r="Z199" s="214"/>
      <c r="AA199" s="214"/>
      <c r="AB199" s="214"/>
      <c r="AC199" s="214"/>
      <c r="AD199" s="214"/>
      <c r="AE199" s="214"/>
      <c r="AF199" s="214"/>
      <c r="AG199" s="214"/>
      <c r="AH199" s="214"/>
      <c r="AI199" s="214"/>
      <c r="AJ199" s="214"/>
    </row>
    <row r="200" spans="1:36" x14ac:dyDescent="0.25">
      <c r="A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  <c r="V200" s="214"/>
      <c r="W200" s="214"/>
      <c r="X200" s="214"/>
      <c r="Y200" s="214"/>
      <c r="Z200" s="214"/>
      <c r="AA200" s="214"/>
      <c r="AB200" s="214"/>
      <c r="AC200" s="214"/>
      <c r="AD200" s="214"/>
      <c r="AE200" s="214"/>
      <c r="AF200" s="214"/>
      <c r="AG200" s="214"/>
      <c r="AH200" s="214"/>
      <c r="AI200" s="214"/>
      <c r="AJ200" s="214"/>
    </row>
    <row r="201" spans="1:36" x14ac:dyDescent="0.25">
      <c r="A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  <c r="V201" s="214"/>
      <c r="W201" s="214"/>
      <c r="X201" s="214"/>
      <c r="Y201" s="214"/>
      <c r="Z201" s="214"/>
      <c r="AA201" s="214"/>
      <c r="AB201" s="214"/>
      <c r="AC201" s="214"/>
      <c r="AD201" s="214"/>
      <c r="AE201" s="214"/>
      <c r="AF201" s="214"/>
      <c r="AG201" s="214"/>
      <c r="AH201" s="214"/>
      <c r="AI201" s="214"/>
      <c r="AJ201" s="214"/>
    </row>
    <row r="202" spans="1:36" x14ac:dyDescent="0.25">
      <c r="A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  <c r="V202" s="214"/>
      <c r="W202" s="214"/>
      <c r="X202" s="214"/>
      <c r="Y202" s="214"/>
      <c r="Z202" s="214"/>
      <c r="AA202" s="214"/>
      <c r="AB202" s="214"/>
      <c r="AC202" s="214"/>
      <c r="AD202" s="214"/>
      <c r="AE202" s="214"/>
      <c r="AF202" s="214"/>
      <c r="AG202" s="214"/>
      <c r="AH202" s="214"/>
      <c r="AI202" s="214"/>
      <c r="AJ202" s="214"/>
    </row>
    <row r="203" spans="1:36" x14ac:dyDescent="0.25">
      <c r="A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  <c r="Y203" s="214"/>
      <c r="Z203" s="214"/>
      <c r="AA203" s="214"/>
      <c r="AB203" s="214"/>
      <c r="AC203" s="214"/>
      <c r="AD203" s="214"/>
      <c r="AE203" s="214"/>
      <c r="AF203" s="214"/>
      <c r="AG203" s="214"/>
      <c r="AH203" s="214"/>
      <c r="AI203" s="214"/>
      <c r="AJ203" s="214"/>
    </row>
    <row r="204" spans="1:36" x14ac:dyDescent="0.25">
      <c r="A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  <c r="V204" s="214"/>
      <c r="W204" s="214"/>
      <c r="X204" s="214"/>
      <c r="Y204" s="214"/>
      <c r="Z204" s="214"/>
      <c r="AA204" s="214"/>
      <c r="AB204" s="214"/>
      <c r="AC204" s="214"/>
      <c r="AD204" s="214"/>
      <c r="AE204" s="214"/>
      <c r="AF204" s="214"/>
      <c r="AG204" s="214"/>
      <c r="AH204" s="214"/>
      <c r="AI204" s="214"/>
      <c r="AJ204" s="214"/>
    </row>
    <row r="205" spans="1:36" x14ac:dyDescent="0.25">
      <c r="A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  <c r="V205" s="214"/>
      <c r="W205" s="214"/>
      <c r="X205" s="214"/>
      <c r="Y205" s="214"/>
      <c r="Z205" s="214"/>
      <c r="AA205" s="214"/>
      <c r="AB205" s="214"/>
      <c r="AC205" s="214"/>
      <c r="AD205" s="214"/>
      <c r="AE205" s="214"/>
      <c r="AF205" s="214"/>
      <c r="AG205" s="214"/>
      <c r="AH205" s="214"/>
      <c r="AI205" s="214"/>
      <c r="AJ205" s="214"/>
    </row>
    <row r="206" spans="1:36" x14ac:dyDescent="0.25">
      <c r="A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  <c r="V206" s="214"/>
      <c r="W206" s="214"/>
      <c r="X206" s="214"/>
      <c r="Y206" s="214"/>
      <c r="Z206" s="214"/>
      <c r="AA206" s="214"/>
      <c r="AB206" s="214"/>
      <c r="AC206" s="214"/>
      <c r="AD206" s="214"/>
      <c r="AE206" s="214"/>
      <c r="AF206" s="214"/>
      <c r="AG206" s="214"/>
      <c r="AH206" s="214"/>
      <c r="AI206" s="214"/>
      <c r="AJ206" s="214"/>
    </row>
    <row r="207" spans="1:36" x14ac:dyDescent="0.25">
      <c r="A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  <c r="V207" s="214"/>
      <c r="W207" s="214"/>
      <c r="X207" s="214"/>
      <c r="Y207" s="214"/>
      <c r="Z207" s="214"/>
      <c r="AA207" s="214"/>
      <c r="AB207" s="214"/>
      <c r="AC207" s="214"/>
      <c r="AD207" s="214"/>
      <c r="AE207" s="214"/>
      <c r="AF207" s="214"/>
      <c r="AG207" s="214"/>
      <c r="AH207" s="214"/>
      <c r="AI207" s="214"/>
      <c r="AJ207" s="214"/>
    </row>
    <row r="208" spans="1:36" x14ac:dyDescent="0.25">
      <c r="A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  <c r="V208" s="214"/>
      <c r="W208" s="214"/>
      <c r="X208" s="214"/>
      <c r="Y208" s="214"/>
      <c r="Z208" s="214"/>
      <c r="AA208" s="214"/>
      <c r="AB208" s="214"/>
      <c r="AC208" s="214"/>
      <c r="AD208" s="214"/>
      <c r="AE208" s="214"/>
      <c r="AF208" s="214"/>
      <c r="AG208" s="214"/>
      <c r="AH208" s="214"/>
      <c r="AI208" s="214"/>
      <c r="AJ208" s="214"/>
    </row>
    <row r="209" spans="1:36" x14ac:dyDescent="0.25">
      <c r="A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  <c r="V209" s="214"/>
      <c r="W209" s="214"/>
      <c r="X209" s="214"/>
      <c r="Y209" s="214"/>
      <c r="Z209" s="214"/>
      <c r="AA209" s="214"/>
      <c r="AB209" s="214"/>
      <c r="AC209" s="214"/>
      <c r="AD209" s="214"/>
      <c r="AE209" s="214"/>
      <c r="AF209" s="214"/>
      <c r="AG209" s="214"/>
      <c r="AH209" s="214"/>
      <c r="AI209" s="214"/>
      <c r="AJ209" s="214"/>
    </row>
    <row r="210" spans="1:36" x14ac:dyDescent="0.25">
      <c r="A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  <c r="V210" s="214"/>
      <c r="W210" s="214"/>
      <c r="X210" s="214"/>
      <c r="Y210" s="214"/>
      <c r="Z210" s="214"/>
      <c r="AA210" s="214"/>
      <c r="AB210" s="214"/>
      <c r="AC210" s="214"/>
      <c r="AD210" s="214"/>
      <c r="AE210" s="214"/>
      <c r="AF210" s="214"/>
      <c r="AG210" s="214"/>
      <c r="AH210" s="214"/>
      <c r="AI210" s="214"/>
      <c r="AJ210" s="214"/>
    </row>
    <row r="211" spans="1:36" x14ac:dyDescent="0.25">
      <c r="A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  <c r="V211" s="214"/>
      <c r="W211" s="214"/>
      <c r="X211" s="214"/>
      <c r="Y211" s="214"/>
      <c r="Z211" s="214"/>
      <c r="AA211" s="214"/>
      <c r="AB211" s="214"/>
      <c r="AC211" s="214"/>
      <c r="AD211" s="214"/>
      <c r="AE211" s="214"/>
      <c r="AF211" s="214"/>
      <c r="AG211" s="214"/>
      <c r="AH211" s="214"/>
      <c r="AI211" s="214"/>
      <c r="AJ211" s="214"/>
    </row>
    <row r="212" spans="1:36" x14ac:dyDescent="0.25">
      <c r="A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  <c r="V212" s="214"/>
      <c r="W212" s="214"/>
      <c r="X212" s="214"/>
      <c r="Y212" s="214"/>
      <c r="Z212" s="214"/>
      <c r="AA212" s="214"/>
      <c r="AB212" s="214"/>
      <c r="AC212" s="214"/>
      <c r="AD212" s="214"/>
      <c r="AE212" s="214"/>
      <c r="AF212" s="214"/>
      <c r="AG212" s="214"/>
      <c r="AH212" s="214"/>
      <c r="AI212" s="214"/>
      <c r="AJ212" s="214"/>
    </row>
    <row r="213" spans="1:36" x14ac:dyDescent="0.25">
      <c r="A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  <c r="V213" s="214"/>
      <c r="W213" s="214"/>
      <c r="X213" s="214"/>
      <c r="Y213" s="214"/>
      <c r="Z213" s="214"/>
      <c r="AA213" s="214"/>
      <c r="AB213" s="214"/>
      <c r="AC213" s="214"/>
      <c r="AD213" s="214"/>
      <c r="AE213" s="214"/>
      <c r="AF213" s="214"/>
      <c r="AG213" s="214"/>
      <c r="AH213" s="214"/>
      <c r="AI213" s="214"/>
      <c r="AJ213" s="214"/>
    </row>
    <row r="214" spans="1:36" x14ac:dyDescent="0.25">
      <c r="A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  <c r="V214" s="214"/>
      <c r="W214" s="214"/>
      <c r="X214" s="214"/>
      <c r="Y214" s="214"/>
      <c r="Z214" s="214"/>
      <c r="AA214" s="214"/>
      <c r="AB214" s="214"/>
      <c r="AC214" s="214"/>
      <c r="AD214" s="214"/>
      <c r="AE214" s="214"/>
      <c r="AF214" s="214"/>
      <c r="AG214" s="214"/>
      <c r="AH214" s="214"/>
      <c r="AI214" s="214"/>
      <c r="AJ214" s="214"/>
    </row>
    <row r="215" spans="1:36" x14ac:dyDescent="0.25">
      <c r="A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  <c r="V215" s="214"/>
      <c r="W215" s="214"/>
      <c r="X215" s="214"/>
      <c r="Y215" s="214"/>
      <c r="Z215" s="214"/>
      <c r="AA215" s="214"/>
      <c r="AB215" s="214"/>
      <c r="AC215" s="214"/>
      <c r="AD215" s="214"/>
      <c r="AE215" s="214"/>
      <c r="AF215" s="214"/>
      <c r="AG215" s="214"/>
      <c r="AH215" s="214"/>
      <c r="AI215" s="214"/>
      <c r="AJ215" s="214"/>
    </row>
    <row r="216" spans="1:36" x14ac:dyDescent="0.25">
      <c r="A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  <c r="V216" s="214"/>
      <c r="W216" s="214"/>
      <c r="X216" s="214"/>
      <c r="Y216" s="214"/>
      <c r="Z216" s="214"/>
      <c r="AA216" s="214"/>
      <c r="AB216" s="214"/>
      <c r="AC216" s="214"/>
      <c r="AD216" s="214"/>
      <c r="AE216" s="214"/>
      <c r="AF216" s="214"/>
      <c r="AG216" s="214"/>
      <c r="AH216" s="214"/>
      <c r="AI216" s="214"/>
      <c r="AJ216" s="214"/>
    </row>
    <row r="217" spans="1:36" x14ac:dyDescent="0.25">
      <c r="A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  <c r="V217" s="214"/>
      <c r="W217" s="214"/>
      <c r="X217" s="214"/>
      <c r="Y217" s="214"/>
      <c r="Z217" s="214"/>
      <c r="AA217" s="214"/>
      <c r="AB217" s="214"/>
      <c r="AC217" s="214"/>
      <c r="AD217" s="214"/>
      <c r="AE217" s="214"/>
      <c r="AF217" s="214"/>
      <c r="AG217" s="214"/>
      <c r="AH217" s="214"/>
      <c r="AI217" s="214"/>
      <c r="AJ217" s="214"/>
    </row>
    <row r="218" spans="1:36" x14ac:dyDescent="0.25">
      <c r="A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  <c r="Y218" s="214"/>
      <c r="Z218" s="214"/>
      <c r="AA218" s="214"/>
      <c r="AB218" s="214"/>
      <c r="AC218" s="214"/>
      <c r="AD218" s="214"/>
      <c r="AE218" s="214"/>
      <c r="AF218" s="214"/>
      <c r="AG218" s="214"/>
      <c r="AH218" s="214"/>
      <c r="AI218" s="214"/>
      <c r="AJ218" s="214"/>
    </row>
    <row r="219" spans="1:36" x14ac:dyDescent="0.25">
      <c r="A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  <c r="V219" s="214"/>
      <c r="W219" s="214"/>
      <c r="X219" s="214"/>
      <c r="Y219" s="214"/>
      <c r="Z219" s="214"/>
      <c r="AA219" s="214"/>
      <c r="AB219" s="214"/>
      <c r="AC219" s="214"/>
      <c r="AD219" s="214"/>
      <c r="AE219" s="214"/>
      <c r="AF219" s="214"/>
      <c r="AG219" s="214"/>
      <c r="AH219" s="214"/>
      <c r="AI219" s="214"/>
      <c r="AJ219" s="214"/>
    </row>
    <row r="220" spans="1:36" x14ac:dyDescent="0.25">
      <c r="A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  <c r="V220" s="214"/>
      <c r="W220" s="214"/>
      <c r="X220" s="214"/>
      <c r="Y220" s="214"/>
      <c r="Z220" s="214"/>
      <c r="AA220" s="214"/>
      <c r="AB220" s="214"/>
      <c r="AC220" s="214"/>
      <c r="AD220" s="214"/>
      <c r="AE220" s="214"/>
      <c r="AF220" s="214"/>
      <c r="AG220" s="214"/>
      <c r="AH220" s="214"/>
      <c r="AI220" s="214"/>
      <c r="AJ220" s="214"/>
    </row>
    <row r="221" spans="1:36" x14ac:dyDescent="0.25">
      <c r="A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  <c r="V221" s="214"/>
      <c r="W221" s="214"/>
      <c r="X221" s="214"/>
      <c r="Y221" s="214"/>
      <c r="Z221" s="214"/>
      <c r="AA221" s="214"/>
      <c r="AB221" s="214"/>
      <c r="AC221" s="214"/>
      <c r="AD221" s="214"/>
      <c r="AE221" s="214"/>
      <c r="AF221" s="214"/>
      <c r="AG221" s="214"/>
      <c r="AH221" s="214"/>
      <c r="AI221" s="214"/>
      <c r="AJ221" s="214"/>
    </row>
    <row r="222" spans="1:36" x14ac:dyDescent="0.25">
      <c r="A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  <c r="V222" s="214"/>
      <c r="W222" s="214"/>
      <c r="X222" s="214"/>
      <c r="Y222" s="214"/>
      <c r="Z222" s="214"/>
      <c r="AA222" s="214"/>
      <c r="AB222" s="214"/>
      <c r="AC222" s="214"/>
      <c r="AD222" s="214"/>
      <c r="AE222" s="214"/>
      <c r="AF222" s="214"/>
      <c r="AG222" s="214"/>
      <c r="AH222" s="214"/>
      <c r="AI222" s="214"/>
      <c r="AJ222" s="214"/>
    </row>
    <row r="223" spans="1:36" x14ac:dyDescent="0.25">
      <c r="A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  <c r="V223" s="214"/>
      <c r="W223" s="214"/>
      <c r="X223" s="214"/>
      <c r="Y223" s="214"/>
      <c r="Z223" s="214"/>
      <c r="AA223" s="214"/>
      <c r="AB223" s="214"/>
      <c r="AC223" s="214"/>
      <c r="AD223" s="214"/>
      <c r="AE223" s="214"/>
      <c r="AF223" s="214"/>
      <c r="AG223" s="214"/>
      <c r="AH223" s="214"/>
      <c r="AI223" s="214"/>
      <c r="AJ223" s="214"/>
    </row>
    <row r="224" spans="1:36" x14ac:dyDescent="0.25">
      <c r="A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  <c r="V224" s="214"/>
      <c r="W224" s="214"/>
      <c r="X224" s="214"/>
      <c r="Y224" s="214"/>
      <c r="Z224" s="214"/>
      <c r="AA224" s="214"/>
      <c r="AB224" s="214"/>
      <c r="AC224" s="214"/>
      <c r="AD224" s="214"/>
      <c r="AE224" s="214"/>
      <c r="AF224" s="214"/>
      <c r="AG224" s="214"/>
      <c r="AH224" s="214"/>
      <c r="AI224" s="214"/>
      <c r="AJ224" s="214"/>
    </row>
    <row r="225" spans="1:36" x14ac:dyDescent="0.25">
      <c r="A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  <c r="V225" s="214"/>
      <c r="W225" s="214"/>
      <c r="X225" s="214"/>
      <c r="Y225" s="214"/>
      <c r="Z225" s="214"/>
      <c r="AA225" s="214"/>
      <c r="AB225" s="214"/>
      <c r="AC225" s="214"/>
      <c r="AD225" s="214"/>
      <c r="AE225" s="214"/>
      <c r="AF225" s="214"/>
      <c r="AG225" s="214"/>
      <c r="AH225" s="214"/>
      <c r="AI225" s="214"/>
      <c r="AJ225" s="214"/>
    </row>
    <row r="226" spans="1:36" x14ac:dyDescent="0.25">
      <c r="A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  <c r="V226" s="214"/>
      <c r="W226" s="214"/>
      <c r="X226" s="214"/>
      <c r="Y226" s="214"/>
      <c r="Z226" s="214"/>
      <c r="AA226" s="214"/>
      <c r="AB226" s="214"/>
      <c r="AC226" s="214"/>
      <c r="AD226" s="214"/>
      <c r="AE226" s="214"/>
      <c r="AF226" s="214"/>
      <c r="AG226" s="214"/>
      <c r="AH226" s="214"/>
      <c r="AI226" s="214"/>
      <c r="AJ226" s="214"/>
    </row>
    <row r="227" spans="1:36" x14ac:dyDescent="0.25">
      <c r="A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  <c r="V227" s="214"/>
      <c r="W227" s="214"/>
      <c r="X227" s="214"/>
      <c r="Y227" s="214"/>
      <c r="Z227" s="214"/>
      <c r="AA227" s="214"/>
      <c r="AB227" s="214"/>
      <c r="AC227" s="214"/>
      <c r="AD227" s="214"/>
      <c r="AE227" s="214"/>
      <c r="AF227" s="214"/>
      <c r="AG227" s="214"/>
      <c r="AH227" s="214"/>
      <c r="AI227" s="214"/>
      <c r="AJ227" s="214"/>
    </row>
    <row r="228" spans="1:36" x14ac:dyDescent="0.25">
      <c r="A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  <c r="V228" s="214"/>
      <c r="W228" s="214"/>
      <c r="X228" s="214"/>
      <c r="Y228" s="214"/>
      <c r="Z228" s="214"/>
      <c r="AA228" s="214"/>
      <c r="AB228" s="214"/>
      <c r="AC228" s="214"/>
      <c r="AD228" s="214"/>
      <c r="AE228" s="214"/>
      <c r="AF228" s="214"/>
      <c r="AG228" s="214"/>
      <c r="AH228" s="214"/>
      <c r="AI228" s="214"/>
      <c r="AJ228" s="214"/>
    </row>
    <row r="229" spans="1:36" x14ac:dyDescent="0.25">
      <c r="A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  <c r="V229" s="214"/>
      <c r="W229" s="214"/>
      <c r="X229" s="214"/>
      <c r="Y229" s="214"/>
      <c r="Z229" s="214"/>
      <c r="AA229" s="214"/>
      <c r="AB229" s="214"/>
      <c r="AC229" s="214"/>
      <c r="AD229" s="214"/>
      <c r="AE229" s="214"/>
      <c r="AF229" s="214"/>
      <c r="AG229" s="214"/>
      <c r="AH229" s="214"/>
      <c r="AI229" s="214"/>
      <c r="AJ229" s="214"/>
    </row>
    <row r="230" spans="1:36" x14ac:dyDescent="0.25">
      <c r="A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  <c r="V230" s="214"/>
      <c r="W230" s="214"/>
      <c r="X230" s="214"/>
      <c r="Y230" s="214"/>
      <c r="Z230" s="214"/>
      <c r="AA230" s="214"/>
      <c r="AB230" s="214"/>
      <c r="AC230" s="214"/>
      <c r="AD230" s="214"/>
      <c r="AE230" s="214"/>
      <c r="AF230" s="214"/>
      <c r="AG230" s="214"/>
      <c r="AH230" s="214"/>
      <c r="AI230" s="214"/>
      <c r="AJ230" s="214"/>
    </row>
    <row r="231" spans="1:36" x14ac:dyDescent="0.25">
      <c r="A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  <c r="V231" s="214"/>
      <c r="W231" s="214"/>
      <c r="X231" s="214"/>
      <c r="Y231" s="214"/>
      <c r="Z231" s="214"/>
      <c r="AA231" s="214"/>
      <c r="AB231" s="214"/>
      <c r="AC231" s="214"/>
      <c r="AD231" s="214"/>
      <c r="AE231" s="214"/>
      <c r="AF231" s="214"/>
      <c r="AG231" s="214"/>
      <c r="AH231" s="214"/>
      <c r="AI231" s="214"/>
      <c r="AJ231" s="214"/>
    </row>
    <row r="232" spans="1:36" x14ac:dyDescent="0.25">
      <c r="A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  <c r="V232" s="214"/>
      <c r="W232" s="214"/>
      <c r="X232" s="214"/>
      <c r="Y232" s="214"/>
      <c r="Z232" s="214"/>
      <c r="AA232" s="214"/>
      <c r="AB232" s="214"/>
      <c r="AC232" s="214"/>
      <c r="AD232" s="214"/>
      <c r="AE232" s="214"/>
      <c r="AF232" s="214"/>
      <c r="AG232" s="214"/>
      <c r="AH232" s="214"/>
      <c r="AI232" s="214"/>
      <c r="AJ232" s="214"/>
    </row>
    <row r="233" spans="1:36" x14ac:dyDescent="0.25">
      <c r="A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  <c r="V233" s="214"/>
      <c r="W233" s="214"/>
      <c r="X233" s="214"/>
      <c r="Y233" s="214"/>
      <c r="Z233" s="214"/>
      <c r="AA233" s="214"/>
      <c r="AB233" s="214"/>
      <c r="AC233" s="214"/>
      <c r="AD233" s="214"/>
      <c r="AE233" s="214"/>
      <c r="AF233" s="214"/>
      <c r="AG233" s="214"/>
      <c r="AH233" s="214"/>
      <c r="AI233" s="214"/>
      <c r="AJ233" s="214"/>
    </row>
    <row r="234" spans="1:36" x14ac:dyDescent="0.25">
      <c r="A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  <c r="V234" s="214"/>
      <c r="W234" s="214"/>
      <c r="X234" s="214"/>
      <c r="Y234" s="214"/>
      <c r="Z234" s="214"/>
      <c r="AA234" s="214"/>
      <c r="AB234" s="214"/>
      <c r="AC234" s="214"/>
      <c r="AD234" s="214"/>
      <c r="AE234" s="214"/>
      <c r="AF234" s="214"/>
      <c r="AG234" s="214"/>
      <c r="AH234" s="214"/>
      <c r="AI234" s="214"/>
      <c r="AJ234" s="214"/>
    </row>
    <row r="235" spans="1:36" x14ac:dyDescent="0.25">
      <c r="A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  <c r="V235" s="214"/>
      <c r="W235" s="214"/>
      <c r="X235" s="214"/>
      <c r="Y235" s="214"/>
      <c r="Z235" s="214"/>
      <c r="AA235" s="214"/>
      <c r="AB235" s="214"/>
      <c r="AC235" s="214"/>
      <c r="AD235" s="214"/>
      <c r="AE235" s="214"/>
      <c r="AF235" s="214"/>
      <c r="AG235" s="214"/>
      <c r="AH235" s="214"/>
      <c r="AI235" s="214"/>
      <c r="AJ235" s="214"/>
    </row>
    <row r="236" spans="1:36" x14ac:dyDescent="0.25">
      <c r="A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  <c r="V236" s="214"/>
      <c r="W236" s="214"/>
      <c r="X236" s="214"/>
      <c r="Y236" s="214"/>
      <c r="Z236" s="214"/>
      <c r="AA236" s="214"/>
      <c r="AB236" s="214"/>
      <c r="AC236" s="214"/>
      <c r="AD236" s="214"/>
      <c r="AE236" s="214"/>
      <c r="AF236" s="214"/>
      <c r="AG236" s="214"/>
      <c r="AH236" s="214"/>
      <c r="AI236" s="214"/>
      <c r="AJ236" s="214"/>
    </row>
    <row r="237" spans="1:36" x14ac:dyDescent="0.25">
      <c r="A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  <c r="V237" s="214"/>
      <c r="W237" s="214"/>
      <c r="X237" s="214"/>
      <c r="Y237" s="214"/>
      <c r="Z237" s="214"/>
      <c r="AA237" s="214"/>
      <c r="AB237" s="214"/>
      <c r="AC237" s="214"/>
      <c r="AD237" s="214"/>
      <c r="AE237" s="214"/>
      <c r="AF237" s="214"/>
      <c r="AG237" s="214"/>
      <c r="AH237" s="214"/>
      <c r="AI237" s="214"/>
      <c r="AJ237" s="214"/>
    </row>
    <row r="238" spans="1:36" x14ac:dyDescent="0.25">
      <c r="A238" s="214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  <c r="V238" s="214"/>
      <c r="W238" s="214"/>
      <c r="X238" s="214"/>
      <c r="Y238" s="214"/>
      <c r="Z238" s="214"/>
      <c r="AA238" s="214"/>
      <c r="AB238" s="214"/>
      <c r="AC238" s="214"/>
      <c r="AD238" s="214"/>
      <c r="AE238" s="214"/>
      <c r="AF238" s="214"/>
      <c r="AG238" s="214"/>
      <c r="AH238" s="214"/>
      <c r="AI238" s="214"/>
      <c r="AJ238" s="214"/>
    </row>
    <row r="239" spans="1:36" x14ac:dyDescent="0.25">
      <c r="A239" s="214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  <c r="V239" s="214"/>
      <c r="W239" s="214"/>
      <c r="X239" s="214"/>
      <c r="Y239" s="214"/>
      <c r="Z239" s="214"/>
      <c r="AA239" s="214"/>
      <c r="AB239" s="214"/>
      <c r="AC239" s="214"/>
      <c r="AD239" s="214"/>
      <c r="AE239" s="214"/>
      <c r="AF239" s="214"/>
      <c r="AG239" s="214"/>
      <c r="AH239" s="214"/>
      <c r="AI239" s="214"/>
      <c r="AJ239" s="214"/>
    </row>
    <row r="240" spans="1:36" x14ac:dyDescent="0.25">
      <c r="A240" s="214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  <c r="V240" s="214"/>
      <c r="W240" s="214"/>
      <c r="X240" s="214"/>
      <c r="Y240" s="214"/>
      <c r="Z240" s="214"/>
      <c r="AA240" s="214"/>
      <c r="AB240" s="214"/>
      <c r="AC240" s="214"/>
      <c r="AD240" s="214"/>
      <c r="AE240" s="214"/>
      <c r="AF240" s="214"/>
      <c r="AG240" s="214"/>
      <c r="AH240" s="214"/>
      <c r="AI240" s="214"/>
      <c r="AJ240" s="214"/>
    </row>
    <row r="241" spans="1:36" x14ac:dyDescent="0.25">
      <c r="A241" s="214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  <c r="V241" s="214"/>
      <c r="W241" s="214"/>
      <c r="X241" s="214"/>
      <c r="Y241" s="214"/>
      <c r="Z241" s="214"/>
      <c r="AA241" s="214"/>
      <c r="AB241" s="214"/>
      <c r="AC241" s="214"/>
      <c r="AD241" s="214"/>
      <c r="AE241" s="214"/>
      <c r="AF241" s="214"/>
      <c r="AG241" s="214"/>
      <c r="AH241" s="214"/>
      <c r="AI241" s="214"/>
      <c r="AJ241" s="214"/>
    </row>
    <row r="242" spans="1:36" x14ac:dyDescent="0.25">
      <c r="A242" s="214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  <c r="V242" s="214"/>
      <c r="W242" s="214"/>
      <c r="X242" s="214"/>
      <c r="Y242" s="214"/>
      <c r="Z242" s="214"/>
      <c r="AA242" s="214"/>
      <c r="AB242" s="214"/>
      <c r="AC242" s="214"/>
      <c r="AD242" s="214"/>
      <c r="AE242" s="214"/>
      <c r="AF242" s="214"/>
      <c r="AG242" s="214"/>
      <c r="AH242" s="214"/>
      <c r="AI242" s="214"/>
      <c r="AJ242" s="214"/>
    </row>
    <row r="243" spans="1:36" x14ac:dyDescent="0.25">
      <c r="A243" s="214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  <c r="V243" s="214"/>
      <c r="W243" s="214"/>
      <c r="X243" s="214"/>
      <c r="Y243" s="214"/>
      <c r="Z243" s="214"/>
      <c r="AA243" s="214"/>
      <c r="AB243" s="214"/>
      <c r="AC243" s="214"/>
      <c r="AD243" s="214"/>
      <c r="AE243" s="214"/>
      <c r="AF243" s="214"/>
      <c r="AG243" s="214"/>
      <c r="AH243" s="214"/>
      <c r="AI243" s="214"/>
      <c r="AJ243" s="214"/>
    </row>
    <row r="244" spans="1:36" x14ac:dyDescent="0.25">
      <c r="A244" s="214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  <c r="V244" s="214"/>
      <c r="W244" s="214"/>
      <c r="X244" s="214"/>
      <c r="Y244" s="214"/>
      <c r="Z244" s="214"/>
      <c r="AA244" s="214"/>
      <c r="AB244" s="214"/>
      <c r="AC244" s="214"/>
      <c r="AD244" s="214"/>
      <c r="AE244" s="214"/>
      <c r="AF244" s="214"/>
      <c r="AG244" s="214"/>
      <c r="AH244" s="214"/>
      <c r="AI244" s="214"/>
      <c r="AJ244" s="214"/>
    </row>
    <row r="245" spans="1:36" x14ac:dyDescent="0.25">
      <c r="A245" s="214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  <c r="V245" s="214"/>
      <c r="W245" s="214"/>
      <c r="X245" s="214"/>
      <c r="Y245" s="214"/>
      <c r="Z245" s="214"/>
      <c r="AA245" s="214"/>
      <c r="AB245" s="214"/>
      <c r="AC245" s="214"/>
      <c r="AD245" s="214"/>
      <c r="AE245" s="214"/>
      <c r="AF245" s="214"/>
      <c r="AG245" s="214"/>
      <c r="AH245" s="214"/>
      <c r="AI245" s="214"/>
      <c r="AJ245" s="214"/>
    </row>
    <row r="246" spans="1:36" x14ac:dyDescent="0.25">
      <c r="A246" s="214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  <c r="V246" s="214"/>
      <c r="W246" s="214"/>
      <c r="X246" s="214"/>
      <c r="Y246" s="214"/>
      <c r="Z246" s="214"/>
      <c r="AA246" s="214"/>
      <c r="AB246" s="214"/>
      <c r="AC246" s="214"/>
      <c r="AD246" s="214"/>
      <c r="AE246" s="214"/>
      <c r="AF246" s="214"/>
      <c r="AG246" s="214"/>
      <c r="AH246" s="214"/>
      <c r="AI246" s="214"/>
      <c r="AJ246" s="214"/>
    </row>
    <row r="247" spans="1:36" x14ac:dyDescent="0.25">
      <c r="A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  <c r="V247" s="214"/>
      <c r="W247" s="214"/>
      <c r="X247" s="214"/>
      <c r="Y247" s="214"/>
      <c r="Z247" s="214"/>
      <c r="AA247" s="214"/>
      <c r="AB247" s="214"/>
      <c r="AC247" s="214"/>
      <c r="AD247" s="214"/>
      <c r="AE247" s="214"/>
      <c r="AF247" s="214"/>
      <c r="AG247" s="214"/>
      <c r="AH247" s="214"/>
      <c r="AI247" s="214"/>
      <c r="AJ247" s="214"/>
    </row>
    <row r="248" spans="1:36" x14ac:dyDescent="0.25">
      <c r="A248" s="214"/>
      <c r="D248" s="214"/>
      <c r="E248" s="214"/>
      <c r="F248" s="214"/>
      <c r="G248" s="214"/>
      <c r="H248" s="214"/>
      <c r="I248" s="214"/>
      <c r="J248" s="214"/>
      <c r="K248" s="214"/>
      <c r="L248" s="214"/>
      <c r="M248" s="214"/>
      <c r="N248" s="214"/>
      <c r="O248" s="214"/>
      <c r="P248" s="214"/>
      <c r="Q248" s="214"/>
      <c r="R248" s="214"/>
      <c r="S248" s="214"/>
      <c r="T248" s="214"/>
      <c r="U248" s="214"/>
      <c r="V248" s="214"/>
      <c r="W248" s="214"/>
      <c r="X248" s="214"/>
      <c r="Y248" s="214"/>
      <c r="Z248" s="214"/>
      <c r="AA248" s="214"/>
      <c r="AB248" s="214"/>
      <c r="AC248" s="214"/>
      <c r="AD248" s="214"/>
      <c r="AE248" s="214"/>
      <c r="AF248" s="214"/>
      <c r="AG248" s="214"/>
      <c r="AH248" s="214"/>
      <c r="AI248" s="214"/>
      <c r="AJ248" s="214"/>
    </row>
    <row r="249" spans="1:36" x14ac:dyDescent="0.25">
      <c r="A249" s="214"/>
      <c r="D249" s="214"/>
      <c r="E249" s="214"/>
      <c r="F249" s="214"/>
      <c r="G249" s="214"/>
      <c r="H249" s="214"/>
      <c r="I249" s="214"/>
      <c r="J249" s="214"/>
      <c r="K249" s="214"/>
      <c r="L249" s="214"/>
      <c r="M249" s="214"/>
      <c r="N249" s="214"/>
      <c r="O249" s="214"/>
      <c r="P249" s="214"/>
      <c r="Q249" s="214"/>
      <c r="R249" s="214"/>
      <c r="S249" s="214"/>
      <c r="T249" s="214"/>
      <c r="U249" s="214"/>
      <c r="V249" s="214"/>
      <c r="W249" s="214"/>
      <c r="X249" s="214"/>
      <c r="Y249" s="214"/>
      <c r="Z249" s="214"/>
      <c r="AA249" s="214"/>
      <c r="AB249" s="214"/>
      <c r="AC249" s="214"/>
      <c r="AD249" s="214"/>
      <c r="AE249" s="214"/>
      <c r="AF249" s="214"/>
      <c r="AG249" s="214"/>
      <c r="AH249" s="214"/>
      <c r="AI249" s="214"/>
      <c r="AJ249" s="214"/>
    </row>
    <row r="250" spans="1:36" x14ac:dyDescent="0.25">
      <c r="A250" s="214"/>
      <c r="D250" s="214"/>
      <c r="E250" s="214"/>
      <c r="F250" s="214"/>
      <c r="G250" s="214"/>
      <c r="H250" s="214"/>
      <c r="I250" s="214"/>
      <c r="J250" s="214"/>
      <c r="K250" s="214"/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  <c r="Y250" s="214"/>
      <c r="Z250" s="214"/>
      <c r="AA250" s="214"/>
      <c r="AB250" s="214"/>
      <c r="AC250" s="214"/>
      <c r="AD250" s="214"/>
      <c r="AE250" s="214"/>
      <c r="AF250" s="214"/>
      <c r="AG250" s="214"/>
      <c r="AH250" s="214"/>
      <c r="AI250" s="214"/>
      <c r="AJ250" s="214"/>
    </row>
    <row r="251" spans="1:36" x14ac:dyDescent="0.25">
      <c r="A251" s="214"/>
      <c r="D251" s="214"/>
      <c r="E251" s="214"/>
      <c r="F251" s="214"/>
      <c r="G251" s="214"/>
      <c r="H251" s="214"/>
      <c r="I251" s="214"/>
      <c r="J251" s="214"/>
      <c r="K251" s="214"/>
      <c r="L251" s="214"/>
      <c r="M251" s="214"/>
      <c r="N251" s="214"/>
      <c r="O251" s="214"/>
      <c r="P251" s="214"/>
      <c r="Q251" s="214"/>
      <c r="R251" s="214"/>
      <c r="S251" s="214"/>
      <c r="T251" s="214"/>
      <c r="U251" s="214"/>
      <c r="V251" s="214"/>
      <c r="W251" s="214"/>
      <c r="X251" s="214"/>
      <c r="Y251" s="214"/>
      <c r="Z251" s="214"/>
      <c r="AA251" s="214"/>
      <c r="AB251" s="214"/>
      <c r="AC251" s="214"/>
      <c r="AD251" s="214"/>
      <c r="AE251" s="214"/>
      <c r="AF251" s="214"/>
      <c r="AG251" s="214"/>
      <c r="AH251" s="214"/>
      <c r="AI251" s="214"/>
      <c r="AJ251" s="214"/>
    </row>
    <row r="252" spans="1:36" x14ac:dyDescent="0.25">
      <c r="A252" s="214"/>
      <c r="D252" s="214"/>
      <c r="E252" s="214"/>
      <c r="F252" s="214"/>
      <c r="G252" s="214"/>
      <c r="H252" s="214"/>
      <c r="I252" s="214"/>
      <c r="J252" s="214"/>
      <c r="K252" s="214"/>
      <c r="L252" s="214"/>
      <c r="M252" s="214"/>
      <c r="N252" s="214"/>
      <c r="O252" s="214"/>
      <c r="P252" s="214"/>
      <c r="Q252" s="214"/>
      <c r="R252" s="214"/>
      <c r="S252" s="214"/>
      <c r="T252" s="214"/>
      <c r="U252" s="214"/>
      <c r="V252" s="214"/>
      <c r="W252" s="214"/>
      <c r="X252" s="214"/>
      <c r="Y252" s="214"/>
      <c r="Z252" s="214"/>
      <c r="AA252" s="214"/>
      <c r="AB252" s="214"/>
      <c r="AC252" s="214"/>
      <c r="AD252" s="214"/>
      <c r="AE252" s="214"/>
      <c r="AF252" s="214"/>
      <c r="AG252" s="214"/>
      <c r="AH252" s="214"/>
      <c r="AI252" s="214"/>
      <c r="AJ252" s="214"/>
    </row>
    <row r="253" spans="1:36" x14ac:dyDescent="0.25">
      <c r="A253" s="214"/>
      <c r="D253" s="214"/>
      <c r="E253" s="214"/>
      <c r="F253" s="214"/>
      <c r="G253" s="214"/>
      <c r="H253" s="214"/>
      <c r="I253" s="214"/>
      <c r="J253" s="214"/>
      <c r="K253" s="214"/>
      <c r="L253" s="214"/>
      <c r="M253" s="214"/>
      <c r="N253" s="214"/>
      <c r="O253" s="214"/>
      <c r="P253" s="214"/>
      <c r="Q253" s="214"/>
      <c r="R253" s="214"/>
      <c r="S253" s="214"/>
      <c r="T253" s="214"/>
      <c r="U253" s="214"/>
      <c r="V253" s="214"/>
      <c r="W253" s="214"/>
      <c r="X253" s="214"/>
      <c r="Y253" s="214"/>
      <c r="Z253" s="214"/>
      <c r="AA253" s="214"/>
      <c r="AB253" s="214"/>
      <c r="AC253" s="214"/>
      <c r="AD253" s="214"/>
      <c r="AE253" s="214"/>
      <c r="AF253" s="214"/>
      <c r="AG253" s="214"/>
      <c r="AH253" s="214"/>
      <c r="AI253" s="214"/>
      <c r="AJ253" s="214"/>
    </row>
    <row r="254" spans="1:36" x14ac:dyDescent="0.25">
      <c r="A254" s="214"/>
      <c r="D254" s="214"/>
      <c r="E254" s="214"/>
      <c r="F254" s="214"/>
      <c r="G254" s="214"/>
      <c r="H254" s="214"/>
      <c r="I254" s="214"/>
      <c r="J254" s="214"/>
      <c r="K254" s="214"/>
      <c r="L254" s="214"/>
      <c r="M254" s="214"/>
      <c r="N254" s="214"/>
      <c r="O254" s="214"/>
      <c r="P254" s="214"/>
      <c r="Q254" s="214"/>
      <c r="R254" s="214"/>
      <c r="S254" s="214"/>
      <c r="T254" s="214"/>
      <c r="U254" s="214"/>
      <c r="V254" s="214"/>
      <c r="W254" s="214"/>
      <c r="X254" s="214"/>
      <c r="Y254" s="214"/>
      <c r="Z254" s="214"/>
      <c r="AA254" s="214"/>
      <c r="AB254" s="214"/>
      <c r="AC254" s="214"/>
      <c r="AD254" s="214"/>
      <c r="AE254" s="214"/>
      <c r="AF254" s="214"/>
      <c r="AG254" s="214"/>
      <c r="AH254" s="214"/>
      <c r="AI254" s="214"/>
      <c r="AJ254" s="214"/>
    </row>
    <row r="255" spans="1:36" x14ac:dyDescent="0.25">
      <c r="A255" s="214"/>
      <c r="D255" s="214"/>
      <c r="E255" s="214"/>
      <c r="F255" s="214"/>
      <c r="G255" s="214"/>
      <c r="H255" s="214"/>
      <c r="I255" s="214"/>
      <c r="J255" s="214"/>
      <c r="K255" s="214"/>
      <c r="L255" s="214"/>
      <c r="M255" s="214"/>
      <c r="N255" s="214"/>
      <c r="O255" s="214"/>
      <c r="P255" s="214"/>
      <c r="Q255" s="214"/>
      <c r="R255" s="214"/>
      <c r="S255" s="214"/>
      <c r="T255" s="214"/>
      <c r="U255" s="214"/>
      <c r="V255" s="214"/>
      <c r="W255" s="214"/>
      <c r="X255" s="214"/>
      <c r="Y255" s="214"/>
      <c r="Z255" s="214"/>
      <c r="AA255" s="214"/>
      <c r="AB255" s="214"/>
      <c r="AC255" s="214"/>
      <c r="AD255" s="214"/>
      <c r="AE255" s="214"/>
      <c r="AF255" s="214"/>
      <c r="AG255" s="214"/>
      <c r="AH255" s="214"/>
      <c r="AI255" s="214"/>
      <c r="AJ255" s="214"/>
    </row>
    <row r="256" spans="1:36" x14ac:dyDescent="0.25">
      <c r="A256" s="214"/>
      <c r="D256" s="214"/>
      <c r="E256" s="214"/>
      <c r="F256" s="214"/>
      <c r="G256" s="214"/>
      <c r="H256" s="214"/>
      <c r="I256" s="214"/>
      <c r="J256" s="214"/>
      <c r="K256" s="214"/>
      <c r="L256" s="214"/>
      <c r="M256" s="214"/>
      <c r="N256" s="214"/>
      <c r="O256" s="214"/>
      <c r="P256" s="214"/>
      <c r="Q256" s="214"/>
      <c r="R256" s="214"/>
      <c r="S256" s="214"/>
      <c r="T256" s="214"/>
      <c r="U256" s="214"/>
      <c r="V256" s="214"/>
      <c r="W256" s="214"/>
      <c r="X256" s="214"/>
      <c r="Y256" s="214"/>
      <c r="Z256" s="214"/>
      <c r="AA256" s="214"/>
      <c r="AB256" s="214"/>
      <c r="AC256" s="214"/>
      <c r="AD256" s="214"/>
      <c r="AE256" s="214"/>
      <c r="AF256" s="214"/>
      <c r="AG256" s="214"/>
      <c r="AH256" s="214"/>
      <c r="AI256" s="214"/>
      <c r="AJ256" s="214"/>
    </row>
    <row r="257" spans="1:36" x14ac:dyDescent="0.25">
      <c r="A257" s="214"/>
      <c r="D257" s="214"/>
      <c r="E257" s="214"/>
      <c r="F257" s="214"/>
      <c r="G257" s="214"/>
      <c r="H257" s="214"/>
      <c r="I257" s="214"/>
      <c r="J257" s="214"/>
      <c r="K257" s="214"/>
      <c r="L257" s="214"/>
      <c r="M257" s="214"/>
      <c r="N257" s="214"/>
      <c r="O257" s="214"/>
      <c r="P257" s="214"/>
      <c r="Q257" s="214"/>
      <c r="R257" s="214"/>
      <c r="S257" s="214"/>
      <c r="T257" s="214"/>
      <c r="U257" s="214"/>
      <c r="V257" s="214"/>
      <c r="W257" s="214"/>
      <c r="X257" s="214"/>
      <c r="Y257" s="214"/>
      <c r="Z257" s="214"/>
      <c r="AA257" s="214"/>
      <c r="AB257" s="214"/>
      <c r="AC257" s="214"/>
      <c r="AD257" s="214"/>
      <c r="AE257" s="214"/>
      <c r="AF257" s="214"/>
      <c r="AG257" s="214"/>
      <c r="AH257" s="214"/>
      <c r="AI257" s="214"/>
      <c r="AJ257" s="214"/>
    </row>
    <row r="258" spans="1:36" x14ac:dyDescent="0.25">
      <c r="A258" s="214"/>
      <c r="D258" s="214"/>
      <c r="E258" s="214"/>
      <c r="F258" s="214"/>
      <c r="G258" s="214"/>
      <c r="H258" s="214"/>
      <c r="I258" s="214"/>
      <c r="J258" s="214"/>
      <c r="K258" s="214"/>
      <c r="L258" s="214"/>
      <c r="M258" s="214"/>
      <c r="N258" s="214"/>
      <c r="O258" s="214"/>
      <c r="P258" s="214"/>
      <c r="Q258" s="214"/>
      <c r="R258" s="214"/>
      <c r="S258" s="214"/>
      <c r="T258" s="214"/>
      <c r="U258" s="214"/>
      <c r="V258" s="214"/>
      <c r="W258" s="214"/>
      <c r="X258" s="214"/>
      <c r="Y258" s="214"/>
      <c r="Z258" s="214"/>
      <c r="AA258" s="214"/>
      <c r="AB258" s="214"/>
      <c r="AC258" s="214"/>
      <c r="AD258" s="214"/>
      <c r="AE258" s="214"/>
      <c r="AF258" s="214"/>
      <c r="AG258" s="214"/>
      <c r="AH258" s="214"/>
      <c r="AI258" s="214"/>
      <c r="AJ258" s="214"/>
    </row>
    <row r="259" spans="1:36" x14ac:dyDescent="0.25">
      <c r="A259" s="214"/>
      <c r="D259" s="214"/>
      <c r="E259" s="214"/>
      <c r="F259" s="214"/>
      <c r="G259" s="214"/>
      <c r="H259" s="214"/>
      <c r="I259" s="214"/>
      <c r="J259" s="214"/>
      <c r="K259" s="214"/>
      <c r="L259" s="214"/>
      <c r="M259" s="214"/>
      <c r="N259" s="214"/>
      <c r="O259" s="214"/>
      <c r="P259" s="214"/>
      <c r="Q259" s="214"/>
      <c r="R259" s="214"/>
      <c r="S259" s="214"/>
      <c r="T259" s="214"/>
      <c r="U259" s="214"/>
      <c r="V259" s="214"/>
      <c r="W259" s="214"/>
      <c r="X259" s="214"/>
      <c r="Y259" s="214"/>
      <c r="Z259" s="214"/>
      <c r="AA259" s="214"/>
      <c r="AB259" s="214"/>
      <c r="AC259" s="214"/>
      <c r="AD259" s="214"/>
      <c r="AE259" s="214"/>
      <c r="AF259" s="214"/>
      <c r="AG259" s="214"/>
      <c r="AH259" s="214"/>
      <c r="AI259" s="214"/>
      <c r="AJ259" s="214"/>
    </row>
    <row r="260" spans="1:36" x14ac:dyDescent="0.25">
      <c r="A260" s="214"/>
      <c r="D260" s="214"/>
      <c r="E260" s="214"/>
      <c r="F260" s="214"/>
      <c r="G260" s="214"/>
      <c r="H260" s="214"/>
      <c r="I260" s="214"/>
      <c r="J260" s="214"/>
      <c r="K260" s="214"/>
      <c r="L260" s="214"/>
      <c r="M260" s="214"/>
      <c r="N260" s="214"/>
      <c r="O260" s="214"/>
      <c r="P260" s="214"/>
      <c r="Q260" s="214"/>
      <c r="R260" s="214"/>
      <c r="S260" s="214"/>
      <c r="T260" s="214"/>
      <c r="U260" s="214"/>
      <c r="V260" s="214"/>
      <c r="W260" s="214"/>
      <c r="X260" s="214"/>
      <c r="Y260" s="214"/>
      <c r="Z260" s="214"/>
      <c r="AA260" s="214"/>
      <c r="AB260" s="214"/>
      <c r="AC260" s="214"/>
      <c r="AD260" s="214"/>
      <c r="AE260" s="214"/>
      <c r="AF260" s="214"/>
      <c r="AG260" s="214"/>
      <c r="AH260" s="214"/>
      <c r="AI260" s="214"/>
      <c r="AJ260" s="214"/>
    </row>
    <row r="261" spans="1:36" x14ac:dyDescent="0.25">
      <c r="A261" s="214"/>
      <c r="D261" s="214"/>
      <c r="E261" s="214"/>
      <c r="F261" s="214"/>
      <c r="G261" s="214"/>
      <c r="H261" s="214"/>
      <c r="I261" s="214"/>
      <c r="J261" s="214"/>
      <c r="K261" s="214"/>
      <c r="L261" s="214"/>
      <c r="M261" s="214"/>
      <c r="N261" s="214"/>
      <c r="O261" s="214"/>
      <c r="P261" s="214"/>
      <c r="Q261" s="214"/>
      <c r="R261" s="214"/>
      <c r="S261" s="214"/>
      <c r="T261" s="214"/>
      <c r="U261" s="214"/>
      <c r="V261" s="214"/>
      <c r="W261" s="214"/>
      <c r="X261" s="214"/>
      <c r="Y261" s="214"/>
      <c r="Z261" s="214"/>
      <c r="AA261" s="214"/>
      <c r="AB261" s="214"/>
      <c r="AC261" s="214"/>
      <c r="AD261" s="214"/>
      <c r="AE261" s="214"/>
      <c r="AF261" s="214"/>
      <c r="AG261" s="214"/>
      <c r="AH261" s="214"/>
      <c r="AI261" s="214"/>
      <c r="AJ261" s="214"/>
    </row>
    <row r="262" spans="1:36" x14ac:dyDescent="0.25">
      <c r="A262" s="214"/>
      <c r="D262" s="214"/>
      <c r="E262" s="214"/>
      <c r="F262" s="214"/>
      <c r="G262" s="214"/>
      <c r="H262" s="214"/>
      <c r="I262" s="214"/>
      <c r="J262" s="214"/>
      <c r="K262" s="214"/>
      <c r="L262" s="214"/>
      <c r="M262" s="214"/>
      <c r="N262" s="214"/>
      <c r="O262" s="214"/>
      <c r="P262" s="214"/>
      <c r="Q262" s="214"/>
      <c r="R262" s="214"/>
      <c r="S262" s="214"/>
      <c r="T262" s="214"/>
      <c r="U262" s="214"/>
      <c r="V262" s="214"/>
      <c r="W262" s="214"/>
      <c r="X262" s="214"/>
      <c r="Y262" s="214"/>
      <c r="Z262" s="214"/>
      <c r="AA262" s="214"/>
      <c r="AB262" s="214"/>
      <c r="AC262" s="214"/>
      <c r="AD262" s="214"/>
      <c r="AE262" s="214"/>
      <c r="AF262" s="214"/>
      <c r="AG262" s="214"/>
      <c r="AH262" s="214"/>
      <c r="AI262" s="214"/>
      <c r="AJ262" s="214"/>
    </row>
    <row r="263" spans="1:36" x14ac:dyDescent="0.25">
      <c r="A263" s="214"/>
      <c r="D263" s="214"/>
      <c r="E263" s="214"/>
      <c r="F263" s="214"/>
      <c r="G263" s="214"/>
      <c r="H263" s="214"/>
      <c r="I263" s="214"/>
      <c r="J263" s="214"/>
      <c r="K263" s="214"/>
      <c r="L263" s="214"/>
      <c r="M263" s="214"/>
      <c r="N263" s="214"/>
      <c r="O263" s="214"/>
      <c r="P263" s="214"/>
      <c r="Q263" s="214"/>
      <c r="R263" s="214"/>
      <c r="S263" s="214"/>
      <c r="T263" s="214"/>
      <c r="U263" s="214"/>
      <c r="V263" s="214"/>
      <c r="W263" s="214"/>
      <c r="X263" s="214"/>
      <c r="Y263" s="214"/>
      <c r="Z263" s="214"/>
      <c r="AA263" s="214"/>
      <c r="AB263" s="214"/>
      <c r="AC263" s="214"/>
      <c r="AD263" s="214"/>
      <c r="AE263" s="214"/>
      <c r="AF263" s="214"/>
      <c r="AG263" s="214"/>
      <c r="AH263" s="214"/>
      <c r="AI263" s="214"/>
      <c r="AJ263" s="214"/>
    </row>
    <row r="264" spans="1:36" x14ac:dyDescent="0.25">
      <c r="A264" s="214"/>
      <c r="D264" s="214"/>
      <c r="E264" s="214"/>
      <c r="F264" s="214"/>
      <c r="G264" s="214"/>
      <c r="H264" s="214"/>
      <c r="I264" s="214"/>
      <c r="J264" s="214"/>
      <c r="K264" s="214"/>
      <c r="L264" s="214"/>
      <c r="M264" s="214"/>
      <c r="N264" s="214"/>
      <c r="O264" s="214"/>
      <c r="P264" s="214"/>
      <c r="Q264" s="214"/>
      <c r="R264" s="214"/>
      <c r="S264" s="214"/>
      <c r="T264" s="214"/>
      <c r="U264" s="214"/>
      <c r="V264" s="214"/>
      <c r="W264" s="214"/>
      <c r="X264" s="214"/>
      <c r="Y264" s="214"/>
      <c r="Z264" s="214"/>
      <c r="AA264" s="214"/>
      <c r="AB264" s="214"/>
      <c r="AC264" s="214"/>
      <c r="AD264" s="214"/>
      <c r="AE264" s="214"/>
      <c r="AF264" s="214"/>
      <c r="AG264" s="214"/>
      <c r="AH264" s="214"/>
      <c r="AI264" s="214"/>
      <c r="AJ264" s="214"/>
    </row>
    <row r="265" spans="1:36" x14ac:dyDescent="0.25">
      <c r="A265" s="214"/>
      <c r="D265" s="214"/>
      <c r="E265" s="214"/>
      <c r="F265" s="214"/>
      <c r="G265" s="214"/>
      <c r="H265" s="214"/>
      <c r="I265" s="214"/>
      <c r="J265" s="214"/>
      <c r="K265" s="214"/>
      <c r="L265" s="214"/>
      <c r="M265" s="214"/>
      <c r="N265" s="214"/>
      <c r="O265" s="214"/>
      <c r="P265" s="214"/>
      <c r="Q265" s="214"/>
      <c r="R265" s="214"/>
      <c r="S265" s="214"/>
      <c r="T265" s="214"/>
      <c r="U265" s="214"/>
      <c r="V265" s="214"/>
      <c r="W265" s="214"/>
      <c r="X265" s="214"/>
      <c r="Y265" s="214"/>
      <c r="Z265" s="214"/>
      <c r="AA265" s="214"/>
      <c r="AB265" s="214"/>
      <c r="AC265" s="214"/>
      <c r="AD265" s="214"/>
      <c r="AE265" s="214"/>
      <c r="AF265" s="214"/>
      <c r="AG265" s="214"/>
      <c r="AH265" s="214"/>
      <c r="AI265" s="214"/>
      <c r="AJ265" s="214"/>
    </row>
    <row r="266" spans="1:36" x14ac:dyDescent="0.25">
      <c r="A266" s="214"/>
      <c r="D266" s="214"/>
      <c r="E266" s="214"/>
      <c r="F266" s="214"/>
      <c r="G266" s="214"/>
      <c r="H266" s="214"/>
      <c r="I266" s="214"/>
      <c r="J266" s="214"/>
      <c r="K266" s="214"/>
      <c r="L266" s="214"/>
      <c r="M266" s="214"/>
      <c r="N266" s="214"/>
      <c r="O266" s="214"/>
      <c r="P266" s="214"/>
      <c r="Q266" s="214"/>
      <c r="R266" s="214"/>
      <c r="S266" s="214"/>
      <c r="T266" s="214"/>
      <c r="U266" s="214"/>
      <c r="V266" s="214"/>
      <c r="W266" s="214"/>
      <c r="X266" s="214"/>
      <c r="Y266" s="214"/>
      <c r="Z266" s="214"/>
      <c r="AA266" s="214"/>
      <c r="AB266" s="214"/>
      <c r="AC266" s="214"/>
      <c r="AD266" s="214"/>
      <c r="AE266" s="214"/>
      <c r="AF266" s="214"/>
      <c r="AG266" s="214"/>
      <c r="AH266" s="214"/>
      <c r="AI266" s="214"/>
      <c r="AJ266" s="214"/>
    </row>
    <row r="267" spans="1:36" x14ac:dyDescent="0.25">
      <c r="A267" s="214"/>
      <c r="D267" s="214"/>
      <c r="E267" s="214"/>
      <c r="F267" s="214"/>
      <c r="G267" s="214"/>
      <c r="H267" s="214"/>
      <c r="I267" s="214"/>
      <c r="J267" s="214"/>
      <c r="K267" s="214"/>
      <c r="L267" s="214"/>
      <c r="M267" s="214"/>
      <c r="N267" s="214"/>
      <c r="O267" s="214"/>
      <c r="P267" s="214"/>
      <c r="Q267" s="214"/>
      <c r="R267" s="214"/>
      <c r="S267" s="214"/>
      <c r="T267" s="214"/>
      <c r="U267" s="214"/>
      <c r="V267" s="214"/>
      <c r="W267" s="214"/>
      <c r="X267" s="214"/>
      <c r="Y267" s="214"/>
      <c r="Z267" s="214"/>
      <c r="AA267" s="214"/>
      <c r="AB267" s="214"/>
      <c r="AC267" s="214"/>
      <c r="AD267" s="214"/>
      <c r="AE267" s="214"/>
      <c r="AF267" s="214"/>
      <c r="AG267" s="214"/>
      <c r="AH267" s="214"/>
      <c r="AI267" s="214"/>
      <c r="AJ267" s="214"/>
    </row>
    <row r="268" spans="1:36" x14ac:dyDescent="0.25">
      <c r="A268" s="214"/>
      <c r="D268" s="214"/>
      <c r="E268" s="214"/>
      <c r="F268" s="214"/>
      <c r="G268" s="214"/>
      <c r="H268" s="214"/>
      <c r="I268" s="214"/>
      <c r="J268" s="214"/>
      <c r="K268" s="214"/>
      <c r="L268" s="214"/>
      <c r="M268" s="214"/>
      <c r="N268" s="214"/>
      <c r="O268" s="214"/>
      <c r="P268" s="214"/>
      <c r="Q268" s="214"/>
      <c r="R268" s="214"/>
      <c r="S268" s="214"/>
      <c r="T268" s="214"/>
      <c r="U268" s="214"/>
      <c r="V268" s="214"/>
      <c r="W268" s="214"/>
      <c r="X268" s="214"/>
      <c r="Y268" s="214"/>
      <c r="Z268" s="214"/>
      <c r="AA268" s="214"/>
      <c r="AB268" s="214"/>
      <c r="AC268" s="214"/>
      <c r="AD268" s="214"/>
      <c r="AE268" s="214"/>
      <c r="AF268" s="214"/>
      <c r="AG268" s="214"/>
      <c r="AH268" s="214"/>
      <c r="AI268" s="214"/>
      <c r="AJ268" s="214"/>
    </row>
    <row r="269" spans="1:36" x14ac:dyDescent="0.25">
      <c r="A269" s="214"/>
      <c r="D269" s="214"/>
      <c r="E269" s="214"/>
      <c r="F269" s="214"/>
      <c r="G269" s="214"/>
      <c r="H269" s="214"/>
      <c r="I269" s="214"/>
      <c r="J269" s="214"/>
      <c r="K269" s="214"/>
      <c r="L269" s="214"/>
      <c r="M269" s="214"/>
      <c r="N269" s="214"/>
      <c r="O269" s="214"/>
      <c r="P269" s="214"/>
      <c r="Q269" s="214"/>
      <c r="R269" s="214"/>
      <c r="S269" s="214"/>
      <c r="T269" s="214"/>
      <c r="U269" s="214"/>
      <c r="V269" s="214"/>
      <c r="W269" s="214"/>
      <c r="X269" s="214"/>
      <c r="Y269" s="214"/>
      <c r="Z269" s="214"/>
      <c r="AA269" s="214"/>
      <c r="AB269" s="214"/>
      <c r="AC269" s="214"/>
      <c r="AD269" s="214"/>
      <c r="AE269" s="214"/>
      <c r="AF269" s="214"/>
      <c r="AG269" s="214"/>
      <c r="AH269" s="214"/>
      <c r="AI269" s="214"/>
      <c r="AJ269" s="214"/>
    </row>
    <row r="270" spans="1:36" x14ac:dyDescent="0.25">
      <c r="A270" s="214"/>
      <c r="D270" s="214"/>
      <c r="E270" s="214"/>
      <c r="F270" s="214"/>
      <c r="G270" s="214"/>
      <c r="H270" s="214"/>
      <c r="I270" s="214"/>
      <c r="J270" s="214"/>
      <c r="K270" s="214"/>
      <c r="L270" s="214"/>
      <c r="M270" s="214"/>
      <c r="N270" s="214"/>
      <c r="O270" s="214"/>
      <c r="P270" s="214"/>
      <c r="Q270" s="214"/>
      <c r="R270" s="214"/>
      <c r="S270" s="214"/>
      <c r="T270" s="214"/>
      <c r="U270" s="214"/>
      <c r="V270" s="214"/>
      <c r="W270" s="214"/>
      <c r="X270" s="214"/>
      <c r="Y270" s="214"/>
      <c r="Z270" s="214"/>
      <c r="AA270" s="214"/>
      <c r="AB270" s="214"/>
      <c r="AC270" s="214"/>
      <c r="AD270" s="214"/>
      <c r="AE270" s="214"/>
      <c r="AF270" s="214"/>
      <c r="AG270" s="214"/>
      <c r="AH270" s="214"/>
      <c r="AI270" s="214"/>
      <c r="AJ270" s="214"/>
    </row>
    <row r="271" spans="1:36" x14ac:dyDescent="0.25">
      <c r="A271" s="214"/>
      <c r="D271" s="214"/>
      <c r="E271" s="214"/>
      <c r="F271" s="214"/>
      <c r="G271" s="214"/>
      <c r="H271" s="214"/>
      <c r="I271" s="214"/>
      <c r="J271" s="214"/>
      <c r="K271" s="214"/>
      <c r="L271" s="214"/>
      <c r="M271" s="214"/>
      <c r="N271" s="214"/>
      <c r="O271" s="214"/>
      <c r="P271" s="214"/>
      <c r="Q271" s="214"/>
      <c r="R271" s="214"/>
      <c r="S271" s="214"/>
      <c r="T271" s="214"/>
      <c r="U271" s="214"/>
      <c r="V271" s="214"/>
      <c r="W271" s="214"/>
      <c r="X271" s="214"/>
      <c r="Y271" s="214"/>
      <c r="Z271" s="214"/>
      <c r="AA271" s="214"/>
      <c r="AB271" s="214"/>
      <c r="AC271" s="214"/>
      <c r="AD271" s="214"/>
      <c r="AE271" s="214"/>
      <c r="AF271" s="214"/>
      <c r="AG271" s="214"/>
      <c r="AH271" s="214"/>
      <c r="AI271" s="214"/>
      <c r="AJ271" s="214"/>
    </row>
    <row r="272" spans="1:36" x14ac:dyDescent="0.25">
      <c r="A272" s="214"/>
      <c r="D272" s="214"/>
      <c r="E272" s="214"/>
      <c r="F272" s="214"/>
      <c r="G272" s="214"/>
      <c r="H272" s="214"/>
      <c r="I272" s="214"/>
      <c r="J272" s="214"/>
      <c r="K272" s="214"/>
      <c r="L272" s="214"/>
      <c r="M272" s="214"/>
      <c r="N272" s="214"/>
      <c r="O272" s="214"/>
      <c r="P272" s="214"/>
      <c r="Q272" s="214"/>
      <c r="R272" s="214"/>
      <c r="S272" s="214"/>
      <c r="T272" s="214"/>
      <c r="U272" s="214"/>
      <c r="V272" s="214"/>
      <c r="W272" s="214"/>
      <c r="X272" s="214"/>
      <c r="Y272" s="214"/>
      <c r="Z272" s="214"/>
      <c r="AA272" s="214"/>
      <c r="AB272" s="214"/>
      <c r="AC272" s="214"/>
      <c r="AD272" s="214"/>
      <c r="AE272" s="214"/>
      <c r="AF272" s="214"/>
      <c r="AG272" s="214"/>
      <c r="AH272" s="214"/>
      <c r="AI272" s="214"/>
      <c r="AJ272" s="214"/>
    </row>
    <row r="273" spans="1:36" x14ac:dyDescent="0.25">
      <c r="A273" s="214"/>
      <c r="D273" s="214"/>
      <c r="E273" s="214"/>
      <c r="F273" s="214"/>
      <c r="G273" s="214"/>
      <c r="H273" s="214"/>
      <c r="I273" s="214"/>
      <c r="J273" s="214"/>
      <c r="K273" s="214"/>
      <c r="L273" s="214"/>
      <c r="M273" s="214"/>
      <c r="N273" s="214"/>
      <c r="O273" s="214"/>
      <c r="P273" s="214"/>
      <c r="Q273" s="214"/>
      <c r="R273" s="214"/>
      <c r="S273" s="214"/>
      <c r="T273" s="214"/>
      <c r="U273" s="214"/>
      <c r="V273" s="214"/>
      <c r="W273" s="214"/>
      <c r="X273" s="214"/>
      <c r="Y273" s="214"/>
      <c r="Z273" s="214"/>
      <c r="AA273" s="214"/>
      <c r="AB273" s="214"/>
      <c r="AC273" s="214"/>
      <c r="AD273" s="214"/>
      <c r="AE273" s="214"/>
      <c r="AF273" s="214"/>
      <c r="AG273" s="214"/>
      <c r="AH273" s="214"/>
      <c r="AI273" s="214"/>
      <c r="AJ273" s="214"/>
    </row>
    <row r="274" spans="1:36" x14ac:dyDescent="0.25">
      <c r="A274" s="214"/>
      <c r="D274" s="214"/>
      <c r="E274" s="214"/>
      <c r="F274" s="214"/>
      <c r="G274" s="214"/>
      <c r="H274" s="214"/>
      <c r="I274" s="214"/>
      <c r="J274" s="214"/>
      <c r="K274" s="214"/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  <c r="Y274" s="214"/>
      <c r="Z274" s="214"/>
      <c r="AA274" s="214"/>
      <c r="AB274" s="214"/>
      <c r="AC274" s="214"/>
      <c r="AD274" s="214"/>
      <c r="AE274" s="214"/>
      <c r="AF274" s="214"/>
      <c r="AG274" s="214"/>
      <c r="AH274" s="214"/>
      <c r="AI274" s="214"/>
      <c r="AJ274" s="214"/>
    </row>
    <row r="275" spans="1:36" x14ac:dyDescent="0.25">
      <c r="A275" s="214"/>
      <c r="D275" s="214"/>
      <c r="E275" s="214"/>
      <c r="F275" s="214"/>
      <c r="G275" s="214"/>
      <c r="H275" s="214"/>
      <c r="I275" s="214"/>
      <c r="J275" s="214"/>
      <c r="K275" s="214"/>
      <c r="L275" s="214"/>
      <c r="M275" s="214"/>
      <c r="N275" s="214"/>
      <c r="O275" s="214"/>
      <c r="P275" s="214"/>
      <c r="Q275" s="214"/>
      <c r="R275" s="214"/>
      <c r="S275" s="214"/>
      <c r="T275" s="214"/>
      <c r="U275" s="214"/>
      <c r="V275" s="214"/>
      <c r="W275" s="214"/>
      <c r="X275" s="214"/>
      <c r="Y275" s="214"/>
      <c r="Z275" s="214"/>
      <c r="AA275" s="214"/>
      <c r="AB275" s="214"/>
      <c r="AC275" s="214"/>
      <c r="AD275" s="214"/>
      <c r="AE275" s="214"/>
      <c r="AF275" s="214"/>
      <c r="AG275" s="214"/>
      <c r="AH275" s="214"/>
      <c r="AI275" s="214"/>
      <c r="AJ275" s="214"/>
    </row>
    <row r="276" spans="1:36" x14ac:dyDescent="0.25">
      <c r="A276" s="214"/>
      <c r="D276" s="214"/>
      <c r="E276" s="214"/>
      <c r="F276" s="214"/>
      <c r="G276" s="214"/>
      <c r="H276" s="214"/>
      <c r="I276" s="214"/>
      <c r="J276" s="214"/>
      <c r="K276" s="214"/>
      <c r="L276" s="214"/>
      <c r="M276" s="214"/>
      <c r="N276" s="214"/>
      <c r="O276" s="214"/>
      <c r="P276" s="214"/>
      <c r="Q276" s="214"/>
      <c r="R276" s="214"/>
      <c r="S276" s="214"/>
      <c r="T276" s="214"/>
      <c r="U276" s="214"/>
      <c r="V276" s="214"/>
      <c r="W276" s="214"/>
      <c r="X276" s="214"/>
      <c r="Y276" s="214"/>
      <c r="Z276" s="214"/>
      <c r="AA276" s="214"/>
      <c r="AB276" s="214"/>
      <c r="AC276" s="214"/>
      <c r="AD276" s="214"/>
      <c r="AE276" s="214"/>
      <c r="AF276" s="214"/>
      <c r="AG276" s="214"/>
      <c r="AH276" s="214"/>
      <c r="AI276" s="214"/>
      <c r="AJ276" s="214"/>
    </row>
    <row r="277" spans="1:36" x14ac:dyDescent="0.25">
      <c r="A277" s="214"/>
      <c r="D277" s="214"/>
      <c r="E277" s="214"/>
      <c r="F277" s="214"/>
      <c r="G277" s="214"/>
      <c r="H277" s="214"/>
      <c r="I277" s="214"/>
      <c r="J277" s="214"/>
      <c r="K277" s="214"/>
      <c r="L277" s="214"/>
      <c r="M277" s="214"/>
      <c r="N277" s="214"/>
      <c r="O277" s="214"/>
      <c r="P277" s="214"/>
      <c r="Q277" s="214"/>
      <c r="R277" s="214"/>
      <c r="S277" s="214"/>
      <c r="T277" s="214"/>
      <c r="U277" s="214"/>
      <c r="V277" s="214"/>
      <c r="W277" s="214"/>
      <c r="X277" s="214"/>
      <c r="Y277" s="214"/>
      <c r="Z277" s="214"/>
      <c r="AA277" s="214"/>
      <c r="AB277" s="214"/>
      <c r="AC277" s="214"/>
      <c r="AD277" s="214"/>
      <c r="AE277" s="214"/>
      <c r="AF277" s="214"/>
      <c r="AG277" s="214"/>
      <c r="AH277" s="214"/>
      <c r="AI277" s="214"/>
      <c r="AJ277" s="214"/>
    </row>
    <row r="278" spans="1:36" x14ac:dyDescent="0.25">
      <c r="A278" s="214"/>
      <c r="D278" s="214"/>
      <c r="E278" s="214"/>
      <c r="F278" s="214"/>
      <c r="G278" s="214"/>
      <c r="H278" s="214"/>
      <c r="I278" s="214"/>
      <c r="J278" s="214"/>
      <c r="K278" s="214"/>
      <c r="L278" s="214"/>
      <c r="M278" s="214"/>
      <c r="N278" s="214"/>
      <c r="O278" s="214"/>
      <c r="P278" s="214"/>
      <c r="Q278" s="214"/>
      <c r="R278" s="214"/>
      <c r="S278" s="214"/>
      <c r="T278" s="214"/>
      <c r="U278" s="214"/>
      <c r="V278" s="214"/>
      <c r="W278" s="214"/>
      <c r="X278" s="214"/>
      <c r="Y278" s="214"/>
      <c r="Z278" s="214"/>
      <c r="AA278" s="214"/>
      <c r="AB278" s="214"/>
      <c r="AC278" s="214"/>
      <c r="AD278" s="214"/>
      <c r="AE278" s="214"/>
      <c r="AF278" s="214"/>
      <c r="AG278" s="214"/>
      <c r="AH278" s="214"/>
      <c r="AI278" s="214"/>
      <c r="AJ278" s="214"/>
    </row>
    <row r="279" spans="1:36" x14ac:dyDescent="0.25">
      <c r="A279" s="214"/>
      <c r="D279" s="214"/>
      <c r="E279" s="214"/>
      <c r="F279" s="214"/>
      <c r="G279" s="214"/>
      <c r="H279" s="214"/>
      <c r="I279" s="214"/>
      <c r="J279" s="214"/>
      <c r="K279" s="214"/>
      <c r="L279" s="214"/>
      <c r="M279" s="214"/>
      <c r="N279" s="214"/>
      <c r="O279" s="214"/>
      <c r="P279" s="214"/>
      <c r="Q279" s="214"/>
      <c r="R279" s="214"/>
      <c r="S279" s="214"/>
      <c r="T279" s="214"/>
      <c r="U279" s="214"/>
      <c r="V279" s="214"/>
      <c r="W279" s="214"/>
      <c r="X279" s="214"/>
      <c r="Y279" s="214"/>
      <c r="Z279" s="214"/>
      <c r="AA279" s="214"/>
      <c r="AB279" s="214"/>
      <c r="AC279" s="214"/>
      <c r="AD279" s="214"/>
      <c r="AE279" s="214"/>
      <c r="AF279" s="214"/>
      <c r="AG279" s="214"/>
      <c r="AH279" s="214"/>
      <c r="AI279" s="214"/>
      <c r="AJ279" s="214"/>
    </row>
    <row r="280" spans="1:36" x14ac:dyDescent="0.25">
      <c r="A280" s="214"/>
      <c r="D280" s="214"/>
      <c r="E280" s="214"/>
      <c r="F280" s="214"/>
      <c r="G280" s="214"/>
      <c r="H280" s="214"/>
      <c r="I280" s="214"/>
      <c r="J280" s="214"/>
      <c r="K280" s="214"/>
      <c r="L280" s="214"/>
      <c r="M280" s="214"/>
      <c r="N280" s="214"/>
      <c r="O280" s="214"/>
      <c r="P280" s="214"/>
      <c r="Q280" s="214"/>
      <c r="R280" s="214"/>
      <c r="S280" s="214"/>
      <c r="T280" s="214"/>
      <c r="U280" s="214"/>
      <c r="V280" s="214"/>
      <c r="W280" s="214"/>
      <c r="X280" s="214"/>
      <c r="Y280" s="214"/>
      <c r="Z280" s="214"/>
      <c r="AA280" s="214"/>
      <c r="AB280" s="214"/>
      <c r="AC280" s="214"/>
      <c r="AD280" s="214"/>
      <c r="AE280" s="214"/>
      <c r="AF280" s="214"/>
      <c r="AG280" s="214"/>
      <c r="AH280" s="214"/>
      <c r="AI280" s="214"/>
      <c r="AJ280" s="214"/>
    </row>
    <row r="281" spans="1:36" x14ac:dyDescent="0.25">
      <c r="A281" s="214"/>
      <c r="D281" s="214"/>
      <c r="E281" s="214"/>
      <c r="F281" s="214"/>
      <c r="G281" s="214"/>
      <c r="H281" s="214"/>
      <c r="I281" s="214"/>
      <c r="J281" s="214"/>
      <c r="K281" s="214"/>
      <c r="L281" s="214"/>
      <c r="M281" s="214"/>
      <c r="N281" s="214"/>
      <c r="O281" s="214"/>
      <c r="P281" s="214"/>
      <c r="Q281" s="214"/>
      <c r="R281" s="214"/>
      <c r="S281" s="214"/>
      <c r="T281" s="214"/>
      <c r="U281" s="214"/>
      <c r="V281" s="214"/>
      <c r="W281" s="214"/>
      <c r="X281" s="214"/>
      <c r="Y281" s="214"/>
      <c r="Z281" s="214"/>
      <c r="AA281" s="214"/>
      <c r="AB281" s="214"/>
      <c r="AC281" s="214"/>
      <c r="AD281" s="214"/>
      <c r="AE281" s="214"/>
      <c r="AF281" s="214"/>
      <c r="AG281" s="214"/>
      <c r="AH281" s="214"/>
      <c r="AI281" s="214"/>
      <c r="AJ281" s="214"/>
    </row>
    <row r="282" spans="1:36" x14ac:dyDescent="0.25">
      <c r="A282" s="214"/>
      <c r="D282" s="214"/>
      <c r="E282" s="214"/>
      <c r="F282" s="214"/>
      <c r="G282" s="214"/>
      <c r="H282" s="214"/>
      <c r="I282" s="214"/>
      <c r="J282" s="214"/>
      <c r="K282" s="214"/>
      <c r="L282" s="214"/>
      <c r="M282" s="214"/>
      <c r="N282" s="214"/>
      <c r="O282" s="214"/>
      <c r="P282" s="214"/>
      <c r="Q282" s="214"/>
      <c r="R282" s="214"/>
      <c r="S282" s="214"/>
      <c r="T282" s="214"/>
      <c r="U282" s="214"/>
      <c r="V282" s="214"/>
      <c r="W282" s="214"/>
      <c r="X282" s="214"/>
      <c r="Y282" s="214"/>
      <c r="Z282" s="214"/>
      <c r="AA282" s="214"/>
      <c r="AB282" s="214"/>
      <c r="AC282" s="214"/>
      <c r="AD282" s="214"/>
      <c r="AE282" s="214"/>
      <c r="AF282" s="214"/>
      <c r="AG282" s="214"/>
      <c r="AH282" s="214"/>
      <c r="AI282" s="214"/>
      <c r="AJ282" s="214"/>
    </row>
    <row r="283" spans="1:36" x14ac:dyDescent="0.25">
      <c r="A283" s="214"/>
      <c r="D283" s="214"/>
      <c r="E283" s="214"/>
      <c r="F283" s="214"/>
      <c r="G283" s="214"/>
      <c r="H283" s="214"/>
      <c r="I283" s="214"/>
      <c r="J283" s="214"/>
      <c r="K283" s="214"/>
      <c r="L283" s="214"/>
      <c r="M283" s="214"/>
      <c r="N283" s="214"/>
      <c r="O283" s="214"/>
      <c r="P283" s="214"/>
      <c r="Q283" s="214"/>
      <c r="R283" s="214"/>
      <c r="S283" s="214"/>
      <c r="T283" s="214"/>
      <c r="U283" s="214"/>
      <c r="V283" s="214"/>
      <c r="W283" s="214"/>
      <c r="X283" s="214"/>
      <c r="Y283" s="214"/>
      <c r="Z283" s="214"/>
      <c r="AA283" s="214"/>
      <c r="AB283" s="214"/>
      <c r="AC283" s="214"/>
      <c r="AD283" s="214"/>
      <c r="AE283" s="214"/>
      <c r="AF283" s="214"/>
      <c r="AG283" s="214"/>
      <c r="AH283" s="214"/>
      <c r="AI283" s="214"/>
      <c r="AJ283" s="214"/>
    </row>
    <row r="284" spans="1:36" x14ac:dyDescent="0.25">
      <c r="A284" s="214"/>
      <c r="D284" s="214"/>
      <c r="E284" s="214"/>
      <c r="F284" s="214"/>
      <c r="G284" s="214"/>
      <c r="H284" s="214"/>
      <c r="I284" s="214"/>
      <c r="J284" s="214"/>
      <c r="K284" s="214"/>
      <c r="L284" s="214"/>
      <c r="M284" s="214"/>
      <c r="N284" s="214"/>
      <c r="O284" s="214"/>
      <c r="P284" s="214"/>
      <c r="Q284" s="214"/>
      <c r="R284" s="214"/>
      <c r="S284" s="214"/>
      <c r="T284" s="214"/>
      <c r="U284" s="214"/>
      <c r="V284" s="214"/>
      <c r="W284" s="214"/>
      <c r="X284" s="214"/>
      <c r="Y284" s="214"/>
      <c r="Z284" s="214"/>
      <c r="AA284" s="214"/>
      <c r="AB284" s="214"/>
      <c r="AC284" s="214"/>
      <c r="AD284" s="214"/>
      <c r="AE284" s="214"/>
      <c r="AF284" s="214"/>
      <c r="AG284" s="214"/>
      <c r="AH284" s="214"/>
      <c r="AI284" s="214"/>
      <c r="AJ284" s="214"/>
    </row>
    <row r="285" spans="1:36" x14ac:dyDescent="0.25">
      <c r="A285" s="214"/>
      <c r="D285" s="214"/>
      <c r="E285" s="214"/>
      <c r="F285" s="214"/>
      <c r="G285" s="214"/>
      <c r="H285" s="214"/>
      <c r="I285" s="214"/>
      <c r="J285" s="214"/>
      <c r="K285" s="214"/>
      <c r="L285" s="214"/>
      <c r="M285" s="214"/>
      <c r="N285" s="214"/>
      <c r="O285" s="214"/>
      <c r="P285" s="214"/>
      <c r="Q285" s="214"/>
      <c r="R285" s="214"/>
      <c r="S285" s="214"/>
      <c r="T285" s="214"/>
      <c r="U285" s="214"/>
      <c r="V285" s="214"/>
      <c r="W285" s="214"/>
      <c r="X285" s="214"/>
      <c r="Y285" s="214"/>
      <c r="Z285" s="214"/>
      <c r="AA285" s="214"/>
      <c r="AB285" s="214"/>
      <c r="AC285" s="214"/>
      <c r="AD285" s="214"/>
      <c r="AE285" s="214"/>
      <c r="AF285" s="214"/>
      <c r="AG285" s="214"/>
      <c r="AH285" s="214"/>
      <c r="AI285" s="214"/>
      <c r="AJ285" s="214"/>
    </row>
    <row r="286" spans="1:36" x14ac:dyDescent="0.25">
      <c r="A286" s="214"/>
      <c r="D286" s="214"/>
      <c r="E286" s="214"/>
      <c r="F286" s="214"/>
      <c r="G286" s="214"/>
      <c r="H286" s="214"/>
      <c r="I286" s="214"/>
      <c r="J286" s="214"/>
      <c r="K286" s="214"/>
      <c r="L286" s="214"/>
      <c r="M286" s="214"/>
      <c r="N286" s="214"/>
      <c r="O286" s="214"/>
      <c r="P286" s="214"/>
      <c r="Q286" s="214"/>
      <c r="R286" s="214"/>
      <c r="S286" s="214"/>
      <c r="T286" s="214"/>
      <c r="U286" s="214"/>
      <c r="V286" s="214"/>
      <c r="W286" s="214"/>
      <c r="X286" s="214"/>
      <c r="Y286" s="214"/>
      <c r="Z286" s="214"/>
      <c r="AA286" s="214"/>
      <c r="AB286" s="214"/>
      <c r="AC286" s="214"/>
      <c r="AD286" s="214"/>
      <c r="AE286" s="214"/>
      <c r="AF286" s="214"/>
      <c r="AG286" s="214"/>
      <c r="AH286" s="214"/>
      <c r="AI286" s="214"/>
      <c r="AJ286" s="214"/>
    </row>
    <row r="287" spans="1:36" x14ac:dyDescent="0.25">
      <c r="A287" s="214"/>
      <c r="D287" s="214"/>
      <c r="E287" s="214"/>
      <c r="F287" s="214"/>
      <c r="G287" s="214"/>
      <c r="H287" s="214"/>
      <c r="I287" s="214"/>
      <c r="J287" s="214"/>
      <c r="K287" s="214"/>
      <c r="L287" s="214"/>
      <c r="M287" s="214"/>
      <c r="N287" s="214"/>
      <c r="O287" s="214"/>
      <c r="P287" s="214"/>
      <c r="Q287" s="214"/>
      <c r="R287" s="214"/>
      <c r="S287" s="214"/>
      <c r="T287" s="214"/>
      <c r="U287" s="214"/>
      <c r="V287" s="214"/>
      <c r="W287" s="214"/>
      <c r="X287" s="214"/>
      <c r="Y287" s="214"/>
      <c r="Z287" s="214"/>
      <c r="AA287" s="214"/>
      <c r="AB287" s="214"/>
      <c r="AC287" s="214"/>
      <c r="AD287" s="214"/>
      <c r="AE287" s="214"/>
      <c r="AF287" s="214"/>
      <c r="AG287" s="214"/>
      <c r="AH287" s="214"/>
      <c r="AI287" s="214"/>
      <c r="AJ287" s="214"/>
    </row>
    <row r="288" spans="1:36" x14ac:dyDescent="0.25">
      <c r="A288" s="214"/>
      <c r="D288" s="214"/>
      <c r="E288" s="214"/>
      <c r="F288" s="214"/>
      <c r="G288" s="214"/>
      <c r="H288" s="214"/>
      <c r="I288" s="214"/>
      <c r="J288" s="214"/>
      <c r="K288" s="214"/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  <c r="Y288" s="214"/>
      <c r="Z288" s="214"/>
      <c r="AA288" s="214"/>
      <c r="AB288" s="214"/>
      <c r="AC288" s="214"/>
      <c r="AD288" s="214"/>
      <c r="AE288" s="214"/>
      <c r="AF288" s="214"/>
      <c r="AG288" s="214"/>
      <c r="AH288" s="214"/>
      <c r="AI288" s="214"/>
      <c r="AJ288" s="214"/>
    </row>
    <row r="289" spans="1:36" x14ac:dyDescent="0.25">
      <c r="A289" s="214"/>
      <c r="D289" s="214"/>
      <c r="E289" s="214"/>
      <c r="F289" s="214"/>
      <c r="G289" s="214"/>
      <c r="H289" s="214"/>
      <c r="I289" s="214"/>
      <c r="J289" s="214"/>
      <c r="K289" s="214"/>
      <c r="L289" s="214"/>
      <c r="M289" s="214"/>
      <c r="N289" s="214"/>
      <c r="O289" s="214"/>
      <c r="P289" s="214"/>
      <c r="Q289" s="214"/>
      <c r="R289" s="214"/>
      <c r="S289" s="214"/>
      <c r="T289" s="214"/>
      <c r="U289" s="214"/>
      <c r="V289" s="214"/>
      <c r="W289" s="214"/>
      <c r="X289" s="214"/>
      <c r="Y289" s="214"/>
      <c r="Z289" s="214"/>
      <c r="AA289" s="214"/>
      <c r="AB289" s="214"/>
      <c r="AC289" s="214"/>
      <c r="AD289" s="214"/>
      <c r="AE289" s="214"/>
      <c r="AF289" s="214"/>
      <c r="AG289" s="214"/>
      <c r="AH289" s="214"/>
      <c r="AI289" s="214"/>
      <c r="AJ289" s="214"/>
    </row>
    <row r="290" spans="1:36" x14ac:dyDescent="0.25">
      <c r="A290" s="214"/>
      <c r="D290" s="214"/>
      <c r="E290" s="214"/>
      <c r="F290" s="214"/>
      <c r="G290" s="214"/>
      <c r="H290" s="214"/>
      <c r="I290" s="214"/>
      <c r="J290" s="214"/>
      <c r="K290" s="214"/>
      <c r="L290" s="214"/>
      <c r="M290" s="214"/>
      <c r="N290" s="214"/>
      <c r="O290" s="214"/>
      <c r="P290" s="214"/>
      <c r="Q290" s="214"/>
      <c r="R290" s="214"/>
      <c r="S290" s="214"/>
      <c r="T290" s="214"/>
      <c r="U290" s="214"/>
      <c r="V290" s="214"/>
      <c r="W290" s="214"/>
      <c r="X290" s="214"/>
      <c r="Y290" s="214"/>
      <c r="Z290" s="214"/>
      <c r="AA290" s="214"/>
      <c r="AB290" s="214"/>
      <c r="AC290" s="214"/>
      <c r="AD290" s="214"/>
      <c r="AE290" s="214"/>
      <c r="AF290" s="214"/>
      <c r="AG290" s="214"/>
      <c r="AH290" s="214"/>
      <c r="AI290" s="214"/>
      <c r="AJ290" s="214"/>
    </row>
    <row r="291" spans="1:36" x14ac:dyDescent="0.25">
      <c r="A291" s="214"/>
      <c r="D291" s="214"/>
      <c r="E291" s="214"/>
      <c r="F291" s="214"/>
      <c r="G291" s="214"/>
      <c r="H291" s="214"/>
      <c r="I291" s="214"/>
      <c r="J291" s="214"/>
      <c r="K291" s="214"/>
      <c r="L291" s="214"/>
      <c r="M291" s="214"/>
      <c r="N291" s="214"/>
      <c r="O291" s="214"/>
      <c r="P291" s="214"/>
      <c r="Q291" s="214"/>
      <c r="R291" s="214"/>
      <c r="S291" s="214"/>
      <c r="T291" s="214"/>
      <c r="U291" s="214"/>
      <c r="V291" s="214"/>
      <c r="W291" s="214"/>
      <c r="X291" s="214"/>
      <c r="Y291" s="214"/>
      <c r="Z291" s="214"/>
      <c r="AA291" s="214"/>
      <c r="AB291" s="214"/>
      <c r="AC291" s="214"/>
      <c r="AD291" s="214"/>
      <c r="AE291" s="214"/>
      <c r="AF291" s="214"/>
      <c r="AG291" s="214"/>
      <c r="AH291" s="214"/>
      <c r="AI291" s="214"/>
      <c r="AJ291" s="214"/>
    </row>
    <row r="292" spans="1:36" x14ac:dyDescent="0.25">
      <c r="A292" s="214"/>
      <c r="D292" s="214"/>
      <c r="E292" s="214"/>
      <c r="F292" s="214"/>
      <c r="G292" s="214"/>
      <c r="H292" s="214"/>
      <c r="I292" s="214"/>
      <c r="J292" s="214"/>
      <c r="K292" s="214"/>
      <c r="L292" s="214"/>
      <c r="M292" s="214"/>
      <c r="N292" s="214"/>
      <c r="O292" s="214"/>
      <c r="P292" s="214"/>
      <c r="Q292" s="214"/>
      <c r="R292" s="214"/>
      <c r="S292" s="214"/>
      <c r="T292" s="214"/>
      <c r="U292" s="214"/>
      <c r="V292" s="214"/>
      <c r="W292" s="214"/>
      <c r="X292" s="214"/>
      <c r="Y292" s="214"/>
      <c r="Z292" s="214"/>
      <c r="AA292" s="214"/>
      <c r="AB292" s="214"/>
      <c r="AC292" s="214"/>
      <c r="AD292" s="214"/>
      <c r="AE292" s="214"/>
      <c r="AF292" s="214"/>
      <c r="AG292" s="214"/>
      <c r="AH292" s="214"/>
      <c r="AI292" s="214"/>
      <c r="AJ292" s="214"/>
    </row>
    <row r="293" spans="1:36" x14ac:dyDescent="0.25">
      <c r="A293" s="214"/>
      <c r="D293" s="214"/>
      <c r="E293" s="214"/>
      <c r="F293" s="214"/>
      <c r="G293" s="214"/>
      <c r="H293" s="214"/>
      <c r="I293" s="214"/>
      <c r="J293" s="214"/>
      <c r="K293" s="214"/>
      <c r="L293" s="214"/>
      <c r="M293" s="214"/>
      <c r="N293" s="214"/>
      <c r="O293" s="214"/>
      <c r="P293" s="214"/>
      <c r="Q293" s="214"/>
      <c r="R293" s="214"/>
      <c r="S293" s="214"/>
      <c r="T293" s="214"/>
      <c r="U293" s="214"/>
      <c r="V293" s="214"/>
      <c r="W293" s="214"/>
      <c r="X293" s="214"/>
      <c r="Y293" s="214"/>
      <c r="Z293" s="214"/>
      <c r="AA293" s="214"/>
      <c r="AB293" s="214"/>
      <c r="AC293" s="214"/>
      <c r="AD293" s="214"/>
      <c r="AE293" s="214"/>
      <c r="AF293" s="214"/>
      <c r="AG293" s="214"/>
      <c r="AH293" s="214"/>
      <c r="AI293" s="214"/>
      <c r="AJ293" s="214"/>
    </row>
    <row r="294" spans="1:36" x14ac:dyDescent="0.25">
      <c r="A294" s="214"/>
      <c r="D294" s="214"/>
      <c r="E294" s="214"/>
      <c r="F294" s="214"/>
      <c r="G294" s="214"/>
      <c r="H294" s="214"/>
      <c r="I294" s="214"/>
      <c r="J294" s="214"/>
      <c r="K294" s="214"/>
      <c r="L294" s="214"/>
      <c r="M294" s="214"/>
      <c r="N294" s="214"/>
      <c r="O294" s="214"/>
      <c r="P294" s="214"/>
      <c r="Q294" s="214"/>
      <c r="R294" s="214"/>
      <c r="S294" s="214"/>
      <c r="T294" s="214"/>
      <c r="U294" s="214"/>
      <c r="V294" s="214"/>
      <c r="W294" s="214"/>
      <c r="X294" s="214"/>
      <c r="Y294" s="214"/>
      <c r="Z294" s="214"/>
      <c r="AA294" s="214"/>
      <c r="AB294" s="214"/>
      <c r="AC294" s="214"/>
      <c r="AD294" s="214"/>
      <c r="AE294" s="214"/>
      <c r="AF294" s="214"/>
      <c r="AG294" s="214"/>
      <c r="AH294" s="214"/>
      <c r="AI294" s="214"/>
      <c r="AJ294" s="214"/>
    </row>
    <row r="295" spans="1:36" x14ac:dyDescent="0.25">
      <c r="A295" s="214"/>
      <c r="D295" s="214"/>
      <c r="E295" s="214"/>
      <c r="F295" s="214"/>
      <c r="G295" s="214"/>
      <c r="H295" s="214"/>
      <c r="I295" s="214"/>
      <c r="J295" s="214"/>
      <c r="K295" s="214"/>
      <c r="L295" s="214"/>
      <c r="M295" s="214"/>
      <c r="N295" s="214"/>
      <c r="O295" s="214"/>
      <c r="P295" s="214"/>
      <c r="Q295" s="214"/>
      <c r="R295" s="214"/>
      <c r="S295" s="214"/>
      <c r="T295" s="214"/>
      <c r="U295" s="214"/>
      <c r="V295" s="214"/>
      <c r="W295" s="214"/>
      <c r="X295" s="214"/>
      <c r="Y295" s="214"/>
      <c r="Z295" s="214"/>
      <c r="AA295" s="214"/>
      <c r="AB295" s="214"/>
      <c r="AC295" s="214"/>
      <c r="AD295" s="214"/>
      <c r="AE295" s="214"/>
      <c r="AF295" s="214"/>
      <c r="AG295" s="214"/>
      <c r="AH295" s="214"/>
      <c r="AI295" s="214"/>
      <c r="AJ295" s="214"/>
    </row>
    <row r="296" spans="1:36" x14ac:dyDescent="0.25">
      <c r="A296" s="214"/>
      <c r="D296" s="214"/>
      <c r="E296" s="214"/>
      <c r="F296" s="214"/>
      <c r="G296" s="214"/>
      <c r="H296" s="214"/>
      <c r="I296" s="214"/>
      <c r="J296" s="214"/>
      <c r="K296" s="214"/>
      <c r="L296" s="214"/>
      <c r="M296" s="214"/>
      <c r="N296" s="214"/>
      <c r="O296" s="214"/>
      <c r="P296" s="214"/>
      <c r="Q296" s="214"/>
      <c r="R296" s="214"/>
      <c r="S296" s="214"/>
      <c r="T296" s="214"/>
      <c r="U296" s="214"/>
      <c r="V296" s="214"/>
      <c r="W296" s="214"/>
      <c r="X296" s="214"/>
      <c r="Y296" s="214"/>
      <c r="Z296" s="214"/>
      <c r="AA296" s="214"/>
      <c r="AB296" s="214"/>
      <c r="AC296" s="214"/>
      <c r="AD296" s="214"/>
      <c r="AE296" s="214"/>
      <c r="AF296" s="214"/>
      <c r="AG296" s="214"/>
      <c r="AH296" s="214"/>
      <c r="AI296" s="214"/>
      <c r="AJ296" s="214"/>
    </row>
    <row r="297" spans="1:36" x14ac:dyDescent="0.25">
      <c r="A297" s="214"/>
      <c r="D297" s="214"/>
      <c r="E297" s="214"/>
      <c r="F297" s="214"/>
      <c r="G297" s="214"/>
      <c r="H297" s="214"/>
      <c r="I297" s="214"/>
      <c r="J297" s="214"/>
      <c r="K297" s="214"/>
      <c r="L297" s="214"/>
      <c r="M297" s="214"/>
      <c r="N297" s="214"/>
      <c r="O297" s="214"/>
      <c r="P297" s="214"/>
      <c r="Q297" s="214"/>
      <c r="R297" s="214"/>
      <c r="S297" s="214"/>
      <c r="T297" s="214"/>
      <c r="U297" s="214"/>
      <c r="V297" s="214"/>
      <c r="W297" s="214"/>
      <c r="X297" s="214"/>
      <c r="Y297" s="214"/>
      <c r="Z297" s="214"/>
      <c r="AA297" s="214"/>
      <c r="AB297" s="214"/>
      <c r="AC297" s="214"/>
      <c r="AD297" s="214"/>
      <c r="AE297" s="214"/>
      <c r="AF297" s="214"/>
      <c r="AG297" s="214"/>
      <c r="AH297" s="214"/>
      <c r="AI297" s="214"/>
      <c r="AJ297" s="214"/>
    </row>
    <row r="298" spans="1:36" x14ac:dyDescent="0.25">
      <c r="A298" s="214"/>
      <c r="D298" s="214"/>
      <c r="E298" s="214"/>
      <c r="F298" s="214"/>
      <c r="G298" s="214"/>
      <c r="H298" s="214"/>
      <c r="I298" s="214"/>
      <c r="J298" s="214"/>
      <c r="K298" s="214"/>
      <c r="L298" s="214"/>
      <c r="M298" s="214"/>
      <c r="N298" s="214"/>
      <c r="O298" s="214"/>
      <c r="P298" s="214"/>
      <c r="Q298" s="214"/>
      <c r="R298" s="214"/>
      <c r="S298" s="214"/>
      <c r="T298" s="214"/>
      <c r="U298" s="214"/>
      <c r="V298" s="214"/>
      <c r="W298" s="214"/>
      <c r="X298" s="214"/>
      <c r="Y298" s="214"/>
      <c r="Z298" s="214"/>
      <c r="AA298" s="214"/>
      <c r="AB298" s="214"/>
      <c r="AC298" s="214"/>
      <c r="AD298" s="214"/>
      <c r="AE298" s="214"/>
      <c r="AF298" s="214"/>
      <c r="AG298" s="214"/>
      <c r="AH298" s="214"/>
      <c r="AI298" s="214"/>
      <c r="AJ298" s="214"/>
    </row>
    <row r="299" spans="1:36" x14ac:dyDescent="0.25">
      <c r="A299" s="214"/>
      <c r="D299" s="214"/>
      <c r="E299" s="214"/>
      <c r="F299" s="214"/>
      <c r="G299" s="214"/>
      <c r="H299" s="214"/>
      <c r="I299" s="214"/>
      <c r="J299" s="214"/>
      <c r="K299" s="214"/>
      <c r="L299" s="214"/>
      <c r="M299" s="214"/>
      <c r="N299" s="214"/>
      <c r="O299" s="214"/>
      <c r="P299" s="214"/>
      <c r="Q299" s="214"/>
      <c r="R299" s="214"/>
      <c r="S299" s="214"/>
      <c r="T299" s="214"/>
      <c r="U299" s="214"/>
      <c r="V299" s="214"/>
      <c r="W299" s="214"/>
      <c r="X299" s="214"/>
      <c r="Y299" s="214"/>
      <c r="Z299" s="214"/>
      <c r="AA299" s="214"/>
      <c r="AB299" s="214"/>
      <c r="AC299" s="214"/>
      <c r="AD299" s="214"/>
      <c r="AE299" s="214"/>
      <c r="AF299" s="214"/>
      <c r="AG299" s="214"/>
      <c r="AH299" s="214"/>
      <c r="AI299" s="214"/>
      <c r="AJ299" s="214"/>
    </row>
    <row r="300" spans="1:36" x14ac:dyDescent="0.25">
      <c r="A300" s="214"/>
      <c r="D300" s="214"/>
      <c r="E300" s="214"/>
      <c r="F300" s="214"/>
      <c r="G300" s="214"/>
      <c r="H300" s="214"/>
      <c r="I300" s="214"/>
      <c r="J300" s="214"/>
      <c r="K300" s="214"/>
      <c r="L300" s="214"/>
      <c r="M300" s="214"/>
      <c r="N300" s="214"/>
      <c r="O300" s="214"/>
      <c r="P300" s="214"/>
      <c r="Q300" s="214"/>
      <c r="R300" s="214"/>
      <c r="S300" s="214"/>
      <c r="T300" s="214"/>
      <c r="U300" s="214"/>
      <c r="V300" s="214"/>
      <c r="W300" s="214"/>
      <c r="X300" s="214"/>
      <c r="Y300" s="214"/>
      <c r="Z300" s="214"/>
      <c r="AA300" s="214"/>
      <c r="AB300" s="214"/>
      <c r="AC300" s="214"/>
      <c r="AD300" s="214"/>
      <c r="AE300" s="214"/>
      <c r="AF300" s="214"/>
      <c r="AG300" s="214"/>
      <c r="AH300" s="214"/>
      <c r="AI300" s="214"/>
      <c r="AJ300" s="214"/>
    </row>
  </sheetData>
  <mergeCells count="5">
    <mergeCell ref="A1:D1"/>
    <mergeCell ref="A2:A3"/>
    <mergeCell ref="B2:B3"/>
    <mergeCell ref="C2:C3"/>
    <mergeCell ref="D2:D3"/>
  </mergeCells>
  <phoneticPr fontId="52" type="noConversion"/>
  <dataValidations count="1">
    <dataValidation type="list" allowBlank="1" showInputMessage="1" showErrorMessage="1" sqref="D4:D115" xr:uid="{44EC639C-45FB-4312-9447-29307606301D}">
      <formula1>estado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rgb="FFFFFF00"/>
  </sheetPr>
  <dimension ref="A1:CC679"/>
  <sheetViews>
    <sheetView zoomScaleNormal="100" workbookViewId="0">
      <pane xSplit="3" topLeftCell="D1" activePane="topRight" state="frozen"/>
      <selection pane="topRight" activeCell="J7" sqref="J7"/>
    </sheetView>
  </sheetViews>
  <sheetFormatPr baseColWidth="10" defaultColWidth="11.42578125" defaultRowHeight="15" x14ac:dyDescent="0.25"/>
  <cols>
    <col min="1" max="1" width="14.28515625" customWidth="1"/>
    <col min="2" max="2" width="14.85546875" customWidth="1"/>
    <col min="3" max="3" width="14.42578125" customWidth="1"/>
    <col min="4" max="4" width="15.28515625" bestFit="1" customWidth="1"/>
    <col min="5" max="8" width="14" customWidth="1"/>
    <col min="9" max="9" width="9.5703125" bestFit="1" customWidth="1"/>
    <col min="10" max="10" width="9.42578125" bestFit="1" customWidth="1"/>
    <col min="11" max="12" width="9.5703125" bestFit="1" customWidth="1"/>
    <col min="13" max="13" width="7.5703125" bestFit="1" customWidth="1"/>
    <col min="14" max="18" width="7.5703125" customWidth="1"/>
    <col min="19" max="19" width="12.7109375" bestFit="1" customWidth="1"/>
    <col min="20" max="20" width="16.85546875" bestFit="1" customWidth="1"/>
    <col min="21" max="21" width="12.7109375" bestFit="1" customWidth="1"/>
    <col min="22" max="22" width="16.85546875" bestFit="1" customWidth="1"/>
    <col min="23" max="23" width="12.7109375" bestFit="1" customWidth="1"/>
    <col min="24" max="24" width="16.85546875" bestFit="1" customWidth="1"/>
    <col min="25" max="25" width="11.7109375" bestFit="1" customWidth="1"/>
    <col min="26" max="26" width="15.42578125" bestFit="1" customWidth="1"/>
    <col min="27" max="27" width="11.7109375" bestFit="1" customWidth="1"/>
    <col min="28" max="29" width="15.42578125" bestFit="1" customWidth="1"/>
    <col min="30" max="30" width="19.85546875" customWidth="1"/>
  </cols>
  <sheetData>
    <row r="1" spans="1:20" ht="112.5" x14ac:dyDescent="0.25">
      <c r="A1" s="414" t="str">
        <f>CONCATENATE("Valor Nominal Del bloque (",IF('[4]Información y Datos'!L42='[4]Patrones LACOMET'!D3,"pulgadas)","mm)"))</f>
        <v>Valor Nominal Del bloque (mm)</v>
      </c>
      <c r="B1" s="414" t="s">
        <v>791</v>
      </c>
      <c r="C1" s="414" t="s">
        <v>792</v>
      </c>
      <c r="D1" s="414" t="str">
        <f>CONCATENATE("Desviación de la longitud Central                 (",IF('[4]Información y Datos'!L42='[4]Patrones LACOMET'!D3,"µ pulgadas)","µm)"))</f>
        <v>Desviación de la longitud Central                 (µm)</v>
      </c>
      <c r="E1" s="849" t="str">
        <f>CONCATENATE("Incertidumbre (",IF('[4]Información y Datos'!L42='[4]Patrones LACOMET'!D3,"µ pulgadas)","µm)"))</f>
        <v>Incertidumbre (µm)</v>
      </c>
      <c r="F1" s="877" t="s">
        <v>878</v>
      </c>
      <c r="G1" s="878" t="s">
        <v>895</v>
      </c>
      <c r="H1" s="414" t="s">
        <v>790</v>
      </c>
      <c r="I1" s="876" t="s">
        <v>986</v>
      </c>
      <c r="J1" s="876" t="s">
        <v>987</v>
      </c>
      <c r="K1" s="876" t="s">
        <v>988</v>
      </c>
      <c r="L1" s="876" t="s">
        <v>989</v>
      </c>
      <c r="M1" s="890" t="s">
        <v>990</v>
      </c>
      <c r="N1" s="876" t="s">
        <v>991</v>
      </c>
      <c r="O1" s="876" t="s">
        <v>992</v>
      </c>
      <c r="P1" s="876" t="s">
        <v>993</v>
      </c>
      <c r="Q1" s="876" t="s">
        <v>994</v>
      </c>
      <c r="R1" s="876" t="s">
        <v>995</v>
      </c>
      <c r="S1" s="877" t="s">
        <v>815</v>
      </c>
      <c r="T1" s="877" t="s">
        <v>814</v>
      </c>
    </row>
    <row r="2" spans="1:20" ht="18" customHeight="1" x14ac:dyDescent="0.25">
      <c r="B2" s="879"/>
      <c r="C2" s="879"/>
      <c r="D2" s="880" t="str">
        <f>IF(OR(A2="",S2=""),"",AVERAGE(T2-S2,V2-U2,X2-W2,Z2-Y2,AB2-AA2))</f>
        <v/>
      </c>
      <c r="E2" s="835" t="str">
        <f>IF(OR(A2="",S2=""),"",ROUNDUP((_xlfn.STDEV.S(T2-S2,V2-U2,X2-W2,Z2-Y2,AB2-AA2))/(SQRT(COUNT(S2:AB2)/2)),5))</f>
        <v/>
      </c>
      <c r="F2" s="887" t="str">
        <f t="shared" ref="F2:F65" si="0">IF(D2="","",AVERAGE(T2-S2,V2-U2,X2-W2,Z2-Y2,AB2-AA2))</f>
        <v/>
      </c>
      <c r="G2" s="835" t="str">
        <f t="shared" ref="G2:G65" si="1">IF(D2="","",ROUNDUP((_xlfn.STDEV.S(T2-S2,V2-U2,X2-W2,Z2-Y2,AB2-AA2))/(SQRT(COUNT(S2:AB2)/2)),5))</f>
        <v/>
      </c>
    </row>
    <row r="3" spans="1:20" x14ac:dyDescent="0.25">
      <c r="B3" s="879"/>
      <c r="C3" s="879"/>
      <c r="D3" s="880" t="str">
        <f t="shared" ref="D3:D66" si="2">IF(OR(A3="",S3=""),"",AVERAGE(T3-S3,V3-U3,X3-W3,Z3-Y3,AB3-AA3))</f>
        <v/>
      </c>
      <c r="E3" s="579" t="str">
        <f t="shared" ref="E3:E66" si="3">IF(OR(A3="",S3=""),"",ROUNDUP((_xlfn.STDEV.S(T3-S3,V3-U3,X3-W3,Z3-Y3,AB3-AA3))/(SQRT(COUNT(S3:AB3)/2)),5))</f>
        <v/>
      </c>
      <c r="F3" s="881" t="str">
        <f t="shared" si="0"/>
        <v/>
      </c>
      <c r="G3" s="579" t="str">
        <f t="shared" si="1"/>
        <v/>
      </c>
    </row>
    <row r="4" spans="1:20" ht="15.75" customHeight="1" x14ac:dyDescent="0.25">
      <c r="B4" s="879"/>
      <c r="C4" s="879"/>
      <c r="D4" s="880" t="str">
        <f t="shared" si="2"/>
        <v/>
      </c>
      <c r="E4" s="579" t="str">
        <f t="shared" si="3"/>
        <v/>
      </c>
      <c r="F4" s="881" t="str">
        <f t="shared" si="0"/>
        <v/>
      </c>
      <c r="G4" s="579" t="str">
        <f t="shared" si="1"/>
        <v/>
      </c>
    </row>
    <row r="5" spans="1:20" x14ac:dyDescent="0.25">
      <c r="B5" s="879"/>
      <c r="C5" s="879"/>
      <c r="D5" s="880" t="str">
        <f t="shared" si="2"/>
        <v/>
      </c>
      <c r="E5" s="579" t="str">
        <f t="shared" si="3"/>
        <v/>
      </c>
      <c r="F5" s="881" t="str">
        <f t="shared" si="0"/>
        <v/>
      </c>
      <c r="G5" s="579" t="str">
        <f t="shared" si="1"/>
        <v/>
      </c>
    </row>
    <row r="6" spans="1:20" x14ac:dyDescent="0.25">
      <c r="B6" s="879"/>
      <c r="C6" s="879"/>
      <c r="D6" s="880" t="str">
        <f t="shared" si="2"/>
        <v/>
      </c>
      <c r="E6" s="579" t="str">
        <f t="shared" si="3"/>
        <v/>
      </c>
      <c r="F6" s="881" t="str">
        <f t="shared" si="0"/>
        <v/>
      </c>
      <c r="G6" s="579" t="str">
        <f t="shared" si="1"/>
        <v/>
      </c>
    </row>
    <row r="7" spans="1:20" x14ac:dyDescent="0.25">
      <c r="B7" s="879"/>
      <c r="C7" s="879"/>
      <c r="D7" s="880" t="str">
        <f t="shared" si="2"/>
        <v/>
      </c>
      <c r="E7" s="579" t="str">
        <f t="shared" si="3"/>
        <v/>
      </c>
      <c r="F7" s="881" t="str">
        <f t="shared" si="0"/>
        <v/>
      </c>
      <c r="G7" s="579" t="str">
        <f t="shared" si="1"/>
        <v/>
      </c>
    </row>
    <row r="8" spans="1:20" x14ac:dyDescent="0.25">
      <c r="B8" s="879"/>
      <c r="C8" s="879"/>
      <c r="D8" s="880" t="str">
        <f t="shared" si="2"/>
        <v/>
      </c>
      <c r="E8" s="579" t="str">
        <f t="shared" si="3"/>
        <v/>
      </c>
      <c r="F8" s="881" t="str">
        <f t="shared" si="0"/>
        <v/>
      </c>
      <c r="G8" s="579" t="str">
        <f t="shared" si="1"/>
        <v/>
      </c>
    </row>
    <row r="9" spans="1:20" x14ac:dyDescent="0.25">
      <c r="B9" s="879"/>
      <c r="C9" s="879"/>
      <c r="D9" s="880" t="str">
        <f t="shared" si="2"/>
        <v/>
      </c>
      <c r="E9" s="579" t="str">
        <f t="shared" si="3"/>
        <v/>
      </c>
      <c r="F9" s="881" t="str">
        <f t="shared" si="0"/>
        <v/>
      </c>
      <c r="G9" s="579" t="str">
        <f t="shared" si="1"/>
        <v/>
      </c>
    </row>
    <row r="10" spans="1:20" x14ac:dyDescent="0.25">
      <c r="B10" s="879"/>
      <c r="C10" s="879"/>
      <c r="D10" s="880" t="str">
        <f t="shared" si="2"/>
        <v/>
      </c>
      <c r="E10" s="579" t="str">
        <f t="shared" si="3"/>
        <v/>
      </c>
      <c r="F10" s="881" t="str">
        <f t="shared" si="0"/>
        <v/>
      </c>
      <c r="G10" s="579" t="str">
        <f t="shared" si="1"/>
        <v/>
      </c>
    </row>
    <row r="11" spans="1:20" x14ac:dyDescent="0.25">
      <c r="B11" s="879"/>
      <c r="C11" s="879"/>
      <c r="D11" s="880" t="str">
        <f t="shared" si="2"/>
        <v/>
      </c>
      <c r="E11" s="579" t="str">
        <f t="shared" si="3"/>
        <v/>
      </c>
      <c r="F11" s="881" t="str">
        <f t="shared" si="0"/>
        <v/>
      </c>
      <c r="G11" s="579" t="str">
        <f t="shared" si="1"/>
        <v/>
      </c>
    </row>
    <row r="12" spans="1:20" x14ac:dyDescent="0.25">
      <c r="B12" s="879"/>
      <c r="C12" s="879"/>
      <c r="D12" s="880" t="str">
        <f t="shared" si="2"/>
        <v/>
      </c>
      <c r="E12" s="579" t="str">
        <f t="shared" si="3"/>
        <v/>
      </c>
      <c r="F12" s="881" t="str">
        <f t="shared" si="0"/>
        <v/>
      </c>
      <c r="G12" s="579" t="str">
        <f t="shared" si="1"/>
        <v/>
      </c>
    </row>
    <row r="13" spans="1:20" x14ac:dyDescent="0.25">
      <c r="B13" s="879"/>
      <c r="C13" s="879"/>
      <c r="D13" s="880" t="str">
        <f t="shared" si="2"/>
        <v/>
      </c>
      <c r="E13" s="579" t="str">
        <f t="shared" si="3"/>
        <v/>
      </c>
      <c r="F13" s="881" t="str">
        <f t="shared" si="0"/>
        <v/>
      </c>
      <c r="G13" s="579" t="str">
        <f t="shared" si="1"/>
        <v/>
      </c>
    </row>
    <row r="14" spans="1:20" x14ac:dyDescent="0.25">
      <c r="B14" s="879"/>
      <c r="C14" s="879"/>
      <c r="D14" s="880" t="str">
        <f t="shared" si="2"/>
        <v/>
      </c>
      <c r="E14" s="579" t="str">
        <f t="shared" si="3"/>
        <v/>
      </c>
      <c r="F14" s="881" t="str">
        <f t="shared" si="0"/>
        <v/>
      </c>
      <c r="G14" s="579" t="str">
        <f t="shared" si="1"/>
        <v/>
      </c>
    </row>
    <row r="15" spans="1:20" x14ac:dyDescent="0.25">
      <c r="B15" s="879"/>
      <c r="C15" s="879"/>
      <c r="D15" s="880" t="str">
        <f t="shared" si="2"/>
        <v/>
      </c>
      <c r="E15" s="579" t="str">
        <f t="shared" si="3"/>
        <v/>
      </c>
      <c r="F15" s="881" t="str">
        <f t="shared" si="0"/>
        <v/>
      </c>
      <c r="G15" s="579" t="str">
        <f t="shared" si="1"/>
        <v/>
      </c>
    </row>
    <row r="16" spans="1:20" x14ac:dyDescent="0.25">
      <c r="B16" s="879"/>
      <c r="C16" s="879"/>
      <c r="D16" s="880" t="str">
        <f t="shared" si="2"/>
        <v/>
      </c>
      <c r="E16" s="579" t="str">
        <f t="shared" si="3"/>
        <v/>
      </c>
      <c r="F16" s="881" t="str">
        <f t="shared" si="0"/>
        <v/>
      </c>
      <c r="G16" s="579" t="str">
        <f t="shared" si="1"/>
        <v/>
      </c>
    </row>
    <row r="17" spans="2:15" x14ac:dyDescent="0.25">
      <c r="B17" s="879"/>
      <c r="C17" s="879"/>
      <c r="D17" s="880" t="str">
        <f t="shared" si="2"/>
        <v/>
      </c>
      <c r="E17" s="579" t="str">
        <f t="shared" si="3"/>
        <v/>
      </c>
      <c r="F17" s="881" t="str">
        <f t="shared" si="0"/>
        <v/>
      </c>
      <c r="G17" s="579" t="str">
        <f t="shared" si="1"/>
        <v/>
      </c>
    </row>
    <row r="18" spans="2:15" x14ac:dyDescent="0.25">
      <c r="B18" s="879"/>
      <c r="C18" s="879"/>
      <c r="D18" s="880" t="str">
        <f t="shared" si="2"/>
        <v/>
      </c>
      <c r="E18" s="579" t="str">
        <f t="shared" si="3"/>
        <v/>
      </c>
      <c r="F18" s="881" t="str">
        <f t="shared" si="0"/>
        <v/>
      </c>
      <c r="G18" s="579" t="str">
        <f t="shared" si="1"/>
        <v/>
      </c>
      <c r="O18" s="1347"/>
    </row>
    <row r="19" spans="2:15" x14ac:dyDescent="0.25">
      <c r="B19" s="879"/>
      <c r="C19" s="879"/>
      <c r="D19" s="880" t="str">
        <f t="shared" si="2"/>
        <v/>
      </c>
      <c r="E19" s="579" t="str">
        <f t="shared" si="3"/>
        <v/>
      </c>
      <c r="F19" s="881" t="str">
        <f t="shared" si="0"/>
        <v/>
      </c>
      <c r="G19" s="579" t="str">
        <f t="shared" si="1"/>
        <v/>
      </c>
    </row>
    <row r="20" spans="2:15" x14ac:dyDescent="0.25">
      <c r="B20" s="879"/>
      <c r="C20" s="879"/>
      <c r="D20" s="880" t="str">
        <f t="shared" si="2"/>
        <v/>
      </c>
      <c r="E20" s="579" t="str">
        <f t="shared" si="3"/>
        <v/>
      </c>
      <c r="F20" s="881" t="str">
        <f t="shared" si="0"/>
        <v/>
      </c>
      <c r="G20" s="579" t="str">
        <f t="shared" si="1"/>
        <v/>
      </c>
    </row>
    <row r="21" spans="2:15" x14ac:dyDescent="0.25">
      <c r="B21" s="879"/>
      <c r="C21" s="879"/>
      <c r="D21" s="880" t="str">
        <f t="shared" si="2"/>
        <v/>
      </c>
      <c r="E21" s="579" t="str">
        <f t="shared" si="3"/>
        <v/>
      </c>
      <c r="F21" s="881" t="str">
        <f t="shared" si="0"/>
        <v/>
      </c>
      <c r="G21" s="579" t="str">
        <f t="shared" si="1"/>
        <v/>
      </c>
    </row>
    <row r="22" spans="2:15" x14ac:dyDescent="0.25">
      <c r="B22" s="879"/>
      <c r="C22" s="879"/>
      <c r="D22" s="880" t="str">
        <f t="shared" si="2"/>
        <v/>
      </c>
      <c r="E22" s="579" t="str">
        <f t="shared" si="3"/>
        <v/>
      </c>
      <c r="F22" s="881" t="str">
        <f t="shared" si="0"/>
        <v/>
      </c>
      <c r="G22" s="579" t="str">
        <f t="shared" si="1"/>
        <v/>
      </c>
    </row>
    <row r="23" spans="2:15" x14ac:dyDescent="0.25">
      <c r="B23" s="879"/>
      <c r="C23" s="879"/>
      <c r="D23" s="880" t="str">
        <f t="shared" si="2"/>
        <v/>
      </c>
      <c r="E23" s="579" t="str">
        <f t="shared" si="3"/>
        <v/>
      </c>
      <c r="F23" s="881" t="str">
        <f t="shared" si="0"/>
        <v/>
      </c>
      <c r="G23" s="579" t="str">
        <f t="shared" si="1"/>
        <v/>
      </c>
    </row>
    <row r="24" spans="2:15" x14ac:dyDescent="0.25">
      <c r="B24" s="879"/>
      <c r="C24" s="879"/>
      <c r="D24" s="880" t="str">
        <f t="shared" si="2"/>
        <v/>
      </c>
      <c r="E24" s="579" t="str">
        <f t="shared" si="3"/>
        <v/>
      </c>
      <c r="F24" s="881" t="str">
        <f t="shared" si="0"/>
        <v/>
      </c>
      <c r="G24" s="579" t="str">
        <f t="shared" si="1"/>
        <v/>
      </c>
    </row>
    <row r="25" spans="2:15" x14ac:dyDescent="0.25">
      <c r="B25" s="879"/>
      <c r="C25" s="879"/>
      <c r="D25" s="880" t="str">
        <f t="shared" si="2"/>
        <v/>
      </c>
      <c r="E25" s="579" t="str">
        <f t="shared" si="3"/>
        <v/>
      </c>
      <c r="F25" s="881" t="str">
        <f t="shared" si="0"/>
        <v/>
      </c>
      <c r="G25" s="579" t="str">
        <f t="shared" si="1"/>
        <v/>
      </c>
    </row>
    <row r="26" spans="2:15" x14ac:dyDescent="0.25">
      <c r="B26" s="879"/>
      <c r="C26" s="879"/>
      <c r="D26" s="880" t="str">
        <f t="shared" si="2"/>
        <v/>
      </c>
      <c r="E26" s="579" t="str">
        <f t="shared" si="3"/>
        <v/>
      </c>
      <c r="F26" s="881" t="str">
        <f t="shared" si="0"/>
        <v/>
      </c>
      <c r="G26" s="579" t="str">
        <f t="shared" si="1"/>
        <v/>
      </c>
    </row>
    <row r="27" spans="2:15" x14ac:dyDescent="0.25">
      <c r="B27" s="879"/>
      <c r="C27" s="879"/>
      <c r="D27" s="880" t="str">
        <f t="shared" si="2"/>
        <v/>
      </c>
      <c r="E27" s="579" t="str">
        <f t="shared" si="3"/>
        <v/>
      </c>
      <c r="F27" s="881" t="str">
        <f t="shared" si="0"/>
        <v/>
      </c>
      <c r="G27" s="579" t="str">
        <f t="shared" si="1"/>
        <v/>
      </c>
    </row>
    <row r="28" spans="2:15" x14ac:dyDescent="0.25">
      <c r="B28" s="879"/>
      <c r="C28" s="879"/>
      <c r="D28" s="880" t="str">
        <f t="shared" si="2"/>
        <v/>
      </c>
      <c r="E28" s="579" t="str">
        <f t="shared" si="3"/>
        <v/>
      </c>
      <c r="F28" s="881" t="str">
        <f t="shared" si="0"/>
        <v/>
      </c>
      <c r="G28" s="579" t="str">
        <f t="shared" si="1"/>
        <v/>
      </c>
    </row>
    <row r="29" spans="2:15" x14ac:dyDescent="0.25">
      <c r="B29" s="879"/>
      <c r="C29" s="879"/>
      <c r="D29" s="880" t="str">
        <f t="shared" si="2"/>
        <v/>
      </c>
      <c r="E29" s="579" t="str">
        <f t="shared" si="3"/>
        <v/>
      </c>
      <c r="F29" s="881" t="str">
        <f t="shared" si="0"/>
        <v/>
      </c>
      <c r="G29" s="579" t="str">
        <f t="shared" si="1"/>
        <v/>
      </c>
    </row>
    <row r="30" spans="2:15" x14ac:dyDescent="0.25">
      <c r="B30" s="879"/>
      <c r="C30" s="879"/>
      <c r="D30" s="880" t="str">
        <f t="shared" si="2"/>
        <v/>
      </c>
      <c r="E30" s="579" t="str">
        <f t="shared" si="3"/>
        <v/>
      </c>
      <c r="F30" s="881" t="str">
        <f t="shared" si="0"/>
        <v/>
      </c>
      <c r="G30" s="579" t="str">
        <f t="shared" si="1"/>
        <v/>
      </c>
    </row>
    <row r="31" spans="2:15" x14ac:dyDescent="0.25">
      <c r="B31" s="879"/>
      <c r="C31" s="879"/>
      <c r="D31" s="880" t="str">
        <f t="shared" si="2"/>
        <v/>
      </c>
      <c r="E31" s="579" t="str">
        <f t="shared" si="3"/>
        <v/>
      </c>
      <c r="F31" s="881" t="str">
        <f t="shared" si="0"/>
        <v/>
      </c>
      <c r="G31" s="579" t="str">
        <f t="shared" si="1"/>
        <v/>
      </c>
    </row>
    <row r="32" spans="2:15" x14ac:dyDescent="0.25">
      <c r="B32" s="879"/>
      <c r="C32" s="879"/>
      <c r="D32" s="880" t="str">
        <f t="shared" si="2"/>
        <v/>
      </c>
      <c r="E32" s="579" t="str">
        <f t="shared" si="3"/>
        <v/>
      </c>
      <c r="F32" s="881" t="str">
        <f t="shared" si="0"/>
        <v/>
      </c>
      <c r="G32" s="579" t="str">
        <f t="shared" si="1"/>
        <v/>
      </c>
    </row>
    <row r="33" spans="2:7" x14ac:dyDescent="0.25">
      <c r="B33" s="879"/>
      <c r="C33" s="879"/>
      <c r="D33" s="880" t="str">
        <f t="shared" si="2"/>
        <v/>
      </c>
      <c r="E33" s="579" t="str">
        <f t="shared" si="3"/>
        <v/>
      </c>
      <c r="F33" s="881" t="str">
        <f t="shared" si="0"/>
        <v/>
      </c>
      <c r="G33" s="579" t="str">
        <f t="shared" si="1"/>
        <v/>
      </c>
    </row>
    <row r="34" spans="2:7" x14ac:dyDescent="0.25">
      <c r="B34" s="879"/>
      <c r="C34" s="879"/>
      <c r="D34" s="880" t="str">
        <f t="shared" si="2"/>
        <v/>
      </c>
      <c r="E34" s="579" t="str">
        <f t="shared" si="3"/>
        <v/>
      </c>
      <c r="F34" s="881" t="str">
        <f t="shared" si="0"/>
        <v/>
      </c>
      <c r="G34" s="579" t="str">
        <f t="shared" si="1"/>
        <v/>
      </c>
    </row>
    <row r="35" spans="2:7" x14ac:dyDescent="0.25">
      <c r="B35" s="879"/>
      <c r="C35" s="879"/>
      <c r="D35" s="880" t="str">
        <f t="shared" si="2"/>
        <v/>
      </c>
      <c r="E35" s="579" t="str">
        <f t="shared" si="3"/>
        <v/>
      </c>
      <c r="F35" s="881" t="str">
        <f t="shared" si="0"/>
        <v/>
      </c>
      <c r="G35" s="579" t="str">
        <f t="shared" si="1"/>
        <v/>
      </c>
    </row>
    <row r="36" spans="2:7" x14ac:dyDescent="0.25">
      <c r="B36" s="879"/>
      <c r="C36" s="879"/>
      <c r="D36" s="880" t="str">
        <f t="shared" si="2"/>
        <v/>
      </c>
      <c r="E36" s="579" t="str">
        <f t="shared" si="3"/>
        <v/>
      </c>
      <c r="F36" s="881" t="str">
        <f t="shared" si="0"/>
        <v/>
      </c>
      <c r="G36" s="579" t="str">
        <f t="shared" si="1"/>
        <v/>
      </c>
    </row>
    <row r="37" spans="2:7" x14ac:dyDescent="0.25">
      <c r="B37" s="879"/>
      <c r="C37" s="879"/>
      <c r="D37" s="880" t="str">
        <f t="shared" si="2"/>
        <v/>
      </c>
      <c r="E37" s="579" t="str">
        <f t="shared" si="3"/>
        <v/>
      </c>
      <c r="F37" s="881" t="str">
        <f t="shared" si="0"/>
        <v/>
      </c>
      <c r="G37" s="579" t="str">
        <f t="shared" si="1"/>
        <v/>
      </c>
    </row>
    <row r="38" spans="2:7" x14ac:dyDescent="0.25">
      <c r="B38" s="879"/>
      <c r="C38" s="879"/>
      <c r="D38" s="880" t="str">
        <f t="shared" si="2"/>
        <v/>
      </c>
      <c r="E38" s="579" t="str">
        <f t="shared" si="3"/>
        <v/>
      </c>
      <c r="F38" s="881" t="str">
        <f t="shared" si="0"/>
        <v/>
      </c>
      <c r="G38" s="579" t="str">
        <f t="shared" si="1"/>
        <v/>
      </c>
    </row>
    <row r="39" spans="2:7" x14ac:dyDescent="0.25">
      <c r="B39" s="879"/>
      <c r="C39" s="879"/>
      <c r="D39" s="880" t="str">
        <f t="shared" si="2"/>
        <v/>
      </c>
      <c r="E39" s="579" t="str">
        <f t="shared" si="3"/>
        <v/>
      </c>
      <c r="F39" s="881" t="str">
        <f t="shared" si="0"/>
        <v/>
      </c>
      <c r="G39" s="579" t="str">
        <f t="shared" si="1"/>
        <v/>
      </c>
    </row>
    <row r="40" spans="2:7" x14ac:dyDescent="0.25">
      <c r="B40" s="879"/>
      <c r="C40" s="879"/>
      <c r="D40" s="880" t="str">
        <f t="shared" si="2"/>
        <v/>
      </c>
      <c r="E40" s="579" t="str">
        <f t="shared" si="3"/>
        <v/>
      </c>
      <c r="F40" s="881" t="str">
        <f t="shared" si="0"/>
        <v/>
      </c>
      <c r="G40" s="579" t="str">
        <f t="shared" si="1"/>
        <v/>
      </c>
    </row>
    <row r="41" spans="2:7" x14ac:dyDescent="0.25">
      <c r="B41" s="879"/>
      <c r="C41" s="879"/>
      <c r="D41" s="880" t="str">
        <f t="shared" si="2"/>
        <v/>
      </c>
      <c r="E41" s="579" t="str">
        <f t="shared" si="3"/>
        <v/>
      </c>
      <c r="F41" s="881" t="str">
        <f t="shared" si="0"/>
        <v/>
      </c>
      <c r="G41" s="579" t="str">
        <f t="shared" si="1"/>
        <v/>
      </c>
    </row>
    <row r="42" spans="2:7" x14ac:dyDescent="0.25">
      <c r="B42" s="879"/>
      <c r="C42" s="879"/>
      <c r="D42" s="880" t="str">
        <f t="shared" si="2"/>
        <v/>
      </c>
      <c r="E42" s="579" t="str">
        <f t="shared" si="3"/>
        <v/>
      </c>
      <c r="F42" s="881" t="str">
        <f t="shared" si="0"/>
        <v/>
      </c>
      <c r="G42" s="579" t="str">
        <f t="shared" si="1"/>
        <v/>
      </c>
    </row>
    <row r="43" spans="2:7" x14ac:dyDescent="0.25">
      <c r="B43" s="879"/>
      <c r="C43" s="879"/>
      <c r="D43" s="880" t="str">
        <f t="shared" si="2"/>
        <v/>
      </c>
      <c r="E43" s="579" t="str">
        <f t="shared" si="3"/>
        <v/>
      </c>
      <c r="F43" s="881" t="str">
        <f t="shared" si="0"/>
        <v/>
      </c>
      <c r="G43" s="579" t="str">
        <f t="shared" si="1"/>
        <v/>
      </c>
    </row>
    <row r="44" spans="2:7" x14ac:dyDescent="0.25">
      <c r="B44" s="879"/>
      <c r="C44" s="879"/>
      <c r="D44" s="880" t="str">
        <f t="shared" si="2"/>
        <v/>
      </c>
      <c r="E44" s="579" t="str">
        <f t="shared" si="3"/>
        <v/>
      </c>
      <c r="F44" s="881" t="str">
        <f t="shared" si="0"/>
        <v/>
      </c>
      <c r="G44" s="579" t="str">
        <f t="shared" si="1"/>
        <v/>
      </c>
    </row>
    <row r="45" spans="2:7" x14ac:dyDescent="0.25">
      <c r="B45" s="879"/>
      <c r="C45" s="879"/>
      <c r="D45" s="880" t="str">
        <f t="shared" si="2"/>
        <v/>
      </c>
      <c r="E45" s="579" t="str">
        <f t="shared" si="3"/>
        <v/>
      </c>
      <c r="F45" s="881" t="str">
        <f t="shared" si="0"/>
        <v/>
      </c>
      <c r="G45" s="579" t="str">
        <f t="shared" si="1"/>
        <v/>
      </c>
    </row>
    <row r="46" spans="2:7" x14ac:dyDescent="0.25">
      <c r="B46" s="879"/>
      <c r="C46" s="879"/>
      <c r="D46" s="880" t="str">
        <f t="shared" si="2"/>
        <v/>
      </c>
      <c r="E46" s="579" t="str">
        <f t="shared" si="3"/>
        <v/>
      </c>
      <c r="F46" s="881" t="str">
        <f t="shared" si="0"/>
        <v/>
      </c>
      <c r="G46" s="579" t="str">
        <f t="shared" si="1"/>
        <v/>
      </c>
    </row>
    <row r="47" spans="2:7" x14ac:dyDescent="0.25">
      <c r="B47" s="879"/>
      <c r="C47" s="879"/>
      <c r="D47" s="880" t="str">
        <f t="shared" si="2"/>
        <v/>
      </c>
      <c r="E47" s="579" t="str">
        <f t="shared" si="3"/>
        <v/>
      </c>
      <c r="F47" s="881" t="str">
        <f t="shared" si="0"/>
        <v/>
      </c>
      <c r="G47" s="579" t="str">
        <f t="shared" si="1"/>
        <v/>
      </c>
    </row>
    <row r="48" spans="2:7" x14ac:dyDescent="0.25">
      <c r="B48" s="879"/>
      <c r="C48" s="879"/>
      <c r="D48" s="880" t="str">
        <f t="shared" si="2"/>
        <v/>
      </c>
      <c r="E48" s="579" t="str">
        <f t="shared" si="3"/>
        <v/>
      </c>
      <c r="F48" s="881" t="str">
        <f t="shared" si="0"/>
        <v/>
      </c>
      <c r="G48" s="579" t="str">
        <f t="shared" si="1"/>
        <v/>
      </c>
    </row>
    <row r="49" spans="2:7" x14ac:dyDescent="0.25">
      <c r="B49" s="879"/>
      <c r="C49" s="879"/>
      <c r="D49" s="880" t="str">
        <f t="shared" si="2"/>
        <v/>
      </c>
      <c r="E49" s="579" t="str">
        <f t="shared" si="3"/>
        <v/>
      </c>
      <c r="F49" s="881" t="str">
        <f t="shared" si="0"/>
        <v/>
      </c>
      <c r="G49" s="579" t="str">
        <f t="shared" si="1"/>
        <v/>
      </c>
    </row>
    <row r="50" spans="2:7" x14ac:dyDescent="0.25">
      <c r="B50" s="879"/>
      <c r="C50" s="879"/>
      <c r="D50" s="880" t="str">
        <f t="shared" si="2"/>
        <v/>
      </c>
      <c r="E50" s="579" t="str">
        <f t="shared" si="3"/>
        <v/>
      </c>
      <c r="F50" s="881" t="str">
        <f t="shared" si="0"/>
        <v/>
      </c>
      <c r="G50" s="579" t="str">
        <f t="shared" si="1"/>
        <v/>
      </c>
    </row>
    <row r="51" spans="2:7" x14ac:dyDescent="0.25">
      <c r="B51" s="879"/>
      <c r="C51" s="879"/>
      <c r="D51" s="880" t="str">
        <f t="shared" si="2"/>
        <v/>
      </c>
      <c r="E51" s="579" t="str">
        <f t="shared" si="3"/>
        <v/>
      </c>
      <c r="F51" s="881" t="str">
        <f t="shared" si="0"/>
        <v/>
      </c>
      <c r="G51" s="579" t="str">
        <f t="shared" si="1"/>
        <v/>
      </c>
    </row>
    <row r="52" spans="2:7" x14ac:dyDescent="0.25">
      <c r="B52" s="879"/>
      <c r="C52" s="879"/>
      <c r="D52" s="880" t="str">
        <f t="shared" si="2"/>
        <v/>
      </c>
      <c r="E52" s="579" t="str">
        <f t="shared" si="3"/>
        <v/>
      </c>
      <c r="F52" s="881" t="str">
        <f t="shared" si="0"/>
        <v/>
      </c>
      <c r="G52" s="579" t="str">
        <f t="shared" si="1"/>
        <v/>
      </c>
    </row>
    <row r="53" spans="2:7" x14ac:dyDescent="0.25">
      <c r="B53" s="879"/>
      <c r="C53" s="879"/>
      <c r="D53" s="880" t="str">
        <f t="shared" si="2"/>
        <v/>
      </c>
      <c r="E53" s="579" t="str">
        <f t="shared" si="3"/>
        <v/>
      </c>
      <c r="F53" s="881" t="str">
        <f t="shared" si="0"/>
        <v/>
      </c>
      <c r="G53" s="579" t="str">
        <f t="shared" si="1"/>
        <v/>
      </c>
    </row>
    <row r="54" spans="2:7" x14ac:dyDescent="0.25">
      <c r="B54" s="879"/>
      <c r="C54" s="879"/>
      <c r="D54" s="880" t="str">
        <f t="shared" si="2"/>
        <v/>
      </c>
      <c r="E54" s="579" t="str">
        <f t="shared" si="3"/>
        <v/>
      </c>
      <c r="F54" s="881" t="str">
        <f t="shared" si="0"/>
        <v/>
      </c>
      <c r="G54" s="579" t="str">
        <f t="shared" si="1"/>
        <v/>
      </c>
    </row>
    <row r="55" spans="2:7" x14ac:dyDescent="0.25">
      <c r="B55" s="879"/>
      <c r="C55" s="879"/>
      <c r="D55" s="880" t="str">
        <f t="shared" si="2"/>
        <v/>
      </c>
      <c r="E55" s="579" t="str">
        <f t="shared" si="3"/>
        <v/>
      </c>
      <c r="F55" s="881" t="str">
        <f t="shared" si="0"/>
        <v/>
      </c>
      <c r="G55" s="579" t="str">
        <f t="shared" si="1"/>
        <v/>
      </c>
    </row>
    <row r="56" spans="2:7" x14ac:dyDescent="0.25">
      <c r="B56" s="879"/>
      <c r="C56" s="879"/>
      <c r="D56" s="880" t="str">
        <f t="shared" si="2"/>
        <v/>
      </c>
      <c r="E56" s="579" t="str">
        <f t="shared" si="3"/>
        <v/>
      </c>
      <c r="F56" s="881" t="str">
        <f t="shared" si="0"/>
        <v/>
      </c>
      <c r="G56" s="579" t="str">
        <f t="shared" si="1"/>
        <v/>
      </c>
    </row>
    <row r="57" spans="2:7" x14ac:dyDescent="0.25">
      <c r="B57" s="879"/>
      <c r="C57" s="879"/>
      <c r="D57" s="880" t="str">
        <f t="shared" si="2"/>
        <v/>
      </c>
      <c r="E57" s="579" t="str">
        <f t="shared" si="3"/>
        <v/>
      </c>
      <c r="F57" s="881" t="str">
        <f t="shared" si="0"/>
        <v/>
      </c>
      <c r="G57" s="579" t="str">
        <f t="shared" si="1"/>
        <v/>
      </c>
    </row>
    <row r="58" spans="2:7" x14ac:dyDescent="0.25">
      <c r="B58" s="879"/>
      <c r="C58" s="879"/>
      <c r="D58" s="880" t="str">
        <f t="shared" si="2"/>
        <v/>
      </c>
      <c r="E58" s="579" t="str">
        <f t="shared" si="3"/>
        <v/>
      </c>
      <c r="F58" s="881" t="str">
        <f t="shared" si="0"/>
        <v/>
      </c>
      <c r="G58" s="579" t="str">
        <f t="shared" si="1"/>
        <v/>
      </c>
    </row>
    <row r="59" spans="2:7" x14ac:dyDescent="0.25">
      <c r="B59" s="879"/>
      <c r="C59" s="879"/>
      <c r="D59" s="880" t="str">
        <f t="shared" si="2"/>
        <v/>
      </c>
      <c r="E59" s="579" t="str">
        <f t="shared" si="3"/>
        <v/>
      </c>
      <c r="F59" s="881" t="str">
        <f t="shared" si="0"/>
        <v/>
      </c>
      <c r="G59" s="579" t="str">
        <f t="shared" si="1"/>
        <v/>
      </c>
    </row>
    <row r="60" spans="2:7" x14ac:dyDescent="0.25">
      <c r="B60" s="879"/>
      <c r="C60" s="879"/>
      <c r="D60" s="880" t="str">
        <f t="shared" si="2"/>
        <v/>
      </c>
      <c r="E60" s="579" t="str">
        <f t="shared" si="3"/>
        <v/>
      </c>
      <c r="F60" s="881" t="str">
        <f t="shared" si="0"/>
        <v/>
      </c>
      <c r="G60" s="579" t="str">
        <f t="shared" si="1"/>
        <v/>
      </c>
    </row>
    <row r="61" spans="2:7" x14ac:dyDescent="0.25">
      <c r="B61" s="879"/>
      <c r="C61" s="879"/>
      <c r="D61" s="880" t="str">
        <f t="shared" si="2"/>
        <v/>
      </c>
      <c r="E61" s="579" t="str">
        <f t="shared" si="3"/>
        <v/>
      </c>
      <c r="F61" s="881" t="str">
        <f t="shared" si="0"/>
        <v/>
      </c>
      <c r="G61" s="579" t="str">
        <f t="shared" si="1"/>
        <v/>
      </c>
    </row>
    <row r="62" spans="2:7" x14ac:dyDescent="0.25">
      <c r="D62" s="880" t="str">
        <f t="shared" si="2"/>
        <v/>
      </c>
      <c r="E62" s="579" t="str">
        <f t="shared" si="3"/>
        <v/>
      </c>
      <c r="F62" s="881" t="str">
        <f t="shared" si="0"/>
        <v/>
      </c>
      <c r="G62" s="579" t="str">
        <f t="shared" si="1"/>
        <v/>
      </c>
    </row>
    <row r="63" spans="2:7" x14ac:dyDescent="0.25">
      <c r="D63" s="880" t="str">
        <f t="shared" si="2"/>
        <v/>
      </c>
      <c r="E63" s="579" t="str">
        <f t="shared" si="3"/>
        <v/>
      </c>
      <c r="F63" s="881" t="str">
        <f t="shared" si="0"/>
        <v/>
      </c>
      <c r="G63" s="579" t="str">
        <f t="shared" si="1"/>
        <v/>
      </c>
    </row>
    <row r="64" spans="2:7" x14ac:dyDescent="0.25">
      <c r="D64" s="880" t="str">
        <f t="shared" si="2"/>
        <v/>
      </c>
      <c r="E64" s="579" t="str">
        <f t="shared" si="3"/>
        <v/>
      </c>
      <c r="F64" s="881" t="str">
        <f t="shared" si="0"/>
        <v/>
      </c>
      <c r="G64" s="579" t="str">
        <f t="shared" si="1"/>
        <v/>
      </c>
    </row>
    <row r="65" spans="4:7" x14ac:dyDescent="0.25">
      <c r="D65" s="880" t="str">
        <f t="shared" si="2"/>
        <v/>
      </c>
      <c r="E65" s="579" t="str">
        <f t="shared" si="3"/>
        <v/>
      </c>
      <c r="F65" s="881" t="str">
        <f t="shared" si="0"/>
        <v/>
      </c>
      <c r="G65" s="579" t="str">
        <f t="shared" si="1"/>
        <v/>
      </c>
    </row>
    <row r="66" spans="4:7" x14ac:dyDescent="0.25">
      <c r="D66" s="880" t="str">
        <f t="shared" si="2"/>
        <v/>
      </c>
      <c r="E66" s="579" t="str">
        <f t="shared" si="3"/>
        <v/>
      </c>
      <c r="F66" s="881" t="str">
        <f t="shared" ref="F66:F123" si="4">IF(D66="","",AVERAGE(T66-S66,V66-U66,X66-W66,Z66-Y66,AB66-AA66))</f>
        <v/>
      </c>
      <c r="G66" s="579" t="str">
        <f t="shared" ref="G66:G123" si="5">IF(D66="","",ROUNDUP((_xlfn.STDEV.S(T66-S66,V66-U66,X66-W66,Z66-Y66,AB66-AA66))/(SQRT(COUNT(S66:AB66)/2)),5))</f>
        <v/>
      </c>
    </row>
    <row r="67" spans="4:7" x14ac:dyDescent="0.25">
      <c r="D67" s="880" t="str">
        <f t="shared" ref="D67:D123" si="6">IF(OR(A67="",S67=""),"",AVERAGE(T67-S67,V67-U67,X67-W67,Z67-Y67,AB67-AA67))</f>
        <v/>
      </c>
      <c r="E67" s="579" t="str">
        <f t="shared" ref="E67:E123" si="7">IF(OR(A67="",S67=""),"",ROUNDUP((_xlfn.STDEV.S(T67-S67,V67-U67,X67-W67,Z67-Y67,AB67-AA67))/(SQRT(COUNT(S67:AB67)/2)),5))</f>
        <v/>
      </c>
      <c r="F67" s="881" t="str">
        <f t="shared" si="4"/>
        <v/>
      </c>
      <c r="G67" s="579" t="str">
        <f t="shared" si="5"/>
        <v/>
      </c>
    </row>
    <row r="68" spans="4:7" x14ac:dyDescent="0.25">
      <c r="D68" s="880" t="str">
        <f t="shared" si="6"/>
        <v/>
      </c>
      <c r="E68" s="579" t="str">
        <f t="shared" si="7"/>
        <v/>
      </c>
      <c r="F68" s="881" t="str">
        <f t="shared" si="4"/>
        <v/>
      </c>
      <c r="G68" s="579" t="str">
        <f t="shared" si="5"/>
        <v/>
      </c>
    </row>
    <row r="69" spans="4:7" x14ac:dyDescent="0.25">
      <c r="D69" s="880" t="str">
        <f t="shared" si="6"/>
        <v/>
      </c>
      <c r="E69" s="579" t="str">
        <f t="shared" si="7"/>
        <v/>
      </c>
      <c r="F69" s="881" t="str">
        <f t="shared" si="4"/>
        <v/>
      </c>
      <c r="G69" s="579" t="str">
        <f t="shared" si="5"/>
        <v/>
      </c>
    </row>
    <row r="70" spans="4:7" x14ac:dyDescent="0.25">
      <c r="D70" s="880" t="str">
        <f t="shared" si="6"/>
        <v/>
      </c>
      <c r="E70" s="579" t="str">
        <f t="shared" si="7"/>
        <v/>
      </c>
      <c r="F70" s="881" t="str">
        <f t="shared" si="4"/>
        <v/>
      </c>
      <c r="G70" s="579" t="str">
        <f t="shared" si="5"/>
        <v/>
      </c>
    </row>
    <row r="71" spans="4:7" x14ac:dyDescent="0.25">
      <c r="D71" s="880" t="str">
        <f t="shared" si="6"/>
        <v/>
      </c>
      <c r="E71" s="579" t="str">
        <f t="shared" si="7"/>
        <v/>
      </c>
      <c r="F71" s="881" t="str">
        <f t="shared" si="4"/>
        <v/>
      </c>
      <c r="G71" s="579" t="str">
        <f t="shared" si="5"/>
        <v/>
      </c>
    </row>
    <row r="72" spans="4:7" x14ac:dyDescent="0.25">
      <c r="D72" s="880" t="str">
        <f t="shared" si="6"/>
        <v/>
      </c>
      <c r="E72" s="579" t="str">
        <f t="shared" si="7"/>
        <v/>
      </c>
      <c r="F72" s="881" t="str">
        <f t="shared" si="4"/>
        <v/>
      </c>
      <c r="G72" s="579" t="str">
        <f t="shared" si="5"/>
        <v/>
      </c>
    </row>
    <row r="73" spans="4:7" x14ac:dyDescent="0.25">
      <c r="D73" s="880" t="str">
        <f t="shared" si="6"/>
        <v/>
      </c>
      <c r="E73" s="579" t="str">
        <f t="shared" si="7"/>
        <v/>
      </c>
      <c r="F73" s="881" t="str">
        <f t="shared" si="4"/>
        <v/>
      </c>
      <c r="G73" s="579" t="str">
        <f t="shared" si="5"/>
        <v/>
      </c>
    </row>
    <row r="74" spans="4:7" x14ac:dyDescent="0.25">
      <c r="D74" s="880" t="str">
        <f t="shared" si="6"/>
        <v/>
      </c>
      <c r="E74" s="579" t="str">
        <f t="shared" si="7"/>
        <v/>
      </c>
      <c r="F74" s="881" t="str">
        <f t="shared" si="4"/>
        <v/>
      </c>
      <c r="G74" s="579" t="str">
        <f t="shared" si="5"/>
        <v/>
      </c>
    </row>
    <row r="75" spans="4:7" x14ac:dyDescent="0.25">
      <c r="D75" s="880" t="str">
        <f t="shared" si="6"/>
        <v/>
      </c>
      <c r="E75" s="579" t="str">
        <f t="shared" si="7"/>
        <v/>
      </c>
      <c r="F75" s="881" t="str">
        <f t="shared" si="4"/>
        <v/>
      </c>
      <c r="G75" s="579" t="str">
        <f t="shared" si="5"/>
        <v/>
      </c>
    </row>
    <row r="76" spans="4:7" x14ac:dyDescent="0.25">
      <c r="D76" s="880" t="str">
        <f t="shared" si="6"/>
        <v/>
      </c>
      <c r="E76" s="579" t="str">
        <f t="shared" si="7"/>
        <v/>
      </c>
      <c r="F76" s="881" t="str">
        <f t="shared" si="4"/>
        <v/>
      </c>
      <c r="G76" s="579" t="str">
        <f t="shared" si="5"/>
        <v/>
      </c>
    </row>
    <row r="77" spans="4:7" x14ac:dyDescent="0.25">
      <c r="D77" s="880" t="str">
        <f t="shared" si="6"/>
        <v/>
      </c>
      <c r="E77" s="579" t="str">
        <f t="shared" si="7"/>
        <v/>
      </c>
      <c r="F77" s="881" t="str">
        <f t="shared" si="4"/>
        <v/>
      </c>
      <c r="G77" s="579" t="str">
        <f t="shared" si="5"/>
        <v/>
      </c>
    </row>
    <row r="78" spans="4:7" x14ac:dyDescent="0.25">
      <c r="D78" s="880" t="str">
        <f t="shared" si="6"/>
        <v/>
      </c>
      <c r="E78" s="579" t="str">
        <f t="shared" si="7"/>
        <v/>
      </c>
      <c r="F78" s="881" t="str">
        <f t="shared" si="4"/>
        <v/>
      </c>
      <c r="G78" s="579" t="str">
        <f t="shared" si="5"/>
        <v/>
      </c>
    </row>
    <row r="79" spans="4:7" x14ac:dyDescent="0.25">
      <c r="D79" s="880" t="str">
        <f t="shared" si="6"/>
        <v/>
      </c>
      <c r="E79" s="579" t="str">
        <f t="shared" si="7"/>
        <v/>
      </c>
      <c r="F79" s="881" t="str">
        <f t="shared" si="4"/>
        <v/>
      </c>
      <c r="G79" s="579" t="str">
        <f t="shared" si="5"/>
        <v/>
      </c>
    </row>
    <row r="80" spans="4:7" x14ac:dyDescent="0.25">
      <c r="D80" s="880" t="str">
        <f t="shared" si="6"/>
        <v/>
      </c>
      <c r="E80" s="579" t="str">
        <f t="shared" si="7"/>
        <v/>
      </c>
      <c r="F80" s="881" t="str">
        <f t="shared" si="4"/>
        <v/>
      </c>
      <c r="G80" s="579" t="str">
        <f t="shared" si="5"/>
        <v/>
      </c>
    </row>
    <row r="81" spans="4:7" x14ac:dyDescent="0.25">
      <c r="D81" s="880" t="str">
        <f t="shared" si="6"/>
        <v/>
      </c>
      <c r="E81" s="579" t="str">
        <f t="shared" si="7"/>
        <v/>
      </c>
      <c r="F81" s="881" t="str">
        <f t="shared" si="4"/>
        <v/>
      </c>
      <c r="G81" s="579" t="str">
        <f t="shared" si="5"/>
        <v/>
      </c>
    </row>
    <row r="82" spans="4:7" x14ac:dyDescent="0.25">
      <c r="D82" s="880" t="str">
        <f t="shared" si="6"/>
        <v/>
      </c>
      <c r="E82" s="579" t="str">
        <f t="shared" si="7"/>
        <v/>
      </c>
      <c r="F82" s="881" t="str">
        <f t="shared" si="4"/>
        <v/>
      </c>
      <c r="G82" s="579" t="str">
        <f t="shared" si="5"/>
        <v/>
      </c>
    </row>
    <row r="83" spans="4:7" x14ac:dyDescent="0.25">
      <c r="D83" s="880" t="str">
        <f t="shared" si="6"/>
        <v/>
      </c>
      <c r="E83" s="579" t="str">
        <f t="shared" si="7"/>
        <v/>
      </c>
      <c r="F83" s="881" t="str">
        <f t="shared" si="4"/>
        <v/>
      </c>
      <c r="G83" s="579" t="str">
        <f t="shared" si="5"/>
        <v/>
      </c>
    </row>
    <row r="84" spans="4:7" x14ac:dyDescent="0.25">
      <c r="D84" s="880" t="str">
        <f t="shared" si="6"/>
        <v/>
      </c>
      <c r="E84" s="579" t="str">
        <f t="shared" si="7"/>
        <v/>
      </c>
      <c r="F84" s="881" t="str">
        <f t="shared" si="4"/>
        <v/>
      </c>
      <c r="G84" s="579" t="str">
        <f t="shared" si="5"/>
        <v/>
      </c>
    </row>
    <row r="85" spans="4:7" x14ac:dyDescent="0.25">
      <c r="D85" s="880" t="str">
        <f t="shared" si="6"/>
        <v/>
      </c>
      <c r="E85" s="579" t="str">
        <f t="shared" si="7"/>
        <v/>
      </c>
      <c r="F85" s="881" t="str">
        <f t="shared" si="4"/>
        <v/>
      </c>
      <c r="G85" s="579" t="str">
        <f t="shared" si="5"/>
        <v/>
      </c>
    </row>
    <row r="86" spans="4:7" x14ac:dyDescent="0.25">
      <c r="D86" s="880" t="str">
        <f t="shared" si="6"/>
        <v/>
      </c>
      <c r="E86" s="579" t="str">
        <f t="shared" si="7"/>
        <v/>
      </c>
      <c r="F86" s="881" t="str">
        <f t="shared" si="4"/>
        <v/>
      </c>
      <c r="G86" s="579" t="str">
        <f t="shared" si="5"/>
        <v/>
      </c>
    </row>
    <row r="87" spans="4:7" x14ac:dyDescent="0.25">
      <c r="D87" s="880" t="str">
        <f t="shared" si="6"/>
        <v/>
      </c>
      <c r="E87" s="579" t="str">
        <f t="shared" si="7"/>
        <v/>
      </c>
      <c r="F87" s="881" t="str">
        <f t="shared" si="4"/>
        <v/>
      </c>
      <c r="G87" s="579" t="str">
        <f t="shared" si="5"/>
        <v/>
      </c>
    </row>
    <row r="88" spans="4:7" x14ac:dyDescent="0.25">
      <c r="D88" s="880" t="str">
        <f t="shared" si="6"/>
        <v/>
      </c>
      <c r="E88" s="579" t="str">
        <f t="shared" si="7"/>
        <v/>
      </c>
      <c r="F88" s="881" t="str">
        <f t="shared" si="4"/>
        <v/>
      </c>
      <c r="G88" s="579" t="str">
        <f t="shared" si="5"/>
        <v/>
      </c>
    </row>
    <row r="89" spans="4:7" x14ac:dyDescent="0.25">
      <c r="D89" s="880" t="str">
        <f t="shared" si="6"/>
        <v/>
      </c>
      <c r="E89" s="579" t="str">
        <f t="shared" si="7"/>
        <v/>
      </c>
      <c r="F89" s="881" t="str">
        <f t="shared" si="4"/>
        <v/>
      </c>
      <c r="G89" s="579" t="str">
        <f t="shared" si="5"/>
        <v/>
      </c>
    </row>
    <row r="90" spans="4:7" x14ac:dyDescent="0.25">
      <c r="D90" s="880" t="str">
        <f t="shared" si="6"/>
        <v/>
      </c>
      <c r="E90" s="579" t="str">
        <f t="shared" si="7"/>
        <v/>
      </c>
      <c r="F90" s="881" t="str">
        <f t="shared" si="4"/>
        <v/>
      </c>
      <c r="G90" s="579" t="str">
        <f t="shared" si="5"/>
        <v/>
      </c>
    </row>
    <row r="91" spans="4:7" x14ac:dyDescent="0.25">
      <c r="D91" s="880" t="str">
        <f t="shared" si="6"/>
        <v/>
      </c>
      <c r="E91" s="579" t="str">
        <f t="shared" si="7"/>
        <v/>
      </c>
      <c r="F91" s="881" t="str">
        <f t="shared" si="4"/>
        <v/>
      </c>
      <c r="G91" s="579" t="str">
        <f t="shared" si="5"/>
        <v/>
      </c>
    </row>
    <row r="92" spans="4:7" x14ac:dyDescent="0.25">
      <c r="D92" s="880" t="str">
        <f t="shared" si="6"/>
        <v/>
      </c>
      <c r="E92" s="579" t="str">
        <f t="shared" si="7"/>
        <v/>
      </c>
      <c r="F92" s="881" t="str">
        <f t="shared" si="4"/>
        <v/>
      </c>
      <c r="G92" s="579" t="str">
        <f t="shared" si="5"/>
        <v/>
      </c>
    </row>
    <row r="93" spans="4:7" x14ac:dyDescent="0.25">
      <c r="D93" s="880" t="str">
        <f t="shared" si="6"/>
        <v/>
      </c>
      <c r="E93" s="579" t="str">
        <f t="shared" si="7"/>
        <v/>
      </c>
      <c r="F93" s="881" t="str">
        <f t="shared" si="4"/>
        <v/>
      </c>
      <c r="G93" s="579" t="str">
        <f t="shared" si="5"/>
        <v/>
      </c>
    </row>
    <row r="94" spans="4:7" x14ac:dyDescent="0.25">
      <c r="D94" s="880" t="str">
        <f t="shared" si="6"/>
        <v/>
      </c>
      <c r="E94" s="579" t="str">
        <f t="shared" si="7"/>
        <v/>
      </c>
      <c r="F94" s="881" t="str">
        <f t="shared" si="4"/>
        <v/>
      </c>
      <c r="G94" s="579" t="str">
        <f t="shared" si="5"/>
        <v/>
      </c>
    </row>
    <row r="95" spans="4:7" x14ac:dyDescent="0.25">
      <c r="D95" s="880" t="str">
        <f t="shared" si="6"/>
        <v/>
      </c>
      <c r="E95" s="579" t="str">
        <f t="shared" si="7"/>
        <v/>
      </c>
      <c r="F95" s="881" t="str">
        <f t="shared" si="4"/>
        <v/>
      </c>
      <c r="G95" s="579" t="str">
        <f t="shared" si="5"/>
        <v/>
      </c>
    </row>
    <row r="96" spans="4:7" x14ac:dyDescent="0.25">
      <c r="D96" s="880" t="str">
        <f t="shared" si="6"/>
        <v/>
      </c>
      <c r="E96" s="579" t="str">
        <f t="shared" si="7"/>
        <v/>
      </c>
      <c r="F96" s="881" t="str">
        <f t="shared" si="4"/>
        <v/>
      </c>
      <c r="G96" s="579" t="str">
        <f t="shared" si="5"/>
        <v/>
      </c>
    </row>
    <row r="97" spans="1:81" x14ac:dyDescent="0.25">
      <c r="D97" s="880" t="str">
        <f t="shared" si="6"/>
        <v/>
      </c>
      <c r="E97" s="579" t="str">
        <f t="shared" si="7"/>
        <v/>
      </c>
      <c r="F97" s="881" t="str">
        <f t="shared" si="4"/>
        <v/>
      </c>
      <c r="G97" s="579" t="str">
        <f t="shared" si="5"/>
        <v/>
      </c>
    </row>
    <row r="98" spans="1:81" x14ac:dyDescent="0.25">
      <c r="D98" s="880" t="str">
        <f t="shared" si="6"/>
        <v/>
      </c>
      <c r="E98" s="579" t="str">
        <f t="shared" si="7"/>
        <v/>
      </c>
      <c r="F98" s="881" t="str">
        <f t="shared" si="4"/>
        <v/>
      </c>
      <c r="G98" s="579" t="str">
        <f t="shared" si="5"/>
        <v/>
      </c>
    </row>
    <row r="99" spans="1:81" x14ac:dyDescent="0.25">
      <c r="D99" s="880" t="str">
        <f t="shared" si="6"/>
        <v/>
      </c>
      <c r="E99" s="579" t="str">
        <f t="shared" si="7"/>
        <v/>
      </c>
      <c r="F99" s="881" t="str">
        <f t="shared" si="4"/>
        <v/>
      </c>
      <c r="G99" s="579" t="str">
        <f t="shared" si="5"/>
        <v/>
      </c>
    </row>
    <row r="100" spans="1:81" x14ac:dyDescent="0.25">
      <c r="D100" s="880" t="str">
        <f t="shared" si="6"/>
        <v/>
      </c>
      <c r="E100" s="579" t="str">
        <f t="shared" si="7"/>
        <v/>
      </c>
      <c r="F100" s="881" t="str">
        <f t="shared" si="4"/>
        <v/>
      </c>
      <c r="G100" s="579" t="str">
        <f t="shared" si="5"/>
        <v/>
      </c>
    </row>
    <row r="101" spans="1:81" x14ac:dyDescent="0.25">
      <c r="A101" s="850">
        <f>IF([5]Sheet1!A101="","",[5]Sheet1!A101)</f>
        <v>20.5</v>
      </c>
      <c r="D101" s="880">
        <f t="shared" si="6"/>
        <v>0.2</v>
      </c>
      <c r="E101" s="579">
        <f t="shared" si="7"/>
        <v>3.1700000000000001E-3</v>
      </c>
      <c r="F101" s="881">
        <f t="shared" si="4"/>
        <v>0.2</v>
      </c>
      <c r="G101" s="579">
        <f t="shared" si="5"/>
        <v>3.1700000000000001E-3</v>
      </c>
      <c r="H101" s="892">
        <f>IF([5]Sheet1!B101="","",[5]Sheet1!B101)</f>
        <v>25646</v>
      </c>
      <c r="I101" s="442">
        <f>IF([5]Sheet1!D101="","",[5]Sheet1!D101)</f>
        <v>20.399999999999999</v>
      </c>
      <c r="J101" s="443">
        <f>IF([5]Sheet1!E101="","",[5]Sheet1!E101)</f>
        <v>20.913</v>
      </c>
      <c r="K101" s="443">
        <f>IF([5]Sheet1!F101="","",[5]Sheet1!F101)</f>
        <v>20.792999999999999</v>
      </c>
      <c r="L101" s="443">
        <f>IF([5]Sheet1!G101="","",[5]Sheet1!G101)</f>
        <v>20.282</v>
      </c>
      <c r="M101" s="444">
        <f>IF([5]Sheet1!H101="","",[5]Sheet1!H101)</f>
        <v>59.27</v>
      </c>
      <c r="N101" s="851">
        <f>IF([5]Sheet1!I101="","",[5]Sheet1!I101)</f>
        <v>20.399999999999999</v>
      </c>
      <c r="O101" s="444">
        <f>IF([5]Sheet1!J101="","",[5]Sheet1!J101)</f>
        <v>20.913</v>
      </c>
      <c r="P101" s="444">
        <f>IF([5]Sheet1!K101="","",[5]Sheet1!K101)</f>
        <v>20.792999999999999</v>
      </c>
      <c r="Q101" s="444">
        <f>IF([5]Sheet1!L101="","",[5]Sheet1!L101)</f>
        <v>20.282</v>
      </c>
      <c r="R101" s="893">
        <f>IF([5]Sheet1!M101="","",[5]Sheet1!M101)</f>
        <v>59.27</v>
      </c>
      <c r="S101" s="836">
        <f>IF([5]Sheet1!N101="","",[5]Sheet1!N101)</f>
        <v>0</v>
      </c>
      <c r="T101" s="448">
        <f>IF([5]Sheet1!O101="","",[5]Sheet1!O101)</f>
        <v>0.2</v>
      </c>
      <c r="U101" s="836">
        <f>IF([5]Sheet1!P101="","",[5]Sheet1!P101)</f>
        <v>0</v>
      </c>
      <c r="V101" s="448">
        <f>IF([5]Sheet1!Q101="","",[5]Sheet1!Q101)</f>
        <v>0.21</v>
      </c>
      <c r="W101" s="836">
        <f>IF([5]Sheet1!R101="","",[5]Sheet1!R101)</f>
        <v>0</v>
      </c>
      <c r="X101" s="837">
        <f>IF([5]Sheet1!S101="","",[5]Sheet1!S101)</f>
        <v>0.2</v>
      </c>
      <c r="Y101" s="836">
        <f>IF([5]Sheet1!T101="","",[5]Sheet1!T101)</f>
        <v>0</v>
      </c>
      <c r="Z101" s="448">
        <f>IF([5]Sheet1!U101="","",[5]Sheet1!U101)</f>
        <v>0.19</v>
      </c>
      <c r="AA101" s="836">
        <f>IF([5]Sheet1!V101="","",[5]Sheet1!V101)</f>
        <v>0</v>
      </c>
      <c r="AB101" s="448">
        <f>IF([5]Sheet1!W101="","",[5]Sheet1!W101)</f>
        <v>0.2</v>
      </c>
      <c r="AC101" s="214"/>
      <c r="AD101" s="214"/>
      <c r="AE101" s="214"/>
      <c r="AF101" s="214"/>
      <c r="AG101" s="214"/>
      <c r="AH101" s="214"/>
      <c r="AI101" s="214"/>
      <c r="AJ101" s="214"/>
      <c r="AK101" s="214"/>
      <c r="AL101" s="214"/>
      <c r="AM101" s="214"/>
      <c r="AN101" s="214"/>
      <c r="AO101" s="214"/>
      <c r="AP101" s="214"/>
      <c r="AQ101" s="214"/>
      <c r="AR101" s="214"/>
      <c r="AS101" s="214"/>
      <c r="AT101" s="214"/>
      <c r="AU101" s="214"/>
      <c r="AV101" s="214"/>
      <c r="AW101" s="214"/>
      <c r="AX101" s="214"/>
      <c r="AY101" s="214"/>
      <c r="AZ101" s="214"/>
      <c r="BA101" s="214"/>
      <c r="BB101" s="214"/>
      <c r="BC101" s="214"/>
      <c r="BD101" s="214"/>
      <c r="BE101" s="214"/>
      <c r="BF101" s="214"/>
      <c r="BG101" s="214"/>
      <c r="BH101" s="214"/>
      <c r="BI101" s="214"/>
      <c r="BJ101" s="214"/>
      <c r="BK101" s="214"/>
      <c r="BL101" s="214"/>
      <c r="BM101" s="214"/>
      <c r="BN101" s="214"/>
      <c r="BO101" s="214"/>
      <c r="BP101" s="214"/>
      <c r="BQ101" s="214"/>
      <c r="BR101" s="214"/>
      <c r="BS101" s="214"/>
      <c r="BT101" s="214"/>
      <c r="BU101" s="214"/>
      <c r="BV101" s="214"/>
      <c r="BW101" s="214"/>
      <c r="BX101" s="214"/>
      <c r="BY101" s="214"/>
      <c r="BZ101" s="214"/>
      <c r="CA101" s="214"/>
      <c r="CB101" s="214"/>
      <c r="CC101" s="214"/>
    </row>
    <row r="102" spans="1:81" x14ac:dyDescent="0.25">
      <c r="A102" s="850">
        <f>IF([5]Sheet1!A102="","",[5]Sheet1!A102)</f>
        <v>21</v>
      </c>
      <c r="D102" s="880">
        <f t="shared" si="6"/>
        <v>6.2E-2</v>
      </c>
      <c r="E102" s="579">
        <f t="shared" si="7"/>
        <v>3.7499999999999999E-3</v>
      </c>
      <c r="F102" s="881">
        <f t="shared" si="4"/>
        <v>6.2E-2</v>
      </c>
      <c r="G102" s="579">
        <f t="shared" si="5"/>
        <v>3.7499999999999999E-3</v>
      </c>
      <c r="H102" s="892">
        <f>IF([5]Sheet1!B102="","",[5]Sheet1!B102)</f>
        <v>26292</v>
      </c>
      <c r="I102" s="442">
        <f>IF([5]Sheet1!D102="","",[5]Sheet1!D102)</f>
        <v>19.734000000000002</v>
      </c>
      <c r="J102" s="443">
        <f>IF([5]Sheet1!E102="","",[5]Sheet1!E102)</f>
        <v>20.02</v>
      </c>
      <c r="K102" s="443">
        <f>IF([5]Sheet1!F102="","",[5]Sheet1!F102)</f>
        <v>19.959</v>
      </c>
      <c r="L102" s="443">
        <f>IF([5]Sheet1!G102="","",[5]Sheet1!G102)</f>
        <v>19.594000000000001</v>
      </c>
      <c r="M102" s="444">
        <f>IF([5]Sheet1!H102="","",[5]Sheet1!H102)</f>
        <v>55.86</v>
      </c>
      <c r="N102" s="851">
        <f>IF([5]Sheet1!I102="","",[5]Sheet1!I102)</f>
        <v>19.734000000000002</v>
      </c>
      <c r="O102" s="444">
        <f>IF([5]Sheet1!J102="","",[5]Sheet1!J102)</f>
        <v>20.02</v>
      </c>
      <c r="P102" s="444">
        <f>IF([5]Sheet1!K102="","",[5]Sheet1!K102)</f>
        <v>19.959</v>
      </c>
      <c r="Q102" s="444">
        <f>IF([5]Sheet1!L102="","",[5]Sheet1!L102)</f>
        <v>19.594000000000001</v>
      </c>
      <c r="R102" s="893">
        <f>IF([5]Sheet1!M102="","",[5]Sheet1!M102)</f>
        <v>55.86</v>
      </c>
      <c r="S102" s="836">
        <f>IF([5]Sheet1!N102="","",[5]Sheet1!N102)</f>
        <v>0</v>
      </c>
      <c r="T102" s="448">
        <f>IF([5]Sheet1!O102="","",[5]Sheet1!O102)</f>
        <v>7.0000000000000007E-2</v>
      </c>
      <c r="U102" s="836">
        <f>IF([5]Sheet1!P102="","",[5]Sheet1!P102)</f>
        <v>0</v>
      </c>
      <c r="V102" s="448">
        <f>IF([5]Sheet1!Q102="","",[5]Sheet1!Q102)</f>
        <v>7.0000000000000007E-2</v>
      </c>
      <c r="W102" s="836">
        <f>IF([5]Sheet1!R102="","",[5]Sheet1!R102)</f>
        <v>0</v>
      </c>
      <c r="X102" s="837">
        <f>IF([5]Sheet1!S102="","",[5]Sheet1!S102)</f>
        <v>0.06</v>
      </c>
      <c r="Y102" s="836">
        <f>IF([5]Sheet1!T102="","",[5]Sheet1!T102)</f>
        <v>0</v>
      </c>
      <c r="Z102" s="448">
        <f>IF([5]Sheet1!U102="","",[5]Sheet1!U102)</f>
        <v>0.05</v>
      </c>
      <c r="AA102" s="836">
        <f>IF([5]Sheet1!V102="","",[5]Sheet1!V102)</f>
        <v>0</v>
      </c>
      <c r="AB102" s="837">
        <f>IF([5]Sheet1!W102="","",[5]Sheet1!W102)</f>
        <v>0.06</v>
      </c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  <c r="AM102" s="214"/>
      <c r="AN102" s="214"/>
      <c r="AO102" s="214"/>
      <c r="AP102" s="214"/>
      <c r="AQ102" s="214"/>
      <c r="AR102" s="214"/>
      <c r="AS102" s="214"/>
      <c r="AT102" s="214"/>
      <c r="AU102" s="214"/>
      <c r="AV102" s="214"/>
      <c r="AW102" s="214"/>
      <c r="AX102" s="214"/>
      <c r="AY102" s="214"/>
      <c r="AZ102" s="214"/>
      <c r="BA102" s="214"/>
      <c r="BB102" s="214"/>
      <c r="BC102" s="214"/>
      <c r="BD102" s="214"/>
      <c r="BE102" s="214"/>
      <c r="BF102" s="214"/>
      <c r="BG102" s="214"/>
      <c r="BH102" s="214"/>
      <c r="BI102" s="214"/>
      <c r="BJ102" s="214"/>
      <c r="BK102" s="214"/>
      <c r="BL102" s="214"/>
      <c r="BM102" s="214"/>
      <c r="BN102" s="214"/>
      <c r="BO102" s="214"/>
      <c r="BP102" s="214"/>
      <c r="BQ102" s="214"/>
      <c r="BR102" s="214"/>
      <c r="BS102" s="214"/>
      <c r="BT102" s="214"/>
      <c r="BU102" s="214"/>
      <c r="BV102" s="214"/>
      <c r="BW102" s="214"/>
      <c r="BX102" s="214"/>
      <c r="BY102" s="214"/>
      <c r="BZ102" s="214"/>
      <c r="CA102" s="214"/>
      <c r="CB102" s="214"/>
      <c r="CC102" s="214"/>
    </row>
    <row r="103" spans="1:81" x14ac:dyDescent="0.25">
      <c r="A103" s="850">
        <f>IF([5]Sheet1!A103="","",[5]Sheet1!A103)</f>
        <v>21.5</v>
      </c>
      <c r="D103" s="880">
        <f t="shared" si="6"/>
        <v>2.6000000000000002E-2</v>
      </c>
      <c r="E103" s="579">
        <f t="shared" si="7"/>
        <v>2.4499999999999999E-3</v>
      </c>
      <c r="F103" s="881">
        <f t="shared" si="4"/>
        <v>2.6000000000000002E-2</v>
      </c>
      <c r="G103" s="579">
        <f t="shared" si="5"/>
        <v>2.4499999999999999E-3</v>
      </c>
      <c r="H103" s="892">
        <f>IF([5]Sheet1!B103="","",[5]Sheet1!B103)</f>
        <v>25724</v>
      </c>
      <c r="I103" s="442">
        <f>IF([5]Sheet1!D103="","",[5]Sheet1!D103)</f>
        <v>19.599</v>
      </c>
      <c r="J103" s="443">
        <f>IF([5]Sheet1!E103="","",[5]Sheet1!E103)</f>
        <v>20.001000000000001</v>
      </c>
      <c r="K103" s="443">
        <f>IF([5]Sheet1!F103="","",[5]Sheet1!F103)</f>
        <v>20.004999999999999</v>
      </c>
      <c r="L103" s="443">
        <f>IF([5]Sheet1!G103="","",[5]Sheet1!G103)</f>
        <v>19.792999999999999</v>
      </c>
      <c r="M103" s="444">
        <f>IF([5]Sheet1!H103="","",[5]Sheet1!H103)</f>
        <v>56.84</v>
      </c>
      <c r="N103" s="851">
        <f>IF([5]Sheet1!I103="","",[5]Sheet1!I103)</f>
        <v>19.599</v>
      </c>
      <c r="O103" s="444">
        <f>IF([5]Sheet1!J103="","",[5]Sheet1!J103)</f>
        <v>20.001000000000001</v>
      </c>
      <c r="P103" s="444">
        <f>IF([5]Sheet1!K103="","",[5]Sheet1!K103)</f>
        <v>20.004999999999999</v>
      </c>
      <c r="Q103" s="444">
        <f>IF([5]Sheet1!L103="","",[5]Sheet1!L103)</f>
        <v>19.792999999999999</v>
      </c>
      <c r="R103" s="893">
        <f>IF([5]Sheet1!M103="","",[5]Sheet1!M103)</f>
        <v>56.84</v>
      </c>
      <c r="S103" s="836">
        <f>IF([5]Sheet1!N103="","",[5]Sheet1!N103)</f>
        <v>0</v>
      </c>
      <c r="T103" s="448">
        <f>IF([5]Sheet1!O103="","",[5]Sheet1!O103)</f>
        <v>0.02</v>
      </c>
      <c r="U103" s="836">
        <f>IF([5]Sheet1!P103="","",[5]Sheet1!P103)</f>
        <v>0</v>
      </c>
      <c r="V103" s="448">
        <f>IF([5]Sheet1!Q103="","",[5]Sheet1!Q103)</f>
        <v>0.02</v>
      </c>
      <c r="W103" s="836">
        <f>IF([5]Sheet1!R103="","",[5]Sheet1!R103)</f>
        <v>0</v>
      </c>
      <c r="X103" s="837">
        <f>IF([5]Sheet1!S103="","",[5]Sheet1!S103)</f>
        <v>0.03</v>
      </c>
      <c r="Y103" s="836">
        <f>IF([5]Sheet1!T103="","",[5]Sheet1!T103)</f>
        <v>0</v>
      </c>
      <c r="Z103" s="448">
        <f>IF([5]Sheet1!U103="","",[5]Sheet1!U103)</f>
        <v>0.03</v>
      </c>
      <c r="AA103" s="836">
        <f>IF([5]Sheet1!V103="","",[5]Sheet1!V103)</f>
        <v>0</v>
      </c>
      <c r="AB103" s="448">
        <f>IF([5]Sheet1!W103="","",[5]Sheet1!W103)</f>
        <v>0.03</v>
      </c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  <c r="AM103" s="214"/>
      <c r="AN103" s="214"/>
      <c r="AO103" s="214"/>
      <c r="AP103" s="214"/>
      <c r="AQ103" s="214"/>
      <c r="AR103" s="214"/>
      <c r="AS103" s="214"/>
      <c r="AT103" s="214"/>
      <c r="AU103" s="214"/>
      <c r="AV103" s="214"/>
      <c r="AW103" s="214"/>
      <c r="AX103" s="214"/>
      <c r="AY103" s="214"/>
      <c r="AZ103" s="214"/>
      <c r="BA103" s="214"/>
      <c r="BB103" s="214"/>
      <c r="BC103" s="214"/>
      <c r="BD103" s="214"/>
      <c r="BE103" s="214"/>
      <c r="BF103" s="214"/>
      <c r="BG103" s="214"/>
      <c r="BH103" s="214"/>
      <c r="BI103" s="214"/>
      <c r="BJ103" s="214"/>
      <c r="BK103" s="214"/>
      <c r="BL103" s="214"/>
      <c r="BM103" s="214"/>
      <c r="BN103" s="214"/>
      <c r="BO103" s="214"/>
      <c r="BP103" s="214"/>
      <c r="BQ103" s="214"/>
      <c r="BR103" s="214"/>
      <c r="BS103" s="214"/>
      <c r="BT103" s="214"/>
      <c r="BU103" s="214"/>
      <c r="BV103" s="214"/>
      <c r="BW103" s="214"/>
      <c r="BX103" s="214"/>
      <c r="BY103" s="214"/>
      <c r="BZ103" s="214"/>
      <c r="CA103" s="214"/>
      <c r="CB103" s="214"/>
      <c r="CC103" s="214"/>
    </row>
    <row r="104" spans="1:81" x14ac:dyDescent="0.25">
      <c r="A104" s="850">
        <f>IF([5]Sheet1!A104="","",[5]Sheet1!A104)</f>
        <v>22</v>
      </c>
      <c r="D104" s="880">
        <f t="shared" si="6"/>
        <v>0.06</v>
      </c>
      <c r="E104" s="579">
        <f t="shared" si="7"/>
        <v>3.1700000000000001E-3</v>
      </c>
      <c r="F104" s="881">
        <f t="shared" si="4"/>
        <v>0.06</v>
      </c>
      <c r="G104" s="579">
        <f t="shared" si="5"/>
        <v>3.1700000000000001E-3</v>
      </c>
      <c r="H104" s="892">
        <f>IF([5]Sheet1!B104="","",[5]Sheet1!B104)</f>
        <v>25807</v>
      </c>
      <c r="I104" s="442">
        <f>IF([5]Sheet1!D104="","",[5]Sheet1!D104)</f>
        <v>19.510000000000002</v>
      </c>
      <c r="J104" s="443">
        <f>IF([5]Sheet1!E104="","",[5]Sheet1!E104)</f>
        <v>20.076000000000001</v>
      </c>
      <c r="K104" s="443">
        <f>IF([5]Sheet1!F104="","",[5]Sheet1!F104)</f>
        <v>19.907</v>
      </c>
      <c r="L104" s="443">
        <f>IF([5]Sheet1!G104="","",[5]Sheet1!G104)</f>
        <v>19.577999999999999</v>
      </c>
      <c r="M104" s="444">
        <f>IF([5]Sheet1!H104="","",[5]Sheet1!H104)</f>
        <v>56.78</v>
      </c>
      <c r="N104" s="851">
        <f>IF([5]Sheet1!I104="","",[5]Sheet1!I104)</f>
        <v>19.510000000000002</v>
      </c>
      <c r="O104" s="444">
        <f>IF([5]Sheet1!J104="","",[5]Sheet1!J104)</f>
        <v>20.076000000000001</v>
      </c>
      <c r="P104" s="444">
        <f>IF([5]Sheet1!K104="","",[5]Sheet1!K104)</f>
        <v>19.907</v>
      </c>
      <c r="Q104" s="444">
        <f>IF([5]Sheet1!L104="","",[5]Sheet1!L104)</f>
        <v>19.577999999999999</v>
      </c>
      <c r="R104" s="893">
        <f>IF([5]Sheet1!M104="","",[5]Sheet1!M104)</f>
        <v>56.78</v>
      </c>
      <c r="S104" s="836">
        <f>IF([5]Sheet1!N104="","",[5]Sheet1!N104)</f>
        <v>0</v>
      </c>
      <c r="T104" s="448">
        <f>IF([5]Sheet1!O104="","",[5]Sheet1!O104)</f>
        <v>7.0000000000000007E-2</v>
      </c>
      <c r="U104" s="836">
        <f>IF([5]Sheet1!P104="","",[5]Sheet1!P104)</f>
        <v>0</v>
      </c>
      <c r="V104" s="448">
        <f>IF([5]Sheet1!Q104="","",[5]Sheet1!Q104)</f>
        <v>0.06</v>
      </c>
      <c r="W104" s="836">
        <f>IF([5]Sheet1!R104="","",[5]Sheet1!R104)</f>
        <v>0</v>
      </c>
      <c r="X104" s="837">
        <f>IF([5]Sheet1!S104="","",[5]Sheet1!S104)</f>
        <v>0.06</v>
      </c>
      <c r="Y104" s="836">
        <f>IF([5]Sheet1!T104="","",[5]Sheet1!T104)</f>
        <v>0</v>
      </c>
      <c r="Z104" s="448">
        <f>IF([5]Sheet1!U104="","",[5]Sheet1!U104)</f>
        <v>0.06</v>
      </c>
      <c r="AA104" s="836">
        <f>IF([5]Sheet1!V104="","",[5]Sheet1!V104)</f>
        <v>0</v>
      </c>
      <c r="AB104" s="448">
        <f>IF([5]Sheet1!W104="","",[5]Sheet1!W104)</f>
        <v>0.05</v>
      </c>
      <c r="AC104" s="214"/>
      <c r="AD104" s="214"/>
      <c r="AE104" s="214"/>
      <c r="AF104" s="214"/>
      <c r="AG104" s="214"/>
      <c r="AH104" s="214"/>
      <c r="AI104" s="214"/>
      <c r="AJ104" s="214"/>
      <c r="AK104" s="214"/>
      <c r="AL104" s="214"/>
      <c r="AM104" s="214"/>
      <c r="AN104" s="214"/>
      <c r="AO104" s="214"/>
      <c r="AP104" s="214"/>
      <c r="AQ104" s="214"/>
      <c r="AR104" s="214"/>
      <c r="AS104" s="214"/>
      <c r="AT104" s="214"/>
      <c r="AU104" s="214"/>
      <c r="AV104" s="214"/>
      <c r="AW104" s="214"/>
      <c r="AX104" s="214"/>
      <c r="AY104" s="214"/>
      <c r="AZ104" s="214"/>
      <c r="BA104" s="214"/>
      <c r="BB104" s="214"/>
      <c r="BC104" s="214"/>
      <c r="BD104" s="214"/>
      <c r="BE104" s="214"/>
      <c r="BF104" s="214"/>
      <c r="BG104" s="214"/>
      <c r="BH104" s="214"/>
      <c r="BI104" s="214"/>
      <c r="BJ104" s="214"/>
      <c r="BK104" s="214"/>
      <c r="BL104" s="214"/>
      <c r="BM104" s="214"/>
      <c r="BN104" s="214"/>
      <c r="BO104" s="214"/>
      <c r="BP104" s="214"/>
      <c r="BQ104" s="214"/>
      <c r="BR104" s="214"/>
      <c r="BS104" s="214"/>
      <c r="BT104" s="214"/>
      <c r="BU104" s="214"/>
      <c r="BV104" s="214"/>
      <c r="BW104" s="214"/>
      <c r="BX104" s="214"/>
      <c r="BY104" s="214"/>
      <c r="BZ104" s="214"/>
      <c r="CA104" s="214"/>
      <c r="CB104" s="214"/>
      <c r="CC104" s="214"/>
    </row>
    <row r="105" spans="1:81" x14ac:dyDescent="0.25">
      <c r="A105" s="850">
        <f>IF([5]Sheet1!A105="","",[5]Sheet1!A105)</f>
        <v>22.5</v>
      </c>
      <c r="D105" s="880">
        <f t="shared" si="6"/>
        <v>0.11600000000000002</v>
      </c>
      <c r="E105" s="579">
        <f t="shared" si="7"/>
        <v>5.0999999999999995E-3</v>
      </c>
      <c r="F105" s="881">
        <f t="shared" si="4"/>
        <v>0.11600000000000002</v>
      </c>
      <c r="G105" s="579">
        <f t="shared" si="5"/>
        <v>5.0999999999999995E-3</v>
      </c>
      <c r="H105" s="892">
        <f>IF([5]Sheet1!B105="","",[5]Sheet1!B105)</f>
        <v>25509</v>
      </c>
      <c r="I105" s="442">
        <f>IF([5]Sheet1!D105="","",[5]Sheet1!D105)</f>
        <v>20.047999999999998</v>
      </c>
      <c r="J105" s="443">
        <f>IF([5]Sheet1!E105="","",[5]Sheet1!E105)</f>
        <v>20.539000000000001</v>
      </c>
      <c r="K105" s="443">
        <f>IF([5]Sheet1!F105="","",[5]Sheet1!F105)</f>
        <v>20.625</v>
      </c>
      <c r="L105" s="443">
        <f>IF([5]Sheet1!G105="","",[5]Sheet1!G105)</f>
        <v>20.215</v>
      </c>
      <c r="M105" s="444">
        <f>IF([5]Sheet1!H105="","",[5]Sheet1!H105)</f>
        <v>58.02</v>
      </c>
      <c r="N105" s="851">
        <f>IF([5]Sheet1!I105="","",[5]Sheet1!I105)</f>
        <v>20.047999999999998</v>
      </c>
      <c r="O105" s="444">
        <f>IF([5]Sheet1!J105="","",[5]Sheet1!J105)</f>
        <v>20.539000000000001</v>
      </c>
      <c r="P105" s="444">
        <f>IF([5]Sheet1!K105="","",[5]Sheet1!K105)</f>
        <v>20.625</v>
      </c>
      <c r="Q105" s="444">
        <f>IF([5]Sheet1!L105="","",[5]Sheet1!L105)</f>
        <v>20.215</v>
      </c>
      <c r="R105" s="893">
        <f>IF([5]Sheet1!M105="","",[5]Sheet1!M105)</f>
        <v>58.02</v>
      </c>
      <c r="S105" s="836">
        <f>IF([5]Sheet1!N105="","",[5]Sheet1!N105)</f>
        <v>0</v>
      </c>
      <c r="T105" s="448">
        <f>IF([5]Sheet1!O105="","",[5]Sheet1!O105)</f>
        <v>0.1</v>
      </c>
      <c r="U105" s="836">
        <f>IF([5]Sheet1!P105="","",[5]Sheet1!P105)</f>
        <v>0</v>
      </c>
      <c r="V105" s="448">
        <f>IF([5]Sheet1!Q105="","",[5]Sheet1!Q105)</f>
        <v>0.11</v>
      </c>
      <c r="W105" s="836">
        <f>IF([5]Sheet1!R105="","",[5]Sheet1!R105)</f>
        <v>0</v>
      </c>
      <c r="X105" s="837">
        <f>IF([5]Sheet1!S105="","",[5]Sheet1!S105)</f>
        <v>0.12</v>
      </c>
      <c r="Y105" s="836">
        <f>IF([5]Sheet1!T105="","",[5]Sheet1!T105)</f>
        <v>0</v>
      </c>
      <c r="Z105" s="448">
        <f>IF([5]Sheet1!U105="","",[5]Sheet1!U105)</f>
        <v>0.13</v>
      </c>
      <c r="AA105" s="836">
        <f>IF([5]Sheet1!V105="","",[5]Sheet1!V105)</f>
        <v>0</v>
      </c>
      <c r="AB105" s="448">
        <f>IF([5]Sheet1!W105="","",[5]Sheet1!W105)</f>
        <v>0.12</v>
      </c>
      <c r="AC105" s="214"/>
      <c r="AD105" s="214"/>
      <c r="AE105" s="214"/>
      <c r="AF105" s="214"/>
      <c r="AG105" s="214"/>
      <c r="AH105" s="214"/>
      <c r="AI105" s="214"/>
      <c r="AJ105" s="214"/>
      <c r="AK105" s="214"/>
      <c r="AL105" s="214"/>
      <c r="AM105" s="214"/>
      <c r="AN105" s="214"/>
      <c r="AO105" s="214"/>
      <c r="AP105" s="214"/>
      <c r="AQ105" s="214"/>
      <c r="AR105" s="214"/>
      <c r="AS105" s="214"/>
      <c r="AT105" s="214"/>
      <c r="AU105" s="214"/>
      <c r="AV105" s="214"/>
      <c r="AW105" s="214"/>
      <c r="AX105" s="214"/>
      <c r="AY105" s="214"/>
      <c r="AZ105" s="214"/>
      <c r="BA105" s="214"/>
      <c r="BB105" s="214"/>
      <c r="BC105" s="214"/>
      <c r="BD105" s="214"/>
      <c r="BE105" s="214"/>
      <c r="BF105" s="214"/>
      <c r="BG105" s="214"/>
      <c r="BH105" s="214"/>
      <c r="BI105" s="214"/>
      <c r="BJ105" s="214"/>
      <c r="BK105" s="214"/>
      <c r="BL105" s="214"/>
      <c r="BM105" s="214"/>
      <c r="BN105" s="214"/>
      <c r="BO105" s="214"/>
      <c r="BP105" s="214"/>
      <c r="BQ105" s="214"/>
      <c r="BR105" s="214"/>
      <c r="BS105" s="214"/>
      <c r="BT105" s="214"/>
      <c r="BU105" s="214"/>
      <c r="BV105" s="214"/>
      <c r="BW105" s="214"/>
      <c r="BX105" s="214"/>
      <c r="BY105" s="214"/>
      <c r="BZ105" s="214"/>
      <c r="CA105" s="214"/>
      <c r="CB105" s="214"/>
      <c r="CC105" s="214"/>
    </row>
    <row r="106" spans="1:81" x14ac:dyDescent="0.25">
      <c r="A106" s="850">
        <f>IF([5]Sheet1!A106="","",[5]Sheet1!A106)</f>
        <v>23</v>
      </c>
      <c r="D106" s="880">
        <f t="shared" si="6"/>
        <v>0.01</v>
      </c>
      <c r="E106" s="579">
        <f t="shared" si="7"/>
        <v>3.1700000000000001E-3</v>
      </c>
      <c r="F106" s="881">
        <f t="shared" si="4"/>
        <v>0.01</v>
      </c>
      <c r="G106" s="579">
        <f t="shared" si="5"/>
        <v>3.1700000000000001E-3</v>
      </c>
      <c r="H106" s="892">
        <f>IF([5]Sheet1!B106="","",[5]Sheet1!B106)</f>
        <v>24763</v>
      </c>
      <c r="I106" s="442">
        <f>IF([5]Sheet1!D106="","",[5]Sheet1!D106)</f>
        <v>20.010000000000002</v>
      </c>
      <c r="J106" s="443">
        <f>IF([5]Sheet1!E106="","",[5]Sheet1!E106)</f>
        <v>20.518999999999998</v>
      </c>
      <c r="K106" s="443">
        <f>IF([5]Sheet1!F106="","",[5]Sheet1!F106)</f>
        <v>20.571999999999999</v>
      </c>
      <c r="L106" s="443">
        <f>IF([5]Sheet1!G106="","",[5]Sheet1!G106)</f>
        <v>20.085999999999999</v>
      </c>
      <c r="M106" s="444">
        <f>IF([5]Sheet1!H106="","",[5]Sheet1!H106)</f>
        <v>58.09</v>
      </c>
      <c r="N106" s="851">
        <f>IF([5]Sheet1!I106="","",[5]Sheet1!I106)</f>
        <v>20.010000000000002</v>
      </c>
      <c r="O106" s="444">
        <f>IF([5]Sheet1!J106="","",[5]Sheet1!J106)</f>
        <v>20.518999999999998</v>
      </c>
      <c r="P106" s="444">
        <f>IF([5]Sheet1!K106="","",[5]Sheet1!K106)</f>
        <v>20.571999999999999</v>
      </c>
      <c r="Q106" s="444">
        <f>IF([5]Sheet1!L106="","",[5]Sheet1!L106)</f>
        <v>20.085999999999999</v>
      </c>
      <c r="R106" s="893">
        <f>IF([5]Sheet1!M106="","",[5]Sheet1!M106)</f>
        <v>58.09</v>
      </c>
      <c r="S106" s="836">
        <f>IF([5]Sheet1!N106="","",[5]Sheet1!N106)</f>
        <v>0</v>
      </c>
      <c r="T106" s="448">
        <f>IF([5]Sheet1!O106="","",[5]Sheet1!O106)</f>
        <v>0.01</v>
      </c>
      <c r="U106" s="836">
        <f>IF([5]Sheet1!P106="","",[5]Sheet1!P106)</f>
        <v>0</v>
      </c>
      <c r="V106" s="448">
        <f>IF([5]Sheet1!Q106="","",[5]Sheet1!Q106)</f>
        <v>0</v>
      </c>
      <c r="W106" s="836">
        <f>IF([5]Sheet1!R106="","",[5]Sheet1!R106)</f>
        <v>0</v>
      </c>
      <c r="X106" s="837">
        <f>IF([5]Sheet1!S106="","",[5]Sheet1!S106)</f>
        <v>0.02</v>
      </c>
      <c r="Y106" s="836">
        <f>IF([5]Sheet1!T106="","",[5]Sheet1!T106)</f>
        <v>0</v>
      </c>
      <c r="Z106" s="448">
        <f>IF([5]Sheet1!U106="","",[5]Sheet1!U106)</f>
        <v>0.01</v>
      </c>
      <c r="AA106" s="836">
        <f>IF([5]Sheet1!V106="","",[5]Sheet1!V106)</f>
        <v>0</v>
      </c>
      <c r="AB106" s="448">
        <f>IF([5]Sheet1!W106="","",[5]Sheet1!W106)</f>
        <v>0.01</v>
      </c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  <c r="AM106" s="214"/>
      <c r="AN106" s="214"/>
      <c r="AO106" s="214"/>
      <c r="AP106" s="214"/>
      <c r="AQ106" s="214"/>
      <c r="AR106" s="214"/>
      <c r="AS106" s="214"/>
      <c r="AT106" s="214"/>
      <c r="AU106" s="214"/>
      <c r="AV106" s="214"/>
      <c r="AW106" s="214"/>
      <c r="AX106" s="214"/>
      <c r="AY106" s="214"/>
      <c r="AZ106" s="214"/>
      <c r="BA106" s="214"/>
      <c r="BB106" s="214"/>
      <c r="BC106" s="214"/>
      <c r="BD106" s="214"/>
      <c r="BE106" s="214"/>
      <c r="BF106" s="214"/>
      <c r="BG106" s="214"/>
      <c r="BH106" s="214"/>
      <c r="BI106" s="214"/>
      <c r="BJ106" s="214"/>
      <c r="BK106" s="214"/>
      <c r="BL106" s="214"/>
      <c r="BM106" s="214"/>
      <c r="BN106" s="214"/>
      <c r="BO106" s="214"/>
      <c r="BP106" s="214"/>
      <c r="BQ106" s="214"/>
      <c r="BR106" s="214"/>
      <c r="BS106" s="214"/>
      <c r="BT106" s="214"/>
      <c r="BU106" s="214"/>
      <c r="BV106" s="214"/>
      <c r="BW106" s="214"/>
      <c r="BX106" s="214"/>
      <c r="BY106" s="214"/>
      <c r="BZ106" s="214"/>
      <c r="CA106" s="214"/>
      <c r="CB106" s="214"/>
      <c r="CC106" s="214"/>
    </row>
    <row r="107" spans="1:81" x14ac:dyDescent="0.25">
      <c r="A107" s="850">
        <f>IF([5]Sheet1!A107="","",[5]Sheet1!A107)</f>
        <v>23.5</v>
      </c>
      <c r="D107" s="880">
        <f t="shared" si="6"/>
        <v>6.2E-2</v>
      </c>
      <c r="E107" s="579">
        <f t="shared" si="7"/>
        <v>3.7499999999999999E-3</v>
      </c>
      <c r="F107" s="881">
        <f t="shared" si="4"/>
        <v>6.2E-2</v>
      </c>
      <c r="G107" s="579">
        <f t="shared" si="5"/>
        <v>3.7499999999999999E-3</v>
      </c>
      <c r="H107" s="892">
        <f>IF([5]Sheet1!B107="","",[5]Sheet1!B107)</f>
        <v>26282</v>
      </c>
      <c r="I107" s="442">
        <f>IF([5]Sheet1!D107="","",[5]Sheet1!D107)</f>
        <v>20.475000000000001</v>
      </c>
      <c r="J107" s="443">
        <f>IF([5]Sheet1!E107="","",[5]Sheet1!E107)</f>
        <v>20.885999999999999</v>
      </c>
      <c r="K107" s="443">
        <f>IF([5]Sheet1!F107="","",[5]Sheet1!F107)</f>
        <v>20.948</v>
      </c>
      <c r="L107" s="443">
        <f>IF([5]Sheet1!G107="","",[5]Sheet1!G107)</f>
        <v>20.437000000000001</v>
      </c>
      <c r="M107" s="444">
        <f>IF([5]Sheet1!H107="","",[5]Sheet1!H107)</f>
        <v>59.37</v>
      </c>
      <c r="N107" s="851">
        <f>IF([5]Sheet1!I107="","",[5]Sheet1!I107)</f>
        <v>20.475000000000001</v>
      </c>
      <c r="O107" s="444">
        <f>IF([5]Sheet1!J107="","",[5]Sheet1!J107)</f>
        <v>20.885999999999999</v>
      </c>
      <c r="P107" s="444">
        <f>IF([5]Sheet1!K107="","",[5]Sheet1!K107)</f>
        <v>20.948</v>
      </c>
      <c r="Q107" s="444">
        <f>IF([5]Sheet1!L107="","",[5]Sheet1!L107)</f>
        <v>20.437000000000001</v>
      </c>
      <c r="R107" s="893">
        <f>IF([5]Sheet1!M107="","",[5]Sheet1!M107)</f>
        <v>59.37</v>
      </c>
      <c r="S107" s="836">
        <f>IF([5]Sheet1!N107="","",[5]Sheet1!N107)</f>
        <v>0</v>
      </c>
      <c r="T107" s="448">
        <f>IF([5]Sheet1!O107="","",[5]Sheet1!O107)</f>
        <v>0.06</v>
      </c>
      <c r="U107" s="836">
        <f>IF([5]Sheet1!P107="","",[5]Sheet1!P107)</f>
        <v>0</v>
      </c>
      <c r="V107" s="448">
        <f>IF([5]Sheet1!Q107="","",[5]Sheet1!Q107)</f>
        <v>7.0000000000000007E-2</v>
      </c>
      <c r="W107" s="836">
        <f>IF([5]Sheet1!R107="","",[5]Sheet1!R107)</f>
        <v>0</v>
      </c>
      <c r="X107" s="837">
        <f>IF([5]Sheet1!S107="","",[5]Sheet1!S107)</f>
        <v>0.05</v>
      </c>
      <c r="Y107" s="836">
        <f>IF([5]Sheet1!T107="","",[5]Sheet1!T107)</f>
        <v>0</v>
      </c>
      <c r="Z107" s="448">
        <f>IF([5]Sheet1!U107="","",[5]Sheet1!U107)</f>
        <v>0.06</v>
      </c>
      <c r="AA107" s="836">
        <f>IF([5]Sheet1!V107="","",[5]Sheet1!V107)</f>
        <v>0</v>
      </c>
      <c r="AB107" s="448">
        <f>IF([5]Sheet1!W107="","",[5]Sheet1!W107)</f>
        <v>7.0000000000000007E-2</v>
      </c>
      <c r="AC107" s="214"/>
      <c r="AD107" s="214"/>
      <c r="AE107" s="214"/>
      <c r="AF107" s="214"/>
      <c r="AG107" s="214"/>
      <c r="AH107" s="214"/>
      <c r="AI107" s="214"/>
      <c r="AJ107" s="214"/>
      <c r="AK107" s="214"/>
      <c r="AL107" s="214"/>
      <c r="AM107" s="214"/>
      <c r="AN107" s="214"/>
      <c r="AO107" s="214"/>
      <c r="AP107" s="214"/>
      <c r="AQ107" s="214"/>
      <c r="AR107" s="214"/>
      <c r="AS107" s="214"/>
      <c r="AT107" s="214"/>
      <c r="AU107" s="214"/>
      <c r="AV107" s="214"/>
      <c r="AW107" s="214"/>
      <c r="AX107" s="214"/>
      <c r="AY107" s="214"/>
      <c r="AZ107" s="214"/>
      <c r="BA107" s="214"/>
      <c r="BB107" s="214"/>
      <c r="BC107" s="214"/>
      <c r="BD107" s="214"/>
      <c r="BE107" s="214"/>
      <c r="BF107" s="214"/>
      <c r="BG107" s="214"/>
      <c r="BH107" s="214"/>
      <c r="BI107" s="214"/>
      <c r="BJ107" s="214"/>
      <c r="BK107" s="214"/>
      <c r="BL107" s="214"/>
      <c r="BM107" s="214"/>
      <c r="BN107" s="214"/>
      <c r="BO107" s="214"/>
      <c r="BP107" s="214"/>
      <c r="BQ107" s="214"/>
      <c r="BR107" s="214"/>
      <c r="BS107" s="214"/>
      <c r="BT107" s="214"/>
      <c r="BU107" s="214"/>
      <c r="BV107" s="214"/>
      <c r="BW107" s="214"/>
      <c r="BX107" s="214"/>
      <c r="BY107" s="214"/>
      <c r="BZ107" s="214"/>
      <c r="CA107" s="214"/>
      <c r="CB107" s="214"/>
      <c r="CC107" s="214"/>
    </row>
    <row r="108" spans="1:81" x14ac:dyDescent="0.25">
      <c r="A108" s="850">
        <f>IF([5]Sheet1!A108="","",[5]Sheet1!A108)</f>
        <v>24</v>
      </c>
      <c r="D108" s="880">
        <f t="shared" si="6"/>
        <v>2.8000000000000004E-2</v>
      </c>
      <c r="E108" s="579">
        <f t="shared" si="7"/>
        <v>3.7499999999999999E-3</v>
      </c>
      <c r="F108" s="881">
        <f t="shared" si="4"/>
        <v>2.8000000000000004E-2</v>
      </c>
      <c r="G108" s="579">
        <f t="shared" si="5"/>
        <v>3.7499999999999999E-3</v>
      </c>
      <c r="H108" s="892">
        <f>IF([5]Sheet1!B108="","",[5]Sheet1!B108)</f>
        <v>26263</v>
      </c>
      <c r="I108" s="442">
        <f>IF([5]Sheet1!D108="","",[5]Sheet1!D108)</f>
        <v>20.553000000000001</v>
      </c>
      <c r="J108" s="443">
        <f>IF([5]Sheet1!E108="","",[5]Sheet1!E108)</f>
        <v>20.9</v>
      </c>
      <c r="K108" s="443">
        <f>IF([5]Sheet1!F108="","",[5]Sheet1!F108)</f>
        <v>20.817</v>
      </c>
      <c r="L108" s="443">
        <f>IF([5]Sheet1!G108="","",[5]Sheet1!G108)</f>
        <v>20.363</v>
      </c>
      <c r="M108" s="444">
        <f>IF([5]Sheet1!H108="","",[5]Sheet1!H108)</f>
        <v>59.3</v>
      </c>
      <c r="N108" s="851">
        <f>IF([5]Sheet1!I108="","",[5]Sheet1!I108)</f>
        <v>20.553000000000001</v>
      </c>
      <c r="O108" s="444">
        <f>IF([5]Sheet1!J108="","",[5]Sheet1!J108)</f>
        <v>20.9</v>
      </c>
      <c r="P108" s="444">
        <f>IF([5]Sheet1!K108="","",[5]Sheet1!K108)</f>
        <v>20.817</v>
      </c>
      <c r="Q108" s="444">
        <f>IF([5]Sheet1!L108="","",[5]Sheet1!L108)</f>
        <v>20.363</v>
      </c>
      <c r="R108" s="893">
        <f>IF([5]Sheet1!M108="","",[5]Sheet1!M108)</f>
        <v>59.3</v>
      </c>
      <c r="S108" s="836">
        <f>IF([5]Sheet1!N108="","",[5]Sheet1!N108)</f>
        <v>0</v>
      </c>
      <c r="T108" s="448">
        <f>IF([5]Sheet1!O108="","",[5]Sheet1!O108)</f>
        <v>0.03</v>
      </c>
      <c r="U108" s="836">
        <f>IF([5]Sheet1!P108="","",[5]Sheet1!P108)</f>
        <v>0</v>
      </c>
      <c r="V108" s="448">
        <f>IF([5]Sheet1!Q108="","",[5]Sheet1!Q108)</f>
        <v>0.02</v>
      </c>
      <c r="W108" s="836">
        <f>IF([5]Sheet1!R108="","",[5]Sheet1!R108)</f>
        <v>0</v>
      </c>
      <c r="X108" s="837">
        <f>IF([5]Sheet1!S108="","",[5]Sheet1!S108)</f>
        <v>0.04</v>
      </c>
      <c r="Y108" s="836">
        <f>IF([5]Sheet1!T108="","",[5]Sheet1!T108)</f>
        <v>0</v>
      </c>
      <c r="Z108" s="837">
        <f>IF([5]Sheet1!U108="","",[5]Sheet1!U108)</f>
        <v>0.02</v>
      </c>
      <c r="AA108" s="836">
        <f>IF([5]Sheet1!V108="","",[5]Sheet1!V108)</f>
        <v>0</v>
      </c>
      <c r="AB108" s="448">
        <f>IF([5]Sheet1!W108="","",[5]Sheet1!W108)</f>
        <v>0.03</v>
      </c>
      <c r="AC108" s="214"/>
      <c r="AD108" s="214"/>
      <c r="AE108" s="214"/>
      <c r="AF108" s="214"/>
      <c r="AG108" s="214"/>
      <c r="AH108" s="214"/>
      <c r="AI108" s="214"/>
      <c r="AJ108" s="214"/>
      <c r="AK108" s="214"/>
      <c r="AL108" s="214"/>
      <c r="AM108" s="214"/>
      <c r="AN108" s="214"/>
      <c r="AO108" s="214"/>
      <c r="AP108" s="214"/>
      <c r="AQ108" s="214"/>
      <c r="AR108" s="214"/>
      <c r="AS108" s="214"/>
      <c r="AT108" s="214"/>
      <c r="AU108" s="214"/>
      <c r="AV108" s="214"/>
      <c r="AW108" s="214"/>
      <c r="AX108" s="214"/>
      <c r="AY108" s="214"/>
      <c r="AZ108" s="214"/>
      <c r="BA108" s="214"/>
      <c r="BB108" s="214"/>
      <c r="BC108" s="214"/>
      <c r="BD108" s="214"/>
      <c r="BE108" s="214"/>
      <c r="BF108" s="214"/>
      <c r="BG108" s="214"/>
      <c r="BH108" s="214"/>
      <c r="BI108" s="214"/>
      <c r="BJ108" s="214"/>
      <c r="BK108" s="214"/>
      <c r="BL108" s="214"/>
      <c r="BM108" s="214"/>
      <c r="BN108" s="214"/>
      <c r="BO108" s="214"/>
      <c r="BP108" s="214"/>
      <c r="BQ108" s="214"/>
      <c r="BR108" s="214"/>
      <c r="BS108" s="214"/>
      <c r="BT108" s="214"/>
      <c r="BU108" s="214"/>
      <c r="BV108" s="214"/>
      <c r="BW108" s="214"/>
      <c r="BX108" s="214"/>
      <c r="BY108" s="214"/>
      <c r="BZ108" s="214"/>
      <c r="CA108" s="214"/>
      <c r="CB108" s="214"/>
      <c r="CC108" s="214"/>
    </row>
    <row r="109" spans="1:81" x14ac:dyDescent="0.25">
      <c r="A109" s="850">
        <f>IF([5]Sheet1!A109="","",[5]Sheet1!A109)</f>
        <v>24.5</v>
      </c>
      <c r="D109" s="880">
        <f t="shared" si="6"/>
        <v>0.1</v>
      </c>
      <c r="E109" s="579">
        <f t="shared" si="7"/>
        <v>3.1700000000000001E-3</v>
      </c>
      <c r="F109" s="881">
        <f t="shared" si="4"/>
        <v>0.1</v>
      </c>
      <c r="G109" s="579">
        <f t="shared" si="5"/>
        <v>3.1700000000000001E-3</v>
      </c>
      <c r="H109" s="892">
        <f>IF([5]Sheet1!B109="","",[5]Sheet1!B109)</f>
        <v>25621</v>
      </c>
      <c r="I109" s="442">
        <f>IF([5]Sheet1!D109="","",[5]Sheet1!D109)</f>
        <v>19.596</v>
      </c>
      <c r="J109" s="443">
        <f>IF([5]Sheet1!E109="","",[5]Sheet1!E109)</f>
        <v>19.975999999999999</v>
      </c>
      <c r="K109" s="443">
        <f>IF([5]Sheet1!F109="","",[5]Sheet1!F109)</f>
        <v>20.056999999999999</v>
      </c>
      <c r="L109" s="443">
        <f>IF([5]Sheet1!G109="","",[5]Sheet1!G109)</f>
        <v>19.794</v>
      </c>
      <c r="M109" s="444">
        <f>IF([5]Sheet1!H109="","",[5]Sheet1!H109)</f>
        <v>55.89</v>
      </c>
      <c r="N109" s="851">
        <f>IF([5]Sheet1!I109="","",[5]Sheet1!I109)</f>
        <v>19.596</v>
      </c>
      <c r="O109" s="444">
        <f>IF([5]Sheet1!J109="","",[5]Sheet1!J109)</f>
        <v>19.975999999999999</v>
      </c>
      <c r="P109" s="444">
        <f>IF([5]Sheet1!K109="","",[5]Sheet1!K109)</f>
        <v>20.056999999999999</v>
      </c>
      <c r="Q109" s="444">
        <f>IF([5]Sheet1!L109="","",[5]Sheet1!L109)</f>
        <v>19.794</v>
      </c>
      <c r="R109" s="893">
        <f>IF([5]Sheet1!M109="","",[5]Sheet1!M109)</f>
        <v>55.89</v>
      </c>
      <c r="S109" s="836">
        <f>IF([5]Sheet1!N109="","",[5]Sheet1!N109)</f>
        <v>0</v>
      </c>
      <c r="T109" s="448">
        <f>IF([5]Sheet1!O109="","",[5]Sheet1!O109)</f>
        <v>0.11</v>
      </c>
      <c r="U109" s="836">
        <f>IF([5]Sheet1!P109="","",[5]Sheet1!P109)</f>
        <v>0</v>
      </c>
      <c r="V109" s="448">
        <f>IF([5]Sheet1!Q109="","",[5]Sheet1!Q109)</f>
        <v>0.1</v>
      </c>
      <c r="W109" s="836">
        <f>IF([5]Sheet1!R109="","",[5]Sheet1!R109)</f>
        <v>0</v>
      </c>
      <c r="X109" s="837">
        <f>IF([5]Sheet1!S109="","",[5]Sheet1!S109)</f>
        <v>0.1</v>
      </c>
      <c r="Y109" s="836">
        <f>IF([5]Sheet1!T109="","",[5]Sheet1!T109)</f>
        <v>0</v>
      </c>
      <c r="Z109" s="448">
        <f>IF([5]Sheet1!U109="","",[5]Sheet1!U109)</f>
        <v>0.09</v>
      </c>
      <c r="AA109" s="836">
        <f>IF([5]Sheet1!V109="","",[5]Sheet1!V109)</f>
        <v>0</v>
      </c>
      <c r="AB109" s="448">
        <f>IF([5]Sheet1!W109="","",[5]Sheet1!W109)</f>
        <v>0.1</v>
      </c>
      <c r="AC109" s="214"/>
      <c r="AD109" s="214"/>
      <c r="AE109" s="214"/>
      <c r="AF109" s="214"/>
      <c r="AG109" s="214"/>
      <c r="AH109" s="214"/>
      <c r="AI109" s="214"/>
      <c r="AJ109" s="214"/>
      <c r="AK109" s="214"/>
      <c r="AL109" s="214"/>
      <c r="AM109" s="214"/>
      <c r="AN109" s="214"/>
      <c r="AO109" s="214"/>
      <c r="AP109" s="214"/>
      <c r="AQ109" s="214"/>
      <c r="AR109" s="214"/>
      <c r="AS109" s="214"/>
      <c r="AT109" s="214"/>
      <c r="AU109" s="214"/>
      <c r="AV109" s="214"/>
      <c r="AW109" s="214"/>
      <c r="AX109" s="214"/>
      <c r="AY109" s="214"/>
      <c r="AZ109" s="214"/>
      <c r="BA109" s="214"/>
      <c r="BB109" s="214"/>
      <c r="BC109" s="214"/>
      <c r="BD109" s="214"/>
      <c r="BE109" s="214"/>
      <c r="BF109" s="214"/>
      <c r="BG109" s="214"/>
      <c r="BH109" s="214"/>
      <c r="BI109" s="214"/>
      <c r="BJ109" s="214"/>
      <c r="BK109" s="214"/>
      <c r="BL109" s="214"/>
      <c r="BM109" s="214"/>
      <c r="BN109" s="214"/>
      <c r="BO109" s="214"/>
      <c r="BP109" s="214"/>
      <c r="BQ109" s="214"/>
      <c r="BR109" s="214"/>
      <c r="BS109" s="214"/>
      <c r="BT109" s="214"/>
      <c r="BU109" s="214"/>
      <c r="BV109" s="214"/>
      <c r="BW109" s="214"/>
      <c r="BX109" s="214"/>
      <c r="BY109" s="214"/>
      <c r="BZ109" s="214"/>
      <c r="CA109" s="214"/>
      <c r="CB109" s="214"/>
      <c r="CC109" s="214"/>
    </row>
    <row r="110" spans="1:81" x14ac:dyDescent="0.25">
      <c r="A110" s="850">
        <f>IF([5]Sheet1!A110="","",[5]Sheet1!A110)</f>
        <v>25</v>
      </c>
      <c r="D110" s="880">
        <f t="shared" si="6"/>
        <v>7.2000000000000008E-2</v>
      </c>
      <c r="E110" s="579">
        <f t="shared" si="7"/>
        <v>3.7499999999999999E-3</v>
      </c>
      <c r="F110" s="881">
        <f t="shared" si="4"/>
        <v>7.2000000000000008E-2</v>
      </c>
      <c r="G110" s="579">
        <f t="shared" si="5"/>
        <v>3.7499999999999999E-3</v>
      </c>
      <c r="H110" s="892">
        <f>IF([5]Sheet1!B110="","",[5]Sheet1!B110)</f>
        <v>26224</v>
      </c>
      <c r="I110" s="442">
        <f>IF([5]Sheet1!D110="","",[5]Sheet1!D110)</f>
        <v>19.527999999999999</v>
      </c>
      <c r="J110" s="443">
        <f>IF([5]Sheet1!E110="","",[5]Sheet1!E110)</f>
        <v>20.097000000000001</v>
      </c>
      <c r="K110" s="443">
        <f>IF([5]Sheet1!F110="","",[5]Sheet1!F110)</f>
        <v>19.922999999999998</v>
      </c>
      <c r="L110" s="443">
        <f>IF([5]Sheet1!G110="","",[5]Sheet1!G110)</f>
        <v>19.609000000000002</v>
      </c>
      <c r="M110" s="444">
        <f>IF([5]Sheet1!H110="","",[5]Sheet1!H110)</f>
        <v>56.88</v>
      </c>
      <c r="N110" s="851">
        <f>IF([5]Sheet1!I110="","",[5]Sheet1!I110)</f>
        <v>19.527999999999999</v>
      </c>
      <c r="O110" s="444">
        <f>IF([5]Sheet1!J110="","",[5]Sheet1!J110)</f>
        <v>20.097000000000001</v>
      </c>
      <c r="P110" s="444">
        <f>IF([5]Sheet1!K110="","",[5]Sheet1!K110)</f>
        <v>19.922999999999998</v>
      </c>
      <c r="Q110" s="444">
        <f>IF([5]Sheet1!L110="","",[5]Sheet1!L110)</f>
        <v>19.609000000000002</v>
      </c>
      <c r="R110" s="893">
        <f>IF([5]Sheet1!M110="","",[5]Sheet1!M110)</f>
        <v>56.88</v>
      </c>
      <c r="S110" s="836">
        <f>IF([5]Sheet1!N110="","",[5]Sheet1!N110)</f>
        <v>0</v>
      </c>
      <c r="T110" s="448">
        <f>IF([5]Sheet1!O110="","",[5]Sheet1!O110)</f>
        <v>0.08</v>
      </c>
      <c r="U110" s="836">
        <f>IF([5]Sheet1!P110="","",[5]Sheet1!P110)</f>
        <v>0</v>
      </c>
      <c r="V110" s="448">
        <f>IF([5]Sheet1!Q110="","",[5]Sheet1!Q110)</f>
        <v>7.0000000000000007E-2</v>
      </c>
      <c r="W110" s="836">
        <f>IF([5]Sheet1!R110="","",[5]Sheet1!R110)</f>
        <v>0</v>
      </c>
      <c r="X110" s="837">
        <f>IF([5]Sheet1!S110="","",[5]Sheet1!S110)</f>
        <v>7.0000000000000007E-2</v>
      </c>
      <c r="Y110" s="836">
        <f>IF([5]Sheet1!T110="","",[5]Sheet1!T110)</f>
        <v>0</v>
      </c>
      <c r="Z110" s="448">
        <f>IF([5]Sheet1!U110="","",[5]Sheet1!U110)</f>
        <v>0.06</v>
      </c>
      <c r="AA110" s="836">
        <f>IF([5]Sheet1!V110="","",[5]Sheet1!V110)</f>
        <v>0</v>
      </c>
      <c r="AB110" s="448">
        <f>IF([5]Sheet1!W110="","",[5]Sheet1!W110)</f>
        <v>0.08</v>
      </c>
      <c r="AC110" s="214"/>
      <c r="AD110" s="214"/>
      <c r="AE110" s="214"/>
      <c r="AF110" s="214"/>
      <c r="AG110" s="214"/>
      <c r="AH110" s="214"/>
      <c r="AI110" s="214"/>
      <c r="AJ110" s="214"/>
      <c r="AK110" s="214"/>
      <c r="AL110" s="214"/>
      <c r="AM110" s="214"/>
      <c r="AN110" s="214"/>
      <c r="AO110" s="214"/>
      <c r="AP110" s="214"/>
      <c r="AQ110" s="214"/>
      <c r="AR110" s="214"/>
      <c r="AS110" s="214"/>
      <c r="AT110" s="214"/>
      <c r="AU110" s="214"/>
      <c r="AV110" s="214"/>
      <c r="AW110" s="214"/>
      <c r="AX110" s="214"/>
      <c r="AY110" s="214"/>
      <c r="AZ110" s="214"/>
      <c r="BA110" s="214"/>
      <c r="BB110" s="214"/>
      <c r="BC110" s="214"/>
      <c r="BD110" s="214"/>
      <c r="BE110" s="214"/>
      <c r="BF110" s="214"/>
      <c r="BG110" s="214"/>
      <c r="BH110" s="214"/>
      <c r="BI110" s="214"/>
      <c r="BJ110" s="214"/>
      <c r="BK110" s="214"/>
      <c r="BL110" s="214"/>
      <c r="BM110" s="214"/>
      <c r="BN110" s="214"/>
      <c r="BO110" s="214"/>
      <c r="BP110" s="214"/>
      <c r="BQ110" s="214"/>
      <c r="BR110" s="214"/>
      <c r="BS110" s="214"/>
      <c r="BT110" s="214"/>
      <c r="BU110" s="214"/>
      <c r="BV110" s="214"/>
      <c r="BW110" s="214"/>
      <c r="BX110" s="214"/>
      <c r="BY110" s="214"/>
      <c r="BZ110" s="214"/>
      <c r="CA110" s="214"/>
      <c r="CB110" s="214"/>
      <c r="CC110" s="214"/>
    </row>
    <row r="111" spans="1:81" x14ac:dyDescent="0.25">
      <c r="A111" s="850">
        <f>IF([5]Sheet1!A111="","",[5]Sheet1!A111)</f>
        <v>50</v>
      </c>
      <c r="D111" s="880">
        <f t="shared" si="6"/>
        <v>0.09</v>
      </c>
      <c r="E111" s="579">
        <f t="shared" si="7"/>
        <v>3.1700000000000001E-3</v>
      </c>
      <c r="F111" s="881">
        <f t="shared" si="4"/>
        <v>0.09</v>
      </c>
      <c r="G111" s="579">
        <f t="shared" si="5"/>
        <v>3.1700000000000001E-3</v>
      </c>
      <c r="H111" s="892">
        <f>IF([5]Sheet1!B111="","",[5]Sheet1!B111)</f>
        <v>26290</v>
      </c>
      <c r="I111" s="442">
        <f>IF([5]Sheet1!D111="","",[5]Sheet1!D111)</f>
        <v>19.521000000000001</v>
      </c>
      <c r="J111" s="443">
        <f>IF([5]Sheet1!E111="","",[5]Sheet1!E111)</f>
        <v>20.108000000000001</v>
      </c>
      <c r="K111" s="443">
        <f>IF([5]Sheet1!F111="","",[5]Sheet1!F111)</f>
        <v>19.861999999999998</v>
      </c>
      <c r="L111" s="443">
        <f>IF([5]Sheet1!G111="","",[5]Sheet1!G111)</f>
        <v>19.741</v>
      </c>
      <c r="M111" s="444">
        <f>IF([5]Sheet1!H111="","",[5]Sheet1!H111)</f>
        <v>56.91</v>
      </c>
      <c r="N111" s="851">
        <f>IF([5]Sheet1!I111="","",[5]Sheet1!I111)</f>
        <v>19.521000000000001</v>
      </c>
      <c r="O111" s="444">
        <f>IF([5]Sheet1!J111="","",[5]Sheet1!J111)</f>
        <v>20.108000000000001</v>
      </c>
      <c r="P111" s="444">
        <f>IF([5]Sheet1!K111="","",[5]Sheet1!K111)</f>
        <v>19.861999999999998</v>
      </c>
      <c r="Q111" s="444">
        <f>IF([5]Sheet1!L111="","",[5]Sheet1!L111)</f>
        <v>19.741</v>
      </c>
      <c r="R111" s="893">
        <f>IF([5]Sheet1!M111="","",[5]Sheet1!M111)</f>
        <v>56.91</v>
      </c>
      <c r="S111" s="836">
        <f>IF([5]Sheet1!N111="","",[5]Sheet1!N111)</f>
        <v>0</v>
      </c>
      <c r="T111" s="448">
        <f>IF([5]Sheet1!O111="","",[5]Sheet1!O111)</f>
        <v>0.09</v>
      </c>
      <c r="U111" s="836">
        <f>IF([5]Sheet1!P111="","",[5]Sheet1!P111)</f>
        <v>0</v>
      </c>
      <c r="V111" s="448">
        <f>IF([5]Sheet1!Q111="","",[5]Sheet1!Q111)</f>
        <v>0.08</v>
      </c>
      <c r="W111" s="836">
        <f>IF([5]Sheet1!R111="","",[5]Sheet1!R111)</f>
        <v>0</v>
      </c>
      <c r="X111" s="837">
        <f>IF([5]Sheet1!S111="","",[5]Sheet1!S111)</f>
        <v>0.09</v>
      </c>
      <c r="Y111" s="836">
        <f>IF([5]Sheet1!T111="","",[5]Sheet1!T111)</f>
        <v>0</v>
      </c>
      <c r="Z111" s="448">
        <f>IF([5]Sheet1!U111="","",[5]Sheet1!U111)</f>
        <v>0.09</v>
      </c>
      <c r="AA111" s="836">
        <f>IF([5]Sheet1!V111="","",[5]Sheet1!V111)</f>
        <v>0</v>
      </c>
      <c r="AB111" s="448">
        <f>IF([5]Sheet1!W111="","",[5]Sheet1!W111)</f>
        <v>0.1</v>
      </c>
      <c r="AC111" s="214"/>
      <c r="AD111" s="214"/>
      <c r="AE111" s="214"/>
      <c r="AF111" s="214"/>
      <c r="AG111" s="214"/>
      <c r="AH111" s="214"/>
      <c r="AI111" s="214"/>
      <c r="AJ111" s="214"/>
      <c r="AK111" s="214"/>
      <c r="AL111" s="214"/>
      <c r="AM111" s="214"/>
      <c r="AN111" s="214"/>
      <c r="AO111" s="214"/>
      <c r="AP111" s="214"/>
      <c r="AQ111" s="214"/>
      <c r="AR111" s="214"/>
      <c r="AS111" s="214"/>
      <c r="AT111" s="214"/>
      <c r="AU111" s="214"/>
      <c r="AV111" s="214"/>
      <c r="AW111" s="214"/>
      <c r="AX111" s="214"/>
      <c r="AY111" s="214"/>
      <c r="AZ111" s="214"/>
      <c r="BA111" s="214"/>
      <c r="BB111" s="214"/>
      <c r="BC111" s="214"/>
      <c r="BD111" s="214"/>
      <c r="BE111" s="214"/>
      <c r="BF111" s="214"/>
      <c r="BG111" s="214"/>
      <c r="BH111" s="214"/>
      <c r="BI111" s="214"/>
      <c r="BJ111" s="214"/>
      <c r="BK111" s="214"/>
      <c r="BL111" s="214"/>
      <c r="BM111" s="214"/>
      <c r="BN111" s="214"/>
      <c r="BO111" s="214"/>
      <c r="BP111" s="214"/>
      <c r="BQ111" s="214"/>
      <c r="BR111" s="214"/>
      <c r="BS111" s="214"/>
      <c r="BT111" s="214"/>
      <c r="BU111" s="214"/>
      <c r="BV111" s="214"/>
      <c r="BW111" s="214"/>
      <c r="BX111" s="214"/>
      <c r="BY111" s="214"/>
      <c r="BZ111" s="214"/>
      <c r="CA111" s="214"/>
      <c r="CB111" s="214"/>
      <c r="CC111" s="214"/>
    </row>
    <row r="112" spans="1:81" x14ac:dyDescent="0.25">
      <c r="A112" s="850">
        <f>IF([5]Sheet1!A112="","",[5]Sheet1!A112)</f>
        <v>75</v>
      </c>
      <c r="D112" s="880">
        <f t="shared" si="6"/>
        <v>8.0000000000000016E-2</v>
      </c>
      <c r="E112" s="579">
        <f t="shared" si="7"/>
        <v>3.1700000000000001E-3</v>
      </c>
      <c r="F112" s="881">
        <f t="shared" si="4"/>
        <v>8.0000000000000016E-2</v>
      </c>
      <c r="G112" s="579">
        <f t="shared" si="5"/>
        <v>3.1700000000000001E-3</v>
      </c>
      <c r="H112" s="892">
        <f>IF([5]Sheet1!B112="","",[5]Sheet1!B112)</f>
        <v>26308</v>
      </c>
      <c r="I112" s="442">
        <f>IF([5]Sheet1!D112="","",[5]Sheet1!D112)</f>
        <v>19.591999999999999</v>
      </c>
      <c r="J112" s="443">
        <f>IF([5]Sheet1!E112="","",[5]Sheet1!E112)</f>
        <v>19.898</v>
      </c>
      <c r="K112" s="443">
        <f>IF([5]Sheet1!F112="","",[5]Sheet1!F112)</f>
        <v>19.893000000000001</v>
      </c>
      <c r="L112" s="443">
        <f>IF([5]Sheet1!G112="","",[5]Sheet1!G112)</f>
        <v>19.821000000000002</v>
      </c>
      <c r="M112" s="444">
        <f>IF([5]Sheet1!H112="","",[5]Sheet1!H112)</f>
        <v>55.91</v>
      </c>
      <c r="N112" s="851">
        <f>IF([5]Sheet1!I112="","",[5]Sheet1!I112)</f>
        <v>19.591999999999999</v>
      </c>
      <c r="O112" s="444">
        <f>IF([5]Sheet1!J112="","",[5]Sheet1!J112)</f>
        <v>19.898</v>
      </c>
      <c r="P112" s="444">
        <f>IF([5]Sheet1!K112="","",[5]Sheet1!K112)</f>
        <v>19.893000000000001</v>
      </c>
      <c r="Q112" s="444">
        <f>IF([5]Sheet1!L112="","",[5]Sheet1!L112)</f>
        <v>19.821000000000002</v>
      </c>
      <c r="R112" s="893">
        <f>IF([5]Sheet1!M112="","",[5]Sheet1!M112)</f>
        <v>55.91</v>
      </c>
      <c r="S112" s="836">
        <f>IF([5]Sheet1!N112="","",[5]Sheet1!N112)</f>
        <v>0</v>
      </c>
      <c r="T112" s="448">
        <f>IF([5]Sheet1!O112="","",[5]Sheet1!O112)</f>
        <v>0.08</v>
      </c>
      <c r="U112" s="836">
        <f>IF([5]Sheet1!P112="","",[5]Sheet1!P112)</f>
        <v>0</v>
      </c>
      <c r="V112" s="448">
        <f>IF([5]Sheet1!Q112="","",[5]Sheet1!Q112)</f>
        <v>7.0000000000000007E-2</v>
      </c>
      <c r="W112" s="836">
        <f>IF([5]Sheet1!R112="","",[5]Sheet1!R112)</f>
        <v>0</v>
      </c>
      <c r="X112" s="837">
        <f>IF([5]Sheet1!S112="","",[5]Sheet1!S112)</f>
        <v>0.08</v>
      </c>
      <c r="Y112" s="836">
        <f>IF([5]Sheet1!T112="","",[5]Sheet1!T112)</f>
        <v>0</v>
      </c>
      <c r="Z112" s="448">
        <f>IF([5]Sheet1!U112="","",[5]Sheet1!U112)</f>
        <v>0.09</v>
      </c>
      <c r="AA112" s="836">
        <f>IF([5]Sheet1!V112="","",[5]Sheet1!V112)</f>
        <v>0</v>
      </c>
      <c r="AB112" s="448">
        <f>IF([5]Sheet1!W112="","",[5]Sheet1!W112)</f>
        <v>0.08</v>
      </c>
      <c r="AC112" s="214"/>
      <c r="AD112" s="214"/>
      <c r="AE112" s="214"/>
      <c r="AF112" s="214"/>
      <c r="AG112" s="214"/>
      <c r="AH112" s="214"/>
      <c r="AI112" s="214"/>
      <c r="AJ112" s="214"/>
      <c r="AK112" s="214"/>
      <c r="AL112" s="214"/>
      <c r="AM112" s="214"/>
      <c r="AN112" s="214"/>
      <c r="AO112" s="214"/>
      <c r="AP112" s="214"/>
      <c r="AQ112" s="214"/>
      <c r="AR112" s="214"/>
      <c r="AS112" s="214"/>
      <c r="AT112" s="214"/>
      <c r="AU112" s="214"/>
      <c r="AV112" s="214"/>
      <c r="AW112" s="214"/>
      <c r="AX112" s="214"/>
      <c r="AY112" s="214"/>
      <c r="AZ112" s="214"/>
      <c r="BA112" s="214"/>
      <c r="BB112" s="214"/>
      <c r="BC112" s="214"/>
      <c r="BD112" s="214"/>
      <c r="BE112" s="214"/>
      <c r="BF112" s="214"/>
      <c r="BG112" s="214"/>
      <c r="BH112" s="214"/>
      <c r="BI112" s="214"/>
      <c r="BJ112" s="214"/>
      <c r="BK112" s="214"/>
      <c r="BL112" s="214"/>
      <c r="BM112" s="214"/>
      <c r="BN112" s="214"/>
      <c r="BO112" s="214"/>
      <c r="BP112" s="214"/>
      <c r="BQ112" s="214"/>
      <c r="BR112" s="214"/>
      <c r="BS112" s="214"/>
      <c r="BT112" s="214"/>
      <c r="BU112" s="214"/>
      <c r="BV112" s="214"/>
      <c r="BW112" s="214"/>
      <c r="BX112" s="214"/>
      <c r="BY112" s="214"/>
      <c r="BZ112" s="214"/>
      <c r="CA112" s="214"/>
      <c r="CB112" s="214"/>
      <c r="CC112" s="214"/>
    </row>
    <row r="113" spans="1:81" x14ac:dyDescent="0.25">
      <c r="A113" s="850">
        <f>IF([5]Sheet1!A113="","",[5]Sheet1!A113)</f>
        <v>100</v>
      </c>
      <c r="D113" s="880">
        <f t="shared" si="6"/>
        <v>-6.0000000000000012E-2</v>
      </c>
      <c r="E113" s="579">
        <f t="shared" si="7"/>
        <v>4.4799999999999996E-3</v>
      </c>
      <c r="F113" s="881">
        <f t="shared" si="4"/>
        <v>-6.0000000000000012E-2</v>
      </c>
      <c r="G113" s="579">
        <f t="shared" si="5"/>
        <v>4.4799999999999996E-3</v>
      </c>
      <c r="H113" s="892">
        <f>IF([5]Sheet1!B113="","",[5]Sheet1!B113)</f>
        <v>26261</v>
      </c>
      <c r="I113" s="442">
        <f>IF([5]Sheet1!D113="","",[5]Sheet1!D113)</f>
        <v>19.7</v>
      </c>
      <c r="J113" s="443">
        <f>IF([5]Sheet1!E113="","",[5]Sheet1!E113)</f>
        <v>20.087</v>
      </c>
      <c r="K113" s="443">
        <f>IF([5]Sheet1!F113="","",[5]Sheet1!F113)</f>
        <v>20.033000000000001</v>
      </c>
      <c r="L113" s="443">
        <f>IF([5]Sheet1!G113="","",[5]Sheet1!G113)</f>
        <v>19.797999999999998</v>
      </c>
      <c r="M113" s="444">
        <f>IF([5]Sheet1!H113="","",[5]Sheet1!H113)</f>
        <v>55.88</v>
      </c>
      <c r="N113" s="851">
        <f>IF([5]Sheet1!I113="","",[5]Sheet1!I113)</f>
        <v>19.7</v>
      </c>
      <c r="O113" s="444">
        <f>IF([5]Sheet1!J113="","",[5]Sheet1!J113)</f>
        <v>20.087</v>
      </c>
      <c r="P113" s="444">
        <f>IF([5]Sheet1!K113="","",[5]Sheet1!K113)</f>
        <v>20.033000000000001</v>
      </c>
      <c r="Q113" s="444">
        <f>IF([5]Sheet1!L113="","",[5]Sheet1!L113)</f>
        <v>19.797999999999998</v>
      </c>
      <c r="R113" s="893">
        <f>IF([5]Sheet1!M113="","",[5]Sheet1!M113)</f>
        <v>55.88</v>
      </c>
      <c r="S113" s="836">
        <f>IF([5]Sheet1!N113="","",[5]Sheet1!N113)</f>
        <v>0</v>
      </c>
      <c r="T113" s="448">
        <f>IF([5]Sheet1!O113="","",[5]Sheet1!O113)</f>
        <v>-0.05</v>
      </c>
      <c r="U113" s="836">
        <f>IF([5]Sheet1!P113="","",[5]Sheet1!P113)</f>
        <v>0</v>
      </c>
      <c r="V113" s="448">
        <f>IF([5]Sheet1!Q113="","",[5]Sheet1!Q113)</f>
        <v>-0.06</v>
      </c>
      <c r="W113" s="836">
        <f>IF([5]Sheet1!R113="","",[5]Sheet1!R113)</f>
        <v>0</v>
      </c>
      <c r="X113" s="837">
        <f>IF([5]Sheet1!S113="","",[5]Sheet1!S113)</f>
        <v>-0.05</v>
      </c>
      <c r="Y113" s="836">
        <f>IF([5]Sheet1!T113="","",[5]Sheet1!T113)</f>
        <v>0</v>
      </c>
      <c r="Z113" s="448">
        <f>IF([5]Sheet1!U113="","",[5]Sheet1!U113)</f>
        <v>-7.0000000000000007E-2</v>
      </c>
      <c r="AA113" s="836">
        <f>IF([5]Sheet1!V113="","",[5]Sheet1!V113)</f>
        <v>0</v>
      </c>
      <c r="AB113" s="448">
        <f>IF([5]Sheet1!W113="","",[5]Sheet1!W113)</f>
        <v>-7.0000000000000007E-2</v>
      </c>
      <c r="AC113" s="214"/>
      <c r="AD113" s="214"/>
      <c r="AE113" s="214"/>
      <c r="AF113" s="214"/>
      <c r="AG113" s="214"/>
      <c r="AH113" s="214"/>
      <c r="AI113" s="214"/>
      <c r="AJ113" s="214"/>
      <c r="AK113" s="214"/>
      <c r="AL113" s="214"/>
      <c r="AM113" s="214"/>
      <c r="AN113" s="214"/>
      <c r="AO113" s="214"/>
      <c r="AP113" s="214"/>
      <c r="AQ113" s="214"/>
      <c r="AR113" s="214"/>
      <c r="AS113" s="214"/>
      <c r="AT113" s="214"/>
      <c r="AU113" s="214"/>
      <c r="AV113" s="214"/>
      <c r="AW113" s="214"/>
      <c r="AX113" s="214"/>
      <c r="AY113" s="214"/>
      <c r="AZ113" s="214"/>
      <c r="BA113" s="214"/>
      <c r="BB113" s="214"/>
      <c r="BC113" s="214"/>
      <c r="BD113" s="214"/>
      <c r="BE113" s="214"/>
      <c r="BF113" s="214"/>
      <c r="BG113" s="214"/>
      <c r="BH113" s="214"/>
      <c r="BI113" s="214"/>
      <c r="BJ113" s="214"/>
      <c r="BK113" s="214"/>
      <c r="BL113" s="214"/>
      <c r="BM113" s="214"/>
      <c r="BN113" s="214"/>
      <c r="BO113" s="214"/>
      <c r="BP113" s="214"/>
      <c r="BQ113" s="214"/>
      <c r="BR113" s="214"/>
      <c r="BS113" s="214"/>
      <c r="BT113" s="214"/>
      <c r="BU113" s="214"/>
      <c r="BV113" s="214"/>
      <c r="BW113" s="214"/>
      <c r="BX113" s="214"/>
      <c r="BY113" s="214"/>
      <c r="BZ113" s="214"/>
      <c r="CA113" s="214"/>
      <c r="CB113" s="214"/>
      <c r="CC113" s="214"/>
    </row>
    <row r="114" spans="1:81" x14ac:dyDescent="0.25">
      <c r="A114" s="850" t="str">
        <f>IF([5]Sheet1!A114="","",[5]Sheet1!A114)</f>
        <v/>
      </c>
      <c r="D114" s="880" t="str">
        <f t="shared" si="6"/>
        <v/>
      </c>
      <c r="E114" s="579" t="str">
        <f t="shared" si="7"/>
        <v/>
      </c>
      <c r="F114" s="881" t="str">
        <f t="shared" si="4"/>
        <v/>
      </c>
      <c r="G114" s="579" t="str">
        <f t="shared" si="5"/>
        <v/>
      </c>
      <c r="H114" s="892" t="str">
        <f>IF([5]Sheet1!B114="","",[5]Sheet1!B114)</f>
        <v/>
      </c>
      <c r="I114" s="442" t="e">
        <f>IF([5]Sheet1!D114="","",[5]Sheet1!D114)</f>
        <v>#REF!</v>
      </c>
      <c r="J114" s="443" t="e">
        <f>IF([5]Sheet1!E114="","",[5]Sheet1!E114)</f>
        <v>#REF!</v>
      </c>
      <c r="K114" s="443" t="e">
        <f>IF([5]Sheet1!F114="","",[5]Sheet1!F114)</f>
        <v>#REF!</v>
      </c>
      <c r="L114" s="443" t="e">
        <f>IF([5]Sheet1!G114="","",[5]Sheet1!G114)</f>
        <v>#REF!</v>
      </c>
      <c r="M114" s="444" t="e">
        <f>IF([5]Sheet1!H114="","",[5]Sheet1!H114)</f>
        <v>#REF!</v>
      </c>
      <c r="N114" s="851" t="str">
        <f>IF([5]Sheet1!I114="","",[5]Sheet1!I114)</f>
        <v/>
      </c>
      <c r="O114" s="444" t="str">
        <f>IF([5]Sheet1!J114="","",[5]Sheet1!J114)</f>
        <v/>
      </c>
      <c r="P114" s="444" t="str">
        <f>IF([5]Sheet1!K114="","",[5]Sheet1!K114)</f>
        <v/>
      </c>
      <c r="Q114" s="444" t="str">
        <f>IF([5]Sheet1!L114="","",[5]Sheet1!L114)</f>
        <v/>
      </c>
      <c r="R114" s="893" t="str">
        <f>IF([5]Sheet1!M114="","",[5]Sheet1!M114)</f>
        <v/>
      </c>
      <c r="S114" s="888" t="str">
        <f>IF([5]Sheet1!N114="","",[5]Sheet1!N114)</f>
        <v/>
      </c>
      <c r="T114" s="884" t="str">
        <f>IF([5]Sheet1!O114="","",[5]Sheet1!O114)</f>
        <v/>
      </c>
      <c r="U114" s="888" t="str">
        <f>IF([5]Sheet1!P114="","",[5]Sheet1!P114)</f>
        <v/>
      </c>
      <c r="V114" s="884" t="str">
        <f>IF([5]Sheet1!Q114="","",[5]Sheet1!Q114)</f>
        <v/>
      </c>
      <c r="W114" s="888" t="str">
        <f>IF([5]Sheet1!R114="","",[5]Sheet1!R114)</f>
        <v/>
      </c>
      <c r="X114" s="891" t="str">
        <f>IF([5]Sheet1!S114="","",[5]Sheet1!S114)</f>
        <v/>
      </c>
      <c r="Y114" s="888" t="str">
        <f>IF([5]Sheet1!T114="","",[5]Sheet1!T114)</f>
        <v/>
      </c>
      <c r="Z114" s="884" t="str">
        <f>IF([5]Sheet1!U114="","",[5]Sheet1!U114)</f>
        <v/>
      </c>
      <c r="AA114" s="888" t="str">
        <f>IF([5]Sheet1!V114="","",[5]Sheet1!V114)</f>
        <v/>
      </c>
      <c r="AB114" s="884" t="str">
        <f>IF([5]Sheet1!W114="","",[5]Sheet1!W114)</f>
        <v/>
      </c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  <c r="AM114" s="214"/>
      <c r="AN114" s="214"/>
      <c r="AO114" s="214"/>
      <c r="AP114" s="214"/>
      <c r="AQ114" s="214"/>
      <c r="AR114" s="214"/>
      <c r="AS114" s="214"/>
      <c r="AT114" s="214"/>
      <c r="AU114" s="214"/>
      <c r="AV114" s="214"/>
      <c r="AW114" s="214"/>
      <c r="AX114" s="214"/>
      <c r="AY114" s="214"/>
      <c r="AZ114" s="214"/>
      <c r="BA114" s="214"/>
      <c r="BB114" s="214"/>
      <c r="BC114" s="214"/>
      <c r="BD114" s="214"/>
      <c r="BE114" s="214"/>
      <c r="BF114" s="214"/>
      <c r="BG114" s="214"/>
      <c r="BH114" s="214"/>
      <c r="BI114" s="214"/>
      <c r="BJ114" s="214"/>
      <c r="BK114" s="214"/>
      <c r="BL114" s="214"/>
      <c r="BM114" s="214"/>
      <c r="BN114" s="214"/>
      <c r="BO114" s="214"/>
      <c r="BP114" s="214"/>
      <c r="BQ114" s="214"/>
      <c r="BR114" s="214"/>
      <c r="BS114" s="214"/>
      <c r="BT114" s="214"/>
      <c r="BU114" s="214"/>
      <c r="BV114" s="214"/>
      <c r="BW114" s="214"/>
      <c r="BX114" s="214"/>
      <c r="BY114" s="214"/>
      <c r="BZ114" s="214"/>
      <c r="CA114" s="214"/>
      <c r="CB114" s="214"/>
      <c r="CC114" s="214"/>
    </row>
    <row r="115" spans="1:81" x14ac:dyDescent="0.25">
      <c r="A115" s="850" t="str">
        <f>IF([5]Sheet1!A115="","",[5]Sheet1!A115)</f>
        <v/>
      </c>
      <c r="D115" s="880" t="str">
        <f t="shared" si="6"/>
        <v/>
      </c>
      <c r="E115" s="579" t="str">
        <f t="shared" si="7"/>
        <v/>
      </c>
      <c r="F115" s="881" t="str">
        <f t="shared" si="4"/>
        <v/>
      </c>
      <c r="G115" s="579" t="str">
        <f t="shared" si="5"/>
        <v/>
      </c>
      <c r="H115" s="892" t="str">
        <f>IF([5]Sheet1!B115="","",[5]Sheet1!B115)</f>
        <v/>
      </c>
      <c r="I115" s="442" t="e">
        <f>IF([5]Sheet1!D115="","",[5]Sheet1!D115)</f>
        <v>#REF!</v>
      </c>
      <c r="J115" s="443" t="e">
        <f>IF([5]Sheet1!E115="","",[5]Sheet1!E115)</f>
        <v>#REF!</v>
      </c>
      <c r="K115" s="443" t="e">
        <f>IF([5]Sheet1!F115="","",[5]Sheet1!F115)</f>
        <v>#REF!</v>
      </c>
      <c r="L115" s="443" t="e">
        <f>IF([5]Sheet1!G115="","",[5]Sheet1!G115)</f>
        <v>#REF!</v>
      </c>
      <c r="M115" s="444" t="e">
        <f>IF([5]Sheet1!H115="","",[5]Sheet1!H115)</f>
        <v>#REF!</v>
      </c>
      <c r="N115" s="851" t="str">
        <f>IF([5]Sheet1!I115="","",[5]Sheet1!I115)</f>
        <v/>
      </c>
      <c r="O115" s="444" t="str">
        <f>IF([5]Sheet1!J115="","",[5]Sheet1!J115)</f>
        <v/>
      </c>
      <c r="P115" s="444" t="str">
        <f>IF([5]Sheet1!K115="","",[5]Sheet1!K115)</f>
        <v/>
      </c>
      <c r="Q115" s="444" t="str">
        <f>IF([5]Sheet1!L115="","",[5]Sheet1!L115)</f>
        <v/>
      </c>
      <c r="R115" s="893" t="str">
        <f>IF([5]Sheet1!M115="","",[5]Sheet1!M115)</f>
        <v/>
      </c>
      <c r="S115" s="888" t="str">
        <f>IF([5]Sheet1!N115="","",[5]Sheet1!N115)</f>
        <v/>
      </c>
      <c r="T115" s="884" t="str">
        <f>IF([5]Sheet1!O115="","",[5]Sheet1!O115)</f>
        <v/>
      </c>
      <c r="U115" s="888" t="str">
        <f>IF([5]Sheet1!P115="","",[5]Sheet1!P115)</f>
        <v/>
      </c>
      <c r="V115" s="884" t="str">
        <f>IF([5]Sheet1!Q115="","",[5]Sheet1!Q115)</f>
        <v/>
      </c>
      <c r="W115" s="888" t="str">
        <f>IF([5]Sheet1!R115="","",[5]Sheet1!R115)</f>
        <v/>
      </c>
      <c r="X115" s="891" t="str">
        <f>IF([5]Sheet1!S115="","",[5]Sheet1!S115)</f>
        <v/>
      </c>
      <c r="Y115" s="888" t="str">
        <f>IF([5]Sheet1!T115="","",[5]Sheet1!T115)</f>
        <v/>
      </c>
      <c r="Z115" s="884" t="str">
        <f>IF([5]Sheet1!U115="","",[5]Sheet1!U115)</f>
        <v/>
      </c>
      <c r="AA115" s="888" t="str">
        <f>IF([5]Sheet1!V115="","",[5]Sheet1!V115)</f>
        <v/>
      </c>
      <c r="AB115" s="884" t="str">
        <f>IF([5]Sheet1!W115="","",[5]Sheet1!W115)</f>
        <v/>
      </c>
      <c r="AC115" s="214"/>
      <c r="AD115" s="214"/>
      <c r="AE115" s="214"/>
      <c r="AF115" s="214"/>
      <c r="AG115" s="214"/>
      <c r="AH115" s="214"/>
      <c r="AI115" s="214"/>
      <c r="AJ115" s="214"/>
      <c r="AK115" s="214"/>
      <c r="AL115" s="214"/>
      <c r="AM115" s="214"/>
      <c r="AN115" s="214"/>
      <c r="AO115" s="214"/>
      <c r="AP115" s="214"/>
      <c r="AQ115" s="214"/>
      <c r="AR115" s="214"/>
      <c r="AS115" s="214"/>
      <c r="AT115" s="214"/>
      <c r="AU115" s="214"/>
      <c r="AV115" s="214"/>
      <c r="AW115" s="214"/>
      <c r="AX115" s="214"/>
      <c r="AY115" s="214"/>
      <c r="AZ115" s="214"/>
      <c r="BA115" s="214"/>
      <c r="BB115" s="214"/>
      <c r="BC115" s="214"/>
      <c r="BD115" s="214"/>
      <c r="BE115" s="214"/>
      <c r="BF115" s="214"/>
      <c r="BG115" s="214"/>
      <c r="BH115" s="214"/>
      <c r="BI115" s="214"/>
      <c r="BJ115" s="214"/>
      <c r="BK115" s="214"/>
      <c r="BL115" s="214"/>
      <c r="BM115" s="214"/>
      <c r="BN115" s="214"/>
      <c r="BO115" s="214"/>
      <c r="BP115" s="214"/>
      <c r="BQ115" s="214"/>
      <c r="BR115" s="214"/>
      <c r="BS115" s="214"/>
      <c r="BT115" s="214"/>
      <c r="BU115" s="214"/>
      <c r="BV115" s="214"/>
      <c r="BW115" s="214"/>
      <c r="BX115" s="214"/>
      <c r="BY115" s="214"/>
      <c r="BZ115" s="214"/>
      <c r="CA115" s="214"/>
      <c r="CB115" s="214"/>
      <c r="CC115" s="214"/>
    </row>
    <row r="116" spans="1:81" x14ac:dyDescent="0.25">
      <c r="A116" s="850" t="str">
        <f>IF([5]Sheet1!A116="","",[5]Sheet1!A116)</f>
        <v/>
      </c>
      <c r="D116" s="880" t="str">
        <f t="shared" si="6"/>
        <v/>
      </c>
      <c r="E116" s="579" t="str">
        <f t="shared" si="7"/>
        <v/>
      </c>
      <c r="F116" s="881" t="str">
        <f t="shared" si="4"/>
        <v/>
      </c>
      <c r="G116" s="579" t="str">
        <f t="shared" si="5"/>
        <v/>
      </c>
      <c r="H116" s="892" t="str">
        <f>IF([5]Sheet1!B116="","",[5]Sheet1!B116)</f>
        <v/>
      </c>
      <c r="I116" s="442" t="e">
        <f>IF([5]Sheet1!D116="","",[5]Sheet1!D116)</f>
        <v>#REF!</v>
      </c>
      <c r="J116" s="443" t="e">
        <f>IF([5]Sheet1!E116="","",[5]Sheet1!E116)</f>
        <v>#REF!</v>
      </c>
      <c r="K116" s="443" t="e">
        <f>IF([5]Sheet1!F116="","",[5]Sheet1!F116)</f>
        <v>#REF!</v>
      </c>
      <c r="L116" s="443" t="e">
        <f>IF([5]Sheet1!G116="","",[5]Sheet1!G116)</f>
        <v>#REF!</v>
      </c>
      <c r="M116" s="444" t="e">
        <f>IF([5]Sheet1!H116="","",[5]Sheet1!H116)</f>
        <v>#REF!</v>
      </c>
      <c r="N116" s="851" t="str">
        <f>IF([5]Sheet1!I116="","",[5]Sheet1!I116)</f>
        <v/>
      </c>
      <c r="O116" s="444" t="str">
        <f>IF([5]Sheet1!J116="","",[5]Sheet1!J116)</f>
        <v/>
      </c>
      <c r="P116" s="444" t="str">
        <f>IF([5]Sheet1!K116="","",[5]Sheet1!K116)</f>
        <v/>
      </c>
      <c r="Q116" s="444" t="str">
        <f>IF([5]Sheet1!L116="","",[5]Sheet1!L116)</f>
        <v/>
      </c>
      <c r="R116" s="893" t="str">
        <f>IF([5]Sheet1!M116="","",[5]Sheet1!M116)</f>
        <v/>
      </c>
      <c r="S116" s="888" t="str">
        <f>IF([5]Sheet1!N116="","",[5]Sheet1!N116)</f>
        <v/>
      </c>
      <c r="T116" s="884" t="str">
        <f>IF([5]Sheet1!O116="","",[5]Sheet1!O116)</f>
        <v/>
      </c>
      <c r="U116" s="888" t="str">
        <f>IF([5]Sheet1!P116="","",[5]Sheet1!P116)</f>
        <v/>
      </c>
      <c r="V116" s="884" t="str">
        <f>IF([5]Sheet1!Q116="","",[5]Sheet1!Q116)</f>
        <v/>
      </c>
      <c r="W116" s="888" t="str">
        <f>IF([5]Sheet1!R116="","",[5]Sheet1!R116)</f>
        <v/>
      </c>
      <c r="X116" s="891" t="str">
        <f>IF([5]Sheet1!S116="","",[5]Sheet1!S116)</f>
        <v/>
      </c>
      <c r="Y116" s="888" t="str">
        <f>IF([5]Sheet1!T116="","",[5]Sheet1!T116)</f>
        <v/>
      </c>
      <c r="Z116" s="884" t="str">
        <f>IF([5]Sheet1!U116="","",[5]Sheet1!U116)</f>
        <v/>
      </c>
      <c r="AA116" s="888" t="str">
        <f>IF([5]Sheet1!V116="","",[5]Sheet1!V116)</f>
        <v/>
      </c>
      <c r="AB116" s="884" t="str">
        <f>IF([5]Sheet1!W116="","",[5]Sheet1!W116)</f>
        <v/>
      </c>
      <c r="AC116" s="214"/>
      <c r="AD116" s="214"/>
      <c r="AE116" s="214"/>
      <c r="AF116" s="214"/>
      <c r="AG116" s="214"/>
      <c r="AH116" s="214"/>
      <c r="AI116" s="214"/>
      <c r="AJ116" s="214"/>
      <c r="AK116" s="214"/>
      <c r="AL116" s="214"/>
      <c r="AM116" s="214"/>
      <c r="AN116" s="214"/>
      <c r="AO116" s="214"/>
      <c r="AP116" s="214"/>
      <c r="AQ116" s="214"/>
      <c r="AR116" s="214"/>
      <c r="AS116" s="214"/>
      <c r="AT116" s="214"/>
      <c r="AU116" s="214"/>
      <c r="AV116" s="214"/>
      <c r="AW116" s="214"/>
      <c r="AX116" s="214"/>
      <c r="AY116" s="214"/>
      <c r="AZ116" s="214"/>
      <c r="BA116" s="214"/>
      <c r="BB116" s="214"/>
      <c r="BC116" s="214"/>
      <c r="BD116" s="214"/>
      <c r="BE116" s="214"/>
      <c r="BF116" s="214"/>
      <c r="BG116" s="214"/>
      <c r="BH116" s="214"/>
      <c r="BI116" s="214"/>
      <c r="BJ116" s="214"/>
      <c r="BK116" s="214"/>
      <c r="BL116" s="214"/>
      <c r="BM116" s="214"/>
      <c r="BN116" s="214"/>
      <c r="BO116" s="214"/>
      <c r="BP116" s="214"/>
      <c r="BQ116" s="214"/>
      <c r="BR116" s="214"/>
      <c r="BS116" s="214"/>
      <c r="BT116" s="214"/>
      <c r="BU116" s="214"/>
      <c r="BV116" s="214"/>
      <c r="BW116" s="214"/>
      <c r="BX116" s="214"/>
      <c r="BY116" s="214"/>
      <c r="BZ116" s="214"/>
      <c r="CA116" s="214"/>
      <c r="CB116" s="214"/>
      <c r="CC116" s="214"/>
    </row>
    <row r="117" spans="1:81" x14ac:dyDescent="0.25">
      <c r="A117" s="850" t="str">
        <f>IF([5]Sheet1!A117="","",[5]Sheet1!A117)</f>
        <v/>
      </c>
      <c r="D117" s="880" t="str">
        <f t="shared" si="6"/>
        <v/>
      </c>
      <c r="E117" s="579" t="str">
        <f t="shared" si="7"/>
        <v/>
      </c>
      <c r="F117" s="881" t="str">
        <f t="shared" si="4"/>
        <v/>
      </c>
      <c r="G117" s="579" t="str">
        <f t="shared" si="5"/>
        <v/>
      </c>
      <c r="H117" s="892" t="str">
        <f>IF([5]Sheet1!B117="","",[5]Sheet1!B117)</f>
        <v/>
      </c>
      <c r="I117" s="442" t="e">
        <f>IF([5]Sheet1!D117="","",[5]Sheet1!D117)</f>
        <v>#REF!</v>
      </c>
      <c r="J117" s="443" t="e">
        <f>IF([5]Sheet1!E117="","",[5]Sheet1!E117)</f>
        <v>#REF!</v>
      </c>
      <c r="K117" s="443" t="e">
        <f>IF([5]Sheet1!F117="","",[5]Sheet1!F117)</f>
        <v>#REF!</v>
      </c>
      <c r="L117" s="443" t="e">
        <f>IF([5]Sheet1!G117="","",[5]Sheet1!G117)</f>
        <v>#REF!</v>
      </c>
      <c r="M117" s="444" t="e">
        <f>IF([5]Sheet1!H117="","",[5]Sheet1!H117)</f>
        <v>#REF!</v>
      </c>
      <c r="N117" s="851" t="str">
        <f>IF([5]Sheet1!I117="","",[5]Sheet1!I117)</f>
        <v/>
      </c>
      <c r="O117" s="444" t="str">
        <f>IF([5]Sheet1!J117="","",[5]Sheet1!J117)</f>
        <v/>
      </c>
      <c r="P117" s="444" t="str">
        <f>IF([5]Sheet1!K117="","",[5]Sheet1!K117)</f>
        <v/>
      </c>
      <c r="Q117" s="444" t="str">
        <f>IF([5]Sheet1!L117="","",[5]Sheet1!L117)</f>
        <v/>
      </c>
      <c r="R117" s="893" t="str">
        <f>IF([5]Sheet1!M117="","",[5]Sheet1!M117)</f>
        <v/>
      </c>
      <c r="S117" s="888" t="str">
        <f>IF([5]Sheet1!N117="","",[5]Sheet1!N117)</f>
        <v/>
      </c>
      <c r="T117" s="884" t="str">
        <f>IF([5]Sheet1!O117="","",[5]Sheet1!O117)</f>
        <v/>
      </c>
      <c r="U117" s="888" t="str">
        <f>IF([5]Sheet1!P117="","",[5]Sheet1!P117)</f>
        <v/>
      </c>
      <c r="V117" s="884" t="str">
        <f>IF([5]Sheet1!Q117="","",[5]Sheet1!Q117)</f>
        <v/>
      </c>
      <c r="W117" s="888" t="str">
        <f>IF([5]Sheet1!R117="","",[5]Sheet1!R117)</f>
        <v/>
      </c>
      <c r="X117" s="891" t="str">
        <f>IF([5]Sheet1!S117="","",[5]Sheet1!S117)</f>
        <v/>
      </c>
      <c r="Y117" s="888" t="str">
        <f>IF([5]Sheet1!T117="","",[5]Sheet1!T117)</f>
        <v/>
      </c>
      <c r="Z117" s="884" t="str">
        <f>IF([5]Sheet1!U117="","",[5]Sheet1!U117)</f>
        <v/>
      </c>
      <c r="AA117" s="888" t="str">
        <f>IF([5]Sheet1!V117="","",[5]Sheet1!V117)</f>
        <v/>
      </c>
      <c r="AB117" s="884" t="str">
        <f>IF([5]Sheet1!W117="","",[5]Sheet1!W117)</f>
        <v/>
      </c>
      <c r="AC117" s="214"/>
      <c r="AD117" s="214"/>
      <c r="AE117" s="214"/>
      <c r="AF117" s="214"/>
      <c r="AG117" s="214"/>
      <c r="AH117" s="214"/>
      <c r="AI117" s="214"/>
      <c r="AJ117" s="214"/>
      <c r="AK117" s="214"/>
      <c r="AL117" s="214"/>
      <c r="AM117" s="214"/>
      <c r="AN117" s="214"/>
      <c r="AO117" s="214"/>
      <c r="AP117" s="214"/>
      <c r="AQ117" s="214"/>
      <c r="AR117" s="214"/>
      <c r="AS117" s="214"/>
      <c r="AT117" s="214"/>
      <c r="AU117" s="214"/>
      <c r="AV117" s="214"/>
      <c r="AW117" s="214"/>
      <c r="AX117" s="214"/>
      <c r="AY117" s="214"/>
      <c r="AZ117" s="214"/>
      <c r="BA117" s="214"/>
      <c r="BB117" s="214"/>
      <c r="BC117" s="214"/>
      <c r="BD117" s="214"/>
      <c r="BE117" s="214"/>
      <c r="BF117" s="214"/>
      <c r="BG117" s="214"/>
      <c r="BH117" s="214"/>
      <c r="BI117" s="214"/>
      <c r="BJ117" s="214"/>
      <c r="BK117" s="214"/>
      <c r="BL117" s="214"/>
      <c r="BM117" s="214"/>
      <c r="BN117" s="214"/>
      <c r="BO117" s="214"/>
      <c r="BP117" s="214"/>
      <c r="BQ117" s="214"/>
      <c r="BR117" s="214"/>
      <c r="BS117" s="214"/>
      <c r="BT117" s="214"/>
      <c r="BU117" s="214"/>
      <c r="BV117" s="214"/>
      <c r="BW117" s="214"/>
      <c r="BX117" s="214"/>
      <c r="BY117" s="214"/>
      <c r="BZ117" s="214"/>
      <c r="CA117" s="214"/>
      <c r="CB117" s="214"/>
      <c r="CC117" s="214"/>
    </row>
    <row r="118" spans="1:81" x14ac:dyDescent="0.25">
      <c r="A118" s="850" t="str">
        <f>IF([5]Sheet1!A118="","",[5]Sheet1!A118)</f>
        <v/>
      </c>
      <c r="D118" s="880" t="str">
        <f t="shared" si="6"/>
        <v/>
      </c>
      <c r="E118" s="579" t="str">
        <f t="shared" si="7"/>
        <v/>
      </c>
      <c r="F118" s="881" t="str">
        <f t="shared" si="4"/>
        <v/>
      </c>
      <c r="G118" s="579" t="str">
        <f t="shared" si="5"/>
        <v/>
      </c>
      <c r="H118" s="892" t="str">
        <f>IF([5]Sheet1!B118="","",[5]Sheet1!B118)</f>
        <v/>
      </c>
      <c r="I118" s="442" t="e">
        <f>IF([5]Sheet1!D118="","",[5]Sheet1!D118)</f>
        <v>#REF!</v>
      </c>
      <c r="J118" s="443" t="e">
        <f>IF([5]Sheet1!E118="","",[5]Sheet1!E118)</f>
        <v>#REF!</v>
      </c>
      <c r="K118" s="443" t="e">
        <f>IF([5]Sheet1!F118="","",[5]Sheet1!F118)</f>
        <v>#REF!</v>
      </c>
      <c r="L118" s="443" t="e">
        <f>IF([5]Sheet1!G118="","",[5]Sheet1!G118)</f>
        <v>#REF!</v>
      </c>
      <c r="M118" s="444" t="e">
        <f>IF([5]Sheet1!H118="","",[5]Sheet1!H118)</f>
        <v>#REF!</v>
      </c>
      <c r="N118" s="851" t="str">
        <f>IF([5]Sheet1!I118="","",[5]Sheet1!I118)</f>
        <v/>
      </c>
      <c r="O118" s="444" t="str">
        <f>IF([5]Sheet1!J118="","",[5]Sheet1!J118)</f>
        <v/>
      </c>
      <c r="P118" s="444" t="str">
        <f>IF([5]Sheet1!K118="","",[5]Sheet1!K118)</f>
        <v/>
      </c>
      <c r="Q118" s="444" t="str">
        <f>IF([5]Sheet1!L118="","",[5]Sheet1!L118)</f>
        <v/>
      </c>
      <c r="R118" s="893" t="str">
        <f>IF([5]Sheet1!M118="","",[5]Sheet1!M118)</f>
        <v/>
      </c>
      <c r="S118" s="888" t="str">
        <f>IF([5]Sheet1!N118="","",[5]Sheet1!N118)</f>
        <v/>
      </c>
      <c r="T118" s="884" t="str">
        <f>IF([5]Sheet1!O118="","",[5]Sheet1!O118)</f>
        <v/>
      </c>
      <c r="U118" s="888" t="str">
        <f>IF([5]Sheet1!P118="","",[5]Sheet1!P118)</f>
        <v/>
      </c>
      <c r="V118" s="884" t="str">
        <f>IF([5]Sheet1!Q118="","",[5]Sheet1!Q118)</f>
        <v/>
      </c>
      <c r="W118" s="888" t="str">
        <f>IF([5]Sheet1!R118="","",[5]Sheet1!R118)</f>
        <v/>
      </c>
      <c r="X118" s="891" t="str">
        <f>IF([5]Sheet1!S118="","",[5]Sheet1!S118)</f>
        <v/>
      </c>
      <c r="Y118" s="888" t="str">
        <f>IF([5]Sheet1!T118="","",[5]Sheet1!T118)</f>
        <v/>
      </c>
      <c r="Z118" s="884" t="str">
        <f>IF([5]Sheet1!U118="","",[5]Sheet1!U118)</f>
        <v/>
      </c>
      <c r="AA118" s="888" t="str">
        <f>IF([5]Sheet1!V118="","",[5]Sheet1!V118)</f>
        <v/>
      </c>
      <c r="AB118" s="884" t="str">
        <f>IF([5]Sheet1!W118="","",[5]Sheet1!W118)</f>
        <v/>
      </c>
      <c r="AC118" s="214"/>
      <c r="AD118" s="214"/>
      <c r="AE118" s="214"/>
      <c r="AF118" s="214"/>
      <c r="AG118" s="214"/>
      <c r="AH118" s="214"/>
      <c r="AI118" s="214"/>
      <c r="AJ118" s="214"/>
      <c r="AK118" s="214"/>
      <c r="AL118" s="214"/>
      <c r="AM118" s="214"/>
      <c r="AN118" s="214"/>
      <c r="AO118" s="214"/>
      <c r="AP118" s="214"/>
      <c r="AQ118" s="214"/>
      <c r="AR118" s="214"/>
      <c r="AS118" s="214"/>
      <c r="AT118" s="214"/>
      <c r="AU118" s="214"/>
      <c r="AV118" s="214"/>
      <c r="AW118" s="214"/>
      <c r="AX118" s="214"/>
      <c r="AY118" s="214"/>
      <c r="AZ118" s="214"/>
      <c r="BA118" s="214"/>
      <c r="BB118" s="214"/>
      <c r="BC118" s="214"/>
      <c r="BD118" s="214"/>
      <c r="BE118" s="214"/>
      <c r="BF118" s="214"/>
      <c r="BG118" s="214"/>
      <c r="BH118" s="214"/>
      <c r="BI118" s="214"/>
      <c r="BJ118" s="214"/>
      <c r="BK118" s="214"/>
      <c r="BL118" s="214"/>
      <c r="BM118" s="214"/>
      <c r="BN118" s="214"/>
      <c r="BO118" s="214"/>
      <c r="BP118" s="214"/>
      <c r="BQ118" s="214"/>
      <c r="BR118" s="214"/>
      <c r="BS118" s="214"/>
      <c r="BT118" s="214"/>
      <c r="BU118" s="214"/>
      <c r="BV118" s="214"/>
      <c r="BW118" s="214"/>
      <c r="BX118" s="214"/>
      <c r="BY118" s="214"/>
      <c r="BZ118" s="214"/>
      <c r="CA118" s="214"/>
      <c r="CB118" s="214"/>
      <c r="CC118" s="214"/>
    </row>
    <row r="119" spans="1:81" x14ac:dyDescent="0.25">
      <c r="A119" s="850" t="str">
        <f>IF([5]Sheet1!A119="","",[5]Sheet1!A119)</f>
        <v/>
      </c>
      <c r="D119" s="880" t="str">
        <f t="shared" si="6"/>
        <v/>
      </c>
      <c r="E119" s="579" t="str">
        <f t="shared" si="7"/>
        <v/>
      </c>
      <c r="F119" s="881" t="str">
        <f t="shared" si="4"/>
        <v/>
      </c>
      <c r="G119" s="579" t="str">
        <f t="shared" si="5"/>
        <v/>
      </c>
      <c r="H119" s="892" t="str">
        <f>IF([5]Sheet1!B119="","",[5]Sheet1!B119)</f>
        <v/>
      </c>
      <c r="I119" s="442" t="e">
        <f>IF([5]Sheet1!D119="","",[5]Sheet1!D119)</f>
        <v>#REF!</v>
      </c>
      <c r="J119" s="443" t="e">
        <f>IF([5]Sheet1!E119="","",[5]Sheet1!E119)</f>
        <v>#REF!</v>
      </c>
      <c r="K119" s="443" t="e">
        <f>IF([5]Sheet1!F119="","",[5]Sheet1!F119)</f>
        <v>#REF!</v>
      </c>
      <c r="L119" s="443" t="e">
        <f>IF([5]Sheet1!G119="","",[5]Sheet1!G119)</f>
        <v>#REF!</v>
      </c>
      <c r="M119" s="444" t="e">
        <f>IF([5]Sheet1!H119="","",[5]Sheet1!H119)</f>
        <v>#REF!</v>
      </c>
      <c r="N119" s="851" t="str">
        <f>IF([5]Sheet1!I119="","",[5]Sheet1!I119)</f>
        <v/>
      </c>
      <c r="O119" s="444" t="str">
        <f>IF([5]Sheet1!J119="","",[5]Sheet1!J119)</f>
        <v/>
      </c>
      <c r="P119" s="444" t="str">
        <f>IF([5]Sheet1!K119="","",[5]Sheet1!K119)</f>
        <v/>
      </c>
      <c r="Q119" s="444" t="str">
        <f>IF([5]Sheet1!L119="","",[5]Sheet1!L119)</f>
        <v/>
      </c>
      <c r="R119" s="893" t="str">
        <f>IF([5]Sheet1!M119="","",[5]Sheet1!M119)</f>
        <v/>
      </c>
      <c r="S119" s="888" t="str">
        <f>IF([5]Sheet1!N119="","",[5]Sheet1!N119)</f>
        <v/>
      </c>
      <c r="T119" s="884" t="str">
        <f>IF([5]Sheet1!O119="","",[5]Sheet1!O119)</f>
        <v/>
      </c>
      <c r="U119" s="888" t="str">
        <f>IF([5]Sheet1!P119="","",[5]Sheet1!P119)</f>
        <v/>
      </c>
      <c r="V119" s="884" t="str">
        <f>IF([5]Sheet1!Q119="","",[5]Sheet1!Q119)</f>
        <v/>
      </c>
      <c r="W119" s="888" t="str">
        <f>IF([5]Sheet1!R119="","",[5]Sheet1!R119)</f>
        <v/>
      </c>
      <c r="X119" s="891" t="str">
        <f>IF([5]Sheet1!S119="","",[5]Sheet1!S119)</f>
        <v/>
      </c>
      <c r="Y119" s="888" t="str">
        <f>IF([5]Sheet1!T119="","",[5]Sheet1!T119)</f>
        <v/>
      </c>
      <c r="Z119" s="884" t="str">
        <f>IF([5]Sheet1!U119="","",[5]Sheet1!U119)</f>
        <v/>
      </c>
      <c r="AA119" s="888" t="str">
        <f>IF([5]Sheet1!V119="","",[5]Sheet1!V119)</f>
        <v/>
      </c>
      <c r="AB119" s="884" t="str">
        <f>IF([5]Sheet1!W119="","",[5]Sheet1!W119)</f>
        <v/>
      </c>
      <c r="AC119" s="214"/>
      <c r="AD119" s="214"/>
      <c r="AE119" s="214"/>
      <c r="AF119" s="214"/>
      <c r="AG119" s="214"/>
      <c r="AH119" s="214"/>
      <c r="AI119" s="214"/>
      <c r="AJ119" s="214"/>
      <c r="AK119" s="214"/>
      <c r="AL119" s="214"/>
      <c r="AM119" s="214"/>
      <c r="AN119" s="214"/>
      <c r="AO119" s="214"/>
      <c r="AP119" s="214"/>
      <c r="AQ119" s="214"/>
      <c r="AR119" s="214"/>
      <c r="AS119" s="214"/>
      <c r="AT119" s="214"/>
      <c r="AU119" s="214"/>
      <c r="AV119" s="214"/>
      <c r="AW119" s="214"/>
      <c r="AX119" s="214"/>
      <c r="AY119" s="214"/>
      <c r="AZ119" s="214"/>
      <c r="BA119" s="214"/>
      <c r="BB119" s="214"/>
      <c r="BC119" s="214"/>
      <c r="BD119" s="214"/>
      <c r="BE119" s="214"/>
      <c r="BF119" s="214"/>
      <c r="BG119" s="214"/>
      <c r="BH119" s="214"/>
      <c r="BI119" s="214"/>
      <c r="BJ119" s="214"/>
      <c r="BK119" s="214"/>
      <c r="BL119" s="214"/>
      <c r="BM119" s="214"/>
      <c r="BN119" s="214"/>
      <c r="BO119" s="214"/>
      <c r="BP119" s="214"/>
      <c r="BQ119" s="214"/>
      <c r="BR119" s="214"/>
      <c r="BS119" s="214"/>
      <c r="BT119" s="214"/>
      <c r="BU119" s="214"/>
      <c r="BV119" s="214"/>
      <c r="BW119" s="214"/>
      <c r="BX119" s="214"/>
      <c r="BY119" s="214"/>
      <c r="BZ119" s="214"/>
      <c r="CA119" s="214"/>
      <c r="CB119" s="214"/>
      <c r="CC119" s="214"/>
    </row>
    <row r="120" spans="1:81" x14ac:dyDescent="0.25">
      <c r="A120" s="850" t="str">
        <f>IF([5]Sheet1!A120="","",[5]Sheet1!A120)</f>
        <v/>
      </c>
      <c r="D120" s="880" t="str">
        <f t="shared" si="6"/>
        <v/>
      </c>
      <c r="E120" s="579" t="str">
        <f t="shared" si="7"/>
        <v/>
      </c>
      <c r="F120" s="881" t="str">
        <f t="shared" si="4"/>
        <v/>
      </c>
      <c r="G120" s="579" t="str">
        <f t="shared" si="5"/>
        <v/>
      </c>
      <c r="H120" s="892" t="str">
        <f>IF([5]Sheet1!B120="","",[5]Sheet1!B120)</f>
        <v/>
      </c>
      <c r="I120" s="442" t="e">
        <f>IF([5]Sheet1!D120="","",[5]Sheet1!D120)</f>
        <v>#REF!</v>
      </c>
      <c r="J120" s="443" t="e">
        <f>IF([5]Sheet1!E120="","",[5]Sheet1!E120)</f>
        <v>#REF!</v>
      </c>
      <c r="K120" s="443" t="e">
        <f>IF([5]Sheet1!F120="","",[5]Sheet1!F120)</f>
        <v>#REF!</v>
      </c>
      <c r="L120" s="443" t="e">
        <f>IF([5]Sheet1!G120="","",[5]Sheet1!G120)</f>
        <v>#REF!</v>
      </c>
      <c r="M120" s="444" t="e">
        <f>IF([5]Sheet1!H120="","",[5]Sheet1!H120)</f>
        <v>#REF!</v>
      </c>
      <c r="N120" s="851" t="str">
        <f>IF([5]Sheet1!I120="","",[5]Sheet1!I120)</f>
        <v/>
      </c>
      <c r="O120" s="444" t="str">
        <f>IF([5]Sheet1!J120="","",[5]Sheet1!J120)</f>
        <v/>
      </c>
      <c r="P120" s="444" t="str">
        <f>IF([5]Sheet1!K120="","",[5]Sheet1!K120)</f>
        <v/>
      </c>
      <c r="Q120" s="444" t="str">
        <f>IF([5]Sheet1!L120="","",[5]Sheet1!L120)</f>
        <v/>
      </c>
      <c r="R120" s="893" t="str">
        <f>IF([5]Sheet1!M120="","",[5]Sheet1!M120)</f>
        <v/>
      </c>
      <c r="S120" s="888" t="str">
        <f>IF([5]Sheet1!N120="","",[5]Sheet1!N120)</f>
        <v/>
      </c>
      <c r="T120" s="884" t="str">
        <f>IF([5]Sheet1!O120="","",[5]Sheet1!O120)</f>
        <v/>
      </c>
      <c r="U120" s="888" t="str">
        <f>IF([5]Sheet1!P120="","",[5]Sheet1!P120)</f>
        <v/>
      </c>
      <c r="V120" s="884" t="str">
        <f>IF([5]Sheet1!Q120="","",[5]Sheet1!Q120)</f>
        <v/>
      </c>
      <c r="W120" s="888" t="str">
        <f>IF([5]Sheet1!R120="","",[5]Sheet1!R120)</f>
        <v/>
      </c>
      <c r="X120" s="891" t="str">
        <f>IF([5]Sheet1!S120="","",[5]Sheet1!S120)</f>
        <v/>
      </c>
      <c r="Y120" s="888" t="str">
        <f>IF([5]Sheet1!T120="","",[5]Sheet1!T120)</f>
        <v/>
      </c>
      <c r="Z120" s="884" t="str">
        <f>IF([5]Sheet1!U120="","",[5]Sheet1!U120)</f>
        <v/>
      </c>
      <c r="AA120" s="888" t="str">
        <f>IF([5]Sheet1!V120="","",[5]Sheet1!V120)</f>
        <v/>
      </c>
      <c r="AB120" s="884" t="str">
        <f>IF([5]Sheet1!W120="","",[5]Sheet1!W120)</f>
        <v/>
      </c>
      <c r="AC120" s="214"/>
      <c r="AD120" s="214"/>
      <c r="AE120" s="214"/>
      <c r="AF120" s="214"/>
      <c r="AG120" s="214"/>
      <c r="AH120" s="214"/>
      <c r="AI120" s="214"/>
      <c r="AJ120" s="214"/>
      <c r="AK120" s="214"/>
      <c r="AL120" s="214"/>
      <c r="AM120" s="214"/>
      <c r="AN120" s="214"/>
      <c r="AO120" s="214"/>
      <c r="AP120" s="214"/>
      <c r="AQ120" s="214"/>
      <c r="AR120" s="214"/>
      <c r="AS120" s="214"/>
      <c r="AT120" s="214"/>
      <c r="AU120" s="214"/>
      <c r="AV120" s="214"/>
      <c r="AW120" s="214"/>
      <c r="AX120" s="214"/>
      <c r="AY120" s="214"/>
      <c r="AZ120" s="214"/>
      <c r="BA120" s="214"/>
      <c r="BB120" s="214"/>
      <c r="BC120" s="214"/>
      <c r="BD120" s="214"/>
      <c r="BE120" s="214"/>
      <c r="BF120" s="214"/>
      <c r="BG120" s="214"/>
      <c r="BH120" s="214"/>
      <c r="BI120" s="214"/>
      <c r="BJ120" s="214"/>
      <c r="BK120" s="214"/>
      <c r="BL120" s="214"/>
      <c r="BM120" s="214"/>
      <c r="BN120" s="214"/>
      <c r="BO120" s="214"/>
      <c r="BP120" s="214"/>
      <c r="BQ120" s="214"/>
      <c r="BR120" s="214"/>
      <c r="BS120" s="214"/>
      <c r="BT120" s="214"/>
      <c r="BU120" s="214"/>
      <c r="BV120" s="214"/>
      <c r="BW120" s="214"/>
      <c r="BX120" s="214"/>
      <c r="BY120" s="214"/>
      <c r="BZ120" s="214"/>
      <c r="CA120" s="214"/>
      <c r="CB120" s="214"/>
      <c r="CC120" s="214"/>
    </row>
    <row r="121" spans="1:81" x14ac:dyDescent="0.25">
      <c r="A121" s="850" t="str">
        <f>IF([5]Sheet1!A121="","",[5]Sheet1!A121)</f>
        <v/>
      </c>
      <c r="D121" s="880" t="str">
        <f t="shared" si="6"/>
        <v/>
      </c>
      <c r="E121" s="579" t="str">
        <f t="shared" si="7"/>
        <v/>
      </c>
      <c r="F121" s="881" t="str">
        <f t="shared" si="4"/>
        <v/>
      </c>
      <c r="G121" s="579" t="str">
        <f t="shared" si="5"/>
        <v/>
      </c>
      <c r="H121" s="892" t="str">
        <f>IF([5]Sheet1!B121="","",[5]Sheet1!B121)</f>
        <v/>
      </c>
      <c r="I121" s="442" t="e">
        <f>IF([5]Sheet1!D121="","",[5]Sheet1!D121)</f>
        <v>#REF!</v>
      </c>
      <c r="J121" s="443" t="e">
        <f>IF([5]Sheet1!E121="","",[5]Sheet1!E121)</f>
        <v>#REF!</v>
      </c>
      <c r="K121" s="443" t="e">
        <f>IF([5]Sheet1!F121="","",[5]Sheet1!F121)</f>
        <v>#REF!</v>
      </c>
      <c r="L121" s="443" t="e">
        <f>IF([5]Sheet1!G121="","",[5]Sheet1!G121)</f>
        <v>#REF!</v>
      </c>
      <c r="M121" s="444" t="e">
        <f>IF([5]Sheet1!H121="","",[5]Sheet1!H121)</f>
        <v>#REF!</v>
      </c>
      <c r="N121" s="851" t="str">
        <f>IF([5]Sheet1!I121="","",[5]Sheet1!I121)</f>
        <v/>
      </c>
      <c r="O121" s="444" t="str">
        <f>IF([5]Sheet1!J121="","",[5]Sheet1!J121)</f>
        <v/>
      </c>
      <c r="P121" s="444" t="str">
        <f>IF([5]Sheet1!K121="","",[5]Sheet1!K121)</f>
        <v/>
      </c>
      <c r="Q121" s="444" t="str">
        <f>IF([5]Sheet1!L121="","",[5]Sheet1!L121)</f>
        <v/>
      </c>
      <c r="R121" s="893" t="str">
        <f>IF([5]Sheet1!M121="","",[5]Sheet1!M121)</f>
        <v/>
      </c>
      <c r="S121" s="888" t="str">
        <f>IF([5]Sheet1!N121="","",[5]Sheet1!N121)</f>
        <v/>
      </c>
      <c r="T121" s="884" t="str">
        <f>IF([5]Sheet1!O121="","",[5]Sheet1!O121)</f>
        <v/>
      </c>
      <c r="U121" s="888" t="str">
        <f>IF([5]Sheet1!P121="","",[5]Sheet1!P121)</f>
        <v/>
      </c>
      <c r="V121" s="884" t="str">
        <f>IF([5]Sheet1!Q121="","",[5]Sheet1!Q121)</f>
        <v/>
      </c>
      <c r="W121" s="888" t="str">
        <f>IF([5]Sheet1!R121="","",[5]Sheet1!R121)</f>
        <v/>
      </c>
      <c r="X121" s="891" t="str">
        <f>IF([5]Sheet1!S121="","",[5]Sheet1!S121)</f>
        <v/>
      </c>
      <c r="Y121" s="888" t="str">
        <f>IF([5]Sheet1!T121="","",[5]Sheet1!T121)</f>
        <v/>
      </c>
      <c r="Z121" s="884" t="str">
        <f>IF([5]Sheet1!U121="","",[5]Sheet1!U121)</f>
        <v/>
      </c>
      <c r="AA121" s="888" t="str">
        <f>IF([5]Sheet1!V121="","",[5]Sheet1!V121)</f>
        <v/>
      </c>
      <c r="AB121" s="884" t="str">
        <f>IF([5]Sheet1!W121="","",[5]Sheet1!W121)</f>
        <v/>
      </c>
      <c r="AC121" s="214"/>
      <c r="AD121" s="214"/>
      <c r="AE121" s="214"/>
      <c r="AF121" s="214"/>
      <c r="AG121" s="214"/>
      <c r="AH121" s="214"/>
      <c r="AI121" s="214"/>
      <c r="AJ121" s="214"/>
      <c r="AK121" s="214"/>
      <c r="AL121" s="214"/>
      <c r="AM121" s="214"/>
      <c r="AN121" s="214"/>
      <c r="AO121" s="214"/>
      <c r="AP121" s="214"/>
      <c r="AQ121" s="214"/>
      <c r="AR121" s="214"/>
      <c r="AS121" s="214"/>
      <c r="AT121" s="214"/>
      <c r="AU121" s="214"/>
      <c r="AV121" s="214"/>
      <c r="AW121" s="214"/>
      <c r="AX121" s="214"/>
      <c r="AY121" s="214"/>
      <c r="AZ121" s="214"/>
      <c r="BA121" s="214"/>
      <c r="BB121" s="214"/>
      <c r="BC121" s="214"/>
      <c r="BD121" s="214"/>
      <c r="BE121" s="214"/>
      <c r="BF121" s="214"/>
      <c r="BG121" s="214"/>
      <c r="BH121" s="214"/>
      <c r="BI121" s="214"/>
      <c r="BJ121" s="214"/>
      <c r="BK121" s="214"/>
      <c r="BL121" s="214"/>
      <c r="BM121" s="214"/>
      <c r="BN121" s="214"/>
      <c r="BO121" s="214"/>
      <c r="BP121" s="214"/>
      <c r="BQ121" s="214"/>
      <c r="BR121" s="214"/>
      <c r="BS121" s="214"/>
      <c r="BT121" s="214"/>
      <c r="BU121" s="214"/>
      <c r="BV121" s="214"/>
      <c r="BW121" s="214"/>
      <c r="BX121" s="214"/>
      <c r="BY121" s="214"/>
      <c r="BZ121" s="214"/>
      <c r="CA121" s="214"/>
      <c r="CB121" s="214"/>
      <c r="CC121" s="214"/>
    </row>
    <row r="122" spans="1:81" x14ac:dyDescent="0.25">
      <c r="A122" s="850" t="str">
        <f>IF([5]Sheet1!A122="","",[5]Sheet1!A122)</f>
        <v/>
      </c>
      <c r="D122" s="880" t="str">
        <f t="shared" si="6"/>
        <v/>
      </c>
      <c r="E122" s="579" t="str">
        <f t="shared" si="7"/>
        <v/>
      </c>
      <c r="F122" s="881" t="str">
        <f t="shared" si="4"/>
        <v/>
      </c>
      <c r="G122" s="579" t="str">
        <f t="shared" si="5"/>
        <v/>
      </c>
      <c r="H122" s="892" t="str">
        <f>IF([5]Sheet1!B122="","",[5]Sheet1!B122)</f>
        <v/>
      </c>
      <c r="I122" s="442" t="e">
        <f>IF([5]Sheet1!D122="","",[5]Sheet1!D122)</f>
        <v>#REF!</v>
      </c>
      <c r="J122" s="443" t="e">
        <f>IF([5]Sheet1!E122="","",[5]Sheet1!E122)</f>
        <v>#REF!</v>
      </c>
      <c r="K122" s="443" t="e">
        <f>IF([5]Sheet1!F122="","",[5]Sheet1!F122)</f>
        <v>#REF!</v>
      </c>
      <c r="L122" s="443" t="e">
        <f>IF([5]Sheet1!G122="","",[5]Sheet1!G122)</f>
        <v>#REF!</v>
      </c>
      <c r="M122" s="444" t="e">
        <f>IF([5]Sheet1!H122="","",[5]Sheet1!H122)</f>
        <v>#REF!</v>
      </c>
      <c r="N122" s="851" t="str">
        <f>IF([5]Sheet1!I122="","",[5]Sheet1!I122)</f>
        <v/>
      </c>
      <c r="O122" s="444" t="str">
        <f>IF([5]Sheet1!J122="","",[5]Sheet1!J122)</f>
        <v/>
      </c>
      <c r="P122" s="444" t="str">
        <f>IF([5]Sheet1!K122="","",[5]Sheet1!K122)</f>
        <v/>
      </c>
      <c r="Q122" s="444" t="str">
        <f>IF([5]Sheet1!L122="","",[5]Sheet1!L122)</f>
        <v/>
      </c>
      <c r="R122" s="893" t="str">
        <f>IF([5]Sheet1!M122="","",[5]Sheet1!M122)</f>
        <v/>
      </c>
      <c r="S122" s="888" t="str">
        <f>IF([5]Sheet1!N122="","",[5]Sheet1!N122)</f>
        <v/>
      </c>
      <c r="T122" s="884" t="str">
        <f>IF([5]Sheet1!O122="","",[5]Sheet1!O122)</f>
        <v/>
      </c>
      <c r="U122" s="888" t="str">
        <f>IF([5]Sheet1!P122="","",[5]Sheet1!P122)</f>
        <v/>
      </c>
      <c r="V122" s="884" t="str">
        <f>IF([5]Sheet1!Q122="","",[5]Sheet1!Q122)</f>
        <v/>
      </c>
      <c r="W122" s="888" t="str">
        <f>IF([5]Sheet1!R122="","",[5]Sheet1!R122)</f>
        <v/>
      </c>
      <c r="X122" s="891" t="str">
        <f>IF([5]Sheet1!S122="","",[5]Sheet1!S122)</f>
        <v/>
      </c>
      <c r="Y122" s="888" t="str">
        <f>IF([5]Sheet1!T122="","",[5]Sheet1!T122)</f>
        <v/>
      </c>
      <c r="Z122" s="884" t="str">
        <f>IF([5]Sheet1!U122="","",[5]Sheet1!U122)</f>
        <v/>
      </c>
      <c r="AA122" s="888" t="str">
        <f>IF([5]Sheet1!V122="","",[5]Sheet1!V122)</f>
        <v/>
      </c>
      <c r="AB122" s="884" t="str">
        <f>IF([5]Sheet1!W122="","",[5]Sheet1!W122)</f>
        <v/>
      </c>
      <c r="AC122" s="214"/>
      <c r="AD122" s="214"/>
      <c r="AE122" s="214"/>
      <c r="AF122" s="214"/>
      <c r="AG122" s="214"/>
      <c r="AH122" s="214"/>
      <c r="AI122" s="214"/>
      <c r="AJ122" s="214"/>
      <c r="AK122" s="214"/>
      <c r="AL122" s="214"/>
      <c r="AM122" s="214"/>
      <c r="AN122" s="214"/>
      <c r="AO122" s="214"/>
      <c r="AP122" s="214"/>
      <c r="AQ122" s="214"/>
      <c r="AR122" s="214"/>
      <c r="AS122" s="214"/>
      <c r="AT122" s="214"/>
      <c r="AU122" s="214"/>
      <c r="AV122" s="214"/>
      <c r="AW122" s="214"/>
      <c r="AX122" s="214"/>
      <c r="AY122" s="214"/>
      <c r="AZ122" s="214"/>
      <c r="BA122" s="214"/>
      <c r="BB122" s="214"/>
      <c r="BC122" s="214"/>
      <c r="BD122" s="214"/>
      <c r="BE122" s="214"/>
      <c r="BF122" s="214"/>
      <c r="BG122" s="214"/>
      <c r="BH122" s="214"/>
      <c r="BI122" s="214"/>
      <c r="BJ122" s="214"/>
      <c r="BK122" s="214"/>
      <c r="BL122" s="214"/>
      <c r="BM122" s="214"/>
      <c r="BN122" s="214"/>
      <c r="BO122" s="214"/>
      <c r="BP122" s="214"/>
      <c r="BQ122" s="214"/>
      <c r="BR122" s="214"/>
      <c r="BS122" s="214"/>
      <c r="BT122" s="214"/>
      <c r="BU122" s="214"/>
      <c r="BV122" s="214"/>
      <c r="BW122" s="214"/>
      <c r="BX122" s="214"/>
      <c r="BY122" s="214"/>
      <c r="BZ122" s="214"/>
      <c r="CA122" s="214"/>
      <c r="CB122" s="214"/>
      <c r="CC122" s="214"/>
    </row>
    <row r="123" spans="1:81" x14ac:dyDescent="0.25">
      <c r="A123" s="850" t="str">
        <f>IF([5]Sheet1!A123="","",[5]Sheet1!A123)</f>
        <v/>
      </c>
      <c r="B123" s="882"/>
      <c r="C123" s="882"/>
      <c r="D123" s="883" t="str">
        <f t="shared" si="6"/>
        <v/>
      </c>
      <c r="E123" s="853" t="str">
        <f t="shared" si="7"/>
        <v/>
      </c>
      <c r="F123" s="881" t="str">
        <f t="shared" si="4"/>
        <v/>
      </c>
      <c r="G123" s="579" t="str">
        <f t="shared" si="5"/>
        <v/>
      </c>
      <c r="H123" s="892" t="str">
        <f>IF([5]Sheet1!B123="","",[5]Sheet1!B123)</f>
        <v/>
      </c>
      <c r="I123" s="445" t="e">
        <f>IF([5]Sheet1!D123="","",[5]Sheet1!D123)</f>
        <v>#REF!</v>
      </c>
      <c r="J123" s="446" t="e">
        <f>IF([5]Sheet1!E123="","",[5]Sheet1!E123)</f>
        <v>#REF!</v>
      </c>
      <c r="K123" s="446" t="e">
        <f>IF([5]Sheet1!F123="","",[5]Sheet1!F123)</f>
        <v>#REF!</v>
      </c>
      <c r="L123" s="446" t="e">
        <f>IF([5]Sheet1!G123="","",[5]Sheet1!G123)</f>
        <v>#REF!</v>
      </c>
      <c r="M123" s="447" t="e">
        <f>IF([5]Sheet1!H123="","",[5]Sheet1!H123)</f>
        <v>#REF!</v>
      </c>
      <c r="N123" s="852" t="str">
        <f>IF([5]Sheet1!I123="","",[5]Sheet1!I123)</f>
        <v/>
      </c>
      <c r="O123" s="447" t="str">
        <f>IF([5]Sheet1!J123="","",[5]Sheet1!J123)</f>
        <v/>
      </c>
      <c r="P123" s="447" t="str">
        <f>IF([5]Sheet1!K123="","",[5]Sheet1!K123)</f>
        <v/>
      </c>
      <c r="Q123" s="447" t="str">
        <f>IF([5]Sheet1!L123="","",[5]Sheet1!L123)</f>
        <v/>
      </c>
      <c r="R123" s="894" t="str">
        <f>IF([5]Sheet1!M123="","",[5]Sheet1!M123)</f>
        <v/>
      </c>
      <c r="S123" s="889" t="str">
        <f>IF([5]Sheet1!N123="","",[5]Sheet1!N123)</f>
        <v/>
      </c>
      <c r="T123" s="886" t="str">
        <f>IF([5]Sheet1!O123="","",[5]Sheet1!O123)</f>
        <v/>
      </c>
      <c r="U123" s="889" t="str">
        <f>IF([5]Sheet1!P123="","",[5]Sheet1!P123)</f>
        <v/>
      </c>
      <c r="V123" s="886" t="str">
        <f>IF([5]Sheet1!Q123="","",[5]Sheet1!Q123)</f>
        <v/>
      </c>
      <c r="W123" s="889" t="str">
        <f>IF([5]Sheet1!R123="","",[5]Sheet1!R123)</f>
        <v/>
      </c>
      <c r="X123" s="885" t="str">
        <f>IF([5]Sheet1!S123="","",[5]Sheet1!S123)</f>
        <v/>
      </c>
      <c r="Y123" s="889" t="str">
        <f>IF([5]Sheet1!T123="","",[5]Sheet1!T123)</f>
        <v/>
      </c>
      <c r="Z123" s="886" t="str">
        <f>IF([5]Sheet1!U123="","",[5]Sheet1!U123)</f>
        <v/>
      </c>
      <c r="AA123" s="889" t="str">
        <f>IF([5]Sheet1!V123="","",[5]Sheet1!V123)</f>
        <v/>
      </c>
      <c r="AB123" s="886" t="str">
        <f>IF([5]Sheet1!W123="","",[5]Sheet1!W123)</f>
        <v/>
      </c>
      <c r="AC123" s="214"/>
      <c r="AD123" s="214"/>
      <c r="AE123" s="214"/>
      <c r="AF123" s="214"/>
      <c r="AG123" s="214"/>
      <c r="AH123" s="214"/>
      <c r="AI123" s="214"/>
      <c r="AJ123" s="214"/>
      <c r="AK123" s="214"/>
      <c r="AL123" s="214"/>
      <c r="AM123" s="214"/>
      <c r="AN123" s="214"/>
      <c r="AO123" s="214"/>
      <c r="AP123" s="214"/>
      <c r="AQ123" s="214"/>
      <c r="AR123" s="214"/>
      <c r="AS123" s="214"/>
      <c r="AT123" s="214"/>
      <c r="AU123" s="214"/>
      <c r="AV123" s="214"/>
      <c r="AW123" s="214"/>
      <c r="AX123" s="214"/>
      <c r="AY123" s="214"/>
      <c r="AZ123" s="214"/>
      <c r="BA123" s="214"/>
      <c r="BB123" s="214"/>
      <c r="BC123" s="214"/>
      <c r="BD123" s="214"/>
      <c r="BE123" s="214"/>
      <c r="BF123" s="214"/>
      <c r="BG123" s="214"/>
      <c r="BH123" s="214"/>
      <c r="BI123" s="214"/>
      <c r="BJ123" s="214"/>
      <c r="BK123" s="214"/>
      <c r="BL123" s="214"/>
      <c r="BM123" s="214"/>
      <c r="BN123" s="214"/>
      <c r="BO123" s="214"/>
      <c r="BP123" s="214"/>
      <c r="BQ123" s="214"/>
      <c r="BR123" s="214"/>
      <c r="BS123" s="214"/>
      <c r="BT123" s="214"/>
      <c r="BU123" s="214"/>
      <c r="BV123" s="214"/>
      <c r="BW123" s="214"/>
      <c r="BX123" s="214"/>
      <c r="BY123" s="214"/>
      <c r="BZ123" s="214"/>
      <c r="CA123" s="214"/>
      <c r="CB123" s="214"/>
      <c r="CC123" s="214"/>
    </row>
    <row r="124" spans="1:81" x14ac:dyDescent="0.25">
      <c r="A124" s="214"/>
      <c r="B124" s="214"/>
      <c r="C124" s="214"/>
      <c r="D124" s="214"/>
      <c r="E124" s="214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14"/>
      <c r="AI124" s="214"/>
      <c r="AJ124" s="214"/>
      <c r="AK124" s="214"/>
      <c r="AL124" s="214"/>
      <c r="AM124" s="214"/>
      <c r="AN124" s="214"/>
      <c r="AO124" s="214"/>
      <c r="AP124" s="214"/>
      <c r="AQ124" s="214"/>
      <c r="AR124" s="214"/>
      <c r="AS124" s="214"/>
      <c r="AT124" s="214"/>
      <c r="AU124" s="214"/>
      <c r="AV124" s="214"/>
      <c r="AW124" s="214"/>
      <c r="AX124" s="214"/>
      <c r="AY124" s="214"/>
      <c r="AZ124" s="214"/>
      <c r="BA124" s="214"/>
      <c r="BB124" s="214"/>
      <c r="BC124" s="214"/>
      <c r="BD124" s="214"/>
      <c r="BE124" s="214"/>
      <c r="BF124" s="214"/>
      <c r="BG124" s="214"/>
      <c r="BH124" s="214"/>
      <c r="BI124" s="214"/>
      <c r="BJ124" s="214"/>
      <c r="BK124" s="214"/>
      <c r="BL124" s="214"/>
      <c r="BM124" s="214"/>
      <c r="BN124" s="214"/>
      <c r="BO124" s="214"/>
      <c r="BP124" s="214"/>
      <c r="BQ124" s="214"/>
      <c r="BR124" s="214"/>
      <c r="BS124" s="214"/>
      <c r="BT124" s="214"/>
      <c r="BU124" s="214"/>
      <c r="BV124" s="214"/>
      <c r="BW124" s="214"/>
      <c r="BX124" s="214"/>
      <c r="BY124" s="214"/>
      <c r="BZ124" s="214"/>
      <c r="CA124" s="214"/>
      <c r="CB124" s="214"/>
      <c r="CC124" s="214"/>
    </row>
    <row r="125" spans="1:81" x14ac:dyDescent="0.25">
      <c r="A125" s="214"/>
      <c r="B125" s="214"/>
      <c r="C125" s="214"/>
      <c r="D125" s="214"/>
      <c r="E125" s="214"/>
      <c r="F125" s="214"/>
      <c r="G125" s="214"/>
      <c r="H125" s="214"/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  <c r="AK125" s="214"/>
      <c r="AL125" s="214"/>
      <c r="AM125" s="214"/>
      <c r="AN125" s="214"/>
      <c r="AO125" s="214"/>
      <c r="AP125" s="214"/>
      <c r="AQ125" s="214"/>
      <c r="AR125" s="214"/>
      <c r="AS125" s="214"/>
      <c r="AT125" s="214"/>
      <c r="AU125" s="214"/>
      <c r="AV125" s="214"/>
      <c r="AW125" s="214"/>
      <c r="AX125" s="214"/>
      <c r="AY125" s="214"/>
      <c r="AZ125" s="214"/>
      <c r="BA125" s="214"/>
      <c r="BB125" s="214"/>
      <c r="BC125" s="214"/>
      <c r="BD125" s="214"/>
      <c r="BE125" s="214"/>
      <c r="BF125" s="214"/>
      <c r="BG125" s="214"/>
      <c r="BH125" s="214"/>
      <c r="BI125" s="214"/>
      <c r="BJ125" s="214"/>
      <c r="BK125" s="214"/>
      <c r="BL125" s="214"/>
      <c r="BM125" s="214"/>
      <c r="BN125" s="214"/>
      <c r="BO125" s="214"/>
      <c r="BP125" s="214"/>
      <c r="BQ125" s="214"/>
      <c r="BR125" s="214"/>
      <c r="BS125" s="214"/>
      <c r="BT125" s="214"/>
      <c r="BU125" s="214"/>
      <c r="BV125" s="214"/>
      <c r="BW125" s="214"/>
      <c r="BX125" s="214"/>
      <c r="BY125" s="214"/>
      <c r="BZ125" s="214"/>
      <c r="CA125" s="214"/>
    </row>
    <row r="126" spans="1:81" x14ac:dyDescent="0.25">
      <c r="A126" s="214"/>
      <c r="B126" s="214"/>
      <c r="C126" s="214"/>
      <c r="D126" s="214"/>
      <c r="E126" s="214"/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4"/>
      <c r="AH126" s="214"/>
      <c r="AI126" s="214"/>
      <c r="AJ126" s="214"/>
      <c r="AK126" s="214"/>
      <c r="AL126" s="214"/>
      <c r="AM126" s="214"/>
      <c r="AN126" s="214"/>
      <c r="AO126" s="214"/>
      <c r="AP126" s="214"/>
      <c r="AQ126" s="214"/>
      <c r="AR126" s="214"/>
      <c r="AS126" s="214"/>
      <c r="AT126" s="214"/>
      <c r="AU126" s="214"/>
      <c r="AV126" s="214"/>
      <c r="AW126" s="214"/>
      <c r="AX126" s="214"/>
      <c r="AY126" s="214"/>
      <c r="AZ126" s="214"/>
      <c r="BA126" s="214"/>
      <c r="BB126" s="214"/>
      <c r="BC126" s="214"/>
      <c r="BD126" s="214"/>
      <c r="BE126" s="214"/>
      <c r="BF126" s="214"/>
      <c r="BG126" s="214"/>
      <c r="BH126" s="214"/>
      <c r="BI126" s="214"/>
      <c r="BJ126" s="214"/>
      <c r="BK126" s="214"/>
      <c r="BL126" s="214"/>
      <c r="BM126" s="214"/>
      <c r="BN126" s="214"/>
      <c r="BO126" s="214"/>
      <c r="BP126" s="214"/>
      <c r="BQ126" s="214"/>
      <c r="BR126" s="214"/>
      <c r="BS126" s="214"/>
      <c r="BT126" s="214"/>
      <c r="BU126" s="214"/>
      <c r="BV126" s="214"/>
      <c r="BW126" s="214"/>
      <c r="BX126" s="214"/>
      <c r="BY126" s="214"/>
      <c r="BZ126" s="214"/>
      <c r="CA126" s="214"/>
    </row>
    <row r="127" spans="1:81" x14ac:dyDescent="0.25">
      <c r="A127" s="214"/>
      <c r="B127" s="214"/>
      <c r="C127" s="214"/>
      <c r="D127" s="214"/>
      <c r="E127" s="214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  <c r="AK127" s="214"/>
      <c r="AL127" s="214"/>
      <c r="AM127" s="214"/>
      <c r="AN127" s="214"/>
      <c r="AO127" s="214"/>
      <c r="AP127" s="214"/>
      <c r="AQ127" s="214"/>
      <c r="AR127" s="214"/>
      <c r="AS127" s="214"/>
      <c r="AT127" s="214"/>
      <c r="AU127" s="214"/>
      <c r="AV127" s="214"/>
      <c r="AW127" s="214"/>
      <c r="AX127" s="214"/>
      <c r="AY127" s="214"/>
      <c r="AZ127" s="214"/>
      <c r="BA127" s="214"/>
      <c r="BB127" s="214"/>
      <c r="BC127" s="214"/>
      <c r="BD127" s="214"/>
      <c r="BE127" s="214"/>
      <c r="BF127" s="214"/>
      <c r="BG127" s="214"/>
      <c r="BH127" s="214"/>
      <c r="BI127" s="214"/>
      <c r="BJ127" s="214"/>
      <c r="BK127" s="214"/>
      <c r="BL127" s="214"/>
      <c r="BM127" s="214"/>
      <c r="BN127" s="214"/>
      <c r="BO127" s="214"/>
      <c r="BP127" s="214"/>
      <c r="BQ127" s="214"/>
      <c r="BR127" s="214"/>
      <c r="BS127" s="214"/>
      <c r="BT127" s="214"/>
      <c r="BU127" s="214"/>
      <c r="BV127" s="214"/>
      <c r="BW127" s="214"/>
      <c r="BX127" s="214"/>
      <c r="BY127" s="214"/>
      <c r="BZ127" s="214"/>
      <c r="CA127" s="214"/>
    </row>
    <row r="128" spans="1:81" x14ac:dyDescent="0.25">
      <c r="A128" s="214"/>
      <c r="B128" s="214"/>
      <c r="C128" s="214"/>
      <c r="D128" s="214"/>
      <c r="E128" s="214"/>
      <c r="F128" s="214"/>
      <c r="G128" s="214"/>
      <c r="H128" s="214"/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  <c r="AK128" s="214"/>
      <c r="AL128" s="214"/>
      <c r="AM128" s="214"/>
      <c r="AN128" s="214"/>
      <c r="AO128" s="214"/>
      <c r="AP128" s="214"/>
      <c r="AQ128" s="214"/>
      <c r="AR128" s="214"/>
      <c r="AS128" s="214"/>
      <c r="AT128" s="214"/>
      <c r="AU128" s="214"/>
      <c r="AV128" s="214"/>
      <c r="AW128" s="214"/>
      <c r="AX128" s="214"/>
      <c r="AY128" s="214"/>
      <c r="AZ128" s="214"/>
      <c r="BA128" s="214"/>
      <c r="BB128" s="214"/>
      <c r="BC128" s="214"/>
      <c r="BD128" s="214"/>
      <c r="BE128" s="214"/>
      <c r="BF128" s="214"/>
      <c r="BG128" s="214"/>
      <c r="BH128" s="214"/>
      <c r="BI128" s="214"/>
      <c r="BJ128" s="214"/>
      <c r="BK128" s="214"/>
      <c r="BL128" s="214"/>
      <c r="BM128" s="214"/>
      <c r="BN128" s="214"/>
      <c r="BO128" s="214"/>
      <c r="BP128" s="214"/>
      <c r="BQ128" s="214"/>
      <c r="BR128" s="214"/>
      <c r="BS128" s="214"/>
      <c r="BT128" s="214"/>
      <c r="BU128" s="214"/>
      <c r="BV128" s="214"/>
      <c r="BW128" s="214"/>
      <c r="BX128" s="214"/>
      <c r="BY128" s="214"/>
      <c r="BZ128" s="214"/>
      <c r="CA128" s="214"/>
    </row>
    <row r="129" spans="1:79" x14ac:dyDescent="0.25">
      <c r="A129" s="214"/>
      <c r="B129" s="214"/>
      <c r="C129" s="214"/>
      <c r="D129" s="214"/>
      <c r="E129" s="214"/>
      <c r="F129" s="214"/>
      <c r="G129" s="214"/>
      <c r="H129" s="214"/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  <c r="AK129" s="214"/>
      <c r="AL129" s="214"/>
      <c r="AM129" s="214"/>
      <c r="AN129" s="214"/>
      <c r="AO129" s="214"/>
      <c r="AP129" s="214"/>
      <c r="AQ129" s="214"/>
      <c r="AR129" s="214"/>
      <c r="AS129" s="214"/>
      <c r="AT129" s="214"/>
      <c r="AU129" s="214"/>
      <c r="AV129" s="214"/>
      <c r="AW129" s="214"/>
      <c r="AX129" s="214"/>
      <c r="AY129" s="214"/>
      <c r="AZ129" s="214"/>
      <c r="BA129" s="214"/>
      <c r="BB129" s="214"/>
      <c r="BC129" s="214"/>
      <c r="BD129" s="214"/>
      <c r="BE129" s="214"/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4"/>
      <c r="BQ129" s="214"/>
      <c r="BR129" s="214"/>
      <c r="BS129" s="214"/>
      <c r="BT129" s="214"/>
      <c r="BU129" s="214"/>
      <c r="BV129" s="214"/>
      <c r="BW129" s="214"/>
      <c r="BX129" s="214"/>
      <c r="BY129" s="214"/>
      <c r="BZ129" s="214"/>
      <c r="CA129" s="214"/>
    </row>
    <row r="130" spans="1:79" x14ac:dyDescent="0.25">
      <c r="A130" s="214"/>
      <c r="B130" s="214"/>
      <c r="C130" s="214"/>
      <c r="D130" s="214"/>
      <c r="E130" s="214"/>
      <c r="F130" s="214"/>
      <c r="G130" s="214"/>
      <c r="H130" s="214"/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  <c r="AK130" s="214"/>
      <c r="AL130" s="214"/>
      <c r="AM130" s="214"/>
      <c r="AN130" s="214"/>
      <c r="AO130" s="214"/>
      <c r="AP130" s="214"/>
      <c r="AQ130" s="214"/>
      <c r="AR130" s="214"/>
      <c r="AS130" s="214"/>
      <c r="AT130" s="214"/>
      <c r="AU130" s="214"/>
      <c r="AV130" s="214"/>
      <c r="AW130" s="214"/>
      <c r="AX130" s="214"/>
      <c r="AY130" s="214"/>
      <c r="AZ130" s="214"/>
      <c r="BA130" s="214"/>
      <c r="BB130" s="214"/>
      <c r="BC130" s="214"/>
      <c r="BD130" s="214"/>
      <c r="BE130" s="214"/>
      <c r="BF130" s="214"/>
      <c r="BG130" s="214"/>
      <c r="BH130" s="214"/>
      <c r="BI130" s="214"/>
      <c r="BJ130" s="214"/>
      <c r="BK130" s="214"/>
      <c r="BL130" s="214"/>
      <c r="BM130" s="214"/>
      <c r="BN130" s="214"/>
      <c r="BO130" s="214"/>
      <c r="BP130" s="214"/>
      <c r="BQ130" s="214"/>
      <c r="BR130" s="214"/>
      <c r="BS130" s="214"/>
      <c r="BT130" s="214"/>
      <c r="BU130" s="214"/>
      <c r="BV130" s="214"/>
      <c r="BW130" s="214"/>
      <c r="BX130" s="214"/>
      <c r="BY130" s="214"/>
      <c r="BZ130" s="214"/>
      <c r="CA130" s="214"/>
    </row>
    <row r="131" spans="1:79" x14ac:dyDescent="0.25">
      <c r="A131" s="214"/>
      <c r="B131" s="214"/>
      <c r="C131" s="214"/>
      <c r="D131" s="214"/>
      <c r="E131" s="214"/>
      <c r="F131" s="214"/>
      <c r="G131" s="214"/>
      <c r="H131" s="214"/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  <c r="AK131" s="214"/>
      <c r="AL131" s="214"/>
      <c r="AM131" s="214"/>
      <c r="AN131" s="214"/>
      <c r="AO131" s="214"/>
      <c r="AP131" s="214"/>
      <c r="AQ131" s="214"/>
      <c r="AR131" s="214"/>
      <c r="AS131" s="214"/>
      <c r="AT131" s="214"/>
      <c r="AU131" s="214"/>
      <c r="AV131" s="214"/>
      <c r="AW131" s="214"/>
      <c r="AX131" s="214"/>
      <c r="AY131" s="214"/>
      <c r="AZ131" s="214"/>
      <c r="BA131" s="214"/>
      <c r="BB131" s="214"/>
      <c r="BC131" s="214"/>
      <c r="BD131" s="214"/>
      <c r="BE131" s="214"/>
      <c r="BF131" s="214"/>
      <c r="BG131" s="214"/>
      <c r="BH131" s="214"/>
      <c r="BI131" s="214"/>
      <c r="BJ131" s="214"/>
      <c r="BK131" s="214"/>
      <c r="BL131" s="214"/>
      <c r="BM131" s="214"/>
      <c r="BN131" s="214"/>
      <c r="BO131" s="214"/>
      <c r="BP131" s="214"/>
      <c r="BQ131" s="214"/>
      <c r="BR131" s="214"/>
      <c r="BS131" s="214"/>
      <c r="BT131" s="214"/>
      <c r="BU131" s="214"/>
      <c r="BV131" s="214"/>
      <c r="BW131" s="214"/>
      <c r="BX131" s="214"/>
      <c r="BY131" s="214"/>
      <c r="BZ131" s="214"/>
      <c r="CA131" s="214"/>
    </row>
    <row r="132" spans="1:79" x14ac:dyDescent="0.25">
      <c r="A132" s="214"/>
      <c r="B132" s="214"/>
      <c r="C132" s="214"/>
      <c r="D132" s="214"/>
      <c r="E132" s="214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  <c r="AF132" s="214"/>
      <c r="AG132" s="214"/>
      <c r="AH132" s="214"/>
      <c r="AI132" s="214"/>
      <c r="AJ132" s="214"/>
      <c r="AK132" s="214"/>
      <c r="AL132" s="214"/>
      <c r="AM132" s="214"/>
      <c r="AN132" s="214"/>
      <c r="AO132" s="214"/>
      <c r="AP132" s="214"/>
      <c r="AQ132" s="214"/>
      <c r="AR132" s="214"/>
      <c r="AS132" s="214"/>
      <c r="AT132" s="214"/>
      <c r="AU132" s="214"/>
      <c r="AV132" s="214"/>
      <c r="AW132" s="214"/>
      <c r="AX132" s="214"/>
      <c r="AY132" s="214"/>
      <c r="AZ132" s="214"/>
      <c r="BA132" s="214"/>
      <c r="BB132" s="214"/>
      <c r="BC132" s="214"/>
      <c r="BD132" s="214"/>
      <c r="BE132" s="214"/>
      <c r="BF132" s="214"/>
      <c r="BG132" s="214"/>
      <c r="BH132" s="214"/>
      <c r="BI132" s="214"/>
      <c r="BJ132" s="214"/>
      <c r="BK132" s="214"/>
      <c r="BL132" s="214"/>
      <c r="BM132" s="214"/>
      <c r="BN132" s="214"/>
      <c r="BO132" s="214"/>
      <c r="BP132" s="214"/>
      <c r="BQ132" s="214"/>
      <c r="BR132" s="214"/>
      <c r="BS132" s="214"/>
      <c r="BT132" s="214"/>
      <c r="BU132" s="214"/>
      <c r="BV132" s="214"/>
      <c r="BW132" s="214"/>
      <c r="BX132" s="214"/>
      <c r="BY132" s="214"/>
      <c r="BZ132" s="214"/>
      <c r="CA132" s="214"/>
    </row>
    <row r="133" spans="1:79" x14ac:dyDescent="0.25">
      <c r="A133" s="214"/>
      <c r="B133" s="214"/>
      <c r="C133" s="214"/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  <c r="AK133" s="214"/>
      <c r="AL133" s="214"/>
      <c r="AM133" s="214"/>
      <c r="AN133" s="214"/>
      <c r="AO133" s="214"/>
      <c r="AP133" s="214"/>
      <c r="AQ133" s="214"/>
      <c r="AR133" s="214"/>
      <c r="AS133" s="214"/>
      <c r="AT133" s="214"/>
      <c r="AU133" s="214"/>
      <c r="AV133" s="214"/>
      <c r="AW133" s="214"/>
      <c r="AX133" s="214"/>
      <c r="AY133" s="214"/>
      <c r="AZ133" s="214"/>
      <c r="BA133" s="214"/>
      <c r="BB133" s="214"/>
      <c r="BC133" s="214"/>
      <c r="BD133" s="214"/>
      <c r="BE133" s="214"/>
      <c r="BF133" s="214"/>
      <c r="BG133" s="214"/>
      <c r="BH133" s="214"/>
      <c r="BI133" s="214"/>
      <c r="BJ133" s="214"/>
      <c r="BK133" s="214"/>
      <c r="BL133" s="214"/>
      <c r="BM133" s="214"/>
      <c r="BN133" s="214"/>
      <c r="BO133" s="214"/>
      <c r="BP133" s="214"/>
      <c r="BQ133" s="214"/>
      <c r="BR133" s="214"/>
      <c r="BS133" s="214"/>
      <c r="BT133" s="214"/>
      <c r="BU133" s="214"/>
      <c r="BV133" s="214"/>
      <c r="BW133" s="214"/>
      <c r="BX133" s="214"/>
      <c r="BY133" s="214"/>
      <c r="BZ133" s="214"/>
      <c r="CA133" s="214"/>
    </row>
    <row r="134" spans="1:79" x14ac:dyDescent="0.25">
      <c r="A134" s="214"/>
      <c r="B134" s="214"/>
      <c r="C134" s="214"/>
      <c r="D134" s="214"/>
      <c r="E134" s="214"/>
      <c r="F134" s="214"/>
      <c r="G134" s="214"/>
      <c r="H134" s="214"/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  <c r="AK134" s="214"/>
      <c r="AL134" s="214"/>
      <c r="AM134" s="214"/>
      <c r="AN134" s="214"/>
      <c r="AO134" s="214"/>
      <c r="AP134" s="214"/>
      <c r="AQ134" s="214"/>
      <c r="AR134" s="214"/>
      <c r="AS134" s="214"/>
      <c r="AT134" s="214"/>
      <c r="AU134" s="214"/>
      <c r="AV134" s="214"/>
      <c r="AW134" s="214"/>
      <c r="AX134" s="214"/>
      <c r="AY134" s="214"/>
      <c r="AZ134" s="214"/>
      <c r="BA134" s="214"/>
      <c r="BB134" s="214"/>
      <c r="BC134" s="214"/>
      <c r="BD134" s="214"/>
      <c r="BE134" s="214"/>
      <c r="BF134" s="214"/>
      <c r="BG134" s="214"/>
      <c r="BH134" s="214"/>
      <c r="BI134" s="214"/>
      <c r="BJ134" s="214"/>
      <c r="BK134" s="214"/>
      <c r="BL134" s="214"/>
      <c r="BM134" s="214"/>
      <c r="BN134" s="214"/>
      <c r="BO134" s="214"/>
      <c r="BP134" s="214"/>
      <c r="BQ134" s="214"/>
      <c r="BR134" s="214"/>
      <c r="BS134" s="214"/>
      <c r="BT134" s="214"/>
      <c r="BU134" s="214"/>
      <c r="BV134" s="214"/>
      <c r="BW134" s="214"/>
      <c r="BX134" s="214"/>
      <c r="BY134" s="214"/>
      <c r="BZ134" s="214"/>
      <c r="CA134" s="214"/>
    </row>
    <row r="135" spans="1:79" x14ac:dyDescent="0.25">
      <c r="A135" s="214"/>
      <c r="B135" s="214"/>
      <c r="C135" s="214"/>
      <c r="D135" s="214"/>
      <c r="E135" s="214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  <c r="AF135" s="214"/>
      <c r="AG135" s="214"/>
      <c r="AH135" s="214"/>
      <c r="AI135" s="214"/>
      <c r="AJ135" s="214"/>
      <c r="AK135" s="214"/>
      <c r="AL135" s="214"/>
      <c r="AM135" s="214"/>
      <c r="AN135" s="214"/>
      <c r="AO135" s="214"/>
      <c r="AP135" s="214"/>
      <c r="AQ135" s="214"/>
      <c r="AR135" s="214"/>
      <c r="AS135" s="214"/>
      <c r="AT135" s="214"/>
      <c r="AU135" s="214"/>
      <c r="AV135" s="214"/>
      <c r="AW135" s="214"/>
      <c r="AX135" s="214"/>
      <c r="AY135" s="214"/>
      <c r="AZ135" s="214"/>
      <c r="BA135" s="214"/>
      <c r="BB135" s="214"/>
      <c r="BC135" s="214"/>
      <c r="BD135" s="214"/>
      <c r="BE135" s="214"/>
      <c r="BF135" s="214"/>
      <c r="BG135" s="214"/>
      <c r="BH135" s="214"/>
      <c r="BI135" s="214"/>
      <c r="BJ135" s="214"/>
      <c r="BK135" s="214"/>
      <c r="BL135" s="214"/>
      <c r="BM135" s="214"/>
      <c r="BN135" s="214"/>
      <c r="BO135" s="214"/>
      <c r="BP135" s="214"/>
      <c r="BQ135" s="214"/>
      <c r="BR135" s="214"/>
      <c r="BS135" s="214"/>
      <c r="BT135" s="214"/>
      <c r="BU135" s="214"/>
      <c r="BV135" s="214"/>
      <c r="BW135" s="214"/>
      <c r="BX135" s="214"/>
      <c r="BY135" s="214"/>
      <c r="BZ135" s="214"/>
      <c r="CA135" s="214"/>
    </row>
    <row r="136" spans="1:79" x14ac:dyDescent="0.25">
      <c r="A136" s="214"/>
      <c r="B136" s="214"/>
      <c r="C136" s="214"/>
      <c r="D136" s="214"/>
      <c r="E136" s="214"/>
      <c r="F136" s="214"/>
      <c r="G136" s="214"/>
      <c r="H136" s="214"/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  <c r="AA136" s="214"/>
      <c r="AB136" s="214"/>
      <c r="AC136" s="214"/>
      <c r="AD136" s="214"/>
      <c r="AE136" s="214"/>
      <c r="AF136" s="214"/>
      <c r="AG136" s="214"/>
      <c r="AH136" s="214"/>
      <c r="AI136" s="214"/>
      <c r="AJ136" s="214"/>
      <c r="AK136" s="214"/>
      <c r="AL136" s="214"/>
      <c r="AM136" s="214"/>
      <c r="AN136" s="214"/>
      <c r="AO136" s="214"/>
      <c r="AP136" s="214"/>
      <c r="AQ136" s="214"/>
      <c r="AR136" s="214"/>
      <c r="AS136" s="214"/>
      <c r="AT136" s="214"/>
      <c r="AU136" s="214"/>
      <c r="AV136" s="214"/>
      <c r="AW136" s="214"/>
      <c r="AX136" s="214"/>
      <c r="AY136" s="214"/>
      <c r="AZ136" s="214"/>
      <c r="BA136" s="214"/>
      <c r="BB136" s="214"/>
      <c r="BC136" s="214"/>
      <c r="BD136" s="214"/>
      <c r="BE136" s="214"/>
      <c r="BF136" s="214"/>
      <c r="BG136" s="214"/>
      <c r="BH136" s="214"/>
      <c r="BI136" s="214"/>
      <c r="BJ136" s="214"/>
      <c r="BK136" s="214"/>
      <c r="BL136" s="214"/>
      <c r="BM136" s="214"/>
      <c r="BN136" s="214"/>
      <c r="BO136" s="214"/>
      <c r="BP136" s="214"/>
      <c r="BQ136" s="214"/>
      <c r="BR136" s="214"/>
      <c r="BS136" s="214"/>
      <c r="BT136" s="214"/>
      <c r="BU136" s="214"/>
      <c r="BV136" s="214"/>
      <c r="BW136" s="214"/>
      <c r="BX136" s="214"/>
      <c r="BY136" s="214"/>
      <c r="BZ136" s="214"/>
      <c r="CA136" s="214"/>
    </row>
    <row r="137" spans="1:79" x14ac:dyDescent="0.25">
      <c r="A137" s="214"/>
      <c r="B137" s="214"/>
      <c r="C137" s="214"/>
      <c r="D137" s="214"/>
      <c r="E137" s="214"/>
      <c r="F137" s="214"/>
      <c r="G137" s="214"/>
      <c r="H137" s="214"/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  <c r="AK137" s="214"/>
      <c r="AL137" s="214"/>
      <c r="AM137" s="214"/>
      <c r="AN137" s="214"/>
      <c r="AO137" s="214"/>
      <c r="AP137" s="214"/>
      <c r="AQ137" s="214"/>
      <c r="AR137" s="214"/>
      <c r="AS137" s="214"/>
      <c r="AT137" s="214"/>
      <c r="AU137" s="214"/>
      <c r="AV137" s="214"/>
      <c r="AW137" s="214"/>
      <c r="AX137" s="214"/>
      <c r="AY137" s="214"/>
      <c r="AZ137" s="214"/>
      <c r="BA137" s="214"/>
      <c r="BB137" s="214"/>
      <c r="BC137" s="214"/>
      <c r="BD137" s="214"/>
      <c r="BE137" s="214"/>
      <c r="BF137" s="214"/>
      <c r="BG137" s="214"/>
      <c r="BH137" s="214"/>
      <c r="BI137" s="214"/>
      <c r="BJ137" s="214"/>
      <c r="BK137" s="214"/>
      <c r="BL137" s="214"/>
      <c r="BM137" s="214"/>
      <c r="BN137" s="214"/>
      <c r="BO137" s="214"/>
      <c r="BP137" s="214"/>
      <c r="BQ137" s="214"/>
      <c r="BR137" s="214"/>
      <c r="BS137" s="214"/>
      <c r="BT137" s="214"/>
      <c r="BU137" s="214"/>
      <c r="BV137" s="214"/>
      <c r="BW137" s="214"/>
      <c r="BX137" s="214"/>
      <c r="BY137" s="214"/>
      <c r="BZ137" s="214"/>
      <c r="CA137" s="214"/>
    </row>
    <row r="138" spans="1:79" x14ac:dyDescent="0.25">
      <c r="A138" s="214"/>
      <c r="B138" s="214"/>
      <c r="C138" s="214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4"/>
      <c r="AP138" s="214"/>
      <c r="AQ138" s="214"/>
      <c r="AR138" s="214"/>
      <c r="AS138" s="214"/>
      <c r="AT138" s="214"/>
      <c r="AU138" s="214"/>
      <c r="AV138" s="214"/>
      <c r="AW138" s="214"/>
      <c r="AX138" s="214"/>
      <c r="AY138" s="214"/>
      <c r="AZ138" s="214"/>
      <c r="BA138" s="214"/>
      <c r="BB138" s="214"/>
      <c r="BC138" s="214"/>
      <c r="BD138" s="214"/>
      <c r="BE138" s="214"/>
      <c r="BF138" s="214"/>
      <c r="BG138" s="214"/>
      <c r="BH138" s="214"/>
      <c r="BI138" s="214"/>
      <c r="BJ138" s="214"/>
      <c r="BK138" s="214"/>
      <c r="BL138" s="214"/>
      <c r="BM138" s="214"/>
      <c r="BN138" s="214"/>
      <c r="BO138" s="214"/>
      <c r="BP138" s="214"/>
      <c r="BQ138" s="214"/>
      <c r="BR138" s="214"/>
      <c r="BS138" s="214"/>
      <c r="BT138" s="214"/>
      <c r="BU138" s="214"/>
      <c r="BV138" s="214"/>
      <c r="BW138" s="214"/>
      <c r="BX138" s="214"/>
      <c r="BY138" s="214"/>
      <c r="BZ138" s="214"/>
      <c r="CA138" s="214"/>
    </row>
    <row r="139" spans="1:79" x14ac:dyDescent="0.25">
      <c r="A139" s="214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4"/>
      <c r="AP139" s="214"/>
      <c r="AQ139" s="214"/>
      <c r="AR139" s="214"/>
      <c r="AS139" s="214"/>
      <c r="AT139" s="214"/>
      <c r="AU139" s="214"/>
      <c r="AV139" s="214"/>
      <c r="AW139" s="214"/>
      <c r="AX139" s="214"/>
      <c r="AY139" s="214"/>
      <c r="AZ139" s="214"/>
      <c r="BA139" s="214"/>
      <c r="BB139" s="214"/>
      <c r="BC139" s="214"/>
      <c r="BD139" s="214"/>
      <c r="BE139" s="214"/>
      <c r="BF139" s="214"/>
      <c r="BG139" s="214"/>
      <c r="BH139" s="214"/>
      <c r="BI139" s="214"/>
      <c r="BJ139" s="214"/>
      <c r="BK139" s="214"/>
      <c r="BL139" s="214"/>
      <c r="BM139" s="214"/>
      <c r="BN139" s="214"/>
      <c r="BO139" s="214"/>
      <c r="BP139" s="214"/>
      <c r="BQ139" s="214"/>
      <c r="BR139" s="214"/>
      <c r="BS139" s="214"/>
      <c r="BT139" s="214"/>
      <c r="BU139" s="214"/>
      <c r="BV139" s="214"/>
      <c r="BW139" s="214"/>
      <c r="BX139" s="214"/>
      <c r="BY139" s="214"/>
      <c r="BZ139" s="214"/>
      <c r="CA139" s="214"/>
    </row>
    <row r="140" spans="1:79" x14ac:dyDescent="0.25">
      <c r="A140" s="214"/>
      <c r="B140" s="214"/>
      <c r="C140" s="214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  <c r="AK140" s="214"/>
      <c r="AL140" s="214"/>
      <c r="AM140" s="214"/>
      <c r="AN140" s="214"/>
      <c r="AO140" s="214"/>
      <c r="AP140" s="214"/>
      <c r="AQ140" s="214"/>
      <c r="AR140" s="214"/>
      <c r="AS140" s="214"/>
      <c r="AT140" s="214"/>
      <c r="AU140" s="214"/>
      <c r="AV140" s="214"/>
      <c r="AW140" s="214"/>
      <c r="AX140" s="214"/>
      <c r="AY140" s="214"/>
      <c r="AZ140" s="214"/>
      <c r="BA140" s="214"/>
      <c r="BB140" s="214"/>
      <c r="BC140" s="214"/>
      <c r="BD140" s="214"/>
      <c r="BE140" s="214"/>
      <c r="BF140" s="214"/>
      <c r="BG140" s="214"/>
      <c r="BH140" s="214"/>
      <c r="BI140" s="214"/>
      <c r="BJ140" s="214"/>
      <c r="BK140" s="214"/>
      <c r="BL140" s="214"/>
      <c r="BM140" s="214"/>
      <c r="BN140" s="214"/>
      <c r="BO140" s="214"/>
      <c r="BP140" s="214"/>
      <c r="BQ140" s="214"/>
      <c r="BR140" s="214"/>
      <c r="BS140" s="214"/>
      <c r="BT140" s="214"/>
      <c r="BU140" s="214"/>
      <c r="BV140" s="214"/>
      <c r="BW140" s="214"/>
      <c r="BX140" s="214"/>
      <c r="BY140" s="214"/>
      <c r="BZ140" s="214"/>
      <c r="CA140" s="214"/>
    </row>
    <row r="141" spans="1:79" x14ac:dyDescent="0.25">
      <c r="A141" s="214"/>
      <c r="B141" s="214"/>
      <c r="C141" s="214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  <c r="AK141" s="214"/>
      <c r="AL141" s="214"/>
      <c r="AM141" s="214"/>
      <c r="AN141" s="214"/>
      <c r="AO141" s="214"/>
      <c r="AP141" s="214"/>
      <c r="AQ141" s="214"/>
      <c r="AR141" s="214"/>
      <c r="AS141" s="214"/>
      <c r="AT141" s="214"/>
      <c r="AU141" s="214"/>
      <c r="AV141" s="214"/>
      <c r="AW141" s="214"/>
      <c r="AX141" s="214"/>
      <c r="AY141" s="214"/>
      <c r="AZ141" s="214"/>
      <c r="BA141" s="214"/>
      <c r="BB141" s="214"/>
      <c r="BC141" s="214"/>
      <c r="BD141" s="214"/>
      <c r="BE141" s="214"/>
      <c r="BF141" s="214"/>
      <c r="BG141" s="214"/>
      <c r="BH141" s="214"/>
      <c r="BI141" s="214"/>
      <c r="BJ141" s="214"/>
      <c r="BK141" s="214"/>
      <c r="BL141" s="214"/>
      <c r="BM141" s="214"/>
      <c r="BN141" s="214"/>
      <c r="BO141" s="214"/>
      <c r="BP141" s="214"/>
      <c r="BQ141" s="214"/>
      <c r="BR141" s="214"/>
      <c r="BS141" s="214"/>
      <c r="BT141" s="214"/>
      <c r="BU141" s="214"/>
      <c r="BV141" s="214"/>
      <c r="BW141" s="214"/>
      <c r="BX141" s="214"/>
      <c r="BY141" s="214"/>
      <c r="BZ141" s="214"/>
      <c r="CA141" s="214"/>
    </row>
    <row r="142" spans="1:79" x14ac:dyDescent="0.25">
      <c r="A142" s="214"/>
      <c r="B142" s="214"/>
      <c r="C142" s="214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4"/>
      <c r="AH142" s="214"/>
      <c r="AI142" s="214"/>
      <c r="AJ142" s="214"/>
      <c r="AK142" s="214"/>
      <c r="AL142" s="214"/>
      <c r="AM142" s="214"/>
      <c r="AN142" s="214"/>
      <c r="AO142" s="214"/>
      <c r="AP142" s="214"/>
      <c r="AQ142" s="214"/>
      <c r="AR142" s="214"/>
      <c r="AS142" s="214"/>
      <c r="AT142" s="214"/>
      <c r="AU142" s="214"/>
      <c r="AV142" s="214"/>
      <c r="AW142" s="214"/>
      <c r="AX142" s="214"/>
      <c r="AY142" s="214"/>
      <c r="AZ142" s="214"/>
      <c r="BA142" s="214"/>
      <c r="BB142" s="214"/>
      <c r="BC142" s="214"/>
      <c r="BD142" s="214"/>
      <c r="BE142" s="214"/>
      <c r="BF142" s="214"/>
      <c r="BG142" s="214"/>
      <c r="BH142" s="214"/>
      <c r="BI142" s="214"/>
      <c r="BJ142" s="214"/>
      <c r="BK142" s="214"/>
      <c r="BL142" s="214"/>
      <c r="BM142" s="214"/>
      <c r="BN142" s="214"/>
      <c r="BO142" s="214"/>
      <c r="BP142" s="214"/>
      <c r="BQ142" s="214"/>
      <c r="BR142" s="214"/>
      <c r="BS142" s="214"/>
      <c r="BT142" s="214"/>
      <c r="BU142" s="214"/>
      <c r="BV142" s="214"/>
      <c r="BW142" s="214"/>
      <c r="BX142" s="214"/>
      <c r="BY142" s="214"/>
      <c r="BZ142" s="214"/>
      <c r="CA142" s="214"/>
    </row>
    <row r="143" spans="1:79" x14ac:dyDescent="0.25">
      <c r="A143" s="214"/>
      <c r="B143" s="214"/>
      <c r="C143" s="214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4"/>
      <c r="AH143" s="214"/>
      <c r="AI143" s="214"/>
      <c r="AJ143" s="214"/>
      <c r="AK143" s="214"/>
      <c r="AL143" s="214"/>
      <c r="AM143" s="214"/>
      <c r="AN143" s="214"/>
      <c r="AO143" s="214"/>
      <c r="AP143" s="214"/>
      <c r="AQ143" s="214"/>
      <c r="AR143" s="214"/>
      <c r="AS143" s="214"/>
      <c r="AT143" s="214"/>
      <c r="AU143" s="214"/>
      <c r="AV143" s="214"/>
      <c r="AW143" s="214"/>
      <c r="AX143" s="214"/>
      <c r="AY143" s="214"/>
      <c r="AZ143" s="214"/>
      <c r="BA143" s="214"/>
      <c r="BB143" s="214"/>
      <c r="BC143" s="214"/>
      <c r="BD143" s="214"/>
      <c r="BE143" s="214"/>
      <c r="BF143" s="214"/>
      <c r="BG143" s="214"/>
      <c r="BH143" s="214"/>
      <c r="BI143" s="214"/>
      <c r="BJ143" s="214"/>
      <c r="BK143" s="214"/>
      <c r="BL143" s="214"/>
      <c r="BM143" s="214"/>
      <c r="BN143" s="214"/>
      <c r="BO143" s="214"/>
      <c r="BP143" s="214"/>
      <c r="BQ143" s="214"/>
      <c r="BR143" s="214"/>
      <c r="BS143" s="214"/>
      <c r="BT143" s="214"/>
      <c r="BU143" s="214"/>
      <c r="BV143" s="214"/>
      <c r="BW143" s="214"/>
      <c r="BX143" s="214"/>
      <c r="BY143" s="214"/>
      <c r="BZ143" s="214"/>
      <c r="CA143" s="214"/>
    </row>
    <row r="144" spans="1:79" x14ac:dyDescent="0.25">
      <c r="A144" s="214"/>
      <c r="B144" s="214"/>
      <c r="C144" s="214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  <c r="AK144" s="214"/>
      <c r="AL144" s="214"/>
      <c r="AM144" s="214"/>
      <c r="AN144" s="214"/>
      <c r="AO144" s="214"/>
      <c r="AP144" s="214"/>
      <c r="AQ144" s="214"/>
      <c r="AR144" s="214"/>
      <c r="AS144" s="214"/>
      <c r="AT144" s="214"/>
      <c r="AU144" s="214"/>
      <c r="AV144" s="214"/>
      <c r="AW144" s="214"/>
      <c r="AX144" s="214"/>
      <c r="AY144" s="214"/>
      <c r="AZ144" s="214"/>
      <c r="BA144" s="214"/>
      <c r="BB144" s="214"/>
      <c r="BC144" s="214"/>
      <c r="BD144" s="214"/>
      <c r="BE144" s="214"/>
      <c r="BF144" s="214"/>
      <c r="BG144" s="214"/>
      <c r="BH144" s="214"/>
      <c r="BI144" s="214"/>
      <c r="BJ144" s="214"/>
      <c r="BK144" s="214"/>
      <c r="BL144" s="214"/>
      <c r="BM144" s="214"/>
      <c r="BN144" s="214"/>
      <c r="BO144" s="214"/>
      <c r="BP144" s="214"/>
      <c r="BQ144" s="214"/>
      <c r="BR144" s="214"/>
      <c r="BS144" s="214"/>
      <c r="BT144" s="214"/>
      <c r="BU144" s="214"/>
      <c r="BV144" s="214"/>
      <c r="BW144" s="214"/>
      <c r="BX144" s="214"/>
      <c r="BY144" s="214"/>
      <c r="BZ144" s="214"/>
      <c r="CA144" s="214"/>
    </row>
    <row r="145" spans="1:79" x14ac:dyDescent="0.25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  <c r="AA145" s="214"/>
      <c r="AB145" s="214"/>
      <c r="AC145" s="214"/>
      <c r="AD145" s="214"/>
      <c r="AE145" s="214"/>
      <c r="AF145" s="214"/>
      <c r="AG145" s="214"/>
      <c r="AH145" s="214"/>
      <c r="AI145" s="214"/>
      <c r="AJ145" s="214"/>
      <c r="AK145" s="214"/>
      <c r="AL145" s="214"/>
      <c r="AM145" s="214"/>
      <c r="AN145" s="214"/>
      <c r="AO145" s="214"/>
      <c r="AP145" s="214"/>
      <c r="AQ145" s="214"/>
      <c r="AR145" s="214"/>
      <c r="AS145" s="214"/>
      <c r="AT145" s="214"/>
      <c r="AU145" s="214"/>
      <c r="AV145" s="214"/>
      <c r="AW145" s="214"/>
      <c r="AX145" s="214"/>
      <c r="AY145" s="214"/>
      <c r="AZ145" s="214"/>
      <c r="BA145" s="214"/>
      <c r="BB145" s="214"/>
      <c r="BC145" s="214"/>
      <c r="BD145" s="214"/>
      <c r="BE145" s="214"/>
      <c r="BF145" s="214"/>
      <c r="BG145" s="214"/>
      <c r="BH145" s="214"/>
      <c r="BI145" s="214"/>
      <c r="BJ145" s="214"/>
      <c r="BK145" s="214"/>
      <c r="BL145" s="214"/>
      <c r="BM145" s="214"/>
      <c r="BN145" s="214"/>
      <c r="BO145" s="214"/>
      <c r="BP145" s="214"/>
      <c r="BQ145" s="214"/>
      <c r="BR145" s="214"/>
      <c r="BS145" s="214"/>
      <c r="BT145" s="214"/>
      <c r="BU145" s="214"/>
      <c r="BV145" s="214"/>
      <c r="BW145" s="214"/>
      <c r="BX145" s="214"/>
      <c r="BY145" s="214"/>
      <c r="BZ145" s="214"/>
      <c r="CA145" s="214"/>
    </row>
    <row r="146" spans="1:79" x14ac:dyDescent="0.25">
      <c r="A146" s="214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  <c r="AK146" s="214"/>
      <c r="AL146" s="214"/>
      <c r="AM146" s="214"/>
      <c r="AN146" s="214"/>
      <c r="AO146" s="214"/>
      <c r="AP146" s="214"/>
      <c r="AQ146" s="214"/>
      <c r="AR146" s="214"/>
      <c r="AS146" s="214"/>
      <c r="AT146" s="214"/>
      <c r="AU146" s="214"/>
      <c r="AV146" s="214"/>
      <c r="AW146" s="214"/>
      <c r="AX146" s="214"/>
      <c r="AY146" s="214"/>
      <c r="AZ146" s="214"/>
      <c r="BA146" s="214"/>
      <c r="BB146" s="214"/>
      <c r="BC146" s="214"/>
      <c r="BD146" s="214"/>
      <c r="BE146" s="214"/>
      <c r="BF146" s="214"/>
      <c r="BG146" s="214"/>
      <c r="BH146" s="214"/>
      <c r="BI146" s="214"/>
      <c r="BJ146" s="214"/>
      <c r="BK146" s="214"/>
      <c r="BL146" s="214"/>
      <c r="BM146" s="214"/>
      <c r="BN146" s="214"/>
      <c r="BO146" s="214"/>
      <c r="BP146" s="214"/>
      <c r="BQ146" s="214"/>
      <c r="BR146" s="214"/>
      <c r="BS146" s="214"/>
      <c r="BT146" s="214"/>
      <c r="BU146" s="214"/>
      <c r="BV146" s="214"/>
      <c r="BW146" s="214"/>
      <c r="BX146" s="214"/>
      <c r="BY146" s="214"/>
      <c r="BZ146" s="214"/>
      <c r="CA146" s="214"/>
    </row>
    <row r="147" spans="1:79" x14ac:dyDescent="0.25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  <c r="AK147" s="214"/>
      <c r="AL147" s="214"/>
      <c r="AM147" s="214"/>
      <c r="AN147" s="214"/>
      <c r="AO147" s="214"/>
      <c r="AP147" s="214"/>
      <c r="AQ147" s="214"/>
      <c r="AR147" s="214"/>
      <c r="AS147" s="214"/>
      <c r="AT147" s="214"/>
      <c r="AU147" s="214"/>
      <c r="AV147" s="214"/>
      <c r="AW147" s="214"/>
      <c r="AX147" s="214"/>
      <c r="AY147" s="214"/>
      <c r="AZ147" s="214"/>
      <c r="BA147" s="214"/>
      <c r="BB147" s="214"/>
      <c r="BC147" s="214"/>
      <c r="BD147" s="214"/>
      <c r="BE147" s="214"/>
      <c r="BF147" s="214"/>
      <c r="BG147" s="214"/>
      <c r="BH147" s="214"/>
      <c r="BI147" s="214"/>
      <c r="BJ147" s="214"/>
      <c r="BK147" s="214"/>
      <c r="BL147" s="214"/>
      <c r="BM147" s="214"/>
      <c r="BN147" s="214"/>
      <c r="BO147" s="214"/>
      <c r="BP147" s="214"/>
      <c r="BQ147" s="214"/>
      <c r="BR147" s="214"/>
      <c r="BS147" s="214"/>
      <c r="BT147" s="214"/>
      <c r="BU147" s="214"/>
      <c r="BV147" s="214"/>
      <c r="BW147" s="214"/>
      <c r="BX147" s="214"/>
      <c r="BY147" s="214"/>
      <c r="BZ147" s="214"/>
      <c r="CA147" s="214"/>
    </row>
    <row r="148" spans="1:79" x14ac:dyDescent="0.25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  <c r="AA148" s="214"/>
      <c r="AB148" s="214"/>
      <c r="AC148" s="214"/>
      <c r="AD148" s="214"/>
      <c r="AE148" s="214"/>
      <c r="AF148" s="214"/>
      <c r="AG148" s="214"/>
      <c r="AH148" s="214"/>
      <c r="AI148" s="214"/>
      <c r="AJ148" s="214"/>
      <c r="AK148" s="214"/>
      <c r="AL148" s="214"/>
      <c r="AM148" s="214"/>
      <c r="AN148" s="214"/>
      <c r="AO148" s="214"/>
      <c r="AP148" s="214"/>
      <c r="AQ148" s="214"/>
      <c r="AR148" s="214"/>
      <c r="AS148" s="214"/>
      <c r="AT148" s="214"/>
      <c r="AU148" s="214"/>
      <c r="AV148" s="214"/>
      <c r="AW148" s="214"/>
      <c r="AX148" s="214"/>
      <c r="AY148" s="214"/>
      <c r="AZ148" s="214"/>
      <c r="BA148" s="214"/>
      <c r="BB148" s="214"/>
      <c r="BC148" s="214"/>
      <c r="BD148" s="214"/>
      <c r="BE148" s="214"/>
      <c r="BF148" s="214"/>
      <c r="BG148" s="214"/>
      <c r="BH148" s="214"/>
      <c r="BI148" s="214"/>
      <c r="BJ148" s="214"/>
      <c r="BK148" s="214"/>
      <c r="BL148" s="214"/>
      <c r="BM148" s="214"/>
      <c r="BN148" s="214"/>
      <c r="BO148" s="214"/>
      <c r="BP148" s="214"/>
      <c r="BQ148" s="214"/>
      <c r="BR148" s="214"/>
      <c r="BS148" s="214"/>
      <c r="BT148" s="214"/>
      <c r="BU148" s="214"/>
      <c r="BV148" s="214"/>
      <c r="BW148" s="214"/>
      <c r="BX148" s="214"/>
      <c r="BY148" s="214"/>
      <c r="BZ148" s="214"/>
      <c r="CA148" s="214"/>
    </row>
    <row r="149" spans="1:79" x14ac:dyDescent="0.25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  <c r="AA149" s="214"/>
      <c r="AB149" s="214"/>
      <c r="AC149" s="214"/>
      <c r="AD149" s="214"/>
      <c r="AE149" s="214"/>
      <c r="AF149" s="214"/>
      <c r="AG149" s="214"/>
      <c r="AH149" s="214"/>
      <c r="AI149" s="214"/>
      <c r="AJ149" s="214"/>
      <c r="AK149" s="214"/>
      <c r="AL149" s="214"/>
      <c r="AM149" s="214"/>
      <c r="AN149" s="214"/>
      <c r="AO149" s="214"/>
      <c r="AP149" s="214"/>
      <c r="AQ149" s="214"/>
      <c r="AR149" s="214"/>
      <c r="AS149" s="214"/>
      <c r="AT149" s="214"/>
      <c r="AU149" s="214"/>
      <c r="AV149" s="214"/>
      <c r="AW149" s="214"/>
      <c r="AX149" s="214"/>
      <c r="AY149" s="214"/>
      <c r="AZ149" s="214"/>
      <c r="BA149" s="214"/>
      <c r="BB149" s="214"/>
      <c r="BC149" s="214"/>
      <c r="BD149" s="214"/>
      <c r="BE149" s="214"/>
      <c r="BF149" s="214"/>
      <c r="BG149" s="214"/>
      <c r="BH149" s="214"/>
      <c r="BI149" s="214"/>
      <c r="BJ149" s="214"/>
      <c r="BK149" s="214"/>
      <c r="BL149" s="214"/>
      <c r="BM149" s="214"/>
      <c r="BN149" s="214"/>
      <c r="BO149" s="214"/>
      <c r="BP149" s="214"/>
      <c r="BQ149" s="214"/>
      <c r="BR149" s="214"/>
      <c r="BS149" s="214"/>
      <c r="BT149" s="214"/>
      <c r="BU149" s="214"/>
      <c r="BV149" s="214"/>
      <c r="BW149" s="214"/>
      <c r="BX149" s="214"/>
      <c r="BY149" s="214"/>
      <c r="BZ149" s="214"/>
      <c r="CA149" s="214"/>
    </row>
    <row r="150" spans="1:79" x14ac:dyDescent="0.25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  <c r="AA150" s="214"/>
      <c r="AB150" s="214"/>
      <c r="AC150" s="214"/>
      <c r="AD150" s="214"/>
      <c r="AE150" s="214"/>
      <c r="AF150" s="214"/>
      <c r="AG150" s="214"/>
      <c r="AH150" s="214"/>
      <c r="AI150" s="214"/>
      <c r="AJ150" s="214"/>
      <c r="AK150" s="214"/>
      <c r="AL150" s="214"/>
      <c r="AM150" s="214"/>
      <c r="AN150" s="214"/>
      <c r="AO150" s="214"/>
      <c r="AP150" s="214"/>
      <c r="AQ150" s="214"/>
      <c r="AR150" s="214"/>
      <c r="AS150" s="214"/>
      <c r="AT150" s="214"/>
      <c r="AU150" s="214"/>
      <c r="AV150" s="214"/>
      <c r="AW150" s="214"/>
      <c r="AX150" s="214"/>
      <c r="AY150" s="214"/>
      <c r="AZ150" s="214"/>
      <c r="BA150" s="214"/>
      <c r="BB150" s="214"/>
      <c r="BC150" s="214"/>
      <c r="BD150" s="214"/>
      <c r="BE150" s="214"/>
      <c r="BF150" s="214"/>
      <c r="BG150" s="214"/>
      <c r="BH150" s="214"/>
      <c r="BI150" s="214"/>
      <c r="BJ150" s="214"/>
      <c r="BK150" s="214"/>
      <c r="BL150" s="214"/>
      <c r="BM150" s="214"/>
      <c r="BN150" s="214"/>
      <c r="BO150" s="214"/>
      <c r="BP150" s="214"/>
      <c r="BQ150" s="214"/>
      <c r="BR150" s="214"/>
      <c r="BS150" s="214"/>
      <c r="BT150" s="214"/>
      <c r="BU150" s="214"/>
      <c r="BV150" s="214"/>
      <c r="BW150" s="214"/>
      <c r="BX150" s="214"/>
      <c r="BY150" s="214"/>
      <c r="BZ150" s="214"/>
      <c r="CA150" s="214"/>
    </row>
    <row r="151" spans="1:79" x14ac:dyDescent="0.25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  <c r="AA151" s="214"/>
      <c r="AB151" s="214"/>
      <c r="AC151" s="214"/>
      <c r="AD151" s="214"/>
      <c r="AE151" s="214"/>
      <c r="AF151" s="214"/>
      <c r="AG151" s="214"/>
      <c r="AH151" s="214"/>
      <c r="AI151" s="214"/>
      <c r="AJ151" s="214"/>
      <c r="AK151" s="214"/>
      <c r="AL151" s="214"/>
      <c r="AM151" s="214"/>
      <c r="AN151" s="214"/>
      <c r="AO151" s="214"/>
      <c r="AP151" s="214"/>
      <c r="AQ151" s="214"/>
      <c r="AR151" s="214"/>
      <c r="AS151" s="214"/>
      <c r="AT151" s="214"/>
      <c r="AU151" s="214"/>
      <c r="AV151" s="214"/>
      <c r="AW151" s="214"/>
      <c r="AX151" s="214"/>
      <c r="AY151" s="214"/>
      <c r="AZ151" s="214"/>
      <c r="BA151" s="214"/>
      <c r="BB151" s="214"/>
      <c r="BC151" s="214"/>
      <c r="BD151" s="214"/>
      <c r="BE151" s="214"/>
      <c r="BF151" s="214"/>
      <c r="BG151" s="214"/>
      <c r="BH151" s="214"/>
      <c r="BI151" s="214"/>
      <c r="BJ151" s="214"/>
      <c r="BK151" s="214"/>
      <c r="BL151" s="214"/>
      <c r="BM151" s="214"/>
      <c r="BN151" s="214"/>
      <c r="BO151" s="214"/>
      <c r="BP151" s="214"/>
      <c r="BQ151" s="214"/>
      <c r="BR151" s="214"/>
      <c r="BS151" s="214"/>
      <c r="BT151" s="214"/>
      <c r="BU151" s="214"/>
      <c r="BV151" s="214"/>
      <c r="BW151" s="214"/>
      <c r="BX151" s="214"/>
      <c r="BY151" s="214"/>
      <c r="BZ151" s="214"/>
      <c r="CA151" s="214"/>
    </row>
    <row r="152" spans="1:79" x14ac:dyDescent="0.25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214"/>
      <c r="AJ152" s="214"/>
      <c r="AK152" s="214"/>
      <c r="AL152" s="214"/>
      <c r="AM152" s="214"/>
      <c r="AN152" s="214"/>
      <c r="AO152" s="214"/>
      <c r="AP152" s="214"/>
      <c r="AQ152" s="214"/>
      <c r="AR152" s="214"/>
      <c r="AS152" s="214"/>
      <c r="AT152" s="214"/>
      <c r="AU152" s="214"/>
      <c r="AV152" s="214"/>
      <c r="AW152" s="214"/>
      <c r="AX152" s="214"/>
      <c r="AY152" s="214"/>
      <c r="AZ152" s="214"/>
      <c r="BA152" s="214"/>
      <c r="BB152" s="214"/>
      <c r="BC152" s="214"/>
      <c r="BD152" s="214"/>
      <c r="BE152" s="214"/>
      <c r="BF152" s="214"/>
      <c r="BG152" s="214"/>
      <c r="BH152" s="214"/>
      <c r="BI152" s="214"/>
      <c r="BJ152" s="214"/>
      <c r="BK152" s="214"/>
      <c r="BL152" s="214"/>
      <c r="BM152" s="214"/>
      <c r="BN152" s="214"/>
      <c r="BO152" s="214"/>
      <c r="BP152" s="214"/>
      <c r="BQ152" s="214"/>
      <c r="BR152" s="214"/>
      <c r="BS152" s="214"/>
      <c r="BT152" s="214"/>
      <c r="BU152" s="214"/>
      <c r="BV152" s="214"/>
      <c r="BW152" s="214"/>
      <c r="BX152" s="214"/>
      <c r="BY152" s="214"/>
      <c r="BZ152" s="214"/>
      <c r="CA152" s="214"/>
    </row>
    <row r="153" spans="1:79" x14ac:dyDescent="0.25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  <c r="AK153" s="214"/>
      <c r="AL153" s="214"/>
      <c r="AM153" s="214"/>
      <c r="AN153" s="214"/>
      <c r="AO153" s="214"/>
      <c r="AP153" s="214"/>
      <c r="AQ153" s="214"/>
      <c r="AR153" s="214"/>
      <c r="AS153" s="214"/>
      <c r="AT153" s="214"/>
      <c r="AU153" s="214"/>
      <c r="AV153" s="214"/>
      <c r="AW153" s="214"/>
      <c r="AX153" s="214"/>
      <c r="AY153" s="214"/>
      <c r="AZ153" s="214"/>
      <c r="BA153" s="214"/>
      <c r="BB153" s="214"/>
      <c r="BC153" s="214"/>
      <c r="BD153" s="214"/>
      <c r="BE153" s="214"/>
      <c r="BF153" s="214"/>
      <c r="BG153" s="214"/>
      <c r="BH153" s="214"/>
      <c r="BI153" s="214"/>
      <c r="BJ153" s="214"/>
      <c r="BK153" s="214"/>
      <c r="BL153" s="214"/>
      <c r="BM153" s="214"/>
      <c r="BN153" s="214"/>
      <c r="BO153" s="214"/>
      <c r="BP153" s="214"/>
      <c r="BQ153" s="214"/>
      <c r="BR153" s="214"/>
      <c r="BS153" s="214"/>
      <c r="BT153" s="214"/>
      <c r="BU153" s="214"/>
      <c r="BV153" s="214"/>
      <c r="BW153" s="214"/>
      <c r="BX153" s="214"/>
      <c r="BY153" s="214"/>
      <c r="BZ153" s="214"/>
      <c r="CA153" s="214"/>
    </row>
    <row r="154" spans="1:79" x14ac:dyDescent="0.25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  <c r="AA154" s="214"/>
      <c r="AB154" s="214"/>
      <c r="AC154" s="214"/>
      <c r="AD154" s="214"/>
      <c r="AE154" s="214"/>
      <c r="AF154" s="214"/>
      <c r="AG154" s="214"/>
      <c r="AH154" s="214"/>
      <c r="AI154" s="214"/>
      <c r="AJ154" s="214"/>
      <c r="AK154" s="214"/>
      <c r="AL154" s="214"/>
      <c r="AM154" s="214"/>
      <c r="AN154" s="214"/>
      <c r="AO154" s="214"/>
      <c r="AP154" s="214"/>
      <c r="AQ154" s="214"/>
      <c r="AR154" s="214"/>
      <c r="AS154" s="214"/>
      <c r="AT154" s="214"/>
      <c r="AU154" s="214"/>
      <c r="AV154" s="214"/>
      <c r="AW154" s="214"/>
      <c r="AX154" s="214"/>
      <c r="AY154" s="214"/>
      <c r="AZ154" s="214"/>
      <c r="BA154" s="214"/>
      <c r="BB154" s="214"/>
      <c r="BC154" s="214"/>
      <c r="BD154" s="214"/>
      <c r="BE154" s="214"/>
      <c r="BF154" s="214"/>
      <c r="BG154" s="214"/>
      <c r="BH154" s="214"/>
      <c r="BI154" s="214"/>
      <c r="BJ154" s="214"/>
      <c r="BK154" s="214"/>
      <c r="BL154" s="214"/>
      <c r="BM154" s="214"/>
      <c r="BN154" s="214"/>
      <c r="BO154" s="214"/>
      <c r="BP154" s="214"/>
      <c r="BQ154" s="214"/>
      <c r="BR154" s="214"/>
      <c r="BS154" s="214"/>
      <c r="BT154" s="214"/>
      <c r="BU154" s="214"/>
      <c r="BV154" s="214"/>
      <c r="BW154" s="214"/>
      <c r="BX154" s="214"/>
      <c r="BY154" s="214"/>
      <c r="BZ154" s="214"/>
      <c r="CA154" s="214"/>
    </row>
    <row r="155" spans="1:79" x14ac:dyDescent="0.25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4"/>
      <c r="AH155" s="214"/>
      <c r="AI155" s="214"/>
      <c r="AJ155" s="214"/>
      <c r="AK155" s="214"/>
      <c r="AL155" s="214"/>
      <c r="AM155" s="214"/>
      <c r="AN155" s="214"/>
      <c r="AO155" s="214"/>
      <c r="AP155" s="214"/>
      <c r="AQ155" s="214"/>
      <c r="AR155" s="214"/>
      <c r="AS155" s="214"/>
      <c r="AT155" s="214"/>
      <c r="AU155" s="214"/>
      <c r="AV155" s="214"/>
      <c r="AW155" s="214"/>
      <c r="AX155" s="214"/>
      <c r="AY155" s="214"/>
      <c r="AZ155" s="214"/>
      <c r="BA155" s="214"/>
      <c r="BB155" s="214"/>
      <c r="BC155" s="214"/>
      <c r="BD155" s="214"/>
      <c r="BE155" s="214"/>
      <c r="BF155" s="214"/>
      <c r="BG155" s="214"/>
      <c r="BH155" s="214"/>
      <c r="BI155" s="214"/>
      <c r="BJ155" s="214"/>
      <c r="BK155" s="214"/>
      <c r="BL155" s="214"/>
      <c r="BM155" s="214"/>
      <c r="BN155" s="214"/>
      <c r="BO155" s="214"/>
      <c r="BP155" s="214"/>
      <c r="BQ155" s="214"/>
      <c r="BR155" s="214"/>
      <c r="BS155" s="214"/>
      <c r="BT155" s="214"/>
      <c r="BU155" s="214"/>
      <c r="BV155" s="214"/>
      <c r="BW155" s="214"/>
      <c r="BX155" s="214"/>
      <c r="BY155" s="214"/>
      <c r="BZ155" s="214"/>
      <c r="CA155" s="214"/>
    </row>
    <row r="156" spans="1:79" x14ac:dyDescent="0.25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4"/>
      <c r="AF156" s="214"/>
      <c r="AG156" s="214"/>
      <c r="AH156" s="214"/>
      <c r="AI156" s="214"/>
      <c r="AJ156" s="214"/>
      <c r="AK156" s="214"/>
      <c r="AL156" s="214"/>
      <c r="AM156" s="214"/>
      <c r="AN156" s="214"/>
      <c r="AO156" s="214"/>
      <c r="AP156" s="214"/>
      <c r="AQ156" s="214"/>
      <c r="AR156" s="214"/>
      <c r="AS156" s="214"/>
      <c r="AT156" s="214"/>
      <c r="AU156" s="214"/>
      <c r="AV156" s="214"/>
      <c r="AW156" s="214"/>
      <c r="AX156" s="214"/>
      <c r="AY156" s="214"/>
      <c r="AZ156" s="214"/>
      <c r="BA156" s="214"/>
      <c r="BB156" s="214"/>
      <c r="BC156" s="214"/>
      <c r="BD156" s="214"/>
      <c r="BE156" s="214"/>
      <c r="BF156" s="214"/>
      <c r="BG156" s="214"/>
      <c r="BH156" s="214"/>
      <c r="BI156" s="214"/>
      <c r="BJ156" s="214"/>
      <c r="BK156" s="214"/>
      <c r="BL156" s="214"/>
      <c r="BM156" s="214"/>
      <c r="BN156" s="214"/>
      <c r="BO156" s="214"/>
      <c r="BP156" s="214"/>
      <c r="BQ156" s="214"/>
      <c r="BR156" s="214"/>
      <c r="BS156" s="214"/>
      <c r="BT156" s="214"/>
      <c r="BU156" s="214"/>
      <c r="BV156" s="214"/>
      <c r="BW156" s="214"/>
      <c r="BX156" s="214"/>
      <c r="BY156" s="214"/>
      <c r="BZ156" s="214"/>
      <c r="CA156" s="214"/>
    </row>
    <row r="157" spans="1:79" x14ac:dyDescent="0.25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  <c r="AA157" s="214"/>
      <c r="AB157" s="214"/>
      <c r="AC157" s="214"/>
      <c r="AD157" s="214"/>
      <c r="AE157" s="214"/>
      <c r="AF157" s="214"/>
      <c r="AG157" s="214"/>
      <c r="AH157" s="214"/>
      <c r="AI157" s="214"/>
      <c r="AJ157" s="214"/>
      <c r="AK157" s="214"/>
      <c r="AL157" s="214"/>
      <c r="AM157" s="214"/>
      <c r="AN157" s="214"/>
      <c r="AO157" s="214"/>
      <c r="AP157" s="214"/>
      <c r="AQ157" s="214"/>
      <c r="AR157" s="214"/>
      <c r="AS157" s="214"/>
      <c r="AT157" s="214"/>
      <c r="AU157" s="214"/>
      <c r="AV157" s="214"/>
      <c r="AW157" s="214"/>
      <c r="AX157" s="214"/>
      <c r="AY157" s="214"/>
      <c r="AZ157" s="214"/>
      <c r="BA157" s="214"/>
      <c r="BB157" s="214"/>
      <c r="BC157" s="214"/>
      <c r="BD157" s="214"/>
      <c r="BE157" s="214"/>
      <c r="BF157" s="214"/>
      <c r="BG157" s="214"/>
      <c r="BH157" s="214"/>
      <c r="BI157" s="214"/>
      <c r="BJ157" s="214"/>
      <c r="BK157" s="214"/>
      <c r="BL157" s="214"/>
      <c r="BM157" s="214"/>
      <c r="BN157" s="214"/>
      <c r="BO157" s="214"/>
      <c r="BP157" s="214"/>
      <c r="BQ157" s="214"/>
      <c r="BR157" s="214"/>
      <c r="BS157" s="214"/>
      <c r="BT157" s="214"/>
      <c r="BU157" s="214"/>
      <c r="BV157" s="214"/>
      <c r="BW157" s="214"/>
      <c r="BX157" s="214"/>
      <c r="BY157" s="214"/>
      <c r="BZ157" s="214"/>
      <c r="CA157" s="214"/>
    </row>
    <row r="158" spans="1:79" x14ac:dyDescent="0.25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  <c r="AA158" s="214"/>
      <c r="AB158" s="214"/>
      <c r="AC158" s="214"/>
      <c r="AD158" s="214"/>
      <c r="AE158" s="214"/>
      <c r="AF158" s="214"/>
      <c r="AG158" s="214"/>
      <c r="AH158" s="214"/>
      <c r="AI158" s="214"/>
      <c r="AJ158" s="214"/>
      <c r="AK158" s="214"/>
      <c r="AL158" s="214"/>
      <c r="AM158" s="214"/>
      <c r="AN158" s="214"/>
      <c r="AO158" s="214"/>
      <c r="AP158" s="214"/>
      <c r="AQ158" s="214"/>
      <c r="AR158" s="214"/>
      <c r="AS158" s="214"/>
      <c r="AT158" s="214"/>
      <c r="AU158" s="214"/>
      <c r="AV158" s="214"/>
      <c r="AW158" s="214"/>
      <c r="AX158" s="214"/>
      <c r="AY158" s="214"/>
      <c r="AZ158" s="214"/>
      <c r="BA158" s="214"/>
      <c r="BB158" s="214"/>
      <c r="BC158" s="214"/>
      <c r="BD158" s="214"/>
      <c r="BE158" s="214"/>
      <c r="BF158" s="214"/>
      <c r="BG158" s="214"/>
      <c r="BH158" s="214"/>
      <c r="BI158" s="214"/>
      <c r="BJ158" s="214"/>
      <c r="BK158" s="214"/>
      <c r="BL158" s="214"/>
      <c r="BM158" s="214"/>
      <c r="BN158" s="214"/>
      <c r="BO158" s="214"/>
      <c r="BP158" s="214"/>
      <c r="BQ158" s="214"/>
      <c r="BR158" s="214"/>
      <c r="BS158" s="214"/>
      <c r="BT158" s="214"/>
      <c r="BU158" s="214"/>
      <c r="BV158" s="214"/>
      <c r="BW158" s="214"/>
      <c r="BX158" s="214"/>
      <c r="BY158" s="214"/>
      <c r="BZ158" s="214"/>
      <c r="CA158" s="214"/>
    </row>
    <row r="159" spans="1:79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  <c r="AA159" s="214"/>
      <c r="AB159" s="214"/>
      <c r="AC159" s="214"/>
      <c r="AD159" s="214"/>
      <c r="AE159" s="214"/>
      <c r="AF159" s="214"/>
      <c r="AG159" s="214"/>
      <c r="AH159" s="214"/>
      <c r="AI159" s="214"/>
      <c r="AJ159" s="214"/>
      <c r="AK159" s="214"/>
      <c r="AL159" s="214"/>
      <c r="AM159" s="214"/>
      <c r="AN159" s="214"/>
      <c r="AO159" s="214"/>
      <c r="AP159" s="214"/>
      <c r="AQ159" s="214"/>
      <c r="AR159" s="214"/>
      <c r="AS159" s="214"/>
      <c r="AT159" s="214"/>
      <c r="AU159" s="214"/>
      <c r="AV159" s="214"/>
      <c r="AW159" s="214"/>
      <c r="AX159" s="214"/>
      <c r="AY159" s="214"/>
      <c r="AZ159" s="214"/>
      <c r="BA159" s="214"/>
      <c r="BB159" s="214"/>
      <c r="BC159" s="214"/>
      <c r="BD159" s="214"/>
      <c r="BE159" s="214"/>
      <c r="BF159" s="214"/>
      <c r="BG159" s="214"/>
      <c r="BH159" s="214"/>
      <c r="BI159" s="214"/>
      <c r="BJ159" s="214"/>
      <c r="BK159" s="214"/>
      <c r="BL159" s="214"/>
      <c r="BM159" s="214"/>
      <c r="BN159" s="214"/>
      <c r="BO159" s="214"/>
      <c r="BP159" s="214"/>
      <c r="BQ159" s="214"/>
      <c r="BR159" s="214"/>
      <c r="BS159" s="214"/>
      <c r="BT159" s="214"/>
      <c r="BU159" s="214"/>
      <c r="BV159" s="214"/>
      <c r="BW159" s="214"/>
      <c r="BX159" s="214"/>
      <c r="BY159" s="214"/>
      <c r="BZ159" s="214"/>
      <c r="CA159" s="214"/>
    </row>
    <row r="160" spans="1:79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4"/>
      <c r="AH160" s="214"/>
      <c r="AI160" s="214"/>
      <c r="AJ160" s="214"/>
      <c r="AK160" s="214"/>
      <c r="AL160" s="214"/>
      <c r="AM160" s="214"/>
      <c r="AN160" s="214"/>
      <c r="AO160" s="214"/>
      <c r="AP160" s="214"/>
      <c r="AQ160" s="214"/>
      <c r="AR160" s="214"/>
      <c r="AS160" s="214"/>
      <c r="AT160" s="214"/>
      <c r="AU160" s="214"/>
      <c r="AV160" s="214"/>
      <c r="AW160" s="214"/>
      <c r="AX160" s="214"/>
      <c r="AY160" s="214"/>
      <c r="AZ160" s="214"/>
      <c r="BA160" s="214"/>
      <c r="BB160" s="214"/>
      <c r="BC160" s="214"/>
      <c r="BD160" s="214"/>
      <c r="BE160" s="214"/>
      <c r="BF160" s="214"/>
      <c r="BG160" s="214"/>
      <c r="BH160" s="214"/>
      <c r="BI160" s="214"/>
      <c r="BJ160" s="214"/>
      <c r="BK160" s="214"/>
      <c r="BL160" s="214"/>
      <c r="BM160" s="214"/>
      <c r="BN160" s="214"/>
      <c r="BO160" s="214"/>
      <c r="BP160" s="214"/>
      <c r="BQ160" s="214"/>
      <c r="BR160" s="214"/>
      <c r="BS160" s="214"/>
      <c r="BT160" s="214"/>
      <c r="BU160" s="214"/>
      <c r="BV160" s="214"/>
      <c r="BW160" s="214"/>
      <c r="BX160" s="214"/>
      <c r="BY160" s="214"/>
      <c r="BZ160" s="214"/>
      <c r="CA160" s="214"/>
    </row>
    <row r="161" spans="1:79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4"/>
      <c r="AF161" s="214"/>
      <c r="AG161" s="214"/>
      <c r="AH161" s="214"/>
      <c r="AI161" s="214"/>
      <c r="AJ161" s="214"/>
      <c r="AK161" s="214"/>
      <c r="AL161" s="214"/>
      <c r="AM161" s="214"/>
      <c r="AN161" s="214"/>
      <c r="AO161" s="214"/>
      <c r="AP161" s="214"/>
      <c r="AQ161" s="214"/>
      <c r="AR161" s="214"/>
      <c r="AS161" s="214"/>
      <c r="AT161" s="214"/>
      <c r="AU161" s="214"/>
      <c r="AV161" s="214"/>
      <c r="AW161" s="214"/>
      <c r="AX161" s="214"/>
      <c r="AY161" s="214"/>
      <c r="AZ161" s="214"/>
      <c r="BA161" s="214"/>
      <c r="BB161" s="214"/>
      <c r="BC161" s="214"/>
      <c r="BD161" s="214"/>
      <c r="BE161" s="214"/>
      <c r="BF161" s="214"/>
      <c r="BG161" s="214"/>
      <c r="BH161" s="214"/>
      <c r="BI161" s="214"/>
      <c r="BJ161" s="214"/>
      <c r="BK161" s="214"/>
      <c r="BL161" s="214"/>
      <c r="BM161" s="214"/>
      <c r="BN161" s="214"/>
      <c r="BO161" s="214"/>
      <c r="BP161" s="214"/>
      <c r="BQ161" s="214"/>
      <c r="BR161" s="214"/>
      <c r="BS161" s="214"/>
      <c r="BT161" s="214"/>
      <c r="BU161" s="214"/>
      <c r="BV161" s="214"/>
      <c r="BW161" s="214"/>
      <c r="BX161" s="214"/>
      <c r="BY161" s="214"/>
      <c r="BZ161" s="214"/>
      <c r="CA161" s="214"/>
    </row>
    <row r="162" spans="1:79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  <c r="AA162" s="214"/>
      <c r="AB162" s="214"/>
      <c r="AC162" s="214"/>
      <c r="AD162" s="214"/>
      <c r="AE162" s="214"/>
      <c r="AF162" s="214"/>
      <c r="AG162" s="214"/>
      <c r="AH162" s="214"/>
      <c r="AI162" s="214"/>
      <c r="AJ162" s="214"/>
      <c r="AK162" s="214"/>
      <c r="AL162" s="214"/>
      <c r="AM162" s="214"/>
      <c r="AN162" s="214"/>
      <c r="AO162" s="214"/>
      <c r="AP162" s="214"/>
      <c r="AQ162" s="214"/>
      <c r="AR162" s="214"/>
      <c r="AS162" s="214"/>
      <c r="AT162" s="214"/>
      <c r="AU162" s="214"/>
      <c r="AV162" s="214"/>
      <c r="AW162" s="214"/>
      <c r="AX162" s="214"/>
      <c r="AY162" s="214"/>
      <c r="AZ162" s="214"/>
      <c r="BA162" s="214"/>
      <c r="BB162" s="214"/>
      <c r="BC162" s="214"/>
      <c r="BD162" s="214"/>
      <c r="BE162" s="214"/>
      <c r="BF162" s="214"/>
      <c r="BG162" s="214"/>
      <c r="BH162" s="214"/>
      <c r="BI162" s="214"/>
      <c r="BJ162" s="214"/>
      <c r="BK162" s="214"/>
      <c r="BL162" s="214"/>
      <c r="BM162" s="214"/>
      <c r="BN162" s="214"/>
      <c r="BO162" s="214"/>
      <c r="BP162" s="214"/>
      <c r="BQ162" s="214"/>
      <c r="BR162" s="214"/>
      <c r="BS162" s="214"/>
      <c r="BT162" s="214"/>
      <c r="BU162" s="214"/>
      <c r="BV162" s="214"/>
      <c r="BW162" s="214"/>
      <c r="BX162" s="214"/>
      <c r="BY162" s="214"/>
      <c r="BZ162" s="214"/>
      <c r="CA162" s="214"/>
    </row>
    <row r="163" spans="1:79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  <c r="AA163" s="214"/>
      <c r="AB163" s="214"/>
      <c r="AC163" s="214"/>
      <c r="AD163" s="214"/>
      <c r="AE163" s="214"/>
      <c r="AF163" s="214"/>
      <c r="AG163" s="214"/>
      <c r="AH163" s="214"/>
      <c r="AI163" s="214"/>
      <c r="AJ163" s="214"/>
      <c r="AK163" s="214"/>
      <c r="AL163" s="214"/>
      <c r="AM163" s="214"/>
      <c r="AN163" s="214"/>
      <c r="AO163" s="214"/>
      <c r="AP163" s="214"/>
      <c r="AQ163" s="214"/>
      <c r="AR163" s="214"/>
      <c r="AS163" s="214"/>
      <c r="AT163" s="214"/>
      <c r="AU163" s="214"/>
      <c r="AV163" s="214"/>
      <c r="AW163" s="214"/>
      <c r="AX163" s="214"/>
      <c r="AY163" s="214"/>
      <c r="AZ163" s="214"/>
      <c r="BA163" s="214"/>
      <c r="BB163" s="214"/>
      <c r="BC163" s="214"/>
      <c r="BD163" s="214"/>
      <c r="BE163" s="214"/>
      <c r="BF163" s="214"/>
      <c r="BG163" s="214"/>
      <c r="BH163" s="214"/>
      <c r="BI163" s="214"/>
      <c r="BJ163" s="214"/>
      <c r="BK163" s="214"/>
      <c r="BL163" s="214"/>
      <c r="BM163" s="214"/>
      <c r="BN163" s="214"/>
      <c r="BO163" s="214"/>
      <c r="BP163" s="214"/>
      <c r="BQ163" s="214"/>
      <c r="BR163" s="214"/>
      <c r="BS163" s="214"/>
      <c r="BT163" s="214"/>
      <c r="BU163" s="214"/>
      <c r="BV163" s="214"/>
      <c r="BW163" s="214"/>
      <c r="BX163" s="214"/>
      <c r="BY163" s="214"/>
      <c r="BZ163" s="214"/>
      <c r="CA163" s="214"/>
    </row>
    <row r="164" spans="1:79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  <c r="AA164" s="214"/>
      <c r="AB164" s="214"/>
      <c r="AC164" s="214"/>
      <c r="AD164" s="214"/>
      <c r="AE164" s="214"/>
      <c r="AF164" s="214"/>
      <c r="AG164" s="214"/>
      <c r="AH164" s="214"/>
      <c r="AI164" s="214"/>
      <c r="AJ164" s="214"/>
      <c r="AK164" s="214"/>
      <c r="AL164" s="214"/>
      <c r="AM164" s="214"/>
      <c r="AN164" s="214"/>
      <c r="AO164" s="214"/>
      <c r="AP164" s="214"/>
      <c r="AQ164" s="214"/>
      <c r="AR164" s="214"/>
      <c r="AS164" s="214"/>
      <c r="AT164" s="214"/>
      <c r="AU164" s="214"/>
      <c r="AV164" s="214"/>
      <c r="AW164" s="214"/>
      <c r="AX164" s="214"/>
      <c r="AY164" s="214"/>
      <c r="AZ164" s="214"/>
      <c r="BA164" s="214"/>
      <c r="BB164" s="214"/>
      <c r="BC164" s="214"/>
      <c r="BD164" s="214"/>
      <c r="BE164" s="214"/>
      <c r="BF164" s="214"/>
      <c r="BG164" s="214"/>
      <c r="BH164" s="214"/>
      <c r="BI164" s="214"/>
      <c r="BJ164" s="214"/>
      <c r="BK164" s="214"/>
      <c r="BL164" s="214"/>
      <c r="BM164" s="214"/>
      <c r="BN164" s="214"/>
      <c r="BO164" s="214"/>
      <c r="BP164" s="214"/>
      <c r="BQ164" s="214"/>
      <c r="BR164" s="214"/>
      <c r="BS164" s="214"/>
      <c r="BT164" s="214"/>
      <c r="BU164" s="214"/>
      <c r="BV164" s="214"/>
      <c r="BW164" s="214"/>
      <c r="BX164" s="214"/>
      <c r="BY164" s="214"/>
      <c r="BZ164" s="214"/>
      <c r="CA164" s="214"/>
    </row>
    <row r="165" spans="1:79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4"/>
      <c r="AH165" s="214"/>
      <c r="AI165" s="214"/>
      <c r="AJ165" s="214"/>
      <c r="AK165" s="214"/>
      <c r="AL165" s="214"/>
      <c r="AM165" s="214"/>
      <c r="AN165" s="214"/>
      <c r="AO165" s="214"/>
      <c r="AP165" s="214"/>
      <c r="AQ165" s="214"/>
      <c r="AR165" s="214"/>
      <c r="AS165" s="214"/>
      <c r="AT165" s="214"/>
      <c r="AU165" s="214"/>
      <c r="AV165" s="214"/>
      <c r="AW165" s="214"/>
      <c r="AX165" s="214"/>
      <c r="AY165" s="214"/>
      <c r="AZ165" s="214"/>
      <c r="BA165" s="214"/>
      <c r="BB165" s="214"/>
      <c r="BC165" s="214"/>
      <c r="BD165" s="214"/>
      <c r="BE165" s="214"/>
      <c r="BF165" s="214"/>
      <c r="BG165" s="214"/>
      <c r="BH165" s="214"/>
      <c r="BI165" s="214"/>
      <c r="BJ165" s="214"/>
      <c r="BK165" s="214"/>
      <c r="BL165" s="214"/>
      <c r="BM165" s="214"/>
      <c r="BN165" s="214"/>
      <c r="BO165" s="214"/>
      <c r="BP165" s="214"/>
      <c r="BQ165" s="214"/>
      <c r="BR165" s="214"/>
      <c r="BS165" s="214"/>
      <c r="BT165" s="214"/>
      <c r="BU165" s="214"/>
      <c r="BV165" s="214"/>
      <c r="BW165" s="214"/>
      <c r="BX165" s="214"/>
      <c r="BY165" s="214"/>
      <c r="BZ165" s="214"/>
      <c r="CA165" s="214"/>
    </row>
    <row r="166" spans="1:79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  <c r="AA166" s="214"/>
      <c r="AB166" s="214"/>
      <c r="AC166" s="214"/>
      <c r="AD166" s="214"/>
      <c r="AE166" s="214"/>
      <c r="AF166" s="214"/>
      <c r="AG166" s="214"/>
      <c r="AH166" s="214"/>
      <c r="AI166" s="214"/>
      <c r="AJ166" s="214"/>
      <c r="AK166" s="214"/>
      <c r="AL166" s="214"/>
      <c r="AM166" s="214"/>
      <c r="AN166" s="214"/>
      <c r="AO166" s="214"/>
      <c r="AP166" s="214"/>
      <c r="AQ166" s="214"/>
      <c r="AR166" s="214"/>
      <c r="AS166" s="214"/>
      <c r="AT166" s="214"/>
      <c r="AU166" s="214"/>
      <c r="AV166" s="214"/>
      <c r="AW166" s="214"/>
      <c r="AX166" s="214"/>
      <c r="AY166" s="214"/>
      <c r="AZ166" s="214"/>
      <c r="BA166" s="214"/>
      <c r="BB166" s="214"/>
      <c r="BC166" s="214"/>
      <c r="BD166" s="214"/>
      <c r="BE166" s="214"/>
      <c r="BF166" s="214"/>
      <c r="BG166" s="214"/>
      <c r="BH166" s="214"/>
      <c r="BI166" s="214"/>
      <c r="BJ166" s="214"/>
      <c r="BK166" s="214"/>
      <c r="BL166" s="214"/>
      <c r="BM166" s="214"/>
      <c r="BN166" s="214"/>
      <c r="BO166" s="214"/>
      <c r="BP166" s="214"/>
      <c r="BQ166" s="214"/>
      <c r="BR166" s="214"/>
      <c r="BS166" s="214"/>
      <c r="BT166" s="214"/>
      <c r="BU166" s="214"/>
      <c r="BV166" s="214"/>
      <c r="BW166" s="214"/>
      <c r="BX166" s="214"/>
      <c r="BY166" s="214"/>
      <c r="BZ166" s="214"/>
      <c r="CA166" s="214"/>
    </row>
    <row r="167" spans="1:79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  <c r="AA167" s="214"/>
      <c r="AB167" s="214"/>
      <c r="AC167" s="214"/>
      <c r="AD167" s="214"/>
      <c r="AE167" s="214"/>
      <c r="AF167" s="214"/>
      <c r="AG167" s="214"/>
      <c r="AH167" s="214"/>
      <c r="AI167" s="214"/>
      <c r="AJ167" s="214"/>
      <c r="AK167" s="214"/>
      <c r="AL167" s="214"/>
      <c r="AM167" s="214"/>
      <c r="AN167" s="214"/>
      <c r="AO167" s="214"/>
      <c r="AP167" s="214"/>
      <c r="AQ167" s="214"/>
      <c r="AR167" s="214"/>
      <c r="AS167" s="214"/>
      <c r="AT167" s="214"/>
      <c r="AU167" s="214"/>
      <c r="AV167" s="214"/>
      <c r="AW167" s="214"/>
      <c r="AX167" s="214"/>
      <c r="AY167" s="214"/>
      <c r="AZ167" s="214"/>
      <c r="BA167" s="214"/>
      <c r="BB167" s="214"/>
      <c r="BC167" s="214"/>
      <c r="BD167" s="214"/>
      <c r="BE167" s="214"/>
      <c r="BF167" s="214"/>
      <c r="BG167" s="214"/>
      <c r="BH167" s="214"/>
      <c r="BI167" s="214"/>
      <c r="BJ167" s="214"/>
      <c r="BK167" s="214"/>
      <c r="BL167" s="214"/>
      <c r="BM167" s="214"/>
      <c r="BN167" s="214"/>
      <c r="BO167" s="214"/>
      <c r="BP167" s="214"/>
      <c r="BQ167" s="214"/>
      <c r="BR167" s="214"/>
      <c r="BS167" s="214"/>
      <c r="BT167" s="214"/>
      <c r="BU167" s="214"/>
      <c r="BV167" s="214"/>
      <c r="BW167" s="214"/>
      <c r="BX167" s="214"/>
      <c r="BY167" s="214"/>
      <c r="BZ167" s="214"/>
      <c r="CA167" s="214"/>
    </row>
    <row r="168" spans="1:79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4"/>
      <c r="AH168" s="214"/>
      <c r="AI168" s="214"/>
      <c r="AJ168" s="214"/>
      <c r="AK168" s="214"/>
      <c r="AL168" s="214"/>
      <c r="AM168" s="214"/>
      <c r="AN168" s="214"/>
      <c r="AO168" s="214"/>
      <c r="AP168" s="214"/>
      <c r="AQ168" s="214"/>
      <c r="AR168" s="214"/>
      <c r="AS168" s="214"/>
      <c r="AT168" s="214"/>
      <c r="AU168" s="214"/>
      <c r="AV168" s="214"/>
      <c r="AW168" s="214"/>
      <c r="AX168" s="214"/>
      <c r="AY168" s="214"/>
      <c r="AZ168" s="214"/>
      <c r="BA168" s="214"/>
      <c r="BB168" s="214"/>
      <c r="BC168" s="214"/>
      <c r="BD168" s="214"/>
      <c r="BE168" s="214"/>
      <c r="BF168" s="214"/>
      <c r="BG168" s="214"/>
      <c r="BH168" s="214"/>
      <c r="BI168" s="214"/>
      <c r="BJ168" s="214"/>
      <c r="BK168" s="214"/>
      <c r="BL168" s="214"/>
      <c r="BM168" s="214"/>
      <c r="BN168" s="214"/>
      <c r="BO168" s="214"/>
      <c r="BP168" s="214"/>
      <c r="BQ168" s="214"/>
      <c r="BR168" s="214"/>
      <c r="BS168" s="214"/>
      <c r="BT168" s="214"/>
      <c r="BU168" s="214"/>
      <c r="BV168" s="214"/>
      <c r="BW168" s="214"/>
      <c r="BX168" s="214"/>
      <c r="BY168" s="214"/>
      <c r="BZ168" s="214"/>
      <c r="CA168" s="214"/>
    </row>
    <row r="169" spans="1:79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  <c r="AG169" s="214"/>
      <c r="AH169" s="214"/>
      <c r="AI169" s="214"/>
      <c r="AJ169" s="214"/>
      <c r="AK169" s="214"/>
      <c r="AL169" s="214"/>
      <c r="AM169" s="214"/>
      <c r="AN169" s="214"/>
      <c r="AO169" s="214"/>
      <c r="AP169" s="214"/>
      <c r="AQ169" s="214"/>
      <c r="AR169" s="214"/>
      <c r="AS169" s="214"/>
      <c r="AT169" s="214"/>
      <c r="AU169" s="214"/>
      <c r="AV169" s="214"/>
      <c r="AW169" s="214"/>
      <c r="AX169" s="214"/>
      <c r="AY169" s="214"/>
      <c r="AZ169" s="214"/>
      <c r="BA169" s="214"/>
      <c r="BB169" s="214"/>
      <c r="BC169" s="214"/>
      <c r="BD169" s="214"/>
      <c r="BE169" s="214"/>
      <c r="BF169" s="214"/>
      <c r="BG169" s="214"/>
      <c r="BH169" s="214"/>
      <c r="BI169" s="214"/>
      <c r="BJ169" s="214"/>
      <c r="BK169" s="214"/>
      <c r="BL169" s="214"/>
      <c r="BM169" s="214"/>
      <c r="BN169" s="214"/>
      <c r="BO169" s="214"/>
      <c r="BP169" s="214"/>
      <c r="BQ169" s="214"/>
      <c r="BR169" s="214"/>
      <c r="BS169" s="214"/>
      <c r="BT169" s="214"/>
      <c r="BU169" s="214"/>
      <c r="BV169" s="214"/>
      <c r="BW169" s="214"/>
      <c r="BX169" s="214"/>
      <c r="BY169" s="214"/>
      <c r="BZ169" s="214"/>
      <c r="CA169" s="214"/>
    </row>
    <row r="170" spans="1:79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  <c r="AG170" s="214"/>
      <c r="AH170" s="214"/>
      <c r="AI170" s="214"/>
      <c r="AJ170" s="214"/>
      <c r="AK170" s="214"/>
      <c r="AL170" s="214"/>
      <c r="AM170" s="214"/>
      <c r="AN170" s="214"/>
      <c r="AO170" s="214"/>
      <c r="AP170" s="214"/>
      <c r="AQ170" s="214"/>
      <c r="AR170" s="214"/>
      <c r="AS170" s="214"/>
      <c r="AT170" s="214"/>
      <c r="AU170" s="214"/>
      <c r="AV170" s="214"/>
      <c r="AW170" s="214"/>
      <c r="AX170" s="214"/>
      <c r="AY170" s="214"/>
      <c r="AZ170" s="214"/>
      <c r="BA170" s="214"/>
      <c r="BB170" s="214"/>
      <c r="BC170" s="214"/>
      <c r="BD170" s="214"/>
      <c r="BE170" s="214"/>
      <c r="BF170" s="214"/>
      <c r="BG170" s="214"/>
      <c r="BH170" s="214"/>
      <c r="BI170" s="214"/>
      <c r="BJ170" s="214"/>
      <c r="BK170" s="214"/>
      <c r="BL170" s="214"/>
      <c r="BM170" s="214"/>
      <c r="BN170" s="214"/>
      <c r="BO170" s="214"/>
      <c r="BP170" s="214"/>
      <c r="BQ170" s="214"/>
      <c r="BR170" s="214"/>
      <c r="BS170" s="214"/>
      <c r="BT170" s="214"/>
      <c r="BU170" s="214"/>
      <c r="BV170" s="214"/>
      <c r="BW170" s="214"/>
      <c r="BX170" s="214"/>
      <c r="BY170" s="214"/>
      <c r="BZ170" s="214"/>
      <c r="CA170" s="214"/>
    </row>
    <row r="171" spans="1:79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  <c r="AG171" s="214"/>
      <c r="AH171" s="214"/>
      <c r="AI171" s="214"/>
      <c r="AJ171" s="214"/>
      <c r="AK171" s="214"/>
      <c r="AL171" s="214"/>
      <c r="AM171" s="214"/>
      <c r="AN171" s="214"/>
      <c r="AO171" s="214"/>
      <c r="AP171" s="214"/>
      <c r="AQ171" s="214"/>
      <c r="AR171" s="214"/>
      <c r="AS171" s="214"/>
      <c r="AT171" s="214"/>
      <c r="AU171" s="214"/>
      <c r="AV171" s="214"/>
      <c r="AW171" s="214"/>
      <c r="AX171" s="214"/>
      <c r="AY171" s="214"/>
      <c r="AZ171" s="214"/>
      <c r="BA171" s="214"/>
      <c r="BB171" s="214"/>
      <c r="BC171" s="214"/>
      <c r="BD171" s="214"/>
      <c r="BE171" s="214"/>
      <c r="BF171" s="214"/>
      <c r="BG171" s="214"/>
      <c r="BH171" s="214"/>
      <c r="BI171" s="214"/>
      <c r="BJ171" s="214"/>
      <c r="BK171" s="214"/>
      <c r="BL171" s="214"/>
      <c r="BM171" s="214"/>
      <c r="BN171" s="214"/>
      <c r="BO171" s="214"/>
      <c r="BP171" s="214"/>
      <c r="BQ171" s="214"/>
      <c r="BR171" s="214"/>
      <c r="BS171" s="214"/>
      <c r="BT171" s="214"/>
      <c r="BU171" s="214"/>
      <c r="BV171" s="214"/>
      <c r="BW171" s="214"/>
      <c r="BX171" s="214"/>
      <c r="BY171" s="214"/>
      <c r="BZ171" s="214"/>
      <c r="CA171" s="214"/>
    </row>
    <row r="172" spans="1:79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214"/>
      <c r="AK172" s="214"/>
      <c r="AL172" s="214"/>
      <c r="AM172" s="214"/>
      <c r="AN172" s="214"/>
      <c r="AO172" s="214"/>
      <c r="AP172" s="214"/>
      <c r="AQ172" s="214"/>
      <c r="AR172" s="214"/>
      <c r="AS172" s="214"/>
      <c r="AT172" s="214"/>
      <c r="AU172" s="214"/>
      <c r="AV172" s="214"/>
      <c r="AW172" s="214"/>
      <c r="AX172" s="214"/>
      <c r="AY172" s="214"/>
      <c r="AZ172" s="214"/>
      <c r="BA172" s="214"/>
      <c r="BB172" s="214"/>
      <c r="BC172" s="214"/>
      <c r="BD172" s="214"/>
      <c r="BE172" s="214"/>
      <c r="BF172" s="214"/>
      <c r="BG172" s="214"/>
      <c r="BH172" s="214"/>
      <c r="BI172" s="214"/>
      <c r="BJ172" s="214"/>
      <c r="BK172" s="214"/>
      <c r="BL172" s="214"/>
      <c r="BM172" s="214"/>
      <c r="BN172" s="214"/>
      <c r="BO172" s="214"/>
      <c r="BP172" s="214"/>
      <c r="BQ172" s="214"/>
      <c r="BR172" s="214"/>
      <c r="BS172" s="214"/>
      <c r="BT172" s="214"/>
      <c r="BU172" s="214"/>
      <c r="BV172" s="214"/>
      <c r="BW172" s="214"/>
      <c r="BX172" s="214"/>
      <c r="BY172" s="214"/>
      <c r="BZ172" s="214"/>
      <c r="CA172" s="214"/>
    </row>
    <row r="173" spans="1:79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4"/>
      <c r="AH173" s="214"/>
      <c r="AI173" s="214"/>
      <c r="AJ173" s="214"/>
      <c r="AK173" s="214"/>
      <c r="AL173" s="214"/>
      <c r="AM173" s="214"/>
      <c r="AN173" s="214"/>
      <c r="AO173" s="214"/>
      <c r="AP173" s="214"/>
      <c r="AQ173" s="214"/>
      <c r="AR173" s="214"/>
      <c r="AS173" s="214"/>
      <c r="AT173" s="214"/>
      <c r="AU173" s="214"/>
      <c r="AV173" s="214"/>
      <c r="AW173" s="214"/>
      <c r="AX173" s="214"/>
      <c r="AY173" s="214"/>
      <c r="AZ173" s="214"/>
      <c r="BA173" s="214"/>
      <c r="BB173" s="214"/>
      <c r="BC173" s="214"/>
      <c r="BD173" s="214"/>
      <c r="BE173" s="214"/>
      <c r="BF173" s="214"/>
      <c r="BG173" s="214"/>
      <c r="BH173" s="214"/>
      <c r="BI173" s="214"/>
      <c r="BJ173" s="214"/>
      <c r="BK173" s="214"/>
      <c r="BL173" s="214"/>
      <c r="BM173" s="214"/>
      <c r="BN173" s="214"/>
      <c r="BO173" s="214"/>
      <c r="BP173" s="214"/>
      <c r="BQ173" s="214"/>
      <c r="BR173" s="214"/>
      <c r="BS173" s="214"/>
      <c r="BT173" s="214"/>
      <c r="BU173" s="214"/>
      <c r="BV173" s="214"/>
      <c r="BW173" s="214"/>
      <c r="BX173" s="214"/>
      <c r="BY173" s="214"/>
      <c r="BZ173" s="214"/>
      <c r="CA173" s="214"/>
    </row>
    <row r="174" spans="1:79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  <c r="AA174" s="214"/>
      <c r="AB174" s="214"/>
      <c r="AC174" s="214"/>
      <c r="AD174" s="214"/>
      <c r="AE174" s="214"/>
      <c r="AF174" s="214"/>
      <c r="AG174" s="214"/>
      <c r="AH174" s="214"/>
      <c r="AI174" s="214"/>
      <c r="AJ174" s="214"/>
      <c r="AK174" s="214"/>
      <c r="AL174" s="214"/>
      <c r="AM174" s="214"/>
      <c r="AN174" s="214"/>
      <c r="AO174" s="214"/>
      <c r="AP174" s="214"/>
      <c r="AQ174" s="214"/>
      <c r="AR174" s="214"/>
      <c r="AS174" s="214"/>
      <c r="AT174" s="214"/>
      <c r="AU174" s="214"/>
      <c r="AV174" s="214"/>
      <c r="AW174" s="214"/>
      <c r="AX174" s="214"/>
      <c r="AY174" s="214"/>
      <c r="AZ174" s="214"/>
      <c r="BA174" s="214"/>
      <c r="BB174" s="214"/>
      <c r="BC174" s="214"/>
      <c r="BD174" s="214"/>
      <c r="BE174" s="214"/>
      <c r="BF174" s="214"/>
      <c r="BG174" s="214"/>
      <c r="BH174" s="214"/>
      <c r="BI174" s="214"/>
      <c r="BJ174" s="214"/>
      <c r="BK174" s="214"/>
      <c r="BL174" s="214"/>
      <c r="BM174" s="214"/>
      <c r="BN174" s="214"/>
      <c r="BO174" s="214"/>
      <c r="BP174" s="214"/>
      <c r="BQ174" s="214"/>
      <c r="BR174" s="214"/>
      <c r="BS174" s="214"/>
      <c r="BT174" s="214"/>
      <c r="BU174" s="214"/>
      <c r="BV174" s="214"/>
      <c r="BW174" s="214"/>
      <c r="BX174" s="214"/>
      <c r="BY174" s="214"/>
      <c r="BZ174" s="214"/>
      <c r="CA174" s="214"/>
    </row>
    <row r="175" spans="1:79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  <c r="AA175" s="214"/>
      <c r="AB175" s="214"/>
      <c r="AC175" s="214"/>
      <c r="AD175" s="214"/>
      <c r="AE175" s="214"/>
      <c r="AF175" s="214"/>
      <c r="AG175" s="214"/>
      <c r="AH175" s="214"/>
      <c r="AI175" s="214"/>
      <c r="AJ175" s="214"/>
      <c r="AK175" s="214"/>
      <c r="AL175" s="214"/>
      <c r="AM175" s="214"/>
      <c r="AN175" s="214"/>
      <c r="AO175" s="214"/>
      <c r="AP175" s="214"/>
      <c r="AQ175" s="214"/>
      <c r="AR175" s="214"/>
      <c r="AS175" s="214"/>
      <c r="AT175" s="214"/>
      <c r="AU175" s="214"/>
      <c r="AV175" s="214"/>
      <c r="AW175" s="214"/>
      <c r="AX175" s="214"/>
      <c r="AY175" s="214"/>
      <c r="AZ175" s="214"/>
      <c r="BA175" s="214"/>
      <c r="BB175" s="214"/>
      <c r="BC175" s="214"/>
      <c r="BD175" s="214"/>
      <c r="BE175" s="214"/>
      <c r="BF175" s="214"/>
      <c r="BG175" s="214"/>
      <c r="BH175" s="214"/>
      <c r="BI175" s="214"/>
      <c r="BJ175" s="214"/>
      <c r="BK175" s="214"/>
      <c r="BL175" s="214"/>
      <c r="BM175" s="214"/>
      <c r="BN175" s="214"/>
      <c r="BO175" s="214"/>
      <c r="BP175" s="214"/>
      <c r="BQ175" s="214"/>
      <c r="BR175" s="214"/>
      <c r="BS175" s="214"/>
      <c r="BT175" s="214"/>
      <c r="BU175" s="214"/>
      <c r="BV175" s="214"/>
      <c r="BW175" s="214"/>
      <c r="BX175" s="214"/>
      <c r="BY175" s="214"/>
      <c r="BZ175" s="214"/>
      <c r="CA175" s="214"/>
    </row>
    <row r="176" spans="1:79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  <c r="AA176" s="214"/>
      <c r="AB176" s="214"/>
      <c r="AC176" s="214"/>
      <c r="AD176" s="214"/>
      <c r="AE176" s="214"/>
      <c r="AF176" s="214"/>
      <c r="AG176" s="214"/>
      <c r="AH176" s="214"/>
      <c r="AI176" s="214"/>
      <c r="AJ176" s="214"/>
      <c r="AK176" s="214"/>
      <c r="AL176" s="214"/>
      <c r="AM176" s="214"/>
      <c r="AN176" s="214"/>
      <c r="AO176" s="214"/>
      <c r="AP176" s="214"/>
      <c r="AQ176" s="214"/>
      <c r="AR176" s="214"/>
      <c r="AS176" s="214"/>
      <c r="AT176" s="214"/>
      <c r="AU176" s="214"/>
      <c r="AV176" s="214"/>
      <c r="AW176" s="214"/>
      <c r="AX176" s="214"/>
      <c r="AY176" s="214"/>
      <c r="AZ176" s="214"/>
      <c r="BA176" s="214"/>
      <c r="BB176" s="214"/>
      <c r="BC176" s="214"/>
      <c r="BD176" s="214"/>
      <c r="BE176" s="214"/>
      <c r="BF176" s="214"/>
      <c r="BG176" s="214"/>
      <c r="BH176" s="214"/>
      <c r="BI176" s="214"/>
      <c r="BJ176" s="214"/>
      <c r="BK176" s="214"/>
      <c r="BL176" s="214"/>
      <c r="BM176" s="214"/>
      <c r="BN176" s="214"/>
      <c r="BO176" s="214"/>
      <c r="BP176" s="214"/>
      <c r="BQ176" s="214"/>
      <c r="BR176" s="214"/>
      <c r="BS176" s="214"/>
      <c r="BT176" s="214"/>
      <c r="BU176" s="214"/>
      <c r="BV176" s="214"/>
      <c r="BW176" s="214"/>
      <c r="BX176" s="214"/>
      <c r="BY176" s="214"/>
      <c r="BZ176" s="214"/>
      <c r="CA176" s="214"/>
    </row>
    <row r="177" spans="1:79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  <c r="AA177" s="214"/>
      <c r="AB177" s="214"/>
      <c r="AC177" s="214"/>
      <c r="AD177" s="214"/>
      <c r="AE177" s="214"/>
      <c r="AF177" s="214"/>
      <c r="AG177" s="214"/>
      <c r="AH177" s="214"/>
      <c r="AI177" s="214"/>
      <c r="AJ177" s="214"/>
      <c r="AK177" s="214"/>
      <c r="AL177" s="214"/>
      <c r="AM177" s="214"/>
      <c r="AN177" s="214"/>
      <c r="AO177" s="214"/>
      <c r="AP177" s="214"/>
      <c r="AQ177" s="214"/>
      <c r="AR177" s="214"/>
      <c r="AS177" s="214"/>
      <c r="AT177" s="214"/>
      <c r="AU177" s="214"/>
      <c r="AV177" s="214"/>
      <c r="AW177" s="214"/>
      <c r="AX177" s="214"/>
      <c r="AY177" s="214"/>
      <c r="AZ177" s="214"/>
      <c r="BA177" s="214"/>
      <c r="BB177" s="214"/>
      <c r="BC177" s="214"/>
      <c r="BD177" s="214"/>
      <c r="BE177" s="214"/>
      <c r="BF177" s="214"/>
      <c r="BG177" s="214"/>
      <c r="BH177" s="214"/>
      <c r="BI177" s="214"/>
      <c r="BJ177" s="214"/>
      <c r="BK177" s="214"/>
      <c r="BL177" s="214"/>
      <c r="BM177" s="214"/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</row>
    <row r="178" spans="1:79" x14ac:dyDescent="0.25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  <c r="AA178" s="214"/>
      <c r="AB178" s="214"/>
      <c r="AC178" s="214"/>
      <c r="AD178" s="214"/>
      <c r="AE178" s="214"/>
      <c r="AF178" s="214"/>
      <c r="AG178" s="214"/>
      <c r="AH178" s="214"/>
      <c r="AI178" s="214"/>
      <c r="AJ178" s="214"/>
      <c r="AK178" s="214"/>
      <c r="AL178" s="214"/>
      <c r="AM178" s="214"/>
      <c r="AN178" s="214"/>
      <c r="AO178" s="214"/>
      <c r="AP178" s="214"/>
      <c r="AQ178" s="214"/>
      <c r="AR178" s="214"/>
      <c r="AS178" s="214"/>
      <c r="AT178" s="214"/>
      <c r="AU178" s="214"/>
      <c r="AV178" s="214"/>
      <c r="AW178" s="214"/>
      <c r="AX178" s="214"/>
      <c r="AY178" s="214"/>
      <c r="AZ178" s="214"/>
      <c r="BA178" s="214"/>
      <c r="BB178" s="214"/>
      <c r="BC178" s="214"/>
      <c r="BD178" s="214"/>
      <c r="BE178" s="214"/>
      <c r="BF178" s="214"/>
      <c r="BG178" s="214"/>
      <c r="BH178" s="214"/>
      <c r="BI178" s="214"/>
      <c r="BJ178" s="214"/>
      <c r="BK178" s="214"/>
      <c r="BL178" s="214"/>
      <c r="BM178" s="214"/>
      <c r="BN178" s="214"/>
      <c r="BO178" s="214"/>
      <c r="BP178" s="214"/>
      <c r="BQ178" s="214"/>
      <c r="BR178" s="214"/>
      <c r="BS178" s="214"/>
      <c r="BT178" s="214"/>
      <c r="BU178" s="214"/>
      <c r="BV178" s="214"/>
      <c r="BW178" s="214"/>
      <c r="BX178" s="214"/>
      <c r="BY178" s="214"/>
      <c r="BZ178" s="214"/>
      <c r="CA178" s="214"/>
    </row>
    <row r="179" spans="1:79" x14ac:dyDescent="0.25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  <c r="AA179" s="214"/>
      <c r="AB179" s="214"/>
      <c r="AC179" s="214"/>
      <c r="AD179" s="214"/>
      <c r="AE179" s="214"/>
      <c r="AF179" s="214"/>
      <c r="AG179" s="214"/>
      <c r="AH179" s="214"/>
      <c r="AI179" s="214"/>
      <c r="AJ179" s="214"/>
      <c r="AK179" s="214"/>
      <c r="AL179" s="214"/>
      <c r="AM179" s="214"/>
      <c r="AN179" s="214"/>
      <c r="AO179" s="214"/>
      <c r="AP179" s="214"/>
      <c r="AQ179" s="214"/>
      <c r="AR179" s="214"/>
      <c r="AS179" s="214"/>
      <c r="AT179" s="214"/>
      <c r="AU179" s="214"/>
      <c r="AV179" s="214"/>
      <c r="AW179" s="214"/>
      <c r="AX179" s="214"/>
      <c r="AY179" s="214"/>
      <c r="AZ179" s="214"/>
      <c r="BA179" s="214"/>
      <c r="BB179" s="214"/>
      <c r="BC179" s="214"/>
      <c r="BD179" s="214"/>
      <c r="BE179" s="214"/>
      <c r="BF179" s="214"/>
      <c r="BG179" s="214"/>
      <c r="BH179" s="214"/>
      <c r="BI179" s="214"/>
      <c r="BJ179" s="214"/>
      <c r="BK179" s="214"/>
      <c r="BL179" s="214"/>
      <c r="BM179" s="214"/>
      <c r="BN179" s="214"/>
      <c r="BO179" s="214"/>
      <c r="BP179" s="214"/>
      <c r="BQ179" s="214"/>
      <c r="BR179" s="214"/>
      <c r="BS179" s="214"/>
      <c r="BT179" s="214"/>
      <c r="BU179" s="214"/>
      <c r="BV179" s="214"/>
      <c r="BW179" s="214"/>
      <c r="BX179" s="214"/>
      <c r="BY179" s="214"/>
      <c r="BZ179" s="214"/>
      <c r="CA179" s="214"/>
    </row>
    <row r="180" spans="1:79" x14ac:dyDescent="0.25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  <c r="AA180" s="214"/>
      <c r="AB180" s="214"/>
      <c r="AC180" s="214"/>
      <c r="AD180" s="214"/>
      <c r="AE180" s="214"/>
      <c r="AF180" s="214"/>
      <c r="AG180" s="214"/>
      <c r="AH180" s="214"/>
      <c r="AI180" s="214"/>
      <c r="AJ180" s="214"/>
      <c r="AK180" s="214"/>
      <c r="AL180" s="214"/>
      <c r="AM180" s="214"/>
      <c r="AN180" s="214"/>
      <c r="AO180" s="214"/>
      <c r="AP180" s="214"/>
      <c r="AQ180" s="214"/>
      <c r="AR180" s="214"/>
      <c r="AS180" s="214"/>
      <c r="AT180" s="214"/>
      <c r="AU180" s="214"/>
      <c r="AV180" s="214"/>
      <c r="AW180" s="214"/>
      <c r="AX180" s="214"/>
      <c r="AY180" s="214"/>
      <c r="AZ180" s="214"/>
      <c r="BA180" s="214"/>
      <c r="BB180" s="214"/>
      <c r="BC180" s="214"/>
      <c r="BD180" s="214"/>
      <c r="BE180" s="214"/>
      <c r="BF180" s="214"/>
      <c r="BG180" s="214"/>
      <c r="BH180" s="214"/>
      <c r="BI180" s="214"/>
      <c r="BJ180" s="214"/>
      <c r="BK180" s="214"/>
      <c r="BL180" s="214"/>
      <c r="BM180" s="214"/>
      <c r="BN180" s="214"/>
      <c r="BO180" s="214"/>
      <c r="BP180" s="214"/>
      <c r="BQ180" s="214"/>
      <c r="BR180" s="214"/>
      <c r="BS180" s="214"/>
      <c r="BT180" s="214"/>
      <c r="BU180" s="214"/>
      <c r="BV180" s="214"/>
      <c r="BW180" s="214"/>
      <c r="BX180" s="214"/>
      <c r="BY180" s="214"/>
      <c r="BZ180" s="214"/>
      <c r="CA180" s="214"/>
    </row>
    <row r="181" spans="1:79" x14ac:dyDescent="0.25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4"/>
      <c r="AE181" s="214"/>
      <c r="AF181" s="214"/>
      <c r="AG181" s="214"/>
      <c r="AH181" s="214"/>
      <c r="AI181" s="214"/>
      <c r="AJ181" s="214"/>
      <c r="AK181" s="214"/>
      <c r="AL181" s="214"/>
      <c r="AM181" s="214"/>
      <c r="AN181" s="214"/>
      <c r="AO181" s="214"/>
      <c r="AP181" s="214"/>
      <c r="AQ181" s="214"/>
      <c r="AR181" s="214"/>
      <c r="AS181" s="214"/>
      <c r="AT181" s="214"/>
      <c r="AU181" s="214"/>
      <c r="AV181" s="214"/>
      <c r="AW181" s="214"/>
      <c r="AX181" s="214"/>
      <c r="AY181" s="214"/>
      <c r="AZ181" s="214"/>
      <c r="BA181" s="214"/>
      <c r="BB181" s="214"/>
      <c r="BC181" s="214"/>
      <c r="BD181" s="214"/>
      <c r="BE181" s="214"/>
      <c r="BF181" s="214"/>
      <c r="BG181" s="214"/>
      <c r="BH181" s="214"/>
      <c r="BI181" s="214"/>
      <c r="BJ181" s="214"/>
      <c r="BK181" s="214"/>
      <c r="BL181" s="214"/>
      <c r="BM181" s="214"/>
      <c r="BN181" s="214"/>
      <c r="BO181" s="214"/>
      <c r="BP181" s="214"/>
      <c r="BQ181" s="214"/>
      <c r="BR181" s="214"/>
      <c r="BS181" s="214"/>
      <c r="BT181" s="214"/>
      <c r="BU181" s="214"/>
      <c r="BV181" s="214"/>
      <c r="BW181" s="214"/>
      <c r="BX181" s="214"/>
      <c r="BY181" s="214"/>
      <c r="BZ181" s="214"/>
      <c r="CA181" s="214"/>
    </row>
    <row r="182" spans="1:79" x14ac:dyDescent="0.25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  <c r="AA182" s="214"/>
      <c r="AB182" s="214"/>
      <c r="AC182" s="214"/>
      <c r="AD182" s="214"/>
      <c r="AE182" s="214"/>
      <c r="AF182" s="214"/>
      <c r="AG182" s="214"/>
      <c r="AH182" s="214"/>
      <c r="AI182" s="214"/>
      <c r="AJ182" s="214"/>
      <c r="AK182" s="214"/>
      <c r="AL182" s="214"/>
      <c r="AM182" s="214"/>
      <c r="AN182" s="214"/>
      <c r="AO182" s="214"/>
      <c r="AP182" s="214"/>
      <c r="AQ182" s="214"/>
      <c r="AR182" s="214"/>
      <c r="AS182" s="214"/>
      <c r="AT182" s="214"/>
      <c r="AU182" s="214"/>
      <c r="AV182" s="214"/>
      <c r="AW182" s="214"/>
      <c r="AX182" s="214"/>
      <c r="AY182" s="214"/>
      <c r="AZ182" s="214"/>
      <c r="BA182" s="214"/>
      <c r="BB182" s="214"/>
      <c r="BC182" s="214"/>
      <c r="BD182" s="214"/>
      <c r="BE182" s="214"/>
      <c r="BF182" s="214"/>
      <c r="BG182" s="214"/>
      <c r="BH182" s="214"/>
      <c r="BI182" s="214"/>
      <c r="BJ182" s="214"/>
      <c r="BK182" s="214"/>
      <c r="BL182" s="214"/>
      <c r="BM182" s="214"/>
      <c r="BN182" s="214"/>
      <c r="BO182" s="214"/>
      <c r="BP182" s="214"/>
      <c r="BQ182" s="214"/>
      <c r="BR182" s="214"/>
      <c r="BS182" s="214"/>
      <c r="BT182" s="214"/>
      <c r="BU182" s="214"/>
      <c r="BV182" s="214"/>
      <c r="BW182" s="214"/>
      <c r="BX182" s="214"/>
      <c r="BY182" s="214"/>
      <c r="BZ182" s="214"/>
      <c r="CA182" s="214"/>
    </row>
    <row r="183" spans="1:79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  <c r="AA183" s="214"/>
      <c r="AB183" s="214"/>
      <c r="AC183" s="214"/>
      <c r="AD183" s="214"/>
      <c r="AE183" s="214"/>
      <c r="AF183" s="214"/>
      <c r="AG183" s="214"/>
      <c r="AH183" s="214"/>
      <c r="AI183" s="214"/>
      <c r="AJ183" s="214"/>
      <c r="AK183" s="214"/>
      <c r="AL183" s="214"/>
      <c r="AM183" s="214"/>
      <c r="AN183" s="214"/>
      <c r="AO183" s="214"/>
      <c r="AP183" s="214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  <c r="BJ183" s="214"/>
      <c r="BK183" s="214"/>
      <c r="BL183" s="214"/>
      <c r="BM183" s="214"/>
      <c r="BN183" s="214"/>
      <c r="BO183" s="214"/>
      <c r="BP183" s="214"/>
      <c r="BQ183" s="214"/>
      <c r="BR183" s="214"/>
      <c r="BS183" s="214"/>
      <c r="BT183" s="214"/>
      <c r="BU183" s="214"/>
      <c r="BV183" s="214"/>
      <c r="BW183" s="214"/>
      <c r="BX183" s="214"/>
      <c r="BY183" s="214"/>
      <c r="BZ183" s="214"/>
      <c r="CA183" s="214"/>
    </row>
    <row r="184" spans="1:79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  <c r="AA184" s="214"/>
      <c r="AB184" s="214"/>
      <c r="AC184" s="214"/>
      <c r="AD184" s="214"/>
      <c r="AE184" s="214"/>
      <c r="AF184" s="214"/>
      <c r="AG184" s="214"/>
      <c r="AH184" s="214"/>
      <c r="AI184" s="214"/>
      <c r="AJ184" s="214"/>
      <c r="AK184" s="214"/>
      <c r="AL184" s="214"/>
      <c r="AM184" s="214"/>
      <c r="AN184" s="214"/>
      <c r="AO184" s="214"/>
      <c r="AP184" s="214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  <c r="BJ184" s="214"/>
      <c r="BK184" s="214"/>
      <c r="BL184" s="214"/>
      <c r="BM184" s="214"/>
      <c r="BN184" s="214"/>
      <c r="BO184" s="214"/>
      <c r="BP184" s="214"/>
      <c r="BQ184" s="214"/>
      <c r="BR184" s="214"/>
      <c r="BS184" s="214"/>
      <c r="BT184" s="214"/>
      <c r="BU184" s="214"/>
      <c r="BV184" s="214"/>
      <c r="BW184" s="214"/>
      <c r="BX184" s="214"/>
      <c r="BY184" s="214"/>
      <c r="BZ184" s="214"/>
      <c r="CA184" s="214"/>
    </row>
    <row r="185" spans="1:79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  <c r="AA185" s="214"/>
      <c r="AB185" s="214"/>
      <c r="AC185" s="214"/>
      <c r="AD185" s="214"/>
      <c r="AE185" s="214"/>
      <c r="AF185" s="214"/>
      <c r="AG185" s="214"/>
      <c r="AH185" s="214"/>
      <c r="AI185" s="214"/>
      <c r="AJ185" s="214"/>
      <c r="AK185" s="214"/>
      <c r="AL185" s="214"/>
      <c r="AM185" s="214"/>
      <c r="AN185" s="214"/>
      <c r="AO185" s="214"/>
      <c r="AP185" s="214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  <c r="BJ185" s="214"/>
      <c r="BK185" s="214"/>
      <c r="BL185" s="214"/>
      <c r="BM185" s="214"/>
      <c r="BN185" s="214"/>
      <c r="BO185" s="214"/>
      <c r="BP185" s="214"/>
      <c r="BQ185" s="214"/>
      <c r="BR185" s="214"/>
      <c r="BS185" s="214"/>
      <c r="BT185" s="214"/>
      <c r="BU185" s="214"/>
      <c r="BV185" s="214"/>
      <c r="BW185" s="214"/>
      <c r="BX185" s="214"/>
      <c r="BY185" s="214"/>
      <c r="BZ185" s="214"/>
      <c r="CA185" s="214"/>
    </row>
    <row r="186" spans="1:79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  <c r="AA186" s="214"/>
      <c r="AB186" s="214"/>
      <c r="AC186" s="214"/>
      <c r="AD186" s="214"/>
      <c r="AE186" s="214"/>
      <c r="AF186" s="214"/>
      <c r="AG186" s="214"/>
      <c r="AH186" s="214"/>
      <c r="AI186" s="214"/>
      <c r="AJ186" s="214"/>
      <c r="AK186" s="214"/>
      <c r="AL186" s="214"/>
      <c r="AM186" s="214"/>
      <c r="AN186" s="214"/>
      <c r="AO186" s="214"/>
      <c r="AP186" s="214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  <c r="BJ186" s="214"/>
      <c r="BK186" s="214"/>
      <c r="BL186" s="214"/>
      <c r="BM186" s="214"/>
      <c r="BN186" s="214"/>
      <c r="BO186" s="214"/>
      <c r="BP186" s="214"/>
      <c r="BQ186" s="214"/>
      <c r="BR186" s="214"/>
      <c r="BS186" s="214"/>
      <c r="BT186" s="214"/>
      <c r="BU186" s="214"/>
      <c r="BV186" s="214"/>
      <c r="BW186" s="214"/>
      <c r="BX186" s="214"/>
      <c r="BY186" s="214"/>
      <c r="BZ186" s="214"/>
      <c r="CA186" s="214"/>
    </row>
    <row r="187" spans="1:79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4"/>
      <c r="AH187" s="214"/>
      <c r="AI187" s="214"/>
      <c r="AJ187" s="214"/>
      <c r="AK187" s="214"/>
      <c r="AL187" s="214"/>
      <c r="AM187" s="214"/>
      <c r="AN187" s="214"/>
      <c r="AO187" s="214"/>
      <c r="AP187" s="214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  <c r="BJ187" s="214"/>
      <c r="BK187" s="214"/>
      <c r="BL187" s="214"/>
      <c r="BM187" s="214"/>
      <c r="BN187" s="214"/>
      <c r="BO187" s="214"/>
      <c r="BP187" s="214"/>
      <c r="BQ187" s="214"/>
      <c r="BR187" s="214"/>
      <c r="BS187" s="214"/>
      <c r="BT187" s="214"/>
      <c r="BU187" s="214"/>
      <c r="BV187" s="214"/>
      <c r="BW187" s="214"/>
      <c r="BX187" s="214"/>
      <c r="BY187" s="214"/>
      <c r="BZ187" s="214"/>
      <c r="CA187" s="214"/>
    </row>
    <row r="188" spans="1:79" x14ac:dyDescent="0.25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214"/>
      <c r="AK188" s="214"/>
      <c r="AL188" s="214"/>
      <c r="AM188" s="214"/>
      <c r="AN188" s="214"/>
      <c r="AO188" s="214"/>
      <c r="AP188" s="214"/>
      <c r="AQ188" s="214"/>
      <c r="AR188" s="214"/>
      <c r="AS188" s="214"/>
      <c r="AT188" s="214"/>
      <c r="AU188" s="214"/>
      <c r="AV188" s="214"/>
      <c r="AW188" s="214"/>
      <c r="AX188" s="214"/>
      <c r="AY188" s="214"/>
      <c r="AZ188" s="214"/>
      <c r="BA188" s="214"/>
      <c r="BB188" s="214"/>
      <c r="BC188" s="214"/>
      <c r="BD188" s="214"/>
      <c r="BE188" s="214"/>
      <c r="BF188" s="214"/>
      <c r="BG188" s="214"/>
      <c r="BH188" s="214"/>
      <c r="BI188" s="214"/>
      <c r="BJ188" s="214"/>
      <c r="BK188" s="214"/>
      <c r="BL188" s="214"/>
      <c r="BM188" s="214"/>
      <c r="BN188" s="214"/>
      <c r="BO188" s="214"/>
      <c r="BP188" s="214"/>
      <c r="BQ188" s="214"/>
      <c r="BR188" s="214"/>
      <c r="BS188" s="214"/>
      <c r="BT188" s="214"/>
      <c r="BU188" s="214"/>
      <c r="BV188" s="214"/>
      <c r="BW188" s="214"/>
      <c r="BX188" s="214"/>
      <c r="BY188" s="214"/>
      <c r="BZ188" s="214"/>
      <c r="CA188" s="214"/>
    </row>
    <row r="189" spans="1:79" x14ac:dyDescent="0.25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  <c r="AA189" s="214"/>
      <c r="AB189" s="214"/>
      <c r="AC189" s="214"/>
      <c r="AD189" s="214"/>
      <c r="AE189" s="214"/>
      <c r="AF189" s="214"/>
      <c r="AG189" s="214"/>
      <c r="AH189" s="214"/>
      <c r="AI189" s="214"/>
      <c r="AJ189" s="214"/>
      <c r="AK189" s="214"/>
      <c r="AL189" s="214"/>
      <c r="AM189" s="214"/>
      <c r="AN189" s="214"/>
      <c r="AO189" s="214"/>
      <c r="AP189" s="214"/>
      <c r="AQ189" s="214"/>
      <c r="AR189" s="214"/>
      <c r="AS189" s="214"/>
      <c r="AT189" s="214"/>
      <c r="AU189" s="214"/>
      <c r="AV189" s="214"/>
      <c r="AW189" s="214"/>
      <c r="AX189" s="214"/>
      <c r="AY189" s="214"/>
      <c r="AZ189" s="214"/>
      <c r="BA189" s="214"/>
      <c r="BB189" s="214"/>
      <c r="BC189" s="214"/>
      <c r="BD189" s="214"/>
      <c r="BE189" s="214"/>
      <c r="BF189" s="214"/>
      <c r="BG189" s="214"/>
      <c r="BH189" s="214"/>
      <c r="BI189" s="214"/>
      <c r="BJ189" s="214"/>
      <c r="BK189" s="214"/>
      <c r="BL189" s="214"/>
      <c r="BM189" s="214"/>
      <c r="BN189" s="214"/>
      <c r="BO189" s="214"/>
      <c r="BP189" s="214"/>
      <c r="BQ189" s="214"/>
      <c r="BR189" s="214"/>
      <c r="BS189" s="214"/>
      <c r="BT189" s="214"/>
      <c r="BU189" s="214"/>
      <c r="BV189" s="214"/>
      <c r="BW189" s="214"/>
      <c r="BX189" s="214"/>
      <c r="BY189" s="214"/>
      <c r="BZ189" s="214"/>
      <c r="CA189" s="214"/>
    </row>
    <row r="190" spans="1:79" x14ac:dyDescent="0.25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  <c r="AA190" s="214"/>
      <c r="AB190" s="214"/>
      <c r="AC190" s="214"/>
      <c r="AD190" s="214"/>
      <c r="AE190" s="214"/>
      <c r="AF190" s="214"/>
      <c r="AG190" s="214"/>
      <c r="AH190" s="214"/>
      <c r="AI190" s="214"/>
      <c r="AJ190" s="214"/>
      <c r="AK190" s="214"/>
      <c r="AL190" s="214"/>
      <c r="AM190" s="214"/>
      <c r="AN190" s="214"/>
      <c r="AO190" s="214"/>
      <c r="AP190" s="214"/>
      <c r="AQ190" s="214"/>
      <c r="AR190" s="214"/>
      <c r="AS190" s="214"/>
      <c r="AT190" s="214"/>
      <c r="AU190" s="214"/>
      <c r="AV190" s="214"/>
      <c r="AW190" s="214"/>
      <c r="AX190" s="214"/>
      <c r="AY190" s="214"/>
      <c r="AZ190" s="214"/>
      <c r="BA190" s="214"/>
      <c r="BB190" s="214"/>
      <c r="BC190" s="214"/>
      <c r="BD190" s="214"/>
      <c r="BE190" s="214"/>
      <c r="BF190" s="214"/>
      <c r="BG190" s="214"/>
      <c r="BH190" s="214"/>
      <c r="BI190" s="214"/>
      <c r="BJ190" s="214"/>
      <c r="BK190" s="214"/>
      <c r="BL190" s="214"/>
      <c r="BM190" s="214"/>
      <c r="BN190" s="214"/>
      <c r="BO190" s="214"/>
      <c r="BP190" s="214"/>
      <c r="BQ190" s="214"/>
      <c r="BR190" s="214"/>
      <c r="BS190" s="214"/>
      <c r="BT190" s="214"/>
      <c r="BU190" s="214"/>
      <c r="BV190" s="214"/>
      <c r="BW190" s="214"/>
      <c r="BX190" s="214"/>
      <c r="BY190" s="214"/>
      <c r="BZ190" s="214"/>
      <c r="CA190" s="214"/>
    </row>
    <row r="191" spans="1:79" x14ac:dyDescent="0.25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  <c r="AA191" s="214"/>
      <c r="AB191" s="214"/>
      <c r="AC191" s="214"/>
      <c r="AD191" s="214"/>
      <c r="AE191" s="214"/>
      <c r="AF191" s="214"/>
      <c r="AG191" s="214"/>
      <c r="AH191" s="214"/>
      <c r="AI191" s="214"/>
      <c r="AJ191" s="214"/>
      <c r="AK191" s="214"/>
      <c r="AL191" s="214"/>
      <c r="AM191" s="214"/>
      <c r="AN191" s="214"/>
      <c r="AO191" s="214"/>
      <c r="AP191" s="214"/>
      <c r="AQ191" s="214"/>
      <c r="AR191" s="214"/>
      <c r="AS191" s="214"/>
      <c r="AT191" s="214"/>
      <c r="AU191" s="214"/>
      <c r="AV191" s="214"/>
      <c r="AW191" s="214"/>
      <c r="AX191" s="214"/>
      <c r="AY191" s="214"/>
      <c r="AZ191" s="214"/>
      <c r="BA191" s="214"/>
      <c r="BB191" s="214"/>
      <c r="BC191" s="214"/>
      <c r="BD191" s="214"/>
      <c r="BE191" s="214"/>
      <c r="BF191" s="214"/>
      <c r="BG191" s="214"/>
      <c r="BH191" s="214"/>
      <c r="BI191" s="214"/>
      <c r="BJ191" s="214"/>
      <c r="BK191" s="214"/>
      <c r="BL191" s="214"/>
      <c r="BM191" s="214"/>
      <c r="BN191" s="214"/>
      <c r="BO191" s="214"/>
      <c r="BP191" s="214"/>
      <c r="BQ191" s="214"/>
      <c r="BR191" s="214"/>
      <c r="BS191" s="214"/>
      <c r="BT191" s="214"/>
      <c r="BU191" s="214"/>
      <c r="BV191" s="214"/>
      <c r="BW191" s="214"/>
      <c r="BX191" s="214"/>
      <c r="BY191" s="214"/>
      <c r="BZ191" s="214"/>
      <c r="CA191" s="214"/>
    </row>
    <row r="192" spans="1:79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  <c r="AA192" s="214"/>
      <c r="AB192" s="214"/>
      <c r="AC192" s="214"/>
      <c r="AD192" s="214"/>
      <c r="AE192" s="214"/>
      <c r="AF192" s="214"/>
      <c r="AG192" s="214"/>
      <c r="AH192" s="214"/>
      <c r="AI192" s="214"/>
      <c r="AJ192" s="214"/>
      <c r="AK192" s="214"/>
      <c r="AL192" s="214"/>
      <c r="AM192" s="214"/>
      <c r="AN192" s="214"/>
      <c r="AO192" s="214"/>
      <c r="AP192" s="214"/>
      <c r="AQ192" s="214"/>
      <c r="AR192" s="214"/>
      <c r="AS192" s="214"/>
      <c r="AT192" s="214"/>
      <c r="AU192" s="214"/>
      <c r="AV192" s="214"/>
      <c r="AW192" s="214"/>
      <c r="AX192" s="214"/>
      <c r="AY192" s="214"/>
      <c r="AZ192" s="214"/>
      <c r="BA192" s="214"/>
      <c r="BB192" s="214"/>
      <c r="BC192" s="214"/>
      <c r="BD192" s="214"/>
      <c r="BE192" s="214"/>
      <c r="BF192" s="214"/>
      <c r="BG192" s="214"/>
      <c r="BH192" s="214"/>
      <c r="BI192" s="214"/>
      <c r="BJ192" s="214"/>
      <c r="BK192" s="214"/>
      <c r="BL192" s="214"/>
      <c r="BM192" s="214"/>
      <c r="BN192" s="214"/>
      <c r="BO192" s="214"/>
      <c r="BP192" s="214"/>
      <c r="BQ192" s="214"/>
      <c r="BR192" s="214"/>
      <c r="BS192" s="214"/>
      <c r="BT192" s="214"/>
      <c r="BU192" s="214"/>
      <c r="BV192" s="214"/>
      <c r="BW192" s="214"/>
      <c r="BX192" s="214"/>
      <c r="BY192" s="214"/>
      <c r="BZ192" s="214"/>
      <c r="CA192" s="214"/>
    </row>
    <row r="193" spans="1:79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214"/>
      <c r="AK193" s="214"/>
      <c r="AL193" s="214"/>
      <c r="AM193" s="214"/>
      <c r="AN193" s="214"/>
      <c r="AO193" s="214"/>
      <c r="AP193" s="214"/>
      <c r="AQ193" s="214"/>
      <c r="AR193" s="214"/>
      <c r="AS193" s="214"/>
      <c r="AT193" s="214"/>
      <c r="AU193" s="214"/>
      <c r="AV193" s="214"/>
      <c r="AW193" s="214"/>
      <c r="AX193" s="214"/>
      <c r="AY193" s="214"/>
      <c r="AZ193" s="214"/>
      <c r="BA193" s="214"/>
      <c r="BB193" s="214"/>
      <c r="BC193" s="214"/>
      <c r="BD193" s="214"/>
      <c r="BE193" s="214"/>
      <c r="BF193" s="214"/>
      <c r="BG193" s="214"/>
      <c r="BH193" s="214"/>
      <c r="BI193" s="214"/>
      <c r="BJ193" s="214"/>
      <c r="BK193" s="214"/>
      <c r="BL193" s="214"/>
      <c r="BM193" s="214"/>
      <c r="BN193" s="214"/>
      <c r="BO193" s="214"/>
      <c r="BP193" s="214"/>
      <c r="BQ193" s="214"/>
      <c r="BR193" s="214"/>
      <c r="BS193" s="214"/>
      <c r="BT193" s="214"/>
      <c r="BU193" s="214"/>
      <c r="BV193" s="214"/>
      <c r="BW193" s="214"/>
      <c r="BX193" s="214"/>
      <c r="BY193" s="214"/>
      <c r="BZ193" s="214"/>
      <c r="CA193" s="214"/>
    </row>
    <row r="194" spans="1:79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  <c r="AK194" s="214"/>
      <c r="AL194" s="214"/>
      <c r="AM194" s="214"/>
      <c r="AN194" s="214"/>
      <c r="AO194" s="214"/>
      <c r="AP194" s="214"/>
      <c r="AQ194" s="214"/>
      <c r="AR194" s="214"/>
      <c r="AS194" s="214"/>
      <c r="AT194" s="214"/>
      <c r="AU194" s="214"/>
      <c r="AV194" s="214"/>
      <c r="AW194" s="214"/>
      <c r="AX194" s="214"/>
      <c r="AY194" s="214"/>
      <c r="AZ194" s="214"/>
      <c r="BA194" s="214"/>
      <c r="BB194" s="214"/>
      <c r="BC194" s="214"/>
      <c r="BD194" s="214"/>
      <c r="BE194" s="214"/>
      <c r="BF194" s="214"/>
      <c r="BG194" s="214"/>
      <c r="BH194" s="214"/>
      <c r="BI194" s="214"/>
      <c r="BJ194" s="214"/>
      <c r="BK194" s="214"/>
      <c r="BL194" s="214"/>
      <c r="BM194" s="214"/>
      <c r="BN194" s="214"/>
      <c r="BO194" s="214"/>
      <c r="BP194" s="214"/>
      <c r="BQ194" s="214"/>
      <c r="BR194" s="214"/>
      <c r="BS194" s="214"/>
      <c r="BT194" s="214"/>
      <c r="BU194" s="214"/>
      <c r="BV194" s="214"/>
      <c r="BW194" s="214"/>
      <c r="BX194" s="214"/>
      <c r="BY194" s="214"/>
      <c r="BZ194" s="214"/>
      <c r="CA194" s="214"/>
    </row>
    <row r="195" spans="1:79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  <c r="V195" s="214"/>
      <c r="W195" s="214"/>
      <c r="X195" s="214"/>
      <c r="Y195" s="214"/>
      <c r="Z195" s="214"/>
      <c r="AA195" s="214"/>
      <c r="AB195" s="214"/>
      <c r="AC195" s="214"/>
      <c r="AD195" s="214"/>
      <c r="AE195" s="214"/>
      <c r="AF195" s="214"/>
      <c r="AG195" s="214"/>
      <c r="AH195" s="214"/>
      <c r="AI195" s="214"/>
      <c r="AJ195" s="214"/>
      <c r="AK195" s="214"/>
      <c r="AL195" s="214"/>
      <c r="AM195" s="214"/>
      <c r="AN195" s="214"/>
      <c r="AO195" s="214"/>
      <c r="AP195" s="214"/>
      <c r="AQ195" s="214"/>
      <c r="AR195" s="214"/>
      <c r="AS195" s="214"/>
      <c r="AT195" s="214"/>
      <c r="AU195" s="214"/>
      <c r="AV195" s="214"/>
      <c r="AW195" s="214"/>
      <c r="AX195" s="214"/>
      <c r="AY195" s="214"/>
      <c r="AZ195" s="214"/>
      <c r="BA195" s="214"/>
      <c r="BB195" s="214"/>
      <c r="BC195" s="214"/>
      <c r="BD195" s="214"/>
      <c r="BE195" s="214"/>
      <c r="BF195" s="214"/>
      <c r="BG195" s="214"/>
      <c r="BH195" s="214"/>
      <c r="BI195" s="214"/>
      <c r="BJ195" s="214"/>
      <c r="BK195" s="214"/>
      <c r="BL195" s="214"/>
      <c r="BM195" s="214"/>
      <c r="BN195" s="214"/>
      <c r="BO195" s="214"/>
      <c r="BP195" s="214"/>
      <c r="BQ195" s="214"/>
      <c r="BR195" s="214"/>
      <c r="BS195" s="214"/>
      <c r="BT195" s="214"/>
      <c r="BU195" s="214"/>
      <c r="BV195" s="214"/>
      <c r="BW195" s="214"/>
      <c r="BX195" s="214"/>
      <c r="BY195" s="214"/>
      <c r="BZ195" s="214"/>
      <c r="CA195" s="214"/>
    </row>
    <row r="196" spans="1:79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  <c r="Y196" s="214"/>
      <c r="Z196" s="214"/>
      <c r="AA196" s="214"/>
      <c r="AB196" s="214"/>
      <c r="AC196" s="214"/>
      <c r="AD196" s="214"/>
      <c r="AE196" s="214"/>
      <c r="AF196" s="214"/>
      <c r="AG196" s="214"/>
      <c r="AH196" s="214"/>
      <c r="AI196" s="214"/>
      <c r="AJ196" s="214"/>
      <c r="AK196" s="214"/>
      <c r="AL196" s="214"/>
      <c r="AM196" s="214"/>
      <c r="AN196" s="214"/>
      <c r="AO196" s="214"/>
      <c r="AP196" s="214"/>
      <c r="AQ196" s="214"/>
      <c r="AR196" s="214"/>
      <c r="AS196" s="214"/>
      <c r="AT196" s="214"/>
      <c r="AU196" s="214"/>
      <c r="AV196" s="214"/>
      <c r="AW196" s="214"/>
      <c r="AX196" s="214"/>
      <c r="AY196" s="214"/>
      <c r="AZ196" s="214"/>
      <c r="BA196" s="214"/>
      <c r="BB196" s="214"/>
      <c r="BC196" s="214"/>
      <c r="BD196" s="214"/>
      <c r="BE196" s="214"/>
      <c r="BF196" s="214"/>
      <c r="BG196" s="214"/>
      <c r="BH196" s="214"/>
      <c r="BI196" s="214"/>
      <c r="BJ196" s="214"/>
      <c r="BK196" s="214"/>
      <c r="BL196" s="214"/>
      <c r="BM196" s="214"/>
      <c r="BN196" s="214"/>
      <c r="BO196" s="214"/>
      <c r="BP196" s="214"/>
      <c r="BQ196" s="214"/>
      <c r="BR196" s="214"/>
      <c r="BS196" s="214"/>
      <c r="BT196" s="214"/>
      <c r="BU196" s="214"/>
      <c r="BV196" s="214"/>
      <c r="BW196" s="214"/>
      <c r="BX196" s="214"/>
      <c r="BY196" s="214"/>
      <c r="BZ196" s="214"/>
      <c r="CA196" s="214"/>
    </row>
    <row r="197" spans="1:79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  <c r="V197" s="214"/>
      <c r="W197" s="214"/>
      <c r="X197" s="214"/>
      <c r="Y197" s="214"/>
      <c r="Z197" s="214"/>
      <c r="AA197" s="214"/>
      <c r="AB197" s="214"/>
      <c r="AC197" s="214"/>
      <c r="AD197" s="214"/>
      <c r="AE197" s="214"/>
      <c r="AF197" s="214"/>
      <c r="AG197" s="214"/>
      <c r="AH197" s="214"/>
      <c r="AI197" s="214"/>
      <c r="AJ197" s="214"/>
      <c r="AK197" s="214"/>
      <c r="AL197" s="214"/>
      <c r="AM197" s="214"/>
      <c r="AN197" s="214"/>
      <c r="AO197" s="214"/>
      <c r="AP197" s="214"/>
      <c r="AQ197" s="214"/>
      <c r="AR197" s="214"/>
      <c r="AS197" s="214"/>
      <c r="AT197" s="214"/>
      <c r="AU197" s="214"/>
      <c r="AV197" s="214"/>
      <c r="AW197" s="214"/>
      <c r="AX197" s="214"/>
      <c r="AY197" s="214"/>
      <c r="AZ197" s="214"/>
      <c r="BA197" s="214"/>
      <c r="BB197" s="214"/>
      <c r="BC197" s="214"/>
      <c r="BD197" s="214"/>
      <c r="BE197" s="214"/>
      <c r="BF197" s="214"/>
      <c r="BG197" s="214"/>
      <c r="BH197" s="214"/>
      <c r="BI197" s="214"/>
      <c r="BJ197" s="214"/>
      <c r="BK197" s="214"/>
      <c r="BL197" s="214"/>
      <c r="BM197" s="214"/>
      <c r="BN197" s="214"/>
      <c r="BO197" s="214"/>
      <c r="BP197" s="214"/>
      <c r="BQ197" s="214"/>
      <c r="BR197" s="214"/>
      <c r="BS197" s="214"/>
      <c r="BT197" s="214"/>
      <c r="BU197" s="214"/>
      <c r="BV197" s="214"/>
      <c r="BW197" s="214"/>
      <c r="BX197" s="214"/>
      <c r="BY197" s="214"/>
      <c r="BZ197" s="214"/>
      <c r="CA197" s="214"/>
    </row>
    <row r="198" spans="1:79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  <c r="V198" s="214"/>
      <c r="W198" s="214"/>
      <c r="X198" s="214"/>
      <c r="Y198" s="214"/>
      <c r="Z198" s="214"/>
      <c r="AA198" s="214"/>
      <c r="AB198" s="214"/>
      <c r="AC198" s="214"/>
      <c r="AD198" s="214"/>
      <c r="AE198" s="214"/>
      <c r="AF198" s="214"/>
      <c r="AG198" s="214"/>
      <c r="AH198" s="214"/>
      <c r="AI198" s="214"/>
      <c r="AJ198" s="214"/>
      <c r="AK198" s="214"/>
      <c r="AL198" s="214"/>
      <c r="AM198" s="214"/>
      <c r="AN198" s="214"/>
      <c r="AO198" s="214"/>
      <c r="AP198" s="214"/>
      <c r="AQ198" s="214"/>
      <c r="AR198" s="214"/>
      <c r="AS198" s="214"/>
      <c r="AT198" s="214"/>
      <c r="AU198" s="214"/>
      <c r="AV198" s="214"/>
      <c r="AW198" s="214"/>
      <c r="AX198" s="214"/>
      <c r="AY198" s="214"/>
      <c r="AZ198" s="214"/>
      <c r="BA198" s="214"/>
      <c r="BB198" s="214"/>
      <c r="BC198" s="214"/>
      <c r="BD198" s="214"/>
      <c r="BE198" s="214"/>
      <c r="BF198" s="214"/>
      <c r="BG198" s="214"/>
      <c r="BH198" s="214"/>
      <c r="BI198" s="214"/>
      <c r="BJ198" s="214"/>
      <c r="BK198" s="214"/>
      <c r="BL198" s="214"/>
      <c r="BM198" s="214"/>
      <c r="BN198" s="214"/>
      <c r="BO198" s="214"/>
      <c r="BP198" s="214"/>
      <c r="BQ198" s="214"/>
      <c r="BR198" s="214"/>
      <c r="BS198" s="214"/>
      <c r="BT198" s="214"/>
      <c r="BU198" s="214"/>
      <c r="BV198" s="214"/>
      <c r="BW198" s="214"/>
      <c r="BX198" s="214"/>
      <c r="BY198" s="214"/>
      <c r="BZ198" s="214"/>
      <c r="CA198" s="214"/>
    </row>
    <row r="199" spans="1:79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  <c r="V199" s="214"/>
      <c r="W199" s="214"/>
      <c r="X199" s="214"/>
      <c r="Y199" s="214"/>
      <c r="Z199" s="214"/>
      <c r="AA199" s="214"/>
      <c r="AB199" s="214"/>
      <c r="AC199" s="214"/>
      <c r="AD199" s="214"/>
      <c r="AE199" s="214"/>
      <c r="AF199" s="214"/>
      <c r="AG199" s="214"/>
      <c r="AH199" s="214"/>
      <c r="AI199" s="214"/>
      <c r="AJ199" s="214"/>
      <c r="AK199" s="214"/>
      <c r="AL199" s="214"/>
      <c r="AM199" s="214"/>
      <c r="AN199" s="214"/>
      <c r="AO199" s="214"/>
      <c r="AP199" s="214"/>
      <c r="AQ199" s="214"/>
      <c r="AR199" s="214"/>
      <c r="AS199" s="214"/>
      <c r="AT199" s="214"/>
      <c r="AU199" s="214"/>
      <c r="AV199" s="214"/>
      <c r="AW199" s="214"/>
      <c r="AX199" s="214"/>
      <c r="AY199" s="214"/>
      <c r="AZ199" s="214"/>
      <c r="BA199" s="214"/>
      <c r="BB199" s="214"/>
      <c r="BC199" s="214"/>
      <c r="BD199" s="214"/>
      <c r="BE199" s="214"/>
      <c r="BF199" s="214"/>
      <c r="BG199" s="214"/>
      <c r="BH199" s="214"/>
      <c r="BI199" s="214"/>
      <c r="BJ199" s="214"/>
      <c r="BK199" s="214"/>
      <c r="BL199" s="214"/>
      <c r="BM199" s="214"/>
      <c r="BN199" s="214"/>
      <c r="BO199" s="214"/>
      <c r="BP199" s="214"/>
      <c r="BQ199" s="214"/>
      <c r="BR199" s="214"/>
      <c r="BS199" s="214"/>
      <c r="BT199" s="214"/>
      <c r="BU199" s="214"/>
      <c r="BV199" s="214"/>
      <c r="BW199" s="214"/>
      <c r="BX199" s="214"/>
      <c r="BY199" s="214"/>
      <c r="BZ199" s="214"/>
      <c r="CA199" s="214"/>
    </row>
    <row r="200" spans="1:79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  <c r="V200" s="214"/>
      <c r="W200" s="214"/>
      <c r="X200" s="214"/>
      <c r="Y200" s="214"/>
      <c r="Z200" s="214"/>
      <c r="AA200" s="214"/>
      <c r="AB200" s="214"/>
      <c r="AC200" s="214"/>
      <c r="AD200" s="214"/>
      <c r="AE200" s="214"/>
      <c r="AF200" s="214"/>
      <c r="AG200" s="214"/>
      <c r="AH200" s="214"/>
      <c r="AI200" s="214"/>
      <c r="AJ200" s="214"/>
      <c r="AK200" s="214"/>
      <c r="AL200" s="214"/>
      <c r="AM200" s="214"/>
      <c r="AN200" s="214"/>
      <c r="AO200" s="214"/>
      <c r="AP200" s="214"/>
      <c r="AQ200" s="214"/>
      <c r="AR200" s="214"/>
      <c r="AS200" s="214"/>
      <c r="AT200" s="214"/>
      <c r="AU200" s="214"/>
      <c r="AV200" s="214"/>
      <c r="AW200" s="214"/>
      <c r="AX200" s="214"/>
      <c r="AY200" s="214"/>
      <c r="AZ200" s="214"/>
      <c r="BA200" s="214"/>
      <c r="BB200" s="214"/>
      <c r="BC200" s="214"/>
      <c r="BD200" s="214"/>
      <c r="BE200" s="214"/>
      <c r="BF200" s="214"/>
      <c r="BG200" s="214"/>
      <c r="BH200" s="214"/>
      <c r="BI200" s="214"/>
      <c r="BJ200" s="214"/>
      <c r="BK200" s="214"/>
      <c r="BL200" s="214"/>
      <c r="BM200" s="214"/>
      <c r="BN200" s="214"/>
      <c r="BO200" s="214"/>
      <c r="BP200" s="214"/>
      <c r="BQ200" s="214"/>
      <c r="BR200" s="214"/>
      <c r="BS200" s="214"/>
      <c r="BT200" s="214"/>
      <c r="BU200" s="214"/>
      <c r="BV200" s="214"/>
      <c r="BW200" s="214"/>
      <c r="BX200" s="214"/>
      <c r="BY200" s="214"/>
      <c r="BZ200" s="214"/>
      <c r="CA200" s="214"/>
    </row>
    <row r="201" spans="1:79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  <c r="V201" s="214"/>
      <c r="W201" s="214"/>
      <c r="X201" s="214"/>
      <c r="Y201" s="214"/>
      <c r="Z201" s="214"/>
      <c r="AA201" s="214"/>
      <c r="AB201" s="214"/>
      <c r="AC201" s="214"/>
      <c r="AD201" s="214"/>
      <c r="AE201" s="214"/>
      <c r="AF201" s="214"/>
      <c r="AG201" s="214"/>
      <c r="AH201" s="214"/>
      <c r="AI201" s="214"/>
      <c r="AJ201" s="214"/>
      <c r="AK201" s="214"/>
      <c r="AL201" s="214"/>
      <c r="AM201" s="214"/>
      <c r="AN201" s="214"/>
      <c r="AO201" s="214"/>
      <c r="AP201" s="214"/>
      <c r="AQ201" s="214"/>
      <c r="AR201" s="214"/>
      <c r="AS201" s="214"/>
      <c r="AT201" s="214"/>
      <c r="AU201" s="214"/>
      <c r="AV201" s="214"/>
      <c r="AW201" s="214"/>
      <c r="AX201" s="214"/>
      <c r="AY201" s="214"/>
      <c r="AZ201" s="214"/>
      <c r="BA201" s="214"/>
      <c r="BB201" s="214"/>
      <c r="BC201" s="214"/>
      <c r="BD201" s="214"/>
      <c r="BE201" s="214"/>
      <c r="BF201" s="214"/>
      <c r="BG201" s="214"/>
      <c r="BH201" s="214"/>
      <c r="BI201" s="214"/>
      <c r="BJ201" s="214"/>
      <c r="BK201" s="214"/>
      <c r="BL201" s="214"/>
      <c r="BM201" s="214"/>
      <c r="BN201" s="214"/>
      <c r="BO201" s="214"/>
      <c r="BP201" s="214"/>
      <c r="BQ201" s="214"/>
      <c r="BR201" s="214"/>
      <c r="BS201" s="214"/>
      <c r="BT201" s="214"/>
      <c r="BU201" s="214"/>
      <c r="BV201" s="214"/>
      <c r="BW201" s="214"/>
      <c r="BX201" s="214"/>
      <c r="BY201" s="214"/>
      <c r="BZ201" s="214"/>
      <c r="CA201" s="214"/>
    </row>
    <row r="202" spans="1:79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  <c r="V202" s="214"/>
      <c r="W202" s="214"/>
      <c r="X202" s="214"/>
      <c r="Y202" s="214"/>
      <c r="Z202" s="214"/>
      <c r="AA202" s="214"/>
      <c r="AB202" s="214"/>
      <c r="AC202" s="214"/>
      <c r="AD202" s="214"/>
      <c r="AE202" s="214"/>
      <c r="AF202" s="214"/>
      <c r="AG202" s="214"/>
      <c r="AH202" s="214"/>
      <c r="AI202" s="214"/>
      <c r="AJ202" s="214"/>
      <c r="AK202" s="214"/>
      <c r="AL202" s="214"/>
      <c r="AM202" s="214"/>
      <c r="AN202" s="214"/>
      <c r="AO202" s="214"/>
      <c r="AP202" s="214"/>
      <c r="AQ202" s="214"/>
      <c r="AR202" s="214"/>
      <c r="AS202" s="214"/>
      <c r="AT202" s="214"/>
      <c r="AU202" s="214"/>
      <c r="AV202" s="214"/>
      <c r="AW202" s="214"/>
      <c r="AX202" s="214"/>
      <c r="AY202" s="214"/>
      <c r="AZ202" s="214"/>
      <c r="BA202" s="214"/>
      <c r="BB202" s="214"/>
      <c r="BC202" s="214"/>
      <c r="BD202" s="214"/>
      <c r="BE202" s="214"/>
      <c r="BF202" s="214"/>
      <c r="BG202" s="214"/>
      <c r="BH202" s="214"/>
      <c r="BI202" s="214"/>
      <c r="BJ202" s="214"/>
      <c r="BK202" s="214"/>
      <c r="BL202" s="214"/>
      <c r="BM202" s="214"/>
      <c r="BN202" s="214"/>
      <c r="BO202" s="214"/>
      <c r="BP202" s="214"/>
      <c r="BQ202" s="214"/>
      <c r="BR202" s="214"/>
      <c r="BS202" s="214"/>
      <c r="BT202" s="214"/>
      <c r="BU202" s="214"/>
      <c r="BV202" s="214"/>
      <c r="BW202" s="214"/>
      <c r="BX202" s="214"/>
      <c r="BY202" s="214"/>
      <c r="BZ202" s="214"/>
      <c r="CA202" s="214"/>
    </row>
    <row r="203" spans="1:79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  <c r="Y203" s="214"/>
      <c r="Z203" s="214"/>
      <c r="AA203" s="214"/>
      <c r="AB203" s="214"/>
      <c r="AC203" s="214"/>
      <c r="AD203" s="214"/>
      <c r="AE203" s="214"/>
      <c r="AF203" s="214"/>
      <c r="AG203" s="214"/>
      <c r="AH203" s="214"/>
      <c r="AI203" s="214"/>
      <c r="AJ203" s="214"/>
      <c r="AK203" s="214"/>
      <c r="AL203" s="214"/>
      <c r="AM203" s="214"/>
      <c r="AN203" s="214"/>
      <c r="AO203" s="214"/>
      <c r="AP203" s="214"/>
      <c r="AQ203" s="214"/>
      <c r="AR203" s="214"/>
      <c r="AS203" s="214"/>
      <c r="AT203" s="214"/>
      <c r="AU203" s="214"/>
      <c r="AV203" s="214"/>
      <c r="AW203" s="214"/>
      <c r="AX203" s="214"/>
      <c r="AY203" s="214"/>
      <c r="AZ203" s="214"/>
      <c r="BA203" s="214"/>
      <c r="BB203" s="214"/>
      <c r="BC203" s="214"/>
      <c r="BD203" s="214"/>
      <c r="BE203" s="214"/>
      <c r="BF203" s="214"/>
      <c r="BG203" s="214"/>
      <c r="BH203" s="214"/>
      <c r="BI203" s="214"/>
      <c r="BJ203" s="214"/>
      <c r="BK203" s="214"/>
      <c r="BL203" s="214"/>
      <c r="BM203" s="214"/>
      <c r="BN203" s="214"/>
      <c r="BO203" s="214"/>
      <c r="BP203" s="214"/>
      <c r="BQ203" s="214"/>
      <c r="BR203" s="214"/>
      <c r="BS203" s="214"/>
      <c r="BT203" s="214"/>
      <c r="BU203" s="214"/>
      <c r="BV203" s="214"/>
      <c r="BW203" s="214"/>
      <c r="BX203" s="214"/>
      <c r="BY203" s="214"/>
      <c r="BZ203" s="214"/>
      <c r="CA203" s="214"/>
    </row>
    <row r="204" spans="1:79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  <c r="V204" s="214"/>
      <c r="W204" s="214"/>
      <c r="X204" s="214"/>
      <c r="Y204" s="214"/>
      <c r="Z204" s="214"/>
      <c r="AA204" s="214"/>
      <c r="AB204" s="214"/>
      <c r="AC204" s="214"/>
      <c r="AD204" s="214"/>
      <c r="AE204" s="214"/>
      <c r="AF204" s="214"/>
      <c r="AG204" s="214"/>
      <c r="AH204" s="214"/>
      <c r="AI204" s="214"/>
      <c r="AJ204" s="214"/>
      <c r="AK204" s="214"/>
      <c r="AL204" s="214"/>
      <c r="AM204" s="214"/>
      <c r="AN204" s="214"/>
      <c r="AO204" s="214"/>
      <c r="AP204" s="214"/>
      <c r="AQ204" s="214"/>
      <c r="AR204" s="214"/>
      <c r="AS204" s="214"/>
      <c r="AT204" s="214"/>
      <c r="AU204" s="214"/>
      <c r="AV204" s="214"/>
      <c r="AW204" s="214"/>
      <c r="AX204" s="214"/>
      <c r="AY204" s="214"/>
      <c r="AZ204" s="214"/>
      <c r="BA204" s="214"/>
      <c r="BB204" s="214"/>
      <c r="BC204" s="214"/>
      <c r="BD204" s="214"/>
      <c r="BE204" s="214"/>
      <c r="BF204" s="214"/>
      <c r="BG204" s="214"/>
      <c r="BH204" s="214"/>
      <c r="BI204" s="214"/>
      <c r="BJ204" s="214"/>
      <c r="BK204" s="214"/>
      <c r="BL204" s="214"/>
      <c r="BM204" s="214"/>
      <c r="BN204" s="214"/>
      <c r="BO204" s="214"/>
      <c r="BP204" s="214"/>
      <c r="BQ204" s="214"/>
      <c r="BR204" s="214"/>
      <c r="BS204" s="214"/>
      <c r="BT204" s="214"/>
      <c r="BU204" s="214"/>
      <c r="BV204" s="214"/>
      <c r="BW204" s="214"/>
      <c r="BX204" s="214"/>
      <c r="BY204" s="214"/>
      <c r="BZ204" s="214"/>
      <c r="CA204" s="214"/>
    </row>
    <row r="205" spans="1:79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  <c r="V205" s="214"/>
      <c r="W205" s="214"/>
      <c r="X205" s="214"/>
      <c r="Y205" s="214"/>
      <c r="Z205" s="214"/>
      <c r="AA205" s="214"/>
      <c r="AB205" s="214"/>
      <c r="AC205" s="214"/>
      <c r="AD205" s="214"/>
      <c r="AE205" s="214"/>
      <c r="AF205" s="214"/>
      <c r="AG205" s="214"/>
      <c r="AH205" s="214"/>
      <c r="AI205" s="214"/>
      <c r="AJ205" s="214"/>
      <c r="AK205" s="214"/>
      <c r="AL205" s="214"/>
      <c r="AM205" s="214"/>
      <c r="AN205" s="214"/>
      <c r="AO205" s="214"/>
      <c r="AP205" s="214"/>
      <c r="AQ205" s="214"/>
      <c r="AR205" s="214"/>
      <c r="AS205" s="214"/>
      <c r="AT205" s="214"/>
      <c r="AU205" s="214"/>
      <c r="AV205" s="214"/>
      <c r="AW205" s="214"/>
      <c r="AX205" s="214"/>
      <c r="AY205" s="214"/>
      <c r="AZ205" s="214"/>
      <c r="BA205" s="214"/>
      <c r="BB205" s="214"/>
      <c r="BC205" s="214"/>
      <c r="BD205" s="214"/>
      <c r="BE205" s="214"/>
      <c r="BF205" s="214"/>
      <c r="BG205" s="214"/>
      <c r="BH205" s="214"/>
      <c r="BI205" s="214"/>
      <c r="BJ205" s="214"/>
      <c r="BK205" s="214"/>
      <c r="BL205" s="214"/>
      <c r="BM205" s="214"/>
      <c r="BN205" s="214"/>
      <c r="BO205" s="214"/>
      <c r="BP205" s="214"/>
      <c r="BQ205" s="214"/>
      <c r="BR205" s="214"/>
      <c r="BS205" s="214"/>
      <c r="BT205" s="214"/>
      <c r="BU205" s="214"/>
      <c r="BV205" s="214"/>
      <c r="BW205" s="214"/>
      <c r="BX205" s="214"/>
      <c r="BY205" s="214"/>
      <c r="BZ205" s="214"/>
      <c r="CA205" s="214"/>
    </row>
    <row r="206" spans="1:79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  <c r="V206" s="214"/>
      <c r="W206" s="214"/>
      <c r="X206" s="214"/>
      <c r="Y206" s="214"/>
      <c r="Z206" s="214"/>
      <c r="AA206" s="214"/>
      <c r="AB206" s="214"/>
      <c r="AC206" s="214"/>
      <c r="AD206" s="214"/>
      <c r="AE206" s="214"/>
      <c r="AF206" s="214"/>
      <c r="AG206" s="214"/>
      <c r="AH206" s="214"/>
      <c r="AI206" s="214"/>
      <c r="AJ206" s="214"/>
      <c r="AK206" s="214"/>
      <c r="AL206" s="214"/>
      <c r="AM206" s="214"/>
      <c r="AN206" s="214"/>
      <c r="AO206" s="214"/>
      <c r="AP206" s="214"/>
      <c r="AQ206" s="214"/>
      <c r="AR206" s="214"/>
      <c r="AS206" s="214"/>
      <c r="AT206" s="214"/>
      <c r="AU206" s="214"/>
      <c r="AV206" s="214"/>
      <c r="AW206" s="214"/>
      <c r="AX206" s="214"/>
      <c r="AY206" s="214"/>
      <c r="AZ206" s="214"/>
      <c r="BA206" s="214"/>
      <c r="BB206" s="214"/>
      <c r="BC206" s="214"/>
      <c r="BD206" s="214"/>
      <c r="BE206" s="214"/>
      <c r="BF206" s="214"/>
      <c r="BG206" s="214"/>
      <c r="BH206" s="214"/>
      <c r="BI206" s="214"/>
      <c r="BJ206" s="214"/>
      <c r="BK206" s="214"/>
      <c r="BL206" s="214"/>
      <c r="BM206" s="214"/>
      <c r="BN206" s="214"/>
      <c r="BO206" s="214"/>
      <c r="BP206" s="214"/>
      <c r="BQ206" s="214"/>
      <c r="BR206" s="214"/>
      <c r="BS206" s="214"/>
      <c r="BT206" s="214"/>
      <c r="BU206" s="214"/>
      <c r="BV206" s="214"/>
      <c r="BW206" s="214"/>
      <c r="BX206" s="214"/>
      <c r="BY206" s="214"/>
      <c r="BZ206" s="214"/>
      <c r="CA206" s="214"/>
    </row>
    <row r="207" spans="1:79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  <c r="V207" s="214"/>
      <c r="W207" s="214"/>
      <c r="X207" s="214"/>
      <c r="Y207" s="214"/>
      <c r="Z207" s="214"/>
      <c r="AA207" s="214"/>
      <c r="AB207" s="214"/>
      <c r="AC207" s="214"/>
      <c r="AD207" s="214"/>
      <c r="AE207" s="214"/>
      <c r="AF207" s="214"/>
      <c r="AG207" s="214"/>
      <c r="AH207" s="214"/>
      <c r="AI207" s="214"/>
      <c r="AJ207" s="214"/>
      <c r="AK207" s="214"/>
      <c r="AL207" s="214"/>
      <c r="AM207" s="214"/>
      <c r="AN207" s="214"/>
      <c r="AO207" s="214"/>
      <c r="AP207" s="214"/>
      <c r="AQ207" s="214"/>
      <c r="AR207" s="214"/>
      <c r="AS207" s="214"/>
      <c r="AT207" s="214"/>
      <c r="AU207" s="214"/>
      <c r="AV207" s="214"/>
      <c r="AW207" s="214"/>
      <c r="AX207" s="214"/>
      <c r="AY207" s="214"/>
      <c r="AZ207" s="214"/>
      <c r="BA207" s="214"/>
      <c r="BB207" s="214"/>
      <c r="BC207" s="214"/>
      <c r="BD207" s="214"/>
      <c r="BE207" s="214"/>
      <c r="BF207" s="214"/>
      <c r="BG207" s="214"/>
      <c r="BH207" s="214"/>
      <c r="BI207" s="214"/>
      <c r="BJ207" s="214"/>
      <c r="BK207" s="214"/>
      <c r="BL207" s="214"/>
      <c r="BM207" s="214"/>
      <c r="BN207" s="214"/>
      <c r="BO207" s="214"/>
      <c r="BP207" s="214"/>
      <c r="BQ207" s="214"/>
      <c r="BR207" s="214"/>
      <c r="BS207" s="214"/>
      <c r="BT207" s="214"/>
      <c r="BU207" s="214"/>
      <c r="BV207" s="214"/>
      <c r="BW207" s="214"/>
      <c r="BX207" s="214"/>
      <c r="BY207" s="214"/>
      <c r="BZ207" s="214"/>
      <c r="CA207" s="214"/>
    </row>
    <row r="208" spans="1:79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  <c r="V208" s="214"/>
      <c r="W208" s="214"/>
      <c r="X208" s="214"/>
      <c r="Y208" s="214"/>
      <c r="Z208" s="214"/>
      <c r="AA208" s="214"/>
      <c r="AB208" s="214"/>
      <c r="AC208" s="214"/>
      <c r="AD208" s="214"/>
      <c r="AE208" s="214"/>
      <c r="AF208" s="214"/>
      <c r="AG208" s="214"/>
      <c r="AH208" s="214"/>
      <c r="AI208" s="214"/>
      <c r="AJ208" s="214"/>
      <c r="AK208" s="214"/>
      <c r="AL208" s="214"/>
      <c r="AM208" s="214"/>
      <c r="AN208" s="214"/>
      <c r="AO208" s="214"/>
      <c r="AP208" s="214"/>
      <c r="AQ208" s="214"/>
      <c r="AR208" s="214"/>
      <c r="AS208" s="214"/>
      <c r="AT208" s="214"/>
      <c r="AU208" s="214"/>
      <c r="AV208" s="214"/>
      <c r="AW208" s="214"/>
      <c r="AX208" s="214"/>
      <c r="AY208" s="214"/>
      <c r="AZ208" s="214"/>
      <c r="BA208" s="214"/>
      <c r="BB208" s="214"/>
      <c r="BC208" s="214"/>
      <c r="BD208" s="214"/>
      <c r="BE208" s="214"/>
      <c r="BF208" s="214"/>
      <c r="BG208" s="214"/>
      <c r="BH208" s="214"/>
      <c r="BI208" s="214"/>
      <c r="BJ208" s="214"/>
      <c r="BK208" s="214"/>
      <c r="BL208" s="214"/>
      <c r="BM208" s="214"/>
      <c r="BN208" s="214"/>
      <c r="BO208" s="214"/>
      <c r="BP208" s="214"/>
      <c r="BQ208" s="214"/>
      <c r="BR208" s="214"/>
      <c r="BS208" s="214"/>
      <c r="BT208" s="214"/>
      <c r="BU208" s="214"/>
      <c r="BV208" s="214"/>
      <c r="BW208" s="214"/>
      <c r="BX208" s="214"/>
      <c r="BY208" s="214"/>
      <c r="BZ208" s="214"/>
      <c r="CA208" s="214"/>
    </row>
    <row r="209" spans="1:79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  <c r="V209" s="214"/>
      <c r="W209" s="214"/>
      <c r="X209" s="214"/>
      <c r="Y209" s="214"/>
      <c r="Z209" s="214"/>
      <c r="AA209" s="214"/>
      <c r="AB209" s="214"/>
      <c r="AC209" s="214"/>
      <c r="AD209" s="214"/>
      <c r="AE209" s="214"/>
      <c r="AF209" s="214"/>
      <c r="AG209" s="214"/>
      <c r="AH209" s="214"/>
      <c r="AI209" s="214"/>
      <c r="AJ209" s="214"/>
      <c r="AK209" s="214"/>
      <c r="AL209" s="214"/>
      <c r="AM209" s="214"/>
      <c r="AN209" s="214"/>
      <c r="AO209" s="214"/>
      <c r="AP209" s="214"/>
      <c r="AQ209" s="214"/>
      <c r="AR209" s="214"/>
      <c r="AS209" s="214"/>
      <c r="AT209" s="214"/>
      <c r="AU209" s="214"/>
      <c r="AV209" s="214"/>
      <c r="AW209" s="214"/>
      <c r="AX209" s="214"/>
      <c r="AY209" s="214"/>
      <c r="AZ209" s="214"/>
      <c r="BA209" s="214"/>
      <c r="BB209" s="214"/>
      <c r="BC209" s="214"/>
      <c r="BD209" s="214"/>
      <c r="BE209" s="214"/>
      <c r="BF209" s="214"/>
      <c r="BG209" s="214"/>
      <c r="BH209" s="214"/>
      <c r="BI209" s="214"/>
      <c r="BJ209" s="214"/>
      <c r="BK209" s="214"/>
      <c r="BL209" s="214"/>
      <c r="BM209" s="214"/>
      <c r="BN209" s="214"/>
      <c r="BO209" s="214"/>
      <c r="BP209" s="214"/>
      <c r="BQ209" s="214"/>
      <c r="BR209" s="214"/>
      <c r="BS209" s="214"/>
      <c r="BT209" s="214"/>
      <c r="BU209" s="214"/>
      <c r="BV209" s="214"/>
      <c r="BW209" s="214"/>
      <c r="BX209" s="214"/>
      <c r="BY209" s="214"/>
      <c r="BZ209" s="214"/>
      <c r="CA209" s="214"/>
    </row>
    <row r="210" spans="1:79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  <c r="V210" s="214"/>
      <c r="W210" s="214"/>
      <c r="X210" s="214"/>
      <c r="Y210" s="214"/>
      <c r="Z210" s="214"/>
      <c r="AA210" s="214"/>
      <c r="AB210" s="214"/>
      <c r="AC210" s="214"/>
      <c r="AD210" s="214"/>
      <c r="AE210" s="214"/>
      <c r="AF210" s="214"/>
      <c r="AG210" s="214"/>
      <c r="AH210" s="214"/>
      <c r="AI210" s="214"/>
      <c r="AJ210" s="214"/>
      <c r="AK210" s="214"/>
      <c r="AL210" s="214"/>
      <c r="AM210" s="214"/>
      <c r="AN210" s="214"/>
      <c r="AO210" s="214"/>
      <c r="AP210" s="214"/>
      <c r="AQ210" s="214"/>
      <c r="AR210" s="214"/>
      <c r="AS210" s="214"/>
      <c r="AT210" s="214"/>
      <c r="AU210" s="214"/>
      <c r="AV210" s="214"/>
      <c r="AW210" s="214"/>
      <c r="AX210" s="214"/>
      <c r="AY210" s="214"/>
      <c r="AZ210" s="214"/>
      <c r="BA210" s="214"/>
      <c r="BB210" s="214"/>
      <c r="BC210" s="214"/>
      <c r="BD210" s="214"/>
      <c r="BE210" s="214"/>
      <c r="BF210" s="214"/>
      <c r="BG210" s="214"/>
      <c r="BH210" s="214"/>
      <c r="BI210" s="214"/>
      <c r="BJ210" s="214"/>
      <c r="BK210" s="214"/>
      <c r="BL210" s="214"/>
      <c r="BM210" s="214"/>
      <c r="BN210" s="214"/>
      <c r="BO210" s="214"/>
      <c r="BP210" s="214"/>
      <c r="BQ210" s="214"/>
      <c r="BR210" s="214"/>
      <c r="BS210" s="214"/>
      <c r="BT210" s="214"/>
      <c r="BU210" s="214"/>
      <c r="BV210" s="214"/>
      <c r="BW210" s="214"/>
      <c r="BX210" s="214"/>
      <c r="BY210" s="214"/>
      <c r="BZ210" s="214"/>
      <c r="CA210" s="214"/>
    </row>
    <row r="211" spans="1:79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  <c r="V211" s="214"/>
      <c r="W211" s="214"/>
      <c r="X211" s="214"/>
      <c r="Y211" s="214"/>
      <c r="Z211" s="214"/>
      <c r="AA211" s="214"/>
      <c r="AB211" s="214"/>
      <c r="AC211" s="214"/>
      <c r="AD211" s="214"/>
      <c r="AE211" s="214"/>
      <c r="AF211" s="214"/>
      <c r="AG211" s="214"/>
      <c r="AH211" s="214"/>
      <c r="AI211" s="214"/>
      <c r="AJ211" s="214"/>
      <c r="AK211" s="214"/>
      <c r="AL211" s="214"/>
      <c r="AM211" s="214"/>
      <c r="AN211" s="214"/>
      <c r="AO211" s="214"/>
      <c r="AP211" s="214"/>
      <c r="AQ211" s="214"/>
      <c r="AR211" s="214"/>
      <c r="AS211" s="214"/>
      <c r="AT211" s="214"/>
      <c r="AU211" s="214"/>
      <c r="AV211" s="214"/>
      <c r="AW211" s="214"/>
      <c r="AX211" s="214"/>
      <c r="AY211" s="214"/>
      <c r="AZ211" s="214"/>
      <c r="BA211" s="214"/>
      <c r="BB211" s="214"/>
      <c r="BC211" s="214"/>
      <c r="BD211" s="214"/>
      <c r="BE211" s="214"/>
      <c r="BF211" s="214"/>
      <c r="BG211" s="214"/>
      <c r="BH211" s="214"/>
      <c r="BI211" s="214"/>
      <c r="BJ211" s="214"/>
      <c r="BK211" s="214"/>
      <c r="BL211" s="214"/>
      <c r="BM211" s="214"/>
      <c r="BN211" s="214"/>
      <c r="BO211" s="214"/>
      <c r="BP211" s="214"/>
      <c r="BQ211" s="214"/>
      <c r="BR211" s="214"/>
      <c r="BS211" s="214"/>
      <c r="BT211" s="214"/>
      <c r="BU211" s="214"/>
      <c r="BV211" s="214"/>
      <c r="BW211" s="214"/>
      <c r="BX211" s="214"/>
      <c r="BY211" s="214"/>
      <c r="BZ211" s="214"/>
      <c r="CA211" s="214"/>
    </row>
    <row r="212" spans="1:79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  <c r="V212" s="214"/>
      <c r="W212" s="214"/>
      <c r="X212" s="214"/>
      <c r="Y212" s="214"/>
      <c r="Z212" s="214"/>
      <c r="AA212" s="214"/>
      <c r="AB212" s="214"/>
      <c r="AC212" s="214"/>
      <c r="AD212" s="214"/>
      <c r="AE212" s="214"/>
      <c r="AF212" s="214"/>
      <c r="AG212" s="214"/>
      <c r="AH212" s="214"/>
      <c r="AI212" s="214"/>
      <c r="AJ212" s="214"/>
      <c r="AK212" s="214"/>
      <c r="AL212" s="214"/>
      <c r="AM212" s="214"/>
      <c r="AN212" s="214"/>
      <c r="AO212" s="214"/>
      <c r="AP212" s="214"/>
      <c r="AQ212" s="214"/>
      <c r="AR212" s="214"/>
      <c r="AS212" s="214"/>
      <c r="AT212" s="214"/>
      <c r="AU212" s="214"/>
      <c r="AV212" s="214"/>
      <c r="AW212" s="214"/>
      <c r="AX212" s="214"/>
      <c r="AY212" s="214"/>
      <c r="AZ212" s="214"/>
      <c r="BA212" s="214"/>
      <c r="BB212" s="214"/>
      <c r="BC212" s="214"/>
      <c r="BD212" s="214"/>
      <c r="BE212" s="214"/>
      <c r="BF212" s="214"/>
      <c r="BG212" s="214"/>
      <c r="BH212" s="214"/>
      <c r="BI212" s="214"/>
      <c r="BJ212" s="214"/>
      <c r="BK212" s="214"/>
      <c r="BL212" s="214"/>
      <c r="BM212" s="214"/>
      <c r="BN212" s="214"/>
      <c r="BO212" s="214"/>
      <c r="BP212" s="214"/>
      <c r="BQ212" s="214"/>
      <c r="BR212" s="214"/>
      <c r="BS212" s="214"/>
      <c r="BT212" s="214"/>
      <c r="BU212" s="214"/>
      <c r="BV212" s="214"/>
      <c r="BW212" s="214"/>
      <c r="BX212" s="214"/>
      <c r="BY212" s="214"/>
      <c r="BZ212" s="214"/>
      <c r="CA212" s="214"/>
    </row>
    <row r="213" spans="1:79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  <c r="V213" s="214"/>
      <c r="W213" s="214"/>
      <c r="X213" s="214"/>
      <c r="Y213" s="214"/>
      <c r="Z213" s="214"/>
      <c r="AA213" s="214"/>
      <c r="AB213" s="214"/>
      <c r="AC213" s="214"/>
      <c r="AD213" s="214"/>
      <c r="AE213" s="214"/>
      <c r="AF213" s="214"/>
      <c r="AG213" s="214"/>
      <c r="AH213" s="214"/>
      <c r="AI213" s="214"/>
      <c r="AJ213" s="214"/>
      <c r="AK213" s="214"/>
      <c r="AL213" s="214"/>
      <c r="AM213" s="214"/>
      <c r="AN213" s="214"/>
      <c r="AO213" s="214"/>
      <c r="AP213" s="214"/>
      <c r="AQ213" s="214"/>
      <c r="AR213" s="214"/>
      <c r="AS213" s="214"/>
      <c r="AT213" s="214"/>
      <c r="AU213" s="214"/>
      <c r="AV213" s="214"/>
      <c r="AW213" s="214"/>
      <c r="AX213" s="214"/>
      <c r="AY213" s="214"/>
      <c r="AZ213" s="214"/>
      <c r="BA213" s="214"/>
      <c r="BB213" s="214"/>
      <c r="BC213" s="214"/>
      <c r="BD213" s="214"/>
      <c r="BE213" s="214"/>
      <c r="BF213" s="214"/>
      <c r="BG213" s="214"/>
      <c r="BH213" s="214"/>
      <c r="BI213" s="214"/>
      <c r="BJ213" s="214"/>
      <c r="BK213" s="214"/>
      <c r="BL213" s="214"/>
      <c r="BM213" s="214"/>
      <c r="BN213" s="214"/>
      <c r="BO213" s="214"/>
      <c r="BP213" s="214"/>
      <c r="BQ213" s="214"/>
      <c r="BR213" s="214"/>
      <c r="BS213" s="214"/>
      <c r="BT213" s="214"/>
      <c r="BU213" s="214"/>
      <c r="BV213" s="214"/>
      <c r="BW213" s="214"/>
      <c r="BX213" s="214"/>
      <c r="BY213" s="214"/>
      <c r="BZ213" s="214"/>
      <c r="CA213" s="214"/>
    </row>
    <row r="214" spans="1:79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  <c r="V214" s="214"/>
      <c r="W214" s="214"/>
      <c r="X214" s="214"/>
      <c r="Y214" s="214"/>
      <c r="Z214" s="214"/>
      <c r="AA214" s="214"/>
      <c r="AB214" s="214"/>
      <c r="AC214" s="214"/>
      <c r="AD214" s="214"/>
      <c r="AE214" s="214"/>
      <c r="AF214" s="214"/>
      <c r="AG214" s="214"/>
      <c r="AH214" s="214"/>
      <c r="AI214" s="214"/>
      <c r="AJ214" s="214"/>
      <c r="AK214" s="214"/>
      <c r="AL214" s="214"/>
      <c r="AM214" s="214"/>
      <c r="AN214" s="214"/>
      <c r="AO214" s="214"/>
      <c r="AP214" s="214"/>
      <c r="AQ214" s="214"/>
      <c r="AR214" s="214"/>
      <c r="AS214" s="214"/>
      <c r="AT214" s="214"/>
      <c r="AU214" s="214"/>
      <c r="AV214" s="214"/>
      <c r="AW214" s="214"/>
      <c r="AX214" s="214"/>
      <c r="AY214" s="214"/>
      <c r="AZ214" s="214"/>
      <c r="BA214" s="214"/>
      <c r="BB214" s="214"/>
      <c r="BC214" s="214"/>
      <c r="BD214" s="214"/>
      <c r="BE214" s="214"/>
      <c r="BF214" s="214"/>
      <c r="BG214" s="214"/>
      <c r="BH214" s="214"/>
      <c r="BI214" s="214"/>
      <c r="BJ214" s="214"/>
      <c r="BK214" s="214"/>
      <c r="BL214" s="214"/>
      <c r="BM214" s="214"/>
      <c r="BN214" s="214"/>
      <c r="BO214" s="214"/>
      <c r="BP214" s="214"/>
      <c r="BQ214" s="214"/>
      <c r="BR214" s="214"/>
      <c r="BS214" s="214"/>
      <c r="BT214" s="214"/>
      <c r="BU214" s="214"/>
      <c r="BV214" s="214"/>
      <c r="BW214" s="214"/>
      <c r="BX214" s="214"/>
      <c r="BY214" s="214"/>
      <c r="BZ214" s="214"/>
      <c r="CA214" s="214"/>
    </row>
    <row r="215" spans="1:79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  <c r="V215" s="214"/>
      <c r="W215" s="214"/>
      <c r="X215" s="214"/>
      <c r="Y215" s="214"/>
      <c r="Z215" s="214"/>
      <c r="AA215" s="214"/>
      <c r="AB215" s="214"/>
      <c r="AC215" s="214"/>
      <c r="AD215" s="214"/>
      <c r="AE215" s="214"/>
      <c r="AF215" s="214"/>
      <c r="AG215" s="214"/>
      <c r="AH215" s="214"/>
      <c r="AI215" s="214"/>
      <c r="AJ215" s="214"/>
      <c r="AK215" s="214"/>
      <c r="AL215" s="214"/>
      <c r="AM215" s="214"/>
      <c r="AN215" s="214"/>
      <c r="AO215" s="214"/>
      <c r="AP215" s="214"/>
      <c r="AQ215" s="214"/>
      <c r="AR215" s="214"/>
      <c r="AS215" s="214"/>
      <c r="AT215" s="214"/>
      <c r="AU215" s="214"/>
      <c r="AV215" s="214"/>
      <c r="AW215" s="214"/>
      <c r="AX215" s="214"/>
      <c r="AY215" s="214"/>
      <c r="AZ215" s="214"/>
      <c r="BA215" s="214"/>
      <c r="BB215" s="214"/>
      <c r="BC215" s="214"/>
      <c r="BD215" s="214"/>
      <c r="BE215" s="214"/>
      <c r="BF215" s="214"/>
      <c r="BG215" s="214"/>
      <c r="BH215" s="214"/>
      <c r="BI215" s="214"/>
      <c r="BJ215" s="214"/>
      <c r="BK215" s="214"/>
      <c r="BL215" s="214"/>
      <c r="BM215" s="214"/>
      <c r="BN215" s="214"/>
      <c r="BO215" s="214"/>
      <c r="BP215" s="214"/>
      <c r="BQ215" s="214"/>
      <c r="BR215" s="214"/>
      <c r="BS215" s="214"/>
      <c r="BT215" s="214"/>
      <c r="BU215" s="214"/>
      <c r="BV215" s="214"/>
      <c r="BW215" s="214"/>
      <c r="BX215" s="214"/>
      <c r="BY215" s="214"/>
      <c r="BZ215" s="214"/>
      <c r="CA215" s="214"/>
    </row>
    <row r="216" spans="1:79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  <c r="V216" s="214"/>
      <c r="W216" s="214"/>
      <c r="X216" s="214"/>
      <c r="Y216" s="214"/>
      <c r="Z216" s="214"/>
      <c r="AA216" s="214"/>
      <c r="AB216" s="214"/>
      <c r="AC216" s="214"/>
      <c r="AD216" s="214"/>
      <c r="AE216" s="214"/>
      <c r="AF216" s="214"/>
      <c r="AG216" s="214"/>
      <c r="AH216" s="214"/>
      <c r="AI216" s="214"/>
      <c r="AJ216" s="214"/>
      <c r="AK216" s="214"/>
      <c r="AL216" s="214"/>
      <c r="AM216" s="214"/>
      <c r="AN216" s="214"/>
      <c r="AO216" s="214"/>
      <c r="AP216" s="214"/>
      <c r="AQ216" s="214"/>
      <c r="AR216" s="214"/>
      <c r="AS216" s="214"/>
      <c r="AT216" s="214"/>
      <c r="AU216" s="214"/>
      <c r="AV216" s="214"/>
      <c r="AW216" s="214"/>
      <c r="AX216" s="214"/>
      <c r="AY216" s="214"/>
      <c r="AZ216" s="214"/>
      <c r="BA216" s="214"/>
      <c r="BB216" s="214"/>
      <c r="BC216" s="214"/>
      <c r="BD216" s="214"/>
      <c r="BE216" s="214"/>
      <c r="BF216" s="214"/>
      <c r="BG216" s="214"/>
      <c r="BH216" s="214"/>
      <c r="BI216" s="214"/>
      <c r="BJ216" s="214"/>
      <c r="BK216" s="214"/>
      <c r="BL216" s="214"/>
      <c r="BM216" s="214"/>
      <c r="BN216" s="214"/>
      <c r="BO216" s="214"/>
      <c r="BP216" s="214"/>
      <c r="BQ216" s="214"/>
      <c r="BR216" s="214"/>
      <c r="BS216" s="214"/>
      <c r="BT216" s="214"/>
      <c r="BU216" s="214"/>
      <c r="BV216" s="214"/>
      <c r="BW216" s="214"/>
      <c r="BX216" s="214"/>
      <c r="BY216" s="214"/>
      <c r="BZ216" s="214"/>
      <c r="CA216" s="214"/>
    </row>
    <row r="217" spans="1:79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  <c r="V217" s="214"/>
      <c r="W217" s="214"/>
      <c r="X217" s="214"/>
      <c r="Y217" s="214"/>
      <c r="Z217" s="214"/>
      <c r="AA217" s="214"/>
      <c r="AB217" s="214"/>
      <c r="AC217" s="214"/>
      <c r="AD217" s="214"/>
      <c r="AE217" s="214"/>
      <c r="AF217" s="214"/>
      <c r="AG217" s="214"/>
      <c r="AH217" s="214"/>
      <c r="AI217" s="214"/>
      <c r="AJ217" s="214"/>
      <c r="AK217" s="214"/>
      <c r="AL217" s="214"/>
      <c r="AM217" s="214"/>
      <c r="AN217" s="214"/>
      <c r="AO217" s="214"/>
      <c r="AP217" s="214"/>
      <c r="AQ217" s="214"/>
      <c r="AR217" s="214"/>
      <c r="AS217" s="214"/>
      <c r="AT217" s="214"/>
      <c r="AU217" s="214"/>
      <c r="AV217" s="214"/>
      <c r="AW217" s="214"/>
      <c r="AX217" s="214"/>
      <c r="AY217" s="214"/>
      <c r="AZ217" s="214"/>
      <c r="BA217" s="214"/>
      <c r="BB217" s="214"/>
      <c r="BC217" s="214"/>
      <c r="BD217" s="214"/>
      <c r="BE217" s="214"/>
      <c r="BF217" s="214"/>
      <c r="BG217" s="214"/>
      <c r="BH217" s="214"/>
      <c r="BI217" s="214"/>
      <c r="BJ217" s="214"/>
      <c r="BK217" s="214"/>
      <c r="BL217" s="214"/>
      <c r="BM217" s="214"/>
      <c r="BN217" s="214"/>
      <c r="BO217" s="214"/>
      <c r="BP217" s="214"/>
      <c r="BQ217" s="214"/>
      <c r="BR217" s="214"/>
      <c r="BS217" s="214"/>
      <c r="BT217" s="214"/>
      <c r="BU217" s="214"/>
      <c r="BV217" s="214"/>
      <c r="BW217" s="214"/>
      <c r="BX217" s="214"/>
      <c r="BY217" s="214"/>
      <c r="BZ217" s="214"/>
      <c r="CA217" s="214"/>
    </row>
    <row r="218" spans="1:79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  <c r="Y218" s="214"/>
      <c r="Z218" s="214"/>
      <c r="AA218" s="214"/>
      <c r="AB218" s="214"/>
      <c r="AC218" s="214"/>
      <c r="AD218" s="214"/>
      <c r="AE218" s="214"/>
      <c r="AF218" s="214"/>
      <c r="AG218" s="214"/>
      <c r="AH218" s="214"/>
      <c r="AI218" s="214"/>
      <c r="AJ218" s="214"/>
      <c r="AK218" s="214"/>
      <c r="AL218" s="214"/>
      <c r="AM218" s="214"/>
      <c r="AN218" s="214"/>
      <c r="AO218" s="214"/>
      <c r="AP218" s="214"/>
      <c r="AQ218" s="214"/>
      <c r="AR218" s="214"/>
      <c r="AS218" s="214"/>
      <c r="AT218" s="214"/>
      <c r="AU218" s="214"/>
      <c r="AV218" s="214"/>
      <c r="AW218" s="214"/>
      <c r="AX218" s="214"/>
      <c r="AY218" s="214"/>
      <c r="AZ218" s="214"/>
      <c r="BA218" s="214"/>
      <c r="BB218" s="214"/>
      <c r="BC218" s="214"/>
      <c r="BD218" s="214"/>
      <c r="BE218" s="214"/>
      <c r="BF218" s="214"/>
      <c r="BG218" s="214"/>
      <c r="BH218" s="214"/>
      <c r="BI218" s="214"/>
      <c r="BJ218" s="214"/>
      <c r="BK218" s="214"/>
      <c r="BL218" s="214"/>
      <c r="BM218" s="214"/>
      <c r="BN218" s="214"/>
      <c r="BO218" s="214"/>
      <c r="BP218" s="214"/>
      <c r="BQ218" s="214"/>
      <c r="BR218" s="214"/>
      <c r="BS218" s="214"/>
      <c r="BT218" s="214"/>
      <c r="BU218" s="214"/>
      <c r="BV218" s="214"/>
      <c r="BW218" s="214"/>
      <c r="BX218" s="214"/>
      <c r="BY218" s="214"/>
      <c r="BZ218" s="214"/>
      <c r="CA218" s="214"/>
    </row>
    <row r="219" spans="1:79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  <c r="V219" s="214"/>
      <c r="W219" s="214"/>
      <c r="X219" s="214"/>
      <c r="Y219" s="214"/>
      <c r="Z219" s="214"/>
      <c r="AA219" s="214"/>
      <c r="AB219" s="214"/>
      <c r="AC219" s="214"/>
      <c r="AD219" s="214"/>
      <c r="AE219" s="214"/>
      <c r="AF219" s="214"/>
      <c r="AG219" s="214"/>
      <c r="AH219" s="214"/>
      <c r="AI219" s="214"/>
      <c r="AJ219" s="214"/>
      <c r="AK219" s="214"/>
      <c r="AL219" s="214"/>
      <c r="AM219" s="214"/>
      <c r="AN219" s="214"/>
      <c r="AO219" s="214"/>
      <c r="AP219" s="214"/>
      <c r="AQ219" s="214"/>
      <c r="AR219" s="214"/>
      <c r="AS219" s="214"/>
      <c r="AT219" s="214"/>
      <c r="AU219" s="214"/>
      <c r="AV219" s="214"/>
      <c r="AW219" s="214"/>
      <c r="AX219" s="214"/>
      <c r="AY219" s="214"/>
      <c r="AZ219" s="214"/>
      <c r="BA219" s="214"/>
      <c r="BB219" s="214"/>
      <c r="BC219" s="214"/>
      <c r="BD219" s="214"/>
      <c r="BE219" s="214"/>
      <c r="BF219" s="214"/>
      <c r="BG219" s="214"/>
      <c r="BH219" s="214"/>
      <c r="BI219" s="214"/>
      <c r="BJ219" s="214"/>
      <c r="BK219" s="214"/>
      <c r="BL219" s="214"/>
      <c r="BM219" s="214"/>
      <c r="BN219" s="214"/>
      <c r="BO219" s="214"/>
      <c r="BP219" s="214"/>
      <c r="BQ219" s="214"/>
      <c r="BR219" s="214"/>
      <c r="BS219" s="214"/>
      <c r="BT219" s="214"/>
      <c r="BU219" s="214"/>
      <c r="BV219" s="214"/>
      <c r="BW219" s="214"/>
      <c r="BX219" s="214"/>
      <c r="BY219" s="214"/>
      <c r="BZ219" s="214"/>
      <c r="CA219" s="214"/>
    </row>
    <row r="220" spans="1:79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  <c r="V220" s="214"/>
      <c r="W220" s="214"/>
      <c r="X220" s="214"/>
      <c r="Y220" s="214"/>
      <c r="Z220" s="214"/>
      <c r="AA220" s="214"/>
      <c r="AB220" s="214"/>
      <c r="AC220" s="214"/>
      <c r="AD220" s="214"/>
      <c r="AE220" s="214"/>
      <c r="AF220" s="214"/>
      <c r="AG220" s="214"/>
      <c r="AH220" s="214"/>
      <c r="AI220" s="214"/>
      <c r="AJ220" s="214"/>
      <c r="AK220" s="214"/>
      <c r="AL220" s="214"/>
      <c r="AM220" s="214"/>
      <c r="AN220" s="214"/>
      <c r="AO220" s="214"/>
      <c r="AP220" s="214"/>
      <c r="AQ220" s="214"/>
      <c r="AR220" s="214"/>
      <c r="AS220" s="214"/>
      <c r="AT220" s="214"/>
      <c r="AU220" s="214"/>
      <c r="AV220" s="214"/>
      <c r="AW220" s="214"/>
      <c r="AX220" s="214"/>
      <c r="AY220" s="214"/>
      <c r="AZ220" s="214"/>
      <c r="BA220" s="214"/>
      <c r="BB220" s="214"/>
      <c r="BC220" s="214"/>
      <c r="BD220" s="214"/>
      <c r="BE220" s="214"/>
      <c r="BF220" s="214"/>
      <c r="BG220" s="214"/>
      <c r="BH220" s="214"/>
      <c r="BI220" s="214"/>
      <c r="BJ220" s="214"/>
      <c r="BK220" s="214"/>
      <c r="BL220" s="214"/>
      <c r="BM220" s="214"/>
      <c r="BN220" s="214"/>
      <c r="BO220" s="214"/>
      <c r="BP220" s="214"/>
      <c r="BQ220" s="214"/>
      <c r="BR220" s="214"/>
      <c r="BS220" s="214"/>
      <c r="BT220" s="214"/>
      <c r="BU220" s="214"/>
      <c r="BV220" s="214"/>
      <c r="BW220" s="214"/>
      <c r="BX220" s="214"/>
      <c r="BY220" s="214"/>
      <c r="BZ220" s="214"/>
      <c r="CA220" s="214"/>
    </row>
    <row r="221" spans="1:79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  <c r="V221" s="214"/>
      <c r="W221" s="214"/>
      <c r="X221" s="214"/>
      <c r="Y221" s="214"/>
      <c r="Z221" s="214"/>
      <c r="AA221" s="214"/>
      <c r="AB221" s="214"/>
      <c r="AC221" s="214"/>
      <c r="AD221" s="214"/>
      <c r="AE221" s="214"/>
      <c r="AF221" s="214"/>
      <c r="AG221" s="214"/>
      <c r="AH221" s="214"/>
      <c r="AI221" s="214"/>
      <c r="AJ221" s="214"/>
      <c r="AK221" s="214"/>
      <c r="AL221" s="214"/>
      <c r="AM221" s="214"/>
      <c r="AN221" s="214"/>
      <c r="AO221" s="214"/>
      <c r="AP221" s="214"/>
      <c r="AQ221" s="214"/>
      <c r="AR221" s="214"/>
      <c r="AS221" s="214"/>
      <c r="AT221" s="214"/>
      <c r="AU221" s="214"/>
      <c r="AV221" s="214"/>
      <c r="AW221" s="214"/>
      <c r="AX221" s="214"/>
      <c r="AY221" s="214"/>
      <c r="AZ221" s="214"/>
      <c r="BA221" s="214"/>
      <c r="BB221" s="214"/>
      <c r="BC221" s="214"/>
      <c r="BD221" s="214"/>
      <c r="BE221" s="214"/>
      <c r="BF221" s="214"/>
      <c r="BG221" s="214"/>
      <c r="BH221" s="214"/>
      <c r="BI221" s="214"/>
      <c r="BJ221" s="214"/>
      <c r="BK221" s="214"/>
      <c r="BL221" s="214"/>
      <c r="BM221" s="214"/>
      <c r="BN221" s="214"/>
      <c r="BO221" s="214"/>
      <c r="BP221" s="214"/>
      <c r="BQ221" s="214"/>
      <c r="BR221" s="214"/>
      <c r="BS221" s="214"/>
      <c r="BT221" s="214"/>
      <c r="BU221" s="214"/>
      <c r="BV221" s="214"/>
      <c r="BW221" s="214"/>
      <c r="BX221" s="214"/>
      <c r="BY221" s="214"/>
      <c r="BZ221" s="214"/>
      <c r="CA221" s="214"/>
    </row>
    <row r="222" spans="1:79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  <c r="V222" s="214"/>
      <c r="W222" s="214"/>
      <c r="X222" s="214"/>
      <c r="Y222" s="214"/>
      <c r="Z222" s="214"/>
      <c r="AA222" s="214"/>
      <c r="AB222" s="214"/>
      <c r="AC222" s="214"/>
      <c r="AD222" s="214"/>
      <c r="AE222" s="214"/>
      <c r="AF222" s="214"/>
      <c r="AG222" s="214"/>
      <c r="AH222" s="214"/>
      <c r="AI222" s="214"/>
      <c r="AJ222" s="214"/>
      <c r="AK222" s="214"/>
      <c r="AL222" s="214"/>
      <c r="AM222" s="214"/>
      <c r="AN222" s="214"/>
      <c r="AO222" s="214"/>
      <c r="AP222" s="214"/>
      <c r="AQ222" s="214"/>
      <c r="AR222" s="214"/>
      <c r="AS222" s="214"/>
      <c r="AT222" s="214"/>
      <c r="AU222" s="214"/>
      <c r="AV222" s="214"/>
      <c r="AW222" s="214"/>
      <c r="AX222" s="214"/>
      <c r="AY222" s="214"/>
      <c r="AZ222" s="214"/>
      <c r="BA222" s="214"/>
      <c r="BB222" s="214"/>
      <c r="BC222" s="214"/>
      <c r="BD222" s="214"/>
      <c r="BE222" s="214"/>
      <c r="BF222" s="214"/>
      <c r="BG222" s="214"/>
      <c r="BH222" s="214"/>
      <c r="BI222" s="214"/>
      <c r="BJ222" s="214"/>
      <c r="BK222" s="214"/>
      <c r="BL222" s="214"/>
      <c r="BM222" s="214"/>
      <c r="BN222" s="214"/>
      <c r="BO222" s="214"/>
      <c r="BP222" s="214"/>
      <c r="BQ222" s="214"/>
      <c r="BR222" s="214"/>
      <c r="BS222" s="214"/>
      <c r="BT222" s="214"/>
      <c r="BU222" s="214"/>
      <c r="BV222" s="214"/>
      <c r="BW222" s="214"/>
      <c r="BX222" s="214"/>
      <c r="BY222" s="214"/>
      <c r="BZ222" s="214"/>
      <c r="CA222" s="214"/>
    </row>
    <row r="223" spans="1:79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  <c r="V223" s="214"/>
      <c r="W223" s="214"/>
      <c r="X223" s="214"/>
      <c r="Y223" s="214"/>
      <c r="Z223" s="214"/>
      <c r="AA223" s="214"/>
      <c r="AB223" s="214"/>
      <c r="AC223" s="214"/>
      <c r="AD223" s="214"/>
      <c r="AE223" s="214"/>
      <c r="AF223" s="214"/>
      <c r="AG223" s="214"/>
      <c r="AH223" s="214"/>
      <c r="AI223" s="214"/>
      <c r="AJ223" s="214"/>
      <c r="AK223" s="214"/>
      <c r="AL223" s="214"/>
      <c r="AM223" s="214"/>
      <c r="AN223" s="214"/>
      <c r="AO223" s="214"/>
      <c r="AP223" s="214"/>
      <c r="AQ223" s="214"/>
      <c r="AR223" s="214"/>
      <c r="AS223" s="214"/>
      <c r="AT223" s="214"/>
      <c r="AU223" s="214"/>
      <c r="AV223" s="214"/>
      <c r="AW223" s="214"/>
      <c r="AX223" s="214"/>
      <c r="AY223" s="214"/>
      <c r="AZ223" s="214"/>
      <c r="BA223" s="214"/>
      <c r="BB223" s="214"/>
      <c r="BC223" s="214"/>
      <c r="BD223" s="214"/>
      <c r="BE223" s="214"/>
      <c r="BF223" s="214"/>
      <c r="BG223" s="214"/>
      <c r="BH223" s="214"/>
      <c r="BI223" s="214"/>
      <c r="BJ223" s="214"/>
      <c r="BK223" s="214"/>
      <c r="BL223" s="214"/>
      <c r="BM223" s="214"/>
      <c r="BN223" s="214"/>
      <c r="BO223" s="214"/>
      <c r="BP223" s="214"/>
      <c r="BQ223" s="214"/>
      <c r="BR223" s="214"/>
      <c r="BS223" s="214"/>
      <c r="BT223" s="214"/>
      <c r="BU223" s="214"/>
      <c r="BV223" s="214"/>
      <c r="BW223" s="214"/>
      <c r="BX223" s="214"/>
      <c r="BY223" s="214"/>
      <c r="BZ223" s="214"/>
      <c r="CA223" s="214"/>
    </row>
    <row r="224" spans="1:79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  <c r="V224" s="214"/>
      <c r="W224" s="214"/>
      <c r="X224" s="214"/>
      <c r="Y224" s="214"/>
      <c r="Z224" s="214"/>
      <c r="AA224" s="214"/>
      <c r="AB224" s="214"/>
      <c r="AC224" s="214"/>
      <c r="AD224" s="214"/>
      <c r="AE224" s="214"/>
      <c r="AF224" s="214"/>
      <c r="AG224" s="214"/>
      <c r="AH224" s="214"/>
      <c r="AI224" s="214"/>
      <c r="AJ224" s="214"/>
      <c r="AK224" s="214"/>
      <c r="AL224" s="214"/>
      <c r="AM224" s="214"/>
      <c r="AN224" s="214"/>
      <c r="AO224" s="214"/>
      <c r="AP224" s="214"/>
      <c r="AQ224" s="214"/>
      <c r="AR224" s="214"/>
      <c r="AS224" s="214"/>
      <c r="AT224" s="214"/>
      <c r="AU224" s="214"/>
      <c r="AV224" s="214"/>
      <c r="AW224" s="214"/>
      <c r="AX224" s="214"/>
      <c r="AY224" s="214"/>
      <c r="AZ224" s="214"/>
      <c r="BA224" s="214"/>
      <c r="BB224" s="214"/>
      <c r="BC224" s="214"/>
      <c r="BD224" s="214"/>
      <c r="BE224" s="214"/>
      <c r="BF224" s="214"/>
      <c r="BG224" s="214"/>
      <c r="BH224" s="214"/>
      <c r="BI224" s="214"/>
      <c r="BJ224" s="214"/>
      <c r="BK224" s="214"/>
      <c r="BL224" s="214"/>
      <c r="BM224" s="214"/>
      <c r="BN224" s="214"/>
      <c r="BO224" s="214"/>
      <c r="BP224" s="214"/>
      <c r="BQ224" s="214"/>
      <c r="BR224" s="214"/>
      <c r="BS224" s="214"/>
      <c r="BT224" s="214"/>
      <c r="BU224" s="214"/>
      <c r="BV224" s="214"/>
      <c r="BW224" s="214"/>
      <c r="BX224" s="214"/>
      <c r="BY224" s="214"/>
      <c r="BZ224" s="214"/>
      <c r="CA224" s="214"/>
    </row>
    <row r="225" spans="1:79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  <c r="V225" s="214"/>
      <c r="W225" s="214"/>
      <c r="X225" s="214"/>
      <c r="Y225" s="214"/>
      <c r="Z225" s="214"/>
      <c r="AA225" s="214"/>
      <c r="AB225" s="214"/>
      <c r="AC225" s="214"/>
      <c r="AD225" s="214"/>
      <c r="AE225" s="214"/>
      <c r="AF225" s="214"/>
      <c r="AG225" s="214"/>
      <c r="AH225" s="214"/>
      <c r="AI225" s="214"/>
      <c r="AJ225" s="214"/>
      <c r="AK225" s="214"/>
      <c r="AL225" s="214"/>
      <c r="AM225" s="214"/>
      <c r="AN225" s="214"/>
      <c r="AO225" s="214"/>
      <c r="AP225" s="214"/>
      <c r="AQ225" s="214"/>
      <c r="AR225" s="214"/>
      <c r="AS225" s="214"/>
      <c r="AT225" s="214"/>
      <c r="AU225" s="214"/>
      <c r="AV225" s="214"/>
      <c r="AW225" s="214"/>
      <c r="AX225" s="214"/>
      <c r="AY225" s="214"/>
      <c r="AZ225" s="214"/>
      <c r="BA225" s="214"/>
      <c r="BB225" s="214"/>
      <c r="BC225" s="214"/>
      <c r="BD225" s="214"/>
      <c r="BE225" s="214"/>
      <c r="BF225" s="214"/>
      <c r="BG225" s="214"/>
      <c r="BH225" s="214"/>
      <c r="BI225" s="214"/>
      <c r="BJ225" s="214"/>
      <c r="BK225" s="214"/>
      <c r="BL225" s="214"/>
      <c r="BM225" s="214"/>
      <c r="BN225" s="214"/>
      <c r="BO225" s="214"/>
      <c r="BP225" s="214"/>
      <c r="BQ225" s="214"/>
      <c r="BR225" s="214"/>
      <c r="BS225" s="214"/>
      <c r="BT225" s="214"/>
      <c r="BU225" s="214"/>
      <c r="BV225" s="214"/>
      <c r="BW225" s="214"/>
      <c r="BX225" s="214"/>
      <c r="BY225" s="214"/>
      <c r="BZ225" s="214"/>
      <c r="CA225" s="214"/>
    </row>
    <row r="226" spans="1:79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  <c r="V226" s="214"/>
      <c r="W226" s="214"/>
      <c r="X226" s="214"/>
      <c r="Y226" s="214"/>
      <c r="Z226" s="214"/>
      <c r="AA226" s="214"/>
      <c r="AB226" s="214"/>
      <c r="AC226" s="214"/>
      <c r="AD226" s="214"/>
      <c r="AE226" s="214"/>
      <c r="AF226" s="214"/>
      <c r="AG226" s="214"/>
      <c r="AH226" s="214"/>
      <c r="AI226" s="214"/>
      <c r="AJ226" s="214"/>
      <c r="AK226" s="214"/>
      <c r="AL226" s="214"/>
      <c r="AM226" s="214"/>
      <c r="AN226" s="214"/>
      <c r="AO226" s="214"/>
      <c r="AP226" s="214"/>
      <c r="AQ226" s="214"/>
      <c r="AR226" s="214"/>
      <c r="AS226" s="214"/>
      <c r="AT226" s="214"/>
      <c r="AU226" s="214"/>
      <c r="AV226" s="214"/>
      <c r="AW226" s="214"/>
      <c r="AX226" s="214"/>
      <c r="AY226" s="214"/>
      <c r="AZ226" s="214"/>
      <c r="BA226" s="214"/>
      <c r="BB226" s="214"/>
      <c r="BC226" s="214"/>
      <c r="BD226" s="214"/>
      <c r="BE226" s="214"/>
      <c r="BF226" s="214"/>
      <c r="BG226" s="214"/>
      <c r="BH226" s="214"/>
      <c r="BI226" s="214"/>
      <c r="BJ226" s="214"/>
      <c r="BK226" s="214"/>
      <c r="BL226" s="214"/>
      <c r="BM226" s="214"/>
      <c r="BN226" s="214"/>
      <c r="BO226" s="214"/>
      <c r="BP226" s="214"/>
      <c r="BQ226" s="214"/>
      <c r="BR226" s="214"/>
      <c r="BS226" s="214"/>
      <c r="BT226" s="214"/>
      <c r="BU226" s="214"/>
      <c r="BV226" s="214"/>
      <c r="BW226" s="214"/>
      <c r="BX226" s="214"/>
      <c r="BY226" s="214"/>
      <c r="BZ226" s="214"/>
      <c r="CA226" s="214"/>
    </row>
    <row r="227" spans="1:79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  <c r="V227" s="214"/>
      <c r="W227" s="214"/>
      <c r="X227" s="214"/>
      <c r="Y227" s="214"/>
      <c r="Z227" s="214"/>
      <c r="AA227" s="214"/>
      <c r="AB227" s="214"/>
      <c r="AC227" s="214"/>
      <c r="AD227" s="214"/>
      <c r="AE227" s="214"/>
      <c r="AF227" s="214"/>
      <c r="AG227" s="214"/>
      <c r="AH227" s="214"/>
      <c r="AI227" s="214"/>
      <c r="AJ227" s="214"/>
      <c r="AK227" s="214"/>
      <c r="AL227" s="214"/>
      <c r="AM227" s="214"/>
      <c r="AN227" s="214"/>
      <c r="AO227" s="214"/>
      <c r="AP227" s="214"/>
      <c r="AQ227" s="214"/>
      <c r="AR227" s="214"/>
      <c r="AS227" s="214"/>
      <c r="AT227" s="214"/>
      <c r="AU227" s="214"/>
      <c r="AV227" s="214"/>
      <c r="AW227" s="214"/>
      <c r="AX227" s="214"/>
      <c r="AY227" s="214"/>
      <c r="AZ227" s="214"/>
      <c r="BA227" s="214"/>
      <c r="BB227" s="214"/>
      <c r="BC227" s="214"/>
      <c r="BD227" s="214"/>
      <c r="BE227" s="214"/>
      <c r="BF227" s="214"/>
      <c r="BG227" s="214"/>
      <c r="BH227" s="214"/>
      <c r="BI227" s="214"/>
      <c r="BJ227" s="214"/>
      <c r="BK227" s="214"/>
      <c r="BL227" s="214"/>
      <c r="BM227" s="214"/>
      <c r="BN227" s="214"/>
      <c r="BO227" s="214"/>
      <c r="BP227" s="214"/>
      <c r="BQ227" s="214"/>
      <c r="BR227" s="214"/>
      <c r="BS227" s="214"/>
      <c r="BT227" s="214"/>
      <c r="BU227" s="214"/>
      <c r="BV227" s="214"/>
      <c r="BW227" s="214"/>
      <c r="BX227" s="214"/>
      <c r="BY227" s="214"/>
      <c r="BZ227" s="214"/>
      <c r="CA227" s="214"/>
    </row>
    <row r="228" spans="1:79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  <c r="V228" s="214"/>
      <c r="W228" s="214"/>
      <c r="X228" s="214"/>
      <c r="Y228" s="214"/>
      <c r="Z228" s="214"/>
      <c r="AA228" s="214"/>
      <c r="AB228" s="214"/>
      <c r="AC228" s="214"/>
      <c r="AD228" s="214"/>
      <c r="AE228" s="214"/>
      <c r="AF228" s="214"/>
      <c r="AG228" s="214"/>
      <c r="AH228" s="214"/>
      <c r="AI228" s="214"/>
      <c r="AJ228" s="214"/>
      <c r="AK228" s="214"/>
      <c r="AL228" s="214"/>
      <c r="AM228" s="214"/>
      <c r="AN228" s="214"/>
      <c r="AO228" s="214"/>
      <c r="AP228" s="214"/>
      <c r="AQ228" s="214"/>
      <c r="AR228" s="214"/>
      <c r="AS228" s="214"/>
      <c r="AT228" s="214"/>
      <c r="AU228" s="214"/>
      <c r="AV228" s="214"/>
      <c r="AW228" s="214"/>
      <c r="AX228" s="214"/>
      <c r="AY228" s="214"/>
      <c r="AZ228" s="214"/>
      <c r="BA228" s="214"/>
      <c r="BB228" s="214"/>
      <c r="BC228" s="214"/>
      <c r="BD228" s="214"/>
      <c r="BE228" s="214"/>
      <c r="BF228" s="214"/>
      <c r="BG228" s="214"/>
      <c r="BH228" s="214"/>
      <c r="BI228" s="214"/>
      <c r="BJ228" s="214"/>
      <c r="BK228" s="214"/>
      <c r="BL228" s="214"/>
      <c r="BM228" s="214"/>
      <c r="BN228" s="214"/>
      <c r="BO228" s="214"/>
      <c r="BP228" s="214"/>
      <c r="BQ228" s="214"/>
      <c r="BR228" s="214"/>
      <c r="BS228" s="214"/>
      <c r="BT228" s="214"/>
      <c r="BU228" s="214"/>
      <c r="BV228" s="214"/>
      <c r="BW228" s="214"/>
      <c r="BX228" s="214"/>
      <c r="BY228" s="214"/>
      <c r="BZ228" s="214"/>
      <c r="CA228" s="214"/>
    </row>
    <row r="229" spans="1:79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  <c r="V229" s="214"/>
      <c r="W229" s="214"/>
      <c r="X229" s="214"/>
      <c r="Y229" s="214"/>
      <c r="Z229" s="214"/>
      <c r="AA229" s="214"/>
      <c r="AB229" s="214"/>
      <c r="AC229" s="214"/>
      <c r="AD229" s="214"/>
      <c r="AE229" s="214"/>
      <c r="AF229" s="214"/>
      <c r="AG229" s="214"/>
      <c r="AH229" s="214"/>
      <c r="AI229" s="214"/>
      <c r="AJ229" s="214"/>
      <c r="AK229" s="214"/>
      <c r="AL229" s="214"/>
      <c r="AM229" s="214"/>
      <c r="AN229" s="214"/>
      <c r="AO229" s="214"/>
      <c r="AP229" s="214"/>
      <c r="AQ229" s="214"/>
      <c r="AR229" s="214"/>
      <c r="AS229" s="214"/>
      <c r="AT229" s="214"/>
      <c r="AU229" s="214"/>
      <c r="AV229" s="214"/>
      <c r="AW229" s="214"/>
      <c r="AX229" s="214"/>
      <c r="AY229" s="214"/>
      <c r="AZ229" s="214"/>
      <c r="BA229" s="214"/>
      <c r="BB229" s="214"/>
      <c r="BC229" s="214"/>
      <c r="BD229" s="214"/>
      <c r="BE229" s="214"/>
      <c r="BF229" s="214"/>
      <c r="BG229" s="214"/>
      <c r="BH229" s="214"/>
      <c r="BI229" s="214"/>
      <c r="BJ229" s="214"/>
      <c r="BK229" s="214"/>
      <c r="BL229" s="214"/>
      <c r="BM229" s="214"/>
      <c r="BN229" s="214"/>
      <c r="BO229" s="214"/>
      <c r="BP229" s="214"/>
      <c r="BQ229" s="214"/>
      <c r="BR229" s="214"/>
      <c r="BS229" s="214"/>
      <c r="BT229" s="214"/>
      <c r="BU229" s="214"/>
      <c r="BV229" s="214"/>
      <c r="BW229" s="214"/>
      <c r="BX229" s="214"/>
      <c r="BY229" s="214"/>
      <c r="BZ229" s="214"/>
      <c r="CA229" s="214"/>
    </row>
    <row r="230" spans="1:79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  <c r="V230" s="214"/>
      <c r="W230" s="214"/>
      <c r="X230" s="214"/>
      <c r="Y230" s="214"/>
      <c r="Z230" s="214"/>
      <c r="AA230" s="214"/>
      <c r="AB230" s="214"/>
      <c r="AC230" s="214"/>
      <c r="AD230" s="214"/>
      <c r="AE230" s="214"/>
      <c r="AF230" s="214"/>
      <c r="AG230" s="214"/>
      <c r="AH230" s="214"/>
      <c r="AI230" s="214"/>
      <c r="AJ230" s="214"/>
      <c r="AK230" s="214"/>
      <c r="AL230" s="214"/>
      <c r="AM230" s="214"/>
      <c r="AN230" s="214"/>
      <c r="AO230" s="214"/>
      <c r="AP230" s="214"/>
      <c r="AQ230" s="214"/>
      <c r="AR230" s="214"/>
      <c r="AS230" s="214"/>
      <c r="AT230" s="214"/>
      <c r="AU230" s="214"/>
      <c r="AV230" s="214"/>
      <c r="AW230" s="214"/>
      <c r="AX230" s="214"/>
      <c r="AY230" s="214"/>
      <c r="AZ230" s="214"/>
      <c r="BA230" s="214"/>
      <c r="BB230" s="214"/>
      <c r="BC230" s="214"/>
      <c r="BD230" s="214"/>
      <c r="BE230" s="214"/>
      <c r="BF230" s="214"/>
      <c r="BG230" s="214"/>
      <c r="BH230" s="214"/>
      <c r="BI230" s="214"/>
      <c r="BJ230" s="214"/>
      <c r="BK230" s="214"/>
      <c r="BL230" s="214"/>
      <c r="BM230" s="214"/>
      <c r="BN230" s="214"/>
      <c r="BO230" s="214"/>
      <c r="BP230" s="214"/>
      <c r="BQ230" s="214"/>
      <c r="BR230" s="214"/>
      <c r="BS230" s="214"/>
      <c r="BT230" s="214"/>
      <c r="BU230" s="214"/>
      <c r="BV230" s="214"/>
      <c r="BW230" s="214"/>
      <c r="BX230" s="214"/>
      <c r="BY230" s="214"/>
      <c r="BZ230" s="214"/>
      <c r="CA230" s="214"/>
    </row>
    <row r="231" spans="1:79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  <c r="V231" s="214"/>
      <c r="W231" s="214"/>
      <c r="X231" s="214"/>
      <c r="Y231" s="214"/>
      <c r="Z231" s="214"/>
      <c r="AA231" s="214"/>
      <c r="AB231" s="214"/>
      <c r="AC231" s="214"/>
      <c r="AD231" s="214"/>
      <c r="AE231" s="214"/>
      <c r="AF231" s="214"/>
      <c r="AG231" s="214"/>
      <c r="AH231" s="214"/>
      <c r="AI231" s="214"/>
      <c r="AJ231" s="214"/>
      <c r="AK231" s="214"/>
      <c r="AL231" s="214"/>
      <c r="AM231" s="214"/>
      <c r="AN231" s="214"/>
      <c r="AO231" s="214"/>
      <c r="AP231" s="214"/>
      <c r="AQ231" s="214"/>
      <c r="AR231" s="214"/>
      <c r="AS231" s="214"/>
      <c r="AT231" s="214"/>
      <c r="AU231" s="214"/>
      <c r="AV231" s="214"/>
      <c r="AW231" s="214"/>
      <c r="AX231" s="214"/>
      <c r="AY231" s="214"/>
      <c r="AZ231" s="214"/>
      <c r="BA231" s="214"/>
      <c r="BB231" s="214"/>
      <c r="BC231" s="214"/>
      <c r="BD231" s="214"/>
      <c r="BE231" s="214"/>
      <c r="BF231" s="214"/>
      <c r="BG231" s="214"/>
      <c r="BH231" s="214"/>
      <c r="BI231" s="214"/>
      <c r="BJ231" s="214"/>
      <c r="BK231" s="214"/>
      <c r="BL231" s="214"/>
      <c r="BM231" s="214"/>
      <c r="BN231" s="214"/>
      <c r="BO231" s="214"/>
      <c r="BP231" s="214"/>
      <c r="BQ231" s="214"/>
      <c r="BR231" s="214"/>
      <c r="BS231" s="214"/>
      <c r="BT231" s="214"/>
      <c r="BU231" s="214"/>
      <c r="BV231" s="214"/>
      <c r="BW231" s="214"/>
      <c r="BX231" s="214"/>
      <c r="BY231" s="214"/>
      <c r="BZ231" s="214"/>
      <c r="CA231" s="214"/>
    </row>
    <row r="232" spans="1:79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  <c r="V232" s="214"/>
      <c r="W232" s="214"/>
      <c r="X232" s="214"/>
      <c r="Y232" s="214"/>
      <c r="Z232" s="214"/>
      <c r="AA232" s="214"/>
      <c r="AB232" s="214"/>
      <c r="AC232" s="214"/>
      <c r="AD232" s="214"/>
      <c r="AE232" s="214"/>
      <c r="AF232" s="214"/>
      <c r="AG232" s="214"/>
      <c r="AH232" s="214"/>
      <c r="AI232" s="214"/>
      <c r="AJ232" s="214"/>
      <c r="AK232" s="214"/>
      <c r="AL232" s="214"/>
      <c r="AM232" s="214"/>
      <c r="AN232" s="214"/>
      <c r="AO232" s="214"/>
      <c r="AP232" s="214"/>
      <c r="AQ232" s="214"/>
      <c r="AR232" s="214"/>
      <c r="AS232" s="214"/>
      <c r="AT232" s="214"/>
      <c r="AU232" s="214"/>
      <c r="AV232" s="214"/>
      <c r="AW232" s="214"/>
      <c r="AX232" s="214"/>
      <c r="AY232" s="214"/>
      <c r="AZ232" s="214"/>
      <c r="BA232" s="214"/>
      <c r="BB232" s="214"/>
      <c r="BC232" s="214"/>
      <c r="BD232" s="214"/>
      <c r="BE232" s="214"/>
      <c r="BF232" s="214"/>
      <c r="BG232" s="214"/>
      <c r="BH232" s="214"/>
      <c r="BI232" s="214"/>
      <c r="BJ232" s="214"/>
      <c r="BK232" s="214"/>
      <c r="BL232" s="214"/>
      <c r="BM232" s="214"/>
      <c r="BN232" s="214"/>
      <c r="BO232" s="214"/>
      <c r="BP232" s="214"/>
      <c r="BQ232" s="214"/>
      <c r="BR232" s="214"/>
      <c r="BS232" s="214"/>
      <c r="BT232" s="214"/>
      <c r="BU232" s="214"/>
      <c r="BV232" s="214"/>
      <c r="BW232" s="214"/>
      <c r="BX232" s="214"/>
      <c r="BY232" s="214"/>
      <c r="BZ232" s="214"/>
      <c r="CA232" s="214"/>
    </row>
    <row r="233" spans="1:79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  <c r="V233" s="214"/>
      <c r="W233" s="214"/>
      <c r="X233" s="214"/>
      <c r="Y233" s="214"/>
      <c r="Z233" s="214"/>
      <c r="AA233" s="214"/>
      <c r="AB233" s="214"/>
      <c r="AC233" s="214"/>
      <c r="AD233" s="214"/>
      <c r="AE233" s="214"/>
      <c r="AF233" s="214"/>
      <c r="AG233" s="214"/>
      <c r="AH233" s="214"/>
      <c r="AI233" s="214"/>
      <c r="AJ233" s="214"/>
      <c r="AK233" s="214"/>
      <c r="AL233" s="214"/>
      <c r="AM233" s="214"/>
      <c r="AN233" s="214"/>
      <c r="AO233" s="214"/>
      <c r="AP233" s="214"/>
      <c r="AQ233" s="214"/>
      <c r="AR233" s="214"/>
      <c r="AS233" s="214"/>
      <c r="AT233" s="214"/>
      <c r="AU233" s="214"/>
      <c r="AV233" s="214"/>
      <c r="AW233" s="214"/>
      <c r="AX233" s="214"/>
      <c r="AY233" s="214"/>
      <c r="AZ233" s="214"/>
      <c r="BA233" s="214"/>
      <c r="BB233" s="214"/>
      <c r="BC233" s="214"/>
      <c r="BD233" s="214"/>
      <c r="BE233" s="214"/>
      <c r="BF233" s="214"/>
      <c r="BG233" s="214"/>
      <c r="BH233" s="214"/>
      <c r="BI233" s="214"/>
      <c r="BJ233" s="214"/>
      <c r="BK233" s="214"/>
      <c r="BL233" s="214"/>
      <c r="BM233" s="214"/>
      <c r="BN233" s="214"/>
      <c r="BO233" s="214"/>
      <c r="BP233" s="214"/>
      <c r="BQ233" s="214"/>
      <c r="BR233" s="214"/>
      <c r="BS233" s="214"/>
      <c r="BT233" s="214"/>
      <c r="BU233" s="214"/>
      <c r="BV233" s="214"/>
      <c r="BW233" s="214"/>
      <c r="BX233" s="214"/>
      <c r="BY233" s="214"/>
      <c r="BZ233" s="214"/>
      <c r="CA233" s="214"/>
    </row>
    <row r="234" spans="1:79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  <c r="V234" s="214"/>
      <c r="W234" s="214"/>
      <c r="X234" s="214"/>
      <c r="Y234" s="214"/>
      <c r="Z234" s="214"/>
      <c r="AA234" s="214"/>
      <c r="AB234" s="214"/>
      <c r="AC234" s="214"/>
      <c r="AD234" s="214"/>
      <c r="AE234" s="214"/>
      <c r="AF234" s="214"/>
      <c r="AG234" s="214"/>
      <c r="AH234" s="214"/>
      <c r="AI234" s="214"/>
      <c r="AJ234" s="214"/>
      <c r="AK234" s="214"/>
      <c r="AL234" s="214"/>
      <c r="AM234" s="214"/>
      <c r="AN234" s="214"/>
      <c r="AO234" s="214"/>
      <c r="AP234" s="214"/>
      <c r="AQ234" s="214"/>
      <c r="AR234" s="214"/>
      <c r="AS234" s="214"/>
      <c r="AT234" s="214"/>
      <c r="AU234" s="214"/>
      <c r="AV234" s="214"/>
      <c r="AW234" s="214"/>
      <c r="AX234" s="214"/>
      <c r="AY234" s="214"/>
      <c r="AZ234" s="214"/>
      <c r="BA234" s="214"/>
      <c r="BB234" s="214"/>
      <c r="BC234" s="214"/>
      <c r="BD234" s="214"/>
      <c r="BE234" s="214"/>
      <c r="BF234" s="214"/>
      <c r="BG234" s="214"/>
      <c r="BH234" s="214"/>
      <c r="BI234" s="214"/>
      <c r="BJ234" s="214"/>
      <c r="BK234" s="214"/>
      <c r="BL234" s="214"/>
      <c r="BM234" s="214"/>
      <c r="BN234" s="214"/>
      <c r="BO234" s="214"/>
      <c r="BP234" s="214"/>
      <c r="BQ234" s="214"/>
      <c r="BR234" s="214"/>
      <c r="BS234" s="214"/>
      <c r="BT234" s="214"/>
      <c r="BU234" s="214"/>
      <c r="BV234" s="214"/>
      <c r="BW234" s="214"/>
      <c r="BX234" s="214"/>
      <c r="BY234" s="214"/>
      <c r="BZ234" s="214"/>
      <c r="CA234" s="214"/>
    </row>
    <row r="235" spans="1:79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  <c r="V235" s="214"/>
      <c r="W235" s="214"/>
      <c r="X235" s="214"/>
      <c r="Y235" s="214"/>
      <c r="Z235" s="214"/>
      <c r="AA235" s="214"/>
      <c r="AB235" s="214"/>
      <c r="AC235" s="214"/>
      <c r="AD235" s="214"/>
      <c r="AE235" s="214"/>
      <c r="AF235" s="214"/>
      <c r="AG235" s="214"/>
      <c r="AH235" s="214"/>
      <c r="AI235" s="214"/>
      <c r="AJ235" s="214"/>
      <c r="AK235" s="214"/>
      <c r="AL235" s="214"/>
      <c r="AM235" s="214"/>
      <c r="AN235" s="214"/>
      <c r="AO235" s="214"/>
      <c r="AP235" s="214"/>
      <c r="AQ235" s="214"/>
      <c r="AR235" s="214"/>
      <c r="AS235" s="214"/>
      <c r="AT235" s="214"/>
      <c r="AU235" s="214"/>
      <c r="AV235" s="214"/>
      <c r="AW235" s="214"/>
      <c r="AX235" s="214"/>
      <c r="AY235" s="214"/>
      <c r="AZ235" s="214"/>
      <c r="BA235" s="214"/>
      <c r="BB235" s="214"/>
      <c r="BC235" s="214"/>
      <c r="BD235" s="214"/>
      <c r="BE235" s="214"/>
      <c r="BF235" s="214"/>
      <c r="BG235" s="214"/>
      <c r="BH235" s="214"/>
      <c r="BI235" s="214"/>
      <c r="BJ235" s="214"/>
      <c r="BK235" s="214"/>
      <c r="BL235" s="214"/>
      <c r="BM235" s="214"/>
      <c r="BN235" s="214"/>
      <c r="BO235" s="214"/>
      <c r="BP235" s="214"/>
      <c r="BQ235" s="214"/>
      <c r="BR235" s="214"/>
      <c r="BS235" s="214"/>
      <c r="BT235" s="214"/>
      <c r="BU235" s="214"/>
      <c r="BV235" s="214"/>
      <c r="BW235" s="214"/>
      <c r="BX235" s="214"/>
      <c r="BY235" s="214"/>
      <c r="BZ235" s="214"/>
      <c r="CA235" s="214"/>
    </row>
    <row r="236" spans="1:79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  <c r="V236" s="214"/>
      <c r="W236" s="214"/>
      <c r="X236" s="214"/>
      <c r="Y236" s="214"/>
      <c r="Z236" s="214"/>
      <c r="AA236" s="214"/>
      <c r="AB236" s="214"/>
      <c r="AC236" s="214"/>
      <c r="AD236" s="214"/>
      <c r="AE236" s="214"/>
      <c r="AF236" s="214"/>
      <c r="AG236" s="214"/>
      <c r="AH236" s="214"/>
      <c r="AI236" s="214"/>
      <c r="AJ236" s="214"/>
      <c r="AK236" s="214"/>
      <c r="AL236" s="214"/>
      <c r="AM236" s="214"/>
      <c r="AN236" s="214"/>
      <c r="AO236" s="214"/>
      <c r="AP236" s="214"/>
      <c r="AQ236" s="214"/>
      <c r="AR236" s="214"/>
      <c r="AS236" s="214"/>
      <c r="AT236" s="214"/>
      <c r="AU236" s="214"/>
      <c r="AV236" s="214"/>
      <c r="AW236" s="214"/>
      <c r="AX236" s="214"/>
      <c r="AY236" s="214"/>
      <c r="AZ236" s="214"/>
      <c r="BA236" s="214"/>
      <c r="BB236" s="214"/>
      <c r="BC236" s="214"/>
      <c r="BD236" s="214"/>
      <c r="BE236" s="214"/>
      <c r="BF236" s="214"/>
      <c r="BG236" s="214"/>
      <c r="BH236" s="214"/>
      <c r="BI236" s="214"/>
      <c r="BJ236" s="214"/>
      <c r="BK236" s="214"/>
      <c r="BL236" s="214"/>
      <c r="BM236" s="214"/>
      <c r="BN236" s="214"/>
      <c r="BO236" s="214"/>
      <c r="BP236" s="214"/>
      <c r="BQ236" s="214"/>
      <c r="BR236" s="214"/>
      <c r="BS236" s="214"/>
      <c r="BT236" s="214"/>
      <c r="BU236" s="214"/>
      <c r="BV236" s="214"/>
      <c r="BW236" s="214"/>
      <c r="BX236" s="214"/>
      <c r="BY236" s="214"/>
      <c r="BZ236" s="214"/>
      <c r="CA236" s="214"/>
    </row>
    <row r="237" spans="1:79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  <c r="V237" s="214"/>
      <c r="W237" s="214"/>
      <c r="X237" s="214"/>
      <c r="Y237" s="214"/>
      <c r="Z237" s="214"/>
      <c r="AA237" s="214"/>
      <c r="AB237" s="214"/>
      <c r="AC237" s="214"/>
      <c r="AD237" s="214"/>
      <c r="AE237" s="214"/>
      <c r="AF237" s="214"/>
      <c r="AG237" s="214"/>
      <c r="AH237" s="214"/>
      <c r="AI237" s="214"/>
      <c r="AJ237" s="214"/>
      <c r="AK237" s="214"/>
      <c r="AL237" s="214"/>
      <c r="AM237" s="214"/>
      <c r="AN237" s="214"/>
      <c r="AO237" s="214"/>
      <c r="AP237" s="214"/>
      <c r="AQ237" s="214"/>
      <c r="AR237" s="214"/>
      <c r="AS237" s="214"/>
      <c r="AT237" s="214"/>
      <c r="AU237" s="214"/>
      <c r="AV237" s="214"/>
      <c r="AW237" s="214"/>
      <c r="AX237" s="214"/>
      <c r="AY237" s="214"/>
      <c r="AZ237" s="214"/>
      <c r="BA237" s="214"/>
      <c r="BB237" s="214"/>
      <c r="BC237" s="214"/>
      <c r="BD237" s="214"/>
      <c r="BE237" s="214"/>
      <c r="BF237" s="214"/>
      <c r="BG237" s="214"/>
      <c r="BH237" s="214"/>
      <c r="BI237" s="214"/>
      <c r="BJ237" s="214"/>
      <c r="BK237" s="214"/>
      <c r="BL237" s="214"/>
      <c r="BM237" s="214"/>
      <c r="BN237" s="214"/>
      <c r="BO237" s="214"/>
      <c r="BP237" s="214"/>
      <c r="BQ237" s="214"/>
      <c r="BR237" s="214"/>
      <c r="BS237" s="214"/>
      <c r="BT237" s="214"/>
      <c r="BU237" s="214"/>
      <c r="BV237" s="214"/>
      <c r="BW237" s="214"/>
      <c r="BX237" s="214"/>
      <c r="BY237" s="214"/>
      <c r="BZ237" s="214"/>
      <c r="CA237" s="214"/>
    </row>
    <row r="238" spans="1:79" x14ac:dyDescent="0.25">
      <c r="A238" s="214"/>
      <c r="B238" s="214"/>
      <c r="C238" s="214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  <c r="V238" s="214"/>
      <c r="W238" s="214"/>
      <c r="X238" s="214"/>
      <c r="Y238" s="214"/>
      <c r="Z238" s="214"/>
      <c r="AA238" s="214"/>
      <c r="AB238" s="214"/>
      <c r="AC238" s="214"/>
      <c r="AD238" s="214"/>
      <c r="AE238" s="214"/>
      <c r="AF238" s="214"/>
      <c r="AG238" s="214"/>
      <c r="AH238" s="214"/>
      <c r="AI238" s="214"/>
      <c r="AJ238" s="214"/>
      <c r="AK238" s="214"/>
      <c r="AL238" s="214"/>
      <c r="AM238" s="214"/>
      <c r="AN238" s="214"/>
      <c r="AO238" s="214"/>
      <c r="AP238" s="214"/>
      <c r="AQ238" s="214"/>
      <c r="AR238" s="214"/>
      <c r="AS238" s="214"/>
      <c r="AT238" s="214"/>
      <c r="AU238" s="214"/>
      <c r="AV238" s="214"/>
      <c r="AW238" s="214"/>
      <c r="AX238" s="214"/>
      <c r="AY238" s="214"/>
      <c r="AZ238" s="214"/>
      <c r="BA238" s="214"/>
      <c r="BB238" s="214"/>
      <c r="BC238" s="214"/>
      <c r="BD238" s="214"/>
      <c r="BE238" s="214"/>
      <c r="BF238" s="214"/>
      <c r="BG238" s="214"/>
      <c r="BH238" s="214"/>
      <c r="BI238" s="214"/>
      <c r="BJ238" s="214"/>
      <c r="BK238" s="214"/>
      <c r="BL238" s="214"/>
      <c r="BM238" s="214"/>
      <c r="BN238" s="214"/>
      <c r="BO238" s="214"/>
      <c r="BP238" s="214"/>
      <c r="BQ238" s="214"/>
      <c r="BR238" s="214"/>
      <c r="BS238" s="214"/>
      <c r="BT238" s="214"/>
      <c r="BU238" s="214"/>
      <c r="BV238" s="214"/>
      <c r="BW238" s="214"/>
      <c r="BX238" s="214"/>
      <c r="BY238" s="214"/>
      <c r="BZ238" s="214"/>
      <c r="CA238" s="214"/>
    </row>
    <row r="239" spans="1:79" x14ac:dyDescent="0.25">
      <c r="A239" s="214"/>
      <c r="B239" s="214"/>
      <c r="C239" s="214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  <c r="V239" s="214"/>
      <c r="W239" s="214"/>
      <c r="X239" s="214"/>
      <c r="Y239" s="214"/>
      <c r="Z239" s="214"/>
      <c r="AA239" s="214"/>
      <c r="AB239" s="214"/>
      <c r="AC239" s="214"/>
      <c r="AD239" s="214"/>
      <c r="AE239" s="214"/>
      <c r="AF239" s="214"/>
      <c r="AG239" s="214"/>
      <c r="AH239" s="214"/>
      <c r="AI239" s="214"/>
      <c r="AJ239" s="214"/>
      <c r="AK239" s="214"/>
      <c r="AL239" s="214"/>
      <c r="AM239" s="214"/>
      <c r="AN239" s="214"/>
      <c r="AO239" s="214"/>
      <c r="AP239" s="214"/>
      <c r="AQ239" s="214"/>
      <c r="AR239" s="214"/>
      <c r="AS239" s="214"/>
      <c r="AT239" s="214"/>
      <c r="AU239" s="214"/>
      <c r="AV239" s="214"/>
      <c r="AW239" s="214"/>
      <c r="AX239" s="214"/>
      <c r="AY239" s="214"/>
      <c r="AZ239" s="214"/>
      <c r="BA239" s="214"/>
      <c r="BB239" s="214"/>
      <c r="BC239" s="214"/>
      <c r="BD239" s="214"/>
      <c r="BE239" s="214"/>
      <c r="BF239" s="214"/>
      <c r="BG239" s="214"/>
      <c r="BH239" s="214"/>
      <c r="BI239" s="214"/>
      <c r="BJ239" s="214"/>
      <c r="BK239" s="214"/>
      <c r="BL239" s="214"/>
      <c r="BM239" s="214"/>
      <c r="BN239" s="214"/>
      <c r="BO239" s="214"/>
      <c r="BP239" s="214"/>
      <c r="BQ239" s="214"/>
      <c r="BR239" s="214"/>
      <c r="BS239" s="214"/>
      <c r="BT239" s="214"/>
      <c r="BU239" s="214"/>
      <c r="BV239" s="214"/>
      <c r="BW239" s="214"/>
      <c r="BX239" s="214"/>
      <c r="BY239" s="214"/>
      <c r="BZ239" s="214"/>
      <c r="CA239" s="214"/>
    </row>
    <row r="240" spans="1:79" x14ac:dyDescent="0.25">
      <c r="A240" s="214"/>
      <c r="B240" s="214"/>
      <c r="C240" s="214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  <c r="V240" s="214"/>
      <c r="W240" s="214"/>
      <c r="X240" s="214"/>
      <c r="Y240" s="214"/>
      <c r="Z240" s="214"/>
      <c r="AA240" s="214"/>
      <c r="AB240" s="214"/>
      <c r="AC240" s="214"/>
      <c r="AD240" s="214"/>
      <c r="AE240" s="214"/>
      <c r="AF240" s="214"/>
      <c r="AG240" s="214"/>
      <c r="AH240" s="214"/>
      <c r="AI240" s="214"/>
      <c r="AJ240" s="214"/>
      <c r="AK240" s="214"/>
      <c r="AL240" s="214"/>
      <c r="AM240" s="214"/>
      <c r="AN240" s="214"/>
      <c r="AO240" s="214"/>
      <c r="AP240" s="214"/>
      <c r="AQ240" s="214"/>
      <c r="AR240" s="214"/>
      <c r="AS240" s="214"/>
      <c r="AT240" s="214"/>
      <c r="AU240" s="214"/>
      <c r="AV240" s="214"/>
      <c r="AW240" s="214"/>
      <c r="AX240" s="214"/>
      <c r="AY240" s="214"/>
      <c r="AZ240" s="214"/>
      <c r="BA240" s="214"/>
      <c r="BB240" s="214"/>
      <c r="BC240" s="214"/>
      <c r="BD240" s="214"/>
      <c r="BE240" s="214"/>
      <c r="BF240" s="214"/>
      <c r="BG240" s="214"/>
      <c r="BH240" s="214"/>
      <c r="BI240" s="214"/>
      <c r="BJ240" s="214"/>
      <c r="BK240" s="214"/>
      <c r="BL240" s="214"/>
      <c r="BM240" s="214"/>
      <c r="BN240" s="214"/>
      <c r="BO240" s="214"/>
      <c r="BP240" s="214"/>
      <c r="BQ240" s="214"/>
      <c r="BR240" s="214"/>
      <c r="BS240" s="214"/>
      <c r="BT240" s="214"/>
      <c r="BU240" s="214"/>
      <c r="BV240" s="214"/>
      <c r="BW240" s="214"/>
      <c r="BX240" s="214"/>
      <c r="BY240" s="214"/>
      <c r="BZ240" s="214"/>
      <c r="CA240" s="214"/>
    </row>
    <row r="241" spans="1:79" x14ac:dyDescent="0.25">
      <c r="A241" s="214"/>
      <c r="B241" s="214"/>
      <c r="C241" s="214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  <c r="V241" s="214"/>
      <c r="W241" s="214"/>
      <c r="X241" s="214"/>
      <c r="Y241" s="214"/>
      <c r="Z241" s="214"/>
      <c r="AA241" s="214"/>
      <c r="AB241" s="214"/>
      <c r="AC241" s="214"/>
      <c r="AD241" s="214"/>
      <c r="AE241" s="214"/>
      <c r="AF241" s="214"/>
      <c r="AG241" s="214"/>
      <c r="AH241" s="214"/>
      <c r="AI241" s="214"/>
      <c r="AJ241" s="214"/>
      <c r="AK241" s="214"/>
      <c r="AL241" s="214"/>
      <c r="AM241" s="214"/>
      <c r="AN241" s="214"/>
      <c r="AO241" s="214"/>
      <c r="AP241" s="214"/>
      <c r="AQ241" s="214"/>
      <c r="AR241" s="214"/>
      <c r="AS241" s="214"/>
      <c r="AT241" s="214"/>
      <c r="AU241" s="214"/>
      <c r="AV241" s="214"/>
      <c r="AW241" s="214"/>
      <c r="AX241" s="214"/>
      <c r="AY241" s="214"/>
      <c r="AZ241" s="214"/>
      <c r="BA241" s="214"/>
      <c r="BB241" s="214"/>
      <c r="BC241" s="214"/>
      <c r="BD241" s="214"/>
      <c r="BE241" s="214"/>
      <c r="BF241" s="214"/>
      <c r="BG241" s="214"/>
      <c r="BH241" s="214"/>
      <c r="BI241" s="214"/>
      <c r="BJ241" s="214"/>
      <c r="BK241" s="214"/>
      <c r="BL241" s="214"/>
      <c r="BM241" s="214"/>
      <c r="BN241" s="214"/>
      <c r="BO241" s="214"/>
      <c r="BP241" s="214"/>
      <c r="BQ241" s="214"/>
      <c r="BR241" s="214"/>
      <c r="BS241" s="214"/>
      <c r="BT241" s="214"/>
      <c r="BU241" s="214"/>
      <c r="BV241" s="214"/>
      <c r="BW241" s="214"/>
      <c r="BX241" s="214"/>
      <c r="BY241" s="214"/>
      <c r="BZ241" s="214"/>
      <c r="CA241" s="214"/>
    </row>
    <row r="242" spans="1:79" x14ac:dyDescent="0.25">
      <c r="A242" s="214"/>
      <c r="B242" s="214"/>
      <c r="C242" s="214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  <c r="V242" s="214"/>
      <c r="W242" s="214"/>
      <c r="X242" s="214"/>
      <c r="Y242" s="214"/>
      <c r="Z242" s="214"/>
      <c r="AA242" s="214"/>
      <c r="AB242" s="214"/>
      <c r="AC242" s="214"/>
      <c r="AD242" s="214"/>
      <c r="AE242" s="214"/>
      <c r="AF242" s="214"/>
      <c r="AG242" s="214"/>
      <c r="AH242" s="214"/>
      <c r="AI242" s="214"/>
      <c r="AJ242" s="214"/>
      <c r="AK242" s="214"/>
      <c r="AL242" s="214"/>
      <c r="AM242" s="214"/>
      <c r="AN242" s="214"/>
      <c r="AO242" s="214"/>
      <c r="AP242" s="214"/>
      <c r="AQ242" s="214"/>
      <c r="AR242" s="214"/>
      <c r="AS242" s="214"/>
      <c r="AT242" s="214"/>
      <c r="AU242" s="214"/>
      <c r="AV242" s="214"/>
      <c r="AW242" s="214"/>
      <c r="AX242" s="214"/>
      <c r="AY242" s="214"/>
      <c r="AZ242" s="214"/>
      <c r="BA242" s="214"/>
      <c r="BB242" s="214"/>
      <c r="BC242" s="214"/>
      <c r="BD242" s="214"/>
      <c r="BE242" s="214"/>
      <c r="BF242" s="214"/>
      <c r="BG242" s="214"/>
      <c r="BH242" s="214"/>
      <c r="BI242" s="214"/>
      <c r="BJ242" s="214"/>
      <c r="BK242" s="214"/>
      <c r="BL242" s="214"/>
      <c r="BM242" s="214"/>
      <c r="BN242" s="214"/>
      <c r="BO242" s="214"/>
      <c r="BP242" s="214"/>
      <c r="BQ242" s="214"/>
      <c r="BR242" s="214"/>
      <c r="BS242" s="214"/>
      <c r="BT242" s="214"/>
      <c r="BU242" s="214"/>
      <c r="BV242" s="214"/>
      <c r="BW242" s="214"/>
      <c r="BX242" s="214"/>
      <c r="BY242" s="214"/>
      <c r="BZ242" s="214"/>
      <c r="CA242" s="214"/>
    </row>
    <row r="243" spans="1:79" x14ac:dyDescent="0.25">
      <c r="A243" s="214"/>
      <c r="B243" s="214"/>
      <c r="C243" s="214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  <c r="V243" s="214"/>
      <c r="W243" s="214"/>
      <c r="X243" s="214"/>
      <c r="Y243" s="214"/>
      <c r="Z243" s="214"/>
      <c r="AA243" s="214"/>
      <c r="AB243" s="214"/>
      <c r="AC243" s="214"/>
      <c r="AD243" s="214"/>
      <c r="AE243" s="214"/>
      <c r="AF243" s="214"/>
      <c r="AG243" s="214"/>
      <c r="AH243" s="214"/>
      <c r="AI243" s="214"/>
      <c r="AJ243" s="214"/>
      <c r="AK243" s="214"/>
      <c r="AL243" s="214"/>
      <c r="AM243" s="214"/>
      <c r="AN243" s="214"/>
      <c r="AO243" s="214"/>
      <c r="AP243" s="214"/>
      <c r="AQ243" s="214"/>
      <c r="AR243" s="214"/>
      <c r="AS243" s="214"/>
      <c r="AT243" s="214"/>
      <c r="AU243" s="214"/>
      <c r="AV243" s="214"/>
      <c r="AW243" s="214"/>
      <c r="AX243" s="214"/>
      <c r="AY243" s="214"/>
      <c r="AZ243" s="214"/>
      <c r="BA243" s="214"/>
      <c r="BB243" s="214"/>
      <c r="BC243" s="214"/>
      <c r="BD243" s="214"/>
      <c r="BE243" s="214"/>
      <c r="BF243" s="214"/>
      <c r="BG243" s="214"/>
      <c r="BH243" s="214"/>
      <c r="BI243" s="214"/>
      <c r="BJ243" s="214"/>
      <c r="BK243" s="214"/>
      <c r="BL243" s="214"/>
      <c r="BM243" s="214"/>
      <c r="BN243" s="214"/>
      <c r="BO243" s="214"/>
      <c r="BP243" s="214"/>
      <c r="BQ243" s="214"/>
      <c r="BR243" s="214"/>
      <c r="BS243" s="214"/>
      <c r="BT243" s="214"/>
      <c r="BU243" s="214"/>
      <c r="BV243" s="214"/>
      <c r="BW243" s="214"/>
      <c r="BX243" s="214"/>
      <c r="BY243" s="214"/>
      <c r="BZ243" s="214"/>
      <c r="CA243" s="214"/>
    </row>
    <row r="244" spans="1:79" x14ac:dyDescent="0.25">
      <c r="A244" s="214"/>
      <c r="B244" s="214"/>
      <c r="C244" s="214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  <c r="V244" s="214"/>
      <c r="W244" s="214"/>
      <c r="X244" s="214"/>
      <c r="Y244" s="214"/>
      <c r="Z244" s="214"/>
      <c r="AA244" s="214"/>
      <c r="AB244" s="214"/>
      <c r="AC244" s="214"/>
      <c r="AD244" s="214"/>
      <c r="AE244" s="214"/>
      <c r="AF244" s="214"/>
      <c r="AG244" s="214"/>
      <c r="AH244" s="214"/>
      <c r="AI244" s="214"/>
      <c r="AJ244" s="214"/>
      <c r="AK244" s="214"/>
      <c r="AL244" s="214"/>
      <c r="AM244" s="214"/>
      <c r="AN244" s="214"/>
      <c r="AO244" s="214"/>
      <c r="AP244" s="214"/>
      <c r="AQ244" s="214"/>
      <c r="AR244" s="214"/>
      <c r="AS244" s="214"/>
      <c r="AT244" s="214"/>
      <c r="AU244" s="214"/>
      <c r="AV244" s="214"/>
      <c r="AW244" s="214"/>
      <c r="AX244" s="214"/>
      <c r="AY244" s="214"/>
      <c r="AZ244" s="214"/>
      <c r="BA244" s="214"/>
      <c r="BB244" s="214"/>
      <c r="BC244" s="214"/>
      <c r="BD244" s="214"/>
      <c r="BE244" s="214"/>
      <c r="BF244" s="214"/>
      <c r="BG244" s="214"/>
      <c r="BH244" s="214"/>
      <c r="BI244" s="214"/>
      <c r="BJ244" s="214"/>
      <c r="BK244" s="214"/>
      <c r="BL244" s="214"/>
      <c r="BM244" s="214"/>
      <c r="BN244" s="214"/>
      <c r="BO244" s="214"/>
      <c r="BP244" s="214"/>
      <c r="BQ244" s="214"/>
      <c r="BR244" s="214"/>
      <c r="BS244" s="214"/>
      <c r="BT244" s="214"/>
      <c r="BU244" s="214"/>
      <c r="BV244" s="214"/>
      <c r="BW244" s="214"/>
      <c r="BX244" s="214"/>
      <c r="BY244" s="214"/>
      <c r="BZ244" s="214"/>
      <c r="CA244" s="214"/>
    </row>
    <row r="245" spans="1:79" x14ac:dyDescent="0.25">
      <c r="A245" s="214"/>
      <c r="B245" s="214"/>
      <c r="C245" s="214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  <c r="V245" s="214"/>
      <c r="W245" s="214"/>
      <c r="X245" s="214"/>
      <c r="Y245" s="214"/>
      <c r="Z245" s="214"/>
      <c r="AA245" s="214"/>
      <c r="AB245" s="214"/>
      <c r="AC245" s="214"/>
      <c r="AD245" s="214"/>
      <c r="AE245" s="214"/>
      <c r="AF245" s="214"/>
      <c r="AG245" s="214"/>
      <c r="AH245" s="214"/>
      <c r="AI245" s="214"/>
      <c r="AJ245" s="214"/>
      <c r="AK245" s="214"/>
      <c r="AL245" s="214"/>
      <c r="AM245" s="214"/>
      <c r="AN245" s="214"/>
      <c r="AO245" s="214"/>
      <c r="AP245" s="214"/>
      <c r="AQ245" s="214"/>
      <c r="AR245" s="214"/>
      <c r="AS245" s="214"/>
      <c r="AT245" s="214"/>
      <c r="AU245" s="214"/>
      <c r="AV245" s="214"/>
      <c r="AW245" s="214"/>
      <c r="AX245" s="214"/>
      <c r="AY245" s="214"/>
      <c r="AZ245" s="214"/>
      <c r="BA245" s="214"/>
      <c r="BB245" s="214"/>
      <c r="BC245" s="214"/>
      <c r="BD245" s="214"/>
      <c r="BE245" s="214"/>
      <c r="BF245" s="214"/>
      <c r="BG245" s="214"/>
      <c r="BH245" s="214"/>
      <c r="BI245" s="214"/>
      <c r="BJ245" s="214"/>
      <c r="BK245" s="214"/>
      <c r="BL245" s="214"/>
      <c r="BM245" s="214"/>
      <c r="BN245" s="214"/>
      <c r="BO245" s="214"/>
      <c r="BP245" s="214"/>
      <c r="BQ245" s="214"/>
      <c r="BR245" s="214"/>
      <c r="BS245" s="214"/>
      <c r="BT245" s="214"/>
      <c r="BU245" s="214"/>
      <c r="BV245" s="214"/>
      <c r="BW245" s="214"/>
      <c r="BX245" s="214"/>
      <c r="BY245" s="214"/>
      <c r="BZ245" s="214"/>
      <c r="CA245" s="214"/>
    </row>
    <row r="246" spans="1:79" x14ac:dyDescent="0.25">
      <c r="A246" s="214"/>
      <c r="B246" s="214"/>
      <c r="C246" s="214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  <c r="V246" s="214"/>
      <c r="W246" s="214"/>
      <c r="X246" s="214"/>
      <c r="Y246" s="214"/>
      <c r="Z246" s="214"/>
      <c r="AA246" s="214"/>
      <c r="AB246" s="214"/>
      <c r="AC246" s="214"/>
      <c r="AD246" s="214"/>
      <c r="AE246" s="214"/>
      <c r="AF246" s="214"/>
      <c r="AG246" s="214"/>
      <c r="AH246" s="214"/>
      <c r="AI246" s="214"/>
      <c r="AJ246" s="214"/>
      <c r="AK246" s="214"/>
      <c r="AL246" s="214"/>
      <c r="AM246" s="214"/>
      <c r="AN246" s="214"/>
      <c r="AO246" s="214"/>
      <c r="AP246" s="214"/>
      <c r="AQ246" s="214"/>
      <c r="AR246" s="214"/>
      <c r="AS246" s="214"/>
      <c r="AT246" s="214"/>
      <c r="AU246" s="214"/>
      <c r="AV246" s="214"/>
      <c r="AW246" s="214"/>
      <c r="AX246" s="214"/>
      <c r="AY246" s="214"/>
      <c r="AZ246" s="214"/>
      <c r="BA246" s="214"/>
      <c r="BB246" s="214"/>
      <c r="BC246" s="214"/>
      <c r="BD246" s="214"/>
      <c r="BE246" s="214"/>
      <c r="BF246" s="214"/>
      <c r="BG246" s="214"/>
      <c r="BH246" s="214"/>
      <c r="BI246" s="214"/>
      <c r="BJ246" s="214"/>
      <c r="BK246" s="214"/>
      <c r="BL246" s="214"/>
      <c r="BM246" s="214"/>
      <c r="BN246" s="214"/>
      <c r="BO246" s="214"/>
      <c r="BP246" s="214"/>
      <c r="BQ246" s="214"/>
      <c r="BR246" s="214"/>
      <c r="BS246" s="214"/>
      <c r="BT246" s="214"/>
      <c r="BU246" s="214"/>
      <c r="BV246" s="214"/>
      <c r="BW246" s="214"/>
      <c r="BX246" s="214"/>
      <c r="BY246" s="214"/>
      <c r="BZ246" s="214"/>
      <c r="CA246" s="214"/>
    </row>
    <row r="247" spans="1:79" x14ac:dyDescent="0.25">
      <c r="A247" s="214"/>
      <c r="B247" s="214"/>
      <c r="C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  <c r="V247" s="214"/>
      <c r="W247" s="214"/>
      <c r="X247" s="214"/>
      <c r="Y247" s="214"/>
      <c r="Z247" s="214"/>
      <c r="AA247" s="214"/>
      <c r="AB247" s="214"/>
      <c r="AC247" s="214"/>
      <c r="AD247" s="214"/>
      <c r="AE247" s="214"/>
      <c r="AF247" s="214"/>
      <c r="AG247" s="214"/>
      <c r="AH247" s="214"/>
      <c r="AI247" s="214"/>
      <c r="AJ247" s="214"/>
      <c r="AK247" s="214"/>
      <c r="AL247" s="214"/>
      <c r="AM247" s="214"/>
      <c r="AN247" s="214"/>
      <c r="AO247" s="214"/>
      <c r="AP247" s="214"/>
      <c r="AQ247" s="214"/>
      <c r="AR247" s="214"/>
      <c r="AS247" s="214"/>
      <c r="AT247" s="214"/>
      <c r="AU247" s="214"/>
      <c r="AV247" s="214"/>
      <c r="AW247" s="214"/>
      <c r="AX247" s="214"/>
      <c r="AY247" s="214"/>
      <c r="AZ247" s="214"/>
      <c r="BA247" s="214"/>
      <c r="BB247" s="214"/>
      <c r="BC247" s="214"/>
      <c r="BD247" s="214"/>
      <c r="BE247" s="214"/>
      <c r="BF247" s="214"/>
      <c r="BG247" s="214"/>
      <c r="BH247" s="214"/>
      <c r="BI247" s="214"/>
      <c r="BJ247" s="214"/>
      <c r="BK247" s="214"/>
      <c r="BL247" s="214"/>
      <c r="BM247" s="214"/>
      <c r="BN247" s="214"/>
      <c r="BO247" s="214"/>
      <c r="BP247" s="214"/>
      <c r="BQ247" s="214"/>
      <c r="BR247" s="214"/>
      <c r="BS247" s="214"/>
      <c r="BT247" s="214"/>
      <c r="BU247" s="214"/>
      <c r="BV247" s="214"/>
      <c r="BW247" s="214"/>
      <c r="BX247" s="214"/>
      <c r="BY247" s="214"/>
      <c r="BZ247" s="214"/>
      <c r="CA247" s="214"/>
    </row>
    <row r="248" spans="1:79" x14ac:dyDescent="0.25">
      <c r="A248" s="214"/>
      <c r="B248" s="214"/>
      <c r="C248" s="214"/>
      <c r="D248" s="214"/>
      <c r="E248" s="214"/>
      <c r="F248" s="214"/>
      <c r="G248" s="214"/>
      <c r="H248" s="214"/>
      <c r="I248" s="214"/>
      <c r="J248" s="214"/>
      <c r="K248" s="214"/>
      <c r="L248" s="214"/>
      <c r="M248" s="214"/>
      <c r="N248" s="214"/>
      <c r="O248" s="214"/>
      <c r="P248" s="214"/>
      <c r="Q248" s="214"/>
      <c r="R248" s="214"/>
      <c r="S248" s="214"/>
      <c r="T248" s="214"/>
      <c r="U248" s="214"/>
      <c r="V248" s="214"/>
      <c r="W248" s="214"/>
      <c r="X248" s="214"/>
      <c r="Y248" s="214"/>
      <c r="Z248" s="214"/>
      <c r="AA248" s="214"/>
      <c r="AB248" s="214"/>
      <c r="AC248" s="214"/>
      <c r="AD248" s="214"/>
      <c r="AE248" s="214"/>
      <c r="AF248" s="214"/>
      <c r="AG248" s="214"/>
      <c r="AH248" s="214"/>
      <c r="AI248" s="214"/>
      <c r="AJ248" s="214"/>
      <c r="AK248" s="214"/>
      <c r="AL248" s="214"/>
      <c r="AM248" s="214"/>
      <c r="AN248" s="214"/>
      <c r="AO248" s="214"/>
      <c r="AP248" s="214"/>
      <c r="AQ248" s="214"/>
      <c r="AR248" s="214"/>
      <c r="AS248" s="214"/>
      <c r="AT248" s="214"/>
      <c r="AU248" s="214"/>
      <c r="AV248" s="214"/>
      <c r="AW248" s="214"/>
      <c r="AX248" s="214"/>
      <c r="AY248" s="214"/>
      <c r="AZ248" s="214"/>
      <c r="BA248" s="214"/>
      <c r="BB248" s="214"/>
      <c r="BC248" s="214"/>
      <c r="BD248" s="214"/>
      <c r="BE248" s="214"/>
      <c r="BF248" s="214"/>
      <c r="BG248" s="214"/>
      <c r="BH248" s="214"/>
      <c r="BI248" s="214"/>
      <c r="BJ248" s="214"/>
      <c r="BK248" s="214"/>
      <c r="BL248" s="214"/>
      <c r="BM248" s="214"/>
      <c r="BN248" s="214"/>
      <c r="BO248" s="214"/>
      <c r="BP248" s="214"/>
      <c r="BQ248" s="214"/>
      <c r="BR248" s="214"/>
      <c r="BS248" s="214"/>
      <c r="BT248" s="214"/>
      <c r="BU248" s="214"/>
      <c r="BV248" s="214"/>
      <c r="BW248" s="214"/>
      <c r="BX248" s="214"/>
      <c r="BY248" s="214"/>
      <c r="BZ248" s="214"/>
      <c r="CA248" s="214"/>
    </row>
    <row r="249" spans="1:79" x14ac:dyDescent="0.25">
      <c r="A249" s="214"/>
      <c r="B249" s="214"/>
      <c r="C249" s="214"/>
      <c r="D249" s="214"/>
      <c r="E249" s="214"/>
      <c r="F249" s="214"/>
      <c r="G249" s="214"/>
      <c r="H249" s="214"/>
      <c r="I249" s="214"/>
      <c r="J249" s="214"/>
      <c r="K249" s="214"/>
      <c r="L249" s="214"/>
      <c r="M249" s="214"/>
      <c r="N249" s="214"/>
      <c r="O249" s="214"/>
      <c r="P249" s="214"/>
      <c r="Q249" s="214"/>
      <c r="R249" s="214"/>
      <c r="S249" s="214"/>
      <c r="T249" s="214"/>
      <c r="U249" s="214"/>
      <c r="V249" s="214"/>
      <c r="W249" s="214"/>
      <c r="X249" s="214"/>
      <c r="Y249" s="214"/>
      <c r="Z249" s="214"/>
      <c r="AA249" s="214"/>
      <c r="AB249" s="214"/>
      <c r="AC249" s="214"/>
      <c r="AD249" s="214"/>
      <c r="AE249" s="214"/>
      <c r="AF249" s="214"/>
      <c r="AG249" s="214"/>
      <c r="AH249" s="214"/>
      <c r="AI249" s="214"/>
      <c r="AJ249" s="214"/>
      <c r="AK249" s="214"/>
      <c r="AL249" s="214"/>
      <c r="AM249" s="214"/>
      <c r="AN249" s="214"/>
      <c r="AO249" s="214"/>
      <c r="AP249" s="214"/>
      <c r="AQ249" s="214"/>
      <c r="AR249" s="214"/>
      <c r="AS249" s="214"/>
      <c r="AT249" s="214"/>
      <c r="AU249" s="214"/>
      <c r="AV249" s="214"/>
      <c r="AW249" s="214"/>
      <c r="AX249" s="214"/>
      <c r="AY249" s="214"/>
      <c r="AZ249" s="214"/>
      <c r="BA249" s="214"/>
      <c r="BB249" s="214"/>
      <c r="BC249" s="214"/>
      <c r="BD249" s="214"/>
      <c r="BE249" s="214"/>
      <c r="BF249" s="214"/>
      <c r="BG249" s="214"/>
      <c r="BH249" s="214"/>
      <c r="BI249" s="214"/>
      <c r="BJ249" s="214"/>
      <c r="BK249" s="214"/>
      <c r="BL249" s="214"/>
      <c r="BM249" s="214"/>
      <c r="BN249" s="214"/>
      <c r="BO249" s="214"/>
      <c r="BP249" s="214"/>
      <c r="BQ249" s="214"/>
      <c r="BR249" s="214"/>
      <c r="BS249" s="214"/>
      <c r="BT249" s="214"/>
      <c r="BU249" s="214"/>
      <c r="BV249" s="214"/>
      <c r="BW249" s="214"/>
      <c r="BX249" s="214"/>
      <c r="BY249" s="214"/>
      <c r="BZ249" s="214"/>
      <c r="CA249" s="214"/>
    </row>
    <row r="250" spans="1:79" x14ac:dyDescent="0.25">
      <c r="A250" s="214"/>
      <c r="B250" s="214"/>
      <c r="C250" s="214"/>
      <c r="D250" s="214"/>
      <c r="E250" s="214"/>
      <c r="F250" s="214"/>
      <c r="G250" s="214"/>
      <c r="H250" s="214"/>
      <c r="I250" s="214"/>
      <c r="J250" s="214"/>
      <c r="K250" s="214"/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  <c r="Y250" s="214"/>
      <c r="Z250" s="214"/>
      <c r="AA250" s="214"/>
      <c r="AB250" s="214"/>
      <c r="AC250" s="214"/>
      <c r="AD250" s="214"/>
      <c r="AE250" s="214"/>
      <c r="AF250" s="214"/>
      <c r="AG250" s="214"/>
      <c r="AH250" s="214"/>
      <c r="AI250" s="214"/>
      <c r="AJ250" s="214"/>
      <c r="AK250" s="214"/>
      <c r="AL250" s="214"/>
      <c r="AM250" s="214"/>
      <c r="AN250" s="214"/>
      <c r="AO250" s="214"/>
      <c r="AP250" s="214"/>
      <c r="AQ250" s="214"/>
      <c r="AR250" s="214"/>
      <c r="AS250" s="214"/>
      <c r="AT250" s="214"/>
      <c r="AU250" s="214"/>
      <c r="AV250" s="214"/>
      <c r="AW250" s="214"/>
      <c r="AX250" s="214"/>
      <c r="AY250" s="214"/>
      <c r="AZ250" s="214"/>
      <c r="BA250" s="214"/>
      <c r="BB250" s="214"/>
      <c r="BC250" s="214"/>
      <c r="BD250" s="214"/>
      <c r="BE250" s="214"/>
      <c r="BF250" s="214"/>
      <c r="BG250" s="214"/>
      <c r="BH250" s="214"/>
      <c r="BI250" s="214"/>
      <c r="BJ250" s="214"/>
      <c r="BK250" s="214"/>
      <c r="BL250" s="214"/>
      <c r="BM250" s="214"/>
      <c r="BN250" s="214"/>
      <c r="BO250" s="214"/>
      <c r="BP250" s="214"/>
      <c r="BQ250" s="214"/>
      <c r="BR250" s="214"/>
      <c r="BS250" s="214"/>
      <c r="BT250" s="214"/>
      <c r="BU250" s="214"/>
      <c r="BV250" s="214"/>
      <c r="BW250" s="214"/>
      <c r="BX250" s="214"/>
      <c r="BY250" s="214"/>
      <c r="BZ250" s="214"/>
      <c r="CA250" s="214"/>
    </row>
    <row r="251" spans="1:79" x14ac:dyDescent="0.25">
      <c r="A251" s="214"/>
      <c r="B251" s="214"/>
      <c r="C251" s="214"/>
      <c r="D251" s="214"/>
      <c r="E251" s="214"/>
      <c r="F251" s="214"/>
      <c r="G251" s="214"/>
      <c r="H251" s="214"/>
      <c r="I251" s="214"/>
      <c r="J251" s="214"/>
      <c r="K251" s="214"/>
      <c r="L251" s="214"/>
      <c r="M251" s="214"/>
      <c r="N251" s="214"/>
      <c r="O251" s="214"/>
      <c r="P251" s="214"/>
      <c r="Q251" s="214"/>
      <c r="R251" s="214"/>
      <c r="S251" s="214"/>
      <c r="T251" s="214"/>
      <c r="U251" s="214"/>
      <c r="V251" s="214"/>
      <c r="W251" s="214"/>
      <c r="X251" s="214"/>
      <c r="Y251" s="214"/>
      <c r="Z251" s="214"/>
      <c r="AA251" s="214"/>
      <c r="AB251" s="214"/>
      <c r="AC251" s="214"/>
      <c r="AD251" s="214"/>
      <c r="AE251" s="214"/>
      <c r="AF251" s="214"/>
      <c r="AG251" s="214"/>
      <c r="AH251" s="214"/>
      <c r="AI251" s="214"/>
      <c r="AJ251" s="214"/>
      <c r="AK251" s="214"/>
      <c r="AL251" s="214"/>
      <c r="AM251" s="214"/>
      <c r="AN251" s="214"/>
      <c r="AO251" s="214"/>
      <c r="AP251" s="214"/>
      <c r="AQ251" s="214"/>
      <c r="AR251" s="214"/>
      <c r="AS251" s="214"/>
      <c r="AT251" s="214"/>
      <c r="AU251" s="214"/>
      <c r="AV251" s="214"/>
      <c r="AW251" s="214"/>
      <c r="AX251" s="214"/>
      <c r="AY251" s="214"/>
      <c r="AZ251" s="214"/>
      <c r="BA251" s="214"/>
      <c r="BB251" s="214"/>
      <c r="BC251" s="214"/>
      <c r="BD251" s="214"/>
      <c r="BE251" s="214"/>
      <c r="BF251" s="214"/>
      <c r="BG251" s="214"/>
      <c r="BH251" s="214"/>
      <c r="BI251" s="214"/>
      <c r="BJ251" s="214"/>
      <c r="BK251" s="214"/>
      <c r="BL251" s="214"/>
      <c r="BM251" s="214"/>
      <c r="BN251" s="214"/>
      <c r="BO251" s="214"/>
      <c r="BP251" s="214"/>
      <c r="BQ251" s="214"/>
      <c r="BR251" s="214"/>
      <c r="BS251" s="214"/>
      <c r="BT251" s="214"/>
      <c r="BU251" s="214"/>
      <c r="BV251" s="214"/>
      <c r="BW251" s="214"/>
      <c r="BX251" s="214"/>
      <c r="BY251" s="214"/>
      <c r="BZ251" s="214"/>
      <c r="CA251" s="214"/>
    </row>
    <row r="252" spans="1:79" x14ac:dyDescent="0.25">
      <c r="A252" s="214"/>
      <c r="B252" s="214"/>
      <c r="C252" s="214"/>
      <c r="D252" s="214"/>
      <c r="E252" s="214"/>
      <c r="F252" s="214"/>
      <c r="G252" s="214"/>
      <c r="H252" s="214"/>
      <c r="I252" s="214"/>
      <c r="J252" s="214"/>
      <c r="K252" s="214"/>
      <c r="L252" s="214"/>
      <c r="M252" s="214"/>
      <c r="N252" s="214"/>
      <c r="O252" s="214"/>
      <c r="P252" s="214"/>
      <c r="Q252" s="214"/>
      <c r="R252" s="214"/>
      <c r="S252" s="214"/>
      <c r="T252" s="214"/>
      <c r="U252" s="214"/>
      <c r="V252" s="214"/>
      <c r="W252" s="214"/>
      <c r="X252" s="214"/>
      <c r="Y252" s="214"/>
      <c r="Z252" s="214"/>
      <c r="AA252" s="214"/>
      <c r="AB252" s="214"/>
      <c r="AC252" s="214"/>
      <c r="AD252" s="214"/>
      <c r="AE252" s="214"/>
      <c r="AF252" s="214"/>
      <c r="AG252" s="214"/>
      <c r="AH252" s="214"/>
      <c r="AI252" s="214"/>
      <c r="AJ252" s="214"/>
      <c r="AK252" s="214"/>
      <c r="AL252" s="214"/>
      <c r="AM252" s="214"/>
      <c r="AN252" s="214"/>
      <c r="AO252" s="214"/>
      <c r="AP252" s="214"/>
      <c r="AQ252" s="214"/>
      <c r="AR252" s="214"/>
      <c r="AS252" s="214"/>
      <c r="AT252" s="214"/>
      <c r="AU252" s="214"/>
      <c r="AV252" s="214"/>
      <c r="AW252" s="214"/>
      <c r="AX252" s="214"/>
      <c r="AY252" s="214"/>
      <c r="AZ252" s="214"/>
      <c r="BA252" s="214"/>
      <c r="BB252" s="214"/>
      <c r="BC252" s="214"/>
      <c r="BD252" s="214"/>
      <c r="BE252" s="214"/>
      <c r="BF252" s="214"/>
      <c r="BG252" s="214"/>
      <c r="BH252" s="214"/>
      <c r="BI252" s="214"/>
      <c r="BJ252" s="214"/>
      <c r="BK252" s="214"/>
      <c r="BL252" s="214"/>
      <c r="BM252" s="214"/>
      <c r="BN252" s="214"/>
      <c r="BO252" s="214"/>
      <c r="BP252" s="214"/>
      <c r="BQ252" s="214"/>
      <c r="BR252" s="214"/>
      <c r="BS252" s="214"/>
      <c r="BT252" s="214"/>
      <c r="BU252" s="214"/>
      <c r="BV252" s="214"/>
      <c r="BW252" s="214"/>
      <c r="BX252" s="214"/>
      <c r="BY252" s="214"/>
      <c r="BZ252" s="214"/>
      <c r="CA252" s="214"/>
    </row>
    <row r="253" spans="1:79" x14ac:dyDescent="0.25">
      <c r="A253" s="214"/>
      <c r="B253" s="214"/>
      <c r="C253" s="214"/>
      <c r="D253" s="214"/>
      <c r="E253" s="214"/>
      <c r="F253" s="214"/>
      <c r="G253" s="214"/>
      <c r="H253" s="214"/>
      <c r="I253" s="214"/>
      <c r="J253" s="214"/>
      <c r="K253" s="214"/>
      <c r="L253" s="214"/>
      <c r="M253" s="214"/>
      <c r="N253" s="214"/>
      <c r="O253" s="214"/>
      <c r="P253" s="214"/>
      <c r="Q253" s="214"/>
      <c r="R253" s="214"/>
      <c r="S253" s="214"/>
      <c r="T253" s="214"/>
      <c r="U253" s="214"/>
      <c r="V253" s="214"/>
      <c r="W253" s="214"/>
      <c r="X253" s="214"/>
      <c r="Y253" s="214"/>
      <c r="Z253" s="214"/>
      <c r="AA253" s="214"/>
      <c r="AB253" s="214"/>
      <c r="AC253" s="214"/>
      <c r="AD253" s="214"/>
      <c r="AE253" s="214"/>
      <c r="AF253" s="214"/>
      <c r="AG253" s="214"/>
      <c r="AH253" s="214"/>
      <c r="AI253" s="214"/>
      <c r="AJ253" s="214"/>
      <c r="AK253" s="214"/>
      <c r="AL253" s="214"/>
      <c r="AM253" s="214"/>
      <c r="AN253" s="214"/>
      <c r="AO253" s="214"/>
      <c r="AP253" s="214"/>
      <c r="AQ253" s="214"/>
      <c r="AR253" s="214"/>
      <c r="AS253" s="214"/>
      <c r="AT253" s="214"/>
      <c r="AU253" s="214"/>
      <c r="AV253" s="214"/>
      <c r="AW253" s="214"/>
      <c r="AX253" s="214"/>
      <c r="AY253" s="214"/>
      <c r="AZ253" s="214"/>
      <c r="BA253" s="214"/>
      <c r="BB253" s="214"/>
      <c r="BC253" s="214"/>
      <c r="BD253" s="214"/>
      <c r="BE253" s="214"/>
      <c r="BF253" s="214"/>
      <c r="BG253" s="214"/>
      <c r="BH253" s="214"/>
      <c r="BI253" s="214"/>
      <c r="BJ253" s="214"/>
      <c r="BK253" s="214"/>
      <c r="BL253" s="214"/>
      <c r="BM253" s="214"/>
      <c r="BN253" s="214"/>
      <c r="BO253" s="214"/>
      <c r="BP253" s="214"/>
      <c r="BQ253" s="214"/>
      <c r="BR253" s="214"/>
      <c r="BS253" s="214"/>
      <c r="BT253" s="214"/>
      <c r="BU253" s="214"/>
      <c r="BV253" s="214"/>
      <c r="BW253" s="214"/>
      <c r="BX253" s="214"/>
      <c r="BY253" s="214"/>
      <c r="BZ253" s="214"/>
      <c r="CA253" s="214"/>
    </row>
    <row r="254" spans="1:79" x14ac:dyDescent="0.25">
      <c r="A254" s="214"/>
      <c r="B254" s="214"/>
      <c r="C254" s="214"/>
      <c r="D254" s="214"/>
      <c r="E254" s="214"/>
      <c r="F254" s="214"/>
      <c r="G254" s="214"/>
      <c r="H254" s="214"/>
      <c r="I254" s="214"/>
      <c r="J254" s="214"/>
      <c r="K254" s="214"/>
      <c r="L254" s="214"/>
      <c r="M254" s="214"/>
      <c r="N254" s="214"/>
      <c r="O254" s="214"/>
      <c r="P254" s="214"/>
      <c r="Q254" s="214"/>
      <c r="R254" s="214"/>
      <c r="S254" s="214"/>
      <c r="T254" s="214"/>
      <c r="U254" s="214"/>
      <c r="V254" s="214"/>
      <c r="W254" s="214"/>
      <c r="X254" s="214"/>
      <c r="Y254" s="214"/>
      <c r="Z254" s="214"/>
      <c r="AA254" s="214"/>
      <c r="AB254" s="214"/>
      <c r="AC254" s="214"/>
      <c r="AD254" s="214"/>
      <c r="AE254" s="214"/>
      <c r="AF254" s="214"/>
      <c r="AG254" s="214"/>
      <c r="AH254" s="214"/>
      <c r="AI254" s="214"/>
      <c r="AJ254" s="214"/>
      <c r="AK254" s="214"/>
      <c r="AL254" s="214"/>
      <c r="AM254" s="214"/>
      <c r="AN254" s="214"/>
      <c r="AO254" s="214"/>
      <c r="AP254" s="214"/>
      <c r="AQ254" s="214"/>
      <c r="AR254" s="214"/>
      <c r="AS254" s="214"/>
      <c r="AT254" s="214"/>
      <c r="AU254" s="214"/>
      <c r="AV254" s="214"/>
      <c r="AW254" s="214"/>
      <c r="AX254" s="214"/>
      <c r="AY254" s="214"/>
      <c r="AZ254" s="214"/>
      <c r="BA254" s="214"/>
      <c r="BB254" s="214"/>
      <c r="BC254" s="214"/>
      <c r="BD254" s="214"/>
      <c r="BE254" s="214"/>
      <c r="BF254" s="214"/>
      <c r="BG254" s="214"/>
      <c r="BH254" s="214"/>
      <c r="BI254" s="214"/>
      <c r="BJ254" s="214"/>
      <c r="BK254" s="214"/>
      <c r="BL254" s="214"/>
      <c r="BM254" s="214"/>
      <c r="BN254" s="214"/>
      <c r="BO254" s="214"/>
      <c r="BP254" s="214"/>
      <c r="BQ254" s="214"/>
      <c r="BR254" s="214"/>
      <c r="BS254" s="214"/>
      <c r="BT254" s="214"/>
      <c r="BU254" s="214"/>
      <c r="BV254" s="214"/>
      <c r="BW254" s="214"/>
      <c r="BX254" s="214"/>
      <c r="BY254" s="214"/>
      <c r="BZ254" s="214"/>
      <c r="CA254" s="214"/>
    </row>
    <row r="255" spans="1:79" x14ac:dyDescent="0.25">
      <c r="A255" s="214"/>
      <c r="B255" s="214"/>
      <c r="C255" s="214"/>
      <c r="D255" s="214"/>
      <c r="E255" s="214"/>
      <c r="F255" s="214"/>
      <c r="G255" s="214"/>
      <c r="H255" s="214"/>
      <c r="I255" s="214"/>
      <c r="J255" s="214"/>
      <c r="K255" s="214"/>
      <c r="L255" s="214"/>
      <c r="M255" s="214"/>
      <c r="N255" s="214"/>
      <c r="O255" s="214"/>
      <c r="P255" s="214"/>
      <c r="Q255" s="214"/>
      <c r="R255" s="214"/>
      <c r="S255" s="214"/>
      <c r="T255" s="214"/>
      <c r="U255" s="214"/>
      <c r="V255" s="214"/>
      <c r="W255" s="214"/>
      <c r="X255" s="214"/>
      <c r="Y255" s="214"/>
      <c r="Z255" s="214"/>
      <c r="AA255" s="214"/>
      <c r="AB255" s="214"/>
      <c r="AC255" s="214"/>
      <c r="AD255" s="214"/>
      <c r="AE255" s="214"/>
      <c r="AF255" s="214"/>
      <c r="AG255" s="214"/>
      <c r="AH255" s="214"/>
      <c r="AI255" s="214"/>
      <c r="AJ255" s="214"/>
      <c r="AK255" s="214"/>
      <c r="AL255" s="214"/>
      <c r="AM255" s="214"/>
      <c r="AN255" s="214"/>
      <c r="AO255" s="214"/>
      <c r="AP255" s="214"/>
      <c r="AQ255" s="214"/>
      <c r="AR255" s="214"/>
      <c r="AS255" s="214"/>
      <c r="AT255" s="214"/>
      <c r="AU255" s="214"/>
      <c r="AV255" s="214"/>
      <c r="AW255" s="214"/>
      <c r="AX255" s="214"/>
      <c r="AY255" s="214"/>
      <c r="AZ255" s="214"/>
      <c r="BA255" s="214"/>
      <c r="BB255" s="214"/>
      <c r="BC255" s="214"/>
      <c r="BD255" s="214"/>
      <c r="BE255" s="214"/>
      <c r="BF255" s="214"/>
      <c r="BG255" s="214"/>
      <c r="BH255" s="214"/>
      <c r="BI255" s="214"/>
      <c r="BJ255" s="214"/>
      <c r="BK255" s="214"/>
      <c r="BL255" s="214"/>
      <c r="BM255" s="214"/>
      <c r="BN255" s="214"/>
      <c r="BO255" s="214"/>
      <c r="BP255" s="214"/>
      <c r="BQ255" s="214"/>
      <c r="BR255" s="214"/>
      <c r="BS255" s="214"/>
      <c r="BT255" s="214"/>
      <c r="BU255" s="214"/>
      <c r="BV255" s="214"/>
      <c r="BW255" s="214"/>
      <c r="BX255" s="214"/>
      <c r="BY255" s="214"/>
      <c r="BZ255" s="214"/>
      <c r="CA255" s="214"/>
    </row>
    <row r="256" spans="1:79" x14ac:dyDescent="0.25">
      <c r="A256" s="214"/>
      <c r="B256" s="214"/>
      <c r="C256" s="214"/>
      <c r="D256" s="214"/>
      <c r="E256" s="214"/>
      <c r="F256" s="214"/>
      <c r="G256" s="214"/>
      <c r="H256" s="214"/>
      <c r="I256" s="214"/>
      <c r="J256" s="214"/>
      <c r="K256" s="214"/>
      <c r="L256" s="214"/>
      <c r="M256" s="214"/>
      <c r="N256" s="214"/>
      <c r="O256" s="214"/>
      <c r="P256" s="214"/>
      <c r="Q256" s="214"/>
      <c r="R256" s="214"/>
      <c r="S256" s="214"/>
      <c r="T256" s="214"/>
      <c r="U256" s="214"/>
      <c r="V256" s="214"/>
      <c r="W256" s="214"/>
      <c r="X256" s="214"/>
      <c r="Y256" s="214"/>
      <c r="Z256" s="214"/>
      <c r="AA256" s="214"/>
      <c r="AB256" s="214"/>
      <c r="AC256" s="214"/>
      <c r="AD256" s="214"/>
      <c r="AE256" s="214"/>
      <c r="AF256" s="214"/>
      <c r="AG256" s="214"/>
      <c r="AH256" s="214"/>
      <c r="AI256" s="214"/>
      <c r="AJ256" s="214"/>
      <c r="AK256" s="214"/>
      <c r="AL256" s="214"/>
      <c r="AM256" s="214"/>
      <c r="AN256" s="214"/>
      <c r="AO256" s="214"/>
      <c r="AP256" s="214"/>
      <c r="AQ256" s="214"/>
      <c r="AR256" s="214"/>
      <c r="AS256" s="214"/>
      <c r="AT256" s="214"/>
      <c r="AU256" s="214"/>
      <c r="AV256" s="214"/>
      <c r="AW256" s="214"/>
      <c r="AX256" s="214"/>
      <c r="AY256" s="214"/>
      <c r="AZ256" s="214"/>
      <c r="BA256" s="214"/>
      <c r="BB256" s="214"/>
      <c r="BC256" s="214"/>
      <c r="BD256" s="214"/>
      <c r="BE256" s="214"/>
      <c r="BF256" s="214"/>
      <c r="BG256" s="214"/>
      <c r="BH256" s="214"/>
      <c r="BI256" s="214"/>
      <c r="BJ256" s="214"/>
      <c r="BK256" s="214"/>
      <c r="BL256" s="214"/>
      <c r="BM256" s="214"/>
      <c r="BN256" s="214"/>
      <c r="BO256" s="214"/>
      <c r="BP256" s="214"/>
      <c r="BQ256" s="214"/>
      <c r="BR256" s="214"/>
      <c r="BS256" s="214"/>
      <c r="BT256" s="214"/>
      <c r="BU256" s="214"/>
      <c r="BV256" s="214"/>
      <c r="BW256" s="214"/>
      <c r="BX256" s="214"/>
      <c r="BY256" s="214"/>
      <c r="BZ256" s="214"/>
      <c r="CA256" s="214"/>
    </row>
    <row r="257" spans="1:79" x14ac:dyDescent="0.25">
      <c r="A257" s="214"/>
      <c r="B257" s="214"/>
      <c r="C257" s="214"/>
      <c r="D257" s="214"/>
      <c r="E257" s="214"/>
      <c r="F257" s="214"/>
      <c r="G257" s="214"/>
      <c r="H257" s="214"/>
      <c r="I257" s="214"/>
      <c r="J257" s="214"/>
      <c r="K257" s="214"/>
      <c r="L257" s="214"/>
      <c r="M257" s="214"/>
      <c r="N257" s="214"/>
      <c r="O257" s="214"/>
      <c r="P257" s="214"/>
      <c r="Q257" s="214"/>
      <c r="R257" s="214"/>
      <c r="S257" s="214"/>
      <c r="T257" s="214"/>
      <c r="U257" s="214"/>
      <c r="V257" s="214"/>
      <c r="W257" s="214"/>
      <c r="X257" s="214"/>
      <c r="Y257" s="214"/>
      <c r="Z257" s="214"/>
      <c r="AA257" s="214"/>
      <c r="AB257" s="214"/>
      <c r="AC257" s="214"/>
      <c r="AD257" s="214"/>
      <c r="AE257" s="214"/>
      <c r="AF257" s="214"/>
      <c r="AG257" s="214"/>
      <c r="AH257" s="214"/>
      <c r="AI257" s="214"/>
      <c r="AJ257" s="214"/>
      <c r="AK257" s="214"/>
      <c r="AL257" s="214"/>
      <c r="AM257" s="214"/>
      <c r="AN257" s="214"/>
      <c r="AO257" s="214"/>
      <c r="AP257" s="214"/>
      <c r="AQ257" s="214"/>
      <c r="AR257" s="214"/>
      <c r="AS257" s="214"/>
      <c r="AT257" s="214"/>
      <c r="AU257" s="214"/>
      <c r="AV257" s="214"/>
      <c r="AW257" s="214"/>
      <c r="AX257" s="214"/>
      <c r="AY257" s="214"/>
      <c r="AZ257" s="214"/>
      <c r="BA257" s="214"/>
      <c r="BB257" s="214"/>
      <c r="BC257" s="214"/>
      <c r="BD257" s="214"/>
      <c r="BE257" s="214"/>
      <c r="BF257" s="214"/>
      <c r="BG257" s="214"/>
      <c r="BH257" s="214"/>
      <c r="BI257" s="214"/>
      <c r="BJ257" s="214"/>
      <c r="BK257" s="214"/>
      <c r="BL257" s="214"/>
      <c r="BM257" s="214"/>
      <c r="BN257" s="214"/>
      <c r="BO257" s="214"/>
      <c r="BP257" s="214"/>
      <c r="BQ257" s="214"/>
      <c r="BR257" s="214"/>
      <c r="BS257" s="214"/>
      <c r="BT257" s="214"/>
      <c r="BU257" s="214"/>
      <c r="BV257" s="214"/>
      <c r="BW257" s="214"/>
      <c r="BX257" s="214"/>
      <c r="BY257" s="214"/>
      <c r="BZ257" s="214"/>
      <c r="CA257" s="214"/>
    </row>
    <row r="258" spans="1:79" x14ac:dyDescent="0.25">
      <c r="A258" s="214"/>
      <c r="B258" s="214"/>
      <c r="C258" s="214"/>
      <c r="D258" s="214"/>
      <c r="E258" s="214"/>
      <c r="F258" s="214"/>
      <c r="G258" s="214"/>
      <c r="H258" s="214"/>
      <c r="I258" s="214"/>
      <c r="J258" s="214"/>
      <c r="K258" s="214"/>
      <c r="L258" s="214"/>
      <c r="M258" s="214"/>
      <c r="N258" s="214"/>
      <c r="O258" s="214"/>
      <c r="P258" s="214"/>
      <c r="Q258" s="214"/>
      <c r="R258" s="214"/>
      <c r="S258" s="214"/>
      <c r="T258" s="214"/>
      <c r="U258" s="214"/>
      <c r="V258" s="214"/>
      <c r="W258" s="214"/>
      <c r="X258" s="214"/>
      <c r="Y258" s="214"/>
      <c r="Z258" s="214"/>
      <c r="AA258" s="214"/>
      <c r="AB258" s="214"/>
      <c r="AC258" s="214"/>
      <c r="AD258" s="214"/>
      <c r="AE258" s="214"/>
      <c r="AF258" s="214"/>
      <c r="AG258" s="214"/>
      <c r="AH258" s="214"/>
      <c r="AI258" s="214"/>
      <c r="AJ258" s="214"/>
      <c r="AK258" s="214"/>
      <c r="AL258" s="214"/>
      <c r="AM258" s="214"/>
      <c r="AN258" s="214"/>
      <c r="AO258" s="214"/>
      <c r="AP258" s="214"/>
      <c r="AQ258" s="214"/>
      <c r="AR258" s="214"/>
      <c r="AS258" s="214"/>
      <c r="AT258" s="214"/>
      <c r="AU258" s="214"/>
      <c r="AV258" s="214"/>
      <c r="AW258" s="214"/>
      <c r="AX258" s="214"/>
      <c r="AY258" s="214"/>
      <c r="AZ258" s="214"/>
      <c r="BA258" s="214"/>
      <c r="BB258" s="214"/>
      <c r="BC258" s="214"/>
      <c r="BD258" s="214"/>
      <c r="BE258" s="214"/>
      <c r="BF258" s="214"/>
      <c r="BG258" s="214"/>
      <c r="BH258" s="214"/>
      <c r="BI258" s="214"/>
      <c r="BJ258" s="214"/>
      <c r="BK258" s="214"/>
      <c r="BL258" s="214"/>
      <c r="BM258" s="214"/>
      <c r="BN258" s="214"/>
      <c r="BO258" s="214"/>
      <c r="BP258" s="214"/>
      <c r="BQ258" s="214"/>
      <c r="BR258" s="214"/>
      <c r="BS258" s="214"/>
      <c r="BT258" s="214"/>
      <c r="BU258" s="214"/>
      <c r="BV258" s="214"/>
      <c r="BW258" s="214"/>
      <c r="BX258" s="214"/>
      <c r="BY258" s="214"/>
      <c r="BZ258" s="214"/>
      <c r="CA258" s="214"/>
    </row>
    <row r="259" spans="1:79" x14ac:dyDescent="0.25">
      <c r="A259" s="214"/>
      <c r="B259" s="214"/>
      <c r="C259" s="214"/>
      <c r="D259" s="214"/>
      <c r="E259" s="214"/>
      <c r="F259" s="214"/>
      <c r="G259" s="214"/>
      <c r="H259" s="214"/>
      <c r="I259" s="214"/>
      <c r="J259" s="214"/>
      <c r="K259" s="214"/>
      <c r="L259" s="214"/>
      <c r="M259" s="214"/>
      <c r="N259" s="214"/>
      <c r="O259" s="214"/>
      <c r="P259" s="214"/>
      <c r="Q259" s="214"/>
      <c r="R259" s="214"/>
      <c r="S259" s="214"/>
      <c r="T259" s="214"/>
      <c r="U259" s="214"/>
      <c r="V259" s="214"/>
      <c r="W259" s="214"/>
      <c r="X259" s="214"/>
      <c r="Y259" s="214"/>
      <c r="Z259" s="214"/>
      <c r="AA259" s="214"/>
      <c r="AB259" s="214"/>
      <c r="AC259" s="214"/>
      <c r="AD259" s="214"/>
      <c r="AE259" s="214"/>
      <c r="AF259" s="214"/>
      <c r="AG259" s="214"/>
      <c r="AH259" s="214"/>
      <c r="AI259" s="214"/>
      <c r="AJ259" s="214"/>
      <c r="AK259" s="214"/>
      <c r="AL259" s="214"/>
      <c r="AM259" s="214"/>
      <c r="AN259" s="214"/>
      <c r="AO259" s="214"/>
      <c r="AP259" s="214"/>
      <c r="AQ259" s="214"/>
      <c r="AR259" s="214"/>
      <c r="AS259" s="214"/>
      <c r="AT259" s="214"/>
      <c r="AU259" s="214"/>
      <c r="AV259" s="214"/>
      <c r="AW259" s="214"/>
      <c r="AX259" s="214"/>
      <c r="AY259" s="214"/>
      <c r="AZ259" s="214"/>
      <c r="BA259" s="214"/>
      <c r="BB259" s="214"/>
      <c r="BC259" s="214"/>
      <c r="BD259" s="214"/>
      <c r="BE259" s="214"/>
      <c r="BF259" s="214"/>
      <c r="BG259" s="214"/>
      <c r="BH259" s="214"/>
      <c r="BI259" s="214"/>
      <c r="BJ259" s="214"/>
      <c r="BK259" s="214"/>
      <c r="BL259" s="214"/>
      <c r="BM259" s="214"/>
      <c r="BN259" s="214"/>
      <c r="BO259" s="214"/>
      <c r="BP259" s="214"/>
      <c r="BQ259" s="214"/>
      <c r="BR259" s="214"/>
      <c r="BS259" s="214"/>
      <c r="BT259" s="214"/>
      <c r="BU259" s="214"/>
      <c r="BV259" s="214"/>
      <c r="BW259" s="214"/>
      <c r="BX259" s="214"/>
      <c r="BY259" s="214"/>
      <c r="BZ259" s="214"/>
      <c r="CA259" s="214"/>
    </row>
    <row r="260" spans="1:79" x14ac:dyDescent="0.25">
      <c r="A260" s="214"/>
      <c r="B260" s="214"/>
      <c r="C260" s="214"/>
      <c r="D260" s="214"/>
      <c r="E260" s="214"/>
      <c r="F260" s="214"/>
      <c r="G260" s="214"/>
      <c r="H260" s="214"/>
      <c r="I260" s="214"/>
      <c r="J260" s="214"/>
      <c r="K260" s="214"/>
      <c r="L260" s="214"/>
      <c r="M260" s="214"/>
      <c r="N260" s="214"/>
      <c r="O260" s="214"/>
      <c r="P260" s="214"/>
      <c r="Q260" s="214"/>
      <c r="R260" s="214"/>
      <c r="S260" s="214"/>
      <c r="T260" s="214"/>
      <c r="U260" s="214"/>
      <c r="V260" s="214"/>
      <c r="W260" s="214"/>
      <c r="X260" s="214"/>
      <c r="Y260" s="214"/>
      <c r="Z260" s="214"/>
      <c r="AA260" s="214"/>
      <c r="AB260" s="214"/>
      <c r="AC260" s="214"/>
      <c r="AD260" s="214"/>
      <c r="AE260" s="214"/>
      <c r="AF260" s="214"/>
      <c r="AG260" s="214"/>
      <c r="AH260" s="214"/>
      <c r="AI260" s="214"/>
      <c r="AJ260" s="214"/>
      <c r="AK260" s="214"/>
      <c r="AL260" s="214"/>
      <c r="AM260" s="214"/>
      <c r="AN260" s="214"/>
      <c r="AO260" s="214"/>
      <c r="AP260" s="214"/>
      <c r="AQ260" s="214"/>
      <c r="AR260" s="214"/>
      <c r="AS260" s="214"/>
      <c r="AT260" s="214"/>
      <c r="AU260" s="214"/>
      <c r="AV260" s="214"/>
      <c r="AW260" s="214"/>
      <c r="AX260" s="214"/>
      <c r="AY260" s="214"/>
      <c r="AZ260" s="214"/>
      <c r="BA260" s="214"/>
      <c r="BB260" s="214"/>
      <c r="BC260" s="214"/>
      <c r="BD260" s="214"/>
      <c r="BE260" s="214"/>
      <c r="BF260" s="214"/>
      <c r="BG260" s="214"/>
      <c r="BH260" s="214"/>
      <c r="BI260" s="214"/>
      <c r="BJ260" s="214"/>
      <c r="BK260" s="214"/>
      <c r="BL260" s="214"/>
      <c r="BM260" s="214"/>
      <c r="BN260" s="214"/>
      <c r="BO260" s="214"/>
      <c r="BP260" s="214"/>
      <c r="BQ260" s="214"/>
      <c r="BR260" s="214"/>
      <c r="BS260" s="214"/>
      <c r="BT260" s="214"/>
      <c r="BU260" s="214"/>
      <c r="BV260" s="214"/>
      <c r="BW260" s="214"/>
      <c r="BX260" s="214"/>
      <c r="BY260" s="214"/>
      <c r="BZ260" s="214"/>
      <c r="CA260" s="214"/>
    </row>
    <row r="261" spans="1:79" x14ac:dyDescent="0.25">
      <c r="A261" s="214"/>
      <c r="B261" s="214"/>
      <c r="C261" s="214"/>
      <c r="D261" s="214"/>
      <c r="E261" s="214"/>
      <c r="F261" s="214"/>
      <c r="G261" s="214"/>
      <c r="H261" s="214"/>
      <c r="I261" s="214"/>
      <c r="J261" s="214"/>
      <c r="K261" s="214"/>
      <c r="L261" s="214"/>
      <c r="M261" s="214"/>
      <c r="N261" s="214"/>
      <c r="O261" s="214"/>
      <c r="P261" s="214"/>
      <c r="Q261" s="214"/>
      <c r="R261" s="214"/>
      <c r="S261" s="214"/>
      <c r="T261" s="214"/>
      <c r="U261" s="214"/>
      <c r="V261" s="214"/>
      <c r="W261" s="214"/>
      <c r="X261" s="214"/>
      <c r="Y261" s="214"/>
      <c r="Z261" s="214"/>
      <c r="AA261" s="214"/>
      <c r="AB261" s="214"/>
      <c r="AC261" s="214"/>
      <c r="AD261" s="214"/>
      <c r="AE261" s="214"/>
      <c r="AF261" s="214"/>
      <c r="AG261" s="214"/>
      <c r="AH261" s="214"/>
      <c r="AI261" s="214"/>
      <c r="AJ261" s="214"/>
      <c r="AK261" s="214"/>
      <c r="AL261" s="214"/>
      <c r="AM261" s="214"/>
      <c r="AN261" s="214"/>
      <c r="AO261" s="214"/>
      <c r="AP261" s="214"/>
      <c r="AQ261" s="214"/>
      <c r="AR261" s="214"/>
      <c r="AS261" s="214"/>
      <c r="AT261" s="214"/>
      <c r="AU261" s="214"/>
      <c r="AV261" s="214"/>
      <c r="AW261" s="214"/>
      <c r="AX261" s="214"/>
      <c r="AY261" s="214"/>
      <c r="AZ261" s="214"/>
      <c r="BA261" s="214"/>
      <c r="BB261" s="214"/>
      <c r="BC261" s="214"/>
      <c r="BD261" s="214"/>
      <c r="BE261" s="214"/>
      <c r="BF261" s="214"/>
      <c r="BG261" s="214"/>
      <c r="BH261" s="214"/>
      <c r="BI261" s="214"/>
      <c r="BJ261" s="214"/>
      <c r="BK261" s="214"/>
      <c r="BL261" s="214"/>
      <c r="BM261" s="214"/>
      <c r="BN261" s="214"/>
      <c r="BO261" s="214"/>
      <c r="BP261" s="214"/>
      <c r="BQ261" s="214"/>
      <c r="BR261" s="214"/>
      <c r="BS261" s="214"/>
      <c r="BT261" s="214"/>
      <c r="BU261" s="214"/>
      <c r="BV261" s="214"/>
      <c r="BW261" s="214"/>
      <c r="BX261" s="214"/>
      <c r="BY261" s="214"/>
      <c r="BZ261" s="214"/>
      <c r="CA261" s="214"/>
    </row>
    <row r="262" spans="1:79" x14ac:dyDescent="0.25">
      <c r="A262" s="214"/>
      <c r="B262" s="214"/>
      <c r="C262" s="214"/>
      <c r="D262" s="214"/>
      <c r="E262" s="214"/>
      <c r="F262" s="214"/>
      <c r="G262" s="214"/>
      <c r="H262" s="214"/>
      <c r="I262" s="214"/>
      <c r="J262" s="214"/>
      <c r="K262" s="214"/>
      <c r="L262" s="214"/>
      <c r="M262" s="214"/>
      <c r="N262" s="214"/>
      <c r="O262" s="214"/>
      <c r="P262" s="214"/>
      <c r="Q262" s="214"/>
      <c r="R262" s="214"/>
      <c r="S262" s="214"/>
      <c r="T262" s="214"/>
      <c r="U262" s="214"/>
      <c r="V262" s="214"/>
      <c r="W262" s="214"/>
      <c r="X262" s="214"/>
      <c r="Y262" s="214"/>
      <c r="Z262" s="214"/>
      <c r="AA262" s="214"/>
      <c r="AB262" s="214"/>
      <c r="AC262" s="214"/>
      <c r="AD262" s="214"/>
      <c r="AE262" s="214"/>
      <c r="AF262" s="214"/>
      <c r="AG262" s="214"/>
      <c r="AH262" s="214"/>
      <c r="AI262" s="214"/>
      <c r="AJ262" s="214"/>
      <c r="AK262" s="214"/>
      <c r="AL262" s="214"/>
      <c r="AM262" s="214"/>
      <c r="AN262" s="214"/>
      <c r="AO262" s="214"/>
      <c r="AP262" s="214"/>
      <c r="AQ262" s="214"/>
      <c r="AR262" s="214"/>
      <c r="AS262" s="214"/>
      <c r="AT262" s="214"/>
      <c r="AU262" s="214"/>
      <c r="AV262" s="214"/>
      <c r="AW262" s="214"/>
      <c r="AX262" s="214"/>
      <c r="AY262" s="214"/>
      <c r="AZ262" s="214"/>
      <c r="BA262" s="214"/>
      <c r="BB262" s="214"/>
      <c r="BC262" s="214"/>
      <c r="BD262" s="214"/>
      <c r="BE262" s="214"/>
      <c r="BF262" s="214"/>
      <c r="BG262" s="214"/>
      <c r="BH262" s="214"/>
      <c r="BI262" s="214"/>
      <c r="BJ262" s="214"/>
      <c r="BK262" s="214"/>
      <c r="BL262" s="214"/>
      <c r="BM262" s="214"/>
      <c r="BN262" s="214"/>
      <c r="BO262" s="214"/>
      <c r="BP262" s="214"/>
      <c r="BQ262" s="214"/>
      <c r="BR262" s="214"/>
      <c r="BS262" s="214"/>
      <c r="BT262" s="214"/>
      <c r="BU262" s="214"/>
      <c r="BV262" s="214"/>
      <c r="BW262" s="214"/>
      <c r="BX262" s="214"/>
      <c r="BY262" s="214"/>
      <c r="BZ262" s="214"/>
      <c r="CA262" s="214"/>
    </row>
    <row r="263" spans="1:79" x14ac:dyDescent="0.25">
      <c r="A263" s="214"/>
      <c r="B263" s="214"/>
      <c r="C263" s="214"/>
      <c r="D263" s="214"/>
      <c r="E263" s="214"/>
      <c r="F263" s="214"/>
      <c r="G263" s="214"/>
      <c r="H263" s="214"/>
      <c r="I263" s="214"/>
      <c r="J263" s="214"/>
      <c r="K263" s="214"/>
      <c r="L263" s="214"/>
      <c r="M263" s="214"/>
      <c r="N263" s="214"/>
      <c r="O263" s="214"/>
      <c r="P263" s="214"/>
      <c r="Q263" s="214"/>
      <c r="R263" s="214"/>
      <c r="S263" s="214"/>
      <c r="T263" s="214"/>
      <c r="U263" s="214"/>
      <c r="V263" s="214"/>
      <c r="W263" s="214"/>
      <c r="X263" s="214"/>
      <c r="Y263" s="214"/>
      <c r="Z263" s="214"/>
      <c r="AA263" s="214"/>
      <c r="AB263" s="214"/>
      <c r="AC263" s="214"/>
      <c r="AD263" s="214"/>
      <c r="AE263" s="214"/>
      <c r="AF263" s="214"/>
      <c r="AG263" s="214"/>
      <c r="AH263" s="214"/>
      <c r="AI263" s="214"/>
      <c r="AJ263" s="214"/>
      <c r="AK263" s="214"/>
      <c r="AL263" s="214"/>
      <c r="AM263" s="214"/>
      <c r="AN263" s="214"/>
      <c r="AO263" s="214"/>
      <c r="AP263" s="214"/>
      <c r="AQ263" s="214"/>
      <c r="AR263" s="214"/>
      <c r="AS263" s="214"/>
      <c r="AT263" s="214"/>
      <c r="AU263" s="214"/>
      <c r="AV263" s="214"/>
      <c r="AW263" s="214"/>
      <c r="AX263" s="214"/>
      <c r="AY263" s="214"/>
      <c r="AZ263" s="214"/>
      <c r="BA263" s="214"/>
      <c r="BB263" s="214"/>
      <c r="BC263" s="214"/>
      <c r="BD263" s="214"/>
      <c r="BE263" s="214"/>
      <c r="BF263" s="214"/>
      <c r="BG263" s="214"/>
      <c r="BH263" s="214"/>
      <c r="BI263" s="214"/>
      <c r="BJ263" s="214"/>
      <c r="BK263" s="214"/>
      <c r="BL263" s="214"/>
      <c r="BM263" s="214"/>
      <c r="BN263" s="214"/>
      <c r="BO263" s="214"/>
      <c r="BP263" s="214"/>
      <c r="BQ263" s="214"/>
      <c r="BR263" s="214"/>
      <c r="BS263" s="214"/>
      <c r="BT263" s="214"/>
      <c r="BU263" s="214"/>
      <c r="BV263" s="214"/>
      <c r="BW263" s="214"/>
      <c r="BX263" s="214"/>
      <c r="BY263" s="214"/>
      <c r="BZ263" s="214"/>
      <c r="CA263" s="214"/>
    </row>
    <row r="264" spans="1:79" x14ac:dyDescent="0.25">
      <c r="A264" s="214"/>
      <c r="B264" s="214"/>
      <c r="C264" s="214"/>
      <c r="D264" s="214"/>
      <c r="E264" s="214"/>
      <c r="F264" s="214"/>
      <c r="G264" s="214"/>
      <c r="H264" s="214"/>
      <c r="I264" s="214"/>
      <c r="J264" s="214"/>
      <c r="K264" s="214"/>
      <c r="L264" s="214"/>
      <c r="M264" s="214"/>
      <c r="N264" s="214"/>
      <c r="O264" s="214"/>
      <c r="P264" s="214"/>
      <c r="Q264" s="214"/>
      <c r="R264" s="214"/>
      <c r="S264" s="214"/>
      <c r="T264" s="214"/>
      <c r="U264" s="214"/>
      <c r="V264" s="214"/>
      <c r="W264" s="214"/>
      <c r="X264" s="214"/>
      <c r="Y264" s="214"/>
      <c r="Z264" s="214"/>
      <c r="AA264" s="214"/>
      <c r="AB264" s="214"/>
      <c r="AC264" s="214"/>
      <c r="AD264" s="214"/>
      <c r="AE264" s="214"/>
      <c r="AF264" s="214"/>
      <c r="AG264" s="214"/>
      <c r="AH264" s="214"/>
      <c r="AI264" s="214"/>
      <c r="AJ264" s="214"/>
      <c r="AK264" s="214"/>
      <c r="AL264" s="214"/>
      <c r="AM264" s="214"/>
      <c r="AN264" s="214"/>
      <c r="AO264" s="214"/>
      <c r="AP264" s="214"/>
      <c r="AQ264" s="214"/>
      <c r="AR264" s="214"/>
      <c r="AS264" s="214"/>
      <c r="AT264" s="214"/>
      <c r="AU264" s="214"/>
      <c r="AV264" s="214"/>
      <c r="AW264" s="214"/>
      <c r="AX264" s="214"/>
      <c r="AY264" s="214"/>
      <c r="AZ264" s="214"/>
      <c r="BA264" s="214"/>
      <c r="BB264" s="214"/>
      <c r="BC264" s="214"/>
      <c r="BD264" s="214"/>
      <c r="BE264" s="214"/>
      <c r="BF264" s="214"/>
      <c r="BG264" s="214"/>
      <c r="BH264" s="214"/>
      <c r="BI264" s="214"/>
      <c r="BJ264" s="214"/>
      <c r="BK264" s="214"/>
      <c r="BL264" s="214"/>
      <c r="BM264" s="214"/>
      <c r="BN264" s="214"/>
      <c r="BO264" s="214"/>
      <c r="BP264" s="214"/>
      <c r="BQ264" s="214"/>
      <c r="BR264" s="214"/>
      <c r="BS264" s="214"/>
      <c r="BT264" s="214"/>
      <c r="BU264" s="214"/>
      <c r="BV264" s="214"/>
      <c r="BW264" s="214"/>
      <c r="BX264" s="214"/>
      <c r="BY264" s="214"/>
      <c r="BZ264" s="214"/>
      <c r="CA264" s="214"/>
    </row>
    <row r="265" spans="1:79" x14ac:dyDescent="0.25">
      <c r="A265" s="214"/>
      <c r="B265" s="214"/>
      <c r="C265" s="214"/>
      <c r="D265" s="214"/>
      <c r="E265" s="214"/>
      <c r="F265" s="214"/>
      <c r="G265" s="214"/>
      <c r="H265" s="214"/>
      <c r="I265" s="214"/>
      <c r="J265" s="214"/>
      <c r="K265" s="214"/>
      <c r="L265" s="214"/>
      <c r="M265" s="214"/>
      <c r="N265" s="214"/>
      <c r="O265" s="214"/>
      <c r="P265" s="214"/>
      <c r="Q265" s="214"/>
      <c r="R265" s="214"/>
      <c r="S265" s="214"/>
      <c r="T265" s="214"/>
      <c r="U265" s="214"/>
      <c r="V265" s="214"/>
      <c r="W265" s="214"/>
      <c r="X265" s="214"/>
      <c r="Y265" s="214"/>
      <c r="Z265" s="214"/>
      <c r="AA265" s="214"/>
      <c r="AB265" s="214"/>
      <c r="AC265" s="214"/>
      <c r="AD265" s="214"/>
      <c r="AE265" s="214"/>
      <c r="AF265" s="214"/>
      <c r="AG265" s="214"/>
      <c r="AH265" s="214"/>
      <c r="AI265" s="214"/>
      <c r="AJ265" s="214"/>
      <c r="AK265" s="214"/>
      <c r="AL265" s="214"/>
      <c r="AM265" s="214"/>
      <c r="AN265" s="214"/>
      <c r="AO265" s="214"/>
      <c r="AP265" s="214"/>
      <c r="AQ265" s="214"/>
      <c r="AR265" s="214"/>
      <c r="AS265" s="214"/>
      <c r="AT265" s="214"/>
      <c r="AU265" s="214"/>
      <c r="AV265" s="214"/>
      <c r="AW265" s="214"/>
      <c r="AX265" s="214"/>
      <c r="AY265" s="214"/>
      <c r="AZ265" s="214"/>
      <c r="BA265" s="214"/>
      <c r="BB265" s="214"/>
      <c r="BC265" s="214"/>
      <c r="BD265" s="214"/>
      <c r="BE265" s="214"/>
      <c r="BF265" s="214"/>
      <c r="BG265" s="214"/>
      <c r="BH265" s="214"/>
      <c r="BI265" s="214"/>
      <c r="BJ265" s="214"/>
      <c r="BK265" s="214"/>
      <c r="BL265" s="214"/>
      <c r="BM265" s="214"/>
      <c r="BN265" s="214"/>
      <c r="BO265" s="214"/>
      <c r="BP265" s="214"/>
      <c r="BQ265" s="214"/>
      <c r="BR265" s="214"/>
      <c r="BS265" s="214"/>
      <c r="BT265" s="214"/>
      <c r="BU265" s="214"/>
      <c r="BV265" s="214"/>
      <c r="BW265" s="214"/>
      <c r="BX265" s="214"/>
      <c r="BY265" s="214"/>
      <c r="BZ265" s="214"/>
      <c r="CA265" s="214"/>
    </row>
    <row r="266" spans="1:79" x14ac:dyDescent="0.25">
      <c r="A266" s="214"/>
      <c r="B266" s="214"/>
      <c r="C266" s="214"/>
      <c r="D266" s="214"/>
      <c r="E266" s="214"/>
      <c r="F266" s="214"/>
      <c r="G266" s="214"/>
      <c r="H266" s="214"/>
      <c r="I266" s="214"/>
      <c r="J266" s="214"/>
      <c r="K266" s="214"/>
      <c r="L266" s="214"/>
      <c r="M266" s="214"/>
      <c r="N266" s="214"/>
      <c r="O266" s="214"/>
      <c r="P266" s="214"/>
      <c r="Q266" s="214"/>
      <c r="R266" s="214"/>
      <c r="S266" s="214"/>
      <c r="T266" s="214"/>
      <c r="U266" s="214"/>
      <c r="V266" s="214"/>
      <c r="W266" s="214"/>
      <c r="X266" s="214"/>
      <c r="Y266" s="214"/>
      <c r="Z266" s="214"/>
      <c r="AA266" s="214"/>
      <c r="AB266" s="214"/>
      <c r="AC266" s="214"/>
      <c r="AD266" s="214"/>
      <c r="AE266" s="214"/>
      <c r="AF266" s="214"/>
      <c r="AG266" s="214"/>
      <c r="AH266" s="214"/>
      <c r="AI266" s="214"/>
      <c r="AJ266" s="214"/>
      <c r="AK266" s="214"/>
      <c r="AL266" s="214"/>
      <c r="AM266" s="214"/>
      <c r="AN266" s="214"/>
      <c r="AO266" s="214"/>
      <c r="AP266" s="214"/>
      <c r="AQ266" s="214"/>
      <c r="AR266" s="214"/>
      <c r="AS266" s="214"/>
      <c r="AT266" s="214"/>
      <c r="AU266" s="214"/>
      <c r="AV266" s="214"/>
      <c r="AW266" s="214"/>
      <c r="AX266" s="214"/>
      <c r="AY266" s="214"/>
      <c r="AZ266" s="214"/>
      <c r="BA266" s="214"/>
      <c r="BB266" s="214"/>
      <c r="BC266" s="214"/>
      <c r="BD266" s="214"/>
      <c r="BE266" s="214"/>
      <c r="BF266" s="214"/>
      <c r="BG266" s="214"/>
      <c r="BH266" s="214"/>
      <c r="BI266" s="214"/>
      <c r="BJ266" s="214"/>
      <c r="BK266" s="214"/>
      <c r="BL266" s="214"/>
      <c r="BM266" s="214"/>
      <c r="BN266" s="214"/>
      <c r="BO266" s="214"/>
      <c r="BP266" s="214"/>
      <c r="BQ266" s="214"/>
      <c r="BR266" s="214"/>
      <c r="BS266" s="214"/>
      <c r="BT266" s="214"/>
      <c r="BU266" s="214"/>
      <c r="BV266" s="214"/>
      <c r="BW266" s="214"/>
      <c r="BX266" s="214"/>
      <c r="BY266" s="214"/>
      <c r="BZ266" s="214"/>
      <c r="CA266" s="214"/>
    </row>
    <row r="267" spans="1:79" x14ac:dyDescent="0.25">
      <c r="A267" s="214"/>
      <c r="B267" s="214"/>
      <c r="C267" s="214"/>
      <c r="D267" s="214"/>
      <c r="E267" s="214"/>
      <c r="F267" s="214"/>
      <c r="G267" s="214"/>
      <c r="H267" s="214"/>
      <c r="I267" s="214"/>
      <c r="J267" s="214"/>
      <c r="K267" s="214"/>
      <c r="L267" s="214"/>
      <c r="M267" s="214"/>
      <c r="N267" s="214"/>
      <c r="O267" s="214"/>
      <c r="P267" s="214"/>
      <c r="Q267" s="214"/>
      <c r="R267" s="214"/>
      <c r="S267" s="214"/>
      <c r="T267" s="214"/>
      <c r="U267" s="214"/>
      <c r="V267" s="214"/>
      <c r="W267" s="214"/>
      <c r="X267" s="214"/>
      <c r="Y267" s="214"/>
      <c r="Z267" s="214"/>
      <c r="AA267" s="214"/>
      <c r="AB267" s="214"/>
      <c r="AC267" s="214"/>
      <c r="AD267" s="214"/>
      <c r="AE267" s="214"/>
      <c r="AF267" s="214"/>
      <c r="AG267" s="214"/>
      <c r="AH267" s="214"/>
      <c r="AI267" s="214"/>
      <c r="AJ267" s="214"/>
      <c r="AK267" s="214"/>
      <c r="AL267" s="214"/>
      <c r="AM267" s="214"/>
      <c r="AN267" s="214"/>
      <c r="AO267" s="214"/>
      <c r="AP267" s="214"/>
      <c r="AQ267" s="214"/>
      <c r="AR267" s="214"/>
      <c r="AS267" s="214"/>
      <c r="AT267" s="214"/>
      <c r="AU267" s="214"/>
      <c r="AV267" s="214"/>
      <c r="AW267" s="214"/>
      <c r="AX267" s="214"/>
      <c r="AY267" s="214"/>
      <c r="AZ267" s="214"/>
      <c r="BA267" s="214"/>
      <c r="BB267" s="214"/>
      <c r="BC267" s="214"/>
      <c r="BD267" s="214"/>
      <c r="BE267" s="214"/>
      <c r="BF267" s="214"/>
      <c r="BG267" s="214"/>
      <c r="BH267" s="214"/>
      <c r="BI267" s="214"/>
      <c r="BJ267" s="214"/>
      <c r="BK267" s="214"/>
      <c r="BL267" s="214"/>
      <c r="BM267" s="214"/>
      <c r="BN267" s="214"/>
      <c r="BO267" s="214"/>
      <c r="BP267" s="214"/>
      <c r="BQ267" s="214"/>
      <c r="BR267" s="214"/>
      <c r="BS267" s="214"/>
      <c r="BT267" s="214"/>
      <c r="BU267" s="214"/>
      <c r="BV267" s="214"/>
      <c r="BW267" s="214"/>
      <c r="BX267" s="214"/>
      <c r="BY267" s="214"/>
      <c r="BZ267" s="214"/>
      <c r="CA267" s="214"/>
    </row>
    <row r="268" spans="1:79" x14ac:dyDescent="0.25">
      <c r="A268" s="214"/>
      <c r="B268" s="214"/>
      <c r="C268" s="214"/>
      <c r="D268" s="214"/>
      <c r="E268" s="214"/>
      <c r="F268" s="214"/>
      <c r="G268" s="214"/>
      <c r="H268" s="214"/>
      <c r="I268" s="214"/>
      <c r="J268" s="214"/>
      <c r="K268" s="214"/>
      <c r="L268" s="214"/>
      <c r="M268" s="214"/>
      <c r="N268" s="214"/>
      <c r="O268" s="214"/>
      <c r="P268" s="214"/>
      <c r="Q268" s="214"/>
      <c r="R268" s="214"/>
      <c r="S268" s="214"/>
      <c r="T268" s="214"/>
      <c r="U268" s="214"/>
      <c r="V268" s="214"/>
      <c r="W268" s="214"/>
      <c r="X268" s="214"/>
      <c r="Y268" s="214"/>
      <c r="Z268" s="214"/>
      <c r="AA268" s="214"/>
      <c r="AB268" s="214"/>
      <c r="AC268" s="214"/>
      <c r="AD268" s="214"/>
      <c r="AE268" s="214"/>
      <c r="AF268" s="214"/>
      <c r="AG268" s="214"/>
      <c r="AH268" s="214"/>
      <c r="AI268" s="214"/>
      <c r="AJ268" s="214"/>
      <c r="AK268" s="214"/>
      <c r="AL268" s="214"/>
      <c r="AM268" s="214"/>
      <c r="AN268" s="214"/>
      <c r="AO268" s="214"/>
      <c r="AP268" s="214"/>
      <c r="AQ268" s="214"/>
      <c r="AR268" s="214"/>
      <c r="AS268" s="214"/>
      <c r="AT268" s="214"/>
      <c r="AU268" s="214"/>
      <c r="AV268" s="214"/>
      <c r="AW268" s="214"/>
      <c r="AX268" s="214"/>
      <c r="AY268" s="214"/>
      <c r="AZ268" s="214"/>
      <c r="BA268" s="214"/>
      <c r="BB268" s="214"/>
      <c r="BC268" s="214"/>
      <c r="BD268" s="214"/>
      <c r="BE268" s="214"/>
      <c r="BF268" s="214"/>
      <c r="BG268" s="214"/>
      <c r="BH268" s="214"/>
      <c r="BI268" s="214"/>
      <c r="BJ268" s="214"/>
      <c r="BK268" s="214"/>
      <c r="BL268" s="214"/>
      <c r="BM268" s="214"/>
      <c r="BN268" s="214"/>
      <c r="BO268" s="214"/>
      <c r="BP268" s="214"/>
      <c r="BQ268" s="214"/>
      <c r="BR268" s="214"/>
      <c r="BS268" s="214"/>
      <c r="BT268" s="214"/>
      <c r="BU268" s="214"/>
      <c r="BV268" s="214"/>
      <c r="BW268" s="214"/>
      <c r="BX268" s="214"/>
      <c r="BY268" s="214"/>
      <c r="BZ268" s="214"/>
      <c r="CA268" s="214"/>
    </row>
    <row r="269" spans="1:79" x14ac:dyDescent="0.25">
      <c r="A269" s="214"/>
      <c r="B269" s="214"/>
      <c r="C269" s="214"/>
      <c r="D269" s="214"/>
      <c r="E269" s="214"/>
      <c r="F269" s="214"/>
      <c r="G269" s="214"/>
      <c r="H269" s="214"/>
      <c r="I269" s="214"/>
      <c r="J269" s="214"/>
      <c r="K269" s="214"/>
      <c r="L269" s="214"/>
      <c r="M269" s="214"/>
      <c r="N269" s="214"/>
      <c r="O269" s="214"/>
      <c r="P269" s="214"/>
      <c r="Q269" s="214"/>
      <c r="R269" s="214"/>
      <c r="S269" s="214"/>
      <c r="T269" s="214"/>
      <c r="U269" s="214"/>
      <c r="V269" s="214"/>
      <c r="W269" s="214"/>
      <c r="X269" s="214"/>
      <c r="Y269" s="214"/>
      <c r="Z269" s="214"/>
      <c r="AA269" s="214"/>
      <c r="AB269" s="214"/>
      <c r="AC269" s="214"/>
      <c r="AD269" s="214"/>
      <c r="AE269" s="214"/>
      <c r="AF269" s="214"/>
      <c r="AG269" s="214"/>
      <c r="AH269" s="214"/>
      <c r="AI269" s="214"/>
      <c r="AJ269" s="214"/>
      <c r="AK269" s="214"/>
      <c r="AL269" s="214"/>
      <c r="AM269" s="214"/>
      <c r="AN269" s="214"/>
      <c r="AO269" s="214"/>
      <c r="AP269" s="214"/>
      <c r="AQ269" s="214"/>
      <c r="AR269" s="214"/>
      <c r="AS269" s="214"/>
      <c r="AT269" s="214"/>
      <c r="AU269" s="214"/>
      <c r="AV269" s="214"/>
      <c r="AW269" s="214"/>
      <c r="AX269" s="214"/>
      <c r="AY269" s="214"/>
      <c r="AZ269" s="214"/>
      <c r="BA269" s="214"/>
      <c r="BB269" s="214"/>
      <c r="BC269" s="214"/>
      <c r="BD269" s="214"/>
      <c r="BE269" s="214"/>
      <c r="BF269" s="214"/>
      <c r="BG269" s="214"/>
      <c r="BH269" s="214"/>
      <c r="BI269" s="214"/>
      <c r="BJ269" s="214"/>
      <c r="BK269" s="214"/>
      <c r="BL269" s="214"/>
      <c r="BM269" s="214"/>
      <c r="BN269" s="214"/>
      <c r="BO269" s="214"/>
      <c r="BP269" s="214"/>
      <c r="BQ269" s="214"/>
      <c r="BR269" s="214"/>
      <c r="BS269" s="214"/>
      <c r="BT269" s="214"/>
      <c r="BU269" s="214"/>
      <c r="BV269" s="214"/>
      <c r="BW269" s="214"/>
      <c r="BX269" s="214"/>
      <c r="BY269" s="214"/>
      <c r="BZ269" s="214"/>
      <c r="CA269" s="214"/>
    </row>
    <row r="270" spans="1:79" x14ac:dyDescent="0.25">
      <c r="A270" s="214"/>
      <c r="B270" s="214"/>
      <c r="C270" s="214"/>
      <c r="D270" s="214"/>
      <c r="E270" s="214"/>
      <c r="F270" s="214"/>
      <c r="G270" s="214"/>
      <c r="H270" s="214"/>
      <c r="I270" s="214"/>
      <c r="J270" s="214"/>
      <c r="K270" s="214"/>
      <c r="L270" s="214"/>
      <c r="M270" s="214"/>
      <c r="N270" s="214"/>
      <c r="O270" s="214"/>
      <c r="P270" s="214"/>
      <c r="Q270" s="214"/>
      <c r="R270" s="214"/>
      <c r="S270" s="214"/>
      <c r="T270" s="214"/>
      <c r="U270" s="214"/>
      <c r="V270" s="214"/>
      <c r="W270" s="214"/>
      <c r="X270" s="214"/>
      <c r="Y270" s="214"/>
      <c r="Z270" s="214"/>
      <c r="AA270" s="214"/>
      <c r="AB270" s="214"/>
      <c r="AC270" s="214"/>
      <c r="AD270" s="214"/>
      <c r="AE270" s="214"/>
      <c r="AF270" s="214"/>
      <c r="AG270" s="214"/>
      <c r="AH270" s="214"/>
      <c r="AI270" s="214"/>
      <c r="AJ270" s="214"/>
      <c r="AK270" s="214"/>
      <c r="AL270" s="214"/>
      <c r="AM270" s="214"/>
      <c r="AN270" s="214"/>
      <c r="AO270" s="214"/>
      <c r="AP270" s="214"/>
      <c r="AQ270" s="214"/>
      <c r="AR270" s="214"/>
      <c r="AS270" s="214"/>
      <c r="AT270" s="214"/>
      <c r="AU270" s="214"/>
      <c r="AV270" s="214"/>
      <c r="AW270" s="214"/>
      <c r="AX270" s="214"/>
      <c r="AY270" s="214"/>
      <c r="AZ270" s="214"/>
      <c r="BA270" s="214"/>
      <c r="BB270" s="214"/>
      <c r="BC270" s="214"/>
      <c r="BD270" s="214"/>
      <c r="BE270" s="214"/>
      <c r="BF270" s="214"/>
      <c r="BG270" s="214"/>
      <c r="BH270" s="214"/>
      <c r="BI270" s="214"/>
      <c r="BJ270" s="214"/>
      <c r="BK270" s="214"/>
      <c r="BL270" s="214"/>
      <c r="BM270" s="214"/>
      <c r="BN270" s="214"/>
      <c r="BO270" s="214"/>
      <c r="BP270" s="214"/>
      <c r="BQ270" s="214"/>
      <c r="BR270" s="214"/>
      <c r="BS270" s="214"/>
      <c r="BT270" s="214"/>
      <c r="BU270" s="214"/>
      <c r="BV270" s="214"/>
      <c r="BW270" s="214"/>
      <c r="BX270" s="214"/>
      <c r="BY270" s="214"/>
      <c r="BZ270" s="214"/>
      <c r="CA270" s="214"/>
    </row>
    <row r="271" spans="1:79" x14ac:dyDescent="0.25">
      <c r="A271" s="214"/>
      <c r="B271" s="214"/>
      <c r="C271" s="214"/>
      <c r="D271" s="214"/>
      <c r="E271" s="214"/>
      <c r="F271" s="214"/>
      <c r="G271" s="214"/>
      <c r="H271" s="214"/>
      <c r="I271" s="214"/>
      <c r="J271" s="214"/>
      <c r="K271" s="214"/>
      <c r="L271" s="214"/>
      <c r="M271" s="214"/>
      <c r="N271" s="214"/>
      <c r="O271" s="214"/>
      <c r="P271" s="214"/>
      <c r="Q271" s="214"/>
      <c r="R271" s="214"/>
      <c r="S271" s="214"/>
      <c r="T271" s="214"/>
      <c r="U271" s="214"/>
      <c r="V271" s="214"/>
      <c r="W271" s="214"/>
      <c r="X271" s="214"/>
      <c r="Y271" s="214"/>
      <c r="Z271" s="214"/>
      <c r="AA271" s="214"/>
      <c r="AB271" s="214"/>
      <c r="AC271" s="214"/>
      <c r="AD271" s="214"/>
      <c r="AE271" s="214"/>
      <c r="AF271" s="214"/>
      <c r="AG271" s="214"/>
      <c r="AH271" s="214"/>
      <c r="AI271" s="214"/>
      <c r="AJ271" s="214"/>
      <c r="AK271" s="214"/>
      <c r="AL271" s="214"/>
      <c r="AM271" s="214"/>
      <c r="AN271" s="214"/>
      <c r="AO271" s="214"/>
      <c r="AP271" s="214"/>
      <c r="AQ271" s="214"/>
      <c r="AR271" s="214"/>
      <c r="AS271" s="214"/>
      <c r="AT271" s="214"/>
      <c r="AU271" s="214"/>
      <c r="AV271" s="214"/>
      <c r="AW271" s="214"/>
      <c r="AX271" s="214"/>
      <c r="AY271" s="214"/>
      <c r="AZ271" s="214"/>
      <c r="BA271" s="214"/>
      <c r="BB271" s="214"/>
      <c r="BC271" s="214"/>
      <c r="BD271" s="214"/>
      <c r="BE271" s="214"/>
      <c r="BF271" s="214"/>
      <c r="BG271" s="214"/>
      <c r="BH271" s="214"/>
      <c r="BI271" s="214"/>
      <c r="BJ271" s="214"/>
      <c r="BK271" s="214"/>
      <c r="BL271" s="214"/>
      <c r="BM271" s="214"/>
      <c r="BN271" s="214"/>
      <c r="BO271" s="214"/>
      <c r="BP271" s="214"/>
      <c r="BQ271" s="214"/>
      <c r="BR271" s="214"/>
      <c r="BS271" s="214"/>
      <c r="BT271" s="214"/>
      <c r="BU271" s="214"/>
      <c r="BV271" s="214"/>
      <c r="BW271" s="214"/>
      <c r="BX271" s="214"/>
      <c r="BY271" s="214"/>
      <c r="BZ271" s="214"/>
      <c r="CA271" s="214"/>
    </row>
    <row r="272" spans="1:79" x14ac:dyDescent="0.25">
      <c r="A272" s="214"/>
      <c r="B272" s="214"/>
      <c r="C272" s="214"/>
      <c r="D272" s="214"/>
      <c r="E272" s="214"/>
      <c r="F272" s="214"/>
      <c r="G272" s="214"/>
      <c r="H272" s="214"/>
      <c r="I272" s="214"/>
      <c r="J272" s="214"/>
      <c r="K272" s="214"/>
      <c r="L272" s="214"/>
      <c r="M272" s="214"/>
      <c r="N272" s="214"/>
      <c r="O272" s="214"/>
      <c r="P272" s="214"/>
      <c r="Q272" s="214"/>
      <c r="R272" s="214"/>
      <c r="S272" s="214"/>
      <c r="T272" s="214"/>
      <c r="U272" s="214"/>
      <c r="V272" s="214"/>
      <c r="W272" s="214"/>
      <c r="X272" s="214"/>
      <c r="Y272" s="214"/>
      <c r="Z272" s="214"/>
      <c r="AA272" s="214"/>
      <c r="AB272" s="214"/>
      <c r="AC272" s="214"/>
      <c r="AD272" s="214"/>
      <c r="AE272" s="214"/>
      <c r="AF272" s="214"/>
      <c r="AG272" s="214"/>
      <c r="AH272" s="214"/>
      <c r="AI272" s="214"/>
      <c r="AJ272" s="214"/>
      <c r="AK272" s="214"/>
      <c r="AL272" s="214"/>
      <c r="AM272" s="214"/>
      <c r="AN272" s="214"/>
      <c r="AO272" s="214"/>
      <c r="AP272" s="214"/>
      <c r="AQ272" s="214"/>
      <c r="AR272" s="214"/>
      <c r="AS272" s="214"/>
      <c r="AT272" s="214"/>
      <c r="AU272" s="214"/>
      <c r="AV272" s="214"/>
      <c r="AW272" s="214"/>
      <c r="AX272" s="214"/>
      <c r="AY272" s="214"/>
      <c r="AZ272" s="214"/>
      <c r="BA272" s="214"/>
      <c r="BB272" s="214"/>
      <c r="BC272" s="214"/>
      <c r="BD272" s="214"/>
      <c r="BE272" s="214"/>
      <c r="BF272" s="214"/>
      <c r="BG272" s="214"/>
      <c r="BH272" s="214"/>
      <c r="BI272" s="214"/>
      <c r="BJ272" s="214"/>
      <c r="BK272" s="214"/>
      <c r="BL272" s="214"/>
      <c r="BM272" s="214"/>
      <c r="BN272" s="214"/>
      <c r="BO272" s="214"/>
      <c r="BP272" s="214"/>
      <c r="BQ272" s="214"/>
      <c r="BR272" s="214"/>
      <c r="BS272" s="214"/>
      <c r="BT272" s="214"/>
      <c r="BU272" s="214"/>
      <c r="BV272" s="214"/>
      <c r="BW272" s="214"/>
      <c r="BX272" s="214"/>
      <c r="BY272" s="214"/>
      <c r="BZ272" s="214"/>
      <c r="CA272" s="214"/>
    </row>
    <row r="273" spans="1:79" x14ac:dyDescent="0.25">
      <c r="A273" s="214"/>
      <c r="B273" s="214"/>
      <c r="C273" s="214"/>
      <c r="D273" s="214"/>
      <c r="E273" s="214"/>
      <c r="F273" s="214"/>
      <c r="G273" s="214"/>
      <c r="H273" s="214"/>
      <c r="I273" s="214"/>
      <c r="J273" s="214"/>
      <c r="K273" s="214"/>
      <c r="L273" s="214"/>
      <c r="M273" s="214"/>
      <c r="N273" s="214"/>
      <c r="O273" s="214"/>
      <c r="P273" s="214"/>
      <c r="Q273" s="214"/>
      <c r="R273" s="214"/>
      <c r="S273" s="214"/>
      <c r="T273" s="214"/>
      <c r="U273" s="214"/>
      <c r="V273" s="214"/>
      <c r="W273" s="214"/>
      <c r="X273" s="214"/>
      <c r="Y273" s="214"/>
      <c r="Z273" s="214"/>
      <c r="AA273" s="214"/>
      <c r="AB273" s="214"/>
      <c r="AC273" s="214"/>
      <c r="AD273" s="214"/>
      <c r="AE273" s="214"/>
      <c r="AF273" s="214"/>
      <c r="AG273" s="214"/>
      <c r="AH273" s="214"/>
      <c r="AI273" s="214"/>
      <c r="AJ273" s="214"/>
      <c r="AK273" s="214"/>
      <c r="AL273" s="214"/>
      <c r="AM273" s="214"/>
      <c r="AN273" s="214"/>
      <c r="AO273" s="214"/>
      <c r="AP273" s="214"/>
      <c r="AQ273" s="214"/>
      <c r="AR273" s="214"/>
      <c r="AS273" s="214"/>
      <c r="AT273" s="214"/>
      <c r="AU273" s="214"/>
      <c r="AV273" s="214"/>
      <c r="AW273" s="214"/>
      <c r="AX273" s="214"/>
      <c r="AY273" s="214"/>
      <c r="AZ273" s="214"/>
      <c r="BA273" s="214"/>
      <c r="BB273" s="214"/>
      <c r="BC273" s="214"/>
      <c r="BD273" s="214"/>
      <c r="BE273" s="214"/>
      <c r="BF273" s="214"/>
      <c r="BG273" s="214"/>
      <c r="BH273" s="214"/>
      <c r="BI273" s="214"/>
      <c r="BJ273" s="214"/>
      <c r="BK273" s="214"/>
      <c r="BL273" s="214"/>
      <c r="BM273" s="214"/>
      <c r="BN273" s="214"/>
      <c r="BO273" s="214"/>
      <c r="BP273" s="214"/>
      <c r="BQ273" s="214"/>
      <c r="BR273" s="214"/>
      <c r="BS273" s="214"/>
      <c r="BT273" s="214"/>
      <c r="BU273" s="214"/>
      <c r="BV273" s="214"/>
      <c r="BW273" s="214"/>
      <c r="BX273" s="214"/>
      <c r="BY273" s="214"/>
      <c r="BZ273" s="214"/>
      <c r="CA273" s="214"/>
    </row>
    <row r="274" spans="1:79" x14ac:dyDescent="0.25">
      <c r="A274" s="214"/>
      <c r="B274" s="214"/>
      <c r="C274" s="214"/>
      <c r="D274" s="214"/>
      <c r="E274" s="214"/>
      <c r="F274" s="214"/>
      <c r="G274" s="214"/>
      <c r="H274" s="214"/>
      <c r="I274" s="214"/>
      <c r="J274" s="214"/>
      <c r="K274" s="214"/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  <c r="Y274" s="214"/>
      <c r="Z274" s="214"/>
      <c r="AA274" s="214"/>
      <c r="AB274" s="214"/>
      <c r="AC274" s="214"/>
      <c r="AD274" s="214"/>
      <c r="AE274" s="214"/>
      <c r="AF274" s="214"/>
      <c r="AG274" s="214"/>
      <c r="AH274" s="214"/>
      <c r="AI274" s="214"/>
      <c r="AJ274" s="214"/>
      <c r="AK274" s="214"/>
      <c r="AL274" s="214"/>
      <c r="AM274" s="214"/>
      <c r="AN274" s="214"/>
      <c r="AO274" s="214"/>
      <c r="AP274" s="214"/>
      <c r="AQ274" s="214"/>
      <c r="AR274" s="214"/>
      <c r="AS274" s="214"/>
      <c r="AT274" s="214"/>
      <c r="AU274" s="214"/>
      <c r="AV274" s="214"/>
      <c r="AW274" s="214"/>
      <c r="AX274" s="214"/>
      <c r="AY274" s="214"/>
      <c r="AZ274" s="214"/>
      <c r="BA274" s="214"/>
      <c r="BB274" s="214"/>
      <c r="BC274" s="214"/>
      <c r="BD274" s="214"/>
      <c r="BE274" s="214"/>
      <c r="BF274" s="214"/>
      <c r="BG274" s="214"/>
      <c r="BH274" s="214"/>
      <c r="BI274" s="214"/>
      <c r="BJ274" s="214"/>
      <c r="BK274" s="214"/>
      <c r="BL274" s="214"/>
      <c r="BM274" s="214"/>
      <c r="BN274" s="214"/>
      <c r="BO274" s="214"/>
      <c r="BP274" s="214"/>
      <c r="BQ274" s="214"/>
      <c r="BR274" s="214"/>
      <c r="BS274" s="214"/>
      <c r="BT274" s="214"/>
      <c r="BU274" s="214"/>
      <c r="BV274" s="214"/>
      <c r="BW274" s="214"/>
      <c r="BX274" s="214"/>
      <c r="BY274" s="214"/>
      <c r="BZ274" s="214"/>
      <c r="CA274" s="214"/>
    </row>
    <row r="275" spans="1:79" x14ac:dyDescent="0.25">
      <c r="A275" s="214"/>
      <c r="B275" s="214"/>
      <c r="C275" s="214"/>
      <c r="D275" s="214"/>
      <c r="E275" s="214"/>
      <c r="F275" s="214"/>
      <c r="G275" s="214"/>
      <c r="H275" s="214"/>
      <c r="I275" s="214"/>
      <c r="J275" s="214"/>
      <c r="K275" s="214"/>
      <c r="L275" s="214"/>
      <c r="M275" s="214"/>
      <c r="N275" s="214"/>
      <c r="O275" s="214"/>
      <c r="P275" s="214"/>
      <c r="Q275" s="214"/>
      <c r="R275" s="214"/>
      <c r="S275" s="214"/>
      <c r="T275" s="214"/>
      <c r="U275" s="214"/>
      <c r="V275" s="214"/>
      <c r="W275" s="214"/>
      <c r="X275" s="214"/>
      <c r="Y275" s="214"/>
      <c r="Z275" s="214"/>
      <c r="AA275" s="214"/>
      <c r="AB275" s="214"/>
      <c r="AC275" s="214"/>
      <c r="AD275" s="214"/>
      <c r="AE275" s="214"/>
      <c r="AF275" s="214"/>
      <c r="AG275" s="214"/>
      <c r="AH275" s="214"/>
      <c r="AI275" s="214"/>
      <c r="AJ275" s="214"/>
      <c r="AK275" s="214"/>
      <c r="AL275" s="214"/>
      <c r="AM275" s="214"/>
      <c r="AN275" s="214"/>
      <c r="AO275" s="214"/>
      <c r="AP275" s="214"/>
      <c r="AQ275" s="214"/>
      <c r="AR275" s="214"/>
      <c r="AS275" s="214"/>
      <c r="AT275" s="214"/>
      <c r="AU275" s="214"/>
      <c r="AV275" s="214"/>
      <c r="AW275" s="214"/>
      <c r="AX275" s="214"/>
      <c r="AY275" s="214"/>
      <c r="AZ275" s="214"/>
      <c r="BA275" s="214"/>
      <c r="BB275" s="214"/>
      <c r="BC275" s="214"/>
      <c r="BD275" s="214"/>
      <c r="BE275" s="214"/>
      <c r="BF275" s="214"/>
      <c r="BG275" s="214"/>
      <c r="BH275" s="214"/>
      <c r="BI275" s="214"/>
      <c r="BJ275" s="214"/>
      <c r="BK275" s="214"/>
      <c r="BL275" s="214"/>
      <c r="BM275" s="214"/>
      <c r="BN275" s="214"/>
      <c r="BO275" s="214"/>
      <c r="BP275" s="214"/>
      <c r="BQ275" s="214"/>
      <c r="BR275" s="214"/>
      <c r="BS275" s="214"/>
      <c r="BT275" s="214"/>
      <c r="BU275" s="214"/>
      <c r="BV275" s="214"/>
      <c r="BW275" s="214"/>
      <c r="BX275" s="214"/>
      <c r="BY275" s="214"/>
      <c r="BZ275" s="214"/>
      <c r="CA275" s="214"/>
    </row>
    <row r="276" spans="1:79" x14ac:dyDescent="0.25">
      <c r="A276" s="214"/>
      <c r="B276" s="214"/>
      <c r="C276" s="214"/>
      <c r="D276" s="214"/>
      <c r="E276" s="214"/>
      <c r="F276" s="214"/>
      <c r="G276" s="214"/>
      <c r="H276" s="214"/>
      <c r="I276" s="214"/>
      <c r="J276" s="214"/>
      <c r="K276" s="214"/>
      <c r="L276" s="214"/>
      <c r="M276" s="214"/>
      <c r="N276" s="214"/>
      <c r="O276" s="214"/>
      <c r="P276" s="214"/>
      <c r="Q276" s="214"/>
      <c r="R276" s="214"/>
      <c r="S276" s="214"/>
      <c r="T276" s="214"/>
      <c r="U276" s="214"/>
      <c r="V276" s="214"/>
      <c r="W276" s="214"/>
      <c r="X276" s="214"/>
      <c r="Y276" s="214"/>
      <c r="Z276" s="214"/>
      <c r="AA276" s="214"/>
      <c r="AB276" s="214"/>
      <c r="AC276" s="214"/>
      <c r="AD276" s="214"/>
      <c r="AE276" s="214"/>
      <c r="AF276" s="214"/>
      <c r="AG276" s="214"/>
      <c r="AH276" s="214"/>
      <c r="AI276" s="214"/>
      <c r="AJ276" s="214"/>
      <c r="AK276" s="214"/>
      <c r="AL276" s="214"/>
      <c r="AM276" s="214"/>
      <c r="AN276" s="214"/>
      <c r="AO276" s="214"/>
      <c r="AP276" s="214"/>
      <c r="AQ276" s="214"/>
      <c r="AR276" s="214"/>
      <c r="AS276" s="214"/>
      <c r="AT276" s="214"/>
      <c r="AU276" s="214"/>
      <c r="AV276" s="214"/>
      <c r="AW276" s="214"/>
      <c r="AX276" s="214"/>
      <c r="AY276" s="214"/>
      <c r="AZ276" s="214"/>
      <c r="BA276" s="214"/>
      <c r="BB276" s="214"/>
      <c r="BC276" s="214"/>
      <c r="BD276" s="214"/>
      <c r="BE276" s="214"/>
      <c r="BF276" s="214"/>
      <c r="BG276" s="214"/>
      <c r="BH276" s="214"/>
      <c r="BI276" s="214"/>
      <c r="BJ276" s="214"/>
      <c r="BK276" s="214"/>
      <c r="BL276" s="214"/>
      <c r="BM276" s="214"/>
      <c r="BN276" s="214"/>
      <c r="BO276" s="214"/>
      <c r="BP276" s="214"/>
      <c r="BQ276" s="214"/>
      <c r="BR276" s="214"/>
      <c r="BS276" s="214"/>
      <c r="BT276" s="214"/>
      <c r="BU276" s="214"/>
      <c r="BV276" s="214"/>
      <c r="BW276" s="214"/>
      <c r="BX276" s="214"/>
      <c r="BY276" s="214"/>
      <c r="BZ276" s="214"/>
      <c r="CA276" s="214"/>
    </row>
    <row r="277" spans="1:79" x14ac:dyDescent="0.25">
      <c r="A277" s="214"/>
      <c r="B277" s="214"/>
      <c r="C277" s="214"/>
      <c r="D277" s="214"/>
      <c r="E277" s="214"/>
      <c r="F277" s="214"/>
      <c r="G277" s="214"/>
      <c r="H277" s="214"/>
      <c r="I277" s="214"/>
      <c r="J277" s="214"/>
      <c r="K277" s="214"/>
      <c r="L277" s="214"/>
      <c r="M277" s="214"/>
      <c r="N277" s="214"/>
      <c r="O277" s="214"/>
      <c r="P277" s="214"/>
      <c r="Q277" s="214"/>
      <c r="R277" s="214"/>
      <c r="S277" s="214"/>
      <c r="T277" s="214"/>
      <c r="U277" s="214"/>
      <c r="V277" s="214"/>
      <c r="W277" s="214"/>
      <c r="X277" s="214"/>
      <c r="Y277" s="214"/>
      <c r="Z277" s="214"/>
      <c r="AA277" s="214"/>
      <c r="AB277" s="214"/>
      <c r="AC277" s="214"/>
      <c r="AD277" s="214"/>
      <c r="AE277" s="214"/>
      <c r="AF277" s="214"/>
      <c r="AG277" s="214"/>
      <c r="AH277" s="214"/>
      <c r="AI277" s="214"/>
      <c r="AJ277" s="214"/>
      <c r="AK277" s="214"/>
      <c r="AL277" s="214"/>
      <c r="AM277" s="214"/>
      <c r="AN277" s="214"/>
      <c r="AO277" s="214"/>
      <c r="AP277" s="214"/>
      <c r="AQ277" s="214"/>
      <c r="AR277" s="214"/>
      <c r="AS277" s="214"/>
      <c r="AT277" s="214"/>
      <c r="AU277" s="214"/>
      <c r="AV277" s="214"/>
      <c r="AW277" s="214"/>
      <c r="AX277" s="214"/>
      <c r="AY277" s="214"/>
      <c r="AZ277" s="214"/>
      <c r="BA277" s="214"/>
      <c r="BB277" s="214"/>
      <c r="BC277" s="214"/>
      <c r="BD277" s="214"/>
      <c r="BE277" s="214"/>
      <c r="BF277" s="214"/>
      <c r="BG277" s="214"/>
      <c r="BH277" s="214"/>
      <c r="BI277" s="214"/>
      <c r="BJ277" s="214"/>
      <c r="BK277" s="214"/>
      <c r="BL277" s="214"/>
      <c r="BM277" s="214"/>
      <c r="BN277" s="214"/>
      <c r="BO277" s="214"/>
      <c r="BP277" s="214"/>
      <c r="BQ277" s="214"/>
      <c r="BR277" s="214"/>
      <c r="BS277" s="214"/>
      <c r="BT277" s="214"/>
      <c r="BU277" s="214"/>
      <c r="BV277" s="214"/>
      <c r="BW277" s="214"/>
      <c r="BX277" s="214"/>
      <c r="BY277" s="214"/>
      <c r="BZ277" s="214"/>
      <c r="CA277" s="214"/>
    </row>
    <row r="278" spans="1:79" x14ac:dyDescent="0.25">
      <c r="A278" s="214"/>
      <c r="B278" s="214"/>
      <c r="C278" s="214"/>
      <c r="D278" s="214"/>
      <c r="E278" s="214"/>
      <c r="F278" s="214"/>
      <c r="G278" s="214"/>
      <c r="H278" s="214"/>
      <c r="I278" s="214"/>
      <c r="J278" s="214"/>
      <c r="K278" s="214"/>
      <c r="L278" s="214"/>
      <c r="M278" s="214"/>
      <c r="N278" s="214"/>
      <c r="O278" s="214"/>
      <c r="P278" s="214"/>
      <c r="Q278" s="214"/>
      <c r="R278" s="214"/>
      <c r="S278" s="214"/>
      <c r="T278" s="214"/>
      <c r="U278" s="214"/>
      <c r="V278" s="214"/>
      <c r="W278" s="214"/>
      <c r="X278" s="214"/>
      <c r="Y278" s="214"/>
      <c r="Z278" s="214"/>
      <c r="AA278" s="214"/>
      <c r="AB278" s="214"/>
      <c r="AC278" s="214"/>
      <c r="AD278" s="214"/>
      <c r="AE278" s="214"/>
      <c r="AF278" s="214"/>
      <c r="AG278" s="214"/>
      <c r="AH278" s="214"/>
      <c r="AI278" s="214"/>
      <c r="AJ278" s="214"/>
      <c r="AK278" s="214"/>
      <c r="AL278" s="214"/>
      <c r="AM278" s="214"/>
      <c r="AN278" s="214"/>
      <c r="AO278" s="214"/>
      <c r="AP278" s="214"/>
      <c r="AQ278" s="214"/>
      <c r="AR278" s="214"/>
      <c r="AS278" s="214"/>
      <c r="AT278" s="214"/>
      <c r="AU278" s="214"/>
      <c r="AV278" s="214"/>
      <c r="AW278" s="214"/>
      <c r="AX278" s="214"/>
      <c r="AY278" s="214"/>
      <c r="AZ278" s="214"/>
      <c r="BA278" s="214"/>
      <c r="BB278" s="214"/>
      <c r="BC278" s="214"/>
      <c r="BD278" s="214"/>
      <c r="BE278" s="214"/>
      <c r="BF278" s="214"/>
      <c r="BG278" s="214"/>
      <c r="BH278" s="214"/>
      <c r="BI278" s="214"/>
      <c r="BJ278" s="214"/>
      <c r="BK278" s="214"/>
      <c r="BL278" s="214"/>
      <c r="BM278" s="214"/>
      <c r="BN278" s="214"/>
      <c r="BO278" s="214"/>
      <c r="BP278" s="214"/>
      <c r="BQ278" s="214"/>
      <c r="BR278" s="214"/>
      <c r="BS278" s="214"/>
      <c r="BT278" s="214"/>
      <c r="BU278" s="214"/>
      <c r="BV278" s="214"/>
      <c r="BW278" s="214"/>
      <c r="BX278" s="214"/>
      <c r="BY278" s="214"/>
      <c r="BZ278" s="214"/>
      <c r="CA278" s="214"/>
    </row>
    <row r="279" spans="1:79" x14ac:dyDescent="0.25">
      <c r="A279" s="214"/>
      <c r="B279" s="214"/>
      <c r="C279" s="214"/>
      <c r="D279" s="214"/>
      <c r="E279" s="214"/>
      <c r="F279" s="214"/>
      <c r="G279" s="214"/>
      <c r="H279" s="214"/>
      <c r="I279" s="214"/>
      <c r="J279" s="214"/>
      <c r="K279" s="214"/>
      <c r="L279" s="214"/>
      <c r="M279" s="214"/>
      <c r="N279" s="214"/>
      <c r="O279" s="214"/>
      <c r="P279" s="214"/>
      <c r="Q279" s="214"/>
      <c r="R279" s="214"/>
      <c r="S279" s="214"/>
      <c r="T279" s="214"/>
      <c r="U279" s="214"/>
      <c r="V279" s="214"/>
      <c r="W279" s="214"/>
      <c r="X279" s="214"/>
      <c r="Y279" s="214"/>
      <c r="Z279" s="214"/>
      <c r="AA279" s="214"/>
      <c r="AB279" s="214"/>
      <c r="AC279" s="214"/>
      <c r="AD279" s="214"/>
      <c r="AE279" s="214"/>
      <c r="AF279" s="214"/>
      <c r="AG279" s="214"/>
      <c r="AH279" s="214"/>
      <c r="AI279" s="214"/>
      <c r="AJ279" s="214"/>
      <c r="AK279" s="214"/>
      <c r="AL279" s="214"/>
      <c r="AM279" s="214"/>
      <c r="AN279" s="214"/>
      <c r="AO279" s="214"/>
      <c r="AP279" s="214"/>
      <c r="AQ279" s="214"/>
      <c r="AR279" s="214"/>
      <c r="AS279" s="214"/>
      <c r="AT279" s="214"/>
      <c r="AU279" s="214"/>
      <c r="AV279" s="214"/>
      <c r="AW279" s="214"/>
      <c r="AX279" s="214"/>
      <c r="AY279" s="214"/>
      <c r="AZ279" s="214"/>
      <c r="BA279" s="214"/>
      <c r="BB279" s="214"/>
      <c r="BC279" s="214"/>
      <c r="BD279" s="214"/>
      <c r="BE279" s="214"/>
      <c r="BF279" s="214"/>
      <c r="BG279" s="214"/>
      <c r="BH279" s="214"/>
      <c r="BI279" s="214"/>
      <c r="BJ279" s="214"/>
      <c r="BK279" s="214"/>
      <c r="BL279" s="214"/>
      <c r="BM279" s="214"/>
      <c r="BN279" s="214"/>
      <c r="BO279" s="214"/>
      <c r="BP279" s="214"/>
      <c r="BQ279" s="214"/>
      <c r="BR279" s="214"/>
      <c r="BS279" s="214"/>
      <c r="BT279" s="214"/>
      <c r="BU279" s="214"/>
      <c r="BV279" s="214"/>
      <c r="BW279" s="214"/>
      <c r="BX279" s="214"/>
      <c r="BY279" s="214"/>
      <c r="BZ279" s="214"/>
      <c r="CA279" s="214"/>
    </row>
    <row r="280" spans="1:79" x14ac:dyDescent="0.25">
      <c r="A280" s="214"/>
      <c r="B280" s="214"/>
      <c r="C280" s="214"/>
      <c r="D280" s="214"/>
      <c r="E280" s="214"/>
      <c r="F280" s="214"/>
      <c r="G280" s="214"/>
      <c r="H280" s="214"/>
      <c r="I280" s="214"/>
      <c r="J280" s="214"/>
      <c r="K280" s="214"/>
      <c r="L280" s="214"/>
      <c r="M280" s="214"/>
      <c r="N280" s="214"/>
      <c r="O280" s="214"/>
      <c r="P280" s="214"/>
      <c r="Q280" s="214"/>
      <c r="R280" s="214"/>
      <c r="S280" s="214"/>
      <c r="T280" s="214"/>
      <c r="U280" s="214"/>
      <c r="V280" s="214"/>
      <c r="W280" s="214"/>
      <c r="X280" s="214"/>
      <c r="Y280" s="214"/>
      <c r="Z280" s="214"/>
      <c r="AA280" s="214"/>
      <c r="AB280" s="214"/>
      <c r="AC280" s="214"/>
      <c r="AD280" s="214"/>
      <c r="AE280" s="214"/>
      <c r="AF280" s="214"/>
      <c r="AG280" s="214"/>
      <c r="AH280" s="214"/>
      <c r="AI280" s="214"/>
      <c r="AJ280" s="214"/>
      <c r="AK280" s="214"/>
      <c r="AL280" s="214"/>
      <c r="AM280" s="214"/>
      <c r="AN280" s="214"/>
      <c r="AO280" s="214"/>
      <c r="AP280" s="214"/>
      <c r="AQ280" s="214"/>
      <c r="AR280" s="214"/>
      <c r="AS280" s="214"/>
      <c r="AT280" s="214"/>
      <c r="AU280" s="214"/>
      <c r="AV280" s="214"/>
      <c r="AW280" s="214"/>
      <c r="AX280" s="214"/>
      <c r="AY280" s="214"/>
      <c r="AZ280" s="214"/>
      <c r="BA280" s="214"/>
      <c r="BB280" s="214"/>
      <c r="BC280" s="214"/>
      <c r="BD280" s="214"/>
      <c r="BE280" s="214"/>
      <c r="BF280" s="214"/>
      <c r="BG280" s="214"/>
      <c r="BH280" s="214"/>
      <c r="BI280" s="214"/>
      <c r="BJ280" s="214"/>
      <c r="BK280" s="214"/>
      <c r="BL280" s="214"/>
      <c r="BM280" s="214"/>
      <c r="BN280" s="214"/>
      <c r="BO280" s="214"/>
      <c r="BP280" s="214"/>
      <c r="BQ280" s="214"/>
      <c r="BR280" s="214"/>
      <c r="BS280" s="214"/>
      <c r="BT280" s="214"/>
      <c r="BU280" s="214"/>
      <c r="BV280" s="214"/>
      <c r="BW280" s="214"/>
      <c r="BX280" s="214"/>
      <c r="BY280" s="214"/>
      <c r="BZ280" s="214"/>
      <c r="CA280" s="214"/>
    </row>
    <row r="281" spans="1:79" x14ac:dyDescent="0.25">
      <c r="A281" s="214"/>
      <c r="B281" s="214"/>
      <c r="C281" s="214"/>
      <c r="D281" s="214"/>
      <c r="E281" s="214"/>
      <c r="F281" s="214"/>
      <c r="G281" s="214"/>
      <c r="H281" s="214"/>
      <c r="I281" s="214"/>
      <c r="J281" s="214"/>
      <c r="K281" s="214"/>
      <c r="L281" s="214"/>
      <c r="M281" s="214"/>
      <c r="N281" s="214"/>
      <c r="O281" s="214"/>
      <c r="P281" s="214"/>
      <c r="Q281" s="214"/>
      <c r="R281" s="214"/>
      <c r="S281" s="214"/>
      <c r="T281" s="214"/>
      <c r="U281" s="214"/>
      <c r="V281" s="214"/>
      <c r="W281" s="214"/>
      <c r="X281" s="214"/>
      <c r="Y281" s="214"/>
      <c r="Z281" s="214"/>
      <c r="AA281" s="214"/>
      <c r="AB281" s="214"/>
      <c r="AC281" s="214"/>
      <c r="AD281" s="214"/>
      <c r="AE281" s="214"/>
      <c r="AF281" s="214"/>
      <c r="AG281" s="214"/>
      <c r="AH281" s="214"/>
      <c r="AI281" s="214"/>
      <c r="AJ281" s="214"/>
      <c r="AK281" s="214"/>
      <c r="AL281" s="214"/>
      <c r="AM281" s="214"/>
      <c r="AN281" s="214"/>
      <c r="AO281" s="214"/>
      <c r="AP281" s="214"/>
      <c r="AQ281" s="214"/>
      <c r="AR281" s="214"/>
      <c r="AS281" s="214"/>
      <c r="AT281" s="214"/>
      <c r="AU281" s="214"/>
      <c r="AV281" s="214"/>
      <c r="AW281" s="214"/>
      <c r="AX281" s="214"/>
      <c r="AY281" s="214"/>
      <c r="AZ281" s="214"/>
      <c r="BA281" s="214"/>
      <c r="BB281" s="214"/>
      <c r="BC281" s="214"/>
      <c r="BD281" s="214"/>
      <c r="BE281" s="214"/>
      <c r="BF281" s="214"/>
      <c r="BG281" s="214"/>
      <c r="BH281" s="214"/>
      <c r="BI281" s="214"/>
      <c r="BJ281" s="214"/>
      <c r="BK281" s="214"/>
      <c r="BL281" s="214"/>
      <c r="BM281" s="214"/>
      <c r="BN281" s="214"/>
      <c r="BO281" s="214"/>
      <c r="BP281" s="214"/>
      <c r="BQ281" s="214"/>
      <c r="BR281" s="214"/>
      <c r="BS281" s="214"/>
      <c r="BT281" s="214"/>
      <c r="BU281" s="214"/>
      <c r="BV281" s="214"/>
      <c r="BW281" s="214"/>
      <c r="BX281" s="214"/>
      <c r="BY281" s="214"/>
      <c r="BZ281" s="214"/>
      <c r="CA281" s="214"/>
    </row>
    <row r="282" spans="1:79" x14ac:dyDescent="0.25">
      <c r="A282" s="214"/>
      <c r="B282" s="214"/>
      <c r="C282" s="214"/>
      <c r="D282" s="214"/>
      <c r="E282" s="214"/>
      <c r="F282" s="214"/>
      <c r="G282" s="214"/>
      <c r="H282" s="214"/>
      <c r="I282" s="214"/>
      <c r="J282" s="214"/>
      <c r="K282" s="214"/>
      <c r="L282" s="214"/>
      <c r="M282" s="214"/>
      <c r="N282" s="214"/>
      <c r="O282" s="214"/>
      <c r="P282" s="214"/>
      <c r="Q282" s="214"/>
      <c r="R282" s="214"/>
      <c r="S282" s="214"/>
      <c r="T282" s="214"/>
      <c r="U282" s="214"/>
      <c r="V282" s="214"/>
      <c r="W282" s="214"/>
      <c r="X282" s="214"/>
      <c r="Y282" s="214"/>
      <c r="Z282" s="214"/>
      <c r="AA282" s="214"/>
      <c r="AB282" s="214"/>
      <c r="AC282" s="214"/>
      <c r="AD282" s="214"/>
      <c r="AE282" s="214"/>
      <c r="AF282" s="214"/>
      <c r="AG282" s="214"/>
      <c r="AH282" s="214"/>
      <c r="AI282" s="214"/>
      <c r="AJ282" s="214"/>
      <c r="AK282" s="214"/>
      <c r="AL282" s="214"/>
      <c r="AM282" s="214"/>
      <c r="AN282" s="214"/>
      <c r="AO282" s="214"/>
      <c r="AP282" s="214"/>
      <c r="AQ282" s="214"/>
      <c r="AR282" s="214"/>
      <c r="AS282" s="214"/>
      <c r="AT282" s="214"/>
      <c r="AU282" s="214"/>
      <c r="AV282" s="214"/>
      <c r="AW282" s="214"/>
      <c r="AX282" s="214"/>
      <c r="AY282" s="214"/>
      <c r="AZ282" s="214"/>
      <c r="BA282" s="214"/>
      <c r="BB282" s="214"/>
      <c r="BC282" s="214"/>
      <c r="BD282" s="214"/>
      <c r="BE282" s="214"/>
      <c r="BF282" s="214"/>
      <c r="BG282" s="214"/>
      <c r="BH282" s="214"/>
      <c r="BI282" s="214"/>
      <c r="BJ282" s="214"/>
      <c r="BK282" s="214"/>
      <c r="BL282" s="214"/>
      <c r="BM282" s="214"/>
      <c r="BN282" s="214"/>
      <c r="BO282" s="214"/>
      <c r="BP282" s="214"/>
      <c r="BQ282" s="214"/>
      <c r="BR282" s="214"/>
      <c r="BS282" s="214"/>
      <c r="BT282" s="214"/>
      <c r="BU282" s="214"/>
      <c r="BV282" s="214"/>
      <c r="BW282" s="214"/>
      <c r="BX282" s="214"/>
      <c r="BY282" s="214"/>
      <c r="BZ282" s="214"/>
      <c r="CA282" s="214"/>
    </row>
    <row r="283" spans="1:79" x14ac:dyDescent="0.25">
      <c r="A283" s="214"/>
      <c r="B283" s="214"/>
      <c r="C283" s="214"/>
      <c r="D283" s="214"/>
      <c r="E283" s="214"/>
      <c r="F283" s="214"/>
      <c r="G283" s="214"/>
      <c r="H283" s="214"/>
      <c r="I283" s="214"/>
      <c r="J283" s="214"/>
      <c r="K283" s="214"/>
      <c r="L283" s="214"/>
      <c r="M283" s="214"/>
      <c r="N283" s="214"/>
      <c r="O283" s="214"/>
      <c r="P283" s="214"/>
      <c r="Q283" s="214"/>
      <c r="R283" s="214"/>
      <c r="S283" s="214"/>
      <c r="T283" s="214"/>
      <c r="U283" s="214"/>
      <c r="V283" s="214"/>
      <c r="W283" s="214"/>
      <c r="X283" s="214"/>
      <c r="Y283" s="214"/>
      <c r="Z283" s="214"/>
      <c r="AA283" s="214"/>
      <c r="AB283" s="214"/>
      <c r="AC283" s="214"/>
      <c r="AD283" s="214"/>
      <c r="AE283" s="214"/>
      <c r="AF283" s="214"/>
      <c r="AG283" s="214"/>
      <c r="AH283" s="214"/>
      <c r="AI283" s="214"/>
      <c r="AJ283" s="214"/>
      <c r="AK283" s="214"/>
      <c r="AL283" s="214"/>
      <c r="AM283" s="214"/>
      <c r="AN283" s="214"/>
      <c r="AO283" s="214"/>
      <c r="AP283" s="214"/>
      <c r="AQ283" s="214"/>
      <c r="AR283" s="214"/>
      <c r="AS283" s="214"/>
      <c r="AT283" s="214"/>
      <c r="AU283" s="214"/>
      <c r="AV283" s="214"/>
      <c r="AW283" s="214"/>
      <c r="AX283" s="214"/>
      <c r="AY283" s="214"/>
      <c r="AZ283" s="214"/>
      <c r="BA283" s="214"/>
      <c r="BB283" s="214"/>
      <c r="BC283" s="214"/>
      <c r="BD283" s="214"/>
      <c r="BE283" s="214"/>
      <c r="BF283" s="214"/>
      <c r="BG283" s="214"/>
      <c r="BH283" s="214"/>
      <c r="BI283" s="214"/>
      <c r="BJ283" s="214"/>
      <c r="BK283" s="214"/>
      <c r="BL283" s="214"/>
      <c r="BM283" s="214"/>
      <c r="BN283" s="214"/>
      <c r="BO283" s="214"/>
      <c r="BP283" s="214"/>
      <c r="BQ283" s="214"/>
      <c r="BR283" s="214"/>
      <c r="BS283" s="214"/>
      <c r="BT283" s="214"/>
      <c r="BU283" s="214"/>
      <c r="BV283" s="214"/>
      <c r="BW283" s="214"/>
      <c r="BX283" s="214"/>
      <c r="BY283" s="214"/>
      <c r="BZ283" s="214"/>
      <c r="CA283" s="214"/>
    </row>
    <row r="284" spans="1:79" x14ac:dyDescent="0.25">
      <c r="A284" s="214"/>
      <c r="B284" s="214"/>
      <c r="C284" s="214"/>
      <c r="D284" s="214"/>
      <c r="E284" s="214"/>
      <c r="F284" s="214"/>
      <c r="G284" s="214"/>
      <c r="H284" s="214"/>
      <c r="I284" s="214"/>
      <c r="J284" s="214"/>
      <c r="K284" s="214"/>
      <c r="L284" s="214"/>
      <c r="M284" s="214"/>
      <c r="N284" s="214"/>
      <c r="O284" s="214"/>
      <c r="P284" s="214"/>
      <c r="Q284" s="214"/>
      <c r="R284" s="214"/>
      <c r="S284" s="214"/>
      <c r="T284" s="214"/>
      <c r="U284" s="214"/>
      <c r="V284" s="214"/>
      <c r="W284" s="214"/>
      <c r="X284" s="214"/>
      <c r="Y284" s="214"/>
      <c r="Z284" s="214"/>
      <c r="AA284" s="214"/>
      <c r="AB284" s="214"/>
      <c r="AC284" s="214"/>
      <c r="AD284" s="214"/>
      <c r="AE284" s="214"/>
      <c r="AF284" s="214"/>
      <c r="AG284" s="214"/>
      <c r="AH284" s="214"/>
      <c r="AI284" s="214"/>
      <c r="AJ284" s="214"/>
      <c r="AK284" s="214"/>
      <c r="AL284" s="214"/>
      <c r="AM284" s="214"/>
      <c r="AN284" s="214"/>
      <c r="AO284" s="214"/>
      <c r="AP284" s="214"/>
      <c r="AQ284" s="214"/>
      <c r="AR284" s="214"/>
      <c r="AS284" s="214"/>
      <c r="AT284" s="214"/>
      <c r="AU284" s="214"/>
      <c r="AV284" s="214"/>
      <c r="AW284" s="214"/>
      <c r="AX284" s="214"/>
      <c r="AY284" s="214"/>
      <c r="AZ284" s="214"/>
      <c r="BA284" s="214"/>
      <c r="BB284" s="214"/>
      <c r="BC284" s="214"/>
      <c r="BD284" s="214"/>
      <c r="BE284" s="214"/>
      <c r="BF284" s="214"/>
      <c r="BG284" s="214"/>
      <c r="BH284" s="214"/>
      <c r="BI284" s="214"/>
      <c r="BJ284" s="214"/>
      <c r="BK284" s="214"/>
      <c r="BL284" s="214"/>
      <c r="BM284" s="214"/>
      <c r="BN284" s="214"/>
      <c r="BO284" s="214"/>
      <c r="BP284" s="214"/>
      <c r="BQ284" s="214"/>
      <c r="BR284" s="214"/>
      <c r="BS284" s="214"/>
      <c r="BT284" s="214"/>
      <c r="BU284" s="214"/>
      <c r="BV284" s="214"/>
      <c r="BW284" s="214"/>
      <c r="BX284" s="214"/>
      <c r="BY284" s="214"/>
      <c r="BZ284" s="214"/>
      <c r="CA284" s="214"/>
    </row>
    <row r="285" spans="1:79" x14ac:dyDescent="0.25">
      <c r="A285" s="214"/>
      <c r="B285" s="214"/>
      <c r="C285" s="214"/>
      <c r="D285" s="214"/>
      <c r="E285" s="214"/>
      <c r="F285" s="214"/>
      <c r="G285" s="214"/>
      <c r="H285" s="214"/>
      <c r="I285" s="214"/>
      <c r="J285" s="214"/>
      <c r="K285" s="214"/>
      <c r="L285" s="214"/>
      <c r="M285" s="214"/>
      <c r="N285" s="214"/>
      <c r="O285" s="214"/>
      <c r="P285" s="214"/>
      <c r="Q285" s="214"/>
      <c r="R285" s="214"/>
      <c r="S285" s="214"/>
      <c r="T285" s="214"/>
      <c r="U285" s="214"/>
      <c r="V285" s="214"/>
      <c r="W285" s="214"/>
      <c r="X285" s="214"/>
      <c r="Y285" s="214"/>
      <c r="Z285" s="214"/>
      <c r="AA285" s="214"/>
      <c r="AB285" s="214"/>
      <c r="AC285" s="214"/>
      <c r="AD285" s="214"/>
      <c r="AE285" s="214"/>
      <c r="AF285" s="214"/>
      <c r="AG285" s="214"/>
      <c r="AH285" s="214"/>
      <c r="AI285" s="214"/>
      <c r="AJ285" s="214"/>
      <c r="AK285" s="214"/>
      <c r="AL285" s="214"/>
      <c r="AM285" s="214"/>
      <c r="AN285" s="214"/>
      <c r="AO285" s="214"/>
      <c r="AP285" s="214"/>
      <c r="AQ285" s="214"/>
      <c r="AR285" s="214"/>
      <c r="AS285" s="214"/>
      <c r="AT285" s="214"/>
      <c r="AU285" s="214"/>
      <c r="AV285" s="214"/>
      <c r="AW285" s="214"/>
      <c r="AX285" s="214"/>
      <c r="AY285" s="214"/>
      <c r="AZ285" s="214"/>
      <c r="BA285" s="214"/>
      <c r="BB285" s="214"/>
      <c r="BC285" s="214"/>
      <c r="BD285" s="214"/>
      <c r="BE285" s="214"/>
      <c r="BF285" s="214"/>
      <c r="BG285" s="214"/>
      <c r="BH285" s="214"/>
      <c r="BI285" s="214"/>
      <c r="BJ285" s="214"/>
      <c r="BK285" s="214"/>
      <c r="BL285" s="214"/>
      <c r="BM285" s="214"/>
      <c r="BN285" s="214"/>
      <c r="BO285" s="214"/>
      <c r="BP285" s="214"/>
      <c r="BQ285" s="214"/>
      <c r="BR285" s="214"/>
      <c r="BS285" s="214"/>
      <c r="BT285" s="214"/>
      <c r="BU285" s="214"/>
      <c r="BV285" s="214"/>
      <c r="BW285" s="214"/>
      <c r="BX285" s="214"/>
      <c r="BY285" s="214"/>
      <c r="BZ285" s="214"/>
      <c r="CA285" s="214"/>
    </row>
    <row r="286" spans="1:79" x14ac:dyDescent="0.25">
      <c r="A286" s="214"/>
      <c r="B286" s="214"/>
      <c r="C286" s="214"/>
      <c r="D286" s="214"/>
      <c r="E286" s="214"/>
      <c r="F286" s="214"/>
      <c r="G286" s="214"/>
      <c r="H286" s="214"/>
      <c r="I286" s="214"/>
      <c r="J286" s="214"/>
      <c r="K286" s="214"/>
      <c r="L286" s="214"/>
      <c r="M286" s="214"/>
      <c r="N286" s="214"/>
      <c r="O286" s="214"/>
      <c r="P286" s="214"/>
      <c r="Q286" s="214"/>
      <c r="R286" s="214"/>
      <c r="S286" s="214"/>
      <c r="T286" s="214"/>
      <c r="U286" s="214"/>
      <c r="V286" s="214"/>
      <c r="W286" s="214"/>
      <c r="X286" s="214"/>
      <c r="Y286" s="214"/>
      <c r="Z286" s="214"/>
      <c r="AA286" s="214"/>
      <c r="AB286" s="214"/>
      <c r="AC286" s="214"/>
      <c r="AD286" s="214"/>
      <c r="AE286" s="214"/>
      <c r="AF286" s="214"/>
      <c r="AG286" s="214"/>
      <c r="AH286" s="214"/>
      <c r="AI286" s="214"/>
      <c r="AJ286" s="214"/>
      <c r="AK286" s="214"/>
      <c r="AL286" s="214"/>
      <c r="AM286" s="214"/>
      <c r="AN286" s="214"/>
      <c r="AO286" s="214"/>
      <c r="AP286" s="214"/>
      <c r="AQ286" s="214"/>
      <c r="AR286" s="214"/>
      <c r="AS286" s="214"/>
      <c r="AT286" s="214"/>
      <c r="AU286" s="214"/>
      <c r="AV286" s="214"/>
      <c r="AW286" s="214"/>
      <c r="AX286" s="214"/>
      <c r="AY286" s="214"/>
      <c r="AZ286" s="214"/>
      <c r="BA286" s="214"/>
      <c r="BB286" s="214"/>
      <c r="BC286" s="214"/>
      <c r="BD286" s="214"/>
      <c r="BE286" s="214"/>
      <c r="BF286" s="214"/>
      <c r="BG286" s="214"/>
      <c r="BH286" s="214"/>
      <c r="BI286" s="214"/>
      <c r="BJ286" s="214"/>
      <c r="BK286" s="214"/>
      <c r="BL286" s="214"/>
      <c r="BM286" s="214"/>
      <c r="BN286" s="214"/>
      <c r="BO286" s="214"/>
      <c r="BP286" s="214"/>
      <c r="BQ286" s="214"/>
      <c r="BR286" s="214"/>
      <c r="BS286" s="214"/>
      <c r="BT286" s="214"/>
      <c r="BU286" s="214"/>
      <c r="BV286" s="214"/>
      <c r="BW286" s="214"/>
      <c r="BX286" s="214"/>
      <c r="BY286" s="214"/>
      <c r="BZ286" s="214"/>
      <c r="CA286" s="214"/>
    </row>
    <row r="287" spans="1:79" x14ac:dyDescent="0.25">
      <c r="A287" s="214"/>
      <c r="B287" s="214"/>
      <c r="C287" s="214"/>
      <c r="D287" s="214"/>
      <c r="E287" s="214"/>
      <c r="F287" s="214"/>
      <c r="G287" s="214"/>
      <c r="H287" s="214"/>
      <c r="I287" s="214"/>
      <c r="J287" s="214"/>
      <c r="K287" s="214"/>
      <c r="L287" s="214"/>
      <c r="M287" s="214"/>
      <c r="N287" s="214"/>
      <c r="O287" s="214"/>
      <c r="P287" s="214"/>
      <c r="Q287" s="214"/>
      <c r="R287" s="214"/>
      <c r="S287" s="214"/>
      <c r="T287" s="214"/>
      <c r="U287" s="214"/>
      <c r="V287" s="214"/>
      <c r="W287" s="214"/>
      <c r="X287" s="214"/>
      <c r="Y287" s="214"/>
      <c r="Z287" s="214"/>
      <c r="AA287" s="214"/>
      <c r="AB287" s="214"/>
      <c r="AC287" s="214"/>
      <c r="AD287" s="214"/>
      <c r="AE287" s="214"/>
      <c r="AF287" s="214"/>
      <c r="AG287" s="214"/>
      <c r="AH287" s="214"/>
      <c r="AI287" s="214"/>
      <c r="AJ287" s="214"/>
      <c r="AK287" s="214"/>
      <c r="AL287" s="214"/>
      <c r="AM287" s="214"/>
      <c r="AN287" s="214"/>
      <c r="AO287" s="214"/>
      <c r="AP287" s="214"/>
      <c r="AQ287" s="214"/>
      <c r="AR287" s="214"/>
      <c r="AS287" s="214"/>
      <c r="AT287" s="214"/>
      <c r="AU287" s="214"/>
      <c r="AV287" s="214"/>
      <c r="AW287" s="214"/>
      <c r="AX287" s="214"/>
      <c r="AY287" s="214"/>
      <c r="AZ287" s="214"/>
      <c r="BA287" s="214"/>
      <c r="BB287" s="214"/>
      <c r="BC287" s="214"/>
      <c r="BD287" s="214"/>
      <c r="BE287" s="214"/>
      <c r="BF287" s="214"/>
      <c r="BG287" s="214"/>
      <c r="BH287" s="214"/>
      <c r="BI287" s="214"/>
      <c r="BJ287" s="214"/>
      <c r="BK287" s="214"/>
      <c r="BL287" s="214"/>
      <c r="BM287" s="214"/>
      <c r="BN287" s="214"/>
      <c r="BO287" s="214"/>
      <c r="BP287" s="214"/>
      <c r="BQ287" s="214"/>
      <c r="BR287" s="214"/>
      <c r="BS287" s="214"/>
      <c r="BT287" s="214"/>
      <c r="BU287" s="214"/>
      <c r="BV287" s="214"/>
      <c r="BW287" s="214"/>
      <c r="BX287" s="214"/>
      <c r="BY287" s="214"/>
      <c r="BZ287" s="214"/>
      <c r="CA287" s="214"/>
    </row>
    <row r="288" spans="1:79" x14ac:dyDescent="0.25">
      <c r="A288" s="214"/>
      <c r="B288" s="214"/>
      <c r="C288" s="214"/>
      <c r="D288" s="214"/>
      <c r="E288" s="214"/>
      <c r="F288" s="214"/>
      <c r="G288" s="214"/>
      <c r="H288" s="214"/>
      <c r="I288" s="214"/>
      <c r="J288" s="214"/>
      <c r="K288" s="214"/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  <c r="Y288" s="214"/>
      <c r="Z288" s="214"/>
      <c r="AA288" s="214"/>
      <c r="AB288" s="214"/>
      <c r="AC288" s="214"/>
      <c r="AD288" s="214"/>
      <c r="AE288" s="214"/>
      <c r="AF288" s="214"/>
      <c r="AG288" s="214"/>
      <c r="AH288" s="214"/>
      <c r="AI288" s="214"/>
      <c r="AJ288" s="214"/>
      <c r="AK288" s="214"/>
      <c r="AL288" s="214"/>
      <c r="AM288" s="214"/>
      <c r="AN288" s="214"/>
      <c r="AO288" s="214"/>
      <c r="AP288" s="214"/>
      <c r="AQ288" s="214"/>
      <c r="AR288" s="214"/>
      <c r="AS288" s="214"/>
      <c r="AT288" s="214"/>
      <c r="AU288" s="214"/>
      <c r="AV288" s="214"/>
      <c r="AW288" s="214"/>
      <c r="AX288" s="214"/>
      <c r="AY288" s="214"/>
      <c r="AZ288" s="214"/>
      <c r="BA288" s="214"/>
      <c r="BB288" s="214"/>
      <c r="BC288" s="214"/>
      <c r="BD288" s="214"/>
      <c r="BE288" s="214"/>
      <c r="BF288" s="214"/>
      <c r="BG288" s="214"/>
      <c r="BH288" s="214"/>
      <c r="BI288" s="214"/>
      <c r="BJ288" s="214"/>
      <c r="BK288" s="214"/>
      <c r="BL288" s="214"/>
      <c r="BM288" s="214"/>
      <c r="BN288" s="214"/>
      <c r="BO288" s="214"/>
      <c r="BP288" s="214"/>
      <c r="BQ288" s="214"/>
      <c r="BR288" s="214"/>
      <c r="BS288" s="214"/>
      <c r="BT288" s="214"/>
      <c r="BU288" s="214"/>
      <c r="BV288" s="214"/>
      <c r="BW288" s="214"/>
      <c r="BX288" s="214"/>
      <c r="BY288" s="214"/>
      <c r="BZ288" s="214"/>
      <c r="CA288" s="214"/>
    </row>
    <row r="289" spans="1:79" x14ac:dyDescent="0.25">
      <c r="A289" s="214"/>
      <c r="B289" s="214"/>
      <c r="C289" s="214"/>
      <c r="D289" s="214"/>
      <c r="E289" s="214"/>
      <c r="F289" s="214"/>
      <c r="G289" s="214"/>
      <c r="H289" s="214"/>
      <c r="I289" s="214"/>
      <c r="J289" s="214"/>
      <c r="K289" s="214"/>
      <c r="L289" s="214"/>
      <c r="M289" s="214"/>
      <c r="N289" s="214"/>
      <c r="O289" s="214"/>
      <c r="P289" s="214"/>
      <c r="Q289" s="214"/>
      <c r="R289" s="214"/>
      <c r="S289" s="214"/>
      <c r="T289" s="214"/>
      <c r="U289" s="214"/>
      <c r="V289" s="214"/>
      <c r="W289" s="214"/>
      <c r="X289" s="214"/>
      <c r="Y289" s="214"/>
      <c r="Z289" s="214"/>
      <c r="AA289" s="214"/>
      <c r="AB289" s="214"/>
      <c r="AC289" s="214"/>
      <c r="AD289" s="214"/>
      <c r="AE289" s="214"/>
      <c r="AF289" s="214"/>
      <c r="AG289" s="214"/>
      <c r="AH289" s="214"/>
      <c r="AI289" s="214"/>
      <c r="AJ289" s="214"/>
      <c r="AK289" s="214"/>
      <c r="AL289" s="214"/>
      <c r="AM289" s="214"/>
      <c r="AN289" s="214"/>
      <c r="AO289" s="214"/>
      <c r="AP289" s="214"/>
      <c r="AQ289" s="214"/>
      <c r="AR289" s="214"/>
      <c r="AS289" s="214"/>
      <c r="AT289" s="214"/>
      <c r="AU289" s="214"/>
      <c r="AV289" s="214"/>
      <c r="AW289" s="214"/>
      <c r="AX289" s="214"/>
      <c r="AY289" s="214"/>
      <c r="AZ289" s="214"/>
      <c r="BA289" s="214"/>
      <c r="BB289" s="214"/>
      <c r="BC289" s="214"/>
      <c r="BD289" s="214"/>
      <c r="BE289" s="214"/>
      <c r="BF289" s="214"/>
      <c r="BG289" s="214"/>
      <c r="BH289" s="214"/>
      <c r="BI289" s="214"/>
      <c r="BJ289" s="214"/>
      <c r="BK289" s="214"/>
      <c r="BL289" s="214"/>
      <c r="BM289" s="214"/>
      <c r="BN289" s="214"/>
      <c r="BO289" s="214"/>
      <c r="BP289" s="214"/>
      <c r="BQ289" s="214"/>
      <c r="BR289" s="214"/>
      <c r="BS289" s="214"/>
      <c r="BT289" s="214"/>
      <c r="BU289" s="214"/>
      <c r="BV289" s="214"/>
      <c r="BW289" s="214"/>
      <c r="BX289" s="214"/>
      <c r="BY289" s="214"/>
      <c r="BZ289" s="214"/>
      <c r="CA289" s="214"/>
    </row>
    <row r="290" spans="1:79" x14ac:dyDescent="0.25">
      <c r="A290" s="214"/>
      <c r="B290" s="214"/>
      <c r="C290" s="214"/>
      <c r="D290" s="214"/>
      <c r="E290" s="214"/>
      <c r="F290" s="214"/>
      <c r="G290" s="214"/>
      <c r="H290" s="214"/>
      <c r="I290" s="214"/>
      <c r="J290" s="214"/>
      <c r="K290" s="214"/>
      <c r="L290" s="214"/>
      <c r="M290" s="214"/>
      <c r="N290" s="214"/>
      <c r="O290" s="214"/>
      <c r="P290" s="214"/>
      <c r="Q290" s="214"/>
      <c r="R290" s="214"/>
      <c r="S290" s="214"/>
      <c r="T290" s="214"/>
      <c r="U290" s="214"/>
      <c r="V290" s="214"/>
      <c r="W290" s="214"/>
      <c r="X290" s="214"/>
      <c r="Y290" s="214"/>
      <c r="Z290" s="214"/>
      <c r="AA290" s="214"/>
      <c r="AB290" s="214"/>
      <c r="AC290" s="214"/>
      <c r="AD290" s="214"/>
      <c r="AE290" s="214"/>
      <c r="AF290" s="214"/>
      <c r="AG290" s="214"/>
      <c r="AH290" s="214"/>
      <c r="AI290" s="214"/>
      <c r="AJ290" s="214"/>
      <c r="AK290" s="214"/>
      <c r="AL290" s="214"/>
      <c r="AM290" s="214"/>
      <c r="AN290" s="214"/>
      <c r="AO290" s="214"/>
      <c r="AP290" s="214"/>
      <c r="AQ290" s="214"/>
      <c r="AR290" s="214"/>
      <c r="AS290" s="214"/>
      <c r="AT290" s="214"/>
      <c r="AU290" s="214"/>
      <c r="AV290" s="214"/>
      <c r="AW290" s="214"/>
      <c r="AX290" s="214"/>
      <c r="AY290" s="214"/>
      <c r="AZ290" s="214"/>
      <c r="BA290" s="214"/>
      <c r="BB290" s="214"/>
      <c r="BC290" s="214"/>
      <c r="BD290" s="214"/>
      <c r="BE290" s="214"/>
      <c r="BF290" s="214"/>
      <c r="BG290" s="214"/>
      <c r="BH290" s="214"/>
      <c r="BI290" s="214"/>
      <c r="BJ290" s="214"/>
      <c r="BK290" s="214"/>
      <c r="BL290" s="214"/>
      <c r="BM290" s="214"/>
      <c r="BN290" s="214"/>
      <c r="BO290" s="214"/>
      <c r="BP290" s="214"/>
      <c r="BQ290" s="214"/>
      <c r="BR290" s="214"/>
      <c r="BS290" s="214"/>
      <c r="BT290" s="214"/>
      <c r="BU290" s="214"/>
      <c r="BV290" s="214"/>
      <c r="BW290" s="214"/>
      <c r="BX290" s="214"/>
      <c r="BY290" s="214"/>
      <c r="BZ290" s="214"/>
      <c r="CA290" s="214"/>
    </row>
    <row r="291" spans="1:79" x14ac:dyDescent="0.25">
      <c r="A291" s="214"/>
      <c r="B291" s="214"/>
      <c r="C291" s="214"/>
      <c r="D291" s="214"/>
      <c r="E291" s="214"/>
      <c r="F291" s="214"/>
      <c r="G291" s="214"/>
      <c r="H291" s="214"/>
      <c r="I291" s="214"/>
      <c r="J291" s="214"/>
      <c r="K291" s="214"/>
      <c r="L291" s="214"/>
      <c r="M291" s="214"/>
      <c r="N291" s="214"/>
      <c r="O291" s="214"/>
      <c r="P291" s="214"/>
      <c r="Q291" s="214"/>
      <c r="R291" s="214"/>
      <c r="S291" s="214"/>
      <c r="T291" s="214"/>
      <c r="U291" s="214"/>
      <c r="V291" s="214"/>
      <c r="W291" s="214"/>
      <c r="X291" s="214"/>
      <c r="Y291" s="214"/>
      <c r="Z291" s="214"/>
      <c r="AA291" s="214"/>
      <c r="AB291" s="214"/>
      <c r="AC291" s="214"/>
      <c r="AD291" s="214"/>
      <c r="AE291" s="214"/>
      <c r="AF291" s="214"/>
      <c r="AG291" s="214"/>
      <c r="AH291" s="214"/>
      <c r="AI291" s="214"/>
      <c r="AJ291" s="214"/>
      <c r="AK291" s="214"/>
      <c r="AL291" s="214"/>
      <c r="AM291" s="214"/>
      <c r="AN291" s="214"/>
      <c r="AO291" s="214"/>
      <c r="AP291" s="214"/>
      <c r="AQ291" s="214"/>
      <c r="AR291" s="214"/>
      <c r="AS291" s="214"/>
      <c r="AT291" s="214"/>
      <c r="AU291" s="214"/>
      <c r="AV291" s="214"/>
      <c r="AW291" s="214"/>
      <c r="AX291" s="214"/>
      <c r="AY291" s="214"/>
      <c r="AZ291" s="214"/>
      <c r="BA291" s="214"/>
      <c r="BB291" s="214"/>
      <c r="BC291" s="214"/>
      <c r="BD291" s="214"/>
      <c r="BE291" s="214"/>
      <c r="BF291" s="214"/>
      <c r="BG291" s="214"/>
      <c r="BH291" s="214"/>
      <c r="BI291" s="214"/>
      <c r="BJ291" s="214"/>
      <c r="BK291" s="214"/>
      <c r="BL291" s="214"/>
      <c r="BM291" s="214"/>
      <c r="BN291" s="214"/>
      <c r="BO291" s="214"/>
      <c r="BP291" s="214"/>
      <c r="BQ291" s="214"/>
      <c r="BR291" s="214"/>
      <c r="BS291" s="214"/>
      <c r="BT291" s="214"/>
      <c r="BU291" s="214"/>
      <c r="BV291" s="214"/>
      <c r="BW291" s="214"/>
      <c r="BX291" s="214"/>
      <c r="BY291" s="214"/>
      <c r="BZ291" s="214"/>
      <c r="CA291" s="214"/>
    </row>
    <row r="292" spans="1:79" x14ac:dyDescent="0.25">
      <c r="A292" s="214"/>
      <c r="B292" s="214"/>
      <c r="C292" s="214"/>
      <c r="D292" s="214"/>
      <c r="E292" s="214"/>
      <c r="F292" s="214"/>
      <c r="G292" s="214"/>
      <c r="H292" s="214"/>
      <c r="I292" s="214"/>
      <c r="J292" s="214"/>
      <c r="K292" s="214"/>
      <c r="L292" s="214"/>
      <c r="M292" s="214"/>
      <c r="N292" s="214"/>
      <c r="O292" s="214"/>
      <c r="P292" s="214"/>
      <c r="Q292" s="214"/>
      <c r="R292" s="214"/>
      <c r="S292" s="214"/>
      <c r="T292" s="214"/>
      <c r="U292" s="214"/>
      <c r="V292" s="214"/>
      <c r="W292" s="214"/>
      <c r="X292" s="214"/>
      <c r="Y292" s="214"/>
      <c r="Z292" s="214"/>
      <c r="AA292" s="214"/>
      <c r="AB292" s="214"/>
      <c r="AC292" s="214"/>
      <c r="AD292" s="214"/>
      <c r="AE292" s="214"/>
      <c r="AF292" s="214"/>
      <c r="AG292" s="214"/>
      <c r="AH292" s="214"/>
      <c r="AI292" s="214"/>
      <c r="AJ292" s="214"/>
      <c r="AK292" s="214"/>
      <c r="AL292" s="214"/>
      <c r="AM292" s="214"/>
      <c r="AN292" s="214"/>
      <c r="AO292" s="214"/>
      <c r="AP292" s="214"/>
      <c r="AQ292" s="214"/>
      <c r="AR292" s="214"/>
      <c r="AS292" s="214"/>
      <c r="AT292" s="214"/>
      <c r="AU292" s="214"/>
      <c r="AV292" s="214"/>
      <c r="AW292" s="214"/>
      <c r="AX292" s="214"/>
      <c r="AY292" s="214"/>
      <c r="AZ292" s="214"/>
      <c r="BA292" s="214"/>
      <c r="BB292" s="214"/>
      <c r="BC292" s="214"/>
      <c r="BD292" s="214"/>
      <c r="BE292" s="214"/>
      <c r="BF292" s="214"/>
      <c r="BG292" s="214"/>
      <c r="BH292" s="214"/>
      <c r="BI292" s="214"/>
      <c r="BJ292" s="214"/>
      <c r="BK292" s="214"/>
      <c r="BL292" s="214"/>
      <c r="BM292" s="214"/>
      <c r="BN292" s="214"/>
      <c r="BO292" s="214"/>
      <c r="BP292" s="214"/>
      <c r="BQ292" s="214"/>
      <c r="BR292" s="214"/>
      <c r="BS292" s="214"/>
      <c r="BT292" s="214"/>
      <c r="BU292" s="214"/>
      <c r="BV292" s="214"/>
      <c r="BW292" s="214"/>
      <c r="BX292" s="214"/>
      <c r="BY292" s="214"/>
      <c r="BZ292" s="214"/>
      <c r="CA292" s="214"/>
    </row>
    <row r="293" spans="1:79" x14ac:dyDescent="0.25">
      <c r="A293" s="214"/>
      <c r="B293" s="214"/>
      <c r="C293" s="214"/>
      <c r="D293" s="214"/>
      <c r="E293" s="214"/>
      <c r="F293" s="214"/>
      <c r="G293" s="214"/>
      <c r="H293" s="214"/>
      <c r="I293" s="214"/>
      <c r="J293" s="214"/>
      <c r="K293" s="214"/>
      <c r="L293" s="214"/>
      <c r="M293" s="214"/>
      <c r="N293" s="214"/>
      <c r="O293" s="214"/>
      <c r="P293" s="214"/>
      <c r="Q293" s="214"/>
      <c r="R293" s="214"/>
      <c r="S293" s="214"/>
      <c r="T293" s="214"/>
      <c r="U293" s="214"/>
      <c r="V293" s="214"/>
      <c r="W293" s="214"/>
      <c r="X293" s="214"/>
      <c r="Y293" s="214"/>
      <c r="Z293" s="214"/>
      <c r="AA293" s="214"/>
      <c r="AB293" s="214"/>
      <c r="AC293" s="214"/>
      <c r="AD293" s="214"/>
      <c r="AE293" s="214"/>
      <c r="AF293" s="214"/>
      <c r="AG293" s="214"/>
      <c r="AH293" s="214"/>
      <c r="AI293" s="214"/>
      <c r="AJ293" s="214"/>
      <c r="AK293" s="214"/>
      <c r="AL293" s="214"/>
      <c r="AM293" s="214"/>
      <c r="AN293" s="214"/>
      <c r="AO293" s="214"/>
      <c r="AP293" s="214"/>
      <c r="AQ293" s="214"/>
      <c r="AR293" s="214"/>
      <c r="AS293" s="214"/>
      <c r="AT293" s="214"/>
      <c r="AU293" s="214"/>
      <c r="AV293" s="214"/>
      <c r="AW293" s="214"/>
      <c r="AX293" s="214"/>
      <c r="AY293" s="214"/>
      <c r="AZ293" s="214"/>
      <c r="BA293" s="214"/>
      <c r="BB293" s="214"/>
      <c r="BC293" s="214"/>
      <c r="BD293" s="214"/>
      <c r="BE293" s="214"/>
      <c r="BF293" s="214"/>
      <c r="BG293" s="214"/>
      <c r="BH293" s="214"/>
      <c r="BI293" s="214"/>
      <c r="BJ293" s="214"/>
      <c r="BK293" s="214"/>
      <c r="BL293" s="214"/>
      <c r="BM293" s="214"/>
      <c r="BN293" s="214"/>
      <c r="BO293" s="214"/>
      <c r="BP293" s="214"/>
      <c r="BQ293" s="214"/>
      <c r="BR293" s="214"/>
      <c r="BS293" s="214"/>
      <c r="BT293" s="214"/>
      <c r="BU293" s="214"/>
      <c r="BV293" s="214"/>
      <c r="BW293" s="214"/>
      <c r="BX293" s="214"/>
      <c r="BY293" s="214"/>
      <c r="BZ293" s="214"/>
      <c r="CA293" s="214"/>
    </row>
    <row r="294" spans="1:79" x14ac:dyDescent="0.25">
      <c r="A294" s="214"/>
      <c r="B294" s="214"/>
      <c r="C294" s="214"/>
      <c r="D294" s="214"/>
      <c r="E294" s="214"/>
      <c r="F294" s="214"/>
      <c r="G294" s="214"/>
      <c r="H294" s="214"/>
      <c r="I294" s="214"/>
      <c r="J294" s="214"/>
      <c r="K294" s="214"/>
      <c r="L294" s="214"/>
      <c r="M294" s="214"/>
      <c r="N294" s="214"/>
      <c r="O294" s="214"/>
      <c r="P294" s="214"/>
      <c r="Q294" s="214"/>
      <c r="R294" s="214"/>
      <c r="S294" s="214"/>
      <c r="T294" s="214"/>
      <c r="U294" s="214"/>
      <c r="V294" s="214"/>
      <c r="W294" s="214"/>
      <c r="X294" s="214"/>
      <c r="Y294" s="214"/>
      <c r="Z294" s="214"/>
      <c r="AA294" s="214"/>
      <c r="AB294" s="214"/>
      <c r="AC294" s="214"/>
      <c r="AD294" s="214"/>
      <c r="AE294" s="214"/>
      <c r="AF294" s="214"/>
      <c r="AG294" s="214"/>
      <c r="AH294" s="214"/>
      <c r="AI294" s="214"/>
      <c r="AJ294" s="214"/>
      <c r="AK294" s="214"/>
      <c r="AL294" s="214"/>
      <c r="AM294" s="214"/>
      <c r="AN294" s="214"/>
      <c r="AO294" s="214"/>
      <c r="AP294" s="214"/>
      <c r="AQ294" s="214"/>
      <c r="AR294" s="214"/>
      <c r="AS294" s="214"/>
      <c r="AT294" s="214"/>
      <c r="AU294" s="214"/>
      <c r="AV294" s="214"/>
      <c r="AW294" s="214"/>
      <c r="AX294" s="214"/>
      <c r="AY294" s="214"/>
      <c r="AZ294" s="214"/>
      <c r="BA294" s="214"/>
      <c r="BB294" s="214"/>
      <c r="BC294" s="214"/>
      <c r="BD294" s="214"/>
      <c r="BE294" s="214"/>
      <c r="BF294" s="214"/>
      <c r="BG294" s="214"/>
      <c r="BH294" s="214"/>
      <c r="BI294" s="214"/>
      <c r="BJ294" s="214"/>
      <c r="BK294" s="214"/>
      <c r="BL294" s="214"/>
      <c r="BM294" s="214"/>
      <c r="BN294" s="214"/>
      <c r="BO294" s="214"/>
      <c r="BP294" s="214"/>
      <c r="BQ294" s="214"/>
      <c r="BR294" s="214"/>
      <c r="BS294" s="214"/>
      <c r="BT294" s="214"/>
      <c r="BU294" s="214"/>
      <c r="BV294" s="214"/>
      <c r="BW294" s="214"/>
      <c r="BX294" s="214"/>
      <c r="BY294" s="214"/>
      <c r="BZ294" s="214"/>
      <c r="CA294" s="214"/>
    </row>
    <row r="295" spans="1:79" x14ac:dyDescent="0.25">
      <c r="A295" s="214"/>
      <c r="B295" s="214"/>
      <c r="C295" s="214"/>
      <c r="D295" s="214"/>
      <c r="E295" s="214"/>
      <c r="F295" s="214"/>
      <c r="G295" s="214"/>
      <c r="H295" s="214"/>
      <c r="I295" s="214"/>
      <c r="J295" s="214"/>
      <c r="K295" s="214"/>
      <c r="L295" s="214"/>
      <c r="M295" s="214"/>
      <c r="N295" s="214"/>
      <c r="O295" s="214"/>
      <c r="P295" s="214"/>
      <c r="Q295" s="214"/>
      <c r="R295" s="214"/>
      <c r="S295" s="214"/>
      <c r="T295" s="214"/>
      <c r="U295" s="214"/>
      <c r="V295" s="214"/>
      <c r="W295" s="214"/>
      <c r="X295" s="214"/>
      <c r="Y295" s="214"/>
      <c r="Z295" s="214"/>
      <c r="AA295" s="214"/>
      <c r="AB295" s="214"/>
      <c r="AC295" s="214"/>
      <c r="AD295" s="214"/>
      <c r="AE295" s="214"/>
      <c r="AF295" s="214"/>
      <c r="AG295" s="214"/>
      <c r="AH295" s="214"/>
      <c r="AI295" s="214"/>
      <c r="AJ295" s="214"/>
      <c r="AK295" s="214"/>
      <c r="AL295" s="214"/>
      <c r="AM295" s="214"/>
      <c r="AN295" s="214"/>
      <c r="AO295" s="214"/>
      <c r="AP295" s="214"/>
      <c r="AQ295" s="214"/>
      <c r="AR295" s="214"/>
      <c r="AS295" s="214"/>
      <c r="AT295" s="214"/>
      <c r="AU295" s="214"/>
      <c r="AV295" s="214"/>
      <c r="AW295" s="214"/>
      <c r="AX295" s="214"/>
      <c r="AY295" s="214"/>
      <c r="AZ295" s="214"/>
      <c r="BA295" s="214"/>
      <c r="BB295" s="214"/>
      <c r="BC295" s="214"/>
      <c r="BD295" s="214"/>
      <c r="BE295" s="214"/>
      <c r="BF295" s="214"/>
      <c r="BG295" s="214"/>
      <c r="BH295" s="214"/>
      <c r="BI295" s="214"/>
      <c r="BJ295" s="214"/>
      <c r="BK295" s="214"/>
      <c r="BL295" s="214"/>
      <c r="BM295" s="214"/>
      <c r="BN295" s="214"/>
      <c r="BO295" s="214"/>
      <c r="BP295" s="214"/>
      <c r="BQ295" s="214"/>
      <c r="BR295" s="214"/>
      <c r="BS295" s="214"/>
      <c r="BT295" s="214"/>
      <c r="BU295" s="214"/>
      <c r="BV295" s="214"/>
      <c r="BW295" s="214"/>
      <c r="BX295" s="214"/>
      <c r="BY295" s="214"/>
      <c r="BZ295" s="214"/>
      <c r="CA295" s="214"/>
    </row>
    <row r="296" spans="1:79" x14ac:dyDescent="0.25">
      <c r="A296" s="214"/>
      <c r="B296" s="214"/>
      <c r="C296" s="214"/>
      <c r="D296" s="214"/>
      <c r="E296" s="214"/>
      <c r="F296" s="214"/>
      <c r="G296" s="214"/>
      <c r="H296" s="214"/>
      <c r="I296" s="214"/>
      <c r="J296" s="214"/>
      <c r="K296" s="214"/>
      <c r="L296" s="214"/>
      <c r="M296" s="214"/>
      <c r="N296" s="214"/>
      <c r="O296" s="214"/>
      <c r="P296" s="214"/>
      <c r="Q296" s="214"/>
      <c r="R296" s="214"/>
      <c r="S296" s="214"/>
      <c r="T296" s="214"/>
      <c r="U296" s="214"/>
      <c r="V296" s="214"/>
      <c r="W296" s="214"/>
      <c r="X296" s="214"/>
      <c r="Y296" s="214"/>
      <c r="Z296" s="214"/>
      <c r="AA296" s="214"/>
      <c r="AB296" s="214"/>
      <c r="AC296" s="214"/>
      <c r="AD296" s="214"/>
      <c r="AE296" s="214"/>
      <c r="AF296" s="214"/>
      <c r="AG296" s="214"/>
      <c r="AH296" s="214"/>
      <c r="AI296" s="214"/>
      <c r="AJ296" s="214"/>
      <c r="AK296" s="214"/>
      <c r="AL296" s="214"/>
      <c r="AM296" s="214"/>
      <c r="AN296" s="214"/>
      <c r="AO296" s="214"/>
      <c r="AP296" s="214"/>
      <c r="AQ296" s="214"/>
      <c r="AR296" s="214"/>
      <c r="AS296" s="214"/>
      <c r="AT296" s="214"/>
      <c r="AU296" s="214"/>
      <c r="AV296" s="214"/>
      <c r="AW296" s="214"/>
      <c r="AX296" s="214"/>
      <c r="AY296" s="214"/>
      <c r="AZ296" s="214"/>
      <c r="BA296" s="214"/>
      <c r="BB296" s="214"/>
      <c r="BC296" s="214"/>
      <c r="BD296" s="214"/>
      <c r="BE296" s="214"/>
      <c r="BF296" s="214"/>
      <c r="BG296" s="214"/>
      <c r="BH296" s="214"/>
      <c r="BI296" s="214"/>
      <c r="BJ296" s="214"/>
      <c r="BK296" s="214"/>
      <c r="BL296" s="214"/>
      <c r="BM296" s="214"/>
      <c r="BN296" s="214"/>
      <c r="BO296" s="214"/>
      <c r="BP296" s="214"/>
      <c r="BQ296" s="214"/>
      <c r="BR296" s="214"/>
      <c r="BS296" s="214"/>
      <c r="BT296" s="214"/>
      <c r="BU296" s="214"/>
      <c r="BV296" s="214"/>
      <c r="BW296" s="214"/>
      <c r="BX296" s="214"/>
      <c r="BY296" s="214"/>
      <c r="BZ296" s="214"/>
      <c r="CA296" s="214"/>
    </row>
    <row r="297" spans="1:79" x14ac:dyDescent="0.25">
      <c r="A297" s="214"/>
      <c r="B297" s="214"/>
      <c r="C297" s="214"/>
      <c r="D297" s="214"/>
      <c r="E297" s="214"/>
      <c r="F297" s="214"/>
      <c r="G297" s="214"/>
      <c r="H297" s="214"/>
      <c r="I297" s="214"/>
      <c r="J297" s="214"/>
      <c r="K297" s="214"/>
      <c r="L297" s="214"/>
      <c r="M297" s="214"/>
      <c r="N297" s="214"/>
      <c r="O297" s="214"/>
      <c r="P297" s="214"/>
      <c r="Q297" s="214"/>
      <c r="R297" s="214"/>
      <c r="S297" s="214"/>
      <c r="T297" s="214"/>
      <c r="U297" s="214"/>
      <c r="V297" s="214"/>
      <c r="W297" s="214"/>
      <c r="X297" s="214"/>
      <c r="Y297" s="214"/>
      <c r="Z297" s="214"/>
      <c r="AA297" s="214"/>
      <c r="AB297" s="214"/>
      <c r="AC297" s="214"/>
      <c r="AD297" s="214"/>
      <c r="AE297" s="214"/>
      <c r="AF297" s="214"/>
      <c r="AG297" s="214"/>
      <c r="AH297" s="214"/>
      <c r="AI297" s="214"/>
      <c r="AJ297" s="214"/>
      <c r="AK297" s="214"/>
      <c r="AL297" s="214"/>
      <c r="AM297" s="214"/>
      <c r="AN297" s="214"/>
      <c r="AO297" s="214"/>
      <c r="AP297" s="214"/>
      <c r="AQ297" s="214"/>
      <c r="AR297" s="214"/>
      <c r="AS297" s="214"/>
      <c r="AT297" s="214"/>
      <c r="AU297" s="214"/>
      <c r="AV297" s="214"/>
      <c r="AW297" s="214"/>
      <c r="AX297" s="214"/>
      <c r="AY297" s="214"/>
      <c r="AZ297" s="214"/>
      <c r="BA297" s="214"/>
      <c r="BB297" s="214"/>
      <c r="BC297" s="214"/>
      <c r="BD297" s="214"/>
      <c r="BE297" s="214"/>
      <c r="BF297" s="214"/>
      <c r="BG297" s="214"/>
      <c r="BH297" s="214"/>
      <c r="BI297" s="214"/>
      <c r="BJ297" s="214"/>
      <c r="BK297" s="214"/>
      <c r="BL297" s="214"/>
      <c r="BM297" s="214"/>
      <c r="BN297" s="214"/>
      <c r="BO297" s="214"/>
      <c r="BP297" s="214"/>
      <c r="BQ297" s="214"/>
      <c r="BR297" s="214"/>
      <c r="BS297" s="214"/>
      <c r="BT297" s="214"/>
      <c r="BU297" s="214"/>
      <c r="BV297" s="214"/>
      <c r="BW297" s="214"/>
      <c r="BX297" s="214"/>
      <c r="BY297" s="214"/>
      <c r="BZ297" s="214"/>
      <c r="CA297" s="214"/>
    </row>
    <row r="298" spans="1:79" x14ac:dyDescent="0.25">
      <c r="A298" s="214"/>
      <c r="B298" s="214"/>
      <c r="C298" s="214"/>
      <c r="D298" s="214"/>
      <c r="E298" s="214"/>
      <c r="F298" s="214"/>
      <c r="G298" s="214"/>
      <c r="H298" s="214"/>
      <c r="I298" s="214"/>
      <c r="J298" s="214"/>
      <c r="K298" s="214"/>
      <c r="L298" s="214"/>
      <c r="M298" s="214"/>
      <c r="N298" s="214"/>
      <c r="O298" s="214"/>
      <c r="P298" s="214"/>
      <c r="Q298" s="214"/>
      <c r="R298" s="214"/>
      <c r="S298" s="214"/>
      <c r="T298" s="214"/>
      <c r="U298" s="214"/>
      <c r="V298" s="214"/>
      <c r="W298" s="214"/>
      <c r="X298" s="214"/>
      <c r="Y298" s="214"/>
      <c r="Z298" s="214"/>
      <c r="AA298" s="214"/>
      <c r="AB298" s="214"/>
      <c r="AC298" s="214"/>
      <c r="AD298" s="214"/>
      <c r="AE298" s="214"/>
      <c r="AF298" s="214"/>
      <c r="AG298" s="214"/>
      <c r="AH298" s="214"/>
      <c r="AI298" s="214"/>
      <c r="AJ298" s="214"/>
      <c r="AK298" s="214"/>
      <c r="AL298" s="214"/>
      <c r="AM298" s="214"/>
      <c r="AN298" s="214"/>
      <c r="AO298" s="214"/>
      <c r="AP298" s="214"/>
      <c r="AQ298" s="214"/>
      <c r="AR298" s="214"/>
      <c r="AS298" s="214"/>
      <c r="AT298" s="214"/>
      <c r="AU298" s="214"/>
      <c r="AV298" s="214"/>
      <c r="AW298" s="214"/>
      <c r="AX298" s="214"/>
      <c r="AY298" s="214"/>
      <c r="AZ298" s="214"/>
      <c r="BA298" s="214"/>
      <c r="BB298" s="214"/>
      <c r="BC298" s="214"/>
      <c r="BD298" s="214"/>
      <c r="BE298" s="214"/>
      <c r="BF298" s="214"/>
      <c r="BG298" s="214"/>
      <c r="BH298" s="214"/>
      <c r="BI298" s="214"/>
      <c r="BJ298" s="214"/>
      <c r="BK298" s="214"/>
      <c r="BL298" s="214"/>
      <c r="BM298" s="214"/>
      <c r="BN298" s="214"/>
      <c r="BO298" s="214"/>
      <c r="BP298" s="214"/>
      <c r="BQ298" s="214"/>
      <c r="BR298" s="214"/>
      <c r="BS298" s="214"/>
      <c r="BT298" s="214"/>
      <c r="BU298" s="214"/>
      <c r="BV298" s="214"/>
      <c r="BW298" s="214"/>
      <c r="BX298" s="214"/>
      <c r="BY298" s="214"/>
      <c r="BZ298" s="214"/>
      <c r="CA298" s="214"/>
    </row>
    <row r="299" spans="1:79" x14ac:dyDescent="0.25">
      <c r="A299" s="214"/>
      <c r="B299" s="214"/>
      <c r="C299" s="214"/>
      <c r="D299" s="214"/>
      <c r="E299" s="214"/>
      <c r="F299" s="214"/>
      <c r="G299" s="214"/>
      <c r="H299" s="214"/>
      <c r="I299" s="214"/>
      <c r="J299" s="214"/>
      <c r="K299" s="214"/>
      <c r="L299" s="214"/>
      <c r="M299" s="214"/>
      <c r="N299" s="214"/>
      <c r="O299" s="214"/>
      <c r="P299" s="214"/>
      <c r="Q299" s="214"/>
      <c r="R299" s="214"/>
      <c r="S299" s="214"/>
      <c r="T299" s="214"/>
      <c r="U299" s="214"/>
      <c r="V299" s="214"/>
      <c r="W299" s="214"/>
      <c r="X299" s="214"/>
      <c r="Y299" s="214"/>
      <c r="Z299" s="214"/>
      <c r="AA299" s="214"/>
      <c r="AB299" s="214"/>
      <c r="AC299" s="214"/>
      <c r="AD299" s="214"/>
      <c r="AE299" s="214"/>
      <c r="AF299" s="214"/>
      <c r="AG299" s="214"/>
      <c r="AH299" s="214"/>
      <c r="AI299" s="214"/>
      <c r="AJ299" s="214"/>
      <c r="AK299" s="214"/>
      <c r="AL299" s="214"/>
      <c r="AM299" s="214"/>
      <c r="AN299" s="214"/>
      <c r="AO299" s="214"/>
      <c r="AP299" s="214"/>
      <c r="AQ299" s="214"/>
      <c r="AR299" s="214"/>
      <c r="AS299" s="214"/>
      <c r="AT299" s="214"/>
      <c r="AU299" s="214"/>
      <c r="AV299" s="214"/>
      <c r="AW299" s="214"/>
      <c r="AX299" s="214"/>
      <c r="AY299" s="214"/>
      <c r="AZ299" s="214"/>
      <c r="BA299" s="214"/>
      <c r="BB299" s="214"/>
      <c r="BC299" s="214"/>
      <c r="BD299" s="214"/>
      <c r="BE299" s="214"/>
      <c r="BF299" s="214"/>
      <c r="BG299" s="214"/>
      <c r="BH299" s="214"/>
      <c r="BI299" s="214"/>
      <c r="BJ299" s="214"/>
      <c r="BK299" s="214"/>
      <c r="BL299" s="214"/>
      <c r="BM299" s="214"/>
      <c r="BN299" s="214"/>
      <c r="BO299" s="214"/>
      <c r="BP299" s="214"/>
      <c r="BQ299" s="214"/>
      <c r="BR299" s="214"/>
      <c r="BS299" s="214"/>
      <c r="BT299" s="214"/>
      <c r="BU299" s="214"/>
      <c r="BV299" s="214"/>
      <c r="BW299" s="214"/>
      <c r="BX299" s="214"/>
      <c r="BY299" s="214"/>
      <c r="BZ299" s="214"/>
      <c r="CA299" s="214"/>
    </row>
    <row r="300" spans="1:79" x14ac:dyDescent="0.25">
      <c r="A300" s="214"/>
      <c r="B300" s="214"/>
      <c r="C300" s="214"/>
      <c r="D300" s="214"/>
      <c r="E300" s="214"/>
      <c r="F300" s="214"/>
      <c r="G300" s="214"/>
      <c r="H300" s="214"/>
      <c r="I300" s="214"/>
      <c r="J300" s="214"/>
      <c r="K300" s="214"/>
      <c r="L300" s="214"/>
      <c r="M300" s="214"/>
      <c r="N300" s="214"/>
      <c r="O300" s="214"/>
      <c r="P300" s="214"/>
      <c r="Q300" s="214"/>
      <c r="R300" s="214"/>
      <c r="S300" s="214"/>
      <c r="T300" s="214"/>
      <c r="U300" s="214"/>
      <c r="V300" s="214"/>
      <c r="W300" s="214"/>
      <c r="X300" s="214"/>
      <c r="Y300" s="214"/>
      <c r="Z300" s="214"/>
      <c r="AA300" s="214"/>
      <c r="AB300" s="214"/>
      <c r="AC300" s="214"/>
      <c r="AD300" s="214"/>
      <c r="AE300" s="214"/>
      <c r="AF300" s="214"/>
      <c r="AG300" s="214"/>
      <c r="AH300" s="214"/>
      <c r="AI300" s="214"/>
      <c r="AJ300" s="214"/>
      <c r="AK300" s="214"/>
      <c r="AL300" s="214"/>
      <c r="AM300" s="214"/>
      <c r="AN300" s="214"/>
      <c r="AO300" s="214"/>
      <c r="AP300" s="214"/>
      <c r="AQ300" s="214"/>
      <c r="AR300" s="214"/>
      <c r="AS300" s="214"/>
      <c r="AT300" s="214"/>
      <c r="AU300" s="214"/>
      <c r="AV300" s="214"/>
      <c r="AW300" s="214"/>
      <c r="AX300" s="214"/>
      <c r="AY300" s="214"/>
      <c r="AZ300" s="214"/>
      <c r="BA300" s="214"/>
      <c r="BB300" s="214"/>
      <c r="BC300" s="214"/>
      <c r="BD300" s="214"/>
      <c r="BE300" s="214"/>
      <c r="BF300" s="214"/>
      <c r="BG300" s="214"/>
      <c r="BH300" s="214"/>
      <c r="BI300" s="214"/>
      <c r="BJ300" s="214"/>
      <c r="BK300" s="214"/>
      <c r="BL300" s="214"/>
      <c r="BM300" s="214"/>
      <c r="BN300" s="214"/>
      <c r="BO300" s="214"/>
      <c r="BP300" s="214"/>
      <c r="BQ300" s="214"/>
      <c r="BR300" s="214"/>
      <c r="BS300" s="214"/>
      <c r="BT300" s="214"/>
      <c r="BU300" s="214"/>
      <c r="BV300" s="214"/>
      <c r="BW300" s="214"/>
      <c r="BX300" s="214"/>
      <c r="BY300" s="214"/>
      <c r="BZ300" s="214"/>
      <c r="CA300" s="214"/>
    </row>
    <row r="301" spans="1:79" x14ac:dyDescent="0.25">
      <c r="A301" s="214"/>
      <c r="B301" s="214"/>
      <c r="C301" s="214"/>
      <c r="D301" s="214"/>
      <c r="E301" s="214"/>
      <c r="F301" s="214"/>
      <c r="G301" s="214"/>
      <c r="H301" s="214"/>
      <c r="I301" s="214"/>
      <c r="J301" s="214"/>
      <c r="K301" s="214"/>
      <c r="L301" s="214"/>
      <c r="M301" s="214"/>
      <c r="N301" s="214"/>
      <c r="O301" s="214"/>
      <c r="P301" s="214"/>
      <c r="Q301" s="214"/>
      <c r="R301" s="214"/>
      <c r="S301" s="214"/>
      <c r="T301" s="214"/>
      <c r="U301" s="214"/>
      <c r="V301" s="214"/>
      <c r="W301" s="214"/>
      <c r="X301" s="214"/>
      <c r="Y301" s="214"/>
      <c r="Z301" s="214"/>
      <c r="AA301" s="214"/>
      <c r="AB301" s="214"/>
      <c r="AC301" s="214"/>
      <c r="AD301" s="214"/>
      <c r="AE301" s="214"/>
      <c r="AF301" s="214"/>
      <c r="AG301" s="214"/>
      <c r="AH301" s="214"/>
      <c r="AI301" s="214"/>
      <c r="AJ301" s="214"/>
      <c r="AK301" s="214"/>
      <c r="AL301" s="214"/>
      <c r="AM301" s="214"/>
      <c r="AN301" s="214"/>
      <c r="AO301" s="214"/>
      <c r="AP301" s="214"/>
      <c r="AQ301" s="214"/>
      <c r="AR301" s="214"/>
      <c r="AS301" s="214"/>
      <c r="AT301" s="214"/>
      <c r="AU301" s="214"/>
      <c r="AV301" s="214"/>
      <c r="AW301" s="214"/>
      <c r="AX301" s="214"/>
      <c r="AY301" s="214"/>
      <c r="AZ301" s="214"/>
      <c r="BA301" s="214"/>
      <c r="BB301" s="214"/>
      <c r="BC301" s="214"/>
      <c r="BD301" s="214"/>
      <c r="BE301" s="214"/>
      <c r="BF301" s="214"/>
      <c r="BG301" s="214"/>
      <c r="BH301" s="214"/>
      <c r="BI301" s="214"/>
      <c r="BJ301" s="214"/>
      <c r="BK301" s="214"/>
      <c r="BL301" s="214"/>
      <c r="BM301" s="214"/>
      <c r="BN301" s="214"/>
      <c r="BO301" s="214"/>
      <c r="BP301" s="214"/>
      <c r="BQ301" s="214"/>
      <c r="BR301" s="214"/>
      <c r="BS301" s="214"/>
      <c r="BT301" s="214"/>
      <c r="BU301" s="214"/>
      <c r="BV301" s="214"/>
      <c r="BW301" s="214"/>
      <c r="BX301" s="214"/>
      <c r="BY301" s="214"/>
      <c r="BZ301" s="214"/>
      <c r="CA301" s="214"/>
    </row>
    <row r="302" spans="1:79" x14ac:dyDescent="0.25">
      <c r="A302" s="214"/>
      <c r="B302" s="214"/>
      <c r="C302" s="214"/>
      <c r="D302" s="214"/>
      <c r="E302" s="214"/>
      <c r="F302" s="214"/>
      <c r="G302" s="214"/>
      <c r="H302" s="214"/>
      <c r="I302" s="214"/>
      <c r="J302" s="214"/>
      <c r="K302" s="214"/>
      <c r="L302" s="214"/>
      <c r="M302" s="214"/>
      <c r="N302" s="214"/>
      <c r="O302" s="214"/>
      <c r="P302" s="214"/>
      <c r="Q302" s="214"/>
      <c r="R302" s="214"/>
      <c r="S302" s="214"/>
      <c r="T302" s="214"/>
      <c r="U302" s="214"/>
      <c r="V302" s="214"/>
      <c r="W302" s="214"/>
      <c r="X302" s="214"/>
      <c r="Y302" s="214"/>
      <c r="Z302" s="214"/>
      <c r="AA302" s="214"/>
      <c r="AB302" s="214"/>
      <c r="AC302" s="214"/>
      <c r="AD302" s="214"/>
      <c r="AE302" s="214"/>
      <c r="AF302" s="214"/>
      <c r="AG302" s="214"/>
      <c r="AH302" s="214"/>
      <c r="AI302" s="214"/>
      <c r="AJ302" s="214"/>
      <c r="AK302" s="214"/>
      <c r="AL302" s="214"/>
      <c r="AM302" s="214"/>
      <c r="AN302" s="214"/>
      <c r="AO302" s="214"/>
      <c r="AP302" s="214"/>
      <c r="AQ302" s="214"/>
      <c r="AR302" s="214"/>
      <c r="AS302" s="214"/>
      <c r="AT302" s="214"/>
      <c r="AU302" s="214"/>
      <c r="AV302" s="214"/>
      <c r="AW302" s="214"/>
      <c r="AX302" s="214"/>
      <c r="AY302" s="214"/>
      <c r="AZ302" s="214"/>
      <c r="BA302" s="214"/>
      <c r="BB302" s="214"/>
      <c r="BC302" s="214"/>
      <c r="BD302" s="214"/>
      <c r="BE302" s="214"/>
      <c r="BF302" s="214"/>
      <c r="BG302" s="214"/>
      <c r="BH302" s="214"/>
      <c r="BI302" s="214"/>
      <c r="BJ302" s="214"/>
      <c r="BK302" s="214"/>
      <c r="BL302" s="214"/>
      <c r="BM302" s="214"/>
      <c r="BN302" s="214"/>
      <c r="BO302" s="214"/>
      <c r="BP302" s="214"/>
      <c r="BQ302" s="214"/>
      <c r="BR302" s="214"/>
      <c r="BS302" s="214"/>
      <c r="BT302" s="214"/>
      <c r="BU302" s="214"/>
      <c r="BV302" s="214"/>
      <c r="BW302" s="214"/>
      <c r="BX302" s="214"/>
      <c r="BY302" s="214"/>
      <c r="BZ302" s="214"/>
      <c r="CA302" s="214"/>
    </row>
    <row r="303" spans="1:79" x14ac:dyDescent="0.25">
      <c r="A303" s="214"/>
      <c r="B303" s="214"/>
      <c r="C303" s="214"/>
      <c r="D303" s="214"/>
      <c r="E303" s="214"/>
      <c r="F303" s="214"/>
      <c r="G303" s="214"/>
      <c r="H303" s="214"/>
      <c r="I303" s="214"/>
      <c r="J303" s="214"/>
      <c r="K303" s="214"/>
      <c r="L303" s="214"/>
      <c r="M303" s="214"/>
      <c r="N303" s="214"/>
      <c r="O303" s="214"/>
      <c r="P303" s="214"/>
      <c r="Q303" s="214"/>
      <c r="R303" s="214"/>
      <c r="S303" s="214"/>
      <c r="T303" s="214"/>
      <c r="U303" s="214"/>
      <c r="V303" s="214"/>
      <c r="W303" s="214"/>
      <c r="X303" s="214"/>
      <c r="Y303" s="214"/>
      <c r="Z303" s="214"/>
      <c r="AA303" s="214"/>
      <c r="AB303" s="214"/>
      <c r="AC303" s="214"/>
      <c r="AD303" s="214"/>
      <c r="AE303" s="214"/>
      <c r="AF303" s="214"/>
      <c r="AG303" s="214"/>
      <c r="AH303" s="214"/>
      <c r="AI303" s="214"/>
      <c r="AJ303" s="214"/>
      <c r="AK303" s="214"/>
      <c r="AL303" s="214"/>
      <c r="AM303" s="214"/>
      <c r="AN303" s="214"/>
      <c r="AO303" s="214"/>
      <c r="AP303" s="214"/>
      <c r="AQ303" s="214"/>
      <c r="AR303" s="214"/>
      <c r="AS303" s="214"/>
      <c r="AT303" s="214"/>
      <c r="AU303" s="214"/>
      <c r="AV303" s="214"/>
      <c r="AW303" s="214"/>
      <c r="AX303" s="214"/>
      <c r="AY303" s="214"/>
      <c r="AZ303" s="214"/>
      <c r="BA303" s="214"/>
      <c r="BB303" s="214"/>
      <c r="BC303" s="214"/>
      <c r="BD303" s="214"/>
      <c r="BE303" s="214"/>
      <c r="BF303" s="214"/>
      <c r="BG303" s="214"/>
      <c r="BH303" s="214"/>
      <c r="BI303" s="214"/>
      <c r="BJ303" s="214"/>
      <c r="BK303" s="214"/>
      <c r="BL303" s="214"/>
      <c r="BM303" s="214"/>
      <c r="BN303" s="214"/>
      <c r="BO303" s="214"/>
      <c r="BP303" s="214"/>
      <c r="BQ303" s="214"/>
      <c r="BR303" s="214"/>
      <c r="BS303" s="214"/>
      <c r="BT303" s="214"/>
      <c r="BU303" s="214"/>
      <c r="BV303" s="214"/>
      <c r="BW303" s="214"/>
      <c r="BX303" s="214"/>
      <c r="BY303" s="214"/>
      <c r="BZ303" s="214"/>
      <c r="CA303" s="214"/>
    </row>
    <row r="304" spans="1:79" x14ac:dyDescent="0.25">
      <c r="A304" s="214"/>
      <c r="B304" s="214"/>
      <c r="C304" s="214"/>
      <c r="D304" s="214"/>
      <c r="E304" s="214"/>
      <c r="F304" s="214"/>
      <c r="G304" s="214"/>
      <c r="H304" s="214"/>
      <c r="I304" s="214"/>
      <c r="J304" s="214"/>
      <c r="K304" s="214"/>
      <c r="L304" s="214"/>
      <c r="M304" s="214"/>
      <c r="N304" s="214"/>
      <c r="O304" s="214"/>
      <c r="P304" s="214"/>
      <c r="Q304" s="214"/>
      <c r="R304" s="214"/>
      <c r="S304" s="214"/>
      <c r="T304" s="214"/>
      <c r="U304" s="214"/>
      <c r="V304" s="214"/>
      <c r="W304" s="214"/>
      <c r="X304" s="214"/>
      <c r="Y304" s="214"/>
      <c r="Z304" s="214"/>
      <c r="AA304" s="214"/>
      <c r="AB304" s="214"/>
      <c r="AC304" s="214"/>
      <c r="AD304" s="214"/>
      <c r="AE304" s="214"/>
      <c r="AF304" s="214"/>
      <c r="AG304" s="214"/>
      <c r="AH304" s="214"/>
      <c r="AI304" s="214"/>
      <c r="AJ304" s="214"/>
      <c r="AK304" s="214"/>
      <c r="AL304" s="214"/>
      <c r="AM304" s="214"/>
      <c r="AN304" s="214"/>
      <c r="AO304" s="214"/>
      <c r="AP304" s="214"/>
      <c r="AQ304" s="214"/>
      <c r="AR304" s="214"/>
      <c r="AS304" s="214"/>
      <c r="AT304" s="214"/>
      <c r="AU304" s="214"/>
      <c r="AV304" s="214"/>
      <c r="AW304" s="214"/>
      <c r="AX304" s="214"/>
      <c r="AY304" s="214"/>
      <c r="AZ304" s="214"/>
      <c r="BA304" s="214"/>
      <c r="BB304" s="214"/>
      <c r="BC304" s="214"/>
      <c r="BD304" s="214"/>
      <c r="BE304" s="214"/>
      <c r="BF304" s="214"/>
      <c r="BG304" s="214"/>
      <c r="BH304" s="214"/>
      <c r="BI304" s="214"/>
      <c r="BJ304" s="214"/>
      <c r="BK304" s="214"/>
      <c r="BL304" s="214"/>
      <c r="BM304" s="214"/>
      <c r="BN304" s="214"/>
      <c r="BO304" s="214"/>
      <c r="BP304" s="214"/>
      <c r="BQ304" s="214"/>
      <c r="BR304" s="214"/>
      <c r="BS304" s="214"/>
      <c r="BT304" s="214"/>
      <c r="BU304" s="214"/>
      <c r="BV304" s="214"/>
      <c r="BW304" s="214"/>
      <c r="BX304" s="214"/>
      <c r="BY304" s="214"/>
      <c r="BZ304" s="214"/>
      <c r="CA304" s="214"/>
    </row>
    <row r="305" spans="1:79" x14ac:dyDescent="0.25">
      <c r="A305" s="214"/>
      <c r="B305" s="214"/>
      <c r="C305" s="214"/>
      <c r="D305" s="214"/>
      <c r="E305" s="214"/>
      <c r="F305" s="214"/>
      <c r="G305" s="214"/>
      <c r="H305" s="214"/>
      <c r="I305" s="214"/>
      <c r="J305" s="214"/>
      <c r="K305" s="214"/>
      <c r="L305" s="214"/>
      <c r="M305" s="214"/>
      <c r="N305" s="214"/>
      <c r="O305" s="214"/>
      <c r="P305" s="214"/>
      <c r="Q305" s="214"/>
      <c r="R305" s="214"/>
      <c r="S305" s="214"/>
      <c r="T305" s="214"/>
      <c r="U305" s="214"/>
      <c r="V305" s="214"/>
      <c r="W305" s="214"/>
      <c r="X305" s="214"/>
      <c r="Y305" s="214"/>
      <c r="Z305" s="214"/>
      <c r="AA305" s="214"/>
      <c r="AB305" s="214"/>
      <c r="AC305" s="214"/>
      <c r="AD305" s="214"/>
      <c r="AE305" s="214"/>
      <c r="AF305" s="214"/>
      <c r="AG305" s="214"/>
      <c r="AH305" s="214"/>
      <c r="AI305" s="214"/>
      <c r="AJ305" s="214"/>
      <c r="AK305" s="214"/>
      <c r="AL305" s="214"/>
      <c r="AM305" s="214"/>
      <c r="AN305" s="214"/>
      <c r="AO305" s="214"/>
      <c r="AP305" s="214"/>
      <c r="AQ305" s="214"/>
      <c r="AR305" s="214"/>
      <c r="AS305" s="214"/>
      <c r="AT305" s="214"/>
      <c r="AU305" s="214"/>
      <c r="AV305" s="214"/>
      <c r="AW305" s="214"/>
      <c r="AX305" s="214"/>
      <c r="AY305" s="214"/>
      <c r="AZ305" s="214"/>
      <c r="BA305" s="214"/>
      <c r="BB305" s="214"/>
      <c r="BC305" s="214"/>
      <c r="BD305" s="214"/>
      <c r="BE305" s="214"/>
      <c r="BF305" s="214"/>
      <c r="BG305" s="214"/>
      <c r="BH305" s="214"/>
      <c r="BI305" s="214"/>
      <c r="BJ305" s="214"/>
      <c r="BK305" s="214"/>
      <c r="BL305" s="214"/>
      <c r="BM305" s="214"/>
      <c r="BN305" s="214"/>
      <c r="BO305" s="214"/>
      <c r="BP305" s="214"/>
      <c r="BQ305" s="214"/>
      <c r="BR305" s="214"/>
      <c r="BS305" s="214"/>
      <c r="BT305" s="214"/>
      <c r="BU305" s="214"/>
      <c r="BV305" s="214"/>
      <c r="BW305" s="214"/>
      <c r="BX305" s="214"/>
      <c r="BY305" s="214"/>
      <c r="BZ305" s="214"/>
      <c r="CA305" s="214"/>
    </row>
    <row r="306" spans="1:79" x14ac:dyDescent="0.25">
      <c r="A306" s="214"/>
      <c r="B306" s="214"/>
      <c r="C306" s="214"/>
      <c r="D306" s="214"/>
      <c r="E306" s="214"/>
      <c r="F306" s="214"/>
      <c r="G306" s="214"/>
      <c r="H306" s="214"/>
      <c r="I306" s="214"/>
      <c r="J306" s="214"/>
      <c r="K306" s="214"/>
      <c r="L306" s="214"/>
      <c r="M306" s="214"/>
      <c r="N306" s="214"/>
      <c r="O306" s="214"/>
      <c r="P306" s="214"/>
      <c r="Q306" s="214"/>
      <c r="R306" s="214"/>
      <c r="S306" s="214"/>
      <c r="T306" s="214"/>
      <c r="U306" s="214"/>
      <c r="V306" s="214"/>
      <c r="W306" s="214"/>
      <c r="X306" s="214"/>
      <c r="Y306" s="214"/>
      <c r="Z306" s="214"/>
      <c r="AA306" s="214"/>
      <c r="AB306" s="214"/>
      <c r="AC306" s="214"/>
      <c r="AD306" s="214"/>
      <c r="AE306" s="214"/>
      <c r="AF306" s="214"/>
      <c r="AG306" s="214"/>
      <c r="AH306" s="214"/>
      <c r="AI306" s="214"/>
      <c r="AJ306" s="214"/>
      <c r="AK306" s="214"/>
      <c r="AL306" s="214"/>
      <c r="AM306" s="214"/>
      <c r="AN306" s="214"/>
      <c r="AO306" s="214"/>
      <c r="AP306" s="214"/>
      <c r="AQ306" s="214"/>
      <c r="AR306" s="214"/>
      <c r="AS306" s="214"/>
      <c r="AT306" s="214"/>
      <c r="AU306" s="214"/>
      <c r="AV306" s="214"/>
      <c r="AW306" s="214"/>
      <c r="AX306" s="214"/>
      <c r="AY306" s="214"/>
      <c r="AZ306" s="214"/>
      <c r="BA306" s="214"/>
      <c r="BB306" s="214"/>
      <c r="BC306" s="214"/>
      <c r="BD306" s="214"/>
      <c r="BE306" s="214"/>
      <c r="BF306" s="214"/>
      <c r="BG306" s="214"/>
      <c r="BH306" s="214"/>
      <c r="BI306" s="214"/>
      <c r="BJ306" s="214"/>
      <c r="BK306" s="214"/>
      <c r="BL306" s="214"/>
      <c r="BM306" s="214"/>
      <c r="BN306" s="214"/>
      <c r="BO306" s="214"/>
      <c r="BP306" s="214"/>
      <c r="BQ306" s="214"/>
      <c r="BR306" s="214"/>
      <c r="BS306" s="214"/>
      <c r="BT306" s="214"/>
      <c r="BU306" s="214"/>
      <c r="BV306" s="214"/>
      <c r="BW306" s="214"/>
      <c r="BX306" s="214"/>
      <c r="BY306" s="214"/>
      <c r="BZ306" s="214"/>
      <c r="CA306" s="214"/>
    </row>
    <row r="307" spans="1:79" x14ac:dyDescent="0.25">
      <c r="A307" s="214"/>
      <c r="B307" s="214"/>
      <c r="C307" s="214"/>
      <c r="D307" s="214"/>
      <c r="E307" s="214"/>
      <c r="F307" s="214"/>
      <c r="G307" s="214"/>
      <c r="H307" s="214"/>
      <c r="I307" s="214"/>
      <c r="J307" s="214"/>
      <c r="K307" s="214"/>
      <c r="L307" s="214"/>
      <c r="M307" s="214"/>
      <c r="N307" s="214"/>
      <c r="O307" s="214"/>
      <c r="P307" s="214"/>
      <c r="Q307" s="214"/>
      <c r="R307" s="214"/>
      <c r="S307" s="214"/>
      <c r="T307" s="214"/>
      <c r="U307" s="214"/>
      <c r="V307" s="214"/>
      <c r="W307" s="214"/>
      <c r="X307" s="214"/>
      <c r="Y307" s="214"/>
      <c r="Z307" s="214"/>
      <c r="AA307" s="214"/>
      <c r="AB307" s="214"/>
      <c r="AC307" s="214"/>
      <c r="AD307" s="214"/>
      <c r="AE307" s="214"/>
      <c r="AF307" s="214"/>
      <c r="AG307" s="214"/>
      <c r="AH307" s="214"/>
      <c r="AI307" s="214"/>
      <c r="AJ307" s="214"/>
      <c r="AK307" s="214"/>
      <c r="AL307" s="214"/>
      <c r="AM307" s="214"/>
      <c r="AN307" s="214"/>
      <c r="AO307" s="214"/>
      <c r="AP307" s="214"/>
      <c r="AQ307" s="214"/>
      <c r="AR307" s="214"/>
      <c r="AS307" s="214"/>
      <c r="AT307" s="214"/>
      <c r="AU307" s="214"/>
      <c r="AV307" s="214"/>
      <c r="AW307" s="214"/>
      <c r="AX307" s="214"/>
      <c r="AY307" s="214"/>
      <c r="AZ307" s="214"/>
      <c r="BA307" s="214"/>
      <c r="BB307" s="214"/>
      <c r="BC307" s="214"/>
      <c r="BD307" s="214"/>
      <c r="BE307" s="214"/>
      <c r="BF307" s="214"/>
      <c r="BG307" s="214"/>
      <c r="BH307" s="214"/>
      <c r="BI307" s="214"/>
      <c r="BJ307" s="214"/>
      <c r="BK307" s="214"/>
      <c r="BL307" s="214"/>
      <c r="BM307" s="214"/>
      <c r="BN307" s="214"/>
      <c r="BO307" s="214"/>
      <c r="BP307" s="214"/>
      <c r="BQ307" s="214"/>
      <c r="BR307" s="214"/>
      <c r="BS307" s="214"/>
      <c r="BT307" s="214"/>
      <c r="BU307" s="214"/>
      <c r="BV307" s="214"/>
      <c r="BW307" s="214"/>
      <c r="BX307" s="214"/>
      <c r="BY307" s="214"/>
      <c r="BZ307" s="214"/>
      <c r="CA307" s="214"/>
    </row>
    <row r="308" spans="1:79" x14ac:dyDescent="0.25">
      <c r="A308" s="214"/>
      <c r="B308" s="214"/>
      <c r="C308" s="214"/>
      <c r="D308" s="214"/>
      <c r="E308" s="214"/>
      <c r="F308" s="214"/>
      <c r="G308" s="214"/>
      <c r="H308" s="214"/>
      <c r="I308" s="214"/>
      <c r="J308" s="214"/>
      <c r="K308" s="214"/>
      <c r="L308" s="214"/>
      <c r="M308" s="214"/>
      <c r="N308" s="214"/>
      <c r="O308" s="214"/>
      <c r="P308" s="214"/>
      <c r="Q308" s="214"/>
      <c r="R308" s="214"/>
      <c r="S308" s="214"/>
      <c r="T308" s="214"/>
      <c r="U308" s="214"/>
      <c r="V308" s="214"/>
      <c r="W308" s="214"/>
      <c r="X308" s="214"/>
      <c r="Y308" s="214"/>
      <c r="Z308" s="214"/>
      <c r="AA308" s="214"/>
      <c r="AB308" s="214"/>
      <c r="AC308" s="214"/>
      <c r="AD308" s="214"/>
      <c r="AE308" s="214"/>
      <c r="AF308" s="214"/>
      <c r="AG308" s="214"/>
      <c r="AH308" s="214"/>
      <c r="AI308" s="214"/>
      <c r="AJ308" s="214"/>
      <c r="AK308" s="214"/>
      <c r="AL308" s="214"/>
      <c r="AM308" s="214"/>
      <c r="AN308" s="214"/>
      <c r="AO308" s="214"/>
      <c r="AP308" s="214"/>
      <c r="AQ308" s="214"/>
      <c r="AR308" s="214"/>
      <c r="AS308" s="214"/>
      <c r="AT308" s="214"/>
      <c r="AU308" s="214"/>
      <c r="AV308" s="214"/>
      <c r="AW308" s="214"/>
      <c r="AX308" s="214"/>
      <c r="AY308" s="214"/>
      <c r="AZ308" s="214"/>
      <c r="BA308" s="214"/>
      <c r="BB308" s="214"/>
      <c r="BC308" s="214"/>
      <c r="BD308" s="214"/>
      <c r="BE308" s="214"/>
      <c r="BF308" s="214"/>
      <c r="BG308" s="214"/>
      <c r="BH308" s="214"/>
      <c r="BI308" s="214"/>
      <c r="BJ308" s="214"/>
      <c r="BK308" s="214"/>
      <c r="BL308" s="214"/>
      <c r="BM308" s="214"/>
      <c r="BN308" s="214"/>
      <c r="BO308" s="214"/>
      <c r="BP308" s="214"/>
      <c r="BQ308" s="214"/>
      <c r="BR308" s="214"/>
      <c r="BS308" s="214"/>
      <c r="BT308" s="214"/>
      <c r="BU308" s="214"/>
      <c r="BV308" s="214"/>
      <c r="BW308" s="214"/>
      <c r="BX308" s="214"/>
      <c r="BY308" s="214"/>
      <c r="BZ308" s="214"/>
      <c r="CA308" s="214"/>
    </row>
    <row r="309" spans="1:79" x14ac:dyDescent="0.25">
      <c r="A309" s="214"/>
      <c r="B309" s="214"/>
      <c r="C309" s="214"/>
      <c r="D309" s="214"/>
      <c r="E309" s="214"/>
      <c r="F309" s="214"/>
      <c r="G309" s="214"/>
      <c r="H309" s="214"/>
      <c r="I309" s="214"/>
      <c r="J309" s="214"/>
      <c r="K309" s="214"/>
      <c r="L309" s="214"/>
      <c r="M309" s="214"/>
      <c r="N309" s="214"/>
      <c r="O309" s="214"/>
      <c r="P309" s="214"/>
      <c r="Q309" s="214"/>
      <c r="R309" s="214"/>
      <c r="S309" s="214"/>
      <c r="T309" s="214"/>
      <c r="U309" s="214"/>
      <c r="V309" s="214"/>
      <c r="W309" s="214"/>
      <c r="X309" s="214"/>
      <c r="Y309" s="214"/>
      <c r="Z309" s="214"/>
      <c r="AA309" s="214"/>
      <c r="AB309" s="214"/>
      <c r="AC309" s="214"/>
      <c r="AD309" s="214"/>
      <c r="AE309" s="214"/>
      <c r="AF309" s="214"/>
      <c r="AG309" s="214"/>
      <c r="AH309" s="214"/>
      <c r="AI309" s="214"/>
      <c r="AJ309" s="214"/>
      <c r="AK309" s="214"/>
      <c r="AL309" s="214"/>
      <c r="AM309" s="214"/>
      <c r="AN309" s="214"/>
      <c r="AO309" s="214"/>
      <c r="AP309" s="214"/>
      <c r="AQ309" s="214"/>
      <c r="AR309" s="214"/>
      <c r="AS309" s="214"/>
      <c r="AT309" s="214"/>
      <c r="AU309" s="214"/>
      <c r="AV309" s="214"/>
      <c r="AW309" s="214"/>
      <c r="AX309" s="214"/>
      <c r="AY309" s="214"/>
      <c r="AZ309" s="214"/>
      <c r="BA309" s="214"/>
      <c r="BB309" s="214"/>
      <c r="BC309" s="214"/>
      <c r="BD309" s="214"/>
      <c r="BE309" s="214"/>
      <c r="BF309" s="214"/>
      <c r="BG309" s="214"/>
      <c r="BH309" s="214"/>
      <c r="BI309" s="214"/>
      <c r="BJ309" s="214"/>
      <c r="BK309" s="214"/>
      <c r="BL309" s="214"/>
      <c r="BM309" s="214"/>
      <c r="BN309" s="214"/>
      <c r="BO309" s="214"/>
      <c r="BP309" s="214"/>
      <c r="BQ309" s="214"/>
      <c r="BR309" s="214"/>
      <c r="BS309" s="214"/>
      <c r="BT309" s="214"/>
      <c r="BU309" s="214"/>
      <c r="BV309" s="214"/>
      <c r="BW309" s="214"/>
      <c r="BX309" s="214"/>
      <c r="BY309" s="214"/>
      <c r="BZ309" s="214"/>
      <c r="CA309" s="214"/>
    </row>
    <row r="310" spans="1:79" x14ac:dyDescent="0.25">
      <c r="A310" s="214"/>
      <c r="B310" s="214"/>
      <c r="C310" s="214"/>
      <c r="D310" s="214"/>
      <c r="E310" s="214"/>
      <c r="F310" s="214"/>
      <c r="G310" s="214"/>
      <c r="H310" s="214"/>
      <c r="I310" s="214"/>
      <c r="J310" s="214"/>
      <c r="K310" s="214"/>
      <c r="L310" s="214"/>
      <c r="M310" s="214"/>
      <c r="N310" s="214"/>
      <c r="O310" s="214"/>
      <c r="P310" s="214"/>
      <c r="Q310" s="214"/>
      <c r="R310" s="214"/>
      <c r="S310" s="214"/>
      <c r="T310" s="214"/>
      <c r="U310" s="214"/>
      <c r="V310" s="214"/>
      <c r="W310" s="214"/>
      <c r="X310" s="214"/>
      <c r="Y310" s="214"/>
      <c r="Z310" s="214"/>
      <c r="AA310" s="214"/>
      <c r="AB310" s="214"/>
      <c r="AC310" s="214"/>
      <c r="AD310" s="214"/>
      <c r="AE310" s="214"/>
      <c r="AF310" s="214"/>
      <c r="AG310" s="214"/>
      <c r="AH310" s="214"/>
      <c r="AI310" s="214"/>
      <c r="AJ310" s="214"/>
      <c r="AK310" s="214"/>
      <c r="AL310" s="214"/>
      <c r="AM310" s="214"/>
      <c r="AN310" s="214"/>
      <c r="AO310" s="214"/>
      <c r="AP310" s="214"/>
      <c r="AQ310" s="214"/>
      <c r="AR310" s="214"/>
      <c r="AS310" s="214"/>
      <c r="AT310" s="214"/>
      <c r="AU310" s="214"/>
      <c r="AV310" s="214"/>
      <c r="AW310" s="214"/>
      <c r="AX310" s="214"/>
      <c r="AY310" s="214"/>
      <c r="AZ310" s="214"/>
      <c r="BA310" s="214"/>
      <c r="BB310" s="214"/>
      <c r="BC310" s="214"/>
      <c r="BD310" s="214"/>
      <c r="BE310" s="214"/>
      <c r="BF310" s="214"/>
      <c r="BG310" s="214"/>
      <c r="BH310" s="214"/>
      <c r="BI310" s="214"/>
      <c r="BJ310" s="214"/>
      <c r="BK310" s="214"/>
      <c r="BL310" s="214"/>
      <c r="BM310" s="214"/>
      <c r="BN310" s="214"/>
      <c r="BO310" s="214"/>
      <c r="BP310" s="214"/>
      <c r="BQ310" s="214"/>
      <c r="BR310" s="214"/>
      <c r="BS310" s="214"/>
      <c r="BT310" s="214"/>
      <c r="BU310" s="214"/>
      <c r="BV310" s="214"/>
      <c r="BW310" s="214"/>
      <c r="BX310" s="214"/>
      <c r="BY310" s="214"/>
      <c r="BZ310" s="214"/>
      <c r="CA310" s="214"/>
    </row>
    <row r="311" spans="1:79" x14ac:dyDescent="0.25">
      <c r="A311" s="214"/>
      <c r="B311" s="214"/>
      <c r="C311" s="214"/>
      <c r="D311" s="214"/>
      <c r="E311" s="214"/>
      <c r="F311" s="214"/>
      <c r="G311" s="214"/>
      <c r="H311" s="214"/>
      <c r="I311" s="214"/>
      <c r="J311" s="214"/>
      <c r="K311" s="214"/>
      <c r="L311" s="214"/>
      <c r="M311" s="214"/>
      <c r="N311" s="214"/>
      <c r="O311" s="214"/>
      <c r="P311" s="214"/>
      <c r="Q311" s="214"/>
      <c r="R311" s="214"/>
      <c r="S311" s="214"/>
      <c r="T311" s="214"/>
      <c r="U311" s="214"/>
      <c r="V311" s="214"/>
      <c r="W311" s="214"/>
      <c r="X311" s="214"/>
      <c r="Y311" s="214"/>
      <c r="Z311" s="214"/>
      <c r="AA311" s="214"/>
      <c r="AB311" s="214"/>
      <c r="AC311" s="214"/>
      <c r="AD311" s="214"/>
      <c r="AE311" s="214"/>
      <c r="AF311" s="214"/>
      <c r="AG311" s="214"/>
      <c r="AH311" s="214"/>
      <c r="AI311" s="214"/>
      <c r="AJ311" s="214"/>
      <c r="AK311" s="214"/>
      <c r="AL311" s="214"/>
      <c r="AM311" s="214"/>
      <c r="AN311" s="214"/>
      <c r="AO311" s="214"/>
      <c r="AP311" s="214"/>
      <c r="AQ311" s="214"/>
      <c r="AR311" s="214"/>
      <c r="AS311" s="214"/>
      <c r="AT311" s="214"/>
      <c r="AU311" s="214"/>
      <c r="AV311" s="214"/>
      <c r="AW311" s="214"/>
      <c r="AX311" s="214"/>
      <c r="AY311" s="214"/>
      <c r="AZ311" s="214"/>
      <c r="BA311" s="214"/>
      <c r="BB311" s="214"/>
      <c r="BC311" s="214"/>
      <c r="BD311" s="214"/>
      <c r="BE311" s="214"/>
      <c r="BF311" s="214"/>
      <c r="BG311" s="214"/>
      <c r="BH311" s="214"/>
      <c r="BI311" s="214"/>
      <c r="BJ311" s="214"/>
      <c r="BK311" s="214"/>
      <c r="BL311" s="214"/>
      <c r="BM311" s="214"/>
      <c r="BN311" s="214"/>
      <c r="BO311" s="214"/>
      <c r="BP311" s="214"/>
      <c r="BQ311" s="214"/>
      <c r="BR311" s="214"/>
      <c r="BS311" s="214"/>
      <c r="BT311" s="214"/>
      <c r="BU311" s="214"/>
      <c r="BV311" s="214"/>
      <c r="BW311" s="214"/>
      <c r="BX311" s="214"/>
      <c r="BY311" s="214"/>
      <c r="BZ311" s="214"/>
      <c r="CA311" s="214"/>
    </row>
    <row r="312" spans="1:79" x14ac:dyDescent="0.25">
      <c r="A312" s="214"/>
      <c r="B312" s="214"/>
      <c r="C312" s="214"/>
      <c r="D312" s="214"/>
      <c r="E312" s="214"/>
      <c r="F312" s="214"/>
      <c r="G312" s="214"/>
      <c r="H312" s="214"/>
      <c r="I312" s="214"/>
      <c r="J312" s="214"/>
      <c r="K312" s="214"/>
      <c r="L312" s="214"/>
      <c r="M312" s="214"/>
      <c r="N312" s="214"/>
      <c r="O312" s="214"/>
      <c r="P312" s="214"/>
      <c r="Q312" s="214"/>
      <c r="R312" s="214"/>
      <c r="S312" s="214"/>
      <c r="T312" s="214"/>
      <c r="U312" s="214"/>
      <c r="V312" s="214"/>
      <c r="W312" s="214"/>
      <c r="X312" s="214"/>
      <c r="Y312" s="214"/>
      <c r="Z312" s="214"/>
      <c r="AA312" s="214"/>
      <c r="AB312" s="214"/>
      <c r="AC312" s="214"/>
      <c r="AD312" s="214"/>
      <c r="AE312" s="214"/>
      <c r="AF312" s="214"/>
      <c r="AG312" s="214"/>
      <c r="AH312" s="214"/>
      <c r="AI312" s="214"/>
      <c r="AJ312" s="214"/>
      <c r="AK312" s="214"/>
      <c r="AL312" s="214"/>
      <c r="AM312" s="214"/>
      <c r="AN312" s="214"/>
      <c r="AO312" s="214"/>
      <c r="AP312" s="214"/>
      <c r="AQ312" s="214"/>
      <c r="AR312" s="214"/>
      <c r="AS312" s="214"/>
      <c r="AT312" s="214"/>
      <c r="AU312" s="214"/>
      <c r="AV312" s="214"/>
      <c r="AW312" s="214"/>
      <c r="AX312" s="214"/>
      <c r="AY312" s="214"/>
      <c r="AZ312" s="214"/>
      <c r="BA312" s="214"/>
      <c r="BB312" s="214"/>
      <c r="BC312" s="214"/>
      <c r="BD312" s="214"/>
      <c r="BE312" s="214"/>
      <c r="BF312" s="214"/>
      <c r="BG312" s="214"/>
      <c r="BH312" s="214"/>
      <c r="BI312" s="214"/>
      <c r="BJ312" s="214"/>
      <c r="BK312" s="214"/>
      <c r="BL312" s="214"/>
      <c r="BM312" s="214"/>
      <c r="BN312" s="214"/>
      <c r="BO312" s="214"/>
      <c r="BP312" s="214"/>
      <c r="BQ312" s="214"/>
      <c r="BR312" s="214"/>
      <c r="BS312" s="214"/>
      <c r="BT312" s="214"/>
      <c r="BU312" s="214"/>
      <c r="BV312" s="214"/>
      <c r="BW312" s="214"/>
      <c r="BX312" s="214"/>
      <c r="BY312" s="214"/>
      <c r="BZ312" s="214"/>
      <c r="CA312" s="214"/>
    </row>
    <row r="313" spans="1:79" x14ac:dyDescent="0.25">
      <c r="A313" s="214"/>
      <c r="B313" s="214"/>
      <c r="C313" s="214"/>
      <c r="D313" s="214"/>
      <c r="E313" s="214"/>
      <c r="F313" s="214"/>
      <c r="G313" s="214"/>
      <c r="H313" s="214"/>
      <c r="I313" s="214"/>
      <c r="J313" s="214"/>
      <c r="K313" s="214"/>
      <c r="L313" s="214"/>
      <c r="M313" s="214"/>
      <c r="N313" s="214"/>
      <c r="O313" s="214"/>
      <c r="P313" s="214"/>
      <c r="Q313" s="214"/>
      <c r="R313" s="214"/>
      <c r="S313" s="214"/>
      <c r="T313" s="214"/>
      <c r="U313" s="214"/>
      <c r="V313" s="214"/>
      <c r="W313" s="214"/>
      <c r="X313" s="214"/>
      <c r="Y313" s="214"/>
      <c r="Z313" s="214"/>
      <c r="AA313" s="214"/>
      <c r="AB313" s="214"/>
      <c r="AC313" s="214"/>
      <c r="AD313" s="214"/>
      <c r="AE313" s="214"/>
      <c r="AF313" s="214"/>
      <c r="AG313" s="214"/>
      <c r="AH313" s="214"/>
      <c r="AI313" s="214"/>
      <c r="AJ313" s="214"/>
      <c r="AK313" s="214"/>
      <c r="AL313" s="214"/>
      <c r="AM313" s="214"/>
      <c r="AN313" s="214"/>
      <c r="AO313" s="214"/>
      <c r="AP313" s="214"/>
      <c r="AQ313" s="214"/>
      <c r="AR313" s="214"/>
      <c r="AS313" s="214"/>
      <c r="AT313" s="214"/>
      <c r="AU313" s="214"/>
      <c r="AV313" s="214"/>
      <c r="AW313" s="214"/>
      <c r="AX313" s="214"/>
      <c r="AY313" s="214"/>
      <c r="AZ313" s="214"/>
      <c r="BA313" s="214"/>
      <c r="BB313" s="214"/>
      <c r="BC313" s="214"/>
      <c r="BD313" s="214"/>
      <c r="BE313" s="214"/>
      <c r="BF313" s="214"/>
      <c r="BG313" s="214"/>
      <c r="BH313" s="214"/>
      <c r="BI313" s="214"/>
      <c r="BJ313" s="214"/>
      <c r="BK313" s="214"/>
      <c r="BL313" s="214"/>
      <c r="BM313" s="214"/>
      <c r="BN313" s="214"/>
      <c r="BO313" s="214"/>
      <c r="BP313" s="214"/>
      <c r="BQ313" s="214"/>
      <c r="BR313" s="214"/>
      <c r="BS313" s="214"/>
      <c r="BT313" s="214"/>
      <c r="BU313" s="214"/>
      <c r="BV313" s="214"/>
      <c r="BW313" s="214"/>
      <c r="BX313" s="214"/>
      <c r="BY313" s="214"/>
      <c r="BZ313" s="214"/>
      <c r="CA313" s="214"/>
    </row>
    <row r="314" spans="1:79" x14ac:dyDescent="0.25">
      <c r="A314" s="214"/>
      <c r="B314" s="214"/>
      <c r="C314" s="214"/>
      <c r="D314" s="214"/>
      <c r="E314" s="214"/>
      <c r="F314" s="214"/>
      <c r="G314" s="214"/>
      <c r="H314" s="214"/>
      <c r="I314" s="214"/>
      <c r="J314" s="214"/>
      <c r="K314" s="214"/>
      <c r="L314" s="214"/>
      <c r="M314" s="214"/>
      <c r="N314" s="214"/>
      <c r="O314" s="214"/>
      <c r="P314" s="214"/>
      <c r="Q314" s="214"/>
      <c r="R314" s="214"/>
      <c r="S314" s="214"/>
      <c r="T314" s="214"/>
      <c r="U314" s="214"/>
      <c r="V314" s="214"/>
      <c r="W314" s="214"/>
      <c r="X314" s="214"/>
      <c r="Y314" s="214"/>
      <c r="Z314" s="214"/>
      <c r="AA314" s="214"/>
      <c r="AB314" s="214"/>
      <c r="AC314" s="214"/>
      <c r="AD314" s="214"/>
      <c r="AE314" s="214"/>
      <c r="AF314" s="214"/>
      <c r="AG314" s="214"/>
      <c r="AH314" s="214"/>
      <c r="AI314" s="214"/>
      <c r="AJ314" s="214"/>
      <c r="AK314" s="214"/>
      <c r="AL314" s="214"/>
      <c r="AM314" s="214"/>
      <c r="AN314" s="214"/>
      <c r="AO314" s="214"/>
      <c r="AP314" s="214"/>
      <c r="AQ314" s="214"/>
      <c r="AR314" s="214"/>
      <c r="AS314" s="214"/>
      <c r="AT314" s="214"/>
      <c r="AU314" s="214"/>
      <c r="AV314" s="214"/>
      <c r="AW314" s="214"/>
      <c r="AX314" s="214"/>
      <c r="AY314" s="214"/>
      <c r="AZ314" s="214"/>
      <c r="BA314" s="214"/>
      <c r="BB314" s="214"/>
      <c r="BC314" s="214"/>
      <c r="BD314" s="214"/>
      <c r="BE314" s="214"/>
      <c r="BF314" s="214"/>
      <c r="BG314" s="214"/>
      <c r="BH314" s="214"/>
      <c r="BI314" s="214"/>
      <c r="BJ314" s="214"/>
      <c r="BK314" s="214"/>
      <c r="BL314" s="214"/>
      <c r="BM314" s="214"/>
      <c r="BN314" s="214"/>
      <c r="BO314" s="214"/>
      <c r="BP314" s="214"/>
      <c r="BQ314" s="214"/>
      <c r="BR314" s="214"/>
      <c r="BS314" s="214"/>
      <c r="BT314" s="214"/>
      <c r="BU314" s="214"/>
      <c r="BV314" s="214"/>
      <c r="BW314" s="214"/>
      <c r="BX314" s="214"/>
      <c r="BY314" s="214"/>
      <c r="BZ314" s="214"/>
      <c r="CA314" s="214"/>
    </row>
    <row r="315" spans="1:79" x14ac:dyDescent="0.25">
      <c r="A315" s="214"/>
      <c r="B315" s="214"/>
      <c r="C315" s="214"/>
      <c r="D315" s="214"/>
      <c r="E315" s="214"/>
      <c r="F315" s="214"/>
      <c r="G315" s="214"/>
      <c r="H315" s="214"/>
      <c r="I315" s="214"/>
      <c r="J315" s="214"/>
      <c r="K315" s="214"/>
      <c r="L315" s="214"/>
      <c r="M315" s="214"/>
      <c r="N315" s="214"/>
      <c r="O315" s="214"/>
      <c r="P315" s="214"/>
      <c r="Q315" s="214"/>
      <c r="R315" s="214"/>
      <c r="S315" s="214"/>
      <c r="T315" s="214"/>
      <c r="U315" s="214"/>
      <c r="V315" s="214"/>
      <c r="W315" s="214"/>
      <c r="X315" s="214"/>
      <c r="Y315" s="214"/>
      <c r="Z315" s="214"/>
      <c r="AA315" s="214"/>
      <c r="AB315" s="214"/>
      <c r="AC315" s="214"/>
      <c r="AD315" s="214"/>
      <c r="AE315" s="214"/>
      <c r="AF315" s="214"/>
      <c r="AG315" s="214"/>
      <c r="AH315" s="214"/>
      <c r="AI315" s="214"/>
      <c r="AJ315" s="214"/>
      <c r="AK315" s="214"/>
      <c r="AL315" s="214"/>
      <c r="AM315" s="214"/>
      <c r="AN315" s="214"/>
      <c r="AO315" s="214"/>
      <c r="AP315" s="214"/>
      <c r="AQ315" s="214"/>
      <c r="AR315" s="214"/>
      <c r="AS315" s="214"/>
      <c r="AT315" s="214"/>
      <c r="AU315" s="214"/>
      <c r="AV315" s="214"/>
      <c r="AW315" s="214"/>
      <c r="AX315" s="214"/>
      <c r="AY315" s="214"/>
      <c r="AZ315" s="214"/>
      <c r="BA315" s="214"/>
      <c r="BB315" s="214"/>
      <c r="BC315" s="214"/>
      <c r="BD315" s="214"/>
      <c r="BE315" s="214"/>
      <c r="BF315" s="214"/>
      <c r="BG315" s="214"/>
      <c r="BH315" s="214"/>
      <c r="BI315" s="214"/>
      <c r="BJ315" s="214"/>
      <c r="BK315" s="214"/>
      <c r="BL315" s="214"/>
      <c r="BM315" s="214"/>
      <c r="BN315" s="214"/>
      <c r="BO315" s="214"/>
      <c r="BP315" s="214"/>
      <c r="BQ315" s="214"/>
      <c r="BR315" s="214"/>
      <c r="BS315" s="214"/>
      <c r="BT315" s="214"/>
      <c r="BU315" s="214"/>
      <c r="BV315" s="214"/>
      <c r="BW315" s="214"/>
      <c r="BX315" s="214"/>
      <c r="BY315" s="214"/>
      <c r="BZ315" s="214"/>
      <c r="CA315" s="214"/>
    </row>
    <row r="316" spans="1:79" x14ac:dyDescent="0.25">
      <c r="A316" s="214"/>
      <c r="B316" s="214"/>
      <c r="C316" s="214"/>
      <c r="D316" s="214"/>
      <c r="E316" s="214"/>
      <c r="F316" s="214"/>
      <c r="G316" s="214"/>
      <c r="H316" s="214"/>
      <c r="I316" s="214"/>
      <c r="J316" s="214"/>
      <c r="K316" s="214"/>
      <c r="L316" s="214"/>
      <c r="M316" s="214"/>
      <c r="N316" s="214"/>
      <c r="O316" s="214"/>
      <c r="P316" s="214"/>
      <c r="Q316" s="214"/>
      <c r="R316" s="214"/>
      <c r="S316" s="214"/>
      <c r="T316" s="214"/>
      <c r="U316" s="214"/>
      <c r="V316" s="214"/>
      <c r="W316" s="214"/>
      <c r="X316" s="214"/>
      <c r="Y316" s="214"/>
      <c r="Z316" s="214"/>
      <c r="AA316" s="214"/>
      <c r="AB316" s="214"/>
      <c r="AC316" s="214"/>
      <c r="AD316" s="214"/>
      <c r="AE316" s="214"/>
      <c r="AF316" s="214"/>
      <c r="AG316" s="214"/>
      <c r="AH316" s="214"/>
      <c r="AI316" s="214"/>
      <c r="AJ316" s="214"/>
      <c r="AK316" s="214"/>
      <c r="AL316" s="214"/>
      <c r="AM316" s="214"/>
      <c r="AN316" s="214"/>
      <c r="AO316" s="214"/>
      <c r="AP316" s="214"/>
      <c r="AQ316" s="214"/>
      <c r="AR316" s="214"/>
      <c r="AS316" s="214"/>
      <c r="AT316" s="214"/>
      <c r="AU316" s="214"/>
      <c r="AV316" s="214"/>
      <c r="AW316" s="214"/>
      <c r="AX316" s="214"/>
      <c r="AY316" s="214"/>
      <c r="AZ316" s="214"/>
      <c r="BA316" s="214"/>
      <c r="BB316" s="214"/>
      <c r="BC316" s="214"/>
      <c r="BD316" s="214"/>
      <c r="BE316" s="214"/>
      <c r="BF316" s="214"/>
      <c r="BG316" s="214"/>
      <c r="BH316" s="214"/>
      <c r="BI316" s="214"/>
      <c r="BJ316" s="214"/>
      <c r="BK316" s="214"/>
      <c r="BL316" s="214"/>
      <c r="BM316" s="214"/>
      <c r="BN316" s="214"/>
      <c r="BO316" s="214"/>
      <c r="BP316" s="214"/>
      <c r="BQ316" s="214"/>
      <c r="BR316" s="214"/>
      <c r="BS316" s="214"/>
      <c r="BT316" s="214"/>
      <c r="BU316" s="214"/>
      <c r="BV316" s="214"/>
      <c r="BW316" s="214"/>
      <c r="BX316" s="214"/>
      <c r="BY316" s="214"/>
      <c r="BZ316" s="214"/>
      <c r="CA316" s="214"/>
    </row>
    <row r="317" spans="1:79" x14ac:dyDescent="0.25">
      <c r="A317" s="214"/>
      <c r="B317" s="214"/>
      <c r="C317" s="214"/>
      <c r="D317" s="214"/>
      <c r="E317" s="214"/>
      <c r="F317" s="214"/>
      <c r="G317" s="214"/>
      <c r="H317" s="214"/>
      <c r="I317" s="214"/>
      <c r="J317" s="214"/>
      <c r="K317" s="214"/>
      <c r="L317" s="214"/>
      <c r="M317" s="214"/>
      <c r="N317" s="214"/>
      <c r="O317" s="214"/>
      <c r="P317" s="214"/>
      <c r="Q317" s="214"/>
      <c r="R317" s="214"/>
      <c r="S317" s="214"/>
      <c r="T317" s="214"/>
      <c r="U317" s="214"/>
      <c r="V317" s="214"/>
      <c r="W317" s="214"/>
      <c r="X317" s="214"/>
      <c r="Y317" s="214"/>
      <c r="Z317" s="214"/>
      <c r="AA317" s="214"/>
      <c r="AB317" s="214"/>
      <c r="AC317" s="214"/>
      <c r="AD317" s="214"/>
      <c r="AE317" s="214"/>
      <c r="AF317" s="214"/>
      <c r="AG317" s="214"/>
      <c r="AH317" s="214"/>
      <c r="AI317" s="214"/>
      <c r="AJ317" s="214"/>
      <c r="AK317" s="214"/>
      <c r="AL317" s="214"/>
      <c r="AM317" s="214"/>
      <c r="AN317" s="214"/>
      <c r="AO317" s="214"/>
      <c r="AP317" s="214"/>
      <c r="AQ317" s="214"/>
      <c r="AR317" s="214"/>
      <c r="AS317" s="214"/>
      <c r="AT317" s="214"/>
      <c r="AU317" s="214"/>
      <c r="AV317" s="214"/>
      <c r="AW317" s="214"/>
      <c r="AX317" s="214"/>
      <c r="AY317" s="214"/>
      <c r="AZ317" s="214"/>
      <c r="BA317" s="214"/>
      <c r="BB317" s="214"/>
      <c r="BC317" s="214"/>
      <c r="BD317" s="214"/>
      <c r="BE317" s="214"/>
      <c r="BF317" s="214"/>
      <c r="BG317" s="214"/>
      <c r="BH317" s="214"/>
      <c r="BI317" s="214"/>
      <c r="BJ317" s="214"/>
      <c r="BK317" s="214"/>
      <c r="BL317" s="214"/>
      <c r="BM317" s="214"/>
      <c r="BN317" s="214"/>
      <c r="BO317" s="214"/>
      <c r="BP317" s="214"/>
      <c r="BQ317" s="214"/>
      <c r="BR317" s="214"/>
      <c r="BS317" s="214"/>
      <c r="BT317" s="214"/>
      <c r="BU317" s="214"/>
      <c r="BV317" s="214"/>
      <c r="BW317" s="214"/>
      <c r="BX317" s="214"/>
      <c r="BY317" s="214"/>
      <c r="BZ317" s="214"/>
      <c r="CA317" s="214"/>
    </row>
    <row r="318" spans="1:79" x14ac:dyDescent="0.25">
      <c r="A318" s="214"/>
      <c r="B318" s="214"/>
      <c r="C318" s="214"/>
      <c r="D318" s="214"/>
      <c r="E318" s="214"/>
      <c r="F318" s="214"/>
      <c r="G318" s="214"/>
      <c r="H318" s="214"/>
      <c r="I318" s="214"/>
      <c r="J318" s="214"/>
      <c r="K318" s="214"/>
      <c r="L318" s="214"/>
      <c r="M318" s="214"/>
      <c r="N318" s="214"/>
      <c r="O318" s="214"/>
      <c r="P318" s="214"/>
      <c r="Q318" s="214"/>
      <c r="R318" s="214"/>
      <c r="S318" s="214"/>
      <c r="T318" s="214"/>
      <c r="U318" s="214"/>
      <c r="V318" s="214"/>
      <c r="W318" s="214"/>
      <c r="X318" s="214"/>
      <c r="Y318" s="214"/>
      <c r="Z318" s="214"/>
      <c r="AA318" s="214"/>
      <c r="AB318" s="214"/>
      <c r="AC318" s="214"/>
      <c r="AD318" s="214"/>
      <c r="AE318" s="214"/>
      <c r="AF318" s="214"/>
      <c r="AG318" s="214"/>
      <c r="AH318" s="214"/>
      <c r="AI318" s="214"/>
      <c r="AJ318" s="214"/>
      <c r="AK318" s="214"/>
      <c r="AL318" s="214"/>
      <c r="AM318" s="214"/>
      <c r="AN318" s="214"/>
      <c r="AO318" s="214"/>
      <c r="AP318" s="214"/>
      <c r="AQ318" s="214"/>
      <c r="AR318" s="214"/>
      <c r="AS318" s="214"/>
      <c r="AT318" s="214"/>
      <c r="AU318" s="214"/>
      <c r="AV318" s="214"/>
      <c r="AW318" s="214"/>
      <c r="AX318" s="214"/>
      <c r="AY318" s="214"/>
      <c r="AZ318" s="214"/>
      <c r="BA318" s="214"/>
      <c r="BB318" s="214"/>
      <c r="BC318" s="214"/>
      <c r="BD318" s="214"/>
      <c r="BE318" s="214"/>
      <c r="BF318" s="214"/>
      <c r="BG318" s="214"/>
      <c r="BH318" s="214"/>
      <c r="BI318" s="214"/>
      <c r="BJ318" s="214"/>
      <c r="BK318" s="214"/>
      <c r="BL318" s="214"/>
      <c r="BM318" s="214"/>
      <c r="BN318" s="214"/>
      <c r="BO318" s="214"/>
      <c r="BP318" s="214"/>
      <c r="BQ318" s="214"/>
      <c r="BR318" s="214"/>
      <c r="BS318" s="214"/>
      <c r="BT318" s="214"/>
      <c r="BU318" s="214"/>
      <c r="BV318" s="214"/>
      <c r="BW318" s="214"/>
      <c r="BX318" s="214"/>
      <c r="BY318" s="214"/>
      <c r="BZ318" s="214"/>
      <c r="CA318" s="214"/>
    </row>
    <row r="319" spans="1:79" x14ac:dyDescent="0.25">
      <c r="A319" s="214"/>
      <c r="B319" s="214"/>
      <c r="C319" s="214"/>
      <c r="D319" s="214"/>
      <c r="E319" s="214"/>
      <c r="F319" s="214"/>
      <c r="G319" s="214"/>
      <c r="H319" s="214"/>
      <c r="I319" s="214"/>
      <c r="J319" s="214"/>
      <c r="K319" s="214"/>
      <c r="L319" s="214"/>
      <c r="M319" s="214"/>
      <c r="N319" s="214"/>
      <c r="O319" s="214"/>
      <c r="P319" s="214"/>
      <c r="Q319" s="214"/>
      <c r="R319" s="214"/>
      <c r="S319" s="214"/>
      <c r="T319" s="214"/>
      <c r="U319" s="214"/>
      <c r="V319" s="214"/>
      <c r="W319" s="214"/>
      <c r="X319" s="214"/>
      <c r="Y319" s="214"/>
      <c r="Z319" s="214"/>
      <c r="AA319" s="214"/>
      <c r="AB319" s="214"/>
      <c r="AC319" s="214"/>
      <c r="AD319" s="214"/>
      <c r="AE319" s="214"/>
      <c r="AF319" s="214"/>
      <c r="AG319" s="214"/>
      <c r="AH319" s="214"/>
      <c r="AI319" s="214"/>
      <c r="AJ319" s="214"/>
      <c r="AK319" s="214"/>
      <c r="AL319" s="214"/>
      <c r="AM319" s="214"/>
      <c r="AN319" s="214"/>
      <c r="AO319" s="214"/>
      <c r="AP319" s="214"/>
      <c r="AQ319" s="214"/>
      <c r="AR319" s="214"/>
      <c r="AS319" s="214"/>
      <c r="AT319" s="214"/>
      <c r="AU319" s="214"/>
      <c r="AV319" s="214"/>
      <c r="AW319" s="214"/>
      <c r="AX319" s="214"/>
      <c r="AY319" s="214"/>
      <c r="AZ319" s="214"/>
      <c r="BA319" s="214"/>
      <c r="BB319" s="214"/>
      <c r="BC319" s="214"/>
      <c r="BD319" s="214"/>
      <c r="BE319" s="214"/>
      <c r="BF319" s="214"/>
      <c r="BG319" s="214"/>
      <c r="BH319" s="214"/>
      <c r="BI319" s="214"/>
      <c r="BJ319" s="214"/>
      <c r="BK319" s="214"/>
      <c r="BL319" s="214"/>
      <c r="BM319" s="214"/>
      <c r="BN319" s="214"/>
      <c r="BO319" s="214"/>
      <c r="BP319" s="214"/>
      <c r="BQ319" s="214"/>
      <c r="BR319" s="214"/>
      <c r="BS319" s="214"/>
      <c r="BT319" s="214"/>
      <c r="BU319" s="214"/>
      <c r="BV319" s="214"/>
      <c r="BW319" s="214"/>
      <c r="BX319" s="214"/>
      <c r="BY319" s="214"/>
      <c r="BZ319" s="214"/>
      <c r="CA319" s="214"/>
    </row>
    <row r="320" spans="1:79" x14ac:dyDescent="0.25">
      <c r="A320" s="214"/>
      <c r="B320" s="214"/>
      <c r="C320" s="214"/>
      <c r="D320" s="214"/>
      <c r="E320" s="214"/>
      <c r="F320" s="214"/>
      <c r="G320" s="214"/>
      <c r="H320" s="214"/>
      <c r="I320" s="214"/>
      <c r="J320" s="214"/>
      <c r="K320" s="214"/>
      <c r="L320" s="214"/>
      <c r="M320" s="214"/>
      <c r="N320" s="214"/>
      <c r="O320" s="214"/>
      <c r="P320" s="214"/>
      <c r="Q320" s="214"/>
      <c r="R320" s="214"/>
      <c r="S320" s="214"/>
      <c r="T320" s="214"/>
      <c r="U320" s="214"/>
      <c r="V320" s="214"/>
      <c r="W320" s="214"/>
      <c r="X320" s="214"/>
      <c r="Y320" s="214"/>
      <c r="Z320" s="214"/>
      <c r="AA320" s="214"/>
      <c r="AB320" s="214"/>
      <c r="AC320" s="214"/>
      <c r="AD320" s="214"/>
      <c r="AE320" s="214"/>
      <c r="AF320" s="214"/>
      <c r="AG320" s="214"/>
      <c r="AH320" s="214"/>
      <c r="AI320" s="214"/>
      <c r="AJ320" s="214"/>
      <c r="AK320" s="214"/>
      <c r="AL320" s="214"/>
      <c r="AM320" s="214"/>
      <c r="AN320" s="214"/>
      <c r="AO320" s="214"/>
      <c r="AP320" s="214"/>
      <c r="AQ320" s="214"/>
      <c r="AR320" s="214"/>
      <c r="AS320" s="214"/>
      <c r="AT320" s="214"/>
      <c r="AU320" s="214"/>
      <c r="AV320" s="214"/>
      <c r="AW320" s="214"/>
      <c r="AX320" s="214"/>
      <c r="AY320" s="214"/>
      <c r="AZ320" s="214"/>
      <c r="BA320" s="214"/>
      <c r="BB320" s="214"/>
      <c r="BC320" s="214"/>
      <c r="BD320" s="214"/>
      <c r="BE320" s="214"/>
      <c r="BF320" s="214"/>
      <c r="BG320" s="214"/>
      <c r="BH320" s="214"/>
      <c r="BI320" s="214"/>
      <c r="BJ320" s="214"/>
      <c r="BK320" s="214"/>
      <c r="BL320" s="214"/>
      <c r="BM320" s="214"/>
      <c r="BN320" s="214"/>
      <c r="BO320" s="214"/>
      <c r="BP320" s="214"/>
      <c r="BQ320" s="214"/>
      <c r="BR320" s="214"/>
      <c r="BS320" s="214"/>
      <c r="BT320" s="214"/>
      <c r="BU320" s="214"/>
      <c r="BV320" s="214"/>
      <c r="BW320" s="214"/>
      <c r="BX320" s="214"/>
      <c r="BY320" s="214"/>
      <c r="BZ320" s="214"/>
      <c r="CA320" s="214"/>
    </row>
    <row r="321" spans="1:79" x14ac:dyDescent="0.25">
      <c r="A321" s="214"/>
      <c r="B321" s="214"/>
      <c r="C321" s="214"/>
      <c r="D321" s="214"/>
      <c r="E321" s="214"/>
      <c r="F321" s="214"/>
      <c r="G321" s="214"/>
      <c r="H321" s="214"/>
      <c r="I321" s="214"/>
      <c r="J321" s="214"/>
      <c r="K321" s="214"/>
      <c r="L321" s="214"/>
      <c r="M321" s="214"/>
      <c r="N321" s="214"/>
      <c r="O321" s="214"/>
      <c r="P321" s="214"/>
      <c r="Q321" s="214"/>
      <c r="R321" s="214"/>
      <c r="S321" s="214"/>
      <c r="T321" s="214"/>
      <c r="U321" s="214"/>
      <c r="V321" s="214"/>
      <c r="W321" s="214"/>
      <c r="X321" s="214"/>
      <c r="Y321" s="214"/>
      <c r="Z321" s="214"/>
      <c r="AA321" s="214"/>
      <c r="AB321" s="214"/>
      <c r="AC321" s="214"/>
      <c r="AD321" s="214"/>
      <c r="AE321" s="214"/>
      <c r="AF321" s="214"/>
      <c r="AG321" s="214"/>
      <c r="AH321" s="214"/>
      <c r="AI321" s="214"/>
      <c r="AJ321" s="214"/>
      <c r="AK321" s="214"/>
      <c r="AL321" s="214"/>
      <c r="AM321" s="214"/>
      <c r="AN321" s="214"/>
      <c r="AO321" s="214"/>
      <c r="AP321" s="214"/>
      <c r="AQ321" s="214"/>
      <c r="AR321" s="214"/>
      <c r="AS321" s="214"/>
      <c r="AT321" s="214"/>
      <c r="AU321" s="214"/>
      <c r="AV321" s="214"/>
      <c r="AW321" s="214"/>
      <c r="AX321" s="214"/>
      <c r="AY321" s="214"/>
      <c r="AZ321" s="214"/>
      <c r="BA321" s="214"/>
      <c r="BB321" s="214"/>
      <c r="BC321" s="214"/>
      <c r="BD321" s="214"/>
      <c r="BE321" s="214"/>
      <c r="BF321" s="214"/>
      <c r="BG321" s="214"/>
      <c r="BH321" s="214"/>
      <c r="BI321" s="214"/>
      <c r="BJ321" s="214"/>
      <c r="BK321" s="214"/>
      <c r="BL321" s="214"/>
      <c r="BM321" s="214"/>
      <c r="BN321" s="214"/>
      <c r="BO321" s="214"/>
      <c r="BP321" s="214"/>
      <c r="BQ321" s="214"/>
      <c r="BR321" s="214"/>
      <c r="BS321" s="214"/>
      <c r="BT321" s="214"/>
      <c r="BU321" s="214"/>
      <c r="BV321" s="214"/>
      <c r="BW321" s="214"/>
      <c r="BX321" s="214"/>
      <c r="BY321" s="214"/>
      <c r="BZ321" s="214"/>
      <c r="CA321" s="214"/>
    </row>
    <row r="322" spans="1:79" x14ac:dyDescent="0.25">
      <c r="A322" s="214"/>
      <c r="B322" s="214"/>
      <c r="C322" s="214"/>
      <c r="D322" s="214"/>
      <c r="E322" s="214"/>
      <c r="F322" s="214"/>
      <c r="G322" s="214"/>
      <c r="H322" s="214"/>
      <c r="I322" s="214"/>
      <c r="J322" s="214"/>
      <c r="K322" s="214"/>
      <c r="L322" s="214"/>
      <c r="M322" s="214"/>
      <c r="N322" s="214"/>
      <c r="O322" s="214"/>
      <c r="P322" s="214"/>
      <c r="Q322" s="214"/>
      <c r="R322" s="214"/>
      <c r="S322" s="214"/>
      <c r="T322" s="214"/>
      <c r="U322" s="214"/>
      <c r="V322" s="214"/>
      <c r="W322" s="214"/>
      <c r="X322" s="214"/>
      <c r="Y322" s="214"/>
      <c r="Z322" s="214"/>
      <c r="AA322" s="214"/>
      <c r="AB322" s="214"/>
      <c r="AC322" s="214"/>
      <c r="AD322" s="214"/>
      <c r="AE322" s="214"/>
      <c r="AF322" s="214"/>
      <c r="AG322" s="214"/>
      <c r="AH322" s="214"/>
      <c r="AI322" s="214"/>
      <c r="AJ322" s="214"/>
      <c r="AK322" s="214"/>
      <c r="AL322" s="214"/>
      <c r="AM322" s="214"/>
      <c r="AN322" s="214"/>
      <c r="AO322" s="214"/>
      <c r="AP322" s="214"/>
      <c r="AQ322" s="214"/>
      <c r="AR322" s="214"/>
      <c r="AS322" s="214"/>
      <c r="AT322" s="214"/>
      <c r="AU322" s="214"/>
      <c r="AV322" s="214"/>
      <c r="AW322" s="214"/>
      <c r="AX322" s="214"/>
      <c r="AY322" s="214"/>
      <c r="AZ322" s="214"/>
      <c r="BA322" s="214"/>
      <c r="BB322" s="214"/>
      <c r="BC322" s="214"/>
      <c r="BD322" s="214"/>
      <c r="BE322" s="214"/>
      <c r="BF322" s="214"/>
      <c r="BG322" s="214"/>
      <c r="BH322" s="214"/>
      <c r="BI322" s="214"/>
      <c r="BJ322" s="214"/>
      <c r="BK322" s="214"/>
      <c r="BL322" s="214"/>
      <c r="BM322" s="214"/>
      <c r="BN322" s="214"/>
      <c r="BO322" s="214"/>
      <c r="BP322" s="214"/>
      <c r="BQ322" s="214"/>
      <c r="BR322" s="214"/>
      <c r="BS322" s="214"/>
      <c r="BT322" s="214"/>
      <c r="BU322" s="214"/>
      <c r="BV322" s="214"/>
      <c r="BW322" s="214"/>
      <c r="BX322" s="214"/>
      <c r="BY322" s="214"/>
      <c r="BZ322" s="214"/>
      <c r="CA322" s="214"/>
    </row>
    <row r="323" spans="1:79" x14ac:dyDescent="0.25">
      <c r="A323" s="214"/>
      <c r="B323" s="214"/>
      <c r="C323" s="214"/>
      <c r="D323" s="214"/>
      <c r="E323" s="214"/>
      <c r="F323" s="214"/>
      <c r="G323" s="214"/>
      <c r="H323" s="214"/>
      <c r="I323" s="214"/>
      <c r="J323" s="214"/>
      <c r="K323" s="214"/>
      <c r="L323" s="214"/>
      <c r="M323" s="214"/>
      <c r="N323" s="214"/>
      <c r="O323" s="214"/>
      <c r="P323" s="214"/>
      <c r="Q323" s="214"/>
      <c r="R323" s="214"/>
      <c r="S323" s="214"/>
      <c r="T323" s="214"/>
      <c r="U323" s="214"/>
      <c r="V323" s="214"/>
      <c r="W323" s="214"/>
      <c r="X323" s="214"/>
      <c r="Y323" s="214"/>
      <c r="Z323" s="214"/>
      <c r="AA323" s="214"/>
      <c r="AB323" s="214"/>
      <c r="AC323" s="214"/>
      <c r="AD323" s="214"/>
      <c r="AE323" s="214"/>
      <c r="AF323" s="214"/>
      <c r="AG323" s="214"/>
      <c r="AH323" s="214"/>
      <c r="AI323" s="214"/>
      <c r="AJ323" s="214"/>
      <c r="AK323" s="214"/>
      <c r="AL323" s="214"/>
      <c r="AM323" s="214"/>
      <c r="AN323" s="214"/>
      <c r="AO323" s="214"/>
      <c r="AP323" s="214"/>
      <c r="AQ323" s="214"/>
      <c r="AR323" s="214"/>
      <c r="AS323" s="214"/>
      <c r="AT323" s="214"/>
      <c r="AU323" s="214"/>
      <c r="AV323" s="214"/>
      <c r="AW323" s="214"/>
      <c r="AX323" s="214"/>
      <c r="AY323" s="214"/>
      <c r="AZ323" s="214"/>
      <c r="BA323" s="214"/>
      <c r="BB323" s="214"/>
      <c r="BC323" s="214"/>
      <c r="BD323" s="214"/>
      <c r="BE323" s="214"/>
      <c r="BF323" s="214"/>
      <c r="BG323" s="214"/>
      <c r="BH323" s="214"/>
      <c r="BI323" s="214"/>
      <c r="BJ323" s="214"/>
      <c r="BK323" s="214"/>
      <c r="BL323" s="214"/>
      <c r="BM323" s="214"/>
      <c r="BN323" s="214"/>
      <c r="BO323" s="214"/>
      <c r="BP323" s="214"/>
      <c r="BQ323" s="214"/>
      <c r="BR323" s="214"/>
      <c r="BS323" s="214"/>
      <c r="BT323" s="214"/>
      <c r="BU323" s="214"/>
      <c r="BV323" s="214"/>
      <c r="BW323" s="214"/>
      <c r="BX323" s="214"/>
      <c r="BY323" s="214"/>
      <c r="BZ323" s="214"/>
      <c r="CA323" s="214"/>
    </row>
    <row r="324" spans="1:79" x14ac:dyDescent="0.25">
      <c r="A324" s="214"/>
      <c r="B324" s="214"/>
      <c r="C324" s="214"/>
      <c r="D324" s="214"/>
      <c r="E324" s="214"/>
      <c r="F324" s="214"/>
      <c r="G324" s="214"/>
      <c r="H324" s="214"/>
      <c r="I324" s="214"/>
      <c r="J324" s="214"/>
      <c r="K324" s="214"/>
      <c r="L324" s="214"/>
      <c r="M324" s="214"/>
      <c r="N324" s="214"/>
      <c r="O324" s="214"/>
      <c r="P324" s="214"/>
      <c r="Q324" s="214"/>
      <c r="R324" s="214"/>
      <c r="S324" s="214"/>
      <c r="T324" s="214"/>
      <c r="U324" s="214"/>
      <c r="V324" s="214"/>
      <c r="W324" s="214"/>
      <c r="X324" s="214"/>
      <c r="Y324" s="214"/>
      <c r="Z324" s="214"/>
      <c r="AA324" s="214"/>
      <c r="AB324" s="214"/>
      <c r="AC324" s="214"/>
      <c r="AD324" s="214"/>
      <c r="AE324" s="214"/>
      <c r="AF324" s="214"/>
      <c r="AG324" s="214"/>
      <c r="AH324" s="214"/>
      <c r="AI324" s="214"/>
      <c r="AJ324" s="214"/>
      <c r="AK324" s="214"/>
      <c r="AL324" s="214"/>
      <c r="AM324" s="214"/>
      <c r="AN324" s="214"/>
      <c r="AO324" s="214"/>
      <c r="AP324" s="214"/>
      <c r="AQ324" s="214"/>
      <c r="AR324" s="214"/>
      <c r="AS324" s="214"/>
      <c r="AT324" s="214"/>
      <c r="AU324" s="214"/>
      <c r="AV324" s="214"/>
      <c r="AW324" s="214"/>
      <c r="AX324" s="214"/>
      <c r="AY324" s="214"/>
      <c r="AZ324" s="214"/>
      <c r="BA324" s="214"/>
      <c r="BB324" s="214"/>
      <c r="BC324" s="214"/>
      <c r="BD324" s="214"/>
      <c r="BE324" s="214"/>
      <c r="BF324" s="214"/>
      <c r="BG324" s="214"/>
      <c r="BH324" s="214"/>
      <c r="BI324" s="214"/>
      <c r="BJ324" s="214"/>
      <c r="BK324" s="214"/>
      <c r="BL324" s="214"/>
      <c r="BM324" s="214"/>
      <c r="BN324" s="214"/>
      <c r="BO324" s="214"/>
      <c r="BP324" s="214"/>
      <c r="BQ324" s="214"/>
      <c r="BR324" s="214"/>
      <c r="BS324" s="214"/>
      <c r="BT324" s="214"/>
      <c r="BU324" s="214"/>
      <c r="BV324" s="214"/>
      <c r="BW324" s="214"/>
      <c r="BX324" s="214"/>
      <c r="BY324" s="214"/>
      <c r="BZ324" s="214"/>
      <c r="CA324" s="214"/>
    </row>
    <row r="325" spans="1:79" x14ac:dyDescent="0.25">
      <c r="A325" s="214"/>
      <c r="B325" s="214"/>
      <c r="C325" s="214"/>
      <c r="D325" s="214"/>
      <c r="E325" s="214"/>
      <c r="F325" s="214"/>
      <c r="G325" s="214"/>
      <c r="H325" s="214"/>
      <c r="I325" s="214"/>
      <c r="J325" s="214"/>
      <c r="K325" s="214"/>
      <c r="L325" s="214"/>
      <c r="M325" s="214"/>
      <c r="N325" s="214"/>
      <c r="O325" s="214"/>
      <c r="P325" s="214"/>
      <c r="Q325" s="214"/>
      <c r="R325" s="214"/>
      <c r="S325" s="214"/>
      <c r="T325" s="214"/>
      <c r="U325" s="214"/>
      <c r="V325" s="214"/>
      <c r="W325" s="214"/>
      <c r="X325" s="214"/>
      <c r="Y325" s="214"/>
      <c r="Z325" s="214"/>
      <c r="AA325" s="214"/>
      <c r="AB325" s="214"/>
      <c r="AC325" s="214"/>
      <c r="AD325" s="214"/>
      <c r="AE325" s="214"/>
      <c r="AF325" s="214"/>
      <c r="AG325" s="214"/>
      <c r="AH325" s="214"/>
      <c r="AI325" s="214"/>
      <c r="AJ325" s="214"/>
      <c r="AK325" s="214"/>
      <c r="AL325" s="214"/>
      <c r="AM325" s="214"/>
      <c r="AN325" s="214"/>
      <c r="AO325" s="214"/>
      <c r="AP325" s="214"/>
      <c r="AQ325" s="214"/>
      <c r="AR325" s="214"/>
      <c r="AS325" s="214"/>
      <c r="AT325" s="214"/>
      <c r="AU325" s="214"/>
      <c r="AV325" s="214"/>
      <c r="AW325" s="214"/>
      <c r="AX325" s="214"/>
      <c r="AY325" s="214"/>
      <c r="AZ325" s="214"/>
      <c r="BA325" s="214"/>
      <c r="BB325" s="214"/>
      <c r="BC325" s="214"/>
      <c r="BD325" s="214"/>
      <c r="BE325" s="214"/>
      <c r="BF325" s="214"/>
      <c r="BG325" s="214"/>
      <c r="BH325" s="214"/>
      <c r="BI325" s="214"/>
      <c r="BJ325" s="214"/>
      <c r="BK325" s="214"/>
      <c r="BL325" s="214"/>
      <c r="BM325" s="214"/>
      <c r="BN325" s="214"/>
      <c r="BO325" s="214"/>
      <c r="BP325" s="214"/>
      <c r="BQ325" s="214"/>
      <c r="BR325" s="214"/>
      <c r="BS325" s="214"/>
      <c r="BT325" s="214"/>
      <c r="BU325" s="214"/>
      <c r="BV325" s="214"/>
      <c r="BW325" s="214"/>
      <c r="BX325" s="214"/>
      <c r="BY325" s="214"/>
      <c r="BZ325" s="214"/>
      <c r="CA325" s="214"/>
    </row>
    <row r="326" spans="1:79" x14ac:dyDescent="0.25">
      <c r="A326" s="214"/>
      <c r="B326" s="214"/>
      <c r="C326" s="214"/>
      <c r="D326" s="214"/>
      <c r="E326" s="214"/>
      <c r="F326" s="214"/>
      <c r="G326" s="214"/>
      <c r="H326" s="214"/>
      <c r="I326" s="214"/>
      <c r="J326" s="214"/>
      <c r="K326" s="214"/>
      <c r="L326" s="214"/>
      <c r="M326" s="214"/>
      <c r="N326" s="214"/>
      <c r="O326" s="214"/>
      <c r="P326" s="214"/>
      <c r="Q326" s="214"/>
      <c r="R326" s="214"/>
      <c r="S326" s="214"/>
      <c r="T326" s="214"/>
      <c r="U326" s="214"/>
      <c r="V326" s="214"/>
      <c r="W326" s="214"/>
      <c r="X326" s="214"/>
      <c r="Y326" s="214"/>
      <c r="Z326" s="214"/>
      <c r="AA326" s="214"/>
      <c r="AB326" s="214"/>
      <c r="AC326" s="214"/>
      <c r="AD326" s="214"/>
      <c r="AE326" s="214"/>
      <c r="AF326" s="214"/>
      <c r="AG326" s="214"/>
      <c r="AH326" s="214"/>
      <c r="AI326" s="214"/>
      <c r="AJ326" s="214"/>
      <c r="AK326" s="214"/>
      <c r="AL326" s="214"/>
      <c r="AM326" s="214"/>
      <c r="AN326" s="214"/>
      <c r="AO326" s="214"/>
      <c r="AP326" s="214"/>
      <c r="AQ326" s="214"/>
      <c r="AR326" s="214"/>
      <c r="AS326" s="214"/>
      <c r="AT326" s="214"/>
      <c r="AU326" s="214"/>
      <c r="AV326" s="214"/>
      <c r="AW326" s="214"/>
      <c r="AX326" s="214"/>
      <c r="AY326" s="214"/>
      <c r="AZ326" s="214"/>
      <c r="BA326" s="214"/>
      <c r="BB326" s="214"/>
      <c r="BC326" s="214"/>
      <c r="BD326" s="214"/>
      <c r="BE326" s="214"/>
      <c r="BF326" s="214"/>
      <c r="BG326" s="214"/>
      <c r="BH326" s="214"/>
      <c r="BI326" s="214"/>
      <c r="BJ326" s="214"/>
      <c r="BK326" s="214"/>
      <c r="BL326" s="214"/>
      <c r="BM326" s="214"/>
      <c r="BN326" s="214"/>
      <c r="BO326" s="214"/>
      <c r="BP326" s="214"/>
      <c r="BQ326" s="214"/>
      <c r="BR326" s="214"/>
      <c r="BS326" s="214"/>
      <c r="BT326" s="214"/>
      <c r="BU326" s="214"/>
      <c r="BV326" s="214"/>
      <c r="BW326" s="214"/>
      <c r="BX326" s="214"/>
      <c r="BY326" s="214"/>
      <c r="BZ326" s="214"/>
      <c r="CA326" s="214"/>
    </row>
    <row r="327" spans="1:79" x14ac:dyDescent="0.25">
      <c r="A327" s="214"/>
      <c r="B327" s="214"/>
      <c r="C327" s="214"/>
      <c r="D327" s="214"/>
      <c r="E327" s="214"/>
      <c r="F327" s="214"/>
      <c r="G327" s="214"/>
      <c r="H327" s="214"/>
      <c r="I327" s="214"/>
      <c r="J327" s="214"/>
      <c r="K327" s="214"/>
      <c r="L327" s="214"/>
      <c r="M327" s="214"/>
      <c r="N327" s="214"/>
      <c r="O327" s="214"/>
      <c r="P327" s="214"/>
      <c r="Q327" s="214"/>
      <c r="R327" s="214"/>
      <c r="S327" s="214"/>
      <c r="T327" s="214"/>
      <c r="U327" s="214"/>
      <c r="V327" s="214"/>
      <c r="W327" s="214"/>
      <c r="X327" s="214"/>
      <c r="Y327" s="214"/>
      <c r="Z327" s="214"/>
      <c r="AA327" s="214"/>
      <c r="AB327" s="214"/>
      <c r="AC327" s="214"/>
      <c r="AD327" s="214"/>
      <c r="AE327" s="214"/>
      <c r="AF327" s="214"/>
      <c r="AG327" s="214"/>
      <c r="AH327" s="214"/>
      <c r="AI327" s="214"/>
      <c r="AJ327" s="214"/>
      <c r="AK327" s="214"/>
      <c r="AL327" s="214"/>
      <c r="AM327" s="214"/>
      <c r="AN327" s="214"/>
      <c r="AO327" s="214"/>
      <c r="AP327" s="214"/>
      <c r="AQ327" s="214"/>
      <c r="AR327" s="214"/>
      <c r="AS327" s="214"/>
      <c r="AT327" s="214"/>
      <c r="AU327" s="214"/>
      <c r="AV327" s="214"/>
      <c r="AW327" s="214"/>
      <c r="AX327" s="214"/>
      <c r="AY327" s="214"/>
      <c r="AZ327" s="214"/>
      <c r="BA327" s="214"/>
      <c r="BB327" s="214"/>
      <c r="BC327" s="214"/>
      <c r="BD327" s="214"/>
      <c r="BE327" s="214"/>
      <c r="BF327" s="214"/>
      <c r="BG327" s="214"/>
      <c r="BH327" s="214"/>
      <c r="BI327" s="214"/>
      <c r="BJ327" s="214"/>
      <c r="BK327" s="214"/>
      <c r="BL327" s="214"/>
      <c r="BM327" s="214"/>
      <c r="BN327" s="214"/>
      <c r="BO327" s="214"/>
      <c r="BP327" s="214"/>
      <c r="BQ327" s="214"/>
      <c r="BR327" s="214"/>
      <c r="BS327" s="214"/>
      <c r="BT327" s="214"/>
      <c r="BU327" s="214"/>
      <c r="BV327" s="214"/>
      <c r="BW327" s="214"/>
      <c r="BX327" s="214"/>
      <c r="BY327" s="214"/>
      <c r="BZ327" s="214"/>
      <c r="CA327" s="214"/>
    </row>
    <row r="328" spans="1:79" x14ac:dyDescent="0.25">
      <c r="A328" s="214"/>
      <c r="B328" s="214"/>
      <c r="C328" s="214"/>
      <c r="D328" s="214"/>
      <c r="E328" s="214"/>
      <c r="F328" s="214"/>
      <c r="G328" s="214"/>
      <c r="H328" s="214"/>
      <c r="I328" s="214"/>
      <c r="J328" s="214"/>
      <c r="K328" s="214"/>
      <c r="L328" s="214"/>
      <c r="M328" s="214"/>
      <c r="N328" s="214"/>
      <c r="O328" s="214"/>
      <c r="P328" s="214"/>
      <c r="Q328" s="214"/>
      <c r="R328" s="214"/>
      <c r="S328" s="214"/>
      <c r="T328" s="214"/>
      <c r="U328" s="214"/>
      <c r="V328" s="214"/>
      <c r="W328" s="214"/>
      <c r="X328" s="214"/>
      <c r="Y328" s="214"/>
      <c r="Z328" s="214"/>
      <c r="AA328" s="214"/>
      <c r="AB328" s="214"/>
      <c r="AC328" s="214"/>
      <c r="AD328" s="214"/>
      <c r="AE328" s="214"/>
      <c r="AF328" s="214"/>
      <c r="AG328" s="214"/>
      <c r="AH328" s="214"/>
      <c r="AI328" s="214"/>
      <c r="AJ328" s="214"/>
      <c r="AK328" s="214"/>
      <c r="AL328" s="214"/>
      <c r="AM328" s="214"/>
      <c r="AN328" s="214"/>
      <c r="AO328" s="214"/>
      <c r="AP328" s="214"/>
      <c r="AQ328" s="214"/>
      <c r="AR328" s="214"/>
      <c r="AS328" s="214"/>
      <c r="AT328" s="214"/>
      <c r="AU328" s="214"/>
      <c r="AV328" s="214"/>
      <c r="AW328" s="214"/>
      <c r="AX328" s="214"/>
      <c r="AY328" s="214"/>
      <c r="AZ328" s="214"/>
      <c r="BA328" s="214"/>
      <c r="BB328" s="214"/>
      <c r="BC328" s="214"/>
      <c r="BD328" s="214"/>
      <c r="BE328" s="214"/>
      <c r="BF328" s="214"/>
      <c r="BG328" s="214"/>
      <c r="BH328" s="214"/>
      <c r="BI328" s="214"/>
      <c r="BJ328" s="214"/>
      <c r="BK328" s="214"/>
      <c r="BL328" s="214"/>
      <c r="BM328" s="214"/>
      <c r="BN328" s="214"/>
      <c r="BO328" s="214"/>
      <c r="BP328" s="214"/>
      <c r="BQ328" s="214"/>
      <c r="BR328" s="214"/>
      <c r="BS328" s="214"/>
      <c r="BT328" s="214"/>
      <c r="BU328" s="214"/>
      <c r="BV328" s="214"/>
      <c r="BW328" s="214"/>
      <c r="BX328" s="214"/>
      <c r="BY328" s="214"/>
      <c r="BZ328" s="214"/>
      <c r="CA328" s="214"/>
    </row>
    <row r="329" spans="1:79" x14ac:dyDescent="0.25">
      <c r="A329" s="214"/>
      <c r="B329" s="214"/>
      <c r="C329" s="214"/>
      <c r="D329" s="214"/>
      <c r="E329" s="214"/>
      <c r="F329" s="214"/>
      <c r="G329" s="214"/>
      <c r="H329" s="214"/>
      <c r="I329" s="214"/>
      <c r="J329" s="214"/>
      <c r="K329" s="214"/>
      <c r="L329" s="214"/>
      <c r="M329" s="214"/>
      <c r="N329" s="214"/>
      <c r="O329" s="214"/>
      <c r="P329" s="214"/>
      <c r="Q329" s="214"/>
      <c r="R329" s="214"/>
      <c r="S329" s="214"/>
      <c r="T329" s="214"/>
      <c r="U329" s="214"/>
      <c r="V329" s="214"/>
      <c r="W329" s="214"/>
      <c r="X329" s="214"/>
      <c r="Y329" s="214"/>
      <c r="Z329" s="214"/>
      <c r="AA329" s="214"/>
      <c r="AB329" s="214"/>
      <c r="AC329" s="214"/>
      <c r="AD329" s="214"/>
      <c r="AE329" s="214"/>
      <c r="AF329" s="214"/>
      <c r="AG329" s="214"/>
      <c r="AH329" s="214"/>
      <c r="AI329" s="214"/>
      <c r="AJ329" s="214"/>
      <c r="AK329" s="214"/>
      <c r="AL329" s="214"/>
      <c r="AM329" s="214"/>
      <c r="AN329" s="214"/>
      <c r="AO329" s="214"/>
      <c r="AP329" s="214"/>
      <c r="AQ329" s="214"/>
      <c r="AR329" s="214"/>
      <c r="AS329" s="214"/>
      <c r="AT329" s="214"/>
      <c r="AU329" s="214"/>
      <c r="AV329" s="214"/>
      <c r="AW329" s="214"/>
      <c r="AX329" s="214"/>
      <c r="AY329" s="214"/>
      <c r="AZ329" s="214"/>
      <c r="BA329" s="214"/>
      <c r="BB329" s="214"/>
      <c r="BC329" s="214"/>
      <c r="BD329" s="214"/>
      <c r="BE329" s="214"/>
      <c r="BF329" s="214"/>
      <c r="BG329" s="214"/>
      <c r="BH329" s="214"/>
      <c r="BI329" s="214"/>
      <c r="BJ329" s="214"/>
      <c r="BK329" s="214"/>
      <c r="BL329" s="214"/>
      <c r="BM329" s="214"/>
      <c r="BN329" s="214"/>
      <c r="BO329" s="214"/>
      <c r="BP329" s="214"/>
      <c r="BQ329" s="214"/>
      <c r="BR329" s="214"/>
      <c r="BS329" s="214"/>
      <c r="BT329" s="214"/>
      <c r="BU329" s="214"/>
      <c r="BV329" s="214"/>
      <c r="BW329" s="214"/>
      <c r="BX329" s="214"/>
      <c r="BY329" s="214"/>
      <c r="BZ329" s="214"/>
      <c r="CA329" s="214"/>
    </row>
    <row r="330" spans="1:79" x14ac:dyDescent="0.25">
      <c r="A330" s="214"/>
      <c r="B330" s="214"/>
      <c r="C330" s="214"/>
      <c r="D330" s="214"/>
      <c r="E330" s="214"/>
      <c r="F330" s="214"/>
      <c r="G330" s="214"/>
      <c r="H330" s="214"/>
      <c r="I330" s="214"/>
      <c r="J330" s="214"/>
      <c r="K330" s="214"/>
      <c r="L330" s="214"/>
      <c r="M330" s="214"/>
      <c r="N330" s="214"/>
      <c r="O330" s="214"/>
      <c r="P330" s="214"/>
      <c r="Q330" s="214"/>
      <c r="R330" s="214"/>
      <c r="S330" s="214"/>
      <c r="T330" s="214"/>
      <c r="U330" s="214"/>
      <c r="V330" s="214"/>
      <c r="W330" s="214"/>
      <c r="X330" s="214"/>
      <c r="Y330" s="214"/>
      <c r="Z330" s="214"/>
      <c r="AA330" s="214"/>
      <c r="AB330" s="214"/>
      <c r="AC330" s="214"/>
      <c r="AD330" s="214"/>
      <c r="AE330" s="214"/>
      <c r="AF330" s="214"/>
      <c r="AG330" s="214"/>
      <c r="AH330" s="214"/>
      <c r="AI330" s="214"/>
      <c r="AJ330" s="214"/>
      <c r="AK330" s="214"/>
      <c r="AL330" s="214"/>
      <c r="AM330" s="214"/>
      <c r="AN330" s="214"/>
      <c r="AO330" s="214"/>
      <c r="AP330" s="214"/>
      <c r="AQ330" s="214"/>
      <c r="AR330" s="214"/>
      <c r="AS330" s="214"/>
      <c r="AT330" s="214"/>
      <c r="AU330" s="214"/>
      <c r="AV330" s="214"/>
      <c r="AW330" s="214"/>
      <c r="AX330" s="214"/>
      <c r="AY330" s="214"/>
      <c r="AZ330" s="214"/>
      <c r="BA330" s="214"/>
      <c r="BB330" s="214"/>
      <c r="BC330" s="214"/>
      <c r="BD330" s="214"/>
      <c r="BE330" s="214"/>
      <c r="BF330" s="214"/>
      <c r="BG330" s="214"/>
      <c r="BH330" s="214"/>
      <c r="BI330" s="214"/>
      <c r="BJ330" s="214"/>
      <c r="BK330" s="214"/>
      <c r="BL330" s="214"/>
      <c r="BM330" s="214"/>
      <c r="BN330" s="214"/>
      <c r="BO330" s="214"/>
      <c r="BP330" s="214"/>
      <c r="BQ330" s="214"/>
      <c r="BR330" s="214"/>
      <c r="BS330" s="214"/>
      <c r="BT330" s="214"/>
      <c r="BU330" s="214"/>
      <c r="BV330" s="214"/>
      <c r="BW330" s="214"/>
      <c r="BX330" s="214"/>
      <c r="BY330" s="214"/>
      <c r="BZ330" s="214"/>
      <c r="CA330" s="214"/>
    </row>
    <row r="331" spans="1:79" x14ac:dyDescent="0.25">
      <c r="A331" s="214"/>
      <c r="B331" s="214"/>
      <c r="C331" s="214"/>
      <c r="D331" s="214"/>
      <c r="E331" s="214"/>
      <c r="F331" s="214"/>
      <c r="G331" s="214"/>
      <c r="H331" s="214"/>
      <c r="I331" s="214"/>
      <c r="J331" s="214"/>
      <c r="K331" s="214"/>
      <c r="L331" s="214"/>
      <c r="M331" s="214"/>
      <c r="N331" s="214"/>
      <c r="O331" s="214"/>
      <c r="P331" s="214"/>
      <c r="Q331" s="214"/>
      <c r="R331" s="214"/>
      <c r="S331" s="214"/>
      <c r="T331" s="214"/>
      <c r="U331" s="214"/>
      <c r="V331" s="214"/>
      <c r="W331" s="214"/>
      <c r="X331" s="214"/>
      <c r="Y331" s="214"/>
      <c r="Z331" s="214"/>
      <c r="AA331" s="214"/>
      <c r="AB331" s="214"/>
      <c r="AC331" s="214"/>
      <c r="AD331" s="214"/>
      <c r="AE331" s="214"/>
      <c r="AF331" s="214"/>
      <c r="AG331" s="214"/>
      <c r="AH331" s="214"/>
      <c r="AI331" s="214"/>
      <c r="AJ331" s="214"/>
      <c r="AK331" s="214"/>
      <c r="AL331" s="214"/>
      <c r="AM331" s="214"/>
      <c r="AN331" s="214"/>
      <c r="AO331" s="214"/>
      <c r="AP331" s="214"/>
      <c r="AQ331" s="214"/>
      <c r="AR331" s="214"/>
      <c r="AS331" s="214"/>
      <c r="AT331" s="214"/>
      <c r="AU331" s="214"/>
      <c r="AV331" s="214"/>
      <c r="AW331" s="214"/>
      <c r="AX331" s="214"/>
      <c r="AY331" s="214"/>
      <c r="AZ331" s="214"/>
      <c r="BA331" s="214"/>
      <c r="BB331" s="214"/>
      <c r="BC331" s="214"/>
      <c r="BD331" s="214"/>
      <c r="BE331" s="214"/>
      <c r="BF331" s="214"/>
      <c r="BG331" s="214"/>
      <c r="BH331" s="214"/>
      <c r="BI331" s="214"/>
      <c r="BJ331" s="214"/>
      <c r="BK331" s="214"/>
      <c r="BL331" s="214"/>
      <c r="BM331" s="214"/>
      <c r="BN331" s="214"/>
      <c r="BO331" s="214"/>
      <c r="BP331" s="214"/>
      <c r="BQ331" s="214"/>
      <c r="BR331" s="214"/>
      <c r="BS331" s="214"/>
      <c r="BT331" s="214"/>
      <c r="BU331" s="214"/>
      <c r="BV331" s="214"/>
      <c r="BW331" s="214"/>
      <c r="BX331" s="214"/>
      <c r="BY331" s="214"/>
      <c r="BZ331" s="214"/>
      <c r="CA331" s="214"/>
    </row>
    <row r="332" spans="1:79" x14ac:dyDescent="0.25">
      <c r="A332" s="214"/>
      <c r="B332" s="214"/>
      <c r="C332" s="214"/>
      <c r="D332" s="214"/>
      <c r="E332" s="214"/>
      <c r="F332" s="214"/>
      <c r="G332" s="214"/>
      <c r="H332" s="214"/>
      <c r="I332" s="214"/>
      <c r="J332" s="214"/>
      <c r="K332" s="214"/>
      <c r="L332" s="214"/>
      <c r="M332" s="214"/>
      <c r="N332" s="214"/>
      <c r="O332" s="214"/>
      <c r="P332" s="214"/>
      <c r="Q332" s="214"/>
      <c r="R332" s="214"/>
      <c r="S332" s="214"/>
      <c r="T332" s="214"/>
      <c r="U332" s="214"/>
      <c r="V332" s="214"/>
      <c r="W332" s="214"/>
      <c r="X332" s="214"/>
      <c r="Y332" s="214"/>
      <c r="Z332" s="214"/>
      <c r="AA332" s="214"/>
      <c r="AB332" s="214"/>
      <c r="AC332" s="214"/>
      <c r="AD332" s="214"/>
      <c r="AE332" s="214"/>
      <c r="AF332" s="214"/>
      <c r="AG332" s="214"/>
      <c r="AH332" s="214"/>
      <c r="AI332" s="214"/>
      <c r="AJ332" s="214"/>
      <c r="AK332" s="214"/>
      <c r="AL332" s="214"/>
      <c r="AM332" s="214"/>
      <c r="AN332" s="214"/>
      <c r="AO332" s="214"/>
      <c r="AP332" s="214"/>
      <c r="AQ332" s="214"/>
      <c r="AR332" s="214"/>
      <c r="AS332" s="214"/>
      <c r="AT332" s="214"/>
      <c r="AU332" s="214"/>
      <c r="AV332" s="214"/>
      <c r="AW332" s="214"/>
      <c r="AX332" s="214"/>
      <c r="AY332" s="214"/>
      <c r="AZ332" s="214"/>
      <c r="BA332" s="214"/>
      <c r="BB332" s="214"/>
      <c r="BC332" s="214"/>
      <c r="BD332" s="214"/>
      <c r="BE332" s="214"/>
      <c r="BF332" s="214"/>
      <c r="BG332" s="214"/>
      <c r="BH332" s="214"/>
      <c r="BI332" s="214"/>
      <c r="BJ332" s="214"/>
      <c r="BK332" s="214"/>
      <c r="BL332" s="214"/>
      <c r="BM332" s="214"/>
      <c r="BN332" s="214"/>
      <c r="BO332" s="214"/>
      <c r="BP332" s="214"/>
      <c r="BQ332" s="214"/>
      <c r="BR332" s="214"/>
      <c r="BS332" s="214"/>
      <c r="BT332" s="214"/>
      <c r="BU332" s="214"/>
      <c r="BV332" s="214"/>
      <c r="BW332" s="214"/>
      <c r="BX332" s="214"/>
      <c r="BY332" s="214"/>
      <c r="BZ332" s="214"/>
      <c r="CA332" s="214"/>
    </row>
    <row r="333" spans="1:79" x14ac:dyDescent="0.25">
      <c r="A333" s="214"/>
      <c r="B333" s="214"/>
      <c r="C333" s="214"/>
      <c r="D333" s="214"/>
      <c r="E333" s="214"/>
      <c r="F333" s="214"/>
      <c r="G333" s="214"/>
      <c r="H333" s="214"/>
      <c r="I333" s="214"/>
      <c r="J333" s="214"/>
      <c r="K333" s="214"/>
      <c r="L333" s="214"/>
      <c r="M333" s="214"/>
      <c r="N333" s="214"/>
      <c r="O333" s="214"/>
      <c r="P333" s="214"/>
      <c r="Q333" s="214"/>
      <c r="R333" s="214"/>
      <c r="S333" s="214"/>
      <c r="T333" s="214"/>
      <c r="U333" s="214"/>
      <c r="V333" s="214"/>
      <c r="W333" s="214"/>
      <c r="X333" s="214"/>
      <c r="Y333" s="214"/>
      <c r="Z333" s="214"/>
      <c r="AA333" s="214"/>
      <c r="AB333" s="214"/>
      <c r="AC333" s="214"/>
      <c r="AD333" s="214"/>
      <c r="AE333" s="214"/>
      <c r="AF333" s="214"/>
      <c r="AG333" s="214"/>
      <c r="AH333" s="214"/>
      <c r="AI333" s="214"/>
      <c r="AJ333" s="214"/>
      <c r="AK333" s="214"/>
      <c r="AL333" s="214"/>
      <c r="AM333" s="214"/>
      <c r="AN333" s="214"/>
      <c r="AO333" s="214"/>
      <c r="AP333" s="214"/>
      <c r="AQ333" s="214"/>
      <c r="AR333" s="214"/>
      <c r="AS333" s="214"/>
      <c r="AT333" s="214"/>
      <c r="AU333" s="214"/>
      <c r="AV333" s="214"/>
      <c r="AW333" s="214"/>
      <c r="AX333" s="214"/>
      <c r="AY333" s="214"/>
      <c r="AZ333" s="214"/>
      <c r="BA333" s="214"/>
      <c r="BB333" s="214"/>
      <c r="BC333" s="214"/>
      <c r="BD333" s="214"/>
      <c r="BE333" s="214"/>
      <c r="BF333" s="214"/>
      <c r="BG333" s="214"/>
      <c r="BH333" s="214"/>
      <c r="BI333" s="214"/>
      <c r="BJ333" s="214"/>
      <c r="BK333" s="214"/>
      <c r="BL333" s="214"/>
      <c r="BM333" s="214"/>
      <c r="BN333" s="214"/>
      <c r="BO333" s="214"/>
      <c r="BP333" s="214"/>
      <c r="BQ333" s="214"/>
      <c r="BR333" s="214"/>
      <c r="BS333" s="214"/>
      <c r="BT333" s="214"/>
      <c r="BU333" s="214"/>
      <c r="BV333" s="214"/>
      <c r="BW333" s="214"/>
      <c r="BX333" s="214"/>
      <c r="BY333" s="214"/>
      <c r="BZ333" s="214"/>
      <c r="CA333" s="214"/>
    </row>
    <row r="334" spans="1:79" x14ac:dyDescent="0.25">
      <c r="A334" s="214"/>
      <c r="B334" s="214"/>
      <c r="C334" s="214"/>
      <c r="D334" s="214"/>
      <c r="E334" s="214"/>
      <c r="F334" s="214"/>
      <c r="G334" s="214"/>
      <c r="H334" s="214"/>
      <c r="I334" s="214"/>
      <c r="J334" s="214"/>
      <c r="K334" s="214"/>
      <c r="L334" s="214"/>
      <c r="M334" s="214"/>
      <c r="N334" s="214"/>
      <c r="O334" s="214"/>
      <c r="P334" s="214"/>
      <c r="Q334" s="214"/>
      <c r="R334" s="214"/>
      <c r="S334" s="214"/>
      <c r="T334" s="214"/>
      <c r="U334" s="214"/>
      <c r="V334" s="214"/>
      <c r="W334" s="214"/>
      <c r="X334" s="214"/>
      <c r="Y334" s="214"/>
      <c r="Z334" s="214"/>
      <c r="AA334" s="214"/>
      <c r="AB334" s="214"/>
      <c r="AC334" s="214"/>
      <c r="AD334" s="214"/>
      <c r="AE334" s="214"/>
      <c r="AF334" s="214"/>
      <c r="AG334" s="214"/>
      <c r="AH334" s="214"/>
      <c r="AI334" s="214"/>
      <c r="AJ334" s="214"/>
      <c r="AK334" s="214"/>
      <c r="AL334" s="214"/>
      <c r="AM334" s="214"/>
      <c r="AN334" s="214"/>
      <c r="AO334" s="214"/>
      <c r="AP334" s="214"/>
      <c r="AQ334" s="214"/>
      <c r="AR334" s="214"/>
      <c r="AS334" s="214"/>
      <c r="AT334" s="214"/>
      <c r="AU334" s="214"/>
      <c r="AV334" s="214"/>
      <c r="AW334" s="214"/>
      <c r="AX334" s="214"/>
      <c r="AY334" s="214"/>
      <c r="AZ334" s="214"/>
      <c r="BA334" s="214"/>
      <c r="BB334" s="214"/>
      <c r="BC334" s="214"/>
      <c r="BD334" s="214"/>
      <c r="BE334" s="214"/>
      <c r="BF334" s="214"/>
      <c r="BG334" s="214"/>
      <c r="BH334" s="214"/>
      <c r="BI334" s="214"/>
      <c r="BJ334" s="214"/>
      <c r="BK334" s="214"/>
      <c r="BL334" s="214"/>
      <c r="BM334" s="214"/>
      <c r="BN334" s="214"/>
      <c r="BO334" s="214"/>
      <c r="BP334" s="214"/>
      <c r="BQ334" s="214"/>
      <c r="BR334" s="214"/>
      <c r="BS334" s="214"/>
      <c r="BT334" s="214"/>
      <c r="BU334" s="214"/>
      <c r="BV334" s="214"/>
      <c r="BW334" s="214"/>
      <c r="BX334" s="214"/>
      <c r="BY334" s="214"/>
      <c r="BZ334" s="214"/>
      <c r="CA334" s="214"/>
    </row>
    <row r="335" spans="1:79" x14ac:dyDescent="0.25">
      <c r="A335" s="214"/>
      <c r="B335" s="214"/>
      <c r="C335" s="214"/>
      <c r="D335" s="214"/>
      <c r="E335" s="214"/>
      <c r="F335" s="214"/>
      <c r="G335" s="214"/>
      <c r="H335" s="214"/>
      <c r="I335" s="214"/>
      <c r="J335" s="214"/>
      <c r="K335" s="214"/>
      <c r="L335" s="214"/>
      <c r="M335" s="214"/>
      <c r="N335" s="214"/>
      <c r="O335" s="214"/>
      <c r="P335" s="214"/>
      <c r="Q335" s="214"/>
      <c r="R335" s="214"/>
      <c r="S335" s="214"/>
      <c r="T335" s="214"/>
      <c r="U335" s="214"/>
      <c r="V335" s="214"/>
      <c r="W335" s="214"/>
      <c r="X335" s="214"/>
      <c r="Y335" s="214"/>
      <c r="Z335" s="214"/>
      <c r="AA335" s="214"/>
      <c r="AB335" s="214"/>
      <c r="AC335" s="214"/>
      <c r="AD335" s="214"/>
      <c r="AE335" s="214"/>
      <c r="AF335" s="214"/>
      <c r="AG335" s="214"/>
      <c r="AH335" s="214"/>
      <c r="AI335" s="214"/>
      <c r="AJ335" s="214"/>
      <c r="AK335" s="214"/>
      <c r="AL335" s="214"/>
      <c r="AM335" s="214"/>
      <c r="AN335" s="214"/>
      <c r="AO335" s="214"/>
      <c r="AP335" s="214"/>
      <c r="AQ335" s="214"/>
      <c r="AR335" s="214"/>
      <c r="AS335" s="214"/>
      <c r="AT335" s="214"/>
      <c r="AU335" s="214"/>
      <c r="AV335" s="214"/>
      <c r="AW335" s="214"/>
      <c r="AX335" s="214"/>
      <c r="AY335" s="214"/>
      <c r="AZ335" s="214"/>
      <c r="BA335" s="214"/>
      <c r="BB335" s="214"/>
      <c r="BC335" s="214"/>
      <c r="BD335" s="214"/>
      <c r="BE335" s="214"/>
      <c r="BF335" s="214"/>
      <c r="BG335" s="214"/>
      <c r="BH335" s="214"/>
      <c r="BI335" s="214"/>
      <c r="BJ335" s="214"/>
      <c r="BK335" s="214"/>
      <c r="BL335" s="214"/>
      <c r="BM335" s="214"/>
      <c r="BN335" s="214"/>
      <c r="BO335" s="214"/>
      <c r="BP335" s="214"/>
      <c r="BQ335" s="214"/>
      <c r="BR335" s="214"/>
      <c r="BS335" s="214"/>
      <c r="BT335" s="214"/>
      <c r="BU335" s="214"/>
      <c r="BV335" s="214"/>
      <c r="BW335" s="214"/>
      <c r="BX335" s="214"/>
      <c r="BY335" s="214"/>
      <c r="BZ335" s="214"/>
      <c r="CA335" s="214"/>
    </row>
    <row r="336" spans="1:79" x14ac:dyDescent="0.25">
      <c r="A336" s="214"/>
      <c r="B336" s="214"/>
      <c r="C336" s="214"/>
      <c r="D336" s="214"/>
      <c r="E336" s="214"/>
      <c r="F336" s="214"/>
      <c r="G336" s="214"/>
      <c r="H336" s="214"/>
      <c r="I336" s="214"/>
      <c r="J336" s="214"/>
      <c r="K336" s="214"/>
      <c r="L336" s="214"/>
      <c r="M336" s="214"/>
      <c r="N336" s="214"/>
      <c r="O336" s="214"/>
      <c r="P336" s="214"/>
      <c r="Q336" s="214"/>
      <c r="R336" s="214"/>
      <c r="S336" s="214"/>
      <c r="T336" s="214"/>
      <c r="U336" s="214"/>
      <c r="V336" s="214"/>
      <c r="W336" s="214"/>
      <c r="X336" s="214"/>
      <c r="Y336" s="214"/>
      <c r="Z336" s="214"/>
      <c r="AA336" s="214"/>
      <c r="AB336" s="214"/>
      <c r="AC336" s="214"/>
      <c r="AD336" s="214"/>
      <c r="AE336" s="214"/>
      <c r="AF336" s="214"/>
      <c r="AG336" s="214"/>
      <c r="AH336" s="214"/>
      <c r="AI336" s="214"/>
      <c r="AJ336" s="214"/>
      <c r="AK336" s="214"/>
      <c r="AL336" s="214"/>
      <c r="AM336" s="214"/>
      <c r="AN336" s="214"/>
      <c r="AO336" s="214"/>
      <c r="AP336" s="214"/>
      <c r="AQ336" s="214"/>
      <c r="AR336" s="214"/>
      <c r="AS336" s="214"/>
      <c r="AT336" s="214"/>
      <c r="AU336" s="214"/>
      <c r="AV336" s="214"/>
      <c r="AW336" s="214"/>
      <c r="AX336" s="214"/>
      <c r="AY336" s="214"/>
      <c r="AZ336" s="214"/>
      <c r="BA336" s="214"/>
      <c r="BB336" s="214"/>
      <c r="BC336" s="214"/>
      <c r="BD336" s="214"/>
      <c r="BE336" s="214"/>
      <c r="BF336" s="214"/>
      <c r="BG336" s="214"/>
      <c r="BH336" s="214"/>
      <c r="BI336" s="214"/>
      <c r="BJ336" s="214"/>
      <c r="BK336" s="214"/>
      <c r="BL336" s="214"/>
      <c r="BM336" s="214"/>
      <c r="BN336" s="214"/>
      <c r="BO336" s="214"/>
      <c r="BP336" s="214"/>
      <c r="BQ336" s="214"/>
      <c r="BR336" s="214"/>
      <c r="BS336" s="214"/>
      <c r="BT336" s="214"/>
      <c r="BU336" s="214"/>
      <c r="BV336" s="214"/>
      <c r="BW336" s="214"/>
      <c r="BX336" s="214"/>
      <c r="BY336" s="214"/>
      <c r="BZ336" s="214"/>
      <c r="CA336" s="214"/>
    </row>
    <row r="337" spans="1:79" x14ac:dyDescent="0.25">
      <c r="A337" s="214"/>
      <c r="B337" s="214"/>
      <c r="C337" s="214"/>
      <c r="D337" s="214"/>
      <c r="E337" s="214"/>
      <c r="F337" s="214"/>
      <c r="G337" s="214"/>
      <c r="H337" s="214"/>
      <c r="I337" s="214"/>
      <c r="J337" s="214"/>
      <c r="K337" s="214"/>
      <c r="L337" s="214"/>
      <c r="M337" s="214"/>
      <c r="N337" s="214"/>
      <c r="O337" s="214"/>
      <c r="P337" s="214"/>
      <c r="Q337" s="214"/>
      <c r="R337" s="214"/>
      <c r="S337" s="214"/>
      <c r="T337" s="214"/>
      <c r="U337" s="214"/>
      <c r="V337" s="214"/>
      <c r="W337" s="214"/>
      <c r="X337" s="214"/>
      <c r="Y337" s="214"/>
      <c r="Z337" s="214"/>
      <c r="AA337" s="214"/>
      <c r="AB337" s="214"/>
      <c r="AC337" s="214"/>
      <c r="AD337" s="214"/>
      <c r="AE337" s="214"/>
      <c r="AF337" s="214"/>
      <c r="AG337" s="214"/>
      <c r="AH337" s="214"/>
      <c r="AI337" s="214"/>
      <c r="AJ337" s="214"/>
      <c r="AK337" s="214"/>
      <c r="AL337" s="214"/>
      <c r="AM337" s="214"/>
      <c r="AN337" s="214"/>
      <c r="AO337" s="214"/>
      <c r="AP337" s="214"/>
      <c r="AQ337" s="214"/>
      <c r="AR337" s="214"/>
      <c r="AS337" s="214"/>
      <c r="AT337" s="214"/>
      <c r="AU337" s="214"/>
      <c r="AV337" s="214"/>
      <c r="AW337" s="214"/>
      <c r="AX337" s="214"/>
      <c r="AY337" s="214"/>
      <c r="AZ337" s="214"/>
      <c r="BA337" s="214"/>
      <c r="BB337" s="214"/>
      <c r="BC337" s="214"/>
      <c r="BD337" s="214"/>
      <c r="BE337" s="214"/>
      <c r="BF337" s="214"/>
      <c r="BG337" s="214"/>
      <c r="BH337" s="214"/>
      <c r="BI337" s="214"/>
      <c r="BJ337" s="214"/>
      <c r="BK337" s="214"/>
      <c r="BL337" s="214"/>
      <c r="BM337" s="214"/>
      <c r="BN337" s="214"/>
      <c r="BO337" s="214"/>
      <c r="BP337" s="214"/>
      <c r="BQ337" s="214"/>
      <c r="BR337" s="214"/>
      <c r="BS337" s="214"/>
      <c r="BT337" s="214"/>
      <c r="BU337" s="214"/>
      <c r="BV337" s="214"/>
      <c r="BW337" s="214"/>
      <c r="BX337" s="214"/>
      <c r="BY337" s="214"/>
      <c r="BZ337" s="214"/>
      <c r="CA337" s="214"/>
    </row>
    <row r="338" spans="1:79" x14ac:dyDescent="0.25">
      <c r="A338" s="214"/>
      <c r="B338" s="214"/>
      <c r="C338" s="214"/>
      <c r="D338" s="214"/>
      <c r="E338" s="214"/>
      <c r="F338" s="214"/>
      <c r="G338" s="214"/>
      <c r="H338" s="214"/>
      <c r="I338" s="214"/>
      <c r="J338" s="214"/>
      <c r="K338" s="214"/>
      <c r="L338" s="214"/>
      <c r="M338" s="214"/>
      <c r="N338" s="214"/>
      <c r="O338" s="214"/>
      <c r="P338" s="214"/>
      <c r="Q338" s="214"/>
      <c r="R338" s="214"/>
      <c r="S338" s="214"/>
      <c r="T338" s="214"/>
      <c r="U338" s="214"/>
      <c r="V338" s="214"/>
      <c r="W338" s="214"/>
      <c r="X338" s="214"/>
      <c r="Y338" s="214"/>
      <c r="Z338" s="214"/>
      <c r="AA338" s="214"/>
      <c r="AB338" s="214"/>
      <c r="AC338" s="214"/>
      <c r="AD338" s="214"/>
      <c r="AE338" s="214"/>
      <c r="AF338" s="214"/>
      <c r="AG338" s="214"/>
      <c r="AH338" s="214"/>
      <c r="AI338" s="214"/>
      <c r="AJ338" s="214"/>
      <c r="AK338" s="214"/>
      <c r="AL338" s="214"/>
      <c r="AM338" s="214"/>
      <c r="AN338" s="214"/>
      <c r="AO338" s="214"/>
      <c r="AP338" s="214"/>
      <c r="AQ338" s="214"/>
      <c r="AR338" s="214"/>
      <c r="AS338" s="214"/>
      <c r="AT338" s="214"/>
      <c r="AU338" s="214"/>
      <c r="AV338" s="214"/>
      <c r="AW338" s="214"/>
      <c r="AX338" s="214"/>
      <c r="AY338" s="214"/>
      <c r="AZ338" s="214"/>
      <c r="BA338" s="214"/>
      <c r="BB338" s="214"/>
      <c r="BC338" s="214"/>
      <c r="BD338" s="214"/>
      <c r="BE338" s="214"/>
      <c r="BF338" s="214"/>
      <c r="BG338" s="214"/>
      <c r="BH338" s="214"/>
      <c r="BI338" s="214"/>
      <c r="BJ338" s="214"/>
      <c r="BK338" s="214"/>
      <c r="BL338" s="214"/>
      <c r="BM338" s="214"/>
      <c r="BN338" s="214"/>
      <c r="BO338" s="214"/>
      <c r="BP338" s="214"/>
      <c r="BQ338" s="214"/>
      <c r="BR338" s="214"/>
      <c r="BS338" s="214"/>
      <c r="BT338" s="214"/>
      <c r="BU338" s="214"/>
      <c r="BV338" s="214"/>
      <c r="BW338" s="214"/>
      <c r="BX338" s="214"/>
      <c r="BY338" s="214"/>
      <c r="BZ338" s="214"/>
      <c r="CA338" s="214"/>
    </row>
    <row r="339" spans="1:79" x14ac:dyDescent="0.25">
      <c r="A339" s="214"/>
      <c r="B339" s="214"/>
      <c r="C339" s="214"/>
      <c r="D339" s="214"/>
      <c r="E339" s="214"/>
      <c r="F339" s="214"/>
      <c r="G339" s="214"/>
      <c r="H339" s="214"/>
      <c r="I339" s="214"/>
      <c r="J339" s="214"/>
      <c r="K339" s="214"/>
      <c r="L339" s="214"/>
      <c r="M339" s="214"/>
      <c r="N339" s="214"/>
      <c r="O339" s="214"/>
      <c r="P339" s="214"/>
      <c r="Q339" s="214"/>
      <c r="R339" s="214"/>
      <c r="S339" s="214"/>
      <c r="T339" s="214"/>
      <c r="U339" s="214"/>
      <c r="V339" s="214"/>
      <c r="W339" s="214"/>
      <c r="X339" s="214"/>
      <c r="Y339" s="214"/>
      <c r="Z339" s="214"/>
      <c r="AA339" s="214"/>
      <c r="AB339" s="214"/>
      <c r="AC339" s="214"/>
      <c r="AD339" s="214"/>
      <c r="AE339" s="214"/>
      <c r="AF339" s="214"/>
      <c r="AG339" s="214"/>
      <c r="AH339" s="214"/>
      <c r="AI339" s="214"/>
      <c r="AJ339" s="214"/>
      <c r="AK339" s="214"/>
      <c r="AL339" s="214"/>
      <c r="AM339" s="214"/>
      <c r="AN339" s="214"/>
      <c r="AO339" s="214"/>
      <c r="AP339" s="214"/>
      <c r="AQ339" s="214"/>
      <c r="AR339" s="214"/>
      <c r="AS339" s="214"/>
      <c r="AT339" s="214"/>
      <c r="AU339" s="214"/>
      <c r="AV339" s="214"/>
      <c r="AW339" s="214"/>
      <c r="AX339" s="214"/>
      <c r="AY339" s="214"/>
      <c r="AZ339" s="214"/>
      <c r="BA339" s="214"/>
      <c r="BB339" s="214"/>
      <c r="BC339" s="214"/>
      <c r="BD339" s="214"/>
      <c r="BE339" s="214"/>
      <c r="BF339" s="214"/>
      <c r="BG339" s="214"/>
      <c r="BH339" s="214"/>
      <c r="BI339" s="214"/>
      <c r="BJ339" s="214"/>
      <c r="BK339" s="214"/>
      <c r="BL339" s="214"/>
      <c r="BM339" s="214"/>
      <c r="BN339" s="214"/>
      <c r="BO339" s="214"/>
      <c r="BP339" s="214"/>
      <c r="BQ339" s="214"/>
      <c r="BR339" s="214"/>
      <c r="BS339" s="214"/>
      <c r="BT339" s="214"/>
      <c r="BU339" s="214"/>
      <c r="BV339" s="214"/>
      <c r="BW339" s="214"/>
      <c r="BX339" s="214"/>
      <c r="BY339" s="214"/>
      <c r="BZ339" s="214"/>
      <c r="CA339" s="214"/>
    </row>
    <row r="340" spans="1:79" x14ac:dyDescent="0.25">
      <c r="A340" s="214"/>
      <c r="B340" s="214"/>
      <c r="C340" s="214"/>
      <c r="D340" s="214"/>
      <c r="E340" s="214"/>
      <c r="F340" s="214"/>
      <c r="G340" s="214"/>
      <c r="H340" s="214"/>
      <c r="I340" s="214"/>
      <c r="J340" s="214"/>
      <c r="K340" s="214"/>
      <c r="L340" s="214"/>
      <c r="M340" s="214"/>
      <c r="N340" s="214"/>
      <c r="O340" s="214"/>
      <c r="P340" s="214"/>
      <c r="Q340" s="214"/>
      <c r="R340" s="214"/>
      <c r="S340" s="214"/>
      <c r="T340" s="214"/>
      <c r="U340" s="214"/>
      <c r="V340" s="214"/>
      <c r="W340" s="214"/>
      <c r="X340" s="214"/>
      <c r="Y340" s="214"/>
      <c r="Z340" s="214"/>
      <c r="AA340" s="214"/>
      <c r="AB340" s="214"/>
      <c r="AC340" s="214"/>
      <c r="AD340" s="214"/>
      <c r="AE340" s="214"/>
      <c r="AF340" s="214"/>
      <c r="AG340" s="214"/>
      <c r="AH340" s="214"/>
      <c r="AI340" s="214"/>
      <c r="AJ340" s="214"/>
      <c r="AK340" s="214"/>
      <c r="AL340" s="214"/>
      <c r="AM340" s="214"/>
      <c r="AN340" s="214"/>
      <c r="AO340" s="214"/>
      <c r="AP340" s="214"/>
      <c r="AQ340" s="214"/>
      <c r="AR340" s="214"/>
      <c r="AS340" s="214"/>
      <c r="AT340" s="214"/>
      <c r="AU340" s="214"/>
      <c r="AV340" s="214"/>
      <c r="AW340" s="214"/>
      <c r="AX340" s="214"/>
      <c r="AY340" s="214"/>
      <c r="AZ340" s="214"/>
      <c r="BA340" s="214"/>
      <c r="BB340" s="214"/>
      <c r="BC340" s="214"/>
      <c r="BD340" s="214"/>
      <c r="BE340" s="214"/>
      <c r="BF340" s="214"/>
      <c r="BG340" s="214"/>
      <c r="BH340" s="214"/>
      <c r="BI340" s="214"/>
      <c r="BJ340" s="214"/>
      <c r="BK340" s="214"/>
      <c r="BL340" s="214"/>
      <c r="BM340" s="214"/>
      <c r="BN340" s="214"/>
      <c r="BO340" s="214"/>
      <c r="BP340" s="214"/>
      <c r="BQ340" s="214"/>
      <c r="BR340" s="214"/>
      <c r="BS340" s="214"/>
      <c r="BT340" s="214"/>
      <c r="BU340" s="214"/>
      <c r="BV340" s="214"/>
      <c r="BW340" s="214"/>
      <c r="BX340" s="214"/>
      <c r="BY340" s="214"/>
      <c r="BZ340" s="214"/>
      <c r="CA340" s="214"/>
    </row>
    <row r="341" spans="1:79" x14ac:dyDescent="0.25">
      <c r="A341" s="214"/>
      <c r="B341" s="214"/>
      <c r="C341" s="214"/>
      <c r="D341" s="214"/>
      <c r="E341" s="214"/>
      <c r="F341" s="214"/>
      <c r="G341" s="214"/>
      <c r="H341" s="214"/>
      <c r="I341" s="214"/>
      <c r="J341" s="214"/>
      <c r="K341" s="214"/>
      <c r="L341" s="214"/>
      <c r="M341" s="214"/>
      <c r="N341" s="214"/>
      <c r="O341" s="214"/>
      <c r="P341" s="214"/>
      <c r="Q341" s="214"/>
      <c r="R341" s="214"/>
      <c r="S341" s="214"/>
      <c r="T341" s="214"/>
      <c r="U341" s="214"/>
      <c r="V341" s="214"/>
      <c r="W341" s="214"/>
      <c r="X341" s="214"/>
      <c r="Y341" s="214"/>
      <c r="Z341" s="214"/>
      <c r="AA341" s="214"/>
      <c r="AB341" s="214"/>
      <c r="AC341" s="214"/>
      <c r="AD341" s="214"/>
      <c r="AE341" s="214"/>
      <c r="AF341" s="214"/>
      <c r="AG341" s="214"/>
      <c r="AH341" s="214"/>
      <c r="AI341" s="214"/>
      <c r="AJ341" s="214"/>
      <c r="AK341" s="214"/>
      <c r="AL341" s="214"/>
      <c r="AM341" s="214"/>
      <c r="AN341" s="214"/>
      <c r="AO341" s="214"/>
      <c r="AP341" s="214"/>
      <c r="AQ341" s="214"/>
      <c r="AR341" s="214"/>
      <c r="AS341" s="214"/>
      <c r="AT341" s="214"/>
      <c r="AU341" s="214"/>
      <c r="AV341" s="214"/>
      <c r="AW341" s="214"/>
      <c r="AX341" s="214"/>
      <c r="AY341" s="214"/>
      <c r="AZ341" s="214"/>
      <c r="BA341" s="214"/>
      <c r="BB341" s="214"/>
      <c r="BC341" s="214"/>
      <c r="BD341" s="214"/>
      <c r="BE341" s="214"/>
      <c r="BF341" s="214"/>
      <c r="BG341" s="214"/>
      <c r="BH341" s="214"/>
      <c r="BI341" s="214"/>
      <c r="BJ341" s="214"/>
      <c r="BK341" s="214"/>
      <c r="BL341" s="214"/>
      <c r="BM341" s="214"/>
      <c r="BN341" s="214"/>
      <c r="BO341" s="214"/>
      <c r="BP341" s="214"/>
      <c r="BQ341" s="214"/>
      <c r="BR341" s="214"/>
      <c r="BS341" s="214"/>
      <c r="BT341" s="214"/>
      <c r="BU341" s="214"/>
      <c r="BV341" s="214"/>
      <c r="BW341" s="214"/>
      <c r="BX341" s="214"/>
      <c r="BY341" s="214"/>
      <c r="BZ341" s="214"/>
      <c r="CA341" s="214"/>
    </row>
    <row r="342" spans="1:79" x14ac:dyDescent="0.25">
      <c r="A342" s="214"/>
      <c r="B342" s="214"/>
      <c r="C342" s="214"/>
      <c r="D342" s="214"/>
      <c r="E342" s="214"/>
      <c r="F342" s="214"/>
      <c r="G342" s="214"/>
      <c r="H342" s="214"/>
      <c r="I342" s="214"/>
      <c r="J342" s="214"/>
      <c r="K342" s="214"/>
      <c r="L342" s="214"/>
      <c r="M342" s="214"/>
      <c r="N342" s="214"/>
      <c r="O342" s="214"/>
      <c r="P342" s="214"/>
      <c r="Q342" s="214"/>
      <c r="R342" s="214"/>
      <c r="S342" s="214"/>
      <c r="T342" s="214"/>
      <c r="U342" s="214"/>
      <c r="V342" s="214"/>
      <c r="W342" s="214"/>
      <c r="X342" s="214"/>
      <c r="Y342" s="214"/>
      <c r="Z342" s="214"/>
      <c r="AA342" s="214"/>
      <c r="AB342" s="214"/>
      <c r="AC342" s="214"/>
      <c r="AD342" s="214"/>
      <c r="AE342" s="214"/>
      <c r="AF342" s="214"/>
      <c r="AG342" s="214"/>
      <c r="AH342" s="214"/>
      <c r="AI342" s="214"/>
      <c r="AJ342" s="214"/>
      <c r="AK342" s="214"/>
      <c r="AL342" s="214"/>
      <c r="AM342" s="214"/>
      <c r="AN342" s="214"/>
      <c r="AO342" s="214"/>
      <c r="AP342" s="214"/>
      <c r="AQ342" s="214"/>
      <c r="AR342" s="214"/>
      <c r="AS342" s="214"/>
      <c r="AT342" s="214"/>
      <c r="AU342" s="214"/>
      <c r="AV342" s="214"/>
      <c r="AW342" s="214"/>
      <c r="AX342" s="214"/>
      <c r="AY342" s="214"/>
      <c r="AZ342" s="214"/>
      <c r="BA342" s="214"/>
      <c r="BB342" s="214"/>
      <c r="BC342" s="214"/>
      <c r="BD342" s="214"/>
      <c r="BE342" s="214"/>
      <c r="BF342" s="214"/>
      <c r="BG342" s="214"/>
      <c r="BH342" s="214"/>
      <c r="BI342" s="214"/>
      <c r="BJ342" s="214"/>
      <c r="BK342" s="214"/>
      <c r="BL342" s="214"/>
      <c r="BM342" s="214"/>
      <c r="BN342" s="214"/>
      <c r="BO342" s="214"/>
      <c r="BP342" s="214"/>
      <c r="BQ342" s="214"/>
      <c r="BR342" s="214"/>
      <c r="BS342" s="214"/>
      <c r="BT342" s="214"/>
      <c r="BU342" s="214"/>
      <c r="BV342" s="214"/>
      <c r="BW342" s="214"/>
      <c r="BX342" s="214"/>
      <c r="BY342" s="214"/>
      <c r="BZ342" s="214"/>
      <c r="CA342" s="214"/>
    </row>
    <row r="343" spans="1:79" x14ac:dyDescent="0.25">
      <c r="A343" s="214"/>
      <c r="B343" s="214"/>
      <c r="C343" s="214"/>
      <c r="D343" s="214"/>
      <c r="E343" s="214"/>
      <c r="F343" s="214"/>
      <c r="G343" s="214"/>
      <c r="H343" s="214"/>
      <c r="I343" s="214"/>
      <c r="J343" s="214"/>
      <c r="K343" s="214"/>
      <c r="L343" s="214"/>
      <c r="M343" s="214"/>
      <c r="N343" s="214"/>
      <c r="O343" s="214"/>
      <c r="P343" s="214"/>
      <c r="Q343" s="214"/>
      <c r="R343" s="214"/>
      <c r="S343" s="214"/>
      <c r="T343" s="214"/>
      <c r="U343" s="214"/>
      <c r="V343" s="214"/>
      <c r="W343" s="214"/>
      <c r="X343" s="214"/>
      <c r="Y343" s="214"/>
      <c r="Z343" s="214"/>
      <c r="AA343" s="214"/>
      <c r="AB343" s="214"/>
      <c r="AC343" s="214"/>
      <c r="AD343" s="214"/>
      <c r="AE343" s="214"/>
      <c r="AF343" s="214"/>
      <c r="AG343" s="214"/>
      <c r="AH343" s="214"/>
      <c r="AI343" s="214"/>
      <c r="AJ343" s="214"/>
      <c r="AK343" s="214"/>
      <c r="AL343" s="214"/>
      <c r="AM343" s="214"/>
      <c r="AN343" s="214"/>
      <c r="AO343" s="214"/>
      <c r="AP343" s="214"/>
      <c r="AQ343" s="214"/>
      <c r="AR343" s="214"/>
      <c r="AS343" s="214"/>
      <c r="AT343" s="214"/>
      <c r="AU343" s="214"/>
      <c r="AV343" s="214"/>
      <c r="AW343" s="214"/>
      <c r="AX343" s="214"/>
      <c r="AY343" s="214"/>
      <c r="AZ343" s="214"/>
      <c r="BA343" s="214"/>
      <c r="BB343" s="214"/>
      <c r="BC343" s="214"/>
      <c r="BD343" s="214"/>
      <c r="BE343" s="214"/>
      <c r="BF343" s="214"/>
      <c r="BG343" s="214"/>
      <c r="BH343" s="214"/>
      <c r="BI343" s="214"/>
      <c r="BJ343" s="214"/>
      <c r="BK343" s="214"/>
      <c r="BL343" s="214"/>
      <c r="BM343" s="214"/>
      <c r="BN343" s="214"/>
      <c r="BO343" s="214"/>
      <c r="BP343" s="214"/>
      <c r="BQ343" s="214"/>
      <c r="BR343" s="214"/>
      <c r="BS343" s="214"/>
      <c r="BT343" s="214"/>
      <c r="BU343" s="214"/>
      <c r="BV343" s="214"/>
      <c r="BW343" s="214"/>
      <c r="BX343" s="214"/>
      <c r="BY343" s="214"/>
      <c r="BZ343" s="214"/>
      <c r="CA343" s="214"/>
    </row>
    <row r="344" spans="1:79" x14ac:dyDescent="0.25">
      <c r="A344" s="214"/>
      <c r="B344" s="214"/>
      <c r="C344" s="214"/>
      <c r="D344" s="214"/>
      <c r="E344" s="214"/>
      <c r="F344" s="214"/>
      <c r="G344" s="214"/>
      <c r="H344" s="214"/>
      <c r="I344" s="214"/>
      <c r="J344" s="214"/>
      <c r="K344" s="214"/>
      <c r="L344" s="214"/>
      <c r="M344" s="214"/>
      <c r="N344" s="214"/>
      <c r="O344" s="214"/>
      <c r="P344" s="214"/>
      <c r="Q344" s="214"/>
      <c r="R344" s="214"/>
      <c r="S344" s="214"/>
      <c r="T344" s="214"/>
      <c r="U344" s="214"/>
      <c r="V344" s="214"/>
      <c r="W344" s="214"/>
      <c r="X344" s="214"/>
      <c r="Y344" s="214"/>
      <c r="Z344" s="214"/>
      <c r="AA344" s="214"/>
      <c r="AB344" s="214"/>
      <c r="AC344" s="214"/>
      <c r="AD344" s="214"/>
      <c r="AE344" s="214"/>
      <c r="AF344" s="214"/>
      <c r="AG344" s="214"/>
      <c r="AH344" s="214"/>
      <c r="AI344" s="214"/>
      <c r="AJ344" s="214"/>
      <c r="AK344" s="214"/>
      <c r="AL344" s="214"/>
      <c r="AM344" s="214"/>
      <c r="AN344" s="214"/>
      <c r="AO344" s="214"/>
      <c r="AP344" s="214"/>
      <c r="AQ344" s="214"/>
      <c r="AR344" s="214"/>
      <c r="AS344" s="214"/>
      <c r="AT344" s="214"/>
      <c r="AU344" s="214"/>
      <c r="AV344" s="214"/>
      <c r="AW344" s="214"/>
      <c r="AX344" s="214"/>
      <c r="AY344" s="214"/>
      <c r="AZ344" s="214"/>
      <c r="BA344" s="214"/>
      <c r="BB344" s="214"/>
      <c r="BC344" s="214"/>
      <c r="BD344" s="214"/>
      <c r="BE344" s="214"/>
      <c r="BF344" s="214"/>
      <c r="BG344" s="214"/>
      <c r="BH344" s="214"/>
      <c r="BI344" s="214"/>
      <c r="BJ344" s="214"/>
      <c r="BK344" s="214"/>
      <c r="BL344" s="214"/>
      <c r="BM344" s="214"/>
      <c r="BN344" s="214"/>
      <c r="BO344" s="214"/>
      <c r="BP344" s="214"/>
      <c r="BQ344" s="214"/>
      <c r="BR344" s="214"/>
      <c r="BS344" s="214"/>
      <c r="BT344" s="214"/>
      <c r="BU344" s="214"/>
      <c r="BV344" s="214"/>
      <c r="BW344" s="214"/>
      <c r="BX344" s="214"/>
      <c r="BY344" s="214"/>
      <c r="BZ344" s="214"/>
      <c r="CA344" s="214"/>
    </row>
    <row r="345" spans="1:79" x14ac:dyDescent="0.25">
      <c r="A345" s="214"/>
      <c r="B345" s="214"/>
      <c r="C345" s="214"/>
      <c r="D345" s="214"/>
      <c r="E345" s="214"/>
      <c r="F345" s="214"/>
      <c r="G345" s="214"/>
      <c r="H345" s="214"/>
      <c r="I345" s="214"/>
      <c r="J345" s="214"/>
      <c r="K345" s="214"/>
      <c r="L345" s="214"/>
      <c r="M345" s="214"/>
      <c r="N345" s="214"/>
      <c r="O345" s="214"/>
      <c r="P345" s="214"/>
      <c r="Q345" s="214"/>
      <c r="R345" s="214"/>
      <c r="S345" s="214"/>
      <c r="T345" s="214"/>
      <c r="U345" s="214"/>
      <c r="V345" s="214"/>
      <c r="W345" s="214"/>
      <c r="X345" s="214"/>
      <c r="Y345" s="214"/>
      <c r="Z345" s="214"/>
      <c r="AA345" s="214"/>
      <c r="AB345" s="214"/>
      <c r="AC345" s="214"/>
      <c r="AD345" s="214"/>
      <c r="AE345" s="214"/>
      <c r="AF345" s="214"/>
      <c r="AG345" s="214"/>
      <c r="AH345" s="214"/>
      <c r="AI345" s="214"/>
      <c r="AJ345" s="214"/>
      <c r="AK345" s="214"/>
      <c r="AL345" s="214"/>
      <c r="AM345" s="214"/>
      <c r="AN345" s="214"/>
      <c r="AO345" s="214"/>
      <c r="AP345" s="214"/>
      <c r="AQ345" s="214"/>
      <c r="AR345" s="214"/>
      <c r="AS345" s="214"/>
      <c r="AT345" s="214"/>
      <c r="AU345" s="214"/>
      <c r="AV345" s="214"/>
      <c r="AW345" s="214"/>
      <c r="AX345" s="214"/>
      <c r="AY345" s="214"/>
      <c r="AZ345" s="214"/>
      <c r="BA345" s="214"/>
      <c r="BB345" s="214"/>
      <c r="BC345" s="214"/>
      <c r="BD345" s="214"/>
      <c r="BE345" s="214"/>
      <c r="BF345" s="214"/>
      <c r="BG345" s="214"/>
      <c r="BH345" s="214"/>
      <c r="BI345" s="214"/>
      <c r="BJ345" s="214"/>
      <c r="BK345" s="214"/>
      <c r="BL345" s="214"/>
      <c r="BM345" s="214"/>
      <c r="BN345" s="214"/>
      <c r="BO345" s="214"/>
      <c r="BP345" s="214"/>
      <c r="BQ345" s="214"/>
      <c r="BR345" s="214"/>
      <c r="BS345" s="214"/>
      <c r="BT345" s="214"/>
      <c r="BU345" s="214"/>
      <c r="BV345" s="214"/>
      <c r="BW345" s="214"/>
      <c r="BX345" s="214"/>
      <c r="BY345" s="214"/>
      <c r="BZ345" s="214"/>
      <c r="CA345" s="214"/>
    </row>
    <row r="346" spans="1:79" x14ac:dyDescent="0.25">
      <c r="A346" s="214"/>
      <c r="B346" s="214"/>
      <c r="C346" s="214"/>
      <c r="D346" s="214"/>
      <c r="E346" s="214"/>
      <c r="F346" s="214"/>
      <c r="G346" s="214"/>
      <c r="H346" s="214"/>
      <c r="I346" s="214"/>
      <c r="J346" s="214"/>
      <c r="K346" s="214"/>
      <c r="L346" s="214"/>
      <c r="M346" s="214"/>
      <c r="N346" s="214"/>
      <c r="O346" s="214"/>
      <c r="P346" s="214"/>
      <c r="Q346" s="214"/>
      <c r="R346" s="214"/>
      <c r="S346" s="214"/>
      <c r="T346" s="214"/>
      <c r="U346" s="214"/>
      <c r="V346" s="214"/>
      <c r="W346" s="214"/>
      <c r="X346" s="214"/>
      <c r="Y346" s="214"/>
      <c r="Z346" s="214"/>
      <c r="AA346" s="214"/>
      <c r="AB346" s="214"/>
      <c r="AC346" s="214"/>
      <c r="AD346" s="214"/>
      <c r="AE346" s="214"/>
      <c r="AF346" s="214"/>
      <c r="AG346" s="214"/>
      <c r="AH346" s="214"/>
      <c r="AI346" s="214"/>
      <c r="AJ346" s="214"/>
      <c r="AK346" s="214"/>
      <c r="AL346" s="214"/>
      <c r="AM346" s="214"/>
      <c r="AN346" s="214"/>
      <c r="AO346" s="214"/>
      <c r="AP346" s="214"/>
      <c r="AQ346" s="214"/>
      <c r="AR346" s="214"/>
      <c r="AS346" s="214"/>
      <c r="AT346" s="214"/>
      <c r="AU346" s="214"/>
      <c r="AV346" s="214"/>
      <c r="AW346" s="214"/>
      <c r="AX346" s="214"/>
      <c r="AY346" s="214"/>
      <c r="AZ346" s="214"/>
      <c r="BA346" s="214"/>
      <c r="BB346" s="214"/>
      <c r="BC346" s="214"/>
      <c r="BD346" s="214"/>
      <c r="BE346" s="214"/>
      <c r="BF346" s="214"/>
      <c r="BG346" s="214"/>
      <c r="BH346" s="214"/>
      <c r="BI346" s="214"/>
      <c r="BJ346" s="214"/>
      <c r="BK346" s="214"/>
      <c r="BL346" s="214"/>
      <c r="BM346" s="214"/>
      <c r="BN346" s="214"/>
      <c r="BO346" s="214"/>
      <c r="BP346" s="214"/>
      <c r="BQ346" s="214"/>
      <c r="BR346" s="214"/>
      <c r="BS346" s="214"/>
      <c r="BT346" s="214"/>
      <c r="BU346" s="214"/>
      <c r="BV346" s="214"/>
      <c r="BW346" s="214"/>
      <c r="BX346" s="214"/>
      <c r="BY346" s="214"/>
      <c r="BZ346" s="214"/>
      <c r="CA346" s="214"/>
    </row>
    <row r="347" spans="1:79" x14ac:dyDescent="0.25">
      <c r="A347" s="214"/>
      <c r="B347" s="214"/>
      <c r="C347" s="214"/>
      <c r="D347" s="214"/>
      <c r="E347" s="214"/>
      <c r="F347" s="214"/>
      <c r="G347" s="214"/>
      <c r="H347" s="214"/>
      <c r="I347" s="214"/>
      <c r="J347" s="214"/>
      <c r="K347" s="214"/>
      <c r="L347" s="214"/>
      <c r="M347" s="214"/>
      <c r="N347" s="214"/>
      <c r="O347" s="214"/>
      <c r="P347" s="214"/>
      <c r="Q347" s="214"/>
      <c r="R347" s="214"/>
      <c r="S347" s="214"/>
      <c r="T347" s="214"/>
      <c r="U347" s="214"/>
      <c r="V347" s="214"/>
      <c r="W347" s="214"/>
      <c r="X347" s="214"/>
      <c r="Y347" s="214"/>
      <c r="Z347" s="214"/>
      <c r="AA347" s="214"/>
      <c r="AB347" s="214"/>
      <c r="AC347" s="214"/>
      <c r="AD347" s="214"/>
      <c r="AE347" s="214"/>
      <c r="AF347" s="214"/>
      <c r="AG347" s="214"/>
      <c r="AH347" s="214"/>
      <c r="AI347" s="214"/>
      <c r="AJ347" s="214"/>
      <c r="AK347" s="214"/>
      <c r="AL347" s="214"/>
      <c r="AM347" s="214"/>
      <c r="AN347" s="214"/>
      <c r="AO347" s="214"/>
      <c r="AP347" s="214"/>
      <c r="AQ347" s="214"/>
      <c r="AR347" s="214"/>
      <c r="AS347" s="214"/>
      <c r="AT347" s="214"/>
      <c r="AU347" s="214"/>
      <c r="AV347" s="214"/>
      <c r="AW347" s="214"/>
      <c r="AX347" s="214"/>
      <c r="AY347" s="214"/>
      <c r="AZ347" s="214"/>
      <c r="BA347" s="214"/>
      <c r="BB347" s="214"/>
      <c r="BC347" s="214"/>
      <c r="BD347" s="214"/>
      <c r="BE347" s="214"/>
      <c r="BF347" s="214"/>
      <c r="BG347" s="214"/>
      <c r="BH347" s="214"/>
      <c r="BI347" s="214"/>
      <c r="BJ347" s="214"/>
      <c r="BK347" s="214"/>
      <c r="BL347" s="214"/>
      <c r="BM347" s="214"/>
      <c r="BN347" s="214"/>
      <c r="BO347" s="214"/>
      <c r="BP347" s="214"/>
      <c r="BQ347" s="214"/>
      <c r="BR347" s="214"/>
      <c r="BS347" s="214"/>
      <c r="BT347" s="214"/>
      <c r="BU347" s="214"/>
      <c r="BV347" s="214"/>
      <c r="BW347" s="214"/>
      <c r="BX347" s="214"/>
      <c r="BY347" s="214"/>
      <c r="BZ347" s="214"/>
      <c r="CA347" s="214"/>
    </row>
    <row r="348" spans="1:79" x14ac:dyDescent="0.25">
      <c r="A348" s="214"/>
      <c r="B348" s="214"/>
      <c r="C348" s="214"/>
      <c r="D348" s="214"/>
      <c r="E348" s="214"/>
      <c r="F348" s="214"/>
      <c r="G348" s="214"/>
      <c r="H348" s="214"/>
      <c r="I348" s="214"/>
      <c r="J348" s="214"/>
      <c r="K348" s="214"/>
      <c r="L348" s="214"/>
      <c r="M348" s="214"/>
      <c r="N348" s="214"/>
      <c r="O348" s="214"/>
      <c r="P348" s="214"/>
      <c r="Q348" s="214"/>
      <c r="R348" s="214"/>
      <c r="S348" s="214"/>
      <c r="T348" s="214"/>
      <c r="U348" s="214"/>
      <c r="V348" s="214"/>
      <c r="W348" s="214"/>
      <c r="X348" s="214"/>
      <c r="Y348" s="214"/>
      <c r="Z348" s="214"/>
      <c r="AA348" s="214"/>
      <c r="AB348" s="214"/>
      <c r="AC348" s="214"/>
      <c r="AD348" s="214"/>
      <c r="AE348" s="214"/>
      <c r="AF348" s="214"/>
      <c r="AG348" s="214"/>
      <c r="AH348" s="214"/>
      <c r="AI348" s="214"/>
      <c r="AJ348" s="214"/>
      <c r="AK348" s="214"/>
      <c r="AL348" s="214"/>
      <c r="AM348" s="214"/>
      <c r="AN348" s="214"/>
      <c r="AO348" s="214"/>
      <c r="AP348" s="214"/>
      <c r="AQ348" s="214"/>
      <c r="AR348" s="214"/>
      <c r="AS348" s="214"/>
      <c r="AT348" s="214"/>
      <c r="AU348" s="214"/>
      <c r="AV348" s="214"/>
      <c r="AW348" s="214"/>
      <c r="AX348" s="214"/>
      <c r="AY348" s="214"/>
      <c r="AZ348" s="214"/>
      <c r="BA348" s="214"/>
      <c r="BB348" s="214"/>
      <c r="BC348" s="214"/>
      <c r="BD348" s="214"/>
      <c r="BE348" s="214"/>
      <c r="BF348" s="214"/>
      <c r="BG348" s="214"/>
      <c r="BH348" s="214"/>
      <c r="BI348" s="214"/>
      <c r="BJ348" s="214"/>
      <c r="BK348" s="214"/>
      <c r="BL348" s="214"/>
      <c r="BM348" s="214"/>
      <c r="BN348" s="214"/>
      <c r="BO348" s="214"/>
      <c r="BP348" s="214"/>
      <c r="BQ348" s="214"/>
      <c r="BR348" s="214"/>
      <c r="BS348" s="214"/>
      <c r="BT348" s="214"/>
      <c r="BU348" s="214"/>
      <c r="BV348" s="214"/>
      <c r="BW348" s="214"/>
      <c r="BX348" s="214"/>
      <c r="BY348" s="214"/>
      <c r="BZ348" s="214"/>
      <c r="CA348" s="214"/>
    </row>
    <row r="349" spans="1:79" x14ac:dyDescent="0.25">
      <c r="A349" s="214"/>
      <c r="B349" s="214"/>
      <c r="C349" s="214"/>
      <c r="D349" s="214"/>
      <c r="E349" s="214"/>
      <c r="F349" s="214"/>
      <c r="G349" s="214"/>
      <c r="H349" s="214"/>
      <c r="I349" s="214"/>
      <c r="J349" s="214"/>
      <c r="K349" s="214"/>
      <c r="L349" s="214"/>
      <c r="M349" s="214"/>
      <c r="N349" s="214"/>
      <c r="O349" s="214"/>
      <c r="P349" s="214"/>
      <c r="Q349" s="214"/>
      <c r="R349" s="214"/>
      <c r="S349" s="214"/>
      <c r="T349" s="214"/>
      <c r="U349" s="214"/>
      <c r="V349" s="214"/>
      <c r="W349" s="214"/>
      <c r="X349" s="214"/>
      <c r="Y349" s="214"/>
      <c r="Z349" s="214"/>
      <c r="AA349" s="214"/>
      <c r="AB349" s="214"/>
      <c r="AC349" s="214"/>
      <c r="AD349" s="214"/>
      <c r="AE349" s="214"/>
      <c r="AF349" s="214"/>
      <c r="AG349" s="214"/>
      <c r="AH349" s="214"/>
      <c r="AI349" s="214"/>
      <c r="AJ349" s="214"/>
      <c r="AK349" s="214"/>
      <c r="AL349" s="214"/>
      <c r="AM349" s="214"/>
      <c r="AN349" s="214"/>
      <c r="AO349" s="214"/>
      <c r="AP349" s="214"/>
      <c r="AQ349" s="214"/>
      <c r="AR349" s="214"/>
      <c r="AS349" s="214"/>
      <c r="AT349" s="214"/>
      <c r="AU349" s="214"/>
      <c r="AV349" s="214"/>
      <c r="AW349" s="214"/>
      <c r="AX349" s="214"/>
      <c r="AY349" s="214"/>
      <c r="AZ349" s="214"/>
      <c r="BA349" s="214"/>
      <c r="BB349" s="214"/>
      <c r="BC349" s="214"/>
      <c r="BD349" s="214"/>
      <c r="BE349" s="214"/>
      <c r="BF349" s="214"/>
      <c r="BG349" s="214"/>
      <c r="BH349" s="214"/>
      <c r="BI349" s="214"/>
      <c r="BJ349" s="214"/>
      <c r="BK349" s="214"/>
      <c r="BL349" s="214"/>
      <c r="BM349" s="214"/>
      <c r="BN349" s="214"/>
      <c r="BO349" s="214"/>
      <c r="BP349" s="214"/>
      <c r="BQ349" s="214"/>
      <c r="BR349" s="214"/>
      <c r="BS349" s="214"/>
      <c r="BT349" s="214"/>
      <c r="BU349" s="214"/>
      <c r="BV349" s="214"/>
      <c r="BW349" s="214"/>
      <c r="BX349" s="214"/>
      <c r="BY349" s="214"/>
      <c r="BZ349" s="214"/>
      <c r="CA349" s="214"/>
    </row>
    <row r="350" spans="1:79" x14ac:dyDescent="0.25">
      <c r="A350" s="214"/>
      <c r="B350" s="214"/>
      <c r="C350" s="214"/>
      <c r="D350" s="214"/>
      <c r="E350" s="214"/>
      <c r="F350" s="214"/>
      <c r="G350" s="214"/>
      <c r="H350" s="214"/>
      <c r="I350" s="214"/>
      <c r="J350" s="214"/>
      <c r="K350" s="214"/>
      <c r="L350" s="214"/>
      <c r="M350" s="214"/>
      <c r="N350" s="214"/>
      <c r="O350" s="214"/>
      <c r="P350" s="214"/>
      <c r="Q350" s="214"/>
      <c r="R350" s="214"/>
      <c r="S350" s="214"/>
      <c r="T350" s="214"/>
      <c r="U350" s="214"/>
      <c r="V350" s="214"/>
      <c r="W350" s="214"/>
      <c r="X350" s="214"/>
      <c r="Y350" s="214"/>
      <c r="Z350" s="214"/>
      <c r="AA350" s="214"/>
      <c r="AB350" s="214"/>
      <c r="AC350" s="214"/>
      <c r="AD350" s="214"/>
      <c r="AE350" s="214"/>
      <c r="AF350" s="214"/>
      <c r="AG350" s="214"/>
      <c r="AH350" s="214"/>
      <c r="AI350" s="214"/>
      <c r="AJ350" s="214"/>
      <c r="AK350" s="214"/>
      <c r="AL350" s="214"/>
      <c r="AM350" s="214"/>
      <c r="AN350" s="214"/>
      <c r="AO350" s="214"/>
      <c r="AP350" s="214"/>
      <c r="AQ350" s="214"/>
      <c r="AR350" s="214"/>
      <c r="AS350" s="214"/>
      <c r="AT350" s="214"/>
      <c r="AU350" s="214"/>
      <c r="AV350" s="214"/>
      <c r="AW350" s="214"/>
      <c r="AX350" s="214"/>
      <c r="AY350" s="214"/>
      <c r="AZ350" s="214"/>
      <c r="BA350" s="214"/>
      <c r="BB350" s="214"/>
      <c r="BC350" s="214"/>
      <c r="BD350" s="214"/>
      <c r="BE350" s="214"/>
      <c r="BF350" s="214"/>
      <c r="BG350" s="214"/>
      <c r="BH350" s="214"/>
      <c r="BI350" s="214"/>
      <c r="BJ350" s="214"/>
      <c r="BK350" s="214"/>
      <c r="BL350" s="214"/>
      <c r="BM350" s="214"/>
      <c r="BN350" s="214"/>
      <c r="BO350" s="214"/>
      <c r="BP350" s="214"/>
      <c r="BQ350" s="214"/>
      <c r="BR350" s="214"/>
      <c r="BS350" s="214"/>
      <c r="BT350" s="214"/>
      <c r="BU350" s="214"/>
      <c r="BV350" s="214"/>
      <c r="BW350" s="214"/>
      <c r="BX350" s="214"/>
      <c r="BY350" s="214"/>
      <c r="BZ350" s="214"/>
      <c r="CA350" s="214"/>
    </row>
    <row r="351" spans="1:79" x14ac:dyDescent="0.25">
      <c r="A351" s="214"/>
      <c r="B351" s="214"/>
      <c r="C351" s="214"/>
      <c r="D351" s="214"/>
      <c r="E351" s="214"/>
      <c r="F351" s="214"/>
      <c r="G351" s="214"/>
      <c r="H351" s="214"/>
      <c r="I351" s="214"/>
      <c r="J351" s="214"/>
      <c r="K351" s="214"/>
      <c r="L351" s="214"/>
      <c r="M351" s="214"/>
      <c r="N351" s="214"/>
      <c r="O351" s="214"/>
      <c r="P351" s="214"/>
      <c r="Q351" s="214"/>
      <c r="R351" s="214"/>
      <c r="S351" s="214"/>
      <c r="T351" s="214"/>
      <c r="U351" s="214"/>
      <c r="V351" s="214"/>
      <c r="W351" s="214"/>
      <c r="X351" s="214"/>
      <c r="Y351" s="214"/>
      <c r="Z351" s="214"/>
      <c r="AA351" s="214"/>
      <c r="AB351" s="214"/>
      <c r="AC351" s="214"/>
      <c r="AD351" s="214"/>
      <c r="AE351" s="214"/>
      <c r="AF351" s="214"/>
      <c r="AG351" s="214"/>
      <c r="AH351" s="214"/>
      <c r="AI351" s="214"/>
      <c r="AJ351" s="214"/>
      <c r="AK351" s="214"/>
      <c r="AL351" s="214"/>
      <c r="AM351" s="214"/>
      <c r="AN351" s="214"/>
      <c r="AO351" s="214"/>
      <c r="AP351" s="214"/>
      <c r="AQ351" s="214"/>
      <c r="AR351" s="214"/>
      <c r="AS351" s="214"/>
      <c r="AT351" s="214"/>
      <c r="AU351" s="214"/>
      <c r="AV351" s="214"/>
      <c r="AW351" s="214"/>
      <c r="AX351" s="214"/>
      <c r="AY351" s="214"/>
      <c r="AZ351" s="214"/>
      <c r="BA351" s="214"/>
      <c r="BB351" s="214"/>
      <c r="BC351" s="214"/>
      <c r="BD351" s="214"/>
      <c r="BE351" s="214"/>
      <c r="BF351" s="214"/>
      <c r="BG351" s="214"/>
      <c r="BH351" s="214"/>
      <c r="BI351" s="214"/>
      <c r="BJ351" s="214"/>
      <c r="BK351" s="214"/>
      <c r="BL351" s="214"/>
      <c r="BM351" s="214"/>
      <c r="BN351" s="214"/>
      <c r="BO351" s="214"/>
      <c r="BP351" s="214"/>
      <c r="BQ351" s="214"/>
      <c r="BR351" s="214"/>
      <c r="BS351" s="214"/>
      <c r="BT351" s="214"/>
      <c r="BU351" s="214"/>
      <c r="BV351" s="214"/>
      <c r="BW351" s="214"/>
      <c r="BX351" s="214"/>
      <c r="BY351" s="214"/>
      <c r="BZ351" s="214"/>
      <c r="CA351" s="214"/>
    </row>
    <row r="352" spans="1:79" x14ac:dyDescent="0.25">
      <c r="A352" s="214"/>
      <c r="B352" s="214"/>
      <c r="C352" s="214"/>
      <c r="D352" s="214"/>
      <c r="E352" s="214"/>
      <c r="F352" s="214"/>
      <c r="G352" s="214"/>
      <c r="H352" s="214"/>
      <c r="I352" s="214"/>
      <c r="J352" s="214"/>
      <c r="K352" s="214"/>
      <c r="L352" s="214"/>
      <c r="M352" s="214"/>
      <c r="N352" s="214"/>
      <c r="O352" s="214"/>
      <c r="P352" s="214"/>
      <c r="Q352" s="214"/>
      <c r="R352" s="214"/>
      <c r="S352" s="214"/>
      <c r="T352" s="214"/>
      <c r="U352" s="214"/>
      <c r="V352" s="214"/>
      <c r="W352" s="214"/>
      <c r="X352" s="214"/>
      <c r="Y352" s="214"/>
      <c r="Z352" s="214"/>
      <c r="AA352" s="214"/>
      <c r="AB352" s="214"/>
      <c r="AC352" s="214"/>
      <c r="AD352" s="214"/>
      <c r="AE352" s="214"/>
      <c r="AF352" s="214"/>
      <c r="AG352" s="214"/>
      <c r="AH352" s="214"/>
      <c r="AI352" s="214"/>
      <c r="AJ352" s="214"/>
      <c r="AK352" s="214"/>
      <c r="AL352" s="214"/>
      <c r="AM352" s="214"/>
      <c r="AN352" s="214"/>
      <c r="AO352" s="214"/>
      <c r="AP352" s="214"/>
      <c r="AQ352" s="214"/>
      <c r="AR352" s="214"/>
      <c r="AS352" s="214"/>
      <c r="AT352" s="214"/>
      <c r="AU352" s="214"/>
      <c r="AV352" s="214"/>
      <c r="AW352" s="214"/>
      <c r="AX352" s="214"/>
      <c r="AY352" s="214"/>
      <c r="AZ352" s="214"/>
      <c r="BA352" s="214"/>
      <c r="BB352" s="214"/>
      <c r="BC352" s="214"/>
      <c r="BD352" s="214"/>
      <c r="BE352" s="214"/>
      <c r="BF352" s="214"/>
      <c r="BG352" s="214"/>
      <c r="BH352" s="214"/>
      <c r="BI352" s="214"/>
      <c r="BJ352" s="214"/>
      <c r="BK352" s="214"/>
      <c r="BL352" s="214"/>
      <c r="BM352" s="214"/>
      <c r="BN352" s="214"/>
      <c r="BO352" s="214"/>
      <c r="BP352" s="214"/>
      <c r="BQ352" s="214"/>
      <c r="BR352" s="214"/>
      <c r="BS352" s="214"/>
      <c r="BT352" s="214"/>
      <c r="BU352" s="214"/>
      <c r="BV352" s="214"/>
      <c r="BW352" s="214"/>
      <c r="BX352" s="214"/>
      <c r="BY352" s="214"/>
      <c r="BZ352" s="214"/>
      <c r="CA352" s="214"/>
    </row>
    <row r="353" spans="1:79" x14ac:dyDescent="0.25">
      <c r="A353" s="214"/>
      <c r="B353" s="214"/>
      <c r="C353" s="214"/>
      <c r="D353" s="214"/>
      <c r="E353" s="214"/>
      <c r="F353" s="214"/>
      <c r="G353" s="214"/>
      <c r="H353" s="214"/>
      <c r="I353" s="214"/>
      <c r="J353" s="214"/>
      <c r="K353" s="214"/>
      <c r="L353" s="214"/>
      <c r="M353" s="214"/>
      <c r="N353" s="214"/>
      <c r="O353" s="214"/>
      <c r="P353" s="214"/>
      <c r="Q353" s="214"/>
      <c r="R353" s="214"/>
      <c r="S353" s="214"/>
      <c r="T353" s="214"/>
      <c r="U353" s="214"/>
      <c r="V353" s="214"/>
      <c r="W353" s="214"/>
      <c r="X353" s="214"/>
      <c r="Y353" s="214"/>
      <c r="Z353" s="214"/>
      <c r="AA353" s="214"/>
      <c r="AB353" s="214"/>
      <c r="AC353" s="214"/>
      <c r="AD353" s="214"/>
      <c r="AE353" s="214"/>
      <c r="AF353" s="214"/>
      <c r="AG353" s="214"/>
      <c r="AH353" s="214"/>
      <c r="AI353" s="214"/>
      <c r="AJ353" s="214"/>
      <c r="AK353" s="214"/>
      <c r="AL353" s="214"/>
      <c r="AM353" s="214"/>
      <c r="AN353" s="214"/>
      <c r="AO353" s="214"/>
      <c r="AP353" s="214"/>
      <c r="AQ353" s="214"/>
      <c r="AR353" s="214"/>
      <c r="AS353" s="214"/>
      <c r="AT353" s="214"/>
      <c r="AU353" s="214"/>
      <c r="AV353" s="214"/>
      <c r="AW353" s="214"/>
      <c r="AX353" s="214"/>
      <c r="AY353" s="214"/>
      <c r="AZ353" s="214"/>
      <c r="BA353" s="214"/>
      <c r="BB353" s="214"/>
      <c r="BC353" s="214"/>
      <c r="BD353" s="214"/>
      <c r="BE353" s="214"/>
      <c r="BF353" s="214"/>
      <c r="BG353" s="214"/>
      <c r="BH353" s="214"/>
      <c r="BI353" s="214"/>
      <c r="BJ353" s="214"/>
      <c r="BK353" s="214"/>
      <c r="BL353" s="214"/>
      <c r="BM353" s="214"/>
      <c r="BN353" s="214"/>
      <c r="BO353" s="214"/>
      <c r="BP353" s="214"/>
      <c r="BQ353" s="214"/>
      <c r="BR353" s="214"/>
      <c r="BS353" s="214"/>
      <c r="BT353" s="214"/>
      <c r="BU353" s="214"/>
      <c r="BV353" s="214"/>
      <c r="BW353" s="214"/>
      <c r="BX353" s="214"/>
      <c r="BY353" s="214"/>
      <c r="BZ353" s="214"/>
      <c r="CA353" s="214"/>
    </row>
    <row r="354" spans="1:79" x14ac:dyDescent="0.25">
      <c r="A354" s="214"/>
      <c r="B354" s="214"/>
      <c r="C354" s="214"/>
      <c r="D354" s="214"/>
      <c r="E354" s="214"/>
      <c r="F354" s="214"/>
      <c r="G354" s="214"/>
      <c r="H354" s="214"/>
      <c r="I354" s="214"/>
      <c r="J354" s="214"/>
      <c r="K354" s="214"/>
      <c r="L354" s="214"/>
      <c r="M354" s="214"/>
      <c r="N354" s="214"/>
      <c r="O354" s="214"/>
      <c r="P354" s="214"/>
      <c r="Q354" s="214"/>
      <c r="R354" s="214"/>
      <c r="S354" s="214"/>
      <c r="T354" s="214"/>
      <c r="U354" s="214"/>
      <c r="V354" s="214"/>
      <c r="W354" s="214"/>
      <c r="X354" s="214"/>
      <c r="Y354" s="214"/>
      <c r="Z354" s="214"/>
      <c r="AA354" s="214"/>
      <c r="AB354" s="214"/>
      <c r="AC354" s="214"/>
      <c r="AD354" s="214"/>
      <c r="AE354" s="214"/>
      <c r="AF354" s="214"/>
      <c r="AG354" s="214"/>
      <c r="AH354" s="214"/>
      <c r="AI354" s="214"/>
      <c r="AJ354" s="214"/>
      <c r="AK354" s="214"/>
      <c r="AL354" s="214"/>
      <c r="AM354" s="214"/>
      <c r="AN354" s="214"/>
      <c r="AO354" s="214"/>
      <c r="AP354" s="214"/>
      <c r="AQ354" s="214"/>
      <c r="AR354" s="214"/>
      <c r="AS354" s="214"/>
      <c r="AT354" s="214"/>
      <c r="AU354" s="214"/>
      <c r="AV354" s="214"/>
      <c r="AW354" s="214"/>
      <c r="AX354" s="214"/>
      <c r="AY354" s="214"/>
      <c r="AZ354" s="214"/>
      <c r="BA354" s="214"/>
      <c r="BB354" s="214"/>
      <c r="BC354" s="214"/>
      <c r="BD354" s="214"/>
      <c r="BE354" s="214"/>
      <c r="BF354" s="214"/>
      <c r="BG354" s="214"/>
      <c r="BH354" s="214"/>
      <c r="BI354" s="214"/>
      <c r="BJ354" s="214"/>
      <c r="BK354" s="214"/>
      <c r="BL354" s="214"/>
      <c r="BM354" s="214"/>
      <c r="BN354" s="214"/>
      <c r="BO354" s="214"/>
      <c r="BP354" s="214"/>
      <c r="BQ354" s="214"/>
      <c r="BR354" s="214"/>
      <c r="BS354" s="214"/>
      <c r="BT354" s="214"/>
      <c r="BU354" s="214"/>
      <c r="BV354" s="214"/>
      <c r="BW354" s="214"/>
      <c r="BX354" s="214"/>
      <c r="BY354" s="214"/>
      <c r="BZ354" s="214"/>
      <c r="CA354" s="214"/>
    </row>
    <row r="355" spans="1:79" x14ac:dyDescent="0.25">
      <c r="A355" s="214"/>
      <c r="B355" s="214"/>
      <c r="C355" s="214"/>
      <c r="D355" s="214"/>
      <c r="E355" s="214"/>
      <c r="F355" s="214"/>
      <c r="G355" s="214"/>
      <c r="H355" s="214"/>
      <c r="I355" s="214"/>
      <c r="J355" s="214"/>
      <c r="K355" s="214"/>
      <c r="L355" s="214"/>
      <c r="M355" s="214"/>
      <c r="N355" s="214"/>
      <c r="O355" s="214"/>
      <c r="P355" s="214"/>
      <c r="Q355" s="214"/>
      <c r="R355" s="214"/>
      <c r="S355" s="214"/>
      <c r="T355" s="214"/>
      <c r="U355" s="214"/>
      <c r="V355" s="214"/>
      <c r="W355" s="214"/>
      <c r="X355" s="214"/>
      <c r="Y355" s="214"/>
      <c r="Z355" s="214"/>
      <c r="AA355" s="214"/>
      <c r="AB355" s="214"/>
      <c r="AC355" s="214"/>
      <c r="AD355" s="214"/>
      <c r="AE355" s="214"/>
      <c r="AF355" s="214"/>
      <c r="AG355" s="214"/>
      <c r="AH355" s="214"/>
      <c r="AI355" s="214"/>
      <c r="AJ355" s="214"/>
      <c r="AK355" s="214"/>
      <c r="AL355" s="214"/>
      <c r="AM355" s="214"/>
      <c r="AN355" s="214"/>
      <c r="AO355" s="214"/>
      <c r="AP355" s="214"/>
      <c r="AQ355" s="214"/>
      <c r="AR355" s="214"/>
      <c r="AS355" s="214"/>
      <c r="AT355" s="214"/>
      <c r="AU355" s="214"/>
      <c r="AV355" s="214"/>
      <c r="AW355" s="214"/>
      <c r="AX355" s="214"/>
      <c r="AY355" s="214"/>
      <c r="AZ355" s="214"/>
      <c r="BA355" s="214"/>
      <c r="BB355" s="214"/>
      <c r="BC355" s="214"/>
      <c r="BD355" s="214"/>
      <c r="BE355" s="214"/>
      <c r="BF355" s="214"/>
      <c r="BG355" s="214"/>
      <c r="BH355" s="214"/>
      <c r="BI355" s="214"/>
      <c r="BJ355" s="214"/>
      <c r="BK355" s="214"/>
      <c r="BL355" s="214"/>
      <c r="BM355" s="214"/>
      <c r="BN355" s="214"/>
      <c r="BO355" s="214"/>
      <c r="BP355" s="214"/>
      <c r="BQ355" s="214"/>
      <c r="BR355" s="214"/>
      <c r="BS355" s="214"/>
      <c r="BT355" s="214"/>
      <c r="BU355" s="214"/>
      <c r="BV355" s="214"/>
      <c r="BW355" s="214"/>
      <c r="BX355" s="214"/>
      <c r="BY355" s="214"/>
      <c r="BZ355" s="214"/>
      <c r="CA355" s="214"/>
    </row>
    <row r="356" spans="1:79" x14ac:dyDescent="0.25">
      <c r="A356" s="214"/>
      <c r="B356" s="214"/>
      <c r="C356" s="214"/>
      <c r="D356" s="214"/>
      <c r="E356" s="214"/>
      <c r="F356" s="214"/>
      <c r="G356" s="214"/>
      <c r="H356" s="214"/>
      <c r="I356" s="214"/>
      <c r="J356" s="214"/>
      <c r="K356" s="214"/>
      <c r="L356" s="214"/>
      <c r="M356" s="214"/>
      <c r="N356" s="214"/>
      <c r="O356" s="214"/>
      <c r="P356" s="214"/>
      <c r="Q356" s="214"/>
      <c r="R356" s="214"/>
      <c r="S356" s="214"/>
      <c r="T356" s="214"/>
      <c r="U356" s="214"/>
      <c r="V356" s="214"/>
      <c r="W356" s="214"/>
      <c r="X356" s="214"/>
      <c r="Y356" s="214"/>
      <c r="Z356" s="214"/>
      <c r="AA356" s="214"/>
      <c r="AB356" s="214"/>
      <c r="AC356" s="214"/>
      <c r="AD356" s="214"/>
      <c r="AE356" s="214"/>
      <c r="AF356" s="214"/>
      <c r="AG356" s="214"/>
      <c r="AH356" s="214"/>
      <c r="AI356" s="214"/>
      <c r="AJ356" s="214"/>
      <c r="AK356" s="214"/>
      <c r="AL356" s="214"/>
      <c r="AM356" s="214"/>
      <c r="AN356" s="214"/>
      <c r="AO356" s="214"/>
      <c r="AP356" s="214"/>
      <c r="AQ356" s="214"/>
      <c r="AR356" s="214"/>
      <c r="AS356" s="214"/>
      <c r="AT356" s="214"/>
      <c r="AU356" s="214"/>
      <c r="AV356" s="214"/>
      <c r="AW356" s="214"/>
      <c r="AX356" s="214"/>
      <c r="AY356" s="214"/>
      <c r="AZ356" s="214"/>
      <c r="BA356" s="214"/>
      <c r="BB356" s="214"/>
      <c r="BC356" s="214"/>
      <c r="BD356" s="214"/>
      <c r="BE356" s="214"/>
      <c r="BF356" s="214"/>
      <c r="BG356" s="214"/>
      <c r="BH356" s="214"/>
      <c r="BI356" s="214"/>
      <c r="BJ356" s="214"/>
      <c r="BK356" s="214"/>
      <c r="BL356" s="214"/>
      <c r="BM356" s="214"/>
      <c r="BN356" s="214"/>
      <c r="BO356" s="214"/>
      <c r="BP356" s="214"/>
      <c r="BQ356" s="214"/>
      <c r="BR356" s="214"/>
      <c r="BS356" s="214"/>
      <c r="BT356" s="214"/>
      <c r="BU356" s="214"/>
      <c r="BV356" s="214"/>
      <c r="BW356" s="214"/>
      <c r="BX356" s="214"/>
      <c r="BY356" s="214"/>
      <c r="BZ356" s="214"/>
      <c r="CA356" s="214"/>
    </row>
    <row r="357" spans="1:79" x14ac:dyDescent="0.25">
      <c r="A357" s="214"/>
      <c r="B357" s="214"/>
      <c r="C357" s="214"/>
      <c r="D357" s="214"/>
      <c r="E357" s="214"/>
      <c r="F357" s="214"/>
      <c r="G357" s="214"/>
      <c r="H357" s="214"/>
      <c r="I357" s="214"/>
      <c r="J357" s="214"/>
      <c r="K357" s="214"/>
      <c r="L357" s="214"/>
      <c r="M357" s="214"/>
      <c r="N357" s="214"/>
      <c r="O357" s="214"/>
      <c r="P357" s="214"/>
      <c r="Q357" s="214"/>
      <c r="R357" s="214"/>
      <c r="S357" s="214"/>
      <c r="T357" s="214"/>
      <c r="U357" s="214"/>
      <c r="V357" s="214"/>
      <c r="W357" s="214"/>
      <c r="X357" s="214"/>
      <c r="Y357" s="214"/>
      <c r="Z357" s="214"/>
      <c r="AA357" s="214"/>
      <c r="AB357" s="214"/>
      <c r="AC357" s="214"/>
      <c r="AD357" s="214"/>
      <c r="AE357" s="214"/>
      <c r="AF357" s="214"/>
      <c r="AG357" s="214"/>
      <c r="AH357" s="214"/>
      <c r="AI357" s="214"/>
      <c r="AJ357" s="214"/>
      <c r="AK357" s="214"/>
      <c r="AL357" s="214"/>
      <c r="AM357" s="214"/>
      <c r="AN357" s="214"/>
      <c r="AO357" s="214"/>
      <c r="AP357" s="214"/>
      <c r="AQ357" s="214"/>
      <c r="AR357" s="214"/>
      <c r="AS357" s="214"/>
      <c r="AT357" s="214"/>
      <c r="AU357" s="214"/>
      <c r="AV357" s="214"/>
      <c r="AW357" s="214"/>
      <c r="AX357" s="214"/>
      <c r="AY357" s="214"/>
      <c r="AZ357" s="214"/>
      <c r="BA357" s="214"/>
      <c r="BB357" s="214"/>
      <c r="BC357" s="214"/>
      <c r="BD357" s="214"/>
      <c r="BE357" s="214"/>
      <c r="BF357" s="214"/>
      <c r="BG357" s="214"/>
      <c r="BH357" s="214"/>
      <c r="BI357" s="214"/>
      <c r="BJ357" s="214"/>
      <c r="BK357" s="214"/>
      <c r="BL357" s="214"/>
      <c r="BM357" s="214"/>
      <c r="BN357" s="214"/>
      <c r="BO357" s="214"/>
      <c r="BP357" s="214"/>
      <c r="BQ357" s="214"/>
      <c r="BR357" s="214"/>
      <c r="BS357" s="214"/>
      <c r="BT357" s="214"/>
      <c r="BU357" s="214"/>
      <c r="BV357" s="214"/>
      <c r="BW357" s="214"/>
      <c r="BX357" s="214"/>
      <c r="BY357" s="214"/>
      <c r="BZ357" s="214"/>
      <c r="CA357" s="214"/>
    </row>
    <row r="358" spans="1:79" x14ac:dyDescent="0.25">
      <c r="A358" s="214"/>
      <c r="B358" s="214"/>
      <c r="C358" s="214"/>
      <c r="D358" s="214"/>
      <c r="E358" s="214"/>
      <c r="F358" s="214"/>
      <c r="G358" s="214"/>
      <c r="H358" s="214"/>
      <c r="I358" s="214"/>
      <c r="J358" s="214"/>
      <c r="K358" s="214"/>
      <c r="L358" s="214"/>
      <c r="M358" s="214"/>
      <c r="N358" s="214"/>
      <c r="O358" s="214"/>
      <c r="P358" s="214"/>
      <c r="Q358" s="214"/>
      <c r="R358" s="214"/>
      <c r="S358" s="214"/>
      <c r="T358" s="214"/>
      <c r="U358" s="214"/>
      <c r="V358" s="214"/>
      <c r="W358" s="214"/>
      <c r="X358" s="214"/>
      <c r="Y358" s="214"/>
      <c r="Z358" s="214"/>
      <c r="AA358" s="214"/>
      <c r="AB358" s="214"/>
      <c r="AC358" s="214"/>
      <c r="AD358" s="214"/>
      <c r="AE358" s="214"/>
      <c r="AF358" s="214"/>
      <c r="AG358" s="214"/>
      <c r="AH358" s="214"/>
      <c r="AI358" s="214"/>
      <c r="AJ358" s="214"/>
      <c r="AK358" s="214"/>
      <c r="AL358" s="214"/>
      <c r="AM358" s="214"/>
      <c r="AN358" s="214"/>
      <c r="AO358" s="214"/>
      <c r="AP358" s="214"/>
      <c r="AQ358" s="214"/>
      <c r="AR358" s="214"/>
      <c r="AS358" s="214"/>
      <c r="AT358" s="214"/>
      <c r="AU358" s="214"/>
      <c r="AV358" s="214"/>
      <c r="AW358" s="214"/>
      <c r="AX358" s="214"/>
      <c r="AY358" s="214"/>
      <c r="AZ358" s="214"/>
      <c r="BA358" s="214"/>
      <c r="BB358" s="214"/>
      <c r="BC358" s="214"/>
      <c r="BD358" s="214"/>
      <c r="BE358" s="214"/>
      <c r="BF358" s="214"/>
      <c r="BG358" s="214"/>
      <c r="BH358" s="214"/>
      <c r="BI358" s="214"/>
      <c r="BJ358" s="214"/>
      <c r="BK358" s="214"/>
      <c r="BL358" s="214"/>
      <c r="BM358" s="214"/>
      <c r="BN358" s="214"/>
      <c r="BO358" s="214"/>
      <c r="BP358" s="214"/>
      <c r="BQ358" s="214"/>
      <c r="BR358" s="214"/>
      <c r="BS358" s="214"/>
      <c r="BT358" s="214"/>
      <c r="BU358" s="214"/>
      <c r="BV358" s="214"/>
      <c r="BW358" s="214"/>
      <c r="BX358" s="214"/>
      <c r="BY358" s="214"/>
      <c r="BZ358" s="214"/>
      <c r="CA358" s="214"/>
    </row>
    <row r="359" spans="1:79" x14ac:dyDescent="0.25">
      <c r="A359" s="214"/>
      <c r="B359" s="214"/>
      <c r="C359" s="214"/>
      <c r="D359" s="214"/>
      <c r="E359" s="214"/>
      <c r="F359" s="214"/>
      <c r="G359" s="214"/>
      <c r="H359" s="214"/>
      <c r="I359" s="214"/>
      <c r="J359" s="214"/>
      <c r="K359" s="214"/>
      <c r="L359" s="214"/>
      <c r="M359" s="214"/>
      <c r="N359" s="214"/>
      <c r="O359" s="214"/>
      <c r="P359" s="214"/>
      <c r="Q359" s="214"/>
      <c r="R359" s="214"/>
      <c r="S359" s="214"/>
      <c r="T359" s="214"/>
      <c r="U359" s="214"/>
      <c r="V359" s="214"/>
      <c r="W359" s="214"/>
      <c r="X359" s="214"/>
      <c r="Y359" s="214"/>
      <c r="Z359" s="214"/>
      <c r="AA359" s="214"/>
      <c r="AB359" s="214"/>
      <c r="AC359" s="214"/>
      <c r="AD359" s="214"/>
      <c r="AE359" s="214"/>
      <c r="AF359" s="214"/>
      <c r="AG359" s="214"/>
      <c r="AH359" s="214"/>
      <c r="AI359" s="214"/>
      <c r="AJ359" s="214"/>
      <c r="AK359" s="214"/>
      <c r="AL359" s="214"/>
      <c r="AM359" s="214"/>
      <c r="AN359" s="214"/>
      <c r="AO359" s="214"/>
      <c r="AP359" s="214"/>
      <c r="AQ359" s="214"/>
      <c r="AR359" s="214"/>
      <c r="AS359" s="214"/>
      <c r="AT359" s="214"/>
      <c r="AU359" s="214"/>
      <c r="AV359" s="214"/>
      <c r="AW359" s="214"/>
      <c r="AX359" s="214"/>
      <c r="AY359" s="214"/>
      <c r="AZ359" s="214"/>
      <c r="BA359" s="214"/>
      <c r="BB359" s="214"/>
      <c r="BC359" s="214"/>
      <c r="BD359" s="214"/>
      <c r="BE359" s="214"/>
      <c r="BF359" s="214"/>
      <c r="BG359" s="214"/>
      <c r="BH359" s="214"/>
      <c r="BI359" s="214"/>
      <c r="BJ359" s="214"/>
      <c r="BK359" s="214"/>
      <c r="BL359" s="214"/>
      <c r="BM359" s="214"/>
      <c r="BN359" s="214"/>
      <c r="BO359" s="214"/>
      <c r="BP359" s="214"/>
      <c r="BQ359" s="214"/>
      <c r="BR359" s="214"/>
      <c r="BS359" s="214"/>
      <c r="BT359" s="214"/>
      <c r="BU359" s="214"/>
      <c r="BV359" s="214"/>
      <c r="BW359" s="214"/>
      <c r="BX359" s="214"/>
      <c r="BY359" s="214"/>
      <c r="BZ359" s="214"/>
      <c r="CA359" s="214"/>
    </row>
    <row r="360" spans="1:79" x14ac:dyDescent="0.25">
      <c r="A360" s="214"/>
      <c r="B360" s="214"/>
      <c r="C360" s="214"/>
      <c r="D360" s="214"/>
      <c r="E360" s="214"/>
      <c r="F360" s="214"/>
      <c r="G360" s="214"/>
      <c r="H360" s="214"/>
      <c r="I360" s="214"/>
      <c r="J360" s="214"/>
      <c r="K360" s="214"/>
      <c r="L360" s="214"/>
      <c r="M360" s="214"/>
      <c r="N360" s="214"/>
      <c r="O360" s="214"/>
      <c r="P360" s="214"/>
      <c r="Q360" s="214"/>
      <c r="R360" s="214"/>
      <c r="S360" s="214"/>
      <c r="T360" s="214"/>
      <c r="U360" s="214"/>
      <c r="V360" s="214"/>
      <c r="W360" s="214"/>
      <c r="X360" s="214"/>
      <c r="Y360" s="214"/>
      <c r="Z360" s="214"/>
      <c r="AA360" s="214"/>
      <c r="AB360" s="214"/>
      <c r="AC360" s="214"/>
      <c r="AD360" s="214"/>
      <c r="AE360" s="214"/>
      <c r="AF360" s="214"/>
      <c r="AG360" s="214"/>
      <c r="AH360" s="214"/>
      <c r="AI360" s="214"/>
      <c r="AJ360" s="214"/>
      <c r="AK360" s="214"/>
      <c r="AL360" s="214"/>
      <c r="AM360" s="214"/>
      <c r="AN360" s="214"/>
      <c r="AO360" s="214"/>
      <c r="AP360" s="214"/>
      <c r="AQ360" s="214"/>
      <c r="AR360" s="214"/>
      <c r="AS360" s="214"/>
      <c r="AT360" s="214"/>
      <c r="AU360" s="214"/>
      <c r="AV360" s="214"/>
      <c r="AW360" s="214"/>
      <c r="AX360" s="214"/>
      <c r="AY360" s="214"/>
      <c r="AZ360" s="214"/>
      <c r="BA360" s="214"/>
      <c r="BB360" s="214"/>
      <c r="BC360" s="214"/>
      <c r="BD360" s="214"/>
      <c r="BE360" s="214"/>
      <c r="BF360" s="214"/>
      <c r="BG360" s="214"/>
      <c r="BH360" s="214"/>
      <c r="BI360" s="214"/>
      <c r="BJ360" s="214"/>
      <c r="BK360" s="214"/>
      <c r="BL360" s="214"/>
      <c r="BM360" s="214"/>
      <c r="BN360" s="214"/>
      <c r="BO360" s="214"/>
      <c r="BP360" s="214"/>
      <c r="BQ360" s="214"/>
      <c r="BR360" s="214"/>
      <c r="BS360" s="214"/>
      <c r="BT360" s="214"/>
      <c r="BU360" s="214"/>
      <c r="BV360" s="214"/>
      <c r="BW360" s="214"/>
      <c r="BX360" s="214"/>
      <c r="BY360" s="214"/>
      <c r="BZ360" s="214"/>
      <c r="CA360" s="214"/>
    </row>
    <row r="361" spans="1:79" x14ac:dyDescent="0.25">
      <c r="A361" s="214"/>
      <c r="B361" s="214"/>
      <c r="C361" s="214"/>
      <c r="D361" s="214"/>
      <c r="E361" s="214"/>
      <c r="F361" s="214"/>
      <c r="G361" s="214"/>
      <c r="H361" s="214"/>
      <c r="I361" s="214"/>
      <c r="J361" s="214"/>
      <c r="K361" s="214"/>
      <c r="L361" s="214"/>
      <c r="M361" s="214"/>
      <c r="N361" s="214"/>
      <c r="O361" s="214"/>
      <c r="P361" s="214"/>
      <c r="Q361" s="214"/>
      <c r="R361" s="214"/>
      <c r="S361" s="214"/>
      <c r="T361" s="214"/>
      <c r="U361" s="214"/>
      <c r="V361" s="214"/>
      <c r="W361" s="214"/>
      <c r="X361" s="214"/>
      <c r="Y361" s="214"/>
      <c r="Z361" s="214"/>
      <c r="AA361" s="214"/>
      <c r="AB361" s="214"/>
      <c r="AC361" s="214"/>
      <c r="AD361" s="214"/>
      <c r="AE361" s="214"/>
      <c r="AF361" s="214"/>
      <c r="AG361" s="214"/>
      <c r="AH361" s="214"/>
      <c r="AI361" s="214"/>
      <c r="AJ361" s="214"/>
      <c r="AK361" s="214"/>
      <c r="AL361" s="214"/>
      <c r="AM361" s="214"/>
      <c r="AN361" s="214"/>
      <c r="AO361" s="214"/>
      <c r="AP361" s="214"/>
      <c r="AQ361" s="214"/>
      <c r="AR361" s="214"/>
      <c r="AS361" s="214"/>
      <c r="AT361" s="214"/>
      <c r="AU361" s="214"/>
      <c r="AV361" s="214"/>
      <c r="AW361" s="214"/>
      <c r="AX361" s="214"/>
      <c r="AY361" s="214"/>
      <c r="AZ361" s="214"/>
      <c r="BA361" s="214"/>
      <c r="BB361" s="214"/>
      <c r="BC361" s="214"/>
      <c r="BD361" s="214"/>
      <c r="BE361" s="214"/>
      <c r="BF361" s="214"/>
      <c r="BG361" s="214"/>
      <c r="BH361" s="214"/>
      <c r="BI361" s="214"/>
      <c r="BJ361" s="214"/>
      <c r="BK361" s="214"/>
      <c r="BL361" s="214"/>
      <c r="BM361" s="214"/>
      <c r="BN361" s="214"/>
      <c r="BO361" s="214"/>
      <c r="BP361" s="214"/>
      <c r="BQ361" s="214"/>
      <c r="BR361" s="214"/>
      <c r="BS361" s="214"/>
      <c r="BT361" s="214"/>
      <c r="BU361" s="214"/>
      <c r="BV361" s="214"/>
      <c r="BW361" s="214"/>
      <c r="BX361" s="214"/>
      <c r="BY361" s="214"/>
      <c r="BZ361" s="214"/>
      <c r="CA361" s="214"/>
    </row>
    <row r="362" spans="1:79" x14ac:dyDescent="0.25">
      <c r="A362" s="214"/>
      <c r="B362" s="214"/>
      <c r="C362" s="214"/>
      <c r="D362" s="214"/>
      <c r="E362" s="214"/>
      <c r="F362" s="214"/>
      <c r="G362" s="214"/>
      <c r="H362" s="214"/>
      <c r="I362" s="214"/>
      <c r="J362" s="214"/>
      <c r="K362" s="214"/>
      <c r="L362" s="214"/>
      <c r="M362" s="214"/>
      <c r="N362" s="214"/>
      <c r="O362" s="214"/>
      <c r="P362" s="214"/>
      <c r="Q362" s="214"/>
      <c r="R362" s="214"/>
      <c r="S362" s="214"/>
      <c r="T362" s="214"/>
      <c r="U362" s="214"/>
      <c r="V362" s="214"/>
      <c r="W362" s="214"/>
      <c r="X362" s="214"/>
      <c r="Y362" s="214"/>
      <c r="Z362" s="214"/>
      <c r="AA362" s="214"/>
      <c r="AB362" s="214"/>
      <c r="AC362" s="214"/>
      <c r="AD362" s="214"/>
      <c r="AE362" s="214"/>
      <c r="AF362" s="214"/>
      <c r="AG362" s="214"/>
      <c r="AH362" s="214"/>
      <c r="AI362" s="214"/>
      <c r="AJ362" s="214"/>
      <c r="AK362" s="214"/>
      <c r="AL362" s="214"/>
      <c r="AM362" s="214"/>
      <c r="AN362" s="214"/>
      <c r="AO362" s="214"/>
      <c r="AP362" s="214"/>
      <c r="AQ362" s="214"/>
      <c r="AR362" s="214"/>
      <c r="AS362" s="214"/>
      <c r="AT362" s="214"/>
      <c r="AU362" s="214"/>
      <c r="AV362" s="214"/>
      <c r="AW362" s="214"/>
      <c r="AX362" s="214"/>
      <c r="AY362" s="214"/>
      <c r="AZ362" s="214"/>
      <c r="BA362" s="214"/>
      <c r="BB362" s="214"/>
      <c r="BC362" s="214"/>
      <c r="BD362" s="214"/>
      <c r="BE362" s="214"/>
      <c r="BF362" s="214"/>
      <c r="BG362" s="214"/>
      <c r="BH362" s="214"/>
      <c r="BI362" s="214"/>
      <c r="BJ362" s="214"/>
      <c r="BK362" s="214"/>
      <c r="BL362" s="214"/>
      <c r="BM362" s="214"/>
      <c r="BN362" s="214"/>
      <c r="BO362" s="214"/>
      <c r="BP362" s="214"/>
      <c r="BQ362" s="214"/>
      <c r="BR362" s="214"/>
      <c r="BS362" s="214"/>
      <c r="BT362" s="214"/>
      <c r="BU362" s="214"/>
      <c r="BV362" s="214"/>
      <c r="BW362" s="214"/>
      <c r="BX362" s="214"/>
      <c r="BY362" s="214"/>
      <c r="BZ362" s="214"/>
      <c r="CA362" s="214"/>
    </row>
    <row r="363" spans="1:79" x14ac:dyDescent="0.25">
      <c r="A363" s="214"/>
      <c r="B363" s="214"/>
      <c r="C363" s="214"/>
      <c r="D363" s="214"/>
      <c r="E363" s="214"/>
      <c r="F363" s="214"/>
      <c r="G363" s="214"/>
      <c r="H363" s="214"/>
      <c r="I363" s="214"/>
      <c r="J363" s="214"/>
      <c r="K363" s="214"/>
      <c r="L363" s="214"/>
      <c r="M363" s="214"/>
      <c r="N363" s="214"/>
      <c r="O363" s="214"/>
      <c r="P363" s="214"/>
      <c r="Q363" s="214"/>
      <c r="R363" s="214"/>
      <c r="S363" s="214"/>
      <c r="T363" s="214"/>
      <c r="U363" s="214"/>
      <c r="V363" s="214"/>
      <c r="W363" s="214"/>
      <c r="X363" s="214"/>
      <c r="Y363" s="214"/>
      <c r="Z363" s="214"/>
      <c r="AA363" s="214"/>
      <c r="AB363" s="214"/>
      <c r="AC363" s="214"/>
      <c r="AD363" s="214"/>
      <c r="AE363" s="214"/>
      <c r="AF363" s="214"/>
      <c r="AG363" s="214"/>
      <c r="AH363" s="214"/>
      <c r="AI363" s="214"/>
      <c r="AJ363" s="214"/>
      <c r="AK363" s="214"/>
      <c r="AL363" s="214"/>
      <c r="AM363" s="214"/>
      <c r="AN363" s="214"/>
      <c r="AO363" s="214"/>
      <c r="AP363" s="214"/>
      <c r="AQ363" s="214"/>
      <c r="AR363" s="214"/>
      <c r="AS363" s="214"/>
      <c r="AT363" s="214"/>
      <c r="AU363" s="214"/>
      <c r="AV363" s="214"/>
      <c r="AW363" s="214"/>
      <c r="AX363" s="214"/>
      <c r="AY363" s="214"/>
      <c r="AZ363" s="214"/>
      <c r="BA363" s="214"/>
      <c r="BB363" s="214"/>
      <c r="BC363" s="214"/>
      <c r="BD363" s="214"/>
      <c r="BE363" s="214"/>
      <c r="BF363" s="214"/>
      <c r="BG363" s="214"/>
      <c r="BH363" s="214"/>
      <c r="BI363" s="214"/>
      <c r="BJ363" s="214"/>
      <c r="BK363" s="214"/>
      <c r="BL363" s="214"/>
      <c r="BM363" s="214"/>
      <c r="BN363" s="214"/>
      <c r="BO363" s="214"/>
      <c r="BP363" s="214"/>
      <c r="BQ363" s="214"/>
      <c r="BR363" s="214"/>
      <c r="BS363" s="214"/>
      <c r="BT363" s="214"/>
      <c r="BU363" s="214"/>
      <c r="BV363" s="214"/>
      <c r="BW363" s="214"/>
      <c r="BX363" s="214"/>
      <c r="BY363" s="214"/>
      <c r="BZ363" s="214"/>
      <c r="CA363" s="214"/>
    </row>
    <row r="364" spans="1:79" x14ac:dyDescent="0.25">
      <c r="A364" s="214"/>
      <c r="B364" s="214"/>
      <c r="C364" s="214"/>
      <c r="D364" s="214"/>
      <c r="E364" s="214"/>
      <c r="F364" s="214"/>
      <c r="G364" s="214"/>
      <c r="H364" s="214"/>
      <c r="I364" s="214"/>
      <c r="J364" s="214"/>
      <c r="K364" s="214"/>
      <c r="L364" s="214"/>
      <c r="M364" s="214"/>
      <c r="N364" s="214"/>
      <c r="O364" s="214"/>
      <c r="P364" s="214"/>
      <c r="Q364" s="214"/>
      <c r="R364" s="214"/>
      <c r="S364" s="214"/>
      <c r="T364" s="214"/>
      <c r="U364" s="214"/>
      <c r="V364" s="214"/>
      <c r="W364" s="214"/>
      <c r="X364" s="214"/>
      <c r="Y364" s="214"/>
      <c r="Z364" s="214"/>
      <c r="AA364" s="214"/>
      <c r="AB364" s="214"/>
      <c r="AC364" s="214"/>
      <c r="AD364" s="214"/>
      <c r="AE364" s="214"/>
      <c r="AF364" s="214"/>
      <c r="AG364" s="214"/>
      <c r="AH364" s="214"/>
      <c r="AI364" s="214"/>
      <c r="AJ364" s="214"/>
      <c r="AK364" s="214"/>
      <c r="AL364" s="214"/>
      <c r="AM364" s="214"/>
      <c r="AN364" s="214"/>
      <c r="AO364" s="214"/>
      <c r="AP364" s="214"/>
      <c r="AQ364" s="214"/>
      <c r="AR364" s="214"/>
      <c r="AS364" s="214"/>
      <c r="AT364" s="214"/>
      <c r="AU364" s="214"/>
      <c r="AV364" s="214"/>
      <c r="AW364" s="214"/>
      <c r="AX364" s="214"/>
      <c r="AY364" s="214"/>
      <c r="AZ364" s="214"/>
      <c r="BA364" s="214"/>
      <c r="BB364" s="214"/>
      <c r="BC364" s="214"/>
      <c r="BD364" s="214"/>
      <c r="BE364" s="214"/>
      <c r="BF364" s="214"/>
      <c r="BG364" s="214"/>
      <c r="BH364" s="214"/>
      <c r="BI364" s="214"/>
      <c r="BJ364" s="214"/>
      <c r="BK364" s="214"/>
      <c r="BL364" s="214"/>
      <c r="BM364" s="214"/>
      <c r="BN364" s="214"/>
      <c r="BO364" s="214"/>
      <c r="BP364" s="214"/>
      <c r="BQ364" s="214"/>
      <c r="BR364" s="214"/>
      <c r="BS364" s="214"/>
      <c r="BT364" s="214"/>
      <c r="BU364" s="214"/>
      <c r="BV364" s="214"/>
      <c r="BW364" s="214"/>
      <c r="BX364" s="214"/>
      <c r="BY364" s="214"/>
      <c r="BZ364" s="214"/>
      <c r="CA364" s="214"/>
    </row>
    <row r="365" spans="1:79" x14ac:dyDescent="0.25">
      <c r="A365" s="214"/>
      <c r="B365" s="214"/>
      <c r="C365" s="214"/>
      <c r="D365" s="214"/>
      <c r="E365" s="214"/>
      <c r="F365" s="214"/>
      <c r="G365" s="214"/>
      <c r="H365" s="214"/>
      <c r="I365" s="214"/>
      <c r="J365" s="214"/>
      <c r="K365" s="214"/>
      <c r="L365" s="214"/>
      <c r="M365" s="214"/>
      <c r="N365" s="214"/>
      <c r="O365" s="214"/>
      <c r="P365" s="214"/>
      <c r="Q365" s="214"/>
      <c r="R365" s="214"/>
      <c r="S365" s="214"/>
      <c r="T365" s="214"/>
      <c r="U365" s="214"/>
      <c r="V365" s="214"/>
      <c r="W365" s="214"/>
      <c r="X365" s="214"/>
      <c r="Y365" s="214"/>
      <c r="Z365" s="214"/>
      <c r="AA365" s="214"/>
      <c r="AB365" s="214"/>
      <c r="AC365" s="214"/>
      <c r="AD365" s="214"/>
      <c r="AE365" s="214"/>
      <c r="AF365" s="214"/>
      <c r="AG365" s="214"/>
      <c r="AH365" s="214"/>
      <c r="AI365" s="214"/>
      <c r="AJ365" s="214"/>
      <c r="AK365" s="214"/>
      <c r="AL365" s="214"/>
      <c r="AM365" s="214"/>
      <c r="AN365" s="214"/>
      <c r="AO365" s="214"/>
      <c r="AP365" s="214"/>
      <c r="AQ365" s="214"/>
      <c r="AR365" s="214"/>
      <c r="AS365" s="214"/>
      <c r="AT365" s="214"/>
      <c r="AU365" s="214"/>
      <c r="AV365" s="214"/>
      <c r="AW365" s="214"/>
      <c r="AX365" s="214"/>
      <c r="AY365" s="214"/>
      <c r="AZ365" s="214"/>
      <c r="BA365" s="214"/>
      <c r="BB365" s="214"/>
      <c r="BC365" s="214"/>
      <c r="BD365" s="214"/>
      <c r="BE365" s="214"/>
      <c r="BF365" s="214"/>
      <c r="BG365" s="214"/>
      <c r="BH365" s="214"/>
      <c r="BI365" s="214"/>
      <c r="BJ365" s="214"/>
      <c r="BK365" s="214"/>
      <c r="BL365" s="214"/>
      <c r="BM365" s="214"/>
      <c r="BN365" s="214"/>
      <c r="BO365" s="214"/>
      <c r="BP365" s="214"/>
      <c r="BQ365" s="214"/>
      <c r="BR365" s="214"/>
      <c r="BS365" s="214"/>
      <c r="BT365" s="214"/>
      <c r="BU365" s="214"/>
      <c r="BV365" s="214"/>
      <c r="BW365" s="214"/>
      <c r="BX365" s="214"/>
      <c r="BY365" s="214"/>
      <c r="BZ365" s="214"/>
      <c r="CA365" s="214"/>
    </row>
    <row r="366" spans="1:79" x14ac:dyDescent="0.25">
      <c r="A366" s="214"/>
      <c r="B366" s="214"/>
      <c r="C366" s="214"/>
      <c r="D366" s="214"/>
      <c r="E366" s="214"/>
      <c r="F366" s="214"/>
      <c r="G366" s="214"/>
      <c r="H366" s="214"/>
      <c r="I366" s="214"/>
      <c r="J366" s="214"/>
      <c r="K366" s="214"/>
      <c r="L366" s="214"/>
      <c r="M366" s="214"/>
      <c r="N366" s="214"/>
      <c r="O366" s="214"/>
      <c r="P366" s="214"/>
      <c r="Q366" s="214"/>
      <c r="R366" s="214"/>
      <c r="S366" s="214"/>
      <c r="T366" s="214"/>
      <c r="U366" s="214"/>
      <c r="V366" s="214"/>
      <c r="W366" s="214"/>
      <c r="X366" s="214"/>
      <c r="Y366" s="214"/>
      <c r="Z366" s="214"/>
      <c r="AA366" s="214"/>
      <c r="AB366" s="214"/>
      <c r="AC366" s="214"/>
      <c r="AD366" s="214"/>
      <c r="AE366" s="214"/>
      <c r="AF366" s="214"/>
      <c r="AG366" s="214"/>
      <c r="AH366" s="214"/>
      <c r="AI366" s="214"/>
      <c r="AJ366" s="214"/>
      <c r="AK366" s="214"/>
      <c r="AL366" s="214"/>
      <c r="AM366" s="214"/>
      <c r="AN366" s="214"/>
      <c r="AO366" s="214"/>
      <c r="AP366" s="214"/>
      <c r="AQ366" s="214"/>
      <c r="AR366" s="214"/>
      <c r="AS366" s="214"/>
      <c r="AT366" s="214"/>
      <c r="AU366" s="214"/>
      <c r="AV366" s="214"/>
      <c r="AW366" s="214"/>
      <c r="AX366" s="214"/>
      <c r="AY366" s="214"/>
      <c r="AZ366" s="214"/>
      <c r="BA366" s="214"/>
      <c r="BB366" s="214"/>
      <c r="BC366" s="214"/>
      <c r="BD366" s="214"/>
      <c r="BE366" s="214"/>
      <c r="BF366" s="214"/>
      <c r="BG366" s="214"/>
      <c r="BH366" s="214"/>
      <c r="BI366" s="214"/>
      <c r="BJ366" s="214"/>
      <c r="BK366" s="214"/>
      <c r="BL366" s="214"/>
      <c r="BM366" s="214"/>
      <c r="BN366" s="214"/>
      <c r="BO366" s="214"/>
      <c r="BP366" s="214"/>
      <c r="BQ366" s="214"/>
      <c r="BR366" s="214"/>
      <c r="BS366" s="214"/>
      <c r="BT366" s="214"/>
      <c r="BU366" s="214"/>
      <c r="BV366" s="214"/>
      <c r="BW366" s="214"/>
      <c r="BX366" s="214"/>
      <c r="BY366" s="214"/>
      <c r="BZ366" s="214"/>
      <c r="CA366" s="214"/>
    </row>
    <row r="367" spans="1:79" x14ac:dyDescent="0.25">
      <c r="A367" s="214"/>
      <c r="B367" s="214"/>
      <c r="C367" s="214"/>
      <c r="D367" s="214"/>
      <c r="E367" s="214"/>
      <c r="F367" s="214"/>
      <c r="G367" s="214"/>
      <c r="H367" s="214"/>
      <c r="I367" s="214"/>
      <c r="J367" s="214"/>
      <c r="K367" s="214"/>
      <c r="L367" s="214"/>
      <c r="M367" s="214"/>
      <c r="N367" s="214"/>
      <c r="O367" s="214"/>
      <c r="P367" s="214"/>
      <c r="Q367" s="214"/>
      <c r="R367" s="214"/>
      <c r="S367" s="214"/>
      <c r="T367" s="214"/>
      <c r="U367" s="214"/>
      <c r="V367" s="214"/>
      <c r="W367" s="214"/>
      <c r="X367" s="214"/>
      <c r="Y367" s="214"/>
      <c r="Z367" s="214"/>
      <c r="AA367" s="214"/>
      <c r="AB367" s="214"/>
      <c r="AC367" s="214"/>
      <c r="AD367" s="214"/>
      <c r="AE367" s="214"/>
      <c r="AF367" s="214"/>
      <c r="AG367" s="214"/>
      <c r="AH367" s="214"/>
      <c r="AI367" s="214"/>
      <c r="AJ367" s="214"/>
      <c r="AK367" s="214"/>
      <c r="AL367" s="214"/>
      <c r="AM367" s="214"/>
      <c r="AN367" s="214"/>
      <c r="AO367" s="214"/>
      <c r="AP367" s="214"/>
      <c r="AQ367" s="214"/>
      <c r="AR367" s="214"/>
      <c r="AS367" s="214"/>
      <c r="AT367" s="214"/>
      <c r="AU367" s="214"/>
      <c r="AV367" s="214"/>
      <c r="AW367" s="214"/>
      <c r="AX367" s="214"/>
      <c r="AY367" s="214"/>
      <c r="AZ367" s="214"/>
      <c r="BA367" s="214"/>
      <c r="BB367" s="214"/>
      <c r="BC367" s="214"/>
      <c r="BD367" s="214"/>
      <c r="BE367" s="214"/>
      <c r="BF367" s="214"/>
      <c r="BG367" s="214"/>
      <c r="BH367" s="214"/>
      <c r="BI367" s="214"/>
      <c r="BJ367" s="214"/>
      <c r="BK367" s="214"/>
      <c r="BL367" s="214"/>
      <c r="BM367" s="214"/>
      <c r="BN367" s="214"/>
      <c r="BO367" s="214"/>
      <c r="BP367" s="214"/>
      <c r="BQ367" s="214"/>
      <c r="BR367" s="214"/>
      <c r="BS367" s="214"/>
      <c r="BT367" s="214"/>
      <c r="BU367" s="214"/>
      <c r="BV367" s="214"/>
      <c r="BW367" s="214"/>
      <c r="BX367" s="214"/>
      <c r="BY367" s="214"/>
      <c r="BZ367" s="214"/>
      <c r="CA367" s="214"/>
    </row>
    <row r="368" spans="1:79" x14ac:dyDescent="0.25">
      <c r="A368" s="214"/>
      <c r="B368" s="214"/>
      <c r="C368" s="214"/>
      <c r="D368" s="214"/>
      <c r="E368" s="214"/>
      <c r="F368" s="214"/>
      <c r="G368" s="214"/>
      <c r="H368" s="214"/>
      <c r="I368" s="214"/>
      <c r="J368" s="214"/>
      <c r="K368" s="214"/>
      <c r="L368" s="214"/>
      <c r="M368" s="214"/>
      <c r="N368" s="214"/>
      <c r="O368" s="214"/>
      <c r="P368" s="214"/>
      <c r="Q368" s="214"/>
      <c r="R368" s="214"/>
      <c r="S368" s="214"/>
      <c r="T368" s="214"/>
      <c r="U368" s="214"/>
      <c r="V368" s="214"/>
      <c r="W368" s="214"/>
      <c r="X368" s="214"/>
      <c r="Y368" s="214"/>
      <c r="Z368" s="214"/>
      <c r="AA368" s="214"/>
      <c r="AB368" s="214"/>
      <c r="AC368" s="214"/>
      <c r="AD368" s="214"/>
      <c r="AE368" s="214"/>
      <c r="AF368" s="214"/>
      <c r="AG368" s="214"/>
      <c r="AH368" s="214"/>
      <c r="AI368" s="214"/>
      <c r="AJ368" s="214"/>
      <c r="AK368" s="214"/>
      <c r="AL368" s="214"/>
      <c r="AM368" s="214"/>
      <c r="AN368" s="214"/>
      <c r="AO368" s="214"/>
      <c r="AP368" s="214"/>
      <c r="AQ368" s="214"/>
      <c r="AR368" s="214"/>
      <c r="AS368" s="214"/>
      <c r="AT368" s="214"/>
      <c r="AU368" s="214"/>
      <c r="AV368" s="214"/>
      <c r="AW368" s="214"/>
      <c r="AX368" s="214"/>
      <c r="AY368" s="214"/>
      <c r="AZ368" s="214"/>
      <c r="BA368" s="214"/>
      <c r="BB368" s="214"/>
      <c r="BC368" s="214"/>
      <c r="BD368" s="214"/>
      <c r="BE368" s="214"/>
      <c r="BF368" s="214"/>
      <c r="BG368" s="214"/>
      <c r="BH368" s="214"/>
      <c r="BI368" s="214"/>
      <c r="BJ368" s="214"/>
      <c r="BK368" s="214"/>
      <c r="BL368" s="214"/>
      <c r="BM368" s="214"/>
      <c r="BN368" s="214"/>
      <c r="BO368" s="214"/>
      <c r="BP368" s="214"/>
      <c r="BQ368" s="214"/>
      <c r="BR368" s="214"/>
      <c r="BS368" s="214"/>
      <c r="BT368" s="214"/>
      <c r="BU368" s="214"/>
      <c r="BV368" s="214"/>
      <c r="BW368" s="214"/>
      <c r="BX368" s="214"/>
      <c r="BY368" s="214"/>
      <c r="BZ368" s="214"/>
      <c r="CA368" s="214"/>
    </row>
    <row r="369" spans="1:79" x14ac:dyDescent="0.25">
      <c r="A369" s="214"/>
      <c r="B369" s="214"/>
      <c r="C369" s="214"/>
      <c r="D369" s="214"/>
      <c r="E369" s="214"/>
      <c r="F369" s="214"/>
      <c r="G369" s="214"/>
      <c r="H369" s="214"/>
      <c r="I369" s="214"/>
      <c r="J369" s="214"/>
      <c r="K369" s="214"/>
      <c r="L369" s="214"/>
      <c r="M369" s="214"/>
      <c r="N369" s="214"/>
      <c r="O369" s="214"/>
      <c r="P369" s="214"/>
      <c r="Q369" s="214"/>
      <c r="R369" s="214"/>
      <c r="S369" s="214"/>
      <c r="T369" s="214"/>
      <c r="U369" s="214"/>
      <c r="V369" s="214"/>
      <c r="W369" s="214"/>
      <c r="X369" s="214"/>
      <c r="Y369" s="214"/>
      <c r="Z369" s="214"/>
      <c r="AA369" s="214"/>
      <c r="AB369" s="214"/>
      <c r="AC369" s="214"/>
      <c r="AD369" s="214"/>
      <c r="AE369" s="214"/>
      <c r="AF369" s="214"/>
      <c r="AG369" s="214"/>
      <c r="AH369" s="214"/>
      <c r="AI369" s="214"/>
      <c r="AJ369" s="214"/>
      <c r="AK369" s="214"/>
      <c r="AL369" s="214"/>
      <c r="AM369" s="214"/>
      <c r="AN369" s="214"/>
      <c r="AO369" s="214"/>
      <c r="AP369" s="214"/>
      <c r="AQ369" s="214"/>
      <c r="AR369" s="214"/>
      <c r="AS369" s="214"/>
      <c r="AT369" s="214"/>
      <c r="AU369" s="214"/>
      <c r="AV369" s="214"/>
      <c r="AW369" s="214"/>
      <c r="AX369" s="214"/>
      <c r="AY369" s="214"/>
      <c r="AZ369" s="214"/>
      <c r="BA369" s="214"/>
      <c r="BB369" s="214"/>
      <c r="BC369" s="214"/>
      <c r="BD369" s="214"/>
      <c r="BE369" s="214"/>
      <c r="BF369" s="214"/>
      <c r="BG369" s="214"/>
      <c r="BH369" s="214"/>
      <c r="BI369" s="214"/>
      <c r="BJ369" s="214"/>
      <c r="BK369" s="214"/>
      <c r="BL369" s="214"/>
      <c r="BM369" s="214"/>
      <c r="BN369" s="214"/>
      <c r="BO369" s="214"/>
      <c r="BP369" s="214"/>
      <c r="BQ369" s="214"/>
      <c r="BR369" s="214"/>
      <c r="BS369" s="214"/>
      <c r="BT369" s="214"/>
      <c r="BU369" s="214"/>
      <c r="BV369" s="214"/>
      <c r="BW369" s="214"/>
      <c r="BX369" s="214"/>
      <c r="BY369" s="214"/>
      <c r="BZ369" s="214"/>
      <c r="CA369" s="214"/>
    </row>
    <row r="370" spans="1:79" x14ac:dyDescent="0.25">
      <c r="A370" s="214"/>
      <c r="B370" s="214"/>
      <c r="C370" s="214"/>
      <c r="D370" s="214"/>
      <c r="E370" s="214"/>
      <c r="F370" s="214"/>
      <c r="G370" s="214"/>
      <c r="H370" s="214"/>
      <c r="I370" s="214"/>
      <c r="J370" s="214"/>
      <c r="K370" s="214"/>
      <c r="L370" s="214"/>
      <c r="M370" s="214"/>
      <c r="N370" s="214"/>
      <c r="O370" s="214"/>
      <c r="P370" s="214"/>
      <c r="Q370" s="214"/>
      <c r="R370" s="214"/>
      <c r="S370" s="214"/>
      <c r="T370" s="214"/>
      <c r="U370" s="214"/>
      <c r="V370" s="214"/>
      <c r="W370" s="214"/>
      <c r="X370" s="214"/>
      <c r="Y370" s="214"/>
      <c r="Z370" s="214"/>
      <c r="AA370" s="214"/>
      <c r="AB370" s="214"/>
      <c r="AC370" s="214"/>
      <c r="AD370" s="214"/>
      <c r="AE370" s="214"/>
      <c r="AF370" s="214"/>
      <c r="AG370" s="214"/>
      <c r="AH370" s="214"/>
      <c r="AI370" s="214"/>
      <c r="AJ370" s="214"/>
      <c r="AK370" s="214"/>
      <c r="AL370" s="214"/>
      <c r="AM370" s="214"/>
      <c r="AN370" s="214"/>
      <c r="AO370" s="214"/>
      <c r="AP370" s="214"/>
      <c r="AQ370" s="214"/>
      <c r="AR370" s="214"/>
      <c r="AS370" s="214"/>
      <c r="AT370" s="214"/>
      <c r="AU370" s="214"/>
      <c r="AV370" s="214"/>
      <c r="AW370" s="214"/>
      <c r="AX370" s="214"/>
      <c r="AY370" s="214"/>
      <c r="AZ370" s="214"/>
      <c r="BA370" s="214"/>
      <c r="BB370" s="214"/>
      <c r="BC370" s="214"/>
      <c r="BD370" s="214"/>
      <c r="BE370" s="214"/>
      <c r="BF370" s="214"/>
      <c r="BG370" s="214"/>
      <c r="BH370" s="214"/>
      <c r="BI370" s="214"/>
      <c r="BJ370" s="214"/>
      <c r="BK370" s="214"/>
      <c r="BL370" s="214"/>
      <c r="BM370" s="214"/>
      <c r="BN370" s="214"/>
      <c r="BO370" s="214"/>
      <c r="BP370" s="214"/>
      <c r="BQ370" s="214"/>
      <c r="BR370" s="214"/>
      <c r="BS370" s="214"/>
      <c r="BT370" s="214"/>
      <c r="BU370" s="214"/>
      <c r="BV370" s="214"/>
      <c r="BW370" s="214"/>
      <c r="BX370" s="214"/>
      <c r="BY370" s="214"/>
      <c r="BZ370" s="214"/>
      <c r="CA370" s="214"/>
    </row>
    <row r="371" spans="1:79" x14ac:dyDescent="0.25">
      <c r="A371" s="214"/>
      <c r="B371" s="214"/>
      <c r="C371" s="214"/>
      <c r="D371" s="214"/>
      <c r="E371" s="214"/>
      <c r="F371" s="214"/>
      <c r="G371" s="214"/>
      <c r="H371" s="214"/>
      <c r="I371" s="214"/>
      <c r="J371" s="214"/>
      <c r="K371" s="214"/>
      <c r="L371" s="214"/>
      <c r="M371" s="214"/>
      <c r="N371" s="214"/>
      <c r="O371" s="214"/>
      <c r="P371" s="214"/>
      <c r="Q371" s="214"/>
      <c r="R371" s="214"/>
      <c r="S371" s="214"/>
      <c r="T371" s="214"/>
      <c r="U371" s="214"/>
      <c r="V371" s="214"/>
      <c r="W371" s="214"/>
      <c r="X371" s="214"/>
      <c r="Y371" s="214"/>
      <c r="Z371" s="214"/>
      <c r="AA371" s="214"/>
      <c r="AB371" s="214"/>
      <c r="AC371" s="214"/>
      <c r="AD371" s="214"/>
      <c r="AE371" s="214"/>
      <c r="AF371" s="214"/>
      <c r="AG371" s="214"/>
      <c r="AH371" s="214"/>
      <c r="AI371" s="214"/>
      <c r="AJ371" s="214"/>
      <c r="AK371" s="214"/>
      <c r="AL371" s="214"/>
      <c r="AM371" s="214"/>
      <c r="AN371" s="214"/>
      <c r="AO371" s="214"/>
      <c r="AP371" s="214"/>
      <c r="AQ371" s="214"/>
      <c r="AR371" s="214"/>
      <c r="AS371" s="214"/>
      <c r="AT371" s="214"/>
      <c r="AU371" s="214"/>
      <c r="AV371" s="214"/>
      <c r="AW371" s="214"/>
      <c r="AX371" s="214"/>
      <c r="AY371" s="214"/>
      <c r="AZ371" s="214"/>
      <c r="BA371" s="214"/>
      <c r="BB371" s="214"/>
      <c r="BC371" s="214"/>
      <c r="BD371" s="214"/>
      <c r="BE371" s="214"/>
      <c r="BF371" s="214"/>
      <c r="BG371" s="214"/>
      <c r="BH371" s="214"/>
      <c r="BI371" s="214"/>
      <c r="BJ371" s="214"/>
      <c r="BK371" s="214"/>
      <c r="BL371" s="214"/>
      <c r="BM371" s="214"/>
      <c r="BN371" s="214"/>
      <c r="BO371" s="214"/>
      <c r="BP371" s="214"/>
      <c r="BQ371" s="214"/>
      <c r="BR371" s="214"/>
      <c r="BS371" s="214"/>
      <c r="BT371" s="214"/>
      <c r="BU371" s="214"/>
      <c r="BV371" s="214"/>
      <c r="BW371" s="214"/>
      <c r="BX371" s="214"/>
      <c r="BY371" s="214"/>
      <c r="BZ371" s="214"/>
      <c r="CA371" s="214"/>
    </row>
    <row r="372" spans="1:79" x14ac:dyDescent="0.25">
      <c r="A372" s="214"/>
      <c r="B372" s="214"/>
      <c r="C372" s="214"/>
      <c r="D372" s="214"/>
      <c r="E372" s="214"/>
      <c r="F372" s="214"/>
      <c r="G372" s="214"/>
      <c r="H372" s="214"/>
      <c r="I372" s="214"/>
      <c r="J372" s="214"/>
      <c r="K372" s="214"/>
      <c r="L372" s="214"/>
      <c r="M372" s="214"/>
      <c r="N372" s="214"/>
      <c r="O372" s="214"/>
      <c r="P372" s="214"/>
      <c r="Q372" s="214"/>
      <c r="R372" s="214"/>
      <c r="S372" s="214"/>
      <c r="T372" s="214"/>
      <c r="U372" s="214"/>
      <c r="V372" s="214"/>
      <c r="W372" s="214"/>
      <c r="X372" s="214"/>
      <c r="Y372" s="214"/>
      <c r="Z372" s="214"/>
      <c r="AA372" s="214"/>
      <c r="AB372" s="214"/>
      <c r="AC372" s="214"/>
      <c r="AD372" s="214"/>
      <c r="AE372" s="214"/>
      <c r="AF372" s="214"/>
      <c r="AG372" s="214"/>
      <c r="AH372" s="214"/>
      <c r="AI372" s="214"/>
      <c r="AJ372" s="214"/>
      <c r="AK372" s="214"/>
      <c r="AL372" s="214"/>
      <c r="AM372" s="214"/>
      <c r="AN372" s="214"/>
      <c r="AO372" s="214"/>
      <c r="AP372" s="214"/>
      <c r="AQ372" s="214"/>
      <c r="AR372" s="214"/>
      <c r="AS372" s="214"/>
      <c r="AT372" s="214"/>
      <c r="AU372" s="214"/>
      <c r="AV372" s="214"/>
      <c r="AW372" s="214"/>
      <c r="AX372" s="214"/>
      <c r="AY372" s="214"/>
      <c r="AZ372" s="214"/>
      <c r="BA372" s="214"/>
      <c r="BB372" s="214"/>
      <c r="BC372" s="214"/>
      <c r="BD372" s="214"/>
      <c r="BE372" s="214"/>
      <c r="BF372" s="214"/>
      <c r="BG372" s="214"/>
      <c r="BH372" s="214"/>
      <c r="BI372" s="214"/>
      <c r="BJ372" s="214"/>
      <c r="BK372" s="214"/>
      <c r="BL372" s="214"/>
      <c r="BM372" s="214"/>
      <c r="BN372" s="214"/>
      <c r="BO372" s="214"/>
      <c r="BP372" s="214"/>
      <c r="BQ372" s="214"/>
      <c r="BR372" s="214"/>
      <c r="BS372" s="214"/>
      <c r="BT372" s="214"/>
      <c r="BU372" s="214"/>
      <c r="BV372" s="214"/>
      <c r="BW372" s="214"/>
      <c r="BX372" s="214"/>
      <c r="BY372" s="214"/>
      <c r="BZ372" s="214"/>
      <c r="CA372" s="214"/>
    </row>
    <row r="373" spans="1:79" x14ac:dyDescent="0.25">
      <c r="A373" s="214"/>
      <c r="B373" s="214"/>
      <c r="C373" s="214"/>
      <c r="D373" s="214"/>
      <c r="E373" s="214"/>
      <c r="F373" s="214"/>
      <c r="G373" s="214"/>
      <c r="H373" s="214"/>
      <c r="I373" s="214"/>
      <c r="J373" s="214"/>
      <c r="K373" s="214"/>
      <c r="L373" s="214"/>
      <c r="M373" s="214"/>
      <c r="N373" s="214"/>
      <c r="O373" s="214"/>
      <c r="P373" s="214"/>
      <c r="Q373" s="214"/>
      <c r="R373" s="214"/>
      <c r="S373" s="214"/>
      <c r="T373" s="214"/>
      <c r="U373" s="214"/>
      <c r="V373" s="214"/>
      <c r="W373" s="214"/>
      <c r="X373" s="214"/>
      <c r="Y373" s="214"/>
      <c r="Z373" s="214"/>
      <c r="AA373" s="214"/>
      <c r="AB373" s="214"/>
      <c r="AC373" s="214"/>
      <c r="AD373" s="214"/>
      <c r="AE373" s="214"/>
      <c r="AF373" s="214"/>
      <c r="AG373" s="214"/>
      <c r="AH373" s="214"/>
      <c r="AI373" s="214"/>
      <c r="AJ373" s="214"/>
      <c r="AK373" s="214"/>
      <c r="AL373" s="214"/>
      <c r="AM373" s="214"/>
      <c r="AN373" s="214"/>
      <c r="AO373" s="214"/>
      <c r="AP373" s="214"/>
      <c r="AQ373" s="214"/>
      <c r="AR373" s="214"/>
      <c r="AS373" s="214"/>
      <c r="AT373" s="214"/>
      <c r="AU373" s="214"/>
      <c r="AV373" s="214"/>
      <c r="AW373" s="214"/>
      <c r="AX373" s="214"/>
      <c r="AY373" s="214"/>
      <c r="AZ373" s="214"/>
      <c r="BA373" s="214"/>
      <c r="BB373" s="214"/>
      <c r="BC373" s="214"/>
      <c r="BD373" s="214"/>
      <c r="BE373" s="214"/>
      <c r="BF373" s="214"/>
      <c r="BG373" s="214"/>
      <c r="BH373" s="214"/>
      <c r="BI373" s="214"/>
      <c r="BJ373" s="214"/>
      <c r="BK373" s="214"/>
      <c r="BL373" s="214"/>
      <c r="BM373" s="214"/>
      <c r="BN373" s="214"/>
      <c r="BO373" s="214"/>
      <c r="BP373" s="214"/>
      <c r="BQ373" s="214"/>
      <c r="BR373" s="214"/>
      <c r="BS373" s="214"/>
      <c r="BT373" s="214"/>
      <c r="BU373" s="214"/>
      <c r="BV373" s="214"/>
      <c r="BW373" s="214"/>
      <c r="BX373" s="214"/>
      <c r="BY373" s="214"/>
      <c r="BZ373" s="214"/>
      <c r="CA373" s="214"/>
    </row>
    <row r="374" spans="1:79" x14ac:dyDescent="0.25">
      <c r="A374" s="214"/>
      <c r="B374" s="214"/>
      <c r="C374" s="214"/>
      <c r="D374" s="214"/>
      <c r="E374" s="214"/>
      <c r="F374" s="214"/>
      <c r="G374" s="214"/>
      <c r="H374" s="214"/>
      <c r="I374" s="214"/>
      <c r="J374" s="214"/>
      <c r="K374" s="214"/>
      <c r="L374" s="214"/>
      <c r="M374" s="214"/>
      <c r="N374" s="214"/>
      <c r="O374" s="214"/>
      <c r="P374" s="214"/>
      <c r="Q374" s="214"/>
      <c r="R374" s="214"/>
      <c r="S374" s="214"/>
      <c r="T374" s="214"/>
      <c r="U374" s="214"/>
      <c r="V374" s="214"/>
      <c r="W374" s="214"/>
      <c r="X374" s="214"/>
      <c r="Y374" s="214"/>
      <c r="Z374" s="214"/>
      <c r="AA374" s="214"/>
      <c r="AB374" s="214"/>
      <c r="AC374" s="214"/>
      <c r="AD374" s="214"/>
      <c r="AE374" s="214"/>
      <c r="AF374" s="214"/>
      <c r="AG374" s="214"/>
      <c r="AH374" s="214"/>
      <c r="AI374" s="214"/>
      <c r="AJ374" s="214"/>
      <c r="AK374" s="214"/>
      <c r="AL374" s="214"/>
      <c r="AM374" s="214"/>
      <c r="AN374" s="214"/>
      <c r="AO374" s="214"/>
      <c r="AP374" s="214"/>
      <c r="AQ374" s="214"/>
      <c r="AR374" s="214"/>
      <c r="AS374" s="214"/>
      <c r="AT374" s="214"/>
      <c r="AU374" s="214"/>
      <c r="AV374" s="214"/>
      <c r="AW374" s="214"/>
      <c r="AX374" s="214"/>
      <c r="AY374" s="214"/>
      <c r="AZ374" s="214"/>
      <c r="BA374" s="214"/>
      <c r="BB374" s="214"/>
      <c r="BC374" s="214"/>
      <c r="BD374" s="214"/>
      <c r="BE374" s="214"/>
      <c r="BF374" s="214"/>
      <c r="BG374" s="214"/>
      <c r="BH374" s="214"/>
      <c r="BI374" s="214"/>
      <c r="BJ374" s="214"/>
      <c r="BK374" s="214"/>
      <c r="BL374" s="214"/>
      <c r="BM374" s="214"/>
      <c r="BN374" s="214"/>
      <c r="BO374" s="214"/>
      <c r="BP374" s="214"/>
      <c r="BQ374" s="214"/>
      <c r="BR374" s="214"/>
      <c r="BS374" s="214"/>
      <c r="BT374" s="214"/>
      <c r="BU374" s="214"/>
      <c r="BV374" s="214"/>
      <c r="BW374" s="214"/>
      <c r="BX374" s="214"/>
      <c r="BY374" s="214"/>
      <c r="BZ374" s="214"/>
      <c r="CA374" s="214"/>
    </row>
    <row r="375" spans="1:79" x14ac:dyDescent="0.25">
      <c r="A375" s="214"/>
      <c r="B375" s="214"/>
      <c r="C375" s="214"/>
      <c r="D375" s="214"/>
      <c r="E375" s="214"/>
      <c r="F375" s="214"/>
      <c r="G375" s="214"/>
      <c r="H375" s="214"/>
      <c r="I375" s="214"/>
      <c r="J375" s="214"/>
      <c r="K375" s="214"/>
      <c r="L375" s="214"/>
      <c r="M375" s="214"/>
      <c r="N375" s="214"/>
      <c r="O375" s="214"/>
      <c r="P375" s="214"/>
      <c r="Q375" s="214"/>
      <c r="R375" s="214"/>
      <c r="S375" s="214"/>
      <c r="T375" s="214"/>
      <c r="U375" s="214"/>
      <c r="V375" s="214"/>
      <c r="W375" s="214"/>
      <c r="X375" s="214"/>
      <c r="Y375" s="214"/>
      <c r="Z375" s="214"/>
      <c r="AA375" s="214"/>
      <c r="AB375" s="214"/>
      <c r="AC375" s="214"/>
      <c r="AD375" s="214"/>
      <c r="AE375" s="214"/>
      <c r="AF375" s="214"/>
      <c r="AG375" s="214"/>
      <c r="AH375" s="214"/>
      <c r="AI375" s="214"/>
      <c r="AJ375" s="214"/>
      <c r="AK375" s="214"/>
      <c r="AL375" s="214"/>
      <c r="AM375" s="214"/>
      <c r="AN375" s="214"/>
      <c r="AO375" s="214"/>
      <c r="AP375" s="214"/>
      <c r="AQ375" s="214"/>
      <c r="AR375" s="214"/>
      <c r="AS375" s="214"/>
      <c r="AT375" s="214"/>
      <c r="AU375" s="214"/>
      <c r="AV375" s="214"/>
      <c r="AW375" s="214"/>
      <c r="AX375" s="214"/>
      <c r="AY375" s="214"/>
      <c r="AZ375" s="214"/>
      <c r="BA375" s="214"/>
      <c r="BB375" s="214"/>
      <c r="BC375" s="214"/>
      <c r="BD375" s="214"/>
      <c r="BE375" s="214"/>
      <c r="BF375" s="214"/>
      <c r="BG375" s="214"/>
      <c r="BH375" s="214"/>
      <c r="BI375" s="214"/>
      <c r="BJ375" s="214"/>
      <c r="BK375" s="214"/>
      <c r="BL375" s="214"/>
      <c r="BM375" s="214"/>
      <c r="BN375" s="214"/>
      <c r="BO375" s="214"/>
      <c r="BP375" s="214"/>
      <c r="BQ375" s="214"/>
      <c r="BR375" s="214"/>
      <c r="BS375" s="214"/>
      <c r="BT375" s="214"/>
      <c r="BU375" s="214"/>
      <c r="BV375" s="214"/>
      <c r="BW375" s="214"/>
      <c r="BX375" s="214"/>
      <c r="BY375" s="214"/>
      <c r="BZ375" s="214"/>
      <c r="CA375" s="214"/>
    </row>
    <row r="376" spans="1:79" x14ac:dyDescent="0.25">
      <c r="A376" s="214"/>
      <c r="B376" s="214"/>
      <c r="C376" s="214"/>
      <c r="D376" s="214"/>
      <c r="E376" s="214"/>
      <c r="F376" s="214"/>
      <c r="G376" s="214"/>
      <c r="H376" s="214"/>
      <c r="I376" s="214"/>
      <c r="J376" s="214"/>
      <c r="K376" s="214"/>
      <c r="L376" s="214"/>
      <c r="M376" s="214"/>
      <c r="N376" s="214"/>
      <c r="O376" s="214"/>
      <c r="P376" s="214"/>
      <c r="Q376" s="214"/>
      <c r="R376" s="214"/>
      <c r="S376" s="214"/>
      <c r="T376" s="214"/>
      <c r="U376" s="214"/>
      <c r="V376" s="214"/>
      <c r="W376" s="214"/>
      <c r="X376" s="214"/>
      <c r="Y376" s="214"/>
      <c r="Z376" s="214"/>
      <c r="AA376" s="214"/>
      <c r="AB376" s="214"/>
      <c r="AC376" s="214"/>
      <c r="AD376" s="214"/>
      <c r="AE376" s="214"/>
      <c r="AF376" s="214"/>
      <c r="AG376" s="214"/>
      <c r="AH376" s="214"/>
      <c r="AI376" s="214"/>
      <c r="AJ376" s="214"/>
      <c r="AK376" s="214"/>
      <c r="AL376" s="214"/>
      <c r="AM376" s="214"/>
      <c r="AN376" s="214"/>
      <c r="AO376" s="214"/>
      <c r="AP376" s="214"/>
      <c r="AQ376" s="214"/>
      <c r="AR376" s="214"/>
      <c r="AS376" s="214"/>
      <c r="AT376" s="214"/>
      <c r="AU376" s="214"/>
      <c r="AV376" s="214"/>
      <c r="AW376" s="214"/>
      <c r="AX376" s="214"/>
      <c r="AY376" s="214"/>
      <c r="AZ376" s="214"/>
      <c r="BA376" s="214"/>
      <c r="BB376" s="214"/>
      <c r="BC376" s="214"/>
      <c r="BD376" s="214"/>
      <c r="BE376" s="214"/>
      <c r="BF376" s="214"/>
      <c r="BG376" s="214"/>
      <c r="BH376" s="214"/>
      <c r="BI376" s="214"/>
      <c r="BJ376" s="214"/>
      <c r="BK376" s="214"/>
      <c r="BL376" s="214"/>
      <c r="BM376" s="214"/>
      <c r="BN376" s="214"/>
      <c r="BO376" s="214"/>
      <c r="BP376" s="214"/>
      <c r="BQ376" s="214"/>
      <c r="BR376" s="214"/>
      <c r="BS376" s="214"/>
      <c r="BT376" s="214"/>
      <c r="BU376" s="214"/>
      <c r="BV376" s="214"/>
      <c r="BW376" s="214"/>
      <c r="BX376" s="214"/>
      <c r="BY376" s="214"/>
      <c r="BZ376" s="214"/>
      <c r="CA376" s="214"/>
    </row>
    <row r="377" spans="1:79" x14ac:dyDescent="0.25">
      <c r="A377" s="214"/>
      <c r="B377" s="214"/>
      <c r="C377" s="214"/>
      <c r="D377" s="214"/>
      <c r="E377" s="214"/>
      <c r="F377" s="214"/>
      <c r="G377" s="214"/>
      <c r="H377" s="214"/>
      <c r="I377" s="214"/>
      <c r="J377" s="214"/>
      <c r="K377" s="214"/>
      <c r="L377" s="214"/>
      <c r="M377" s="214"/>
      <c r="N377" s="214"/>
      <c r="O377" s="214"/>
      <c r="P377" s="214"/>
      <c r="Q377" s="214"/>
      <c r="R377" s="214"/>
      <c r="S377" s="214"/>
      <c r="T377" s="214"/>
      <c r="U377" s="214"/>
      <c r="V377" s="214"/>
      <c r="W377" s="214"/>
      <c r="X377" s="214"/>
      <c r="Y377" s="214"/>
      <c r="Z377" s="214"/>
      <c r="AA377" s="214"/>
      <c r="AB377" s="214"/>
      <c r="AC377" s="214"/>
      <c r="AD377" s="214"/>
      <c r="AE377" s="214"/>
      <c r="AF377" s="214"/>
      <c r="AG377" s="214"/>
      <c r="AH377" s="214"/>
      <c r="AI377" s="214"/>
      <c r="AJ377" s="214"/>
      <c r="AK377" s="214"/>
      <c r="AL377" s="214"/>
      <c r="AM377" s="214"/>
      <c r="AN377" s="214"/>
      <c r="AO377" s="214"/>
      <c r="AP377" s="214"/>
      <c r="AQ377" s="214"/>
      <c r="AR377" s="214"/>
      <c r="AS377" s="214"/>
      <c r="AT377" s="214"/>
      <c r="AU377" s="214"/>
      <c r="AV377" s="214"/>
      <c r="AW377" s="214"/>
      <c r="AX377" s="214"/>
      <c r="AY377" s="214"/>
      <c r="AZ377" s="214"/>
      <c r="BA377" s="214"/>
      <c r="BB377" s="214"/>
      <c r="BC377" s="214"/>
      <c r="BD377" s="214"/>
      <c r="BE377" s="214"/>
      <c r="BF377" s="214"/>
      <c r="BG377" s="214"/>
      <c r="BH377" s="214"/>
      <c r="BI377" s="214"/>
      <c r="BJ377" s="214"/>
      <c r="BK377" s="214"/>
      <c r="BL377" s="214"/>
      <c r="BM377" s="214"/>
      <c r="BN377" s="214"/>
      <c r="BO377" s="214"/>
      <c r="BP377" s="214"/>
      <c r="BQ377" s="214"/>
      <c r="BR377" s="214"/>
      <c r="BS377" s="214"/>
      <c r="BT377" s="214"/>
      <c r="BU377" s="214"/>
      <c r="BV377" s="214"/>
      <c r="BW377" s="214"/>
      <c r="BX377" s="214"/>
      <c r="BY377" s="214"/>
      <c r="BZ377" s="214"/>
      <c r="CA377" s="214"/>
    </row>
    <row r="378" spans="1:79" x14ac:dyDescent="0.25">
      <c r="A378" s="214"/>
      <c r="B378" s="214"/>
      <c r="C378" s="214"/>
      <c r="D378" s="214"/>
      <c r="E378" s="214"/>
      <c r="F378" s="214"/>
      <c r="G378" s="214"/>
      <c r="H378" s="214"/>
      <c r="I378" s="214"/>
      <c r="J378" s="214"/>
      <c r="K378" s="214"/>
      <c r="L378" s="214"/>
      <c r="M378" s="214"/>
      <c r="N378" s="214"/>
      <c r="O378" s="214"/>
      <c r="P378" s="214"/>
      <c r="Q378" s="214"/>
      <c r="R378" s="214"/>
      <c r="S378" s="214"/>
      <c r="T378" s="214"/>
      <c r="U378" s="214"/>
      <c r="V378" s="214"/>
      <c r="W378" s="214"/>
      <c r="X378" s="214"/>
      <c r="Y378" s="214"/>
      <c r="Z378" s="214"/>
      <c r="AA378" s="214"/>
      <c r="AB378" s="214"/>
      <c r="AC378" s="214"/>
      <c r="AD378" s="214"/>
      <c r="AE378" s="214"/>
      <c r="AF378" s="214"/>
      <c r="AG378" s="214"/>
      <c r="AH378" s="214"/>
      <c r="AI378" s="214"/>
      <c r="AJ378" s="214"/>
      <c r="AK378" s="214"/>
      <c r="AL378" s="214"/>
      <c r="AM378" s="214"/>
      <c r="AN378" s="214"/>
      <c r="AO378" s="214"/>
      <c r="AP378" s="214"/>
      <c r="AQ378" s="214"/>
      <c r="AR378" s="214"/>
      <c r="AS378" s="214"/>
      <c r="AT378" s="214"/>
      <c r="AU378" s="214"/>
      <c r="AV378" s="214"/>
      <c r="AW378" s="214"/>
      <c r="AX378" s="214"/>
      <c r="AY378" s="214"/>
      <c r="AZ378" s="214"/>
      <c r="BA378" s="214"/>
      <c r="BB378" s="214"/>
      <c r="BC378" s="214"/>
      <c r="BD378" s="214"/>
      <c r="BE378" s="214"/>
      <c r="BF378" s="214"/>
      <c r="BG378" s="214"/>
      <c r="BH378" s="214"/>
      <c r="BI378" s="214"/>
      <c r="BJ378" s="214"/>
      <c r="BK378" s="214"/>
      <c r="BL378" s="214"/>
      <c r="BM378" s="214"/>
      <c r="BN378" s="214"/>
      <c r="BO378" s="214"/>
      <c r="BP378" s="214"/>
      <c r="BQ378" s="214"/>
      <c r="BR378" s="214"/>
      <c r="BS378" s="214"/>
      <c r="BT378" s="214"/>
      <c r="BU378" s="214"/>
      <c r="BV378" s="214"/>
      <c r="BW378" s="214"/>
      <c r="BX378" s="214"/>
      <c r="BY378" s="214"/>
      <c r="BZ378" s="214"/>
      <c r="CA378" s="214"/>
    </row>
    <row r="379" spans="1:79" x14ac:dyDescent="0.25">
      <c r="A379" s="214"/>
      <c r="B379" s="214"/>
      <c r="C379" s="214"/>
      <c r="D379" s="214"/>
      <c r="E379" s="214"/>
      <c r="F379" s="214"/>
      <c r="G379" s="214"/>
      <c r="H379" s="214"/>
      <c r="I379" s="214"/>
      <c r="J379" s="214"/>
      <c r="K379" s="214"/>
      <c r="L379" s="214"/>
      <c r="M379" s="214"/>
      <c r="N379" s="214"/>
      <c r="O379" s="214"/>
      <c r="P379" s="214"/>
      <c r="Q379" s="214"/>
      <c r="R379" s="214"/>
      <c r="S379" s="214"/>
      <c r="T379" s="214"/>
      <c r="U379" s="214"/>
      <c r="V379" s="214"/>
      <c r="W379" s="214"/>
      <c r="X379" s="214"/>
      <c r="Y379" s="214"/>
      <c r="Z379" s="214"/>
      <c r="AA379" s="214"/>
      <c r="AB379" s="214"/>
      <c r="AC379" s="214"/>
      <c r="AD379" s="214"/>
      <c r="AE379" s="214"/>
      <c r="AF379" s="214"/>
      <c r="AG379" s="214"/>
      <c r="AH379" s="214"/>
      <c r="AI379" s="214"/>
      <c r="AJ379" s="214"/>
      <c r="AK379" s="214"/>
      <c r="AL379" s="214"/>
      <c r="AM379" s="214"/>
      <c r="AN379" s="214"/>
      <c r="AO379" s="214"/>
      <c r="AP379" s="214"/>
      <c r="AQ379" s="214"/>
      <c r="AR379" s="214"/>
      <c r="AS379" s="214"/>
      <c r="AT379" s="214"/>
      <c r="AU379" s="214"/>
      <c r="AV379" s="214"/>
      <c r="AW379" s="214"/>
      <c r="AX379" s="214"/>
      <c r="AY379" s="214"/>
      <c r="AZ379" s="214"/>
      <c r="BA379" s="214"/>
      <c r="BB379" s="214"/>
      <c r="BC379" s="214"/>
      <c r="BD379" s="214"/>
      <c r="BE379" s="214"/>
      <c r="BF379" s="214"/>
      <c r="BG379" s="214"/>
      <c r="BH379" s="214"/>
      <c r="BI379" s="214"/>
      <c r="BJ379" s="214"/>
      <c r="BK379" s="214"/>
      <c r="BL379" s="214"/>
      <c r="BM379" s="214"/>
      <c r="BN379" s="214"/>
      <c r="BO379" s="214"/>
      <c r="BP379" s="214"/>
      <c r="BQ379" s="214"/>
      <c r="BR379" s="214"/>
      <c r="BS379" s="214"/>
      <c r="BT379" s="214"/>
      <c r="BU379" s="214"/>
      <c r="BV379" s="214"/>
      <c r="BW379" s="214"/>
      <c r="BX379" s="214"/>
      <c r="BY379" s="214"/>
      <c r="BZ379" s="214"/>
      <c r="CA379" s="214"/>
    </row>
    <row r="380" spans="1:79" x14ac:dyDescent="0.25">
      <c r="A380" s="214"/>
      <c r="B380" s="214"/>
      <c r="C380" s="214"/>
      <c r="D380" s="214"/>
      <c r="E380" s="214"/>
      <c r="F380" s="214"/>
      <c r="G380" s="214"/>
      <c r="H380" s="214"/>
      <c r="I380" s="214"/>
      <c r="J380" s="214"/>
      <c r="K380" s="214"/>
      <c r="L380" s="214"/>
      <c r="M380" s="214"/>
      <c r="N380" s="214"/>
      <c r="O380" s="214"/>
      <c r="P380" s="214"/>
      <c r="Q380" s="214"/>
      <c r="R380" s="214"/>
      <c r="S380" s="214"/>
      <c r="T380" s="214"/>
      <c r="U380" s="214"/>
      <c r="V380" s="214"/>
      <c r="W380" s="214"/>
      <c r="X380" s="214"/>
      <c r="Y380" s="214"/>
      <c r="Z380" s="214"/>
      <c r="AA380" s="214"/>
      <c r="AB380" s="214"/>
      <c r="AC380" s="214"/>
      <c r="AD380" s="214"/>
      <c r="AE380" s="214"/>
      <c r="AF380" s="214"/>
      <c r="AG380" s="214"/>
      <c r="AH380" s="214"/>
      <c r="AI380" s="214"/>
      <c r="AJ380" s="214"/>
      <c r="AK380" s="214"/>
      <c r="AL380" s="214"/>
      <c r="AM380" s="214"/>
      <c r="AN380" s="214"/>
      <c r="AO380" s="214"/>
      <c r="AP380" s="214"/>
      <c r="AQ380" s="214"/>
      <c r="AR380" s="214"/>
      <c r="AS380" s="214"/>
      <c r="AT380" s="214"/>
      <c r="AU380" s="214"/>
      <c r="AV380" s="214"/>
      <c r="AW380" s="214"/>
      <c r="AX380" s="214"/>
      <c r="AY380" s="214"/>
      <c r="AZ380" s="214"/>
      <c r="BA380" s="214"/>
      <c r="BB380" s="214"/>
      <c r="BC380" s="214"/>
      <c r="BD380" s="214"/>
      <c r="BE380" s="214"/>
      <c r="BF380" s="214"/>
      <c r="BG380" s="214"/>
      <c r="BH380" s="214"/>
      <c r="BI380" s="214"/>
      <c r="BJ380" s="214"/>
      <c r="BK380" s="214"/>
      <c r="BL380" s="214"/>
      <c r="BM380" s="214"/>
      <c r="BN380" s="214"/>
      <c r="BO380" s="214"/>
      <c r="BP380" s="214"/>
      <c r="BQ380" s="214"/>
      <c r="BR380" s="214"/>
      <c r="BS380" s="214"/>
      <c r="BT380" s="214"/>
      <c r="BU380" s="214"/>
      <c r="BV380" s="214"/>
      <c r="BW380" s="214"/>
      <c r="BX380" s="214"/>
      <c r="BY380" s="214"/>
      <c r="BZ380" s="214"/>
      <c r="CA380" s="214"/>
    </row>
    <row r="381" spans="1:79" x14ac:dyDescent="0.25">
      <c r="A381" s="214"/>
      <c r="B381" s="214"/>
      <c r="C381" s="214"/>
      <c r="D381" s="214"/>
      <c r="E381" s="214"/>
      <c r="F381" s="214"/>
      <c r="G381" s="214"/>
      <c r="H381" s="214"/>
      <c r="I381" s="214"/>
      <c r="J381" s="214"/>
      <c r="K381" s="214"/>
      <c r="L381" s="214"/>
      <c r="M381" s="214"/>
      <c r="N381" s="214"/>
      <c r="O381" s="214"/>
      <c r="P381" s="214"/>
      <c r="Q381" s="214"/>
      <c r="R381" s="214"/>
      <c r="S381" s="214"/>
      <c r="T381" s="214"/>
      <c r="U381" s="214"/>
      <c r="V381" s="214"/>
      <c r="W381" s="214"/>
      <c r="X381" s="214"/>
      <c r="Y381" s="214"/>
      <c r="Z381" s="214"/>
      <c r="AA381" s="214"/>
      <c r="AB381" s="214"/>
      <c r="AC381" s="214"/>
      <c r="AD381" s="214"/>
      <c r="AE381" s="214"/>
      <c r="AF381" s="214"/>
      <c r="AG381" s="214"/>
      <c r="AH381" s="214"/>
      <c r="AI381" s="214"/>
      <c r="AJ381" s="214"/>
      <c r="AK381" s="214"/>
      <c r="AL381" s="214"/>
      <c r="AM381" s="214"/>
      <c r="AN381" s="214"/>
      <c r="AO381" s="214"/>
      <c r="AP381" s="214"/>
      <c r="AQ381" s="214"/>
      <c r="AR381" s="214"/>
      <c r="AS381" s="214"/>
      <c r="AT381" s="214"/>
      <c r="AU381" s="214"/>
      <c r="AV381" s="214"/>
      <c r="AW381" s="214"/>
      <c r="AX381" s="214"/>
      <c r="AY381" s="214"/>
      <c r="AZ381" s="214"/>
      <c r="BA381" s="214"/>
      <c r="BB381" s="214"/>
      <c r="BC381" s="214"/>
      <c r="BD381" s="214"/>
      <c r="BE381" s="214"/>
      <c r="BF381" s="214"/>
      <c r="BG381" s="214"/>
      <c r="BH381" s="214"/>
      <c r="BI381" s="214"/>
      <c r="BJ381" s="214"/>
      <c r="BK381" s="214"/>
      <c r="BL381" s="214"/>
      <c r="BM381" s="214"/>
      <c r="BN381" s="214"/>
      <c r="BO381" s="214"/>
      <c r="BP381" s="214"/>
      <c r="BQ381" s="214"/>
      <c r="BR381" s="214"/>
      <c r="BS381" s="214"/>
      <c r="BT381" s="214"/>
      <c r="BU381" s="214"/>
      <c r="BV381" s="214"/>
      <c r="BW381" s="214"/>
      <c r="BX381" s="214"/>
      <c r="BY381" s="214"/>
      <c r="BZ381" s="214"/>
      <c r="CA381" s="214"/>
    </row>
    <row r="382" spans="1:79" x14ac:dyDescent="0.25">
      <c r="A382" s="214"/>
      <c r="B382" s="214"/>
      <c r="C382" s="214"/>
      <c r="D382" s="214"/>
      <c r="E382" s="214"/>
      <c r="F382" s="214"/>
      <c r="G382" s="214"/>
      <c r="H382" s="214"/>
      <c r="I382" s="214"/>
      <c r="J382" s="214"/>
      <c r="K382" s="214"/>
      <c r="L382" s="214"/>
      <c r="M382" s="214"/>
      <c r="N382" s="214"/>
      <c r="O382" s="214"/>
      <c r="P382" s="214"/>
      <c r="Q382" s="214"/>
      <c r="R382" s="214"/>
      <c r="S382" s="214"/>
      <c r="T382" s="214"/>
      <c r="U382" s="214"/>
      <c r="V382" s="214"/>
      <c r="W382" s="214"/>
      <c r="X382" s="214"/>
      <c r="Y382" s="214"/>
      <c r="Z382" s="214"/>
      <c r="AA382" s="214"/>
      <c r="AB382" s="214"/>
      <c r="AC382" s="214"/>
      <c r="AD382" s="214"/>
      <c r="AE382" s="214"/>
      <c r="AF382" s="214"/>
      <c r="AG382" s="214"/>
      <c r="AH382" s="214"/>
      <c r="AI382" s="214"/>
      <c r="AJ382" s="214"/>
      <c r="AK382" s="214"/>
      <c r="AL382" s="214"/>
      <c r="AM382" s="214"/>
      <c r="AN382" s="214"/>
      <c r="AO382" s="214"/>
      <c r="AP382" s="214"/>
      <c r="AQ382" s="214"/>
      <c r="AR382" s="214"/>
      <c r="AS382" s="214"/>
      <c r="AT382" s="214"/>
      <c r="AU382" s="214"/>
      <c r="AV382" s="214"/>
      <c r="AW382" s="214"/>
      <c r="AX382" s="214"/>
      <c r="AY382" s="214"/>
      <c r="AZ382" s="214"/>
      <c r="BA382" s="214"/>
      <c r="BB382" s="214"/>
      <c r="BC382" s="214"/>
      <c r="BD382" s="214"/>
      <c r="BE382" s="214"/>
      <c r="BF382" s="214"/>
      <c r="BG382" s="214"/>
      <c r="BH382" s="214"/>
      <c r="BI382" s="214"/>
      <c r="BJ382" s="214"/>
      <c r="BK382" s="214"/>
      <c r="BL382" s="214"/>
      <c r="BM382" s="214"/>
      <c r="BN382" s="214"/>
      <c r="BO382" s="214"/>
      <c r="BP382" s="214"/>
      <c r="BQ382" s="214"/>
      <c r="BR382" s="214"/>
      <c r="BS382" s="214"/>
      <c r="BT382" s="214"/>
      <c r="BU382" s="214"/>
      <c r="BV382" s="214"/>
      <c r="BW382" s="214"/>
      <c r="BX382" s="214"/>
      <c r="BY382" s="214"/>
      <c r="BZ382" s="214"/>
      <c r="CA382" s="214"/>
    </row>
    <row r="383" spans="1:79" x14ac:dyDescent="0.25">
      <c r="A383" s="214"/>
      <c r="B383" s="214"/>
      <c r="C383" s="214"/>
      <c r="D383" s="214"/>
      <c r="E383" s="214"/>
      <c r="F383" s="214"/>
      <c r="G383" s="214"/>
      <c r="H383" s="214"/>
      <c r="I383" s="214"/>
      <c r="J383" s="214"/>
      <c r="K383" s="214"/>
      <c r="L383" s="214"/>
      <c r="M383" s="214"/>
      <c r="N383" s="214"/>
      <c r="O383" s="214"/>
      <c r="P383" s="214"/>
      <c r="Q383" s="214"/>
      <c r="R383" s="214"/>
      <c r="S383" s="214"/>
      <c r="T383" s="214"/>
      <c r="U383" s="214"/>
      <c r="V383" s="214"/>
      <c r="W383" s="214"/>
      <c r="X383" s="214"/>
      <c r="Y383" s="214"/>
      <c r="Z383" s="214"/>
      <c r="AA383" s="214"/>
      <c r="AB383" s="214"/>
      <c r="AC383" s="214"/>
      <c r="AD383" s="214"/>
      <c r="AE383" s="214"/>
      <c r="AF383" s="214"/>
      <c r="AG383" s="214"/>
      <c r="AH383" s="214"/>
      <c r="AI383" s="214"/>
      <c r="AJ383" s="214"/>
      <c r="AK383" s="214"/>
      <c r="AL383" s="214"/>
      <c r="AM383" s="214"/>
      <c r="AN383" s="214"/>
      <c r="AO383" s="214"/>
      <c r="AP383" s="214"/>
      <c r="AQ383" s="214"/>
      <c r="AR383" s="214"/>
      <c r="AS383" s="214"/>
      <c r="AT383" s="214"/>
      <c r="AU383" s="214"/>
      <c r="AV383" s="214"/>
      <c r="AW383" s="214"/>
      <c r="AX383" s="214"/>
      <c r="AY383" s="214"/>
      <c r="AZ383" s="214"/>
      <c r="BA383" s="214"/>
      <c r="BB383" s="214"/>
      <c r="BC383" s="214"/>
      <c r="BD383" s="214"/>
      <c r="BE383" s="214"/>
      <c r="BF383" s="214"/>
      <c r="BG383" s="214"/>
      <c r="BH383" s="214"/>
      <c r="BI383" s="214"/>
      <c r="BJ383" s="214"/>
      <c r="BK383" s="214"/>
      <c r="BL383" s="214"/>
      <c r="BM383" s="214"/>
      <c r="BN383" s="214"/>
      <c r="BO383" s="214"/>
      <c r="BP383" s="214"/>
      <c r="BQ383" s="214"/>
      <c r="BR383" s="214"/>
      <c r="BS383" s="214"/>
      <c r="BT383" s="214"/>
      <c r="BU383" s="214"/>
      <c r="BV383" s="214"/>
      <c r="BW383" s="214"/>
      <c r="BX383" s="214"/>
      <c r="BY383" s="214"/>
      <c r="BZ383" s="214"/>
      <c r="CA383" s="214"/>
    </row>
    <row r="384" spans="1:79" x14ac:dyDescent="0.25">
      <c r="A384" s="214"/>
      <c r="B384" s="214"/>
      <c r="C384" s="214"/>
      <c r="D384" s="214"/>
      <c r="E384" s="214"/>
      <c r="F384" s="214"/>
      <c r="G384" s="214"/>
      <c r="H384" s="214"/>
      <c r="I384" s="214"/>
      <c r="J384" s="214"/>
      <c r="K384" s="214"/>
      <c r="L384" s="214"/>
      <c r="M384" s="214"/>
      <c r="N384" s="214"/>
      <c r="O384" s="214"/>
      <c r="P384" s="214"/>
      <c r="Q384" s="214"/>
      <c r="R384" s="214"/>
      <c r="S384" s="214"/>
      <c r="T384" s="214"/>
      <c r="U384" s="214"/>
      <c r="V384" s="214"/>
      <c r="W384" s="214"/>
      <c r="X384" s="214"/>
      <c r="Y384" s="214"/>
      <c r="Z384" s="214"/>
      <c r="AA384" s="214"/>
      <c r="AB384" s="214"/>
      <c r="AC384" s="214"/>
      <c r="AD384" s="214"/>
      <c r="AE384" s="214"/>
      <c r="AF384" s="214"/>
      <c r="AG384" s="214"/>
      <c r="AH384" s="214"/>
      <c r="AI384" s="214"/>
      <c r="AJ384" s="214"/>
      <c r="AK384" s="214"/>
      <c r="AL384" s="214"/>
      <c r="AM384" s="214"/>
      <c r="AN384" s="214"/>
      <c r="AO384" s="214"/>
      <c r="AP384" s="214"/>
      <c r="AQ384" s="214"/>
      <c r="AR384" s="214"/>
      <c r="AS384" s="214"/>
      <c r="AT384" s="214"/>
      <c r="AU384" s="214"/>
      <c r="AV384" s="214"/>
      <c r="AW384" s="214"/>
      <c r="AX384" s="214"/>
      <c r="AY384" s="214"/>
      <c r="AZ384" s="214"/>
      <c r="BA384" s="214"/>
      <c r="BB384" s="214"/>
      <c r="BC384" s="214"/>
      <c r="BD384" s="214"/>
      <c r="BE384" s="214"/>
      <c r="BF384" s="214"/>
      <c r="BG384" s="214"/>
      <c r="BH384" s="214"/>
      <c r="BI384" s="214"/>
      <c r="BJ384" s="214"/>
      <c r="BK384" s="214"/>
      <c r="BL384" s="214"/>
      <c r="BM384" s="214"/>
      <c r="BN384" s="214"/>
      <c r="BO384" s="214"/>
      <c r="BP384" s="214"/>
      <c r="BQ384" s="214"/>
      <c r="BR384" s="214"/>
      <c r="BS384" s="214"/>
      <c r="BT384" s="214"/>
      <c r="BU384" s="214"/>
      <c r="BV384" s="214"/>
      <c r="BW384" s="214"/>
      <c r="BX384" s="214"/>
      <c r="BY384" s="214"/>
      <c r="BZ384" s="214"/>
      <c r="CA384" s="214"/>
    </row>
    <row r="385" spans="1:79" x14ac:dyDescent="0.25">
      <c r="A385" s="214"/>
      <c r="B385" s="214"/>
      <c r="C385" s="214"/>
      <c r="D385" s="214"/>
      <c r="E385" s="214"/>
      <c r="F385" s="214"/>
      <c r="G385" s="214"/>
      <c r="H385" s="214"/>
      <c r="I385" s="214"/>
      <c r="J385" s="214"/>
      <c r="K385" s="214"/>
      <c r="L385" s="214"/>
      <c r="M385" s="214"/>
      <c r="N385" s="214"/>
      <c r="O385" s="214"/>
      <c r="P385" s="214"/>
      <c r="Q385" s="214"/>
      <c r="R385" s="214"/>
      <c r="S385" s="214"/>
      <c r="T385" s="214"/>
      <c r="U385" s="214"/>
      <c r="V385" s="214"/>
      <c r="W385" s="214"/>
      <c r="X385" s="214"/>
      <c r="Y385" s="214"/>
      <c r="Z385" s="214"/>
      <c r="AA385" s="214"/>
      <c r="AB385" s="214"/>
      <c r="AC385" s="214"/>
      <c r="AD385" s="214"/>
      <c r="AE385" s="214"/>
      <c r="AF385" s="214"/>
      <c r="AG385" s="214"/>
      <c r="AH385" s="214"/>
      <c r="AI385" s="214"/>
      <c r="AJ385" s="214"/>
      <c r="AK385" s="214"/>
      <c r="AL385" s="214"/>
      <c r="AM385" s="214"/>
      <c r="AN385" s="214"/>
      <c r="AO385" s="214"/>
      <c r="AP385" s="214"/>
      <c r="AQ385" s="214"/>
      <c r="AR385" s="214"/>
      <c r="AS385" s="214"/>
      <c r="AT385" s="214"/>
      <c r="AU385" s="214"/>
      <c r="AV385" s="214"/>
      <c r="AW385" s="214"/>
      <c r="AX385" s="214"/>
      <c r="AY385" s="214"/>
      <c r="AZ385" s="214"/>
      <c r="BA385" s="214"/>
      <c r="BB385" s="214"/>
      <c r="BC385" s="214"/>
      <c r="BD385" s="214"/>
      <c r="BE385" s="214"/>
      <c r="BF385" s="214"/>
      <c r="BG385" s="214"/>
      <c r="BH385" s="214"/>
      <c r="BI385" s="214"/>
      <c r="BJ385" s="214"/>
      <c r="BK385" s="214"/>
      <c r="BL385" s="214"/>
      <c r="BM385" s="214"/>
      <c r="BN385" s="214"/>
      <c r="BO385" s="214"/>
      <c r="BP385" s="214"/>
      <c r="BQ385" s="214"/>
      <c r="BR385" s="214"/>
      <c r="BS385" s="214"/>
      <c r="BT385" s="214"/>
      <c r="BU385" s="214"/>
      <c r="BV385" s="214"/>
      <c r="BW385" s="214"/>
      <c r="BX385" s="214"/>
      <c r="BY385" s="214"/>
      <c r="BZ385" s="214"/>
      <c r="CA385" s="214"/>
    </row>
    <row r="386" spans="1:79" x14ac:dyDescent="0.25">
      <c r="A386" s="214"/>
      <c r="B386" s="214"/>
      <c r="C386" s="214"/>
      <c r="D386" s="214"/>
      <c r="E386" s="214"/>
      <c r="F386" s="214"/>
      <c r="G386" s="214"/>
      <c r="H386" s="214"/>
      <c r="I386" s="214"/>
      <c r="J386" s="214"/>
      <c r="K386" s="214"/>
      <c r="L386" s="214"/>
      <c r="M386" s="214"/>
      <c r="N386" s="214"/>
      <c r="O386" s="214"/>
      <c r="P386" s="214"/>
      <c r="Q386" s="214"/>
      <c r="R386" s="214"/>
      <c r="S386" s="214"/>
      <c r="T386" s="214"/>
      <c r="U386" s="214"/>
      <c r="V386" s="214"/>
      <c r="W386" s="214"/>
      <c r="X386" s="214"/>
      <c r="Y386" s="214"/>
      <c r="Z386" s="214"/>
      <c r="AA386" s="214"/>
      <c r="AB386" s="214"/>
      <c r="AC386" s="214"/>
      <c r="AD386" s="214"/>
      <c r="AE386" s="214"/>
      <c r="AF386" s="214"/>
      <c r="AG386" s="214"/>
      <c r="AH386" s="214"/>
      <c r="AI386" s="214"/>
      <c r="AJ386" s="214"/>
      <c r="AK386" s="214"/>
      <c r="AL386" s="214"/>
      <c r="AM386" s="214"/>
      <c r="AN386" s="214"/>
      <c r="AO386" s="214"/>
      <c r="AP386" s="214"/>
      <c r="AQ386" s="214"/>
      <c r="AR386" s="214"/>
      <c r="AS386" s="214"/>
      <c r="AT386" s="214"/>
      <c r="AU386" s="214"/>
      <c r="AV386" s="214"/>
      <c r="AW386" s="214"/>
      <c r="AX386" s="214"/>
      <c r="AY386" s="214"/>
      <c r="AZ386" s="214"/>
      <c r="BA386" s="214"/>
      <c r="BB386" s="214"/>
      <c r="BC386" s="214"/>
      <c r="BD386" s="214"/>
      <c r="BE386" s="214"/>
      <c r="BF386" s="214"/>
      <c r="BG386" s="214"/>
      <c r="BH386" s="214"/>
      <c r="BI386" s="214"/>
      <c r="BJ386" s="214"/>
      <c r="BK386" s="214"/>
      <c r="BL386" s="214"/>
      <c r="BM386" s="214"/>
      <c r="BN386" s="214"/>
      <c r="BO386" s="214"/>
      <c r="BP386" s="214"/>
      <c r="BQ386" s="214"/>
      <c r="BR386" s="214"/>
      <c r="BS386" s="214"/>
      <c r="BT386" s="214"/>
      <c r="BU386" s="214"/>
      <c r="BV386" s="214"/>
      <c r="BW386" s="214"/>
      <c r="BX386" s="214"/>
      <c r="BY386" s="214"/>
      <c r="BZ386" s="214"/>
      <c r="CA386" s="214"/>
    </row>
    <row r="387" spans="1:79" x14ac:dyDescent="0.25">
      <c r="A387" s="214"/>
      <c r="B387" s="214"/>
      <c r="C387" s="214"/>
      <c r="D387" s="214"/>
      <c r="E387" s="214"/>
      <c r="F387" s="214"/>
      <c r="G387" s="214"/>
      <c r="H387" s="214"/>
      <c r="I387" s="214"/>
      <c r="J387" s="214"/>
      <c r="K387" s="214"/>
      <c r="L387" s="214"/>
      <c r="M387" s="214"/>
      <c r="N387" s="214"/>
      <c r="O387" s="214"/>
      <c r="P387" s="214"/>
      <c r="Q387" s="214"/>
      <c r="R387" s="214"/>
      <c r="S387" s="214"/>
      <c r="T387" s="214"/>
      <c r="U387" s="214"/>
      <c r="V387" s="214"/>
      <c r="W387" s="214"/>
      <c r="X387" s="214"/>
      <c r="Y387" s="214"/>
      <c r="Z387" s="214"/>
      <c r="AA387" s="214"/>
      <c r="AB387" s="214"/>
      <c r="AC387" s="214"/>
      <c r="AD387" s="214"/>
      <c r="AE387" s="214"/>
      <c r="AF387" s="214"/>
      <c r="AG387" s="214"/>
      <c r="AH387" s="214"/>
      <c r="AI387" s="214"/>
      <c r="AJ387" s="214"/>
      <c r="AK387" s="214"/>
      <c r="AL387" s="214"/>
      <c r="AM387" s="214"/>
      <c r="AN387" s="214"/>
      <c r="AO387" s="214"/>
      <c r="AP387" s="214"/>
      <c r="AQ387" s="214"/>
      <c r="AR387" s="214"/>
      <c r="AS387" s="214"/>
      <c r="AT387" s="214"/>
      <c r="AU387" s="214"/>
      <c r="AV387" s="214"/>
      <c r="AW387" s="214"/>
      <c r="AX387" s="214"/>
      <c r="AY387" s="214"/>
      <c r="AZ387" s="214"/>
      <c r="BA387" s="214"/>
      <c r="BB387" s="214"/>
      <c r="BC387" s="214"/>
      <c r="BD387" s="214"/>
      <c r="BE387" s="214"/>
      <c r="BF387" s="214"/>
      <c r="BG387" s="214"/>
      <c r="BH387" s="214"/>
      <c r="BI387" s="214"/>
      <c r="BJ387" s="214"/>
      <c r="BK387" s="214"/>
      <c r="BL387" s="214"/>
      <c r="BM387" s="214"/>
      <c r="BN387" s="214"/>
      <c r="BO387" s="214"/>
      <c r="BP387" s="214"/>
      <c r="BQ387" s="214"/>
      <c r="BR387" s="214"/>
      <c r="BS387" s="214"/>
      <c r="BT387" s="214"/>
      <c r="BU387" s="214"/>
      <c r="BV387" s="214"/>
      <c r="BW387" s="214"/>
      <c r="BX387" s="214"/>
      <c r="BY387" s="214"/>
      <c r="BZ387" s="214"/>
      <c r="CA387" s="214"/>
    </row>
    <row r="388" spans="1:79" x14ac:dyDescent="0.25">
      <c r="A388" s="214"/>
      <c r="B388" s="214"/>
      <c r="C388" s="214"/>
      <c r="D388" s="214"/>
      <c r="E388" s="214"/>
      <c r="F388" s="214"/>
      <c r="G388" s="214"/>
      <c r="H388" s="214"/>
      <c r="I388" s="214"/>
      <c r="J388" s="214"/>
      <c r="K388" s="214"/>
      <c r="L388" s="214"/>
      <c r="M388" s="214"/>
      <c r="N388" s="214"/>
      <c r="O388" s="214"/>
      <c r="P388" s="214"/>
      <c r="Q388" s="214"/>
      <c r="R388" s="214"/>
      <c r="S388" s="214"/>
      <c r="T388" s="214"/>
      <c r="U388" s="214"/>
      <c r="V388" s="214"/>
      <c r="W388" s="214"/>
      <c r="X388" s="214"/>
      <c r="Y388" s="214"/>
      <c r="Z388" s="214"/>
      <c r="AA388" s="214"/>
      <c r="AB388" s="214"/>
      <c r="AC388" s="214"/>
      <c r="AD388" s="214"/>
      <c r="AE388" s="214"/>
      <c r="AF388" s="214"/>
      <c r="AG388" s="214"/>
      <c r="AH388" s="214"/>
      <c r="AI388" s="214"/>
      <c r="AJ388" s="214"/>
      <c r="AK388" s="214"/>
      <c r="AL388" s="214"/>
      <c r="AM388" s="214"/>
      <c r="AN388" s="214"/>
      <c r="AO388" s="214"/>
      <c r="AP388" s="214"/>
      <c r="AQ388" s="214"/>
      <c r="AR388" s="214"/>
      <c r="AS388" s="214"/>
      <c r="AT388" s="214"/>
      <c r="AU388" s="214"/>
      <c r="AV388" s="214"/>
      <c r="AW388" s="214"/>
      <c r="AX388" s="214"/>
      <c r="AY388" s="214"/>
      <c r="AZ388" s="214"/>
      <c r="BA388" s="214"/>
      <c r="BB388" s="214"/>
      <c r="BC388" s="214"/>
      <c r="BD388" s="214"/>
      <c r="BE388" s="214"/>
      <c r="BF388" s="214"/>
      <c r="BG388" s="214"/>
      <c r="BH388" s="214"/>
      <c r="BI388" s="214"/>
      <c r="BJ388" s="214"/>
      <c r="BK388" s="214"/>
      <c r="BL388" s="214"/>
      <c r="BM388" s="214"/>
      <c r="BN388" s="214"/>
      <c r="BO388" s="214"/>
      <c r="BP388" s="214"/>
      <c r="BQ388" s="214"/>
      <c r="BR388" s="214"/>
      <c r="BS388" s="214"/>
      <c r="BT388" s="214"/>
      <c r="BU388" s="214"/>
      <c r="BV388" s="214"/>
      <c r="BW388" s="214"/>
      <c r="BX388" s="214"/>
      <c r="BY388" s="214"/>
      <c r="BZ388" s="214"/>
      <c r="CA388" s="214"/>
    </row>
    <row r="389" spans="1:79" x14ac:dyDescent="0.25">
      <c r="A389" s="214"/>
      <c r="B389" s="214"/>
      <c r="C389" s="214"/>
      <c r="D389" s="214"/>
      <c r="E389" s="214"/>
      <c r="F389" s="214"/>
      <c r="G389" s="214"/>
      <c r="H389" s="214"/>
      <c r="I389" s="214"/>
      <c r="J389" s="214"/>
      <c r="K389" s="214"/>
      <c r="L389" s="214"/>
      <c r="M389" s="214"/>
      <c r="N389" s="214"/>
      <c r="O389" s="214"/>
      <c r="P389" s="214"/>
      <c r="Q389" s="214"/>
      <c r="R389" s="214"/>
      <c r="S389" s="214"/>
      <c r="T389" s="214"/>
      <c r="U389" s="214"/>
      <c r="V389" s="214"/>
      <c r="W389" s="214"/>
      <c r="X389" s="214"/>
      <c r="Y389" s="214"/>
      <c r="Z389" s="214"/>
      <c r="AA389" s="214"/>
      <c r="AB389" s="214"/>
      <c r="AC389" s="214"/>
      <c r="AD389" s="214"/>
      <c r="AE389" s="214"/>
      <c r="AF389" s="214"/>
      <c r="AG389" s="214"/>
      <c r="AH389" s="214"/>
      <c r="AI389" s="214"/>
      <c r="AJ389" s="214"/>
      <c r="AK389" s="214"/>
      <c r="AL389" s="214"/>
      <c r="AM389" s="214"/>
      <c r="AN389" s="214"/>
      <c r="AO389" s="214"/>
      <c r="AP389" s="214"/>
      <c r="AQ389" s="214"/>
      <c r="AR389" s="214"/>
      <c r="AS389" s="214"/>
      <c r="AT389" s="214"/>
      <c r="AU389" s="214"/>
      <c r="AV389" s="214"/>
      <c r="AW389" s="214"/>
      <c r="AX389" s="214"/>
      <c r="AY389" s="214"/>
      <c r="AZ389" s="214"/>
      <c r="BA389" s="214"/>
      <c r="BB389" s="214"/>
      <c r="BC389" s="214"/>
      <c r="BD389" s="214"/>
      <c r="BE389" s="214"/>
      <c r="BF389" s="214"/>
      <c r="BG389" s="214"/>
      <c r="BH389" s="214"/>
      <c r="BI389" s="214"/>
      <c r="BJ389" s="214"/>
      <c r="BK389" s="214"/>
      <c r="BL389" s="214"/>
      <c r="BM389" s="214"/>
      <c r="BN389" s="214"/>
      <c r="BO389" s="214"/>
      <c r="BP389" s="214"/>
      <c r="BQ389" s="214"/>
      <c r="BR389" s="214"/>
      <c r="BS389" s="214"/>
      <c r="BT389" s="214"/>
      <c r="BU389" s="214"/>
      <c r="BV389" s="214"/>
      <c r="BW389" s="214"/>
      <c r="BX389" s="214"/>
      <c r="BY389" s="214"/>
      <c r="BZ389" s="214"/>
      <c r="CA389" s="214"/>
    </row>
    <row r="390" spans="1:79" x14ac:dyDescent="0.25">
      <c r="A390" s="214"/>
      <c r="B390" s="214"/>
      <c r="C390" s="214"/>
      <c r="D390" s="214"/>
      <c r="E390" s="214"/>
      <c r="F390" s="214"/>
      <c r="G390" s="214"/>
      <c r="H390" s="214"/>
      <c r="I390" s="214"/>
      <c r="J390" s="214"/>
      <c r="K390" s="214"/>
      <c r="L390" s="214"/>
      <c r="M390" s="214"/>
      <c r="N390" s="214"/>
      <c r="O390" s="214"/>
      <c r="P390" s="214"/>
      <c r="Q390" s="214"/>
      <c r="R390" s="214"/>
      <c r="S390" s="214"/>
      <c r="T390" s="214"/>
      <c r="U390" s="214"/>
      <c r="V390" s="214"/>
      <c r="W390" s="214"/>
      <c r="X390" s="214"/>
      <c r="Y390" s="214"/>
      <c r="Z390" s="214"/>
      <c r="AA390" s="214"/>
      <c r="AB390" s="214"/>
      <c r="AC390" s="214"/>
      <c r="AD390" s="214"/>
      <c r="AE390" s="214"/>
      <c r="AF390" s="214"/>
      <c r="AG390" s="214"/>
      <c r="AH390" s="214"/>
      <c r="AI390" s="214"/>
      <c r="AJ390" s="214"/>
      <c r="AK390" s="214"/>
      <c r="AL390" s="214"/>
      <c r="AM390" s="214"/>
      <c r="AN390" s="214"/>
      <c r="AO390" s="214"/>
      <c r="AP390" s="214"/>
      <c r="AQ390" s="214"/>
      <c r="AR390" s="214"/>
      <c r="AS390" s="214"/>
      <c r="AT390" s="214"/>
      <c r="AU390" s="214"/>
      <c r="AV390" s="214"/>
      <c r="AW390" s="214"/>
      <c r="AX390" s="214"/>
      <c r="AY390" s="214"/>
      <c r="AZ390" s="214"/>
      <c r="BA390" s="214"/>
      <c r="BB390" s="214"/>
      <c r="BC390" s="214"/>
      <c r="BD390" s="214"/>
      <c r="BE390" s="214"/>
      <c r="BF390" s="214"/>
      <c r="BG390" s="214"/>
      <c r="BH390" s="214"/>
      <c r="BI390" s="214"/>
      <c r="BJ390" s="214"/>
      <c r="BK390" s="214"/>
      <c r="BL390" s="214"/>
      <c r="BM390" s="214"/>
      <c r="BN390" s="214"/>
      <c r="BO390" s="214"/>
      <c r="BP390" s="214"/>
      <c r="BQ390" s="214"/>
      <c r="BR390" s="214"/>
      <c r="BS390" s="214"/>
      <c r="BT390" s="214"/>
      <c r="BU390" s="214"/>
      <c r="BV390" s="214"/>
      <c r="BW390" s="214"/>
      <c r="BX390" s="214"/>
      <c r="BY390" s="214"/>
      <c r="BZ390" s="214"/>
      <c r="CA390" s="214"/>
    </row>
    <row r="391" spans="1:79" x14ac:dyDescent="0.25">
      <c r="A391" s="214"/>
      <c r="B391" s="214"/>
      <c r="C391" s="214"/>
      <c r="D391" s="214"/>
      <c r="E391" s="214"/>
      <c r="F391" s="214"/>
      <c r="G391" s="214"/>
      <c r="H391" s="214"/>
      <c r="I391" s="214"/>
      <c r="J391" s="214"/>
      <c r="K391" s="214"/>
      <c r="L391" s="214"/>
      <c r="M391" s="214"/>
      <c r="N391" s="214"/>
      <c r="O391" s="214"/>
      <c r="P391" s="214"/>
      <c r="Q391" s="214"/>
      <c r="R391" s="214"/>
      <c r="S391" s="214"/>
      <c r="T391" s="214"/>
      <c r="U391" s="214"/>
      <c r="V391" s="214"/>
      <c r="W391" s="214"/>
      <c r="X391" s="214"/>
      <c r="Y391" s="214"/>
      <c r="Z391" s="214"/>
      <c r="AA391" s="214"/>
      <c r="AB391" s="214"/>
      <c r="AC391" s="214"/>
      <c r="AD391" s="214"/>
      <c r="AE391" s="214"/>
      <c r="AF391" s="214"/>
      <c r="AG391" s="214"/>
      <c r="AH391" s="214"/>
      <c r="AI391" s="214"/>
      <c r="AJ391" s="214"/>
      <c r="AK391" s="214"/>
      <c r="AL391" s="214"/>
      <c r="AM391" s="214"/>
      <c r="AN391" s="214"/>
      <c r="AO391" s="214"/>
      <c r="AP391" s="214"/>
      <c r="AQ391" s="214"/>
      <c r="AR391" s="214"/>
      <c r="AS391" s="214"/>
      <c r="AT391" s="214"/>
      <c r="AU391" s="214"/>
      <c r="AV391" s="214"/>
      <c r="AW391" s="214"/>
      <c r="AX391" s="214"/>
      <c r="AY391" s="214"/>
      <c r="AZ391" s="214"/>
      <c r="BA391" s="214"/>
      <c r="BB391" s="214"/>
      <c r="BC391" s="214"/>
      <c r="BD391" s="214"/>
      <c r="BE391" s="214"/>
      <c r="BF391" s="214"/>
      <c r="BG391" s="214"/>
      <c r="BH391" s="214"/>
      <c r="BI391" s="214"/>
      <c r="BJ391" s="214"/>
      <c r="BK391" s="214"/>
      <c r="BL391" s="214"/>
      <c r="BM391" s="214"/>
      <c r="BN391" s="214"/>
      <c r="BO391" s="214"/>
      <c r="BP391" s="214"/>
      <c r="BQ391" s="214"/>
      <c r="BR391" s="214"/>
      <c r="BS391" s="214"/>
      <c r="BT391" s="214"/>
      <c r="BU391" s="214"/>
      <c r="BV391" s="214"/>
      <c r="BW391" s="214"/>
      <c r="BX391" s="214"/>
      <c r="BY391" s="214"/>
      <c r="BZ391" s="214"/>
      <c r="CA391" s="214"/>
    </row>
    <row r="392" spans="1:79" x14ac:dyDescent="0.25">
      <c r="A392" s="214"/>
      <c r="B392" s="214"/>
      <c r="C392" s="214"/>
      <c r="D392" s="214"/>
      <c r="E392" s="214"/>
      <c r="F392" s="214"/>
      <c r="G392" s="214"/>
      <c r="H392" s="214"/>
      <c r="I392" s="214"/>
      <c r="J392" s="214"/>
      <c r="K392" s="214"/>
      <c r="L392" s="214"/>
      <c r="M392" s="214"/>
      <c r="N392" s="214"/>
      <c r="O392" s="214"/>
      <c r="P392" s="214"/>
      <c r="Q392" s="214"/>
      <c r="R392" s="214"/>
      <c r="S392" s="214"/>
      <c r="T392" s="214"/>
      <c r="U392" s="214"/>
      <c r="V392" s="214"/>
      <c r="W392" s="214"/>
      <c r="X392" s="214"/>
      <c r="Y392" s="214"/>
      <c r="Z392" s="214"/>
      <c r="AA392" s="214"/>
      <c r="AB392" s="214"/>
      <c r="AC392" s="214"/>
      <c r="AD392" s="214"/>
      <c r="AE392" s="214"/>
      <c r="AF392" s="214"/>
      <c r="AG392" s="214"/>
      <c r="AH392" s="214"/>
      <c r="AI392" s="214"/>
      <c r="AJ392" s="214"/>
      <c r="AK392" s="214"/>
      <c r="AL392" s="214"/>
      <c r="AM392" s="214"/>
      <c r="AN392" s="214"/>
      <c r="AO392" s="214"/>
      <c r="AP392" s="214"/>
      <c r="AQ392" s="214"/>
      <c r="AR392" s="214"/>
      <c r="AS392" s="214"/>
      <c r="AT392" s="214"/>
      <c r="AU392" s="214"/>
      <c r="AV392" s="214"/>
      <c r="AW392" s="214"/>
      <c r="AX392" s="214"/>
      <c r="AY392" s="214"/>
      <c r="AZ392" s="214"/>
      <c r="BA392" s="214"/>
      <c r="BB392" s="214"/>
      <c r="BC392" s="214"/>
      <c r="BD392" s="214"/>
      <c r="BE392" s="214"/>
      <c r="BF392" s="214"/>
      <c r="BG392" s="214"/>
      <c r="BH392" s="214"/>
      <c r="BI392" s="214"/>
      <c r="BJ392" s="214"/>
      <c r="BK392" s="214"/>
      <c r="BL392" s="214"/>
      <c r="BM392" s="214"/>
      <c r="BN392" s="214"/>
      <c r="BO392" s="214"/>
      <c r="BP392" s="214"/>
      <c r="BQ392" s="214"/>
      <c r="BR392" s="214"/>
      <c r="BS392" s="214"/>
      <c r="BT392" s="214"/>
      <c r="BU392" s="214"/>
      <c r="BV392" s="214"/>
      <c r="BW392" s="214"/>
      <c r="BX392" s="214"/>
      <c r="BY392" s="214"/>
      <c r="BZ392" s="214"/>
      <c r="CA392" s="214"/>
    </row>
    <row r="393" spans="1:79" x14ac:dyDescent="0.25">
      <c r="A393" s="214"/>
      <c r="B393" s="214"/>
      <c r="C393" s="214"/>
      <c r="D393" s="214"/>
      <c r="E393" s="214"/>
      <c r="F393" s="214"/>
      <c r="G393" s="214"/>
      <c r="H393" s="214"/>
      <c r="I393" s="214"/>
      <c r="J393" s="214"/>
      <c r="K393" s="214"/>
      <c r="L393" s="214"/>
      <c r="M393" s="214"/>
      <c r="N393" s="214"/>
      <c r="O393" s="214"/>
      <c r="P393" s="214"/>
      <c r="Q393" s="214"/>
      <c r="R393" s="214"/>
      <c r="S393" s="214"/>
      <c r="T393" s="214"/>
      <c r="U393" s="214"/>
      <c r="V393" s="214"/>
      <c r="W393" s="214"/>
      <c r="X393" s="214"/>
      <c r="Y393" s="214"/>
      <c r="Z393" s="214"/>
      <c r="AA393" s="214"/>
      <c r="AB393" s="214"/>
      <c r="AC393" s="214"/>
      <c r="AD393" s="214"/>
      <c r="AE393" s="214"/>
      <c r="AF393" s="214"/>
      <c r="AG393" s="214"/>
      <c r="AH393" s="214"/>
      <c r="AI393" s="214"/>
      <c r="AJ393" s="214"/>
      <c r="AK393" s="214"/>
      <c r="AL393" s="214"/>
      <c r="AM393" s="214"/>
      <c r="AN393" s="214"/>
      <c r="AO393" s="214"/>
      <c r="AP393" s="214"/>
      <c r="AQ393" s="214"/>
      <c r="AR393" s="214"/>
      <c r="AS393" s="214"/>
      <c r="AT393" s="214"/>
      <c r="AU393" s="214"/>
      <c r="AV393" s="214"/>
      <c r="AW393" s="214"/>
      <c r="AX393" s="214"/>
      <c r="AY393" s="214"/>
      <c r="AZ393" s="214"/>
      <c r="BA393" s="214"/>
      <c r="BB393" s="214"/>
      <c r="BC393" s="214"/>
      <c r="BD393" s="214"/>
      <c r="BE393" s="214"/>
      <c r="BF393" s="214"/>
      <c r="BG393" s="214"/>
      <c r="BH393" s="214"/>
      <c r="BI393" s="214"/>
      <c r="BJ393" s="214"/>
      <c r="BK393" s="214"/>
      <c r="BL393" s="214"/>
      <c r="BM393" s="214"/>
      <c r="BN393" s="214"/>
      <c r="BO393" s="214"/>
      <c r="BP393" s="214"/>
      <c r="BQ393" s="214"/>
      <c r="BR393" s="214"/>
      <c r="BS393" s="214"/>
      <c r="BT393" s="214"/>
      <c r="BU393" s="214"/>
      <c r="BV393" s="214"/>
      <c r="BW393" s="214"/>
      <c r="BX393" s="214"/>
      <c r="BY393" s="214"/>
      <c r="BZ393" s="214"/>
      <c r="CA393" s="214"/>
    </row>
    <row r="394" spans="1:79" x14ac:dyDescent="0.25">
      <c r="A394" s="214"/>
      <c r="B394" s="214"/>
      <c r="C394" s="214"/>
      <c r="D394" s="214"/>
      <c r="E394" s="214"/>
      <c r="F394" s="214"/>
      <c r="G394" s="214"/>
      <c r="H394" s="214"/>
      <c r="I394" s="214"/>
      <c r="J394" s="214"/>
      <c r="K394" s="214"/>
      <c r="L394" s="214"/>
      <c r="M394" s="214"/>
      <c r="N394" s="214"/>
      <c r="O394" s="214"/>
      <c r="P394" s="214"/>
      <c r="Q394" s="214"/>
      <c r="R394" s="214"/>
      <c r="S394" s="214"/>
      <c r="T394" s="214"/>
      <c r="U394" s="214"/>
      <c r="V394" s="214"/>
      <c r="W394" s="214"/>
      <c r="X394" s="214"/>
      <c r="Y394" s="214"/>
      <c r="Z394" s="214"/>
      <c r="AA394" s="214"/>
      <c r="AB394" s="214"/>
      <c r="AC394" s="214"/>
      <c r="AD394" s="214"/>
      <c r="AE394" s="214"/>
      <c r="AF394" s="214"/>
      <c r="AG394" s="214"/>
      <c r="AH394" s="214"/>
      <c r="AI394" s="214"/>
      <c r="AJ394" s="214"/>
      <c r="AK394" s="214"/>
      <c r="AL394" s="214"/>
      <c r="AM394" s="214"/>
      <c r="AN394" s="214"/>
      <c r="AO394" s="214"/>
      <c r="AP394" s="214"/>
      <c r="AQ394" s="214"/>
      <c r="AR394" s="214"/>
      <c r="AS394" s="214"/>
      <c r="AT394" s="214"/>
      <c r="AU394" s="214"/>
      <c r="AV394" s="214"/>
      <c r="AW394" s="214"/>
      <c r="AX394" s="214"/>
      <c r="AY394" s="214"/>
      <c r="AZ394" s="214"/>
      <c r="BA394" s="214"/>
      <c r="BB394" s="214"/>
      <c r="BC394" s="214"/>
      <c r="BD394" s="214"/>
      <c r="BE394" s="214"/>
      <c r="BF394" s="214"/>
      <c r="BG394" s="214"/>
      <c r="BH394" s="214"/>
      <c r="BI394" s="214"/>
      <c r="BJ394" s="214"/>
      <c r="BK394" s="214"/>
      <c r="BL394" s="214"/>
      <c r="BM394" s="214"/>
      <c r="BN394" s="214"/>
      <c r="BO394" s="214"/>
      <c r="BP394" s="214"/>
      <c r="BQ394" s="214"/>
      <c r="BR394" s="214"/>
      <c r="BS394" s="214"/>
      <c r="BT394" s="214"/>
      <c r="BU394" s="214"/>
      <c r="BV394" s="214"/>
      <c r="BW394" s="214"/>
      <c r="BX394" s="214"/>
      <c r="BY394" s="214"/>
      <c r="BZ394" s="214"/>
      <c r="CA394" s="214"/>
    </row>
    <row r="395" spans="1:79" x14ac:dyDescent="0.25">
      <c r="A395" s="214"/>
      <c r="B395" s="214"/>
      <c r="C395" s="214"/>
      <c r="D395" s="214"/>
      <c r="E395" s="214"/>
      <c r="F395" s="214"/>
      <c r="G395" s="214"/>
      <c r="H395" s="214"/>
      <c r="I395" s="214"/>
      <c r="J395" s="214"/>
      <c r="K395" s="214"/>
      <c r="L395" s="214"/>
      <c r="M395" s="214"/>
      <c r="N395" s="214"/>
      <c r="O395" s="214"/>
      <c r="P395" s="214"/>
      <c r="Q395" s="214"/>
      <c r="R395" s="214"/>
      <c r="S395" s="214"/>
      <c r="T395" s="214"/>
      <c r="U395" s="214"/>
      <c r="V395" s="214"/>
      <c r="W395" s="214"/>
      <c r="X395" s="214"/>
      <c r="Y395" s="214"/>
      <c r="Z395" s="214"/>
      <c r="AA395" s="214"/>
      <c r="AB395" s="214"/>
      <c r="AC395" s="214"/>
      <c r="AD395" s="214"/>
      <c r="AE395" s="214"/>
      <c r="AF395" s="214"/>
      <c r="AG395" s="214"/>
      <c r="AH395" s="214"/>
      <c r="AI395" s="214"/>
      <c r="AJ395" s="214"/>
      <c r="AK395" s="214"/>
      <c r="AL395" s="214"/>
      <c r="AM395" s="214"/>
      <c r="AN395" s="214"/>
      <c r="AO395" s="214"/>
      <c r="AP395" s="214"/>
      <c r="AQ395" s="214"/>
      <c r="AR395" s="214"/>
      <c r="AS395" s="214"/>
      <c r="AT395" s="214"/>
      <c r="AU395" s="214"/>
      <c r="AV395" s="214"/>
      <c r="AW395" s="214"/>
      <c r="AX395" s="214"/>
      <c r="AY395" s="214"/>
      <c r="AZ395" s="214"/>
      <c r="BA395" s="214"/>
      <c r="BB395" s="214"/>
      <c r="BC395" s="214"/>
      <c r="BD395" s="214"/>
      <c r="BE395" s="214"/>
      <c r="BF395" s="214"/>
      <c r="BG395" s="214"/>
      <c r="BH395" s="214"/>
      <c r="BI395" s="214"/>
      <c r="BJ395" s="214"/>
      <c r="BK395" s="214"/>
      <c r="BL395" s="214"/>
      <c r="BM395" s="214"/>
      <c r="BN395" s="214"/>
      <c r="BO395" s="214"/>
      <c r="BP395" s="214"/>
      <c r="BQ395" s="214"/>
      <c r="BR395" s="214"/>
      <c r="BS395" s="214"/>
      <c r="BT395" s="214"/>
      <c r="BU395" s="214"/>
      <c r="BV395" s="214"/>
      <c r="BW395" s="214"/>
      <c r="BX395" s="214"/>
      <c r="BY395" s="214"/>
      <c r="BZ395" s="214"/>
      <c r="CA395" s="214"/>
    </row>
    <row r="396" spans="1:79" x14ac:dyDescent="0.25">
      <c r="A396" s="214"/>
      <c r="B396" s="214"/>
      <c r="C396" s="214"/>
      <c r="D396" s="214"/>
      <c r="E396" s="214"/>
      <c r="F396" s="214"/>
      <c r="G396" s="214"/>
      <c r="H396" s="214"/>
      <c r="I396" s="214"/>
      <c r="J396" s="214"/>
      <c r="K396" s="214"/>
      <c r="L396" s="214"/>
      <c r="M396" s="214"/>
      <c r="N396" s="214"/>
      <c r="O396" s="214"/>
      <c r="P396" s="214"/>
      <c r="Q396" s="214"/>
      <c r="R396" s="214"/>
      <c r="S396" s="214"/>
      <c r="T396" s="214"/>
      <c r="U396" s="214"/>
      <c r="V396" s="214"/>
      <c r="W396" s="214"/>
      <c r="X396" s="214"/>
      <c r="Y396" s="214"/>
      <c r="Z396" s="214"/>
      <c r="AA396" s="214"/>
      <c r="AB396" s="214"/>
      <c r="AC396" s="214"/>
      <c r="AD396" s="214"/>
      <c r="AE396" s="214"/>
      <c r="AF396" s="214"/>
      <c r="AG396" s="214"/>
      <c r="AH396" s="214"/>
      <c r="AI396" s="214"/>
      <c r="AJ396" s="214"/>
      <c r="AK396" s="214"/>
      <c r="AL396" s="214"/>
      <c r="AM396" s="214"/>
      <c r="AN396" s="214"/>
      <c r="AO396" s="214"/>
      <c r="AP396" s="214"/>
      <c r="AQ396" s="214"/>
      <c r="AR396" s="214"/>
      <c r="AS396" s="214"/>
      <c r="AT396" s="214"/>
      <c r="AU396" s="214"/>
      <c r="AV396" s="214"/>
      <c r="AW396" s="214"/>
      <c r="AX396" s="214"/>
      <c r="AY396" s="214"/>
      <c r="AZ396" s="214"/>
      <c r="BA396" s="214"/>
      <c r="BB396" s="214"/>
      <c r="BC396" s="214"/>
      <c r="BD396" s="214"/>
      <c r="BE396" s="214"/>
      <c r="BF396" s="214"/>
      <c r="BG396" s="214"/>
      <c r="BH396" s="214"/>
      <c r="BI396" s="214"/>
      <c r="BJ396" s="214"/>
      <c r="BK396" s="214"/>
      <c r="BL396" s="214"/>
      <c r="BM396" s="214"/>
      <c r="BN396" s="214"/>
      <c r="BO396" s="214"/>
      <c r="BP396" s="214"/>
      <c r="BQ396" s="214"/>
      <c r="BR396" s="214"/>
      <c r="BS396" s="214"/>
      <c r="BT396" s="214"/>
      <c r="BU396" s="214"/>
      <c r="BV396" s="214"/>
      <c r="BW396" s="214"/>
      <c r="BX396" s="214"/>
      <c r="BY396" s="214"/>
      <c r="BZ396" s="214"/>
      <c r="CA396" s="214"/>
    </row>
    <row r="397" spans="1:79" x14ac:dyDescent="0.25">
      <c r="A397" s="214"/>
      <c r="B397" s="214"/>
      <c r="C397" s="214"/>
      <c r="D397" s="214"/>
      <c r="E397" s="214"/>
      <c r="F397" s="214"/>
      <c r="G397" s="214"/>
      <c r="H397" s="214"/>
      <c r="I397" s="214"/>
      <c r="J397" s="214"/>
      <c r="K397" s="214"/>
      <c r="L397" s="214"/>
      <c r="M397" s="214"/>
      <c r="N397" s="214"/>
      <c r="O397" s="214"/>
      <c r="P397" s="214"/>
      <c r="Q397" s="214"/>
      <c r="R397" s="214"/>
      <c r="S397" s="214"/>
      <c r="T397" s="214"/>
      <c r="U397" s="214"/>
      <c r="V397" s="214"/>
      <c r="W397" s="214"/>
      <c r="X397" s="214"/>
      <c r="Y397" s="214"/>
      <c r="Z397" s="214"/>
      <c r="AA397" s="214"/>
      <c r="AB397" s="214"/>
      <c r="AC397" s="214"/>
      <c r="AD397" s="214"/>
      <c r="AE397" s="214"/>
      <c r="AF397" s="214"/>
      <c r="AG397" s="214"/>
      <c r="AH397" s="214"/>
      <c r="AI397" s="214"/>
      <c r="AJ397" s="214"/>
      <c r="AK397" s="214"/>
      <c r="AL397" s="214"/>
      <c r="AM397" s="214"/>
      <c r="AN397" s="214"/>
      <c r="AO397" s="214"/>
      <c r="AP397" s="214"/>
      <c r="AQ397" s="214"/>
      <c r="AR397" s="214"/>
      <c r="AS397" s="214"/>
      <c r="AT397" s="214"/>
      <c r="AU397" s="214"/>
      <c r="AV397" s="214"/>
      <c r="AW397" s="214"/>
      <c r="AX397" s="214"/>
      <c r="AY397" s="214"/>
      <c r="AZ397" s="214"/>
      <c r="BA397" s="214"/>
      <c r="BB397" s="214"/>
      <c r="BC397" s="214"/>
      <c r="BD397" s="214"/>
      <c r="BE397" s="214"/>
      <c r="BF397" s="214"/>
      <c r="BG397" s="214"/>
      <c r="BH397" s="214"/>
      <c r="BI397" s="214"/>
      <c r="BJ397" s="214"/>
      <c r="BK397" s="214"/>
      <c r="BL397" s="214"/>
      <c r="BM397" s="214"/>
      <c r="BN397" s="214"/>
      <c r="BO397" s="214"/>
      <c r="BP397" s="214"/>
      <c r="BQ397" s="214"/>
      <c r="BR397" s="214"/>
      <c r="BS397" s="214"/>
      <c r="BT397" s="214"/>
      <c r="BU397" s="214"/>
      <c r="BV397" s="214"/>
      <c r="BW397" s="214"/>
      <c r="BX397" s="214"/>
      <c r="BY397" s="214"/>
      <c r="BZ397" s="214"/>
      <c r="CA397" s="214"/>
    </row>
    <row r="398" spans="1:79" x14ac:dyDescent="0.25">
      <c r="A398" s="214"/>
      <c r="B398" s="214"/>
      <c r="C398" s="214"/>
      <c r="D398" s="214"/>
      <c r="E398" s="214"/>
      <c r="F398" s="214"/>
      <c r="G398" s="214"/>
      <c r="H398" s="214"/>
      <c r="I398" s="214"/>
      <c r="J398" s="214"/>
      <c r="K398" s="214"/>
      <c r="L398" s="214"/>
      <c r="M398" s="214"/>
      <c r="N398" s="214"/>
      <c r="O398" s="214"/>
      <c r="P398" s="214"/>
      <c r="Q398" s="214"/>
      <c r="R398" s="214"/>
      <c r="S398" s="214"/>
      <c r="T398" s="214"/>
      <c r="U398" s="214"/>
      <c r="V398" s="214"/>
      <c r="W398" s="214"/>
      <c r="X398" s="214"/>
      <c r="Y398" s="214"/>
      <c r="Z398" s="214"/>
      <c r="AA398" s="214"/>
      <c r="AB398" s="214"/>
      <c r="AC398" s="214"/>
      <c r="AD398" s="214"/>
      <c r="AE398" s="214"/>
      <c r="AF398" s="214"/>
      <c r="AG398" s="214"/>
      <c r="AH398" s="214"/>
      <c r="AI398" s="214"/>
      <c r="AJ398" s="214"/>
      <c r="AK398" s="214"/>
      <c r="AL398" s="214"/>
      <c r="AM398" s="214"/>
      <c r="AN398" s="214"/>
      <c r="AO398" s="214"/>
      <c r="AP398" s="214"/>
      <c r="AQ398" s="214"/>
      <c r="AR398" s="214"/>
      <c r="AS398" s="214"/>
      <c r="AT398" s="214"/>
      <c r="AU398" s="214"/>
      <c r="AV398" s="214"/>
      <c r="AW398" s="214"/>
      <c r="AX398" s="214"/>
      <c r="AY398" s="214"/>
      <c r="AZ398" s="214"/>
      <c r="BA398" s="214"/>
      <c r="BB398" s="214"/>
      <c r="BC398" s="214"/>
      <c r="BD398" s="214"/>
      <c r="BE398" s="214"/>
      <c r="BF398" s="214"/>
      <c r="BG398" s="214"/>
      <c r="BH398" s="214"/>
      <c r="BI398" s="214"/>
      <c r="BJ398" s="214"/>
      <c r="BK398" s="214"/>
      <c r="BL398" s="214"/>
      <c r="BM398" s="214"/>
      <c r="BN398" s="214"/>
      <c r="BO398" s="214"/>
      <c r="BP398" s="214"/>
      <c r="BQ398" s="214"/>
      <c r="BR398" s="214"/>
      <c r="BS398" s="214"/>
      <c r="BT398" s="214"/>
      <c r="BU398" s="214"/>
      <c r="BV398" s="214"/>
      <c r="BW398" s="214"/>
      <c r="BX398" s="214"/>
      <c r="BY398" s="214"/>
      <c r="BZ398" s="214"/>
      <c r="CA398" s="214"/>
    </row>
    <row r="399" spans="1:79" x14ac:dyDescent="0.25">
      <c r="A399" s="214"/>
      <c r="B399" s="214"/>
      <c r="C399" s="214"/>
      <c r="D399" s="214"/>
      <c r="E399" s="214"/>
      <c r="F399" s="214"/>
      <c r="G399" s="214"/>
      <c r="H399" s="214"/>
      <c r="I399" s="214"/>
      <c r="J399" s="214"/>
      <c r="K399" s="214"/>
      <c r="L399" s="214"/>
      <c r="M399" s="214"/>
      <c r="N399" s="214"/>
      <c r="O399" s="214"/>
      <c r="P399" s="214"/>
      <c r="Q399" s="214"/>
      <c r="R399" s="214"/>
      <c r="S399" s="214"/>
      <c r="T399" s="214"/>
      <c r="U399" s="214"/>
      <c r="V399" s="214"/>
      <c r="W399" s="214"/>
      <c r="X399" s="214"/>
      <c r="Y399" s="214"/>
      <c r="Z399" s="214"/>
      <c r="AA399" s="214"/>
      <c r="AB399" s="214"/>
      <c r="AC399" s="214"/>
      <c r="AD399" s="214"/>
      <c r="AE399" s="214"/>
      <c r="AF399" s="214"/>
      <c r="AG399" s="214"/>
      <c r="AH399" s="214"/>
      <c r="AI399" s="214"/>
      <c r="AJ399" s="214"/>
      <c r="AK399" s="214"/>
      <c r="AL399" s="214"/>
      <c r="AM399" s="214"/>
      <c r="AN399" s="214"/>
      <c r="AO399" s="214"/>
      <c r="AP399" s="214"/>
      <c r="AQ399" s="214"/>
      <c r="AR399" s="214"/>
      <c r="AS399" s="214"/>
      <c r="AT399" s="214"/>
      <c r="AU399" s="214"/>
      <c r="AV399" s="214"/>
      <c r="AW399" s="214"/>
      <c r="AX399" s="214"/>
      <c r="AY399" s="214"/>
      <c r="AZ399" s="214"/>
      <c r="BA399" s="214"/>
      <c r="BB399" s="214"/>
      <c r="BC399" s="214"/>
      <c r="BD399" s="214"/>
      <c r="BE399" s="214"/>
      <c r="BF399" s="214"/>
      <c r="BG399" s="214"/>
      <c r="BH399" s="214"/>
      <c r="BI399" s="214"/>
      <c r="BJ399" s="214"/>
      <c r="BK399" s="214"/>
      <c r="BL399" s="214"/>
      <c r="BM399" s="214"/>
      <c r="BN399" s="214"/>
      <c r="BO399" s="214"/>
      <c r="BP399" s="214"/>
      <c r="BQ399" s="214"/>
      <c r="BR399" s="214"/>
      <c r="BS399" s="214"/>
      <c r="BT399" s="214"/>
      <c r="BU399" s="214"/>
      <c r="BV399" s="214"/>
      <c r="BW399" s="214"/>
      <c r="BX399" s="214"/>
      <c r="BY399" s="214"/>
      <c r="BZ399" s="214"/>
      <c r="CA399" s="214"/>
    </row>
    <row r="400" spans="1:79" x14ac:dyDescent="0.25">
      <c r="A400" s="214"/>
      <c r="B400" s="214"/>
      <c r="C400" s="214"/>
      <c r="D400" s="214"/>
      <c r="E400" s="214"/>
      <c r="F400" s="214"/>
      <c r="G400" s="214"/>
      <c r="H400" s="214"/>
      <c r="I400" s="214"/>
      <c r="J400" s="214"/>
      <c r="K400" s="214"/>
      <c r="L400" s="214"/>
      <c r="M400" s="214"/>
      <c r="N400" s="214"/>
      <c r="O400" s="214"/>
      <c r="P400" s="214"/>
      <c r="Q400" s="214"/>
      <c r="R400" s="214"/>
      <c r="S400" s="214"/>
      <c r="T400" s="214"/>
      <c r="U400" s="214"/>
      <c r="V400" s="214"/>
      <c r="W400" s="214"/>
      <c r="X400" s="214"/>
      <c r="Y400" s="214"/>
      <c r="Z400" s="214"/>
      <c r="AA400" s="214"/>
      <c r="AB400" s="214"/>
      <c r="AC400" s="214"/>
      <c r="AD400" s="214"/>
      <c r="AE400" s="214"/>
      <c r="AF400" s="214"/>
      <c r="AG400" s="214"/>
      <c r="AH400" s="214"/>
      <c r="AI400" s="214"/>
      <c r="AJ400" s="214"/>
      <c r="AK400" s="214"/>
      <c r="AL400" s="214"/>
      <c r="AM400" s="214"/>
      <c r="AN400" s="214"/>
      <c r="AO400" s="214"/>
      <c r="AP400" s="214"/>
      <c r="AQ400" s="214"/>
      <c r="AR400" s="214"/>
      <c r="AS400" s="214"/>
      <c r="AT400" s="214"/>
      <c r="AU400" s="214"/>
      <c r="AV400" s="214"/>
      <c r="AW400" s="214"/>
      <c r="AX400" s="214"/>
      <c r="AY400" s="214"/>
      <c r="AZ400" s="214"/>
      <c r="BA400" s="214"/>
      <c r="BB400" s="214"/>
      <c r="BC400" s="214"/>
      <c r="BD400" s="214"/>
      <c r="BE400" s="214"/>
      <c r="BF400" s="214"/>
      <c r="BG400" s="214"/>
      <c r="BH400" s="214"/>
      <c r="BI400" s="214"/>
      <c r="BJ400" s="214"/>
      <c r="BK400" s="214"/>
      <c r="BL400" s="214"/>
      <c r="BM400" s="214"/>
      <c r="BN400" s="214"/>
      <c r="BO400" s="214"/>
      <c r="BP400" s="214"/>
      <c r="BQ400" s="214"/>
      <c r="BR400" s="214"/>
      <c r="BS400" s="214"/>
      <c r="BT400" s="214"/>
      <c r="BU400" s="214"/>
      <c r="BV400" s="214"/>
      <c r="BW400" s="214"/>
      <c r="BX400" s="214"/>
      <c r="BY400" s="214"/>
      <c r="BZ400" s="214"/>
      <c r="CA400" s="214"/>
    </row>
    <row r="401" spans="1:79" x14ac:dyDescent="0.25">
      <c r="A401" s="214"/>
      <c r="B401" s="214"/>
      <c r="C401" s="214"/>
      <c r="D401" s="214"/>
      <c r="E401" s="214"/>
      <c r="F401" s="214"/>
      <c r="G401" s="214"/>
      <c r="H401" s="214"/>
      <c r="I401" s="214"/>
      <c r="J401" s="214"/>
      <c r="K401" s="214"/>
      <c r="L401" s="214"/>
      <c r="M401" s="214"/>
      <c r="N401" s="214"/>
      <c r="O401" s="214"/>
      <c r="P401" s="214"/>
      <c r="Q401" s="214"/>
      <c r="R401" s="214"/>
      <c r="S401" s="214"/>
      <c r="T401" s="214"/>
      <c r="U401" s="214"/>
      <c r="V401" s="214"/>
      <c r="W401" s="214"/>
      <c r="X401" s="214"/>
      <c r="Y401" s="214"/>
      <c r="Z401" s="214"/>
      <c r="AA401" s="214"/>
      <c r="AB401" s="214"/>
      <c r="AC401" s="214"/>
      <c r="AD401" s="214"/>
      <c r="AE401" s="214"/>
      <c r="AF401" s="214"/>
      <c r="AG401" s="214"/>
      <c r="AH401" s="214"/>
      <c r="AI401" s="214"/>
      <c r="AJ401" s="214"/>
      <c r="AK401" s="214"/>
      <c r="AL401" s="214"/>
      <c r="AM401" s="214"/>
      <c r="AN401" s="214"/>
      <c r="AO401" s="214"/>
      <c r="AP401" s="214"/>
      <c r="AQ401" s="214"/>
      <c r="AR401" s="214"/>
      <c r="AS401" s="214"/>
      <c r="AT401" s="214"/>
      <c r="AU401" s="214"/>
      <c r="AV401" s="214"/>
      <c r="AW401" s="214"/>
      <c r="AX401" s="214"/>
      <c r="AY401" s="214"/>
      <c r="AZ401" s="214"/>
      <c r="BA401" s="214"/>
      <c r="BB401" s="214"/>
      <c r="BC401" s="214"/>
      <c r="BD401" s="214"/>
      <c r="BE401" s="214"/>
      <c r="BF401" s="214"/>
      <c r="BG401" s="214"/>
      <c r="BH401" s="214"/>
      <c r="BI401" s="214"/>
      <c r="BJ401" s="214"/>
      <c r="BK401" s="214"/>
      <c r="BL401" s="214"/>
      <c r="BM401" s="214"/>
      <c r="BN401" s="214"/>
      <c r="BO401" s="214"/>
      <c r="BP401" s="214"/>
      <c r="BQ401" s="214"/>
      <c r="BR401" s="214"/>
      <c r="BS401" s="214"/>
      <c r="BT401" s="214"/>
      <c r="BU401" s="214"/>
      <c r="BV401" s="214"/>
      <c r="BW401" s="214"/>
      <c r="BX401" s="214"/>
      <c r="BY401" s="214"/>
      <c r="BZ401" s="214"/>
      <c r="CA401" s="214"/>
    </row>
    <row r="402" spans="1:79" x14ac:dyDescent="0.25">
      <c r="A402" s="214"/>
      <c r="B402" s="214"/>
      <c r="C402" s="214"/>
      <c r="D402" s="214"/>
      <c r="E402" s="214"/>
      <c r="F402" s="214"/>
      <c r="G402" s="214"/>
      <c r="H402" s="214"/>
      <c r="I402" s="214"/>
      <c r="J402" s="214"/>
      <c r="K402" s="214"/>
      <c r="L402" s="214"/>
      <c r="M402" s="214"/>
      <c r="N402" s="214"/>
      <c r="O402" s="214"/>
      <c r="P402" s="214"/>
      <c r="Q402" s="214"/>
      <c r="R402" s="214"/>
      <c r="S402" s="214"/>
      <c r="T402" s="214"/>
      <c r="U402" s="214"/>
      <c r="V402" s="214"/>
      <c r="W402" s="214"/>
      <c r="X402" s="214"/>
      <c r="Y402" s="214"/>
      <c r="Z402" s="214"/>
      <c r="AA402" s="214"/>
      <c r="AB402" s="214"/>
      <c r="AC402" s="214"/>
      <c r="AD402" s="214"/>
      <c r="AE402" s="214"/>
      <c r="AF402" s="214"/>
      <c r="AG402" s="214"/>
      <c r="AH402" s="214"/>
      <c r="AI402" s="214"/>
      <c r="AJ402" s="214"/>
      <c r="AK402" s="214"/>
      <c r="AL402" s="214"/>
      <c r="AM402" s="214"/>
      <c r="AN402" s="214"/>
      <c r="AO402" s="214"/>
      <c r="AP402" s="214"/>
      <c r="AQ402" s="214"/>
      <c r="AR402" s="214"/>
      <c r="AS402" s="214"/>
      <c r="AT402" s="214"/>
      <c r="AU402" s="214"/>
      <c r="AV402" s="214"/>
      <c r="AW402" s="214"/>
      <c r="AX402" s="214"/>
      <c r="AY402" s="214"/>
      <c r="AZ402" s="214"/>
      <c r="BA402" s="214"/>
      <c r="BB402" s="214"/>
      <c r="BC402" s="214"/>
      <c r="BD402" s="214"/>
      <c r="BE402" s="214"/>
      <c r="BF402" s="214"/>
      <c r="BG402" s="214"/>
      <c r="BH402" s="214"/>
      <c r="BI402" s="214"/>
      <c r="BJ402" s="214"/>
      <c r="BK402" s="214"/>
      <c r="BL402" s="214"/>
      <c r="BM402" s="214"/>
      <c r="BN402" s="214"/>
      <c r="BO402" s="214"/>
      <c r="BP402" s="214"/>
      <c r="BQ402" s="214"/>
      <c r="BR402" s="214"/>
      <c r="BS402" s="214"/>
      <c r="BT402" s="214"/>
      <c r="BU402" s="214"/>
      <c r="BV402" s="214"/>
      <c r="BW402" s="214"/>
      <c r="BX402" s="214"/>
      <c r="BY402" s="214"/>
      <c r="BZ402" s="214"/>
      <c r="CA402" s="214"/>
    </row>
    <row r="403" spans="1:79" x14ac:dyDescent="0.25">
      <c r="A403" s="214"/>
      <c r="B403" s="214"/>
      <c r="C403" s="214"/>
      <c r="D403" s="214"/>
      <c r="E403" s="214"/>
      <c r="F403" s="214"/>
      <c r="G403" s="214"/>
      <c r="H403" s="214"/>
      <c r="I403" s="214"/>
      <c r="J403" s="214"/>
      <c r="K403" s="214"/>
      <c r="L403" s="214"/>
      <c r="M403" s="214"/>
      <c r="N403" s="214"/>
      <c r="O403" s="214"/>
      <c r="P403" s="214"/>
      <c r="Q403" s="214"/>
      <c r="R403" s="214"/>
      <c r="S403" s="214"/>
      <c r="T403" s="214"/>
      <c r="U403" s="214"/>
      <c r="V403" s="214"/>
      <c r="W403" s="214"/>
      <c r="X403" s="214"/>
      <c r="Y403" s="214"/>
      <c r="Z403" s="214"/>
      <c r="AA403" s="214"/>
      <c r="AB403" s="214"/>
      <c r="AC403" s="214"/>
      <c r="AD403" s="214"/>
      <c r="AE403" s="214"/>
      <c r="AF403" s="214"/>
      <c r="AG403" s="214"/>
      <c r="AH403" s="214"/>
      <c r="AI403" s="214"/>
      <c r="AJ403" s="214"/>
      <c r="AK403" s="214"/>
      <c r="AL403" s="214"/>
      <c r="AM403" s="214"/>
      <c r="AN403" s="214"/>
      <c r="AO403" s="214"/>
      <c r="AP403" s="214"/>
      <c r="AQ403" s="214"/>
      <c r="AR403" s="214"/>
      <c r="AS403" s="214"/>
      <c r="AT403" s="214"/>
      <c r="AU403" s="214"/>
      <c r="AV403" s="214"/>
      <c r="AW403" s="214"/>
      <c r="AX403" s="214"/>
      <c r="AY403" s="214"/>
      <c r="AZ403" s="214"/>
      <c r="BA403" s="214"/>
      <c r="BB403" s="214"/>
      <c r="BC403" s="214"/>
      <c r="BD403" s="214"/>
      <c r="BE403" s="214"/>
      <c r="BF403" s="214"/>
      <c r="BG403" s="214"/>
      <c r="BH403" s="214"/>
      <c r="BI403" s="214"/>
      <c r="BJ403" s="214"/>
      <c r="BK403" s="214"/>
      <c r="BL403" s="214"/>
      <c r="BM403" s="214"/>
      <c r="BN403" s="214"/>
      <c r="BO403" s="214"/>
      <c r="BP403" s="214"/>
      <c r="BQ403" s="214"/>
      <c r="BR403" s="214"/>
      <c r="BS403" s="214"/>
      <c r="BT403" s="214"/>
      <c r="BU403" s="214"/>
      <c r="BV403" s="214"/>
      <c r="BW403" s="214"/>
      <c r="BX403" s="214"/>
      <c r="BY403" s="214"/>
      <c r="BZ403" s="214"/>
      <c r="CA403" s="214"/>
    </row>
    <row r="404" spans="1:79" x14ac:dyDescent="0.25">
      <c r="A404" s="214"/>
      <c r="B404" s="214"/>
      <c r="C404" s="214"/>
      <c r="D404" s="214"/>
      <c r="E404" s="214"/>
      <c r="F404" s="214"/>
      <c r="G404" s="214"/>
      <c r="H404" s="214"/>
      <c r="I404" s="214"/>
      <c r="J404" s="214"/>
      <c r="K404" s="214"/>
      <c r="L404" s="214"/>
      <c r="M404" s="214"/>
      <c r="N404" s="214"/>
      <c r="O404" s="214"/>
      <c r="P404" s="214"/>
      <c r="Q404" s="214"/>
      <c r="R404" s="214"/>
      <c r="S404" s="214"/>
      <c r="T404" s="214"/>
      <c r="U404" s="214"/>
      <c r="V404" s="214"/>
      <c r="W404" s="214"/>
      <c r="X404" s="214"/>
      <c r="Y404" s="214"/>
      <c r="Z404" s="214"/>
      <c r="AA404" s="214"/>
      <c r="AB404" s="214"/>
      <c r="AC404" s="214"/>
      <c r="AD404" s="214"/>
      <c r="AE404" s="214"/>
      <c r="AF404" s="214"/>
      <c r="AG404" s="214"/>
      <c r="AH404" s="214"/>
      <c r="AI404" s="214"/>
      <c r="AJ404" s="214"/>
      <c r="AK404" s="214"/>
      <c r="AL404" s="214"/>
      <c r="AM404" s="214"/>
      <c r="AN404" s="214"/>
      <c r="AO404" s="214"/>
      <c r="AP404" s="214"/>
      <c r="AQ404" s="214"/>
      <c r="AR404" s="214"/>
      <c r="AS404" s="214"/>
      <c r="AT404" s="214"/>
      <c r="AU404" s="214"/>
      <c r="AV404" s="214"/>
      <c r="AW404" s="214"/>
      <c r="AX404" s="214"/>
      <c r="AY404" s="214"/>
      <c r="AZ404" s="214"/>
      <c r="BA404" s="214"/>
      <c r="BB404" s="214"/>
      <c r="BC404" s="214"/>
      <c r="BD404" s="214"/>
      <c r="BE404" s="214"/>
      <c r="BF404" s="214"/>
      <c r="BG404" s="214"/>
      <c r="BH404" s="214"/>
      <c r="BI404" s="214"/>
      <c r="BJ404" s="214"/>
      <c r="BK404" s="214"/>
      <c r="BL404" s="214"/>
      <c r="BM404" s="214"/>
      <c r="BN404" s="214"/>
      <c r="BO404" s="214"/>
      <c r="BP404" s="214"/>
      <c r="BQ404" s="214"/>
      <c r="BR404" s="214"/>
      <c r="BS404" s="214"/>
      <c r="BT404" s="214"/>
      <c r="BU404" s="214"/>
      <c r="BV404" s="214"/>
      <c r="BW404" s="214"/>
      <c r="BX404" s="214"/>
      <c r="BY404" s="214"/>
      <c r="BZ404" s="214"/>
      <c r="CA404" s="214"/>
    </row>
    <row r="405" spans="1:79" x14ac:dyDescent="0.25">
      <c r="A405" s="214"/>
      <c r="B405" s="214"/>
      <c r="C405" s="214"/>
      <c r="D405" s="214"/>
      <c r="E405" s="214"/>
      <c r="F405" s="214"/>
      <c r="G405" s="214"/>
      <c r="H405" s="214"/>
      <c r="I405" s="214"/>
      <c r="J405" s="214"/>
      <c r="K405" s="214"/>
      <c r="L405" s="214"/>
      <c r="M405" s="214"/>
      <c r="N405" s="214"/>
      <c r="O405" s="214"/>
      <c r="P405" s="214"/>
      <c r="Q405" s="214"/>
      <c r="R405" s="214"/>
      <c r="S405" s="214"/>
      <c r="T405" s="214"/>
      <c r="U405" s="214"/>
      <c r="V405" s="214"/>
      <c r="W405" s="214"/>
      <c r="X405" s="214"/>
      <c r="Y405" s="214"/>
      <c r="Z405" s="214"/>
      <c r="AA405" s="214"/>
      <c r="AB405" s="214"/>
      <c r="AC405" s="214"/>
      <c r="AD405" s="214"/>
      <c r="AE405" s="214"/>
      <c r="AF405" s="214"/>
      <c r="AG405" s="214"/>
      <c r="AH405" s="214"/>
      <c r="AI405" s="214"/>
      <c r="AJ405" s="214"/>
      <c r="AK405" s="214"/>
      <c r="AL405" s="214"/>
      <c r="AM405" s="214"/>
      <c r="AN405" s="214"/>
      <c r="AO405" s="214"/>
      <c r="AP405" s="214"/>
      <c r="AQ405" s="214"/>
      <c r="AR405" s="214"/>
      <c r="AS405" s="214"/>
      <c r="AT405" s="214"/>
      <c r="AU405" s="214"/>
      <c r="AV405" s="214"/>
      <c r="AW405" s="214"/>
      <c r="AX405" s="214"/>
      <c r="AY405" s="214"/>
      <c r="AZ405" s="214"/>
      <c r="BA405" s="214"/>
      <c r="BB405" s="214"/>
      <c r="BC405" s="214"/>
      <c r="BD405" s="214"/>
      <c r="BE405" s="214"/>
      <c r="BF405" s="214"/>
      <c r="BG405" s="214"/>
      <c r="BH405" s="214"/>
      <c r="BI405" s="214"/>
      <c r="BJ405" s="214"/>
      <c r="BK405" s="214"/>
      <c r="BL405" s="214"/>
      <c r="BM405" s="214"/>
      <c r="BN405" s="214"/>
      <c r="BO405" s="214"/>
      <c r="BP405" s="214"/>
      <c r="BQ405" s="214"/>
      <c r="BR405" s="214"/>
      <c r="BS405" s="214"/>
      <c r="BT405" s="214"/>
      <c r="BU405" s="214"/>
      <c r="BV405" s="214"/>
      <c r="BW405" s="214"/>
      <c r="BX405" s="214"/>
      <c r="BY405" s="214"/>
      <c r="BZ405" s="214"/>
      <c r="CA405" s="214"/>
    </row>
    <row r="406" spans="1:79" x14ac:dyDescent="0.25">
      <c r="A406" s="214"/>
      <c r="B406" s="214"/>
      <c r="C406" s="214"/>
      <c r="D406" s="214"/>
      <c r="E406" s="214"/>
      <c r="F406" s="214"/>
      <c r="G406" s="214"/>
      <c r="H406" s="214"/>
      <c r="I406" s="214"/>
      <c r="J406" s="214"/>
      <c r="K406" s="214"/>
      <c r="L406" s="214"/>
      <c r="M406" s="214"/>
      <c r="N406" s="214"/>
      <c r="O406" s="214"/>
      <c r="P406" s="214"/>
      <c r="Q406" s="214"/>
      <c r="R406" s="214"/>
      <c r="S406" s="214"/>
      <c r="T406" s="214"/>
      <c r="U406" s="214"/>
      <c r="V406" s="214"/>
      <c r="W406" s="214"/>
      <c r="X406" s="214"/>
      <c r="Y406" s="214"/>
      <c r="Z406" s="214"/>
      <c r="AA406" s="214"/>
      <c r="AB406" s="214"/>
      <c r="AC406" s="214"/>
      <c r="AD406" s="214"/>
      <c r="AE406" s="214"/>
      <c r="AF406" s="214"/>
      <c r="AG406" s="214"/>
      <c r="AH406" s="214"/>
      <c r="AI406" s="214"/>
      <c r="AJ406" s="214"/>
      <c r="AK406" s="214"/>
      <c r="AL406" s="214"/>
      <c r="AM406" s="214"/>
      <c r="AN406" s="214"/>
      <c r="AO406" s="214"/>
      <c r="AP406" s="214"/>
      <c r="AQ406" s="214"/>
      <c r="AR406" s="214"/>
      <c r="AS406" s="214"/>
      <c r="AT406" s="214"/>
      <c r="AU406" s="214"/>
      <c r="AV406" s="214"/>
      <c r="AW406" s="214"/>
      <c r="AX406" s="214"/>
      <c r="AY406" s="214"/>
      <c r="AZ406" s="214"/>
      <c r="BA406" s="214"/>
      <c r="BB406" s="214"/>
      <c r="BC406" s="214"/>
      <c r="BD406" s="214"/>
      <c r="BE406" s="214"/>
      <c r="BF406" s="214"/>
      <c r="BG406" s="214"/>
      <c r="BH406" s="214"/>
      <c r="BI406" s="214"/>
      <c r="BJ406" s="214"/>
      <c r="BK406" s="214"/>
      <c r="BL406" s="214"/>
      <c r="BM406" s="214"/>
      <c r="BN406" s="214"/>
      <c r="BO406" s="214"/>
      <c r="BP406" s="214"/>
      <c r="BQ406" s="214"/>
      <c r="BR406" s="214"/>
      <c r="BS406" s="214"/>
      <c r="BT406" s="214"/>
      <c r="BU406" s="214"/>
      <c r="BV406" s="214"/>
      <c r="BW406" s="214"/>
      <c r="BX406" s="214"/>
      <c r="BY406" s="214"/>
      <c r="BZ406" s="214"/>
      <c r="CA406" s="214"/>
    </row>
    <row r="407" spans="1:79" x14ac:dyDescent="0.25">
      <c r="A407" s="214"/>
      <c r="B407" s="214"/>
      <c r="C407" s="214"/>
      <c r="D407" s="214"/>
      <c r="E407" s="214"/>
      <c r="F407" s="214"/>
      <c r="G407" s="214"/>
      <c r="H407" s="214"/>
      <c r="I407" s="214"/>
      <c r="J407" s="214"/>
      <c r="K407" s="214"/>
      <c r="L407" s="214"/>
      <c r="M407" s="214"/>
      <c r="N407" s="214"/>
      <c r="O407" s="214"/>
      <c r="P407" s="214"/>
      <c r="Q407" s="214"/>
      <c r="R407" s="214"/>
      <c r="S407" s="214"/>
      <c r="T407" s="214"/>
      <c r="U407" s="214"/>
      <c r="V407" s="214"/>
      <c r="W407" s="214"/>
      <c r="X407" s="214"/>
      <c r="Y407" s="214"/>
      <c r="Z407" s="214"/>
      <c r="AA407" s="214"/>
      <c r="AB407" s="214"/>
      <c r="AC407" s="214"/>
      <c r="AD407" s="214"/>
      <c r="AE407" s="214"/>
      <c r="AF407" s="214"/>
      <c r="AG407" s="214"/>
      <c r="AH407" s="214"/>
      <c r="AI407" s="214"/>
      <c r="AJ407" s="214"/>
      <c r="AK407" s="214"/>
      <c r="AL407" s="214"/>
      <c r="AM407" s="214"/>
      <c r="AN407" s="214"/>
      <c r="AO407" s="214"/>
      <c r="AP407" s="214"/>
      <c r="AQ407" s="214"/>
      <c r="AR407" s="214"/>
      <c r="AS407" s="214"/>
      <c r="AT407" s="214"/>
      <c r="AU407" s="214"/>
      <c r="AV407" s="214"/>
      <c r="AW407" s="214"/>
      <c r="AX407" s="214"/>
      <c r="AY407" s="214"/>
      <c r="AZ407" s="214"/>
      <c r="BA407" s="214"/>
      <c r="BB407" s="214"/>
      <c r="BC407" s="214"/>
      <c r="BD407" s="214"/>
      <c r="BE407" s="214"/>
      <c r="BF407" s="214"/>
      <c r="BG407" s="214"/>
      <c r="BH407" s="214"/>
      <c r="BI407" s="214"/>
      <c r="BJ407" s="214"/>
      <c r="BK407" s="214"/>
      <c r="BL407" s="214"/>
      <c r="BM407" s="214"/>
      <c r="BN407" s="214"/>
      <c r="BO407" s="214"/>
      <c r="BP407" s="214"/>
      <c r="BQ407" s="214"/>
      <c r="BR407" s="214"/>
      <c r="BS407" s="214"/>
      <c r="BT407" s="214"/>
      <c r="BU407" s="214"/>
      <c r="BV407" s="214"/>
      <c r="BW407" s="214"/>
      <c r="BX407" s="214"/>
      <c r="BY407" s="214"/>
      <c r="BZ407" s="214"/>
      <c r="CA407" s="214"/>
    </row>
    <row r="408" spans="1:79" x14ac:dyDescent="0.25">
      <c r="A408" s="214"/>
      <c r="B408" s="214"/>
      <c r="C408" s="214"/>
      <c r="D408" s="214"/>
      <c r="E408" s="214"/>
      <c r="F408" s="214"/>
      <c r="G408" s="214"/>
      <c r="H408" s="214"/>
      <c r="I408" s="214"/>
      <c r="J408" s="214"/>
      <c r="K408" s="214"/>
      <c r="L408" s="214"/>
      <c r="M408" s="214"/>
      <c r="N408" s="214"/>
      <c r="O408" s="214"/>
      <c r="P408" s="214"/>
      <c r="Q408" s="214"/>
      <c r="R408" s="214"/>
      <c r="S408" s="214"/>
      <c r="T408" s="214"/>
      <c r="U408" s="214"/>
      <c r="V408" s="214"/>
      <c r="W408" s="214"/>
      <c r="X408" s="214"/>
      <c r="Y408" s="214"/>
      <c r="Z408" s="214"/>
      <c r="AA408" s="214"/>
      <c r="AB408" s="214"/>
      <c r="AC408" s="214"/>
      <c r="AD408" s="214"/>
      <c r="AE408" s="214"/>
      <c r="AF408" s="214"/>
      <c r="AG408" s="214"/>
      <c r="AH408" s="214"/>
      <c r="AI408" s="214"/>
      <c r="AJ408" s="214"/>
      <c r="AK408" s="214"/>
      <c r="AL408" s="214"/>
      <c r="AM408" s="214"/>
      <c r="AN408" s="214"/>
      <c r="AO408" s="214"/>
      <c r="AP408" s="214"/>
      <c r="AQ408" s="214"/>
      <c r="AR408" s="214"/>
      <c r="AS408" s="214"/>
      <c r="AT408" s="214"/>
      <c r="AU408" s="214"/>
      <c r="AV408" s="214"/>
      <c r="AW408" s="214"/>
      <c r="AX408" s="214"/>
      <c r="AY408" s="214"/>
      <c r="AZ408" s="214"/>
      <c r="BA408" s="214"/>
      <c r="BB408" s="214"/>
      <c r="BC408" s="214"/>
      <c r="BD408" s="214"/>
      <c r="BE408" s="214"/>
      <c r="BF408" s="214"/>
      <c r="BG408" s="214"/>
      <c r="BH408" s="214"/>
      <c r="BI408" s="214"/>
      <c r="BJ408" s="214"/>
      <c r="BK408" s="214"/>
      <c r="BL408" s="214"/>
      <c r="BM408" s="214"/>
      <c r="BN408" s="214"/>
      <c r="BO408" s="214"/>
      <c r="BP408" s="214"/>
      <c r="BQ408" s="214"/>
      <c r="BR408" s="214"/>
      <c r="BS408" s="214"/>
      <c r="BT408" s="214"/>
      <c r="BU408" s="214"/>
      <c r="BV408" s="214"/>
      <c r="BW408" s="214"/>
      <c r="BX408" s="214"/>
      <c r="BY408" s="214"/>
      <c r="BZ408" s="214"/>
      <c r="CA408" s="214"/>
    </row>
    <row r="409" spans="1:79" x14ac:dyDescent="0.25">
      <c r="A409" s="214"/>
      <c r="B409" s="214"/>
      <c r="C409" s="214"/>
      <c r="D409" s="214"/>
      <c r="E409" s="214"/>
      <c r="F409" s="214"/>
      <c r="G409" s="214"/>
      <c r="H409" s="214"/>
      <c r="I409" s="214"/>
      <c r="J409" s="214"/>
      <c r="K409" s="214"/>
      <c r="L409" s="214"/>
      <c r="M409" s="214"/>
      <c r="N409" s="214"/>
      <c r="O409" s="214"/>
      <c r="P409" s="214"/>
      <c r="Q409" s="214"/>
      <c r="R409" s="214"/>
      <c r="S409" s="214"/>
      <c r="T409" s="214"/>
      <c r="U409" s="214"/>
      <c r="V409" s="214"/>
      <c r="W409" s="214"/>
      <c r="X409" s="214"/>
      <c r="Y409" s="214"/>
      <c r="Z409" s="214"/>
      <c r="AA409" s="214"/>
      <c r="AB409" s="214"/>
      <c r="AC409" s="214"/>
      <c r="AD409" s="214"/>
      <c r="AE409" s="214"/>
      <c r="AF409" s="214"/>
      <c r="AG409" s="214"/>
      <c r="AH409" s="214"/>
      <c r="AI409" s="214"/>
      <c r="AJ409" s="214"/>
      <c r="AK409" s="214"/>
      <c r="AL409" s="214"/>
      <c r="AM409" s="214"/>
      <c r="AN409" s="214"/>
      <c r="AO409" s="214"/>
      <c r="AP409" s="214"/>
      <c r="AQ409" s="214"/>
      <c r="AR409" s="214"/>
      <c r="AS409" s="214"/>
      <c r="AT409" s="214"/>
      <c r="AU409" s="214"/>
      <c r="AV409" s="214"/>
      <c r="AW409" s="214"/>
      <c r="AX409" s="214"/>
      <c r="AY409" s="214"/>
      <c r="AZ409" s="214"/>
      <c r="BA409" s="214"/>
      <c r="BB409" s="214"/>
      <c r="BC409" s="214"/>
      <c r="BD409" s="214"/>
      <c r="BE409" s="214"/>
      <c r="BF409" s="214"/>
      <c r="BG409" s="214"/>
      <c r="BH409" s="214"/>
      <c r="BI409" s="214"/>
      <c r="BJ409" s="214"/>
      <c r="BK409" s="214"/>
      <c r="BL409" s="214"/>
      <c r="BM409" s="214"/>
      <c r="BN409" s="214"/>
      <c r="BO409" s="214"/>
      <c r="BP409" s="214"/>
      <c r="BQ409" s="214"/>
      <c r="BR409" s="214"/>
      <c r="BS409" s="214"/>
      <c r="BT409" s="214"/>
      <c r="BU409" s="214"/>
      <c r="BV409" s="214"/>
      <c r="BW409" s="214"/>
      <c r="BX409" s="214"/>
      <c r="BY409" s="214"/>
      <c r="BZ409" s="214"/>
      <c r="CA409" s="214"/>
    </row>
    <row r="410" spans="1:79" x14ac:dyDescent="0.25">
      <c r="A410" s="214"/>
      <c r="B410" s="214"/>
      <c r="C410" s="214"/>
      <c r="D410" s="214"/>
      <c r="E410" s="214"/>
      <c r="F410" s="214"/>
      <c r="G410" s="214"/>
      <c r="H410" s="214"/>
      <c r="I410" s="214"/>
      <c r="J410" s="214"/>
      <c r="K410" s="214"/>
      <c r="L410" s="214"/>
      <c r="M410" s="214"/>
      <c r="N410" s="214"/>
      <c r="O410" s="214"/>
      <c r="P410" s="214"/>
      <c r="Q410" s="214"/>
      <c r="R410" s="214"/>
      <c r="S410" s="214"/>
      <c r="T410" s="214"/>
      <c r="U410" s="214"/>
      <c r="V410" s="214"/>
      <c r="W410" s="214"/>
      <c r="X410" s="214"/>
      <c r="Y410" s="214"/>
      <c r="Z410" s="214"/>
      <c r="AA410" s="214"/>
      <c r="AB410" s="214"/>
      <c r="AC410" s="214"/>
      <c r="AD410" s="214"/>
      <c r="AE410" s="214"/>
      <c r="AF410" s="214"/>
      <c r="AG410" s="214"/>
      <c r="AH410" s="214"/>
      <c r="AI410" s="214"/>
      <c r="AJ410" s="214"/>
      <c r="AK410" s="214"/>
      <c r="AL410" s="214"/>
      <c r="AM410" s="214"/>
      <c r="AN410" s="214"/>
      <c r="AO410" s="214"/>
      <c r="AP410" s="214"/>
      <c r="AQ410" s="214"/>
      <c r="AR410" s="214"/>
      <c r="AS410" s="214"/>
      <c r="AT410" s="214"/>
      <c r="AU410" s="214"/>
      <c r="AV410" s="214"/>
      <c r="AW410" s="214"/>
      <c r="AX410" s="214"/>
      <c r="AY410" s="214"/>
      <c r="AZ410" s="214"/>
      <c r="BA410" s="214"/>
      <c r="BB410" s="214"/>
      <c r="BC410" s="214"/>
      <c r="BD410" s="214"/>
      <c r="BE410" s="214"/>
      <c r="BF410" s="214"/>
      <c r="BG410" s="214"/>
      <c r="BH410" s="214"/>
      <c r="BI410" s="214"/>
      <c r="BJ410" s="214"/>
      <c r="BK410" s="214"/>
      <c r="BL410" s="214"/>
      <c r="BM410" s="214"/>
      <c r="BN410" s="214"/>
      <c r="BO410" s="214"/>
      <c r="BP410" s="214"/>
      <c r="BQ410" s="214"/>
      <c r="BR410" s="214"/>
      <c r="BS410" s="214"/>
      <c r="BT410" s="214"/>
      <c r="BU410" s="214"/>
      <c r="BV410" s="214"/>
      <c r="BW410" s="214"/>
      <c r="BX410" s="214"/>
      <c r="BY410" s="214"/>
      <c r="BZ410" s="214"/>
      <c r="CA410" s="214"/>
    </row>
    <row r="411" spans="1:79" x14ac:dyDescent="0.25">
      <c r="A411" s="214"/>
      <c r="B411" s="214"/>
      <c r="C411" s="214"/>
      <c r="D411" s="214"/>
      <c r="E411" s="214"/>
      <c r="F411" s="214"/>
      <c r="G411" s="214"/>
      <c r="H411" s="214"/>
      <c r="I411" s="214"/>
      <c r="J411" s="214"/>
      <c r="K411" s="214"/>
      <c r="L411" s="214"/>
      <c r="M411" s="214"/>
      <c r="N411" s="214"/>
      <c r="O411" s="214"/>
      <c r="P411" s="214"/>
      <c r="Q411" s="214"/>
      <c r="R411" s="214"/>
      <c r="S411" s="214"/>
      <c r="T411" s="214"/>
      <c r="U411" s="214"/>
      <c r="V411" s="214"/>
      <c r="W411" s="214"/>
      <c r="X411" s="214"/>
      <c r="Y411" s="214"/>
      <c r="Z411" s="214"/>
      <c r="AA411" s="214"/>
      <c r="AB411" s="214"/>
      <c r="AC411" s="214"/>
      <c r="AD411" s="214"/>
      <c r="AE411" s="214"/>
      <c r="AF411" s="214"/>
      <c r="AG411" s="214"/>
      <c r="AH411" s="214"/>
      <c r="AI411" s="214"/>
      <c r="AJ411" s="214"/>
      <c r="AK411" s="214"/>
      <c r="AL411" s="214"/>
      <c r="AM411" s="214"/>
      <c r="AN411" s="214"/>
      <c r="AO411" s="214"/>
      <c r="AP411" s="214"/>
      <c r="AQ411" s="214"/>
      <c r="AR411" s="214"/>
      <c r="AS411" s="214"/>
      <c r="AT411" s="214"/>
      <c r="AU411" s="214"/>
      <c r="AV411" s="214"/>
      <c r="AW411" s="214"/>
      <c r="AX411" s="214"/>
      <c r="AY411" s="214"/>
      <c r="AZ411" s="214"/>
      <c r="BA411" s="214"/>
      <c r="BB411" s="214"/>
      <c r="BC411" s="214"/>
      <c r="BD411" s="214"/>
      <c r="BE411" s="214"/>
      <c r="BF411" s="214"/>
      <c r="BG411" s="214"/>
      <c r="BH411" s="214"/>
      <c r="BI411" s="214"/>
      <c r="BJ411" s="214"/>
      <c r="BK411" s="214"/>
      <c r="BL411" s="214"/>
      <c r="BM411" s="214"/>
      <c r="BN411" s="214"/>
      <c r="BO411" s="214"/>
      <c r="BP411" s="214"/>
      <c r="BQ411" s="214"/>
      <c r="BR411" s="214"/>
      <c r="BS411" s="214"/>
      <c r="BT411" s="214"/>
      <c r="BU411" s="214"/>
      <c r="BV411" s="214"/>
      <c r="BW411" s="214"/>
      <c r="BX411" s="214"/>
      <c r="BY411" s="214"/>
      <c r="BZ411" s="214"/>
      <c r="CA411" s="214"/>
    </row>
    <row r="412" spans="1:79" x14ac:dyDescent="0.25">
      <c r="A412" s="214"/>
      <c r="B412" s="214"/>
      <c r="C412" s="214"/>
      <c r="D412" s="214"/>
      <c r="E412" s="214"/>
      <c r="F412" s="214"/>
      <c r="G412" s="214"/>
      <c r="H412" s="214"/>
      <c r="I412" s="214"/>
      <c r="J412" s="214"/>
      <c r="K412" s="214"/>
      <c r="L412" s="214"/>
      <c r="M412" s="214"/>
      <c r="N412" s="214"/>
      <c r="O412" s="214"/>
      <c r="P412" s="214"/>
      <c r="Q412" s="214"/>
      <c r="R412" s="214"/>
      <c r="S412" s="214"/>
      <c r="T412" s="214"/>
      <c r="U412" s="214"/>
      <c r="V412" s="214"/>
      <c r="W412" s="214"/>
      <c r="X412" s="214"/>
      <c r="Y412" s="214"/>
      <c r="Z412" s="214"/>
      <c r="AA412" s="214"/>
      <c r="AB412" s="214"/>
      <c r="AC412" s="214"/>
      <c r="AD412" s="214"/>
      <c r="AE412" s="214"/>
      <c r="AF412" s="214"/>
      <c r="AG412" s="214"/>
      <c r="AH412" s="214"/>
      <c r="AI412" s="214"/>
      <c r="AJ412" s="214"/>
      <c r="AK412" s="214"/>
      <c r="AL412" s="214"/>
      <c r="AM412" s="214"/>
      <c r="AN412" s="214"/>
      <c r="AO412" s="214"/>
      <c r="AP412" s="214"/>
      <c r="AQ412" s="214"/>
      <c r="AR412" s="214"/>
      <c r="AS412" s="214"/>
      <c r="AT412" s="214"/>
      <c r="AU412" s="214"/>
      <c r="AV412" s="214"/>
      <c r="AW412" s="214"/>
      <c r="AX412" s="214"/>
      <c r="AY412" s="214"/>
      <c r="AZ412" s="214"/>
      <c r="BA412" s="214"/>
      <c r="BB412" s="214"/>
      <c r="BC412" s="214"/>
      <c r="BD412" s="214"/>
      <c r="BE412" s="214"/>
      <c r="BF412" s="214"/>
      <c r="BG412" s="214"/>
      <c r="BH412" s="214"/>
      <c r="BI412" s="214"/>
      <c r="BJ412" s="214"/>
      <c r="BK412" s="214"/>
      <c r="BL412" s="214"/>
      <c r="BM412" s="214"/>
      <c r="BN412" s="214"/>
      <c r="BO412" s="214"/>
      <c r="BP412" s="214"/>
      <c r="BQ412" s="214"/>
      <c r="BR412" s="214"/>
      <c r="BS412" s="214"/>
      <c r="BT412" s="214"/>
      <c r="BU412" s="214"/>
      <c r="BV412" s="214"/>
      <c r="BW412" s="214"/>
      <c r="BX412" s="214"/>
      <c r="BY412" s="214"/>
      <c r="BZ412" s="214"/>
      <c r="CA412" s="214"/>
    </row>
    <row r="413" spans="1:79" x14ac:dyDescent="0.25">
      <c r="A413" s="214"/>
      <c r="B413" s="214"/>
      <c r="C413" s="214"/>
      <c r="D413" s="214"/>
      <c r="E413" s="214"/>
      <c r="F413" s="214"/>
      <c r="G413" s="214"/>
      <c r="H413" s="214"/>
      <c r="I413" s="214"/>
      <c r="J413" s="214"/>
      <c r="K413" s="214"/>
      <c r="L413" s="214"/>
      <c r="M413" s="214"/>
      <c r="N413" s="214"/>
      <c r="O413" s="214"/>
      <c r="P413" s="214"/>
      <c r="Q413" s="214"/>
      <c r="R413" s="214"/>
      <c r="S413" s="214"/>
      <c r="T413" s="214"/>
      <c r="U413" s="214"/>
      <c r="V413" s="214"/>
      <c r="W413" s="214"/>
      <c r="X413" s="214"/>
      <c r="Y413" s="214"/>
      <c r="Z413" s="214"/>
      <c r="AA413" s="214"/>
      <c r="AB413" s="214"/>
      <c r="AC413" s="214"/>
      <c r="AD413" s="214"/>
      <c r="AE413" s="214"/>
      <c r="AF413" s="214"/>
      <c r="AG413" s="214"/>
      <c r="AH413" s="214"/>
      <c r="AI413" s="214"/>
      <c r="AJ413" s="214"/>
      <c r="AK413" s="214"/>
      <c r="AL413" s="214"/>
      <c r="AM413" s="214"/>
      <c r="AN413" s="214"/>
      <c r="AO413" s="214"/>
      <c r="AP413" s="214"/>
      <c r="AQ413" s="214"/>
      <c r="AR413" s="214"/>
      <c r="AS413" s="214"/>
      <c r="AT413" s="214"/>
      <c r="AU413" s="214"/>
      <c r="AV413" s="214"/>
      <c r="AW413" s="214"/>
      <c r="AX413" s="214"/>
      <c r="AY413" s="214"/>
      <c r="AZ413" s="214"/>
      <c r="BA413" s="214"/>
      <c r="BB413" s="214"/>
      <c r="BC413" s="214"/>
      <c r="BD413" s="214"/>
      <c r="BE413" s="214"/>
      <c r="BF413" s="214"/>
      <c r="BG413" s="214"/>
      <c r="BH413" s="214"/>
      <c r="BI413" s="214"/>
      <c r="BJ413" s="214"/>
      <c r="BK413" s="214"/>
      <c r="BL413" s="214"/>
      <c r="BM413" s="214"/>
      <c r="BN413" s="214"/>
      <c r="BO413" s="214"/>
      <c r="BP413" s="214"/>
      <c r="BQ413" s="214"/>
      <c r="BR413" s="214"/>
      <c r="BS413" s="214"/>
      <c r="BT413" s="214"/>
      <c r="BU413" s="214"/>
      <c r="BV413" s="214"/>
      <c r="BW413" s="214"/>
      <c r="BX413" s="214"/>
      <c r="BY413" s="214"/>
      <c r="BZ413" s="214"/>
      <c r="CA413" s="214"/>
    </row>
    <row r="414" spans="1:79" x14ac:dyDescent="0.25">
      <c r="A414" s="214"/>
      <c r="B414" s="214"/>
      <c r="C414" s="214"/>
      <c r="D414" s="214"/>
      <c r="E414" s="214"/>
      <c r="F414" s="214"/>
      <c r="G414" s="214"/>
      <c r="H414" s="214"/>
      <c r="I414" s="214"/>
      <c r="J414" s="214"/>
      <c r="K414" s="214"/>
      <c r="L414" s="214"/>
      <c r="M414" s="214"/>
      <c r="N414" s="214"/>
      <c r="O414" s="214"/>
      <c r="P414" s="214"/>
      <c r="Q414" s="214"/>
      <c r="R414" s="214"/>
      <c r="S414" s="214"/>
      <c r="T414" s="214"/>
      <c r="U414" s="214"/>
      <c r="V414" s="214"/>
      <c r="W414" s="214"/>
      <c r="X414" s="214"/>
      <c r="Y414" s="214"/>
      <c r="Z414" s="214"/>
      <c r="AA414" s="214"/>
      <c r="AB414" s="214"/>
      <c r="AC414" s="214"/>
      <c r="AD414" s="214"/>
      <c r="AE414" s="214"/>
      <c r="AF414" s="214"/>
      <c r="AG414" s="214"/>
      <c r="AH414" s="214"/>
      <c r="AI414" s="214"/>
      <c r="AJ414" s="214"/>
      <c r="AK414" s="214"/>
      <c r="AL414" s="214"/>
      <c r="AM414" s="214"/>
      <c r="AN414" s="214"/>
      <c r="AO414" s="214"/>
      <c r="AP414" s="214"/>
      <c r="AQ414" s="214"/>
      <c r="AR414" s="214"/>
      <c r="AS414" s="214"/>
      <c r="AT414" s="214"/>
      <c r="AU414" s="214"/>
      <c r="AV414" s="214"/>
      <c r="AW414" s="214"/>
      <c r="AX414" s="214"/>
      <c r="AY414" s="214"/>
      <c r="AZ414" s="214"/>
      <c r="BA414" s="214"/>
      <c r="BB414" s="214"/>
      <c r="BC414" s="214"/>
      <c r="BD414" s="214"/>
      <c r="BE414" s="214"/>
      <c r="BF414" s="214"/>
      <c r="BG414" s="214"/>
      <c r="BH414" s="214"/>
      <c r="BI414" s="214"/>
      <c r="BJ414" s="214"/>
      <c r="BK414" s="214"/>
      <c r="BL414" s="214"/>
      <c r="BM414" s="214"/>
      <c r="BN414" s="214"/>
      <c r="BO414" s="214"/>
      <c r="BP414" s="214"/>
      <c r="BQ414" s="214"/>
      <c r="BR414" s="214"/>
      <c r="BS414" s="214"/>
      <c r="BT414" s="214"/>
      <c r="BU414" s="214"/>
      <c r="BV414" s="214"/>
      <c r="BW414" s="214"/>
      <c r="BX414" s="214"/>
      <c r="BY414" s="214"/>
      <c r="BZ414" s="214"/>
      <c r="CA414" s="214"/>
    </row>
    <row r="415" spans="1:79" x14ac:dyDescent="0.25">
      <c r="A415" s="214"/>
      <c r="B415" s="214"/>
      <c r="C415" s="214"/>
      <c r="D415" s="214"/>
      <c r="E415" s="214"/>
      <c r="F415" s="214"/>
      <c r="G415" s="214"/>
      <c r="H415" s="214"/>
      <c r="I415" s="214"/>
      <c r="J415" s="214"/>
      <c r="K415" s="214"/>
      <c r="L415" s="214"/>
      <c r="M415" s="214"/>
      <c r="N415" s="214"/>
      <c r="O415" s="214"/>
      <c r="P415" s="214"/>
      <c r="Q415" s="214"/>
      <c r="R415" s="214"/>
      <c r="S415" s="214"/>
      <c r="T415" s="214"/>
      <c r="U415" s="214"/>
      <c r="V415" s="214"/>
      <c r="W415" s="214"/>
      <c r="X415" s="214"/>
      <c r="Y415" s="214"/>
      <c r="Z415" s="214"/>
      <c r="AA415" s="214"/>
      <c r="AB415" s="214"/>
      <c r="AC415" s="214"/>
      <c r="AD415" s="214"/>
      <c r="AE415" s="214"/>
      <c r="AF415" s="214"/>
      <c r="AG415" s="214"/>
      <c r="AH415" s="214"/>
      <c r="AI415" s="214"/>
      <c r="AJ415" s="214"/>
      <c r="AK415" s="214"/>
      <c r="AL415" s="214"/>
      <c r="AM415" s="214"/>
      <c r="AN415" s="214"/>
      <c r="AO415" s="214"/>
      <c r="AP415" s="214"/>
      <c r="AQ415" s="214"/>
      <c r="AR415" s="214"/>
      <c r="AS415" s="214"/>
      <c r="AT415" s="214"/>
      <c r="AU415" s="214"/>
      <c r="AV415" s="214"/>
      <c r="AW415" s="214"/>
      <c r="AX415" s="214"/>
      <c r="AY415" s="214"/>
      <c r="AZ415" s="214"/>
      <c r="BA415" s="214"/>
      <c r="BB415" s="214"/>
      <c r="BC415" s="214"/>
      <c r="BD415" s="214"/>
      <c r="BE415" s="214"/>
      <c r="BF415" s="214"/>
      <c r="BG415" s="214"/>
      <c r="BH415" s="214"/>
      <c r="BI415" s="214"/>
      <c r="BJ415" s="214"/>
      <c r="BK415" s="214"/>
      <c r="BL415" s="214"/>
      <c r="BM415" s="214"/>
      <c r="BN415" s="214"/>
      <c r="BO415" s="214"/>
      <c r="BP415" s="214"/>
      <c r="BQ415" s="214"/>
      <c r="BR415" s="214"/>
      <c r="BS415" s="214"/>
      <c r="BT415" s="214"/>
      <c r="BU415" s="214"/>
      <c r="BV415" s="214"/>
      <c r="BW415" s="214"/>
      <c r="BX415" s="214"/>
      <c r="BY415" s="214"/>
      <c r="BZ415" s="214"/>
      <c r="CA415" s="214"/>
    </row>
    <row r="416" spans="1:79" x14ac:dyDescent="0.25">
      <c r="A416" s="214"/>
      <c r="B416" s="214"/>
      <c r="C416" s="214"/>
      <c r="D416" s="214"/>
      <c r="E416" s="214"/>
      <c r="F416" s="214"/>
      <c r="G416" s="214"/>
      <c r="H416" s="214"/>
      <c r="I416" s="214"/>
      <c r="J416" s="214"/>
      <c r="K416" s="214"/>
      <c r="L416" s="214"/>
      <c r="M416" s="214"/>
      <c r="N416" s="214"/>
      <c r="O416" s="214"/>
      <c r="P416" s="214"/>
      <c r="Q416" s="214"/>
      <c r="R416" s="214"/>
      <c r="S416" s="214"/>
      <c r="T416" s="214"/>
      <c r="U416" s="214"/>
      <c r="V416" s="214"/>
      <c r="W416" s="214"/>
      <c r="X416" s="214"/>
      <c r="Y416" s="214"/>
      <c r="Z416" s="214"/>
      <c r="AA416" s="214"/>
      <c r="AB416" s="214"/>
      <c r="AC416" s="214"/>
      <c r="AD416" s="214"/>
      <c r="AE416" s="214"/>
      <c r="AF416" s="214"/>
      <c r="AG416" s="214"/>
      <c r="AH416" s="214"/>
      <c r="AI416" s="214"/>
      <c r="AJ416" s="214"/>
      <c r="AK416" s="214"/>
      <c r="AL416" s="214"/>
      <c r="AM416" s="214"/>
      <c r="AN416" s="214"/>
      <c r="AO416" s="214"/>
      <c r="AP416" s="214"/>
      <c r="AQ416" s="214"/>
      <c r="AR416" s="214"/>
      <c r="AS416" s="214"/>
      <c r="AT416" s="214"/>
      <c r="AU416" s="214"/>
      <c r="AV416" s="214"/>
      <c r="AW416" s="214"/>
      <c r="AX416" s="214"/>
      <c r="AY416" s="214"/>
      <c r="AZ416" s="214"/>
      <c r="BA416" s="214"/>
      <c r="BB416" s="214"/>
      <c r="BC416" s="214"/>
      <c r="BD416" s="214"/>
      <c r="BE416" s="214"/>
      <c r="BF416" s="214"/>
      <c r="BG416" s="214"/>
      <c r="BH416" s="214"/>
      <c r="BI416" s="214"/>
      <c r="BJ416" s="214"/>
      <c r="BK416" s="214"/>
      <c r="BL416" s="214"/>
      <c r="BM416" s="214"/>
      <c r="BN416" s="214"/>
      <c r="BO416" s="214"/>
      <c r="BP416" s="214"/>
      <c r="BQ416" s="214"/>
      <c r="BR416" s="214"/>
      <c r="BS416" s="214"/>
      <c r="BT416" s="214"/>
      <c r="BU416" s="214"/>
      <c r="BV416" s="214"/>
      <c r="BW416" s="214"/>
      <c r="BX416" s="214"/>
      <c r="BY416" s="214"/>
      <c r="BZ416" s="214"/>
      <c r="CA416" s="214"/>
    </row>
    <row r="417" spans="1:79" x14ac:dyDescent="0.25">
      <c r="A417" s="214"/>
      <c r="B417" s="214"/>
      <c r="C417" s="214"/>
      <c r="D417" s="214"/>
      <c r="E417" s="214"/>
      <c r="F417" s="214"/>
      <c r="G417" s="214"/>
      <c r="H417" s="214"/>
      <c r="I417" s="214"/>
      <c r="J417" s="214"/>
      <c r="K417" s="214"/>
      <c r="L417" s="214"/>
      <c r="M417" s="214"/>
      <c r="N417" s="214"/>
      <c r="O417" s="214"/>
      <c r="P417" s="214"/>
      <c r="Q417" s="214"/>
      <c r="R417" s="214"/>
      <c r="S417" s="214"/>
      <c r="T417" s="214"/>
      <c r="U417" s="214"/>
      <c r="V417" s="214"/>
      <c r="W417" s="214"/>
      <c r="X417" s="214"/>
      <c r="Y417" s="214"/>
      <c r="Z417" s="214"/>
      <c r="AA417" s="214"/>
      <c r="AB417" s="214"/>
      <c r="AC417" s="214"/>
      <c r="AD417" s="214"/>
      <c r="AE417" s="214"/>
      <c r="AF417" s="214"/>
      <c r="AG417" s="214"/>
      <c r="AH417" s="214"/>
      <c r="AI417" s="214"/>
      <c r="AJ417" s="214"/>
      <c r="AK417" s="214"/>
      <c r="AL417" s="214"/>
      <c r="AM417" s="214"/>
      <c r="AN417" s="214"/>
      <c r="AO417" s="214"/>
      <c r="AP417" s="214"/>
      <c r="AQ417" s="214"/>
      <c r="AR417" s="214"/>
      <c r="AS417" s="214"/>
      <c r="AT417" s="214"/>
      <c r="AU417" s="214"/>
      <c r="AV417" s="214"/>
      <c r="AW417" s="214"/>
      <c r="AX417" s="214"/>
      <c r="AY417" s="214"/>
      <c r="AZ417" s="214"/>
      <c r="BA417" s="214"/>
      <c r="BB417" s="214"/>
      <c r="BC417" s="214"/>
      <c r="BD417" s="214"/>
      <c r="BE417" s="214"/>
      <c r="BF417" s="214"/>
      <c r="BG417" s="214"/>
      <c r="BH417" s="214"/>
      <c r="BI417" s="214"/>
      <c r="BJ417" s="214"/>
      <c r="BK417" s="214"/>
      <c r="BL417" s="214"/>
      <c r="BM417" s="214"/>
      <c r="BN417" s="214"/>
      <c r="BO417" s="214"/>
      <c r="BP417" s="214"/>
      <c r="BQ417" s="214"/>
      <c r="BR417" s="214"/>
      <c r="BS417" s="214"/>
      <c r="BT417" s="214"/>
      <c r="BU417" s="214"/>
      <c r="BV417" s="214"/>
      <c r="BW417" s="214"/>
      <c r="BX417" s="214"/>
      <c r="BY417" s="214"/>
      <c r="BZ417" s="214"/>
      <c r="CA417" s="214"/>
    </row>
    <row r="418" spans="1:79" x14ac:dyDescent="0.25">
      <c r="A418" s="214"/>
      <c r="B418" s="214"/>
      <c r="C418" s="214"/>
      <c r="D418" s="214"/>
      <c r="E418" s="214"/>
      <c r="F418" s="214"/>
      <c r="G418" s="214"/>
      <c r="H418" s="214"/>
      <c r="I418" s="214"/>
      <c r="J418" s="214"/>
      <c r="K418" s="214"/>
      <c r="L418" s="214"/>
      <c r="M418" s="214"/>
      <c r="N418" s="214"/>
      <c r="O418" s="214"/>
      <c r="P418" s="214"/>
      <c r="Q418" s="214"/>
      <c r="R418" s="214"/>
      <c r="S418" s="214"/>
      <c r="T418" s="214"/>
      <c r="U418" s="214"/>
      <c r="V418" s="214"/>
      <c r="W418" s="214"/>
      <c r="X418" s="214"/>
      <c r="Y418" s="214"/>
      <c r="Z418" s="214"/>
      <c r="AA418" s="214"/>
      <c r="AB418" s="214"/>
      <c r="AC418" s="214"/>
      <c r="AD418" s="214"/>
      <c r="AE418" s="214"/>
      <c r="AF418" s="214"/>
      <c r="AG418" s="214"/>
      <c r="AH418" s="214"/>
      <c r="AI418" s="214"/>
      <c r="AJ418" s="214"/>
      <c r="AK418" s="214"/>
      <c r="AL418" s="214"/>
      <c r="AM418" s="214"/>
      <c r="AN418" s="214"/>
      <c r="AO418" s="214"/>
      <c r="AP418" s="214"/>
      <c r="AQ418" s="214"/>
      <c r="AR418" s="214"/>
      <c r="AS418" s="214"/>
      <c r="AT418" s="214"/>
      <c r="AU418" s="214"/>
      <c r="AV418" s="214"/>
      <c r="AW418" s="214"/>
      <c r="AX418" s="214"/>
      <c r="AY418" s="214"/>
      <c r="AZ418" s="214"/>
      <c r="BA418" s="214"/>
      <c r="BB418" s="214"/>
      <c r="BC418" s="214"/>
      <c r="BD418" s="214"/>
      <c r="BE418" s="214"/>
      <c r="BF418" s="214"/>
      <c r="BG418" s="214"/>
      <c r="BH418" s="214"/>
      <c r="BI418" s="214"/>
      <c r="BJ418" s="214"/>
      <c r="BK418" s="214"/>
      <c r="BL418" s="214"/>
      <c r="BM418" s="214"/>
      <c r="BN418" s="214"/>
      <c r="BO418" s="214"/>
      <c r="BP418" s="214"/>
      <c r="BQ418" s="214"/>
      <c r="BR418" s="214"/>
      <c r="BS418" s="214"/>
      <c r="BT418" s="214"/>
      <c r="BU418" s="214"/>
      <c r="BV418" s="214"/>
      <c r="BW418" s="214"/>
      <c r="BX418" s="214"/>
      <c r="BY418" s="214"/>
      <c r="BZ418" s="214"/>
      <c r="CA418" s="214"/>
    </row>
    <row r="419" spans="1:79" x14ac:dyDescent="0.25">
      <c r="A419" s="214"/>
      <c r="B419" s="214"/>
      <c r="C419" s="214"/>
      <c r="D419" s="214"/>
      <c r="E419" s="214"/>
      <c r="F419" s="214"/>
      <c r="G419" s="214"/>
      <c r="H419" s="214"/>
      <c r="I419" s="214"/>
      <c r="J419" s="214"/>
      <c r="K419" s="214"/>
      <c r="L419" s="214"/>
      <c r="M419" s="214"/>
      <c r="N419" s="214"/>
      <c r="O419" s="214"/>
      <c r="P419" s="214"/>
      <c r="Q419" s="214"/>
      <c r="R419" s="214"/>
      <c r="S419" s="214"/>
      <c r="T419" s="214"/>
      <c r="U419" s="214"/>
      <c r="V419" s="214"/>
      <c r="W419" s="214"/>
      <c r="X419" s="214"/>
      <c r="Y419" s="214"/>
      <c r="Z419" s="214"/>
      <c r="AA419" s="214"/>
      <c r="AB419" s="214"/>
      <c r="AC419" s="214"/>
      <c r="AD419" s="214"/>
      <c r="AE419" s="214"/>
      <c r="AF419" s="214"/>
      <c r="AG419" s="214"/>
      <c r="AH419" s="214"/>
      <c r="AI419" s="214"/>
      <c r="AJ419" s="214"/>
      <c r="AK419" s="214"/>
      <c r="AL419" s="214"/>
      <c r="AM419" s="214"/>
      <c r="AN419" s="214"/>
      <c r="AO419" s="214"/>
      <c r="AP419" s="214"/>
      <c r="AQ419" s="214"/>
      <c r="AR419" s="214"/>
      <c r="AS419" s="214"/>
      <c r="AT419" s="214"/>
      <c r="AU419" s="214"/>
      <c r="AV419" s="214"/>
      <c r="AW419" s="214"/>
      <c r="AX419" s="214"/>
      <c r="AY419" s="214"/>
      <c r="AZ419" s="214"/>
      <c r="BA419" s="214"/>
      <c r="BB419" s="214"/>
      <c r="BC419" s="214"/>
      <c r="BD419" s="214"/>
      <c r="BE419" s="214"/>
      <c r="BF419" s="214"/>
      <c r="BG419" s="214"/>
      <c r="BH419" s="214"/>
      <c r="BI419" s="214"/>
      <c r="BJ419" s="214"/>
      <c r="BK419" s="214"/>
      <c r="BL419" s="214"/>
      <c r="BM419" s="214"/>
      <c r="BN419" s="214"/>
      <c r="BO419" s="214"/>
      <c r="BP419" s="214"/>
      <c r="BQ419" s="214"/>
      <c r="BR419" s="214"/>
      <c r="BS419" s="214"/>
      <c r="BT419" s="214"/>
      <c r="BU419" s="214"/>
      <c r="BV419" s="214"/>
      <c r="BW419" s="214"/>
      <c r="BX419" s="214"/>
      <c r="BY419" s="214"/>
      <c r="BZ419" s="214"/>
      <c r="CA419" s="214"/>
    </row>
    <row r="420" spans="1:79" x14ac:dyDescent="0.25">
      <c r="A420" s="214"/>
      <c r="B420" s="214"/>
      <c r="C420" s="214"/>
      <c r="D420" s="214"/>
      <c r="E420" s="214"/>
      <c r="F420" s="214"/>
      <c r="G420" s="214"/>
      <c r="H420" s="214"/>
      <c r="I420" s="214"/>
      <c r="J420" s="214"/>
      <c r="K420" s="214"/>
      <c r="L420" s="214"/>
      <c r="M420" s="214"/>
      <c r="N420" s="214"/>
      <c r="O420" s="214"/>
      <c r="P420" s="214"/>
      <c r="Q420" s="214"/>
      <c r="R420" s="214"/>
      <c r="S420" s="214"/>
      <c r="T420" s="214"/>
      <c r="U420" s="214"/>
      <c r="V420" s="214"/>
      <c r="W420" s="214"/>
      <c r="X420" s="214"/>
      <c r="Y420" s="214"/>
      <c r="Z420" s="214"/>
      <c r="AA420" s="214"/>
      <c r="AB420" s="214"/>
      <c r="AC420" s="214"/>
      <c r="AD420" s="214"/>
      <c r="AE420" s="214"/>
      <c r="AF420" s="214"/>
      <c r="AG420" s="214"/>
      <c r="AH420" s="214"/>
      <c r="AI420" s="214"/>
      <c r="AJ420" s="214"/>
      <c r="AK420" s="214"/>
      <c r="AL420" s="214"/>
      <c r="AM420" s="214"/>
      <c r="AN420" s="214"/>
      <c r="AO420" s="214"/>
      <c r="AP420" s="214"/>
      <c r="AQ420" s="214"/>
      <c r="AR420" s="214"/>
      <c r="AS420" s="214"/>
      <c r="AT420" s="214"/>
      <c r="AU420" s="214"/>
      <c r="AV420" s="214"/>
      <c r="AW420" s="214"/>
      <c r="AX420" s="214"/>
      <c r="AY420" s="214"/>
      <c r="AZ420" s="214"/>
      <c r="BA420" s="214"/>
      <c r="BB420" s="214"/>
      <c r="BC420" s="214"/>
      <c r="BD420" s="214"/>
      <c r="BE420" s="214"/>
      <c r="BF420" s="214"/>
      <c r="BG420" s="214"/>
      <c r="BH420" s="214"/>
      <c r="BI420" s="214"/>
      <c r="BJ420" s="214"/>
      <c r="BK420" s="214"/>
      <c r="BL420" s="214"/>
      <c r="BM420" s="214"/>
      <c r="BN420" s="214"/>
      <c r="BO420" s="214"/>
      <c r="BP420" s="214"/>
      <c r="BQ420" s="214"/>
      <c r="BR420" s="214"/>
      <c r="BS420" s="214"/>
      <c r="BT420" s="214"/>
      <c r="BU420" s="214"/>
      <c r="BV420" s="214"/>
      <c r="BW420" s="214"/>
      <c r="BX420" s="214"/>
      <c r="BY420" s="214"/>
      <c r="BZ420" s="214"/>
      <c r="CA420" s="214"/>
    </row>
    <row r="421" spans="1:79" x14ac:dyDescent="0.25">
      <c r="A421" s="214"/>
      <c r="B421" s="214"/>
      <c r="C421" s="214"/>
      <c r="D421" s="214"/>
      <c r="E421" s="214"/>
      <c r="F421" s="214"/>
      <c r="G421" s="214"/>
      <c r="H421" s="214"/>
      <c r="I421" s="214"/>
      <c r="J421" s="214"/>
      <c r="K421" s="214"/>
      <c r="L421" s="214"/>
      <c r="M421" s="214"/>
      <c r="N421" s="214"/>
      <c r="O421" s="214"/>
      <c r="P421" s="214"/>
      <c r="Q421" s="214"/>
      <c r="R421" s="214"/>
      <c r="S421" s="214"/>
      <c r="T421" s="214"/>
      <c r="U421" s="214"/>
      <c r="V421" s="214"/>
      <c r="W421" s="214"/>
      <c r="X421" s="214"/>
      <c r="Y421" s="214"/>
      <c r="Z421" s="214"/>
      <c r="AA421" s="214"/>
      <c r="AB421" s="214"/>
      <c r="AC421" s="214"/>
      <c r="AD421" s="214"/>
      <c r="AE421" s="214"/>
      <c r="AF421" s="214"/>
      <c r="AG421" s="214"/>
      <c r="AH421" s="214"/>
      <c r="AI421" s="214"/>
      <c r="AJ421" s="214"/>
      <c r="AK421" s="214"/>
      <c r="AL421" s="214"/>
      <c r="AM421" s="214"/>
      <c r="AN421" s="214"/>
      <c r="AO421" s="214"/>
      <c r="AP421" s="214"/>
      <c r="AQ421" s="214"/>
      <c r="AR421" s="214"/>
      <c r="AS421" s="214"/>
      <c r="AT421" s="214"/>
      <c r="AU421" s="214"/>
      <c r="AV421" s="214"/>
      <c r="AW421" s="214"/>
      <c r="AX421" s="214"/>
      <c r="AY421" s="214"/>
      <c r="AZ421" s="214"/>
      <c r="BA421" s="214"/>
      <c r="BB421" s="214"/>
      <c r="BC421" s="214"/>
      <c r="BD421" s="214"/>
      <c r="BE421" s="214"/>
      <c r="BF421" s="214"/>
      <c r="BG421" s="214"/>
      <c r="BH421" s="214"/>
      <c r="BI421" s="214"/>
      <c r="BJ421" s="214"/>
      <c r="BK421" s="214"/>
      <c r="BL421" s="214"/>
      <c r="BM421" s="214"/>
      <c r="BN421" s="214"/>
      <c r="BO421" s="214"/>
      <c r="BP421" s="214"/>
      <c r="BQ421" s="214"/>
      <c r="BR421" s="214"/>
      <c r="BS421" s="214"/>
      <c r="BT421" s="214"/>
      <c r="BU421" s="214"/>
      <c r="BV421" s="214"/>
      <c r="BW421" s="214"/>
      <c r="BX421" s="214"/>
      <c r="BY421" s="214"/>
      <c r="BZ421" s="214"/>
      <c r="CA421" s="214"/>
    </row>
    <row r="422" spans="1:79" x14ac:dyDescent="0.25">
      <c r="A422" s="214"/>
      <c r="B422" s="214"/>
      <c r="C422" s="214"/>
      <c r="D422" s="214"/>
      <c r="E422" s="214"/>
      <c r="F422" s="214"/>
      <c r="G422" s="214"/>
      <c r="H422" s="214"/>
      <c r="I422" s="214"/>
      <c r="J422" s="214"/>
      <c r="K422" s="214"/>
      <c r="L422" s="214"/>
      <c r="M422" s="214"/>
      <c r="N422" s="214"/>
      <c r="O422" s="214"/>
      <c r="P422" s="214"/>
      <c r="Q422" s="214"/>
      <c r="R422" s="214"/>
      <c r="S422" s="214"/>
      <c r="T422" s="214"/>
      <c r="U422" s="214"/>
      <c r="V422" s="214"/>
      <c r="W422" s="214"/>
      <c r="X422" s="214"/>
      <c r="Y422" s="214"/>
      <c r="Z422" s="214"/>
      <c r="AA422" s="214"/>
      <c r="AB422" s="214"/>
      <c r="AC422" s="214"/>
      <c r="AD422" s="214"/>
      <c r="AE422" s="214"/>
      <c r="AF422" s="214"/>
      <c r="AG422" s="214"/>
      <c r="AH422" s="214"/>
      <c r="AI422" s="214"/>
      <c r="AJ422" s="214"/>
      <c r="AK422" s="214"/>
      <c r="AL422" s="214"/>
      <c r="AM422" s="214"/>
      <c r="AN422" s="214"/>
      <c r="AO422" s="214"/>
      <c r="AP422" s="214"/>
      <c r="AQ422" s="214"/>
      <c r="AR422" s="214"/>
      <c r="AS422" s="214"/>
      <c r="AT422" s="214"/>
      <c r="AU422" s="214"/>
      <c r="AV422" s="214"/>
      <c r="AW422" s="214"/>
      <c r="AX422" s="214"/>
      <c r="AY422" s="214"/>
      <c r="AZ422" s="214"/>
      <c r="BA422" s="214"/>
      <c r="BB422" s="214"/>
      <c r="BC422" s="214"/>
      <c r="BD422" s="214"/>
      <c r="BE422" s="214"/>
      <c r="BF422" s="214"/>
      <c r="BG422" s="214"/>
      <c r="BH422" s="214"/>
      <c r="BI422" s="214"/>
      <c r="BJ422" s="214"/>
      <c r="BK422" s="214"/>
      <c r="BL422" s="214"/>
      <c r="BM422" s="214"/>
      <c r="BN422" s="214"/>
      <c r="BO422" s="214"/>
      <c r="BP422" s="214"/>
      <c r="BQ422" s="214"/>
      <c r="BR422" s="214"/>
      <c r="BS422" s="214"/>
      <c r="BT422" s="214"/>
      <c r="BU422" s="214"/>
      <c r="BV422" s="214"/>
      <c r="BW422" s="214"/>
      <c r="BX422" s="214"/>
      <c r="BY422" s="214"/>
      <c r="BZ422" s="214"/>
      <c r="CA422" s="214"/>
    </row>
    <row r="423" spans="1:79" x14ac:dyDescent="0.25">
      <c r="A423" s="214"/>
      <c r="B423" s="214"/>
      <c r="C423" s="214"/>
      <c r="D423" s="214"/>
      <c r="E423" s="214"/>
      <c r="F423" s="214"/>
      <c r="G423" s="214"/>
      <c r="H423" s="214"/>
      <c r="I423" s="214"/>
      <c r="J423" s="214"/>
      <c r="K423" s="214"/>
      <c r="L423" s="214"/>
      <c r="M423" s="214"/>
      <c r="N423" s="214"/>
      <c r="O423" s="214"/>
      <c r="P423" s="214"/>
      <c r="Q423" s="214"/>
      <c r="R423" s="214"/>
      <c r="S423" s="214"/>
      <c r="T423" s="214"/>
      <c r="U423" s="214"/>
      <c r="V423" s="214"/>
      <c r="W423" s="214"/>
      <c r="X423" s="214"/>
      <c r="Y423" s="214"/>
      <c r="Z423" s="214"/>
      <c r="AA423" s="214"/>
      <c r="AB423" s="214"/>
      <c r="AC423" s="214"/>
      <c r="AD423" s="214"/>
      <c r="AE423" s="214"/>
      <c r="AF423" s="214"/>
      <c r="AG423" s="214"/>
      <c r="AH423" s="214"/>
      <c r="AI423" s="214"/>
      <c r="AJ423" s="214"/>
      <c r="AK423" s="214"/>
      <c r="AL423" s="214"/>
      <c r="AM423" s="214"/>
      <c r="AN423" s="214"/>
      <c r="AO423" s="214"/>
      <c r="AP423" s="214"/>
      <c r="AQ423" s="214"/>
      <c r="AR423" s="214"/>
      <c r="AS423" s="214"/>
      <c r="AT423" s="214"/>
      <c r="AU423" s="214"/>
      <c r="AV423" s="214"/>
      <c r="AW423" s="214"/>
      <c r="AX423" s="214"/>
      <c r="AY423" s="214"/>
      <c r="AZ423" s="214"/>
      <c r="BA423" s="214"/>
      <c r="BB423" s="214"/>
      <c r="BC423" s="214"/>
      <c r="BD423" s="214"/>
      <c r="BE423" s="214"/>
      <c r="BF423" s="214"/>
      <c r="BG423" s="214"/>
      <c r="BH423" s="214"/>
      <c r="BI423" s="214"/>
      <c r="BJ423" s="214"/>
      <c r="BK423" s="214"/>
      <c r="BL423" s="214"/>
      <c r="BM423" s="214"/>
      <c r="BN423" s="214"/>
      <c r="BO423" s="214"/>
      <c r="BP423" s="214"/>
      <c r="BQ423" s="214"/>
      <c r="BR423" s="214"/>
      <c r="BS423" s="214"/>
      <c r="BT423" s="214"/>
      <c r="BU423" s="214"/>
      <c r="BV423" s="214"/>
      <c r="BW423" s="214"/>
      <c r="BX423" s="214"/>
      <c r="BY423" s="214"/>
      <c r="BZ423" s="214"/>
      <c r="CA423" s="214"/>
    </row>
    <row r="424" spans="1:79" x14ac:dyDescent="0.25">
      <c r="A424" s="214"/>
      <c r="B424" s="214"/>
      <c r="C424" s="214"/>
      <c r="D424" s="214"/>
      <c r="E424" s="214"/>
      <c r="F424" s="214"/>
      <c r="G424" s="214"/>
      <c r="H424" s="214"/>
      <c r="I424" s="214"/>
      <c r="J424" s="214"/>
      <c r="K424" s="214"/>
      <c r="L424" s="214"/>
      <c r="M424" s="214"/>
      <c r="N424" s="214"/>
      <c r="O424" s="214"/>
      <c r="P424" s="214"/>
      <c r="Q424" s="214"/>
      <c r="R424" s="214"/>
      <c r="S424" s="214"/>
      <c r="T424" s="214"/>
      <c r="U424" s="214"/>
      <c r="V424" s="214"/>
      <c r="W424" s="214"/>
      <c r="X424" s="214"/>
      <c r="Y424" s="214"/>
      <c r="Z424" s="214"/>
      <c r="AA424" s="214"/>
      <c r="AB424" s="214"/>
      <c r="AC424" s="214"/>
      <c r="AD424" s="214"/>
      <c r="AE424" s="214"/>
      <c r="AF424" s="214"/>
      <c r="AG424" s="214"/>
      <c r="AH424" s="214"/>
      <c r="AI424" s="214"/>
      <c r="AJ424" s="214"/>
      <c r="AK424" s="214"/>
      <c r="AL424" s="214"/>
      <c r="AM424" s="214"/>
      <c r="AN424" s="214"/>
      <c r="AO424" s="214"/>
      <c r="AP424" s="214"/>
      <c r="AQ424" s="214"/>
      <c r="AR424" s="214"/>
      <c r="AS424" s="214"/>
      <c r="AT424" s="214"/>
      <c r="AU424" s="214"/>
      <c r="AV424" s="214"/>
      <c r="AW424" s="214"/>
      <c r="AX424" s="214"/>
      <c r="AY424" s="214"/>
      <c r="AZ424" s="214"/>
      <c r="BA424" s="214"/>
      <c r="BB424" s="214"/>
      <c r="BC424" s="214"/>
      <c r="BD424" s="214"/>
      <c r="BE424" s="214"/>
      <c r="BF424" s="214"/>
      <c r="BG424" s="214"/>
      <c r="BH424" s="214"/>
      <c r="BI424" s="214"/>
      <c r="BJ424" s="214"/>
      <c r="BK424" s="214"/>
      <c r="BL424" s="214"/>
      <c r="BM424" s="214"/>
      <c r="BN424" s="214"/>
      <c r="BO424" s="214"/>
      <c r="BP424" s="214"/>
      <c r="BQ424" s="214"/>
      <c r="BR424" s="214"/>
      <c r="BS424" s="214"/>
      <c r="BT424" s="214"/>
      <c r="BU424" s="214"/>
      <c r="BV424" s="214"/>
      <c r="BW424" s="214"/>
      <c r="BX424" s="214"/>
      <c r="BY424" s="214"/>
      <c r="BZ424" s="214"/>
      <c r="CA424" s="214"/>
    </row>
    <row r="425" spans="1:79" x14ac:dyDescent="0.25">
      <c r="A425" s="214"/>
      <c r="B425" s="214"/>
      <c r="C425" s="214"/>
      <c r="D425" s="214"/>
      <c r="E425" s="214"/>
      <c r="F425" s="214"/>
      <c r="G425" s="214"/>
      <c r="H425" s="214"/>
      <c r="I425" s="214"/>
      <c r="J425" s="214"/>
      <c r="K425" s="214"/>
      <c r="L425" s="214"/>
      <c r="M425" s="214"/>
      <c r="N425" s="214"/>
      <c r="O425" s="214"/>
      <c r="P425" s="214"/>
      <c r="Q425" s="214"/>
      <c r="R425" s="214"/>
      <c r="S425" s="214"/>
      <c r="T425" s="214"/>
      <c r="U425" s="214"/>
      <c r="V425" s="214"/>
      <c r="W425" s="214"/>
      <c r="X425" s="214"/>
      <c r="Y425" s="214"/>
      <c r="Z425" s="214"/>
      <c r="AA425" s="214"/>
      <c r="AB425" s="214"/>
      <c r="AC425" s="214"/>
      <c r="AD425" s="214"/>
      <c r="AE425" s="214"/>
      <c r="AF425" s="214"/>
      <c r="AG425" s="214"/>
      <c r="AH425" s="214"/>
      <c r="AI425" s="214"/>
      <c r="AJ425" s="214"/>
      <c r="AK425" s="214"/>
      <c r="AL425" s="214"/>
      <c r="AM425" s="214"/>
      <c r="AN425" s="214"/>
      <c r="AO425" s="214"/>
      <c r="AP425" s="214"/>
      <c r="AQ425" s="214"/>
      <c r="AR425" s="214"/>
      <c r="AS425" s="214"/>
      <c r="AT425" s="214"/>
      <c r="AU425" s="214"/>
      <c r="AV425" s="214"/>
      <c r="AW425" s="214"/>
      <c r="AX425" s="214"/>
      <c r="AY425" s="214"/>
      <c r="AZ425" s="214"/>
      <c r="BA425" s="214"/>
      <c r="BB425" s="214"/>
      <c r="BC425" s="214"/>
      <c r="BD425" s="214"/>
      <c r="BE425" s="214"/>
      <c r="BF425" s="214"/>
      <c r="BG425" s="214"/>
      <c r="BH425" s="214"/>
      <c r="BI425" s="214"/>
      <c r="BJ425" s="214"/>
      <c r="BK425" s="214"/>
      <c r="BL425" s="214"/>
      <c r="BM425" s="214"/>
      <c r="BN425" s="214"/>
      <c r="BO425" s="214"/>
      <c r="BP425" s="214"/>
      <c r="BQ425" s="214"/>
      <c r="BR425" s="214"/>
      <c r="BS425" s="214"/>
      <c r="BT425" s="214"/>
      <c r="BU425" s="214"/>
      <c r="BV425" s="214"/>
      <c r="BW425" s="214"/>
      <c r="BX425" s="214"/>
      <c r="BY425" s="214"/>
      <c r="BZ425" s="214"/>
      <c r="CA425" s="214"/>
    </row>
    <row r="426" spans="1:79" x14ac:dyDescent="0.25">
      <c r="A426" s="214"/>
      <c r="B426" s="214"/>
      <c r="C426" s="214"/>
      <c r="D426" s="214"/>
      <c r="E426" s="214"/>
      <c r="F426" s="214"/>
      <c r="G426" s="214"/>
      <c r="H426" s="214"/>
      <c r="I426" s="214"/>
      <c r="J426" s="214"/>
      <c r="K426" s="214"/>
      <c r="L426" s="214"/>
      <c r="M426" s="214"/>
      <c r="N426" s="214"/>
      <c r="O426" s="214"/>
      <c r="P426" s="214"/>
      <c r="Q426" s="214"/>
      <c r="R426" s="214"/>
      <c r="S426" s="214"/>
      <c r="T426" s="214"/>
      <c r="U426" s="214"/>
      <c r="V426" s="214"/>
      <c r="W426" s="214"/>
      <c r="X426" s="214"/>
      <c r="Y426" s="214"/>
      <c r="Z426" s="214"/>
      <c r="AA426" s="214"/>
      <c r="AB426" s="214"/>
      <c r="AC426" s="214"/>
      <c r="AD426" s="214"/>
      <c r="AE426" s="214"/>
      <c r="AF426" s="214"/>
      <c r="AG426" s="214"/>
      <c r="AH426" s="214"/>
      <c r="AI426" s="214"/>
      <c r="AJ426" s="214"/>
      <c r="AK426" s="214"/>
      <c r="AL426" s="214"/>
      <c r="AM426" s="214"/>
      <c r="AN426" s="214"/>
      <c r="AO426" s="214"/>
      <c r="AP426" s="214"/>
      <c r="AQ426" s="214"/>
      <c r="AR426" s="214"/>
      <c r="AS426" s="214"/>
      <c r="AT426" s="214"/>
      <c r="AU426" s="214"/>
      <c r="AV426" s="214"/>
      <c r="AW426" s="214"/>
      <c r="AX426" s="214"/>
      <c r="AY426" s="214"/>
      <c r="AZ426" s="214"/>
      <c r="BA426" s="214"/>
      <c r="BB426" s="214"/>
      <c r="BC426" s="214"/>
      <c r="BD426" s="214"/>
      <c r="BE426" s="214"/>
      <c r="BF426" s="214"/>
      <c r="BG426" s="214"/>
      <c r="BH426" s="214"/>
      <c r="BI426" s="214"/>
      <c r="BJ426" s="214"/>
      <c r="BK426" s="214"/>
      <c r="BL426" s="214"/>
      <c r="BM426" s="214"/>
      <c r="BN426" s="214"/>
      <c r="BO426" s="214"/>
      <c r="BP426" s="214"/>
      <c r="BQ426" s="214"/>
      <c r="BR426" s="214"/>
      <c r="BS426" s="214"/>
      <c r="BT426" s="214"/>
      <c r="BU426" s="214"/>
      <c r="BV426" s="214"/>
      <c r="BW426" s="214"/>
      <c r="BX426" s="214"/>
      <c r="BY426" s="214"/>
      <c r="BZ426" s="214"/>
      <c r="CA426" s="214"/>
    </row>
    <row r="427" spans="1:79" x14ac:dyDescent="0.25">
      <c r="A427" s="214"/>
      <c r="B427" s="214"/>
      <c r="C427" s="214"/>
      <c r="D427" s="214"/>
      <c r="E427" s="214"/>
      <c r="F427" s="214"/>
      <c r="G427" s="214"/>
      <c r="H427" s="214"/>
      <c r="I427" s="214"/>
      <c r="J427" s="214"/>
      <c r="K427" s="214"/>
      <c r="L427" s="214"/>
      <c r="M427" s="214"/>
      <c r="N427" s="214"/>
      <c r="O427" s="214"/>
      <c r="P427" s="214"/>
      <c r="Q427" s="214"/>
      <c r="R427" s="214"/>
      <c r="S427" s="214"/>
      <c r="T427" s="214"/>
      <c r="U427" s="214"/>
      <c r="V427" s="214"/>
      <c r="W427" s="214"/>
      <c r="X427" s="214"/>
      <c r="Y427" s="214"/>
      <c r="Z427" s="214"/>
      <c r="AA427" s="214"/>
      <c r="AB427" s="214"/>
      <c r="AC427" s="214"/>
      <c r="AD427" s="214"/>
      <c r="AE427" s="214"/>
      <c r="AF427" s="214"/>
      <c r="AG427" s="214"/>
      <c r="AH427" s="214"/>
      <c r="AI427" s="214"/>
      <c r="AJ427" s="214"/>
      <c r="AK427" s="214"/>
      <c r="AL427" s="214"/>
      <c r="AM427" s="214"/>
      <c r="AN427" s="214"/>
      <c r="AO427" s="214"/>
      <c r="AP427" s="214"/>
      <c r="AQ427" s="214"/>
      <c r="AR427" s="214"/>
      <c r="AS427" s="214"/>
      <c r="AT427" s="214"/>
      <c r="AU427" s="214"/>
      <c r="AV427" s="214"/>
      <c r="AW427" s="214"/>
      <c r="AX427" s="214"/>
      <c r="AY427" s="214"/>
      <c r="AZ427" s="214"/>
      <c r="BA427" s="214"/>
      <c r="BB427" s="214"/>
      <c r="BC427" s="214"/>
      <c r="BD427" s="214"/>
      <c r="BE427" s="214"/>
      <c r="BF427" s="214"/>
      <c r="BG427" s="214"/>
      <c r="BH427" s="214"/>
      <c r="BI427" s="214"/>
      <c r="BJ427" s="214"/>
      <c r="BK427" s="214"/>
      <c r="BL427" s="214"/>
      <c r="BM427" s="214"/>
      <c r="BN427" s="214"/>
      <c r="BO427" s="214"/>
      <c r="BP427" s="214"/>
      <c r="BQ427" s="214"/>
      <c r="BR427" s="214"/>
      <c r="BS427" s="214"/>
      <c r="BT427" s="214"/>
      <c r="BU427" s="214"/>
      <c r="BV427" s="214"/>
      <c r="BW427" s="214"/>
      <c r="BX427" s="214"/>
      <c r="BY427" s="214"/>
      <c r="BZ427" s="214"/>
      <c r="CA427" s="214"/>
    </row>
    <row r="428" spans="1:79" x14ac:dyDescent="0.25">
      <c r="A428" s="214"/>
      <c r="B428" s="214"/>
      <c r="C428" s="214"/>
      <c r="D428" s="214"/>
      <c r="E428" s="214"/>
      <c r="F428" s="214"/>
      <c r="G428" s="214"/>
      <c r="H428" s="214"/>
      <c r="I428" s="214"/>
      <c r="J428" s="214"/>
      <c r="K428" s="214"/>
      <c r="L428" s="214"/>
      <c r="M428" s="214"/>
      <c r="N428" s="214"/>
      <c r="O428" s="214"/>
      <c r="P428" s="214"/>
      <c r="Q428" s="214"/>
      <c r="R428" s="214"/>
      <c r="S428" s="214"/>
      <c r="T428" s="214"/>
      <c r="U428" s="214"/>
      <c r="V428" s="214"/>
      <c r="W428" s="214"/>
      <c r="X428" s="214"/>
      <c r="Y428" s="214"/>
      <c r="Z428" s="214"/>
      <c r="AA428" s="214"/>
      <c r="AB428" s="214"/>
      <c r="AC428" s="214"/>
      <c r="AD428" s="214"/>
      <c r="AE428" s="214"/>
      <c r="AF428" s="214"/>
      <c r="AG428" s="214"/>
      <c r="AH428" s="214"/>
      <c r="AI428" s="214"/>
      <c r="AJ428" s="214"/>
      <c r="AK428" s="214"/>
      <c r="AL428" s="214"/>
      <c r="AM428" s="214"/>
      <c r="AN428" s="214"/>
      <c r="AO428" s="214"/>
      <c r="AP428" s="214"/>
      <c r="AQ428" s="214"/>
      <c r="AR428" s="214"/>
      <c r="AS428" s="214"/>
      <c r="AT428" s="214"/>
      <c r="AU428" s="214"/>
      <c r="AV428" s="214"/>
      <c r="AW428" s="214"/>
      <c r="AX428" s="214"/>
      <c r="AY428" s="214"/>
      <c r="AZ428" s="214"/>
      <c r="BA428" s="214"/>
      <c r="BB428" s="214"/>
      <c r="BC428" s="214"/>
      <c r="BD428" s="214"/>
      <c r="BE428" s="214"/>
      <c r="BF428" s="214"/>
      <c r="BG428" s="214"/>
      <c r="BH428" s="214"/>
      <c r="BI428" s="214"/>
      <c r="BJ428" s="214"/>
      <c r="BK428" s="214"/>
      <c r="BL428" s="214"/>
      <c r="BM428" s="214"/>
      <c r="BN428" s="214"/>
      <c r="BO428" s="214"/>
      <c r="BP428" s="214"/>
      <c r="BQ428" s="214"/>
      <c r="BR428" s="214"/>
      <c r="BS428" s="214"/>
      <c r="BT428" s="214"/>
      <c r="BU428" s="214"/>
      <c r="BV428" s="214"/>
      <c r="BW428" s="214"/>
      <c r="BX428" s="214"/>
      <c r="BY428" s="214"/>
      <c r="BZ428" s="214"/>
      <c r="CA428" s="214"/>
    </row>
    <row r="429" spans="1:79" x14ac:dyDescent="0.25">
      <c r="A429" s="214"/>
      <c r="B429" s="214"/>
      <c r="C429" s="214"/>
      <c r="D429" s="214"/>
      <c r="E429" s="214"/>
      <c r="F429" s="214"/>
      <c r="G429" s="214"/>
      <c r="H429" s="214"/>
      <c r="I429" s="214"/>
      <c r="J429" s="214"/>
      <c r="K429" s="214"/>
      <c r="L429" s="214"/>
      <c r="M429" s="214"/>
      <c r="N429" s="214"/>
      <c r="O429" s="214"/>
      <c r="P429" s="214"/>
      <c r="Q429" s="214"/>
      <c r="R429" s="214"/>
      <c r="S429" s="214"/>
      <c r="T429" s="214"/>
      <c r="U429" s="214"/>
      <c r="V429" s="214"/>
      <c r="W429" s="214"/>
      <c r="X429" s="214"/>
      <c r="Y429" s="214"/>
      <c r="Z429" s="214"/>
      <c r="AA429" s="214"/>
      <c r="AB429" s="214"/>
      <c r="AC429" s="214"/>
      <c r="AD429" s="214"/>
      <c r="AE429" s="214"/>
      <c r="AF429" s="214"/>
      <c r="AG429" s="214"/>
      <c r="AH429" s="214"/>
      <c r="AI429" s="214"/>
      <c r="AJ429" s="214"/>
      <c r="AK429" s="214"/>
      <c r="AL429" s="214"/>
      <c r="AM429" s="214"/>
      <c r="AN429" s="214"/>
      <c r="AO429" s="214"/>
      <c r="AP429" s="214"/>
      <c r="AQ429" s="214"/>
      <c r="AR429" s="214"/>
      <c r="AS429" s="214"/>
      <c r="AT429" s="214"/>
      <c r="AU429" s="214"/>
      <c r="AV429" s="214"/>
      <c r="AW429" s="214"/>
      <c r="AX429" s="214"/>
      <c r="AY429" s="214"/>
      <c r="AZ429" s="214"/>
      <c r="BA429" s="214"/>
      <c r="BB429" s="214"/>
      <c r="BC429" s="214"/>
      <c r="BD429" s="214"/>
      <c r="BE429" s="214"/>
      <c r="BF429" s="214"/>
      <c r="BG429" s="214"/>
      <c r="BH429" s="214"/>
      <c r="BI429" s="214"/>
      <c r="BJ429" s="214"/>
      <c r="BK429" s="214"/>
      <c r="BL429" s="214"/>
      <c r="BM429" s="214"/>
      <c r="BN429" s="214"/>
      <c r="BO429" s="214"/>
      <c r="BP429" s="214"/>
      <c r="BQ429" s="214"/>
      <c r="BR429" s="214"/>
      <c r="BS429" s="214"/>
      <c r="BT429" s="214"/>
      <c r="BU429" s="214"/>
      <c r="BV429" s="214"/>
      <c r="BW429" s="214"/>
      <c r="BX429" s="214"/>
      <c r="BY429" s="214"/>
      <c r="BZ429" s="214"/>
      <c r="CA429" s="214"/>
    </row>
    <row r="430" spans="1:79" x14ac:dyDescent="0.25">
      <c r="A430" s="214"/>
      <c r="B430" s="214"/>
      <c r="C430" s="214"/>
      <c r="D430" s="214"/>
      <c r="E430" s="214"/>
      <c r="F430" s="214"/>
      <c r="G430" s="214"/>
      <c r="H430" s="214"/>
      <c r="I430" s="214"/>
      <c r="J430" s="214"/>
      <c r="K430" s="214"/>
      <c r="L430" s="214"/>
      <c r="M430" s="214"/>
      <c r="N430" s="214"/>
      <c r="O430" s="214"/>
      <c r="P430" s="214"/>
      <c r="Q430" s="214"/>
      <c r="R430" s="214"/>
      <c r="S430" s="214"/>
      <c r="T430" s="214"/>
      <c r="U430" s="214"/>
      <c r="V430" s="214"/>
      <c r="W430" s="214"/>
      <c r="X430" s="214"/>
      <c r="Y430" s="214"/>
      <c r="Z430" s="214"/>
      <c r="AA430" s="214"/>
      <c r="AB430" s="214"/>
      <c r="AC430" s="214"/>
      <c r="AD430" s="214"/>
      <c r="AE430" s="214"/>
      <c r="AF430" s="214"/>
      <c r="AG430" s="214"/>
      <c r="AH430" s="214"/>
      <c r="AI430" s="214"/>
      <c r="AJ430" s="214"/>
      <c r="AK430" s="214"/>
      <c r="AL430" s="214"/>
      <c r="AM430" s="214"/>
      <c r="AN430" s="214"/>
      <c r="AO430" s="214"/>
      <c r="AP430" s="214"/>
      <c r="AQ430" s="214"/>
      <c r="AR430" s="214"/>
      <c r="AS430" s="214"/>
      <c r="AT430" s="214"/>
      <c r="AU430" s="214"/>
      <c r="AV430" s="214"/>
      <c r="AW430" s="214"/>
      <c r="AX430" s="214"/>
      <c r="AY430" s="214"/>
      <c r="AZ430" s="214"/>
      <c r="BA430" s="214"/>
      <c r="BB430" s="214"/>
      <c r="BC430" s="214"/>
      <c r="BD430" s="214"/>
      <c r="BE430" s="214"/>
      <c r="BF430" s="214"/>
      <c r="BG430" s="214"/>
      <c r="BH430" s="214"/>
      <c r="BI430" s="214"/>
      <c r="BJ430" s="214"/>
      <c r="BK430" s="214"/>
      <c r="BL430" s="214"/>
      <c r="BM430" s="214"/>
      <c r="BN430" s="214"/>
      <c r="BO430" s="214"/>
      <c r="BP430" s="214"/>
      <c r="BQ430" s="214"/>
      <c r="BR430" s="214"/>
      <c r="BS430" s="214"/>
      <c r="BT430" s="214"/>
      <c r="BU430" s="214"/>
      <c r="BV430" s="214"/>
      <c r="BW430" s="214"/>
      <c r="BX430" s="214"/>
      <c r="BY430" s="214"/>
      <c r="BZ430" s="214"/>
      <c r="CA430" s="214"/>
    </row>
    <row r="431" spans="1:79" x14ac:dyDescent="0.25">
      <c r="A431" s="214"/>
      <c r="B431" s="214"/>
      <c r="C431" s="214"/>
      <c r="D431" s="214"/>
      <c r="E431" s="214"/>
      <c r="F431" s="214"/>
      <c r="G431" s="214"/>
      <c r="H431" s="214"/>
      <c r="I431" s="214"/>
      <c r="J431" s="214"/>
      <c r="K431" s="214"/>
      <c r="L431" s="214"/>
      <c r="M431" s="214"/>
      <c r="N431" s="214"/>
      <c r="O431" s="214"/>
      <c r="P431" s="214"/>
      <c r="Q431" s="214"/>
      <c r="R431" s="214"/>
      <c r="S431" s="214"/>
      <c r="T431" s="214"/>
      <c r="U431" s="214"/>
      <c r="V431" s="214"/>
      <c r="W431" s="214"/>
      <c r="X431" s="214"/>
      <c r="Y431" s="214"/>
      <c r="Z431" s="214"/>
      <c r="AA431" s="214"/>
      <c r="AB431" s="214"/>
      <c r="AC431" s="214"/>
      <c r="AD431" s="214"/>
      <c r="AE431" s="214"/>
      <c r="AF431" s="214"/>
      <c r="AG431" s="214"/>
      <c r="AH431" s="214"/>
      <c r="AI431" s="214"/>
      <c r="AJ431" s="214"/>
      <c r="AK431" s="214"/>
      <c r="AL431" s="214"/>
      <c r="AM431" s="214"/>
      <c r="AN431" s="214"/>
      <c r="AO431" s="214"/>
      <c r="AP431" s="214"/>
      <c r="AQ431" s="214"/>
      <c r="AR431" s="214"/>
      <c r="AS431" s="214"/>
      <c r="AT431" s="214"/>
      <c r="AU431" s="214"/>
      <c r="AV431" s="214"/>
      <c r="AW431" s="214"/>
      <c r="AX431" s="214"/>
      <c r="AY431" s="214"/>
      <c r="AZ431" s="214"/>
      <c r="BA431" s="214"/>
      <c r="BB431" s="214"/>
      <c r="BC431" s="214"/>
      <c r="BD431" s="214"/>
      <c r="BE431" s="214"/>
      <c r="BF431" s="214"/>
      <c r="BG431" s="214"/>
      <c r="BH431" s="214"/>
      <c r="BI431" s="214"/>
      <c r="BJ431" s="214"/>
      <c r="BK431" s="214"/>
      <c r="BL431" s="214"/>
      <c r="BM431" s="214"/>
      <c r="BN431" s="214"/>
      <c r="BO431" s="214"/>
      <c r="BP431" s="214"/>
      <c r="BQ431" s="214"/>
      <c r="BR431" s="214"/>
      <c r="BS431" s="214"/>
      <c r="BT431" s="214"/>
      <c r="BU431" s="214"/>
      <c r="BV431" s="214"/>
      <c r="BW431" s="214"/>
      <c r="BX431" s="214"/>
      <c r="BY431" s="214"/>
      <c r="BZ431" s="214"/>
      <c r="CA431" s="214"/>
    </row>
    <row r="432" spans="1:79" x14ac:dyDescent="0.25">
      <c r="A432" s="214"/>
      <c r="B432" s="214"/>
      <c r="C432" s="214"/>
      <c r="D432" s="214"/>
      <c r="E432" s="214"/>
      <c r="F432" s="214"/>
      <c r="G432" s="214"/>
      <c r="H432" s="214"/>
      <c r="I432" s="214"/>
      <c r="J432" s="214"/>
      <c r="K432" s="214"/>
      <c r="L432" s="214"/>
      <c r="M432" s="214"/>
      <c r="N432" s="214"/>
      <c r="O432" s="214"/>
      <c r="P432" s="214"/>
      <c r="Q432" s="214"/>
      <c r="R432" s="214"/>
      <c r="S432" s="214"/>
      <c r="T432" s="214"/>
      <c r="U432" s="214"/>
      <c r="V432" s="214"/>
      <c r="W432" s="214"/>
      <c r="X432" s="214"/>
      <c r="Y432" s="214"/>
      <c r="Z432" s="214"/>
      <c r="AA432" s="214"/>
      <c r="AB432" s="214"/>
      <c r="AC432" s="214"/>
      <c r="AD432" s="214"/>
      <c r="AE432" s="214"/>
      <c r="AF432" s="214"/>
      <c r="AG432" s="214"/>
      <c r="AH432" s="214"/>
      <c r="AI432" s="214"/>
      <c r="AJ432" s="214"/>
      <c r="AK432" s="214"/>
      <c r="AL432" s="214"/>
      <c r="AM432" s="214"/>
      <c r="AN432" s="214"/>
      <c r="AO432" s="214"/>
      <c r="AP432" s="214"/>
      <c r="AQ432" s="214"/>
      <c r="AR432" s="214"/>
      <c r="AS432" s="214"/>
      <c r="AT432" s="214"/>
      <c r="AU432" s="214"/>
      <c r="AV432" s="214"/>
      <c r="AW432" s="214"/>
      <c r="AX432" s="214"/>
      <c r="AY432" s="214"/>
      <c r="AZ432" s="214"/>
      <c r="BA432" s="214"/>
      <c r="BB432" s="214"/>
      <c r="BC432" s="214"/>
      <c r="BD432" s="214"/>
      <c r="BE432" s="214"/>
      <c r="BF432" s="214"/>
      <c r="BG432" s="214"/>
      <c r="BH432" s="214"/>
      <c r="BI432" s="214"/>
      <c r="BJ432" s="214"/>
      <c r="BK432" s="214"/>
      <c r="BL432" s="214"/>
      <c r="BM432" s="214"/>
      <c r="BN432" s="214"/>
      <c r="BO432" s="214"/>
      <c r="BP432" s="214"/>
      <c r="BQ432" s="214"/>
      <c r="BR432" s="214"/>
      <c r="BS432" s="214"/>
      <c r="BT432" s="214"/>
      <c r="BU432" s="214"/>
      <c r="BV432" s="214"/>
      <c r="BW432" s="214"/>
      <c r="BX432" s="214"/>
      <c r="BY432" s="214"/>
      <c r="BZ432" s="214"/>
      <c r="CA432" s="214"/>
    </row>
    <row r="433" spans="1:79" x14ac:dyDescent="0.25">
      <c r="A433" s="214"/>
      <c r="B433" s="214"/>
      <c r="C433" s="214"/>
      <c r="D433" s="214"/>
      <c r="E433" s="214"/>
      <c r="F433" s="214"/>
      <c r="G433" s="214"/>
      <c r="H433" s="214"/>
      <c r="I433" s="214"/>
      <c r="J433" s="214"/>
      <c r="K433" s="214"/>
      <c r="L433" s="214"/>
      <c r="M433" s="214"/>
      <c r="N433" s="214"/>
      <c r="O433" s="214"/>
      <c r="P433" s="214"/>
      <c r="Q433" s="214"/>
      <c r="R433" s="214"/>
      <c r="S433" s="214"/>
      <c r="T433" s="214"/>
      <c r="U433" s="214"/>
      <c r="V433" s="214"/>
      <c r="W433" s="214"/>
      <c r="X433" s="214"/>
      <c r="Y433" s="214"/>
      <c r="Z433" s="214"/>
      <c r="AA433" s="214"/>
      <c r="AB433" s="214"/>
      <c r="AC433" s="214"/>
      <c r="AD433" s="214"/>
      <c r="AE433" s="214"/>
      <c r="AF433" s="214"/>
      <c r="AG433" s="214"/>
      <c r="AH433" s="214"/>
      <c r="AI433" s="214"/>
      <c r="AJ433" s="214"/>
      <c r="AK433" s="214"/>
      <c r="AL433" s="214"/>
      <c r="AM433" s="214"/>
      <c r="AN433" s="214"/>
      <c r="AO433" s="214"/>
      <c r="AP433" s="214"/>
      <c r="AQ433" s="214"/>
      <c r="AR433" s="214"/>
      <c r="AS433" s="214"/>
      <c r="AT433" s="214"/>
      <c r="AU433" s="214"/>
      <c r="AV433" s="214"/>
      <c r="AW433" s="214"/>
      <c r="AX433" s="214"/>
      <c r="AY433" s="214"/>
      <c r="AZ433" s="214"/>
      <c r="BA433" s="214"/>
      <c r="BB433" s="214"/>
      <c r="BC433" s="214"/>
      <c r="BD433" s="214"/>
      <c r="BE433" s="214"/>
      <c r="BF433" s="214"/>
      <c r="BG433" s="214"/>
      <c r="BH433" s="214"/>
      <c r="BI433" s="214"/>
      <c r="BJ433" s="214"/>
      <c r="BK433" s="214"/>
      <c r="BL433" s="214"/>
      <c r="BM433" s="214"/>
      <c r="BN433" s="214"/>
      <c r="BO433" s="214"/>
      <c r="BP433" s="214"/>
      <c r="BQ433" s="214"/>
      <c r="BR433" s="214"/>
      <c r="BS433" s="214"/>
      <c r="BT433" s="214"/>
      <c r="BU433" s="214"/>
      <c r="BV433" s="214"/>
      <c r="BW433" s="214"/>
      <c r="BX433" s="214"/>
      <c r="BY433" s="214"/>
      <c r="BZ433" s="214"/>
      <c r="CA433" s="214"/>
    </row>
    <row r="434" spans="1:79" x14ac:dyDescent="0.25">
      <c r="A434" s="214"/>
      <c r="B434" s="214"/>
      <c r="C434" s="214"/>
      <c r="D434" s="214"/>
      <c r="E434" s="214"/>
      <c r="F434" s="214"/>
      <c r="G434" s="214"/>
      <c r="H434" s="214"/>
      <c r="I434" s="214"/>
      <c r="J434" s="214"/>
      <c r="K434" s="214"/>
      <c r="L434" s="214"/>
      <c r="M434" s="214"/>
      <c r="N434" s="214"/>
      <c r="O434" s="214"/>
      <c r="P434" s="214"/>
      <c r="Q434" s="214"/>
      <c r="R434" s="214"/>
      <c r="S434" s="214"/>
      <c r="T434" s="214"/>
      <c r="U434" s="214"/>
      <c r="V434" s="214"/>
      <c r="W434" s="214"/>
      <c r="X434" s="214"/>
      <c r="Y434" s="214"/>
      <c r="Z434" s="214"/>
      <c r="AA434" s="214"/>
      <c r="AB434" s="214"/>
      <c r="AC434" s="214"/>
      <c r="AD434" s="214"/>
      <c r="AE434" s="214"/>
      <c r="AF434" s="214"/>
      <c r="AG434" s="214"/>
      <c r="AH434" s="214"/>
      <c r="AI434" s="214"/>
      <c r="AJ434" s="214"/>
      <c r="AK434" s="214"/>
      <c r="AL434" s="214"/>
      <c r="AM434" s="214"/>
      <c r="AN434" s="214"/>
      <c r="AO434" s="214"/>
      <c r="AP434" s="214"/>
      <c r="AQ434" s="214"/>
      <c r="AR434" s="214"/>
      <c r="AS434" s="214"/>
      <c r="AT434" s="214"/>
      <c r="AU434" s="214"/>
      <c r="AV434" s="214"/>
      <c r="AW434" s="214"/>
      <c r="AX434" s="214"/>
      <c r="AY434" s="214"/>
      <c r="AZ434" s="214"/>
      <c r="BA434" s="214"/>
      <c r="BB434" s="214"/>
      <c r="BC434" s="214"/>
      <c r="BD434" s="214"/>
      <c r="BE434" s="214"/>
      <c r="BF434" s="214"/>
      <c r="BG434" s="214"/>
      <c r="BH434" s="214"/>
      <c r="BI434" s="214"/>
      <c r="BJ434" s="214"/>
      <c r="BK434" s="214"/>
      <c r="BL434" s="214"/>
      <c r="BM434" s="214"/>
      <c r="BN434" s="214"/>
      <c r="BO434" s="214"/>
      <c r="BP434" s="214"/>
      <c r="BQ434" s="214"/>
      <c r="BR434" s="214"/>
      <c r="BS434" s="214"/>
      <c r="BT434" s="214"/>
      <c r="BU434" s="214"/>
      <c r="BV434" s="214"/>
      <c r="BW434" s="214"/>
      <c r="BX434" s="214"/>
      <c r="BY434" s="214"/>
      <c r="BZ434" s="214"/>
      <c r="CA434" s="214"/>
    </row>
    <row r="435" spans="1:79" x14ac:dyDescent="0.25">
      <c r="A435" s="214"/>
      <c r="B435" s="214"/>
      <c r="C435" s="214"/>
      <c r="D435" s="214"/>
      <c r="E435" s="214"/>
      <c r="F435" s="214"/>
      <c r="G435" s="214"/>
      <c r="H435" s="214"/>
      <c r="I435" s="214"/>
      <c r="J435" s="214"/>
      <c r="K435" s="214"/>
      <c r="L435" s="214"/>
      <c r="M435" s="214"/>
      <c r="N435" s="214"/>
      <c r="O435" s="214"/>
      <c r="P435" s="214"/>
      <c r="Q435" s="214"/>
      <c r="R435" s="214"/>
      <c r="S435" s="214"/>
      <c r="T435" s="214"/>
      <c r="U435" s="214"/>
      <c r="V435" s="214"/>
      <c r="W435" s="214"/>
      <c r="X435" s="214"/>
      <c r="Y435" s="214"/>
      <c r="Z435" s="214"/>
      <c r="AA435" s="214"/>
      <c r="AB435" s="214"/>
      <c r="AC435" s="214"/>
      <c r="AD435" s="214"/>
      <c r="AE435" s="214"/>
      <c r="AF435" s="214"/>
      <c r="AG435" s="214"/>
      <c r="AH435" s="214"/>
      <c r="AI435" s="214"/>
      <c r="AJ435" s="214"/>
      <c r="AK435" s="214"/>
      <c r="AL435" s="214"/>
      <c r="AM435" s="214"/>
      <c r="AN435" s="214"/>
      <c r="AO435" s="214"/>
      <c r="AP435" s="214"/>
      <c r="AQ435" s="214"/>
      <c r="AR435" s="214"/>
      <c r="AS435" s="214"/>
      <c r="AT435" s="214"/>
      <c r="AU435" s="214"/>
      <c r="AV435" s="214"/>
      <c r="AW435" s="214"/>
      <c r="AX435" s="214"/>
      <c r="AY435" s="214"/>
      <c r="AZ435" s="214"/>
      <c r="BA435" s="214"/>
      <c r="BB435" s="214"/>
      <c r="BC435" s="214"/>
      <c r="BD435" s="214"/>
      <c r="BE435" s="214"/>
      <c r="BF435" s="214"/>
      <c r="BG435" s="214"/>
      <c r="BH435" s="214"/>
      <c r="BI435" s="214"/>
      <c r="BJ435" s="214"/>
      <c r="BK435" s="214"/>
      <c r="BL435" s="214"/>
      <c r="BM435" s="214"/>
      <c r="BN435" s="214"/>
      <c r="BO435" s="214"/>
      <c r="BP435" s="214"/>
      <c r="BQ435" s="214"/>
      <c r="BR435" s="214"/>
      <c r="BS435" s="214"/>
      <c r="BT435" s="214"/>
      <c r="BU435" s="214"/>
      <c r="BV435" s="214"/>
      <c r="BW435" s="214"/>
      <c r="BX435" s="214"/>
      <c r="BY435" s="214"/>
      <c r="BZ435" s="214"/>
      <c r="CA435" s="214"/>
    </row>
    <row r="436" spans="1:79" x14ac:dyDescent="0.25">
      <c r="A436" s="214"/>
      <c r="B436" s="214"/>
      <c r="C436" s="214"/>
      <c r="D436" s="214"/>
      <c r="E436" s="214"/>
      <c r="F436" s="214"/>
      <c r="G436" s="214"/>
      <c r="H436" s="214"/>
      <c r="I436" s="214"/>
      <c r="J436" s="214"/>
      <c r="K436" s="214"/>
      <c r="L436" s="214"/>
      <c r="M436" s="214"/>
      <c r="N436" s="214"/>
      <c r="O436" s="214"/>
      <c r="P436" s="214"/>
      <c r="Q436" s="214"/>
      <c r="R436" s="214"/>
      <c r="S436" s="214"/>
      <c r="T436" s="214"/>
      <c r="U436" s="214"/>
      <c r="V436" s="214"/>
      <c r="W436" s="214"/>
      <c r="X436" s="214"/>
      <c r="Y436" s="214"/>
      <c r="Z436" s="214"/>
      <c r="AA436" s="214"/>
      <c r="AB436" s="214"/>
      <c r="AC436" s="214"/>
      <c r="AD436" s="214"/>
      <c r="AE436" s="214"/>
      <c r="AF436" s="214"/>
      <c r="AG436" s="214"/>
      <c r="AH436" s="214"/>
      <c r="AI436" s="214"/>
      <c r="AJ436" s="214"/>
      <c r="AK436" s="214"/>
      <c r="AL436" s="214"/>
      <c r="AM436" s="214"/>
      <c r="AN436" s="214"/>
      <c r="AO436" s="214"/>
      <c r="AP436" s="214"/>
      <c r="AQ436" s="214"/>
      <c r="AR436" s="214"/>
      <c r="AS436" s="214"/>
      <c r="AT436" s="214"/>
      <c r="AU436" s="214"/>
      <c r="AV436" s="214"/>
      <c r="AW436" s="214"/>
      <c r="AX436" s="214"/>
      <c r="AY436" s="214"/>
      <c r="AZ436" s="214"/>
      <c r="BA436" s="214"/>
      <c r="BB436" s="214"/>
      <c r="BC436" s="214"/>
      <c r="BD436" s="214"/>
      <c r="BE436" s="214"/>
      <c r="BF436" s="214"/>
      <c r="BG436" s="214"/>
      <c r="BH436" s="214"/>
      <c r="BI436" s="214"/>
      <c r="BJ436" s="214"/>
      <c r="BK436" s="214"/>
      <c r="BL436" s="214"/>
      <c r="BM436" s="214"/>
      <c r="BN436" s="214"/>
      <c r="BO436" s="214"/>
      <c r="BP436" s="214"/>
      <c r="BQ436" s="214"/>
      <c r="BR436" s="214"/>
      <c r="BS436" s="214"/>
      <c r="BT436" s="214"/>
      <c r="BU436" s="214"/>
      <c r="BV436" s="214"/>
      <c r="BW436" s="214"/>
      <c r="BX436" s="214"/>
      <c r="BY436" s="214"/>
      <c r="BZ436" s="214"/>
      <c r="CA436" s="214"/>
    </row>
    <row r="437" spans="1:79" x14ac:dyDescent="0.25">
      <c r="A437" s="214"/>
      <c r="B437" s="214"/>
      <c r="C437" s="214"/>
      <c r="D437" s="214"/>
      <c r="E437" s="214"/>
      <c r="F437" s="214"/>
      <c r="G437" s="214"/>
      <c r="H437" s="214"/>
      <c r="I437" s="214"/>
      <c r="J437" s="214"/>
      <c r="K437" s="214"/>
      <c r="L437" s="214"/>
      <c r="M437" s="214"/>
      <c r="N437" s="214"/>
      <c r="O437" s="214"/>
      <c r="P437" s="214"/>
      <c r="Q437" s="214"/>
      <c r="R437" s="214"/>
      <c r="S437" s="214"/>
      <c r="T437" s="214"/>
      <c r="U437" s="214"/>
      <c r="V437" s="214"/>
      <c r="W437" s="214"/>
      <c r="X437" s="214"/>
      <c r="Y437" s="214"/>
      <c r="Z437" s="214"/>
      <c r="AA437" s="214"/>
      <c r="AB437" s="214"/>
      <c r="AC437" s="214"/>
      <c r="AD437" s="214"/>
      <c r="AE437" s="214"/>
      <c r="AF437" s="214"/>
      <c r="AG437" s="214"/>
      <c r="AH437" s="214"/>
      <c r="AI437" s="214"/>
      <c r="AJ437" s="214"/>
      <c r="AK437" s="214"/>
      <c r="AL437" s="214"/>
      <c r="AM437" s="214"/>
      <c r="AN437" s="214"/>
      <c r="AO437" s="214"/>
      <c r="AP437" s="214"/>
      <c r="AQ437" s="214"/>
      <c r="AR437" s="214"/>
      <c r="AS437" s="214"/>
      <c r="AT437" s="214"/>
      <c r="AU437" s="214"/>
      <c r="AV437" s="214"/>
      <c r="AW437" s="214"/>
      <c r="AX437" s="214"/>
      <c r="AY437" s="214"/>
      <c r="AZ437" s="214"/>
      <c r="BA437" s="214"/>
      <c r="BB437" s="214"/>
      <c r="BC437" s="214"/>
      <c r="BD437" s="214"/>
      <c r="BE437" s="214"/>
      <c r="BF437" s="214"/>
      <c r="BG437" s="214"/>
      <c r="BH437" s="214"/>
      <c r="BI437" s="214"/>
      <c r="BJ437" s="214"/>
      <c r="BK437" s="214"/>
      <c r="BL437" s="214"/>
      <c r="BM437" s="214"/>
      <c r="BN437" s="214"/>
      <c r="BO437" s="214"/>
      <c r="BP437" s="214"/>
      <c r="BQ437" s="214"/>
      <c r="BR437" s="214"/>
      <c r="BS437" s="214"/>
      <c r="BT437" s="214"/>
      <c r="BU437" s="214"/>
      <c r="BV437" s="214"/>
      <c r="BW437" s="214"/>
      <c r="BX437" s="214"/>
      <c r="BY437" s="214"/>
      <c r="BZ437" s="214"/>
      <c r="CA437" s="214"/>
    </row>
    <row r="438" spans="1:79" x14ac:dyDescent="0.25">
      <c r="A438" s="214"/>
      <c r="B438" s="214"/>
      <c r="C438" s="214"/>
      <c r="D438" s="214"/>
      <c r="E438" s="214"/>
      <c r="F438" s="214"/>
      <c r="G438" s="214"/>
      <c r="H438" s="214"/>
      <c r="I438" s="214"/>
      <c r="J438" s="214"/>
      <c r="K438" s="214"/>
      <c r="L438" s="214"/>
      <c r="M438" s="214"/>
      <c r="N438" s="214"/>
      <c r="O438" s="214"/>
      <c r="P438" s="214"/>
      <c r="Q438" s="214"/>
      <c r="R438" s="214"/>
      <c r="S438" s="214"/>
      <c r="T438" s="214"/>
      <c r="U438" s="214"/>
      <c r="V438" s="214"/>
      <c r="W438" s="214"/>
      <c r="X438" s="214"/>
      <c r="Y438" s="214"/>
      <c r="Z438" s="214"/>
      <c r="AA438" s="214"/>
      <c r="AB438" s="214"/>
      <c r="AC438" s="214"/>
      <c r="AD438" s="214"/>
      <c r="AE438" s="214"/>
      <c r="AF438" s="214"/>
      <c r="AG438" s="214"/>
      <c r="AH438" s="214"/>
      <c r="AI438" s="214"/>
      <c r="AJ438" s="214"/>
      <c r="AK438" s="214"/>
      <c r="AL438" s="214"/>
      <c r="AM438" s="214"/>
      <c r="AN438" s="214"/>
      <c r="AO438" s="214"/>
      <c r="AP438" s="214"/>
      <c r="AQ438" s="214"/>
      <c r="AR438" s="214"/>
      <c r="AS438" s="214"/>
      <c r="AT438" s="214"/>
      <c r="AU438" s="214"/>
      <c r="AV438" s="214"/>
      <c r="AW438" s="214"/>
      <c r="AX438" s="214"/>
      <c r="AY438" s="214"/>
      <c r="AZ438" s="214"/>
      <c r="BA438" s="214"/>
      <c r="BB438" s="214"/>
      <c r="BC438" s="214"/>
      <c r="BD438" s="214"/>
      <c r="BE438" s="214"/>
      <c r="BF438" s="214"/>
      <c r="BG438" s="214"/>
      <c r="BH438" s="214"/>
      <c r="BI438" s="214"/>
      <c r="BJ438" s="214"/>
      <c r="BK438" s="214"/>
      <c r="BL438" s="214"/>
      <c r="BM438" s="214"/>
      <c r="BN438" s="214"/>
      <c r="BO438" s="214"/>
      <c r="BP438" s="214"/>
      <c r="BQ438" s="214"/>
      <c r="BR438" s="214"/>
      <c r="BS438" s="214"/>
      <c r="BT438" s="214"/>
      <c r="BU438" s="214"/>
      <c r="BV438" s="214"/>
      <c r="BW438" s="214"/>
      <c r="BX438" s="214"/>
      <c r="BY438" s="214"/>
      <c r="BZ438" s="214"/>
      <c r="CA438" s="214"/>
    </row>
    <row r="439" spans="1:79" x14ac:dyDescent="0.25">
      <c r="A439" s="214"/>
      <c r="B439" s="214"/>
      <c r="C439" s="214"/>
      <c r="D439" s="214"/>
      <c r="E439" s="214"/>
      <c r="F439" s="214"/>
      <c r="G439" s="214"/>
      <c r="H439" s="214"/>
      <c r="I439" s="214"/>
      <c r="J439" s="214"/>
      <c r="K439" s="214"/>
      <c r="L439" s="214"/>
      <c r="M439" s="214"/>
      <c r="N439" s="214"/>
      <c r="O439" s="214"/>
      <c r="P439" s="214"/>
      <c r="Q439" s="214"/>
      <c r="R439" s="214"/>
      <c r="S439" s="214"/>
      <c r="T439" s="214"/>
      <c r="U439" s="214"/>
      <c r="V439" s="214"/>
      <c r="W439" s="214"/>
      <c r="X439" s="214"/>
      <c r="Y439" s="214"/>
      <c r="Z439" s="214"/>
      <c r="AA439" s="214"/>
      <c r="AB439" s="214"/>
      <c r="AC439" s="214"/>
      <c r="AD439" s="214"/>
      <c r="AE439" s="214"/>
      <c r="AF439" s="214"/>
      <c r="AG439" s="214"/>
      <c r="AH439" s="214"/>
      <c r="AI439" s="214"/>
      <c r="AJ439" s="214"/>
      <c r="AK439" s="214"/>
      <c r="AL439" s="214"/>
      <c r="AM439" s="214"/>
      <c r="AN439" s="214"/>
      <c r="AO439" s="214"/>
      <c r="AP439" s="214"/>
      <c r="AQ439" s="214"/>
      <c r="AR439" s="214"/>
      <c r="AS439" s="214"/>
      <c r="AT439" s="214"/>
      <c r="AU439" s="214"/>
      <c r="AV439" s="214"/>
      <c r="AW439" s="214"/>
      <c r="AX439" s="214"/>
      <c r="AY439" s="214"/>
      <c r="AZ439" s="214"/>
      <c r="BA439" s="214"/>
      <c r="BB439" s="214"/>
      <c r="BC439" s="214"/>
      <c r="BD439" s="214"/>
      <c r="BE439" s="214"/>
      <c r="BF439" s="214"/>
      <c r="BG439" s="214"/>
      <c r="BH439" s="214"/>
      <c r="BI439" s="214"/>
      <c r="BJ439" s="214"/>
      <c r="BK439" s="214"/>
      <c r="BL439" s="214"/>
      <c r="BM439" s="214"/>
      <c r="BN439" s="214"/>
      <c r="BO439" s="214"/>
      <c r="BP439" s="214"/>
      <c r="BQ439" s="214"/>
      <c r="BR439" s="214"/>
      <c r="BS439" s="214"/>
      <c r="BT439" s="214"/>
      <c r="BU439" s="214"/>
      <c r="BV439" s="214"/>
      <c r="BW439" s="214"/>
      <c r="BX439" s="214"/>
      <c r="BY439" s="214"/>
      <c r="BZ439" s="214"/>
      <c r="CA439" s="214"/>
    </row>
    <row r="440" spans="1:79" x14ac:dyDescent="0.25">
      <c r="A440" s="214"/>
      <c r="B440" s="214"/>
      <c r="C440" s="214"/>
      <c r="D440" s="214"/>
      <c r="E440" s="214"/>
      <c r="F440" s="214"/>
      <c r="G440" s="214"/>
      <c r="H440" s="214"/>
      <c r="I440" s="214"/>
      <c r="J440" s="214"/>
      <c r="K440" s="214"/>
      <c r="L440" s="214"/>
      <c r="M440" s="214"/>
      <c r="N440" s="214"/>
      <c r="O440" s="214"/>
      <c r="P440" s="214"/>
      <c r="Q440" s="214"/>
      <c r="R440" s="214"/>
      <c r="S440" s="214"/>
      <c r="T440" s="214"/>
      <c r="U440" s="214"/>
      <c r="V440" s="214"/>
      <c r="W440" s="214"/>
      <c r="X440" s="214"/>
      <c r="Y440" s="214"/>
      <c r="Z440" s="214"/>
      <c r="AA440" s="214"/>
      <c r="AB440" s="214"/>
      <c r="AC440" s="214"/>
      <c r="AD440" s="214"/>
      <c r="AE440" s="214"/>
      <c r="AF440" s="214"/>
      <c r="AG440" s="214"/>
      <c r="AH440" s="214"/>
      <c r="AI440" s="214"/>
      <c r="AJ440" s="214"/>
      <c r="AK440" s="214"/>
      <c r="AL440" s="214"/>
      <c r="AM440" s="214"/>
      <c r="AN440" s="214"/>
      <c r="AO440" s="214"/>
      <c r="AP440" s="214"/>
      <c r="AQ440" s="214"/>
      <c r="AR440" s="214"/>
      <c r="AS440" s="214"/>
      <c r="AT440" s="214"/>
      <c r="AU440" s="214"/>
      <c r="AV440" s="214"/>
      <c r="AW440" s="214"/>
      <c r="AX440" s="214"/>
      <c r="AY440" s="214"/>
      <c r="AZ440" s="214"/>
      <c r="BA440" s="214"/>
      <c r="BB440" s="214"/>
      <c r="BC440" s="214"/>
      <c r="BD440" s="214"/>
      <c r="BE440" s="214"/>
      <c r="BF440" s="214"/>
      <c r="BG440" s="214"/>
      <c r="BH440" s="214"/>
      <c r="BI440" s="214"/>
      <c r="BJ440" s="214"/>
      <c r="BK440" s="214"/>
      <c r="BL440" s="214"/>
      <c r="BM440" s="214"/>
      <c r="BN440" s="214"/>
      <c r="BO440" s="214"/>
      <c r="BP440" s="214"/>
      <c r="BQ440" s="214"/>
      <c r="BR440" s="214"/>
      <c r="BS440" s="214"/>
      <c r="BT440" s="214"/>
      <c r="BU440" s="214"/>
      <c r="BV440" s="214"/>
      <c r="BW440" s="214"/>
      <c r="BX440" s="214"/>
      <c r="BY440" s="214"/>
      <c r="BZ440" s="214"/>
      <c r="CA440" s="214"/>
    </row>
    <row r="441" spans="1:79" x14ac:dyDescent="0.25">
      <c r="A441" s="214"/>
      <c r="B441" s="214"/>
      <c r="C441" s="214"/>
      <c r="D441" s="214"/>
      <c r="E441" s="214"/>
      <c r="F441" s="214"/>
      <c r="G441" s="214"/>
      <c r="H441" s="214"/>
      <c r="I441" s="214"/>
      <c r="J441" s="214"/>
      <c r="K441" s="214"/>
      <c r="L441" s="214"/>
      <c r="M441" s="214"/>
      <c r="N441" s="214"/>
      <c r="O441" s="214"/>
      <c r="P441" s="214"/>
      <c r="Q441" s="214"/>
      <c r="R441" s="214"/>
      <c r="S441" s="214"/>
      <c r="T441" s="214"/>
      <c r="U441" s="214"/>
      <c r="V441" s="214"/>
      <c r="W441" s="214"/>
      <c r="X441" s="214"/>
      <c r="Y441" s="214"/>
      <c r="Z441" s="214"/>
      <c r="AA441" s="214"/>
      <c r="AB441" s="214"/>
      <c r="AC441" s="214"/>
      <c r="AD441" s="214"/>
      <c r="AE441" s="214"/>
      <c r="AF441" s="214"/>
      <c r="AG441" s="214"/>
      <c r="AH441" s="214"/>
      <c r="AI441" s="214"/>
      <c r="AJ441" s="214"/>
      <c r="AK441" s="214"/>
      <c r="AL441" s="214"/>
      <c r="AM441" s="214"/>
      <c r="AN441" s="214"/>
      <c r="AO441" s="214"/>
      <c r="AP441" s="214"/>
      <c r="AQ441" s="214"/>
      <c r="AR441" s="214"/>
      <c r="AS441" s="214"/>
      <c r="AT441" s="214"/>
      <c r="AU441" s="214"/>
      <c r="AV441" s="214"/>
      <c r="AW441" s="214"/>
      <c r="AX441" s="214"/>
      <c r="AY441" s="214"/>
      <c r="AZ441" s="214"/>
      <c r="BA441" s="214"/>
      <c r="BB441" s="214"/>
      <c r="BC441" s="214"/>
      <c r="BD441" s="214"/>
      <c r="BE441" s="214"/>
      <c r="BF441" s="214"/>
      <c r="BG441" s="214"/>
      <c r="BH441" s="214"/>
      <c r="BI441" s="214"/>
      <c r="BJ441" s="214"/>
      <c r="BK441" s="214"/>
      <c r="BL441" s="214"/>
      <c r="BM441" s="214"/>
      <c r="BN441" s="214"/>
      <c r="BO441" s="214"/>
      <c r="BP441" s="214"/>
      <c r="BQ441" s="214"/>
      <c r="BR441" s="214"/>
      <c r="BS441" s="214"/>
      <c r="BT441" s="214"/>
      <c r="BU441" s="214"/>
      <c r="BV441" s="214"/>
      <c r="BW441" s="214"/>
      <c r="BX441" s="214"/>
      <c r="BY441" s="214"/>
      <c r="BZ441" s="214"/>
      <c r="CA441" s="214"/>
    </row>
    <row r="442" spans="1:79" x14ac:dyDescent="0.25">
      <c r="A442" s="214"/>
      <c r="B442" s="214"/>
      <c r="C442" s="214"/>
      <c r="D442" s="214"/>
      <c r="E442" s="214"/>
      <c r="F442" s="214"/>
      <c r="G442" s="214"/>
      <c r="H442" s="214"/>
      <c r="I442" s="214"/>
      <c r="J442" s="214"/>
      <c r="K442" s="214"/>
      <c r="L442" s="214"/>
      <c r="M442" s="214"/>
      <c r="N442" s="214"/>
      <c r="O442" s="214"/>
      <c r="P442" s="214"/>
      <c r="Q442" s="214"/>
      <c r="R442" s="214"/>
      <c r="S442" s="214"/>
      <c r="T442" s="214"/>
      <c r="U442" s="214"/>
      <c r="V442" s="214"/>
      <c r="W442" s="214"/>
      <c r="X442" s="214"/>
      <c r="Y442" s="214"/>
      <c r="Z442" s="214"/>
      <c r="AA442" s="214"/>
      <c r="AB442" s="214"/>
      <c r="AC442" s="214"/>
      <c r="AD442" s="214"/>
      <c r="AE442" s="214"/>
      <c r="AF442" s="214"/>
      <c r="AG442" s="214"/>
      <c r="AH442" s="214"/>
      <c r="AI442" s="214"/>
      <c r="AJ442" s="214"/>
      <c r="AK442" s="214"/>
      <c r="AL442" s="214"/>
      <c r="AM442" s="214"/>
      <c r="AN442" s="214"/>
      <c r="AO442" s="214"/>
      <c r="AP442" s="214"/>
      <c r="AQ442" s="214"/>
      <c r="AR442" s="214"/>
      <c r="AS442" s="214"/>
      <c r="AT442" s="214"/>
      <c r="AU442" s="214"/>
      <c r="AV442" s="214"/>
      <c r="AW442" s="214"/>
      <c r="AX442" s="214"/>
      <c r="AY442" s="214"/>
      <c r="AZ442" s="214"/>
      <c r="BA442" s="214"/>
      <c r="BB442" s="214"/>
      <c r="BC442" s="214"/>
      <c r="BD442" s="214"/>
      <c r="BE442" s="214"/>
      <c r="BF442" s="214"/>
      <c r="BG442" s="214"/>
      <c r="BH442" s="214"/>
      <c r="BI442" s="214"/>
      <c r="BJ442" s="214"/>
      <c r="BK442" s="214"/>
      <c r="BL442" s="214"/>
      <c r="BM442" s="214"/>
      <c r="BN442" s="214"/>
      <c r="BO442" s="214"/>
      <c r="BP442" s="214"/>
      <c r="BQ442" s="214"/>
      <c r="BR442" s="214"/>
      <c r="BS442" s="214"/>
      <c r="BT442" s="214"/>
      <c r="BU442" s="214"/>
      <c r="BV442" s="214"/>
      <c r="BW442" s="214"/>
      <c r="BX442" s="214"/>
      <c r="BY442" s="214"/>
      <c r="BZ442" s="214"/>
      <c r="CA442" s="214"/>
    </row>
    <row r="443" spans="1:79" x14ac:dyDescent="0.25">
      <c r="A443" s="214"/>
      <c r="B443" s="214"/>
      <c r="C443" s="214"/>
      <c r="D443" s="214"/>
      <c r="E443" s="214"/>
      <c r="F443" s="214"/>
      <c r="G443" s="214"/>
      <c r="H443" s="214"/>
      <c r="I443" s="214"/>
      <c r="J443" s="214"/>
      <c r="K443" s="214"/>
      <c r="L443" s="214"/>
      <c r="M443" s="214"/>
      <c r="N443" s="214"/>
      <c r="O443" s="214"/>
      <c r="P443" s="214"/>
      <c r="Q443" s="214"/>
      <c r="R443" s="214"/>
      <c r="S443" s="214"/>
      <c r="T443" s="214"/>
      <c r="U443" s="214"/>
      <c r="V443" s="214"/>
      <c r="W443" s="214"/>
      <c r="X443" s="214"/>
      <c r="Y443" s="214"/>
      <c r="Z443" s="214"/>
      <c r="AA443" s="214"/>
      <c r="AB443" s="214"/>
      <c r="AC443" s="214"/>
      <c r="AD443" s="214"/>
      <c r="AE443" s="214"/>
      <c r="AF443" s="214"/>
      <c r="AG443" s="214"/>
      <c r="AH443" s="214"/>
      <c r="AI443" s="214"/>
      <c r="AJ443" s="214"/>
      <c r="AK443" s="214"/>
      <c r="AL443" s="214"/>
      <c r="AM443" s="214"/>
      <c r="AN443" s="214"/>
      <c r="AO443" s="214"/>
      <c r="AP443" s="214"/>
      <c r="AQ443" s="214"/>
      <c r="AR443" s="214"/>
      <c r="AS443" s="214"/>
      <c r="AT443" s="214"/>
      <c r="AU443" s="214"/>
      <c r="AV443" s="214"/>
      <c r="AW443" s="214"/>
      <c r="AX443" s="214"/>
      <c r="AY443" s="214"/>
      <c r="AZ443" s="214"/>
      <c r="BA443" s="214"/>
      <c r="BB443" s="214"/>
      <c r="BC443" s="214"/>
      <c r="BD443" s="214"/>
      <c r="BE443" s="214"/>
      <c r="BF443" s="214"/>
      <c r="BG443" s="214"/>
      <c r="BH443" s="214"/>
      <c r="BI443" s="214"/>
      <c r="BJ443" s="214"/>
      <c r="BK443" s="214"/>
      <c r="BL443" s="214"/>
      <c r="BM443" s="214"/>
      <c r="BN443" s="214"/>
      <c r="BO443" s="214"/>
      <c r="BP443" s="214"/>
      <c r="BQ443" s="214"/>
      <c r="BR443" s="214"/>
      <c r="BS443" s="214"/>
      <c r="BT443" s="214"/>
      <c r="BU443" s="214"/>
      <c r="BV443" s="214"/>
      <c r="BW443" s="214"/>
      <c r="BX443" s="214"/>
      <c r="BY443" s="214"/>
      <c r="BZ443" s="214"/>
      <c r="CA443" s="214"/>
    </row>
    <row r="444" spans="1:79" x14ac:dyDescent="0.25">
      <c r="A444" s="214"/>
      <c r="B444" s="214"/>
      <c r="C444" s="214"/>
      <c r="D444" s="214"/>
      <c r="E444" s="214"/>
      <c r="F444" s="214"/>
      <c r="G444" s="214"/>
      <c r="H444" s="214"/>
      <c r="I444" s="214"/>
      <c r="J444" s="214"/>
      <c r="K444" s="214"/>
      <c r="L444" s="214"/>
      <c r="M444" s="214"/>
      <c r="N444" s="214"/>
      <c r="O444" s="214"/>
      <c r="P444" s="214"/>
      <c r="Q444" s="214"/>
      <c r="R444" s="214"/>
      <c r="S444" s="214"/>
      <c r="T444" s="214"/>
      <c r="U444" s="214"/>
      <c r="V444" s="214"/>
      <c r="W444" s="214"/>
      <c r="X444" s="214"/>
      <c r="Y444" s="214"/>
      <c r="Z444" s="214"/>
      <c r="AA444" s="214"/>
      <c r="AB444" s="214"/>
      <c r="AC444" s="214"/>
      <c r="AD444" s="214"/>
      <c r="AE444" s="214"/>
      <c r="AF444" s="214"/>
      <c r="AG444" s="214"/>
      <c r="AH444" s="214"/>
      <c r="AI444" s="214"/>
      <c r="AJ444" s="214"/>
      <c r="AK444" s="214"/>
      <c r="AL444" s="214"/>
      <c r="AM444" s="214"/>
      <c r="AN444" s="214"/>
      <c r="AO444" s="214"/>
      <c r="AP444" s="214"/>
      <c r="AQ444" s="214"/>
      <c r="AR444" s="214"/>
      <c r="AS444" s="214"/>
      <c r="AT444" s="214"/>
      <c r="AU444" s="214"/>
      <c r="AV444" s="214"/>
      <c r="AW444" s="214"/>
      <c r="AX444" s="214"/>
      <c r="AY444" s="214"/>
      <c r="AZ444" s="214"/>
      <c r="BA444" s="214"/>
      <c r="BB444" s="214"/>
      <c r="BC444" s="214"/>
      <c r="BD444" s="214"/>
      <c r="BE444" s="214"/>
      <c r="BF444" s="214"/>
      <c r="BG444" s="214"/>
      <c r="BH444" s="214"/>
      <c r="BI444" s="214"/>
      <c r="BJ444" s="214"/>
      <c r="BK444" s="214"/>
      <c r="BL444" s="214"/>
      <c r="BM444" s="214"/>
      <c r="BN444" s="214"/>
      <c r="BO444" s="214"/>
      <c r="BP444" s="214"/>
      <c r="BQ444" s="214"/>
      <c r="BR444" s="214"/>
      <c r="BS444" s="214"/>
      <c r="BT444" s="214"/>
      <c r="BU444" s="214"/>
      <c r="BV444" s="214"/>
      <c r="BW444" s="214"/>
      <c r="BX444" s="214"/>
      <c r="BY444" s="214"/>
      <c r="BZ444" s="214"/>
      <c r="CA444" s="214"/>
    </row>
    <row r="445" spans="1:79" x14ac:dyDescent="0.25">
      <c r="A445" s="214"/>
      <c r="B445" s="214"/>
      <c r="C445" s="214"/>
      <c r="D445" s="214"/>
      <c r="E445" s="214"/>
      <c r="F445" s="214"/>
      <c r="G445" s="214"/>
      <c r="H445" s="214"/>
      <c r="I445" s="214"/>
      <c r="J445" s="214"/>
      <c r="K445" s="214"/>
      <c r="L445" s="214"/>
      <c r="M445" s="214"/>
      <c r="N445" s="214"/>
      <c r="O445" s="214"/>
      <c r="P445" s="214"/>
      <c r="Q445" s="214"/>
      <c r="R445" s="214"/>
      <c r="S445" s="214"/>
      <c r="T445" s="214"/>
      <c r="U445" s="214"/>
      <c r="V445" s="214"/>
      <c r="W445" s="214"/>
      <c r="X445" s="214"/>
      <c r="Y445" s="214"/>
      <c r="Z445" s="214"/>
      <c r="AA445" s="214"/>
      <c r="AB445" s="214"/>
      <c r="AC445" s="214"/>
      <c r="AD445" s="214"/>
      <c r="AE445" s="214"/>
      <c r="AF445" s="214"/>
      <c r="AG445" s="214"/>
      <c r="AH445" s="214"/>
      <c r="AI445" s="214"/>
      <c r="AJ445" s="214"/>
      <c r="AK445" s="214"/>
      <c r="AL445" s="214"/>
      <c r="AM445" s="214"/>
      <c r="AN445" s="214"/>
      <c r="AO445" s="214"/>
      <c r="AP445" s="214"/>
      <c r="AQ445" s="214"/>
      <c r="AR445" s="214"/>
      <c r="AS445" s="214"/>
      <c r="AT445" s="214"/>
      <c r="AU445" s="214"/>
      <c r="AV445" s="214"/>
      <c r="AW445" s="214"/>
      <c r="AX445" s="214"/>
      <c r="AY445" s="214"/>
      <c r="AZ445" s="214"/>
      <c r="BA445" s="214"/>
      <c r="BB445" s="214"/>
      <c r="BC445" s="214"/>
      <c r="BD445" s="214"/>
      <c r="BE445" s="214"/>
      <c r="BF445" s="214"/>
      <c r="BG445" s="214"/>
      <c r="BH445" s="214"/>
      <c r="BI445" s="214"/>
      <c r="BJ445" s="214"/>
      <c r="BK445" s="214"/>
      <c r="BL445" s="214"/>
      <c r="BM445" s="214"/>
      <c r="BN445" s="214"/>
      <c r="BO445" s="214"/>
      <c r="BP445" s="214"/>
      <c r="BQ445" s="214"/>
      <c r="BR445" s="214"/>
      <c r="BS445" s="214"/>
      <c r="BT445" s="214"/>
      <c r="BU445" s="214"/>
      <c r="BV445" s="214"/>
      <c r="BW445" s="214"/>
      <c r="BX445" s="214"/>
      <c r="BY445" s="214"/>
      <c r="BZ445" s="214"/>
      <c r="CA445" s="214"/>
    </row>
    <row r="446" spans="1:79" x14ac:dyDescent="0.25">
      <c r="A446" s="214"/>
      <c r="B446" s="214"/>
      <c r="C446" s="214"/>
      <c r="D446" s="214"/>
      <c r="E446" s="214"/>
      <c r="F446" s="214"/>
      <c r="G446" s="214"/>
      <c r="H446" s="214"/>
      <c r="I446" s="214"/>
      <c r="J446" s="214"/>
      <c r="K446" s="214"/>
      <c r="L446" s="214"/>
      <c r="M446" s="214"/>
      <c r="N446" s="214"/>
      <c r="O446" s="214"/>
      <c r="P446" s="214"/>
      <c r="Q446" s="214"/>
      <c r="R446" s="214"/>
      <c r="S446" s="214"/>
      <c r="T446" s="214"/>
      <c r="U446" s="214"/>
      <c r="V446" s="214"/>
      <c r="W446" s="214"/>
      <c r="X446" s="214"/>
      <c r="Y446" s="214"/>
      <c r="Z446" s="214"/>
      <c r="AA446" s="214"/>
      <c r="AB446" s="214"/>
      <c r="AC446" s="214"/>
      <c r="AD446" s="214"/>
      <c r="AE446" s="214"/>
      <c r="AF446" s="214"/>
      <c r="AG446" s="214"/>
      <c r="AH446" s="214"/>
      <c r="AI446" s="214"/>
      <c r="AJ446" s="214"/>
      <c r="AK446" s="214"/>
      <c r="AL446" s="214"/>
      <c r="AM446" s="214"/>
      <c r="AN446" s="214"/>
      <c r="AO446" s="214"/>
      <c r="AP446" s="214"/>
      <c r="AQ446" s="214"/>
      <c r="AR446" s="214"/>
      <c r="AS446" s="214"/>
      <c r="AT446" s="214"/>
      <c r="AU446" s="214"/>
      <c r="AV446" s="214"/>
      <c r="AW446" s="214"/>
      <c r="AX446" s="214"/>
      <c r="AY446" s="214"/>
      <c r="AZ446" s="214"/>
      <c r="BA446" s="214"/>
      <c r="BB446" s="214"/>
      <c r="BC446" s="214"/>
      <c r="BD446" s="214"/>
      <c r="BE446" s="214"/>
      <c r="BF446" s="214"/>
      <c r="BG446" s="214"/>
      <c r="BH446" s="214"/>
      <c r="BI446" s="214"/>
      <c r="BJ446" s="214"/>
      <c r="BK446" s="214"/>
      <c r="BL446" s="214"/>
      <c r="BM446" s="214"/>
      <c r="BN446" s="214"/>
      <c r="BO446" s="214"/>
      <c r="BP446" s="214"/>
      <c r="BQ446" s="214"/>
      <c r="BR446" s="214"/>
      <c r="BS446" s="214"/>
      <c r="BT446" s="214"/>
      <c r="BU446" s="214"/>
      <c r="BV446" s="214"/>
      <c r="BW446" s="214"/>
      <c r="BX446" s="214"/>
      <c r="BY446" s="214"/>
      <c r="BZ446" s="214"/>
      <c r="CA446" s="214"/>
    </row>
    <row r="447" spans="1:79" x14ac:dyDescent="0.25">
      <c r="A447" s="214"/>
      <c r="B447" s="214"/>
      <c r="C447" s="214"/>
      <c r="D447" s="214"/>
      <c r="E447" s="214"/>
      <c r="F447" s="214"/>
      <c r="G447" s="214"/>
      <c r="H447" s="214"/>
      <c r="I447" s="214"/>
      <c r="J447" s="214"/>
      <c r="K447" s="214"/>
      <c r="L447" s="214"/>
      <c r="M447" s="214"/>
      <c r="N447" s="214"/>
      <c r="O447" s="214"/>
      <c r="P447" s="214"/>
      <c r="Q447" s="214"/>
      <c r="R447" s="214"/>
      <c r="S447" s="214"/>
      <c r="T447" s="214"/>
      <c r="U447" s="214"/>
      <c r="V447" s="214"/>
      <c r="W447" s="214"/>
      <c r="X447" s="214"/>
      <c r="Y447" s="214"/>
      <c r="Z447" s="214"/>
      <c r="AA447" s="214"/>
      <c r="AB447" s="214"/>
      <c r="AC447" s="214"/>
      <c r="AD447" s="214"/>
      <c r="AE447" s="214"/>
      <c r="AF447" s="214"/>
      <c r="AG447" s="214"/>
      <c r="AH447" s="214"/>
      <c r="AI447" s="214"/>
      <c r="AJ447" s="214"/>
      <c r="AK447" s="214"/>
      <c r="AL447" s="214"/>
      <c r="AM447" s="214"/>
      <c r="AN447" s="214"/>
      <c r="AO447" s="214"/>
      <c r="AP447" s="214"/>
      <c r="AQ447" s="214"/>
      <c r="AR447" s="214"/>
      <c r="AS447" s="214"/>
      <c r="AT447" s="214"/>
      <c r="AU447" s="214"/>
      <c r="AV447" s="214"/>
      <c r="AW447" s="214"/>
      <c r="AX447" s="214"/>
      <c r="AY447" s="214"/>
      <c r="AZ447" s="214"/>
      <c r="BA447" s="214"/>
      <c r="BB447" s="214"/>
      <c r="BC447" s="214"/>
      <c r="BD447" s="214"/>
      <c r="BE447" s="214"/>
      <c r="BF447" s="214"/>
      <c r="BG447" s="214"/>
      <c r="BH447" s="214"/>
      <c r="BI447" s="214"/>
      <c r="BJ447" s="214"/>
      <c r="BK447" s="214"/>
      <c r="BL447" s="214"/>
      <c r="BM447" s="214"/>
      <c r="BN447" s="214"/>
      <c r="BO447" s="214"/>
      <c r="BP447" s="214"/>
      <c r="BQ447" s="214"/>
      <c r="BR447" s="214"/>
      <c r="BS447" s="214"/>
      <c r="BT447" s="214"/>
      <c r="BU447" s="214"/>
      <c r="BV447" s="214"/>
      <c r="BW447" s="214"/>
      <c r="BX447" s="214"/>
      <c r="BY447" s="214"/>
      <c r="BZ447" s="214"/>
      <c r="CA447" s="214"/>
    </row>
    <row r="448" spans="1:79" x14ac:dyDescent="0.25">
      <c r="A448" s="214"/>
      <c r="B448" s="214"/>
      <c r="C448" s="214"/>
      <c r="D448" s="214"/>
      <c r="E448" s="214"/>
      <c r="F448" s="214"/>
      <c r="G448" s="214"/>
      <c r="H448" s="214"/>
      <c r="I448" s="214"/>
      <c r="J448" s="214"/>
      <c r="K448" s="214"/>
      <c r="L448" s="214"/>
      <c r="M448" s="214"/>
      <c r="N448" s="214"/>
      <c r="O448" s="214"/>
      <c r="P448" s="214"/>
      <c r="Q448" s="214"/>
      <c r="R448" s="214"/>
      <c r="S448" s="214"/>
      <c r="T448" s="214"/>
      <c r="U448" s="214"/>
      <c r="V448" s="214"/>
      <c r="W448" s="214"/>
      <c r="X448" s="214"/>
      <c r="Y448" s="214"/>
      <c r="Z448" s="214"/>
      <c r="AA448" s="214"/>
      <c r="AB448" s="214"/>
      <c r="AC448" s="214"/>
      <c r="AD448" s="214"/>
      <c r="AE448" s="214"/>
      <c r="AF448" s="214"/>
      <c r="AG448" s="214"/>
      <c r="AH448" s="214"/>
      <c r="AI448" s="214"/>
      <c r="AJ448" s="214"/>
      <c r="AK448" s="214"/>
      <c r="AL448" s="214"/>
      <c r="AM448" s="214"/>
      <c r="AN448" s="214"/>
      <c r="AO448" s="214"/>
      <c r="AP448" s="214"/>
      <c r="AQ448" s="214"/>
      <c r="AR448" s="214"/>
      <c r="AS448" s="214"/>
      <c r="AT448" s="214"/>
      <c r="AU448" s="214"/>
      <c r="AV448" s="214"/>
      <c r="AW448" s="214"/>
      <c r="AX448" s="214"/>
      <c r="AY448" s="214"/>
      <c r="AZ448" s="214"/>
      <c r="BA448" s="214"/>
      <c r="BB448" s="214"/>
      <c r="BC448" s="214"/>
      <c r="BD448" s="214"/>
      <c r="BE448" s="214"/>
      <c r="BF448" s="214"/>
      <c r="BG448" s="214"/>
      <c r="BH448" s="214"/>
      <c r="BI448" s="214"/>
      <c r="BJ448" s="214"/>
      <c r="BK448" s="214"/>
      <c r="BL448" s="214"/>
      <c r="BM448" s="214"/>
      <c r="BN448" s="214"/>
      <c r="BO448" s="214"/>
      <c r="BP448" s="214"/>
      <c r="BQ448" s="214"/>
      <c r="BR448" s="214"/>
      <c r="BS448" s="214"/>
      <c r="BT448" s="214"/>
      <c r="BU448" s="214"/>
      <c r="BV448" s="214"/>
      <c r="BW448" s="214"/>
      <c r="BX448" s="214"/>
      <c r="BY448" s="214"/>
      <c r="BZ448" s="214"/>
      <c r="CA448" s="214"/>
    </row>
    <row r="449" spans="1:79" x14ac:dyDescent="0.25">
      <c r="A449" s="214"/>
      <c r="B449" s="214"/>
      <c r="C449" s="214"/>
      <c r="D449" s="214"/>
      <c r="E449" s="214"/>
      <c r="F449" s="214"/>
      <c r="G449" s="214"/>
      <c r="H449" s="214"/>
      <c r="I449" s="214"/>
      <c r="J449" s="214"/>
      <c r="K449" s="214"/>
      <c r="L449" s="214"/>
      <c r="M449" s="214"/>
      <c r="N449" s="214"/>
      <c r="O449" s="214"/>
      <c r="P449" s="214"/>
      <c r="Q449" s="214"/>
      <c r="R449" s="214"/>
      <c r="S449" s="214"/>
      <c r="T449" s="214"/>
      <c r="U449" s="214"/>
      <c r="V449" s="214"/>
      <c r="W449" s="214"/>
      <c r="X449" s="214"/>
      <c r="Y449" s="214"/>
      <c r="Z449" s="214"/>
      <c r="AA449" s="214"/>
      <c r="AB449" s="214"/>
      <c r="AC449" s="214"/>
      <c r="AD449" s="214"/>
      <c r="AE449" s="214"/>
      <c r="AF449" s="214"/>
      <c r="AG449" s="214"/>
      <c r="AH449" s="214"/>
      <c r="AI449" s="214"/>
      <c r="AJ449" s="214"/>
      <c r="AK449" s="214"/>
      <c r="AL449" s="214"/>
      <c r="AM449" s="214"/>
      <c r="AN449" s="214"/>
      <c r="AO449" s="214"/>
      <c r="AP449" s="214"/>
      <c r="AQ449" s="214"/>
      <c r="AR449" s="214"/>
      <c r="AS449" s="214"/>
      <c r="AT449" s="214"/>
      <c r="AU449" s="214"/>
      <c r="AV449" s="214"/>
      <c r="AW449" s="214"/>
      <c r="AX449" s="214"/>
      <c r="AY449" s="214"/>
      <c r="AZ449" s="214"/>
      <c r="BA449" s="214"/>
      <c r="BB449" s="214"/>
      <c r="BC449" s="214"/>
      <c r="BD449" s="214"/>
      <c r="BE449" s="214"/>
      <c r="BF449" s="214"/>
      <c r="BG449" s="214"/>
      <c r="BH449" s="214"/>
      <c r="BI449" s="214"/>
      <c r="BJ449" s="214"/>
      <c r="BK449" s="214"/>
      <c r="BL449" s="214"/>
      <c r="BM449" s="214"/>
      <c r="BN449" s="214"/>
      <c r="BO449" s="214"/>
      <c r="BP449" s="214"/>
      <c r="BQ449" s="214"/>
      <c r="BR449" s="214"/>
      <c r="BS449" s="214"/>
      <c r="BT449" s="214"/>
      <c r="BU449" s="214"/>
      <c r="BV449" s="214"/>
      <c r="BW449" s="214"/>
      <c r="BX449" s="214"/>
      <c r="BY449" s="214"/>
      <c r="BZ449" s="214"/>
      <c r="CA449" s="214"/>
    </row>
    <row r="450" spans="1:79" x14ac:dyDescent="0.25">
      <c r="A450" s="214"/>
      <c r="B450" s="214"/>
      <c r="C450" s="214"/>
      <c r="D450" s="214"/>
      <c r="E450" s="214"/>
      <c r="F450" s="214"/>
      <c r="G450" s="214"/>
      <c r="H450" s="214"/>
      <c r="I450" s="214"/>
      <c r="J450" s="214"/>
      <c r="K450" s="214"/>
      <c r="L450" s="214"/>
      <c r="M450" s="214"/>
      <c r="N450" s="214"/>
      <c r="O450" s="214"/>
      <c r="P450" s="214"/>
      <c r="Q450" s="214"/>
      <c r="R450" s="214"/>
      <c r="S450" s="214"/>
      <c r="T450" s="214"/>
      <c r="U450" s="214"/>
      <c r="V450" s="214"/>
      <c r="W450" s="214"/>
      <c r="X450" s="214"/>
      <c r="Y450" s="214"/>
      <c r="Z450" s="214"/>
      <c r="AA450" s="214"/>
      <c r="AB450" s="214"/>
      <c r="AC450" s="214"/>
      <c r="AD450" s="214"/>
      <c r="AE450" s="214"/>
      <c r="AF450" s="214"/>
      <c r="AG450" s="214"/>
      <c r="AH450" s="214"/>
      <c r="AI450" s="214"/>
      <c r="AJ450" s="214"/>
      <c r="AK450" s="214"/>
      <c r="AL450" s="214"/>
      <c r="AM450" s="214"/>
      <c r="AN450" s="214"/>
      <c r="AO450" s="214"/>
      <c r="AP450" s="214"/>
      <c r="AQ450" s="214"/>
      <c r="AR450" s="214"/>
      <c r="AS450" s="214"/>
      <c r="AT450" s="214"/>
      <c r="AU450" s="214"/>
      <c r="AV450" s="214"/>
      <c r="AW450" s="214"/>
      <c r="AX450" s="214"/>
      <c r="AY450" s="214"/>
      <c r="AZ450" s="214"/>
      <c r="BA450" s="214"/>
      <c r="BB450" s="214"/>
      <c r="BC450" s="214"/>
      <c r="BD450" s="214"/>
      <c r="BE450" s="214"/>
      <c r="BF450" s="214"/>
      <c r="BG450" s="214"/>
      <c r="BH450" s="214"/>
      <c r="BI450" s="214"/>
      <c r="BJ450" s="214"/>
      <c r="BK450" s="214"/>
      <c r="BL450" s="214"/>
      <c r="BM450" s="214"/>
      <c r="BN450" s="214"/>
      <c r="BO450" s="214"/>
      <c r="BP450" s="214"/>
      <c r="BQ450" s="214"/>
      <c r="BR450" s="214"/>
      <c r="BS450" s="214"/>
      <c r="BT450" s="214"/>
      <c r="BU450" s="214"/>
      <c r="BV450" s="214"/>
      <c r="BW450" s="214"/>
      <c r="BX450" s="214"/>
      <c r="BY450" s="214"/>
      <c r="BZ450" s="214"/>
      <c r="CA450" s="214"/>
    </row>
    <row r="451" spans="1:79" x14ac:dyDescent="0.25">
      <c r="A451" s="214"/>
      <c r="B451" s="214"/>
      <c r="C451" s="214"/>
      <c r="D451" s="214"/>
      <c r="E451" s="214"/>
      <c r="F451" s="214"/>
      <c r="G451" s="214"/>
      <c r="H451" s="214"/>
      <c r="I451" s="214"/>
      <c r="J451" s="214"/>
      <c r="K451" s="214"/>
      <c r="L451" s="214"/>
      <c r="M451" s="214"/>
      <c r="N451" s="214"/>
      <c r="O451" s="214"/>
      <c r="P451" s="214"/>
      <c r="Q451" s="214"/>
      <c r="R451" s="214"/>
      <c r="S451" s="214"/>
      <c r="T451" s="214"/>
      <c r="U451" s="214"/>
      <c r="V451" s="214"/>
      <c r="W451" s="214"/>
      <c r="X451" s="214"/>
      <c r="Y451" s="214"/>
      <c r="Z451" s="214"/>
      <c r="AA451" s="214"/>
      <c r="AB451" s="214"/>
      <c r="AC451" s="214"/>
      <c r="AD451" s="214"/>
      <c r="AE451" s="214"/>
      <c r="AF451" s="214"/>
      <c r="AG451" s="214"/>
      <c r="AH451" s="214"/>
      <c r="AI451" s="214"/>
      <c r="AJ451" s="214"/>
      <c r="AK451" s="214"/>
      <c r="AL451" s="214"/>
      <c r="AM451" s="214"/>
      <c r="AN451" s="214"/>
      <c r="AO451" s="214"/>
      <c r="AP451" s="214"/>
      <c r="AQ451" s="214"/>
      <c r="AR451" s="214"/>
      <c r="AS451" s="214"/>
      <c r="AT451" s="214"/>
      <c r="AU451" s="214"/>
      <c r="AV451" s="214"/>
      <c r="AW451" s="214"/>
      <c r="AX451" s="214"/>
      <c r="AY451" s="214"/>
      <c r="AZ451" s="214"/>
      <c r="BA451" s="214"/>
      <c r="BB451" s="214"/>
      <c r="BC451" s="214"/>
      <c r="BD451" s="214"/>
      <c r="BE451" s="214"/>
      <c r="BF451" s="214"/>
      <c r="BG451" s="214"/>
      <c r="BH451" s="214"/>
      <c r="BI451" s="214"/>
      <c r="BJ451" s="214"/>
      <c r="BK451" s="214"/>
      <c r="BL451" s="214"/>
      <c r="BM451" s="214"/>
      <c r="BN451" s="214"/>
      <c r="BO451" s="214"/>
      <c r="BP451" s="214"/>
      <c r="BQ451" s="214"/>
      <c r="BR451" s="214"/>
      <c r="BS451" s="214"/>
      <c r="BT451" s="214"/>
      <c r="BU451" s="214"/>
      <c r="BV451" s="214"/>
      <c r="BW451" s="214"/>
      <c r="BX451" s="214"/>
      <c r="BY451" s="214"/>
      <c r="BZ451" s="214"/>
      <c r="CA451" s="214"/>
    </row>
    <row r="452" spans="1:79" x14ac:dyDescent="0.25">
      <c r="A452" s="214"/>
      <c r="B452" s="214"/>
      <c r="C452" s="214"/>
      <c r="D452" s="214"/>
      <c r="E452" s="214"/>
      <c r="F452" s="214"/>
      <c r="G452" s="214"/>
      <c r="H452" s="214"/>
      <c r="I452" s="214"/>
      <c r="J452" s="214"/>
      <c r="K452" s="214"/>
      <c r="L452" s="214"/>
      <c r="M452" s="214"/>
      <c r="N452" s="214"/>
      <c r="O452" s="214"/>
      <c r="P452" s="214"/>
      <c r="Q452" s="214"/>
      <c r="R452" s="214"/>
      <c r="S452" s="214"/>
      <c r="T452" s="214"/>
      <c r="U452" s="214"/>
      <c r="V452" s="214"/>
      <c r="W452" s="214"/>
      <c r="X452" s="214"/>
      <c r="Y452" s="214"/>
      <c r="Z452" s="214"/>
      <c r="AA452" s="214"/>
      <c r="AB452" s="214"/>
      <c r="AC452" s="214"/>
      <c r="AD452" s="214"/>
      <c r="AE452" s="214"/>
      <c r="AF452" s="214"/>
      <c r="AG452" s="214"/>
      <c r="AH452" s="214"/>
      <c r="AI452" s="214"/>
      <c r="AJ452" s="214"/>
      <c r="AK452" s="214"/>
      <c r="AL452" s="214"/>
      <c r="AM452" s="214"/>
      <c r="AN452" s="214"/>
      <c r="AO452" s="214"/>
      <c r="AP452" s="214"/>
      <c r="AQ452" s="214"/>
      <c r="AR452" s="214"/>
      <c r="AS452" s="214"/>
      <c r="AT452" s="214"/>
      <c r="AU452" s="214"/>
      <c r="AV452" s="214"/>
      <c r="AW452" s="214"/>
      <c r="AX452" s="214"/>
      <c r="AY452" s="214"/>
      <c r="AZ452" s="214"/>
      <c r="BA452" s="214"/>
      <c r="BB452" s="214"/>
      <c r="BC452" s="214"/>
      <c r="BD452" s="214"/>
      <c r="BE452" s="214"/>
      <c r="BF452" s="214"/>
      <c r="BG452" s="214"/>
      <c r="BH452" s="214"/>
      <c r="BI452" s="214"/>
      <c r="BJ452" s="214"/>
      <c r="BK452" s="214"/>
      <c r="BL452" s="214"/>
      <c r="BM452" s="214"/>
      <c r="BN452" s="214"/>
      <c r="BO452" s="214"/>
      <c r="BP452" s="214"/>
      <c r="BQ452" s="214"/>
      <c r="BR452" s="214"/>
      <c r="BS452" s="214"/>
      <c r="BT452" s="214"/>
      <c r="BU452" s="214"/>
      <c r="BV452" s="214"/>
      <c r="BW452" s="214"/>
      <c r="BX452" s="214"/>
      <c r="BY452" s="214"/>
      <c r="BZ452" s="214"/>
      <c r="CA452" s="214"/>
    </row>
    <row r="453" spans="1:79" x14ac:dyDescent="0.25">
      <c r="A453" s="214"/>
      <c r="B453" s="214"/>
      <c r="C453" s="214"/>
      <c r="D453" s="214"/>
      <c r="E453" s="214"/>
      <c r="F453" s="214"/>
      <c r="G453" s="214"/>
      <c r="H453" s="214"/>
      <c r="I453" s="214"/>
      <c r="J453" s="214"/>
      <c r="K453" s="214"/>
      <c r="L453" s="214"/>
      <c r="M453" s="214"/>
      <c r="N453" s="214"/>
      <c r="O453" s="214"/>
      <c r="P453" s="214"/>
      <c r="Q453" s="214"/>
      <c r="R453" s="214"/>
      <c r="S453" s="214"/>
      <c r="T453" s="214"/>
      <c r="U453" s="214"/>
      <c r="V453" s="214"/>
      <c r="W453" s="214"/>
      <c r="X453" s="214"/>
      <c r="Y453" s="214"/>
      <c r="Z453" s="214"/>
      <c r="AA453" s="214"/>
      <c r="AB453" s="214"/>
      <c r="AC453" s="214"/>
      <c r="AD453" s="214"/>
      <c r="AE453" s="214"/>
      <c r="AF453" s="214"/>
      <c r="AG453" s="214"/>
      <c r="AH453" s="214"/>
      <c r="AI453" s="214"/>
      <c r="AJ453" s="214"/>
      <c r="AK453" s="214"/>
      <c r="AL453" s="214"/>
      <c r="AM453" s="214"/>
      <c r="AN453" s="214"/>
      <c r="AO453" s="214"/>
      <c r="AP453" s="214"/>
      <c r="AQ453" s="214"/>
      <c r="AR453" s="214"/>
      <c r="AS453" s="214"/>
      <c r="AT453" s="214"/>
      <c r="AU453" s="214"/>
      <c r="AV453" s="214"/>
      <c r="AW453" s="214"/>
      <c r="AX453" s="214"/>
      <c r="AY453" s="214"/>
      <c r="AZ453" s="214"/>
      <c r="BA453" s="214"/>
      <c r="BB453" s="214"/>
      <c r="BC453" s="214"/>
      <c r="BD453" s="214"/>
      <c r="BE453" s="214"/>
      <c r="BF453" s="214"/>
      <c r="BG453" s="214"/>
      <c r="BH453" s="214"/>
      <c r="BI453" s="214"/>
      <c r="BJ453" s="214"/>
      <c r="BK453" s="214"/>
      <c r="BL453" s="214"/>
      <c r="BM453" s="214"/>
      <c r="BN453" s="214"/>
      <c r="BO453" s="214"/>
      <c r="BP453" s="214"/>
      <c r="BQ453" s="214"/>
      <c r="BR453" s="214"/>
      <c r="BS453" s="214"/>
      <c r="BT453" s="214"/>
      <c r="BU453" s="214"/>
      <c r="BV453" s="214"/>
      <c r="BW453" s="214"/>
      <c r="BX453" s="214"/>
      <c r="BY453" s="214"/>
      <c r="BZ453" s="214"/>
      <c r="CA453" s="214"/>
    </row>
    <row r="454" spans="1:79" x14ac:dyDescent="0.25">
      <c r="A454" s="214"/>
      <c r="B454" s="214"/>
      <c r="C454" s="214"/>
      <c r="D454" s="214"/>
      <c r="E454" s="214"/>
      <c r="F454" s="214"/>
      <c r="G454" s="214"/>
      <c r="H454" s="214"/>
      <c r="I454" s="214"/>
      <c r="J454" s="214"/>
      <c r="K454" s="214"/>
      <c r="L454" s="214"/>
      <c r="M454" s="214"/>
      <c r="N454" s="214"/>
      <c r="O454" s="214"/>
      <c r="P454" s="214"/>
      <c r="Q454" s="214"/>
      <c r="R454" s="214"/>
      <c r="S454" s="214"/>
      <c r="T454" s="214"/>
      <c r="U454" s="214"/>
      <c r="V454" s="214"/>
      <c r="W454" s="214"/>
      <c r="X454" s="214"/>
      <c r="Y454" s="214"/>
      <c r="Z454" s="214"/>
      <c r="AA454" s="214"/>
      <c r="AB454" s="214"/>
      <c r="AC454" s="214"/>
      <c r="AD454" s="214"/>
      <c r="AE454" s="214"/>
      <c r="AF454" s="214"/>
      <c r="AG454" s="214"/>
      <c r="AH454" s="214"/>
      <c r="AI454" s="214"/>
      <c r="AJ454" s="214"/>
      <c r="AK454" s="214"/>
      <c r="AL454" s="214"/>
      <c r="AM454" s="214"/>
      <c r="AN454" s="214"/>
      <c r="AO454" s="214"/>
      <c r="AP454" s="214"/>
      <c r="AQ454" s="214"/>
      <c r="AR454" s="214"/>
      <c r="AS454" s="214"/>
      <c r="AT454" s="214"/>
      <c r="AU454" s="214"/>
      <c r="AV454" s="214"/>
      <c r="AW454" s="214"/>
      <c r="AX454" s="214"/>
      <c r="AY454" s="214"/>
      <c r="AZ454" s="214"/>
      <c r="BA454" s="214"/>
      <c r="BB454" s="214"/>
      <c r="BC454" s="214"/>
      <c r="BD454" s="214"/>
      <c r="BE454" s="214"/>
      <c r="BF454" s="214"/>
      <c r="BG454" s="214"/>
      <c r="BH454" s="214"/>
      <c r="BI454" s="214"/>
      <c r="BJ454" s="214"/>
      <c r="BK454" s="214"/>
      <c r="BL454" s="214"/>
      <c r="BM454" s="214"/>
      <c r="BN454" s="214"/>
      <c r="BO454" s="214"/>
      <c r="BP454" s="214"/>
      <c r="BQ454" s="214"/>
      <c r="BR454" s="214"/>
      <c r="BS454" s="214"/>
      <c r="BT454" s="214"/>
      <c r="BU454" s="214"/>
      <c r="BV454" s="214"/>
      <c r="BW454" s="214"/>
      <c r="BX454" s="214"/>
      <c r="BY454" s="214"/>
      <c r="BZ454" s="214"/>
      <c r="CA454" s="214"/>
    </row>
    <row r="455" spans="1:79" x14ac:dyDescent="0.25">
      <c r="A455" s="214"/>
      <c r="B455" s="214"/>
      <c r="C455" s="214"/>
      <c r="D455" s="214"/>
      <c r="E455" s="214"/>
      <c r="F455" s="214"/>
      <c r="G455" s="214"/>
      <c r="H455" s="214"/>
      <c r="I455" s="214"/>
      <c r="J455" s="214"/>
      <c r="K455" s="214"/>
      <c r="L455" s="214"/>
      <c r="M455" s="214"/>
      <c r="N455" s="214"/>
      <c r="O455" s="214"/>
      <c r="P455" s="214"/>
      <c r="Q455" s="214"/>
      <c r="R455" s="214"/>
      <c r="S455" s="214"/>
      <c r="T455" s="214"/>
      <c r="U455" s="214"/>
      <c r="V455" s="214"/>
      <c r="W455" s="214"/>
      <c r="X455" s="214"/>
      <c r="Y455" s="214"/>
      <c r="Z455" s="214"/>
      <c r="AA455" s="214"/>
      <c r="AB455" s="214"/>
      <c r="AC455" s="214"/>
      <c r="AD455" s="214"/>
      <c r="AE455" s="214"/>
      <c r="AF455" s="214"/>
      <c r="AG455" s="214"/>
      <c r="AH455" s="214"/>
      <c r="AI455" s="214"/>
      <c r="AJ455" s="214"/>
      <c r="AK455" s="214"/>
      <c r="AL455" s="214"/>
      <c r="AM455" s="214"/>
      <c r="AN455" s="214"/>
      <c r="AO455" s="214"/>
      <c r="AP455" s="214"/>
      <c r="AQ455" s="214"/>
      <c r="AR455" s="214"/>
      <c r="AS455" s="214"/>
      <c r="AT455" s="214"/>
      <c r="AU455" s="214"/>
      <c r="AV455" s="214"/>
      <c r="AW455" s="214"/>
      <c r="AX455" s="214"/>
      <c r="AY455" s="214"/>
      <c r="AZ455" s="214"/>
      <c r="BA455" s="214"/>
      <c r="BB455" s="214"/>
      <c r="BC455" s="214"/>
      <c r="BD455" s="214"/>
      <c r="BE455" s="214"/>
      <c r="BF455" s="214"/>
      <c r="BG455" s="214"/>
      <c r="BH455" s="214"/>
      <c r="BI455" s="214"/>
      <c r="BJ455" s="214"/>
      <c r="BK455" s="214"/>
      <c r="BL455" s="214"/>
      <c r="BM455" s="214"/>
      <c r="BN455" s="214"/>
      <c r="BO455" s="214"/>
      <c r="BP455" s="214"/>
      <c r="BQ455" s="214"/>
      <c r="BR455" s="214"/>
      <c r="BS455" s="214"/>
      <c r="BT455" s="214"/>
      <c r="BU455" s="214"/>
      <c r="BV455" s="214"/>
      <c r="BW455" s="214"/>
      <c r="BX455" s="214"/>
      <c r="BY455" s="214"/>
      <c r="BZ455" s="214"/>
      <c r="CA455" s="214"/>
    </row>
    <row r="456" spans="1:79" x14ac:dyDescent="0.25">
      <c r="A456" s="214"/>
      <c r="B456" s="214"/>
      <c r="C456" s="214"/>
      <c r="D456" s="214"/>
      <c r="E456" s="214"/>
      <c r="F456" s="214"/>
      <c r="G456" s="214"/>
      <c r="H456" s="214"/>
      <c r="I456" s="214"/>
      <c r="J456" s="214"/>
      <c r="K456" s="214"/>
      <c r="L456" s="214"/>
      <c r="M456" s="214"/>
      <c r="N456" s="214"/>
      <c r="O456" s="214"/>
      <c r="P456" s="214"/>
      <c r="Q456" s="214"/>
      <c r="R456" s="214"/>
      <c r="S456" s="214"/>
      <c r="T456" s="214"/>
      <c r="U456" s="214"/>
      <c r="V456" s="214"/>
      <c r="W456" s="214"/>
      <c r="X456" s="214"/>
      <c r="Y456" s="214"/>
      <c r="Z456" s="214"/>
      <c r="AA456" s="214"/>
      <c r="AB456" s="214"/>
      <c r="AC456" s="214"/>
      <c r="AD456" s="214"/>
      <c r="AE456" s="214"/>
      <c r="AF456" s="214"/>
      <c r="AG456" s="214"/>
      <c r="AH456" s="214"/>
      <c r="AI456" s="214"/>
      <c r="AJ456" s="214"/>
      <c r="AK456" s="214"/>
      <c r="AL456" s="214"/>
      <c r="AM456" s="214"/>
      <c r="AN456" s="214"/>
      <c r="AO456" s="214"/>
      <c r="AP456" s="214"/>
      <c r="AQ456" s="214"/>
      <c r="AR456" s="214"/>
      <c r="AS456" s="214"/>
      <c r="AT456" s="214"/>
      <c r="AU456" s="214"/>
      <c r="AV456" s="214"/>
      <c r="AW456" s="214"/>
      <c r="AX456" s="214"/>
      <c r="AY456" s="214"/>
      <c r="AZ456" s="214"/>
      <c r="BA456" s="214"/>
      <c r="BB456" s="214"/>
      <c r="BC456" s="214"/>
      <c r="BD456" s="214"/>
      <c r="BE456" s="214"/>
      <c r="BF456" s="214"/>
      <c r="BG456" s="214"/>
      <c r="BH456" s="214"/>
      <c r="BI456" s="214"/>
      <c r="BJ456" s="214"/>
      <c r="BK456" s="214"/>
      <c r="BL456" s="214"/>
      <c r="BM456" s="214"/>
      <c r="BN456" s="214"/>
      <c r="BO456" s="214"/>
      <c r="BP456" s="214"/>
      <c r="BQ456" s="214"/>
      <c r="BR456" s="214"/>
      <c r="BS456" s="214"/>
      <c r="BT456" s="214"/>
      <c r="BU456" s="214"/>
      <c r="BV456" s="214"/>
      <c r="BW456" s="214"/>
      <c r="BX456" s="214"/>
      <c r="BY456" s="214"/>
      <c r="BZ456" s="214"/>
      <c r="CA456" s="214"/>
    </row>
    <row r="457" spans="1:79" x14ac:dyDescent="0.25">
      <c r="A457" s="214"/>
      <c r="B457" s="214"/>
      <c r="C457" s="214"/>
      <c r="D457" s="214"/>
      <c r="E457" s="214"/>
      <c r="F457" s="214"/>
      <c r="G457" s="214"/>
      <c r="H457" s="214"/>
      <c r="I457" s="214"/>
      <c r="J457" s="214"/>
      <c r="K457" s="214"/>
      <c r="L457" s="214"/>
      <c r="M457" s="214"/>
      <c r="N457" s="214"/>
      <c r="O457" s="214"/>
      <c r="P457" s="214"/>
      <c r="Q457" s="214"/>
      <c r="R457" s="214"/>
      <c r="S457" s="214"/>
      <c r="T457" s="214"/>
      <c r="U457" s="214"/>
      <c r="V457" s="214"/>
      <c r="W457" s="214"/>
      <c r="X457" s="214"/>
      <c r="Y457" s="214"/>
      <c r="Z457" s="214"/>
      <c r="AA457" s="214"/>
      <c r="AB457" s="214"/>
      <c r="AC457" s="214"/>
      <c r="AD457" s="214"/>
      <c r="AE457" s="214"/>
      <c r="AF457" s="214"/>
      <c r="AG457" s="214"/>
      <c r="AH457" s="214"/>
      <c r="AI457" s="214"/>
      <c r="AJ457" s="214"/>
      <c r="AK457" s="214"/>
      <c r="AL457" s="214"/>
      <c r="AM457" s="214"/>
      <c r="AN457" s="214"/>
      <c r="AO457" s="214"/>
      <c r="AP457" s="214"/>
      <c r="AQ457" s="214"/>
      <c r="AR457" s="214"/>
      <c r="AS457" s="214"/>
      <c r="AT457" s="214"/>
      <c r="AU457" s="214"/>
      <c r="AV457" s="214"/>
      <c r="AW457" s="214"/>
      <c r="AX457" s="214"/>
      <c r="AY457" s="214"/>
      <c r="AZ457" s="214"/>
      <c r="BA457" s="214"/>
      <c r="BB457" s="214"/>
      <c r="BC457" s="214"/>
      <c r="BD457" s="214"/>
      <c r="BE457" s="214"/>
      <c r="BF457" s="214"/>
      <c r="BG457" s="214"/>
      <c r="BH457" s="214"/>
      <c r="BI457" s="214"/>
      <c r="BJ457" s="214"/>
      <c r="BK457" s="214"/>
      <c r="BL457" s="214"/>
      <c r="BM457" s="214"/>
      <c r="BN457" s="214"/>
      <c r="BO457" s="214"/>
      <c r="BP457" s="214"/>
      <c r="BQ457" s="214"/>
      <c r="BR457" s="214"/>
      <c r="BS457" s="214"/>
      <c r="BT457" s="214"/>
      <c r="BU457" s="214"/>
      <c r="BV457" s="214"/>
      <c r="BW457" s="214"/>
      <c r="BX457" s="214"/>
      <c r="BY457" s="214"/>
      <c r="BZ457" s="214"/>
      <c r="CA457" s="214"/>
    </row>
    <row r="458" spans="1:79" x14ac:dyDescent="0.25">
      <c r="A458" s="214"/>
      <c r="B458" s="214"/>
      <c r="C458" s="214"/>
      <c r="D458" s="214"/>
      <c r="E458" s="214"/>
      <c r="F458" s="214"/>
      <c r="G458" s="214"/>
      <c r="H458" s="214"/>
      <c r="I458" s="214"/>
      <c r="J458" s="214"/>
      <c r="K458" s="214"/>
      <c r="L458" s="214"/>
      <c r="M458" s="214"/>
      <c r="N458" s="214"/>
      <c r="O458" s="214"/>
      <c r="P458" s="214"/>
      <c r="Q458" s="214"/>
      <c r="R458" s="214"/>
      <c r="S458" s="214"/>
      <c r="T458" s="214"/>
      <c r="U458" s="214"/>
      <c r="V458" s="214"/>
      <c r="W458" s="214"/>
      <c r="X458" s="214"/>
      <c r="Y458" s="214"/>
      <c r="Z458" s="214"/>
      <c r="AA458" s="214"/>
      <c r="AB458" s="214"/>
      <c r="AC458" s="214"/>
      <c r="AD458" s="214"/>
      <c r="AE458" s="214"/>
      <c r="AF458" s="214"/>
      <c r="AG458" s="214"/>
      <c r="AH458" s="214"/>
      <c r="AI458" s="214"/>
      <c r="AJ458" s="214"/>
      <c r="AK458" s="214"/>
      <c r="AL458" s="214"/>
      <c r="AM458" s="214"/>
      <c r="AN458" s="214"/>
      <c r="AO458" s="214"/>
      <c r="AP458" s="214"/>
      <c r="AQ458" s="214"/>
      <c r="AR458" s="214"/>
      <c r="AS458" s="214"/>
      <c r="AT458" s="214"/>
      <c r="AU458" s="214"/>
      <c r="AV458" s="214"/>
      <c r="AW458" s="214"/>
      <c r="AX458" s="214"/>
      <c r="AY458" s="214"/>
      <c r="AZ458" s="214"/>
      <c r="BA458" s="214"/>
      <c r="BB458" s="214"/>
      <c r="BC458" s="214"/>
      <c r="BD458" s="214"/>
      <c r="BE458" s="214"/>
      <c r="BF458" s="214"/>
      <c r="BG458" s="214"/>
      <c r="BH458" s="214"/>
      <c r="BI458" s="214"/>
      <c r="BJ458" s="214"/>
      <c r="BK458" s="214"/>
      <c r="BL458" s="214"/>
      <c r="BM458" s="214"/>
      <c r="BN458" s="214"/>
      <c r="BO458" s="214"/>
      <c r="BP458" s="214"/>
      <c r="BQ458" s="214"/>
      <c r="BR458" s="214"/>
      <c r="BS458" s="214"/>
      <c r="BT458" s="214"/>
      <c r="BU458" s="214"/>
      <c r="BV458" s="214"/>
      <c r="BW458" s="214"/>
      <c r="BX458" s="214"/>
      <c r="BY458" s="214"/>
      <c r="BZ458" s="214"/>
      <c r="CA458" s="214"/>
    </row>
    <row r="459" spans="1:79" x14ac:dyDescent="0.25">
      <c r="A459" s="214"/>
      <c r="B459" s="214"/>
      <c r="C459" s="214"/>
      <c r="D459" s="214"/>
      <c r="E459" s="214"/>
      <c r="F459" s="214"/>
      <c r="G459" s="214"/>
      <c r="H459" s="214"/>
      <c r="I459" s="214"/>
      <c r="J459" s="214"/>
      <c r="K459" s="214"/>
      <c r="L459" s="214"/>
      <c r="M459" s="214"/>
      <c r="N459" s="214"/>
      <c r="O459" s="214"/>
      <c r="P459" s="214"/>
      <c r="Q459" s="214"/>
      <c r="R459" s="214"/>
      <c r="S459" s="214"/>
      <c r="T459" s="214"/>
      <c r="U459" s="214"/>
      <c r="V459" s="214"/>
      <c r="W459" s="214"/>
      <c r="X459" s="214"/>
      <c r="Y459" s="214"/>
      <c r="Z459" s="214"/>
      <c r="AA459" s="214"/>
      <c r="AB459" s="214"/>
      <c r="AC459" s="214"/>
      <c r="AD459" s="214"/>
      <c r="AE459" s="214"/>
      <c r="AF459" s="214"/>
      <c r="AG459" s="214"/>
      <c r="AH459" s="214"/>
      <c r="AI459" s="214"/>
      <c r="AJ459" s="214"/>
      <c r="AK459" s="214"/>
      <c r="AL459" s="214"/>
      <c r="AM459" s="214"/>
      <c r="AN459" s="214"/>
      <c r="AO459" s="214"/>
      <c r="AP459" s="214"/>
      <c r="AQ459" s="214"/>
      <c r="AR459" s="214"/>
      <c r="AS459" s="214"/>
      <c r="AT459" s="214"/>
      <c r="AU459" s="214"/>
      <c r="AV459" s="214"/>
      <c r="AW459" s="214"/>
      <c r="AX459" s="214"/>
      <c r="AY459" s="214"/>
      <c r="AZ459" s="214"/>
      <c r="BA459" s="214"/>
      <c r="BB459" s="214"/>
      <c r="BC459" s="214"/>
      <c r="BD459" s="214"/>
      <c r="BE459" s="214"/>
      <c r="BF459" s="214"/>
      <c r="BG459" s="214"/>
      <c r="BH459" s="214"/>
      <c r="BI459" s="214"/>
      <c r="BJ459" s="214"/>
      <c r="BK459" s="214"/>
      <c r="BL459" s="214"/>
      <c r="BM459" s="214"/>
      <c r="BN459" s="214"/>
      <c r="BO459" s="214"/>
      <c r="BP459" s="214"/>
      <c r="BQ459" s="214"/>
      <c r="BR459" s="214"/>
      <c r="BS459" s="214"/>
      <c r="BT459" s="214"/>
      <c r="BU459" s="214"/>
      <c r="BV459" s="214"/>
      <c r="BW459" s="214"/>
      <c r="BX459" s="214"/>
      <c r="BY459" s="214"/>
      <c r="BZ459" s="214"/>
      <c r="CA459" s="214"/>
    </row>
    <row r="460" spans="1:79" x14ac:dyDescent="0.25">
      <c r="A460" s="214"/>
      <c r="B460" s="214"/>
      <c r="C460" s="214"/>
      <c r="D460" s="214"/>
      <c r="E460" s="214"/>
      <c r="F460" s="214"/>
      <c r="G460" s="214"/>
      <c r="H460" s="214"/>
      <c r="I460" s="214"/>
      <c r="J460" s="214"/>
      <c r="K460" s="214"/>
      <c r="L460" s="214"/>
      <c r="M460" s="214"/>
      <c r="N460" s="214"/>
      <c r="O460" s="214"/>
      <c r="P460" s="214"/>
      <c r="Q460" s="214"/>
      <c r="R460" s="214"/>
      <c r="S460" s="214"/>
      <c r="T460" s="214"/>
      <c r="U460" s="214"/>
      <c r="V460" s="214"/>
      <c r="W460" s="214"/>
      <c r="X460" s="214"/>
      <c r="Y460" s="214"/>
      <c r="Z460" s="214"/>
      <c r="AA460" s="214"/>
      <c r="AB460" s="214"/>
      <c r="AC460" s="214"/>
      <c r="AD460" s="214"/>
      <c r="AE460" s="214"/>
      <c r="AF460" s="214"/>
      <c r="AG460" s="214"/>
      <c r="AH460" s="214"/>
      <c r="AI460" s="214"/>
      <c r="AJ460" s="214"/>
      <c r="AK460" s="214"/>
      <c r="AL460" s="214"/>
      <c r="AM460" s="214"/>
      <c r="AN460" s="214"/>
      <c r="AO460" s="214"/>
      <c r="AP460" s="214"/>
      <c r="AQ460" s="214"/>
      <c r="AR460" s="214"/>
      <c r="AS460" s="214"/>
      <c r="AT460" s="214"/>
      <c r="AU460" s="214"/>
      <c r="AV460" s="214"/>
      <c r="AW460" s="214"/>
      <c r="AX460" s="214"/>
      <c r="AY460" s="214"/>
      <c r="AZ460" s="214"/>
      <c r="BA460" s="214"/>
      <c r="BB460" s="214"/>
      <c r="BC460" s="214"/>
      <c r="BD460" s="214"/>
      <c r="BE460" s="214"/>
      <c r="BF460" s="214"/>
      <c r="BG460" s="214"/>
      <c r="BH460" s="214"/>
      <c r="BI460" s="214"/>
      <c r="BJ460" s="214"/>
      <c r="BK460" s="214"/>
      <c r="BL460" s="214"/>
      <c r="BM460" s="214"/>
      <c r="BN460" s="214"/>
      <c r="BO460" s="214"/>
      <c r="BP460" s="214"/>
      <c r="BQ460" s="214"/>
      <c r="BR460" s="214"/>
      <c r="BS460" s="214"/>
      <c r="BT460" s="214"/>
      <c r="BU460" s="214"/>
      <c r="BV460" s="214"/>
      <c r="BW460" s="214"/>
      <c r="BX460" s="214"/>
      <c r="BY460" s="214"/>
      <c r="BZ460" s="214"/>
      <c r="CA460" s="214"/>
    </row>
    <row r="461" spans="1:79" x14ac:dyDescent="0.25">
      <c r="A461" s="214"/>
      <c r="B461" s="214"/>
      <c r="C461" s="214"/>
      <c r="D461" s="214"/>
      <c r="E461" s="214"/>
      <c r="F461" s="214"/>
      <c r="G461" s="214"/>
      <c r="H461" s="214"/>
      <c r="I461" s="214"/>
      <c r="J461" s="214"/>
      <c r="K461" s="214"/>
      <c r="L461" s="214"/>
      <c r="M461" s="214"/>
      <c r="N461" s="214"/>
      <c r="O461" s="214"/>
      <c r="P461" s="214"/>
      <c r="Q461" s="214"/>
      <c r="R461" s="214"/>
      <c r="S461" s="214"/>
      <c r="T461" s="214"/>
      <c r="U461" s="214"/>
      <c r="V461" s="214"/>
      <c r="W461" s="214"/>
      <c r="X461" s="214"/>
      <c r="Y461" s="214"/>
      <c r="Z461" s="214"/>
      <c r="AA461" s="214"/>
      <c r="AB461" s="214"/>
      <c r="AC461" s="214"/>
      <c r="AD461" s="214"/>
      <c r="AE461" s="214"/>
      <c r="AF461" s="214"/>
      <c r="AG461" s="214"/>
      <c r="AH461" s="214"/>
      <c r="AI461" s="214"/>
      <c r="AJ461" s="214"/>
      <c r="AK461" s="214"/>
      <c r="AL461" s="214"/>
      <c r="AM461" s="214"/>
      <c r="AN461" s="214"/>
      <c r="AO461" s="214"/>
      <c r="AP461" s="214"/>
      <c r="AQ461" s="214"/>
      <c r="AR461" s="214"/>
      <c r="AS461" s="214"/>
      <c r="AT461" s="214"/>
      <c r="AU461" s="214"/>
      <c r="AV461" s="214"/>
      <c r="AW461" s="214"/>
      <c r="AX461" s="214"/>
      <c r="AY461" s="214"/>
      <c r="AZ461" s="214"/>
      <c r="BA461" s="214"/>
      <c r="BB461" s="214"/>
      <c r="BC461" s="214"/>
      <c r="BD461" s="214"/>
      <c r="BE461" s="214"/>
      <c r="BF461" s="214"/>
      <c r="BG461" s="214"/>
      <c r="BH461" s="214"/>
      <c r="BI461" s="214"/>
      <c r="BJ461" s="214"/>
      <c r="BK461" s="214"/>
      <c r="BL461" s="214"/>
      <c r="BM461" s="214"/>
      <c r="BN461" s="214"/>
      <c r="BO461" s="214"/>
      <c r="BP461" s="214"/>
      <c r="BQ461" s="214"/>
      <c r="BR461" s="214"/>
      <c r="BS461" s="214"/>
      <c r="BT461" s="214"/>
      <c r="BU461" s="214"/>
      <c r="BV461" s="214"/>
      <c r="BW461" s="214"/>
      <c r="BX461" s="214"/>
      <c r="BY461" s="214"/>
      <c r="BZ461" s="214"/>
      <c r="CA461" s="214"/>
    </row>
    <row r="462" spans="1:79" x14ac:dyDescent="0.25">
      <c r="A462" s="214"/>
      <c r="B462" s="214"/>
      <c r="C462" s="214"/>
      <c r="D462" s="214"/>
      <c r="E462" s="214"/>
      <c r="F462" s="214"/>
      <c r="G462" s="214"/>
      <c r="H462" s="214"/>
      <c r="I462" s="214"/>
      <c r="J462" s="214"/>
      <c r="K462" s="214"/>
      <c r="L462" s="214"/>
      <c r="M462" s="214"/>
      <c r="N462" s="214"/>
      <c r="O462" s="214"/>
      <c r="P462" s="214"/>
      <c r="Q462" s="214"/>
      <c r="R462" s="214"/>
      <c r="S462" s="214"/>
      <c r="T462" s="214"/>
      <c r="U462" s="214"/>
      <c r="V462" s="214"/>
      <c r="W462" s="214"/>
      <c r="X462" s="214"/>
      <c r="Y462" s="214"/>
      <c r="Z462" s="214"/>
      <c r="AA462" s="214"/>
      <c r="AB462" s="214"/>
      <c r="AC462" s="214"/>
      <c r="AD462" s="214"/>
      <c r="AE462" s="214"/>
      <c r="AF462" s="214"/>
      <c r="AG462" s="214"/>
      <c r="AH462" s="214"/>
      <c r="AI462" s="214"/>
      <c r="AJ462" s="214"/>
      <c r="AK462" s="214"/>
      <c r="AL462" s="214"/>
      <c r="AM462" s="214"/>
      <c r="AN462" s="214"/>
      <c r="AO462" s="214"/>
      <c r="AP462" s="214"/>
      <c r="AQ462" s="214"/>
      <c r="AR462" s="214"/>
      <c r="AS462" s="214"/>
      <c r="AT462" s="214"/>
      <c r="AU462" s="214"/>
      <c r="AV462" s="214"/>
      <c r="AW462" s="214"/>
      <c r="AX462" s="214"/>
      <c r="AY462" s="214"/>
      <c r="AZ462" s="214"/>
      <c r="BA462" s="214"/>
      <c r="BB462" s="214"/>
      <c r="BC462" s="214"/>
      <c r="BD462" s="214"/>
      <c r="BE462" s="214"/>
      <c r="BF462" s="214"/>
      <c r="BG462" s="214"/>
      <c r="BH462" s="214"/>
      <c r="BI462" s="214"/>
      <c r="BJ462" s="214"/>
      <c r="BK462" s="214"/>
      <c r="BL462" s="214"/>
      <c r="BM462" s="214"/>
      <c r="BN462" s="214"/>
      <c r="BO462" s="214"/>
      <c r="BP462" s="214"/>
      <c r="BQ462" s="214"/>
      <c r="BR462" s="214"/>
      <c r="BS462" s="214"/>
      <c r="BT462" s="214"/>
      <c r="BU462" s="214"/>
      <c r="BV462" s="214"/>
      <c r="BW462" s="214"/>
      <c r="BX462" s="214"/>
      <c r="BY462" s="214"/>
      <c r="BZ462" s="214"/>
      <c r="CA462" s="214"/>
    </row>
    <row r="463" spans="1:79" x14ac:dyDescent="0.25">
      <c r="A463" s="214"/>
      <c r="B463" s="214"/>
      <c r="C463" s="214"/>
      <c r="D463" s="214"/>
      <c r="E463" s="214"/>
      <c r="F463" s="214"/>
      <c r="G463" s="214"/>
      <c r="H463" s="214"/>
      <c r="I463" s="214"/>
      <c r="J463" s="214"/>
      <c r="K463" s="214"/>
      <c r="L463" s="214"/>
      <c r="M463" s="214"/>
      <c r="N463" s="214"/>
      <c r="O463" s="214"/>
      <c r="P463" s="214"/>
      <c r="Q463" s="214"/>
      <c r="R463" s="214"/>
      <c r="S463" s="214"/>
      <c r="T463" s="214"/>
      <c r="U463" s="214"/>
      <c r="V463" s="214"/>
      <c r="W463" s="214"/>
      <c r="X463" s="214"/>
      <c r="Y463" s="214"/>
      <c r="Z463" s="214"/>
      <c r="AA463" s="214"/>
      <c r="AB463" s="214"/>
      <c r="AC463" s="214"/>
      <c r="AD463" s="214"/>
      <c r="AE463" s="214"/>
      <c r="AF463" s="214"/>
      <c r="AG463" s="214"/>
      <c r="AH463" s="214"/>
      <c r="AI463" s="214"/>
      <c r="AJ463" s="214"/>
      <c r="AK463" s="214"/>
      <c r="AL463" s="214"/>
      <c r="AM463" s="214"/>
      <c r="AN463" s="214"/>
      <c r="AO463" s="214"/>
      <c r="AP463" s="214"/>
      <c r="AQ463" s="214"/>
      <c r="AR463" s="214"/>
      <c r="AS463" s="214"/>
      <c r="AT463" s="214"/>
      <c r="AU463" s="214"/>
      <c r="AV463" s="214"/>
      <c r="AW463" s="214"/>
      <c r="AX463" s="214"/>
      <c r="AY463" s="214"/>
      <c r="AZ463" s="214"/>
      <c r="BA463" s="214"/>
      <c r="BB463" s="214"/>
      <c r="BC463" s="214"/>
      <c r="BD463" s="214"/>
      <c r="BE463" s="214"/>
      <c r="BF463" s="214"/>
      <c r="BG463" s="214"/>
      <c r="BH463" s="214"/>
      <c r="BI463" s="214"/>
      <c r="BJ463" s="214"/>
      <c r="BK463" s="214"/>
      <c r="BL463" s="214"/>
      <c r="BM463" s="214"/>
      <c r="BN463" s="214"/>
      <c r="BO463" s="214"/>
      <c r="BP463" s="214"/>
      <c r="BQ463" s="214"/>
      <c r="BR463" s="214"/>
      <c r="BS463" s="214"/>
      <c r="BT463" s="214"/>
      <c r="BU463" s="214"/>
      <c r="BV463" s="214"/>
      <c r="BW463" s="214"/>
      <c r="BX463" s="214"/>
      <c r="BY463" s="214"/>
      <c r="BZ463" s="214"/>
      <c r="CA463" s="214"/>
    </row>
    <row r="464" spans="1:79" x14ac:dyDescent="0.25">
      <c r="A464" s="214"/>
      <c r="B464" s="214"/>
      <c r="C464" s="214"/>
      <c r="D464" s="214"/>
      <c r="E464" s="214"/>
      <c r="F464" s="214"/>
      <c r="G464" s="214"/>
      <c r="H464" s="214"/>
      <c r="I464" s="214"/>
      <c r="J464" s="214"/>
      <c r="K464" s="214"/>
      <c r="L464" s="214"/>
      <c r="M464" s="214"/>
      <c r="N464" s="214"/>
      <c r="O464" s="214"/>
      <c r="P464" s="214"/>
      <c r="Q464" s="214"/>
      <c r="R464" s="214"/>
      <c r="S464" s="214"/>
      <c r="T464" s="214"/>
      <c r="U464" s="214"/>
      <c r="V464" s="214"/>
      <c r="W464" s="214"/>
      <c r="X464" s="214"/>
      <c r="Y464" s="214"/>
      <c r="Z464" s="214"/>
      <c r="AA464" s="214"/>
      <c r="AB464" s="214"/>
      <c r="AC464" s="214"/>
      <c r="AD464" s="214"/>
      <c r="AE464" s="214"/>
      <c r="AF464" s="214"/>
      <c r="AG464" s="214"/>
      <c r="AH464" s="214"/>
      <c r="AI464" s="214"/>
      <c r="AJ464" s="214"/>
      <c r="AK464" s="214"/>
      <c r="AL464" s="214"/>
      <c r="AM464" s="214"/>
      <c r="AN464" s="214"/>
      <c r="AO464" s="214"/>
      <c r="AP464" s="214"/>
      <c r="AQ464" s="214"/>
      <c r="AR464" s="214"/>
      <c r="AS464" s="214"/>
      <c r="AT464" s="214"/>
      <c r="AU464" s="214"/>
      <c r="AV464" s="214"/>
      <c r="AW464" s="214"/>
      <c r="AX464" s="214"/>
      <c r="AY464" s="214"/>
      <c r="AZ464" s="214"/>
      <c r="BA464" s="214"/>
      <c r="BB464" s="214"/>
      <c r="BC464" s="214"/>
      <c r="BD464" s="214"/>
      <c r="BE464" s="214"/>
      <c r="BF464" s="214"/>
      <c r="BG464" s="214"/>
      <c r="BH464" s="214"/>
      <c r="BI464" s="214"/>
      <c r="BJ464" s="214"/>
      <c r="BK464" s="214"/>
      <c r="BL464" s="214"/>
      <c r="BM464" s="214"/>
      <c r="BN464" s="214"/>
      <c r="BO464" s="214"/>
      <c r="BP464" s="214"/>
      <c r="BQ464" s="214"/>
      <c r="BR464" s="214"/>
      <c r="BS464" s="214"/>
      <c r="BT464" s="214"/>
      <c r="BU464" s="214"/>
      <c r="BV464" s="214"/>
      <c r="BW464" s="214"/>
      <c r="BX464" s="214"/>
      <c r="BY464" s="214"/>
      <c r="BZ464" s="214"/>
      <c r="CA464" s="214"/>
    </row>
    <row r="465" spans="1:79" x14ac:dyDescent="0.25">
      <c r="A465" s="214"/>
      <c r="B465" s="214"/>
      <c r="C465" s="214"/>
      <c r="D465" s="214"/>
      <c r="E465" s="214"/>
      <c r="F465" s="214"/>
      <c r="G465" s="214"/>
      <c r="H465" s="214"/>
      <c r="I465" s="214"/>
      <c r="J465" s="214"/>
      <c r="K465" s="214"/>
      <c r="L465" s="214"/>
      <c r="M465" s="214"/>
      <c r="N465" s="214"/>
      <c r="O465" s="214"/>
      <c r="P465" s="214"/>
      <c r="Q465" s="214"/>
      <c r="R465" s="214"/>
      <c r="S465" s="214"/>
      <c r="T465" s="214"/>
      <c r="U465" s="214"/>
      <c r="V465" s="214"/>
      <c r="W465" s="214"/>
      <c r="X465" s="214"/>
      <c r="Y465" s="214"/>
      <c r="Z465" s="214"/>
      <c r="AA465" s="214"/>
      <c r="AB465" s="214"/>
      <c r="AC465" s="214"/>
      <c r="AD465" s="214"/>
      <c r="AE465" s="214"/>
      <c r="AF465" s="214"/>
      <c r="AG465" s="214"/>
      <c r="AH465" s="214"/>
      <c r="AI465" s="214"/>
      <c r="AJ465" s="214"/>
      <c r="AK465" s="214"/>
      <c r="AL465" s="214"/>
      <c r="AM465" s="214"/>
      <c r="AN465" s="214"/>
      <c r="AO465" s="214"/>
      <c r="AP465" s="214"/>
      <c r="AQ465" s="214"/>
      <c r="AR465" s="214"/>
      <c r="AS465" s="214"/>
      <c r="AT465" s="214"/>
      <c r="AU465" s="214"/>
      <c r="AV465" s="214"/>
      <c r="AW465" s="214"/>
      <c r="AX465" s="214"/>
      <c r="AY465" s="214"/>
      <c r="AZ465" s="214"/>
      <c r="BA465" s="214"/>
      <c r="BB465" s="214"/>
      <c r="BC465" s="214"/>
      <c r="BD465" s="214"/>
      <c r="BE465" s="214"/>
      <c r="BF465" s="214"/>
      <c r="BG465" s="214"/>
      <c r="BH465" s="214"/>
      <c r="BI465" s="214"/>
      <c r="BJ465" s="214"/>
      <c r="BK465" s="214"/>
      <c r="BL465" s="214"/>
      <c r="BM465" s="214"/>
      <c r="BN465" s="214"/>
      <c r="BO465" s="214"/>
      <c r="BP465" s="214"/>
      <c r="BQ465" s="214"/>
      <c r="BR465" s="214"/>
      <c r="BS465" s="214"/>
      <c r="BT465" s="214"/>
      <c r="BU465" s="214"/>
      <c r="BV465" s="214"/>
      <c r="BW465" s="214"/>
      <c r="BX465" s="214"/>
      <c r="BY465" s="214"/>
      <c r="BZ465" s="214"/>
      <c r="CA465" s="214"/>
    </row>
    <row r="466" spans="1:79" x14ac:dyDescent="0.25">
      <c r="A466" s="214"/>
      <c r="B466" s="214"/>
      <c r="C466" s="214"/>
      <c r="D466" s="214"/>
      <c r="E466" s="214"/>
      <c r="F466" s="214"/>
      <c r="G466" s="214"/>
      <c r="H466" s="214"/>
      <c r="I466" s="214"/>
      <c r="J466" s="214"/>
      <c r="K466" s="214"/>
      <c r="L466" s="214"/>
      <c r="M466" s="214"/>
      <c r="N466" s="214"/>
      <c r="O466" s="214"/>
      <c r="P466" s="214"/>
      <c r="Q466" s="214"/>
      <c r="R466" s="214"/>
      <c r="S466" s="214"/>
      <c r="T466" s="214"/>
      <c r="U466" s="214"/>
      <c r="V466" s="214"/>
      <c r="W466" s="214"/>
      <c r="X466" s="214"/>
      <c r="Y466" s="214"/>
      <c r="Z466" s="214"/>
      <c r="AA466" s="214"/>
      <c r="AB466" s="214"/>
      <c r="AC466" s="214"/>
      <c r="AD466" s="214"/>
      <c r="AE466" s="214"/>
      <c r="AF466" s="214"/>
      <c r="AG466" s="214"/>
      <c r="AH466" s="214"/>
      <c r="AI466" s="214"/>
      <c r="AJ466" s="214"/>
      <c r="AK466" s="214"/>
      <c r="AL466" s="214"/>
      <c r="AM466" s="214"/>
      <c r="AN466" s="214"/>
      <c r="AO466" s="214"/>
      <c r="AP466" s="214"/>
      <c r="AQ466" s="214"/>
      <c r="AR466" s="214"/>
      <c r="AS466" s="214"/>
      <c r="AT466" s="214"/>
      <c r="AU466" s="214"/>
      <c r="AV466" s="214"/>
      <c r="AW466" s="214"/>
      <c r="AX466" s="214"/>
      <c r="AY466" s="214"/>
      <c r="AZ466" s="214"/>
      <c r="BA466" s="214"/>
      <c r="BB466" s="214"/>
      <c r="BC466" s="214"/>
      <c r="BD466" s="214"/>
      <c r="BE466" s="214"/>
      <c r="BF466" s="214"/>
      <c r="BG466" s="214"/>
      <c r="BH466" s="214"/>
      <c r="BI466" s="214"/>
      <c r="BJ466" s="214"/>
      <c r="BK466" s="214"/>
      <c r="BL466" s="214"/>
      <c r="BM466" s="214"/>
      <c r="BN466" s="214"/>
      <c r="BO466" s="214"/>
      <c r="BP466" s="214"/>
      <c r="BQ466" s="214"/>
      <c r="BR466" s="214"/>
      <c r="BS466" s="214"/>
      <c r="BT466" s="214"/>
      <c r="BU466" s="214"/>
      <c r="BV466" s="214"/>
      <c r="BW466" s="214"/>
      <c r="BX466" s="214"/>
      <c r="BY466" s="214"/>
      <c r="BZ466" s="214"/>
      <c r="CA466" s="214"/>
    </row>
    <row r="467" spans="1:79" x14ac:dyDescent="0.25">
      <c r="A467" s="214"/>
      <c r="B467" s="214"/>
      <c r="C467" s="214"/>
      <c r="D467" s="214"/>
      <c r="E467" s="214"/>
      <c r="F467" s="214"/>
      <c r="G467" s="214"/>
      <c r="H467" s="214"/>
      <c r="I467" s="214"/>
      <c r="J467" s="214"/>
      <c r="K467" s="214"/>
      <c r="L467" s="214"/>
      <c r="M467" s="214"/>
      <c r="N467" s="214"/>
      <c r="O467" s="214"/>
      <c r="P467" s="214"/>
      <c r="Q467" s="214"/>
      <c r="R467" s="214"/>
      <c r="S467" s="214"/>
      <c r="T467" s="214"/>
      <c r="U467" s="214"/>
      <c r="V467" s="214"/>
      <c r="W467" s="214"/>
      <c r="X467" s="214"/>
      <c r="Y467" s="214"/>
      <c r="Z467" s="214"/>
      <c r="AA467" s="214"/>
      <c r="AB467" s="214"/>
      <c r="AC467" s="214"/>
      <c r="AD467" s="214"/>
      <c r="AE467" s="214"/>
      <c r="AF467" s="214"/>
      <c r="AG467" s="214"/>
      <c r="AH467" s="214"/>
      <c r="AI467" s="214"/>
      <c r="AJ467" s="214"/>
      <c r="AK467" s="214"/>
      <c r="AL467" s="214"/>
      <c r="AM467" s="214"/>
      <c r="AN467" s="214"/>
      <c r="AO467" s="214"/>
      <c r="AP467" s="214"/>
      <c r="AQ467" s="214"/>
      <c r="AR467" s="214"/>
      <c r="AS467" s="214"/>
      <c r="AT467" s="214"/>
      <c r="AU467" s="214"/>
      <c r="AV467" s="214"/>
      <c r="AW467" s="214"/>
      <c r="AX467" s="214"/>
      <c r="AY467" s="214"/>
      <c r="AZ467" s="214"/>
      <c r="BA467" s="214"/>
      <c r="BB467" s="214"/>
      <c r="BC467" s="214"/>
      <c r="BD467" s="214"/>
      <c r="BE467" s="214"/>
      <c r="BF467" s="214"/>
      <c r="BG467" s="214"/>
      <c r="BH467" s="214"/>
      <c r="BI467" s="214"/>
      <c r="BJ467" s="214"/>
      <c r="BK467" s="214"/>
      <c r="BL467" s="214"/>
      <c r="BM467" s="214"/>
      <c r="BN467" s="214"/>
      <c r="BO467" s="214"/>
      <c r="BP467" s="214"/>
      <c r="BQ467" s="214"/>
      <c r="BR467" s="214"/>
      <c r="BS467" s="214"/>
      <c r="BT467" s="214"/>
      <c r="BU467" s="214"/>
      <c r="BV467" s="214"/>
      <c r="BW467" s="214"/>
      <c r="BX467" s="214"/>
      <c r="BY467" s="214"/>
      <c r="BZ467" s="214"/>
      <c r="CA467" s="214"/>
    </row>
    <row r="468" spans="1:79" x14ac:dyDescent="0.25">
      <c r="A468" s="214"/>
      <c r="B468" s="214"/>
      <c r="C468" s="214"/>
      <c r="D468" s="214"/>
      <c r="E468" s="214"/>
      <c r="F468" s="214"/>
      <c r="G468" s="214"/>
      <c r="H468" s="214"/>
      <c r="I468" s="214"/>
      <c r="J468" s="214"/>
      <c r="K468" s="214"/>
      <c r="L468" s="214"/>
      <c r="M468" s="214"/>
      <c r="N468" s="214"/>
      <c r="O468" s="214"/>
      <c r="P468" s="214"/>
      <c r="Q468" s="214"/>
      <c r="R468" s="214"/>
      <c r="S468" s="214"/>
      <c r="T468" s="214"/>
      <c r="U468" s="214"/>
      <c r="V468" s="214"/>
      <c r="W468" s="214"/>
      <c r="X468" s="214"/>
      <c r="Y468" s="214"/>
      <c r="Z468" s="214"/>
      <c r="AA468" s="214"/>
      <c r="AB468" s="214"/>
      <c r="AC468" s="214"/>
      <c r="AD468" s="214"/>
      <c r="AE468" s="214"/>
      <c r="AF468" s="214"/>
      <c r="AG468" s="214"/>
      <c r="AH468" s="214"/>
      <c r="AI468" s="214"/>
      <c r="AJ468" s="214"/>
      <c r="AK468" s="214"/>
      <c r="AL468" s="214"/>
      <c r="AM468" s="214"/>
      <c r="AN468" s="214"/>
      <c r="AO468" s="214"/>
      <c r="AP468" s="214"/>
      <c r="AQ468" s="214"/>
      <c r="AR468" s="214"/>
      <c r="AS468" s="214"/>
      <c r="AT468" s="214"/>
      <c r="AU468" s="214"/>
      <c r="AV468" s="214"/>
      <c r="AW468" s="214"/>
      <c r="AX468" s="214"/>
      <c r="AY468" s="214"/>
      <c r="AZ468" s="214"/>
      <c r="BA468" s="214"/>
      <c r="BB468" s="214"/>
      <c r="BC468" s="214"/>
      <c r="BD468" s="214"/>
      <c r="BE468" s="214"/>
      <c r="BF468" s="214"/>
      <c r="BG468" s="214"/>
      <c r="BH468" s="214"/>
      <c r="BI468" s="214"/>
      <c r="BJ468" s="214"/>
      <c r="BK468" s="214"/>
      <c r="BL468" s="214"/>
      <c r="BM468" s="214"/>
      <c r="BN468" s="214"/>
      <c r="BO468" s="214"/>
      <c r="BP468" s="214"/>
      <c r="BQ468" s="214"/>
      <c r="BR468" s="214"/>
      <c r="BS468" s="214"/>
      <c r="BT468" s="214"/>
      <c r="BU468" s="214"/>
      <c r="BV468" s="214"/>
      <c r="BW468" s="214"/>
      <c r="BX468" s="214"/>
      <c r="BY468" s="214"/>
      <c r="BZ468" s="214"/>
      <c r="CA468" s="214"/>
    </row>
    <row r="469" spans="1:79" x14ac:dyDescent="0.25">
      <c r="A469" s="214"/>
      <c r="B469" s="214"/>
      <c r="C469" s="214"/>
      <c r="D469" s="214"/>
      <c r="E469" s="214"/>
      <c r="F469" s="214"/>
      <c r="G469" s="214"/>
      <c r="H469" s="214"/>
      <c r="I469" s="214"/>
      <c r="J469" s="214"/>
      <c r="K469" s="214"/>
      <c r="L469" s="214"/>
      <c r="M469" s="214"/>
      <c r="N469" s="214"/>
      <c r="O469" s="214"/>
      <c r="P469" s="214"/>
      <c r="Q469" s="214"/>
      <c r="R469" s="214"/>
      <c r="S469" s="214"/>
      <c r="T469" s="214"/>
      <c r="U469" s="214"/>
      <c r="V469" s="214"/>
      <c r="W469" s="214"/>
      <c r="X469" s="214"/>
      <c r="Y469" s="214"/>
      <c r="Z469" s="214"/>
      <c r="AA469" s="214"/>
      <c r="AB469" s="214"/>
      <c r="AC469" s="214"/>
      <c r="AD469" s="214"/>
      <c r="AE469" s="214"/>
      <c r="AF469" s="214"/>
      <c r="AG469" s="214"/>
      <c r="AH469" s="214"/>
      <c r="AI469" s="214"/>
      <c r="AJ469" s="214"/>
      <c r="AK469" s="214"/>
      <c r="AL469" s="214"/>
      <c r="AM469" s="214"/>
      <c r="AN469" s="214"/>
      <c r="AO469" s="214"/>
      <c r="AP469" s="214"/>
      <c r="AQ469" s="214"/>
      <c r="AR469" s="214"/>
      <c r="AS469" s="214"/>
      <c r="AT469" s="214"/>
      <c r="AU469" s="214"/>
      <c r="AV469" s="214"/>
      <c r="AW469" s="214"/>
      <c r="AX469" s="214"/>
      <c r="AY469" s="214"/>
      <c r="AZ469" s="214"/>
      <c r="BA469" s="214"/>
      <c r="BB469" s="214"/>
      <c r="BC469" s="214"/>
      <c r="BD469" s="214"/>
      <c r="BE469" s="214"/>
      <c r="BF469" s="214"/>
      <c r="BG469" s="214"/>
      <c r="BH469" s="214"/>
      <c r="BI469" s="214"/>
      <c r="BJ469" s="214"/>
      <c r="BK469" s="214"/>
      <c r="BL469" s="214"/>
      <c r="BM469" s="214"/>
      <c r="BN469" s="214"/>
      <c r="BO469" s="214"/>
      <c r="BP469" s="214"/>
      <c r="BQ469" s="214"/>
      <c r="BR469" s="214"/>
      <c r="BS469" s="214"/>
      <c r="BT469" s="214"/>
      <c r="BU469" s="214"/>
      <c r="BV469" s="214"/>
      <c r="BW469" s="214"/>
      <c r="BX469" s="214"/>
      <c r="BY469" s="214"/>
      <c r="BZ469" s="214"/>
      <c r="CA469" s="214"/>
    </row>
    <row r="470" spans="1:79" x14ac:dyDescent="0.25">
      <c r="A470" s="214"/>
      <c r="B470" s="214"/>
      <c r="C470" s="214"/>
      <c r="D470" s="214"/>
      <c r="E470" s="214"/>
      <c r="F470" s="214"/>
      <c r="G470" s="214"/>
      <c r="H470" s="214"/>
      <c r="I470" s="214"/>
      <c r="J470" s="214"/>
      <c r="K470" s="214"/>
      <c r="L470" s="214"/>
      <c r="M470" s="214"/>
      <c r="N470" s="214"/>
      <c r="O470" s="214"/>
      <c r="P470" s="214"/>
      <c r="Q470" s="214"/>
      <c r="R470" s="214"/>
      <c r="S470" s="214"/>
      <c r="T470" s="214"/>
      <c r="U470" s="214"/>
      <c r="V470" s="214"/>
      <c r="W470" s="214"/>
      <c r="X470" s="214"/>
      <c r="Y470" s="214"/>
      <c r="Z470" s="214"/>
      <c r="AA470" s="214"/>
      <c r="AB470" s="214"/>
      <c r="AC470" s="214"/>
      <c r="AD470" s="214"/>
      <c r="AE470" s="214"/>
      <c r="AF470" s="214"/>
      <c r="AG470" s="214"/>
      <c r="AH470" s="214"/>
      <c r="AI470" s="214"/>
      <c r="AJ470" s="214"/>
      <c r="AK470" s="214"/>
      <c r="AL470" s="214"/>
      <c r="AM470" s="214"/>
      <c r="AN470" s="214"/>
      <c r="AO470" s="214"/>
      <c r="AP470" s="214"/>
      <c r="AQ470" s="214"/>
      <c r="AR470" s="214"/>
      <c r="AS470" s="214"/>
      <c r="AT470" s="214"/>
      <c r="AU470" s="214"/>
      <c r="AV470" s="214"/>
      <c r="AW470" s="214"/>
      <c r="AX470" s="214"/>
      <c r="AY470" s="214"/>
      <c r="AZ470" s="214"/>
      <c r="BA470" s="214"/>
      <c r="BB470" s="214"/>
      <c r="BC470" s="214"/>
      <c r="BD470" s="214"/>
      <c r="BE470" s="214"/>
      <c r="BF470" s="214"/>
      <c r="BG470" s="214"/>
      <c r="BH470" s="214"/>
      <c r="BI470" s="214"/>
      <c r="BJ470" s="214"/>
      <c r="BK470" s="214"/>
      <c r="BL470" s="214"/>
      <c r="BM470" s="214"/>
      <c r="BN470" s="214"/>
      <c r="BO470" s="214"/>
      <c r="BP470" s="214"/>
      <c r="BQ470" s="214"/>
      <c r="BR470" s="214"/>
      <c r="BS470" s="214"/>
      <c r="BT470" s="214"/>
      <c r="BU470" s="214"/>
      <c r="BV470" s="214"/>
      <c r="BW470" s="214"/>
      <c r="BX470" s="214"/>
      <c r="BY470" s="214"/>
      <c r="BZ470" s="214"/>
      <c r="CA470" s="214"/>
    </row>
    <row r="471" spans="1:79" x14ac:dyDescent="0.25">
      <c r="A471" s="214"/>
      <c r="B471" s="214"/>
      <c r="C471" s="214"/>
      <c r="D471" s="214"/>
      <c r="E471" s="214"/>
      <c r="F471" s="214"/>
      <c r="G471" s="214"/>
      <c r="H471" s="214"/>
      <c r="I471" s="214"/>
      <c r="J471" s="214"/>
      <c r="K471" s="214"/>
      <c r="L471" s="214"/>
      <c r="M471" s="214"/>
      <c r="N471" s="214"/>
      <c r="O471" s="214"/>
      <c r="P471" s="214"/>
      <c r="Q471" s="214"/>
      <c r="R471" s="214"/>
      <c r="S471" s="214"/>
      <c r="T471" s="214"/>
      <c r="U471" s="214"/>
      <c r="V471" s="214"/>
      <c r="W471" s="214"/>
      <c r="X471" s="214"/>
      <c r="Y471" s="214"/>
      <c r="Z471" s="214"/>
      <c r="AA471" s="214"/>
      <c r="AB471" s="214"/>
      <c r="AC471" s="214"/>
      <c r="AD471" s="214"/>
      <c r="AE471" s="214"/>
      <c r="AF471" s="214"/>
      <c r="AG471" s="214"/>
      <c r="AH471" s="214"/>
      <c r="AI471" s="214"/>
      <c r="AJ471" s="214"/>
      <c r="AK471" s="214"/>
      <c r="AL471" s="214"/>
      <c r="AM471" s="214"/>
      <c r="AN471" s="214"/>
      <c r="AO471" s="214"/>
      <c r="AP471" s="214"/>
      <c r="AQ471" s="214"/>
      <c r="AR471" s="214"/>
      <c r="AS471" s="214"/>
      <c r="AT471" s="214"/>
      <c r="AU471" s="214"/>
      <c r="AV471" s="214"/>
      <c r="AW471" s="214"/>
      <c r="AX471" s="214"/>
      <c r="AY471" s="214"/>
      <c r="AZ471" s="214"/>
      <c r="BA471" s="214"/>
      <c r="BB471" s="214"/>
      <c r="BC471" s="214"/>
      <c r="BD471" s="214"/>
      <c r="BE471" s="214"/>
      <c r="BF471" s="214"/>
      <c r="BG471" s="214"/>
      <c r="BH471" s="214"/>
      <c r="BI471" s="214"/>
      <c r="BJ471" s="214"/>
      <c r="BK471" s="214"/>
      <c r="BL471" s="214"/>
      <c r="BM471" s="214"/>
      <c r="BN471" s="214"/>
      <c r="BO471" s="214"/>
      <c r="BP471" s="214"/>
      <c r="BQ471" s="214"/>
      <c r="BR471" s="214"/>
      <c r="BS471" s="214"/>
      <c r="BT471" s="214"/>
      <c r="BU471" s="214"/>
      <c r="BV471" s="214"/>
      <c r="BW471" s="214"/>
      <c r="BX471" s="214"/>
      <c r="BY471" s="214"/>
      <c r="BZ471" s="214"/>
      <c r="CA471" s="214"/>
    </row>
    <row r="472" spans="1:79" x14ac:dyDescent="0.25">
      <c r="A472" s="214"/>
      <c r="B472" s="214"/>
      <c r="C472" s="214"/>
      <c r="D472" s="214"/>
      <c r="E472" s="214"/>
      <c r="F472" s="214"/>
      <c r="G472" s="214"/>
      <c r="H472" s="214"/>
      <c r="I472" s="214"/>
      <c r="J472" s="214"/>
      <c r="K472" s="214"/>
      <c r="L472" s="214"/>
      <c r="M472" s="214"/>
      <c r="N472" s="214"/>
      <c r="O472" s="214"/>
      <c r="P472" s="214"/>
      <c r="Q472" s="214"/>
      <c r="R472" s="214"/>
      <c r="S472" s="214"/>
      <c r="T472" s="214"/>
      <c r="U472" s="214"/>
      <c r="V472" s="214"/>
      <c r="W472" s="214"/>
      <c r="X472" s="214"/>
      <c r="Y472" s="214"/>
      <c r="Z472" s="214"/>
      <c r="AA472" s="214"/>
      <c r="AB472" s="214"/>
      <c r="AC472" s="214"/>
      <c r="AD472" s="214"/>
      <c r="AE472" s="214"/>
      <c r="AF472" s="214"/>
      <c r="AG472" s="214"/>
      <c r="AH472" s="214"/>
      <c r="AI472" s="214"/>
      <c r="AJ472" s="214"/>
      <c r="AK472" s="214"/>
      <c r="AL472" s="214"/>
      <c r="AM472" s="214"/>
      <c r="AN472" s="214"/>
      <c r="AO472" s="214"/>
      <c r="AP472" s="214"/>
      <c r="AQ472" s="214"/>
      <c r="AR472" s="214"/>
      <c r="AS472" s="214"/>
      <c r="AT472" s="214"/>
      <c r="AU472" s="214"/>
      <c r="AV472" s="214"/>
      <c r="AW472" s="214"/>
      <c r="AX472" s="214"/>
      <c r="AY472" s="214"/>
      <c r="AZ472" s="214"/>
      <c r="BA472" s="214"/>
      <c r="BB472" s="214"/>
      <c r="BC472" s="214"/>
      <c r="BD472" s="214"/>
      <c r="BE472" s="214"/>
      <c r="BF472" s="214"/>
      <c r="BG472" s="214"/>
      <c r="BH472" s="214"/>
      <c r="BI472" s="214"/>
      <c r="BJ472" s="214"/>
      <c r="BK472" s="214"/>
      <c r="BL472" s="214"/>
      <c r="BM472" s="214"/>
      <c r="BN472" s="214"/>
      <c r="BO472" s="214"/>
      <c r="BP472" s="214"/>
      <c r="BQ472" s="214"/>
      <c r="BR472" s="214"/>
      <c r="BS472" s="214"/>
      <c r="BT472" s="214"/>
      <c r="BU472" s="214"/>
      <c r="BV472" s="214"/>
      <c r="BW472" s="214"/>
      <c r="BX472" s="214"/>
      <c r="BY472" s="214"/>
      <c r="BZ472" s="214"/>
      <c r="CA472" s="214"/>
    </row>
    <row r="473" spans="1:79" x14ac:dyDescent="0.25">
      <c r="A473" s="214"/>
      <c r="B473" s="214"/>
      <c r="C473" s="214"/>
      <c r="D473" s="214"/>
      <c r="E473" s="214"/>
      <c r="F473" s="214"/>
      <c r="G473" s="214"/>
      <c r="H473" s="214"/>
      <c r="I473" s="214"/>
      <c r="J473" s="214"/>
      <c r="K473" s="214"/>
      <c r="L473" s="214"/>
      <c r="M473" s="214"/>
      <c r="N473" s="214"/>
      <c r="O473" s="214"/>
      <c r="P473" s="214"/>
      <c r="Q473" s="214"/>
      <c r="R473" s="214"/>
      <c r="S473" s="214"/>
      <c r="T473" s="214"/>
      <c r="U473" s="214"/>
      <c r="V473" s="214"/>
      <c r="W473" s="214"/>
      <c r="X473" s="214"/>
      <c r="Y473" s="214"/>
      <c r="Z473" s="214"/>
      <c r="AA473" s="214"/>
      <c r="AB473" s="214"/>
      <c r="AC473" s="214"/>
      <c r="AD473" s="214"/>
      <c r="AE473" s="214"/>
      <c r="AF473" s="214"/>
      <c r="AG473" s="214"/>
      <c r="AH473" s="214"/>
      <c r="AI473" s="214"/>
      <c r="AJ473" s="214"/>
      <c r="AK473" s="214"/>
      <c r="AL473" s="214"/>
      <c r="AM473" s="214"/>
      <c r="AN473" s="214"/>
      <c r="AO473" s="214"/>
      <c r="AP473" s="214"/>
      <c r="AQ473" s="214"/>
      <c r="AR473" s="214"/>
      <c r="AS473" s="214"/>
      <c r="AT473" s="214"/>
      <c r="AU473" s="214"/>
      <c r="AV473" s="214"/>
      <c r="AW473" s="214"/>
      <c r="AX473" s="214"/>
      <c r="AY473" s="214"/>
      <c r="AZ473" s="214"/>
      <c r="BA473" s="214"/>
      <c r="BB473" s="214"/>
      <c r="BC473" s="214"/>
      <c r="BD473" s="214"/>
      <c r="BE473" s="214"/>
      <c r="BF473" s="214"/>
      <c r="BG473" s="214"/>
      <c r="BH473" s="214"/>
      <c r="BI473" s="214"/>
      <c r="BJ473" s="214"/>
      <c r="BK473" s="214"/>
      <c r="BL473" s="214"/>
      <c r="BM473" s="214"/>
      <c r="BN473" s="214"/>
      <c r="BO473" s="214"/>
      <c r="BP473" s="214"/>
      <c r="BQ473" s="214"/>
      <c r="BR473" s="214"/>
      <c r="BS473" s="214"/>
      <c r="BT473" s="214"/>
      <c r="BU473" s="214"/>
      <c r="BV473" s="214"/>
      <c r="BW473" s="214"/>
      <c r="BX473" s="214"/>
      <c r="BY473" s="214"/>
      <c r="BZ473" s="214"/>
      <c r="CA473" s="214"/>
    </row>
    <row r="474" spans="1:79" x14ac:dyDescent="0.25">
      <c r="A474" s="214"/>
      <c r="B474" s="214"/>
      <c r="C474" s="214"/>
      <c r="D474" s="214"/>
      <c r="E474" s="214"/>
      <c r="F474" s="214"/>
      <c r="G474" s="214"/>
      <c r="H474" s="214"/>
      <c r="I474" s="214"/>
      <c r="J474" s="214"/>
      <c r="K474" s="214"/>
      <c r="L474" s="214"/>
      <c r="M474" s="214"/>
      <c r="N474" s="214"/>
      <c r="O474" s="214"/>
      <c r="P474" s="214"/>
      <c r="Q474" s="214"/>
      <c r="R474" s="214"/>
      <c r="S474" s="214"/>
      <c r="T474" s="214"/>
      <c r="U474" s="214"/>
      <c r="V474" s="214"/>
      <c r="W474" s="214"/>
      <c r="X474" s="214"/>
      <c r="Y474" s="214"/>
      <c r="Z474" s="214"/>
      <c r="AA474" s="214"/>
      <c r="AB474" s="214"/>
      <c r="AC474" s="214"/>
      <c r="AD474" s="214"/>
      <c r="AE474" s="214"/>
      <c r="AF474" s="214"/>
      <c r="AG474" s="214"/>
      <c r="AH474" s="214"/>
      <c r="AI474" s="214"/>
      <c r="AJ474" s="214"/>
      <c r="AK474" s="214"/>
      <c r="AL474" s="214"/>
      <c r="AM474" s="214"/>
      <c r="AN474" s="214"/>
      <c r="AO474" s="214"/>
      <c r="AP474" s="214"/>
      <c r="AQ474" s="214"/>
      <c r="AR474" s="214"/>
      <c r="AS474" s="214"/>
      <c r="AT474" s="214"/>
      <c r="AU474" s="214"/>
      <c r="AV474" s="214"/>
      <c r="AW474" s="214"/>
      <c r="AX474" s="214"/>
      <c r="AY474" s="214"/>
      <c r="AZ474" s="214"/>
      <c r="BA474" s="214"/>
      <c r="BB474" s="214"/>
      <c r="BC474" s="214"/>
      <c r="BD474" s="214"/>
      <c r="BE474" s="214"/>
      <c r="BF474" s="214"/>
      <c r="BG474" s="214"/>
      <c r="BH474" s="214"/>
      <c r="BI474" s="214"/>
      <c r="BJ474" s="214"/>
      <c r="BK474" s="214"/>
      <c r="BL474" s="214"/>
      <c r="BM474" s="214"/>
      <c r="BN474" s="214"/>
      <c r="BO474" s="214"/>
      <c r="BP474" s="214"/>
      <c r="BQ474" s="214"/>
      <c r="BR474" s="214"/>
      <c r="BS474" s="214"/>
      <c r="BT474" s="214"/>
      <c r="BU474" s="214"/>
      <c r="BV474" s="214"/>
      <c r="BW474" s="214"/>
      <c r="BX474" s="214"/>
      <c r="BY474" s="214"/>
      <c r="BZ474" s="214"/>
      <c r="CA474" s="214"/>
    </row>
    <row r="475" spans="1:79" x14ac:dyDescent="0.25">
      <c r="A475" s="214"/>
      <c r="B475" s="214"/>
      <c r="C475" s="214"/>
      <c r="D475" s="214"/>
      <c r="E475" s="214"/>
      <c r="F475" s="214"/>
      <c r="G475" s="214"/>
      <c r="H475" s="214"/>
      <c r="I475" s="214"/>
      <c r="J475" s="214"/>
      <c r="K475" s="214"/>
      <c r="L475" s="214"/>
      <c r="M475" s="214"/>
      <c r="N475" s="214"/>
      <c r="O475" s="214"/>
      <c r="P475" s="214"/>
      <c r="Q475" s="214"/>
      <c r="R475" s="214"/>
      <c r="S475" s="214"/>
      <c r="T475" s="214"/>
      <c r="U475" s="214"/>
      <c r="V475" s="214"/>
      <c r="W475" s="214"/>
      <c r="X475" s="214"/>
      <c r="Y475" s="214"/>
      <c r="Z475" s="214"/>
      <c r="AA475" s="214"/>
      <c r="AB475" s="214"/>
      <c r="AC475" s="214"/>
      <c r="AD475" s="214"/>
      <c r="AE475" s="214"/>
      <c r="AF475" s="214"/>
      <c r="AG475" s="214"/>
      <c r="AH475" s="214"/>
      <c r="AI475" s="214"/>
      <c r="AJ475" s="214"/>
      <c r="AK475" s="214"/>
      <c r="AL475" s="214"/>
      <c r="AM475" s="214"/>
      <c r="AN475" s="214"/>
      <c r="AO475" s="214"/>
      <c r="AP475" s="214"/>
      <c r="AQ475" s="214"/>
      <c r="AR475" s="214"/>
      <c r="AS475" s="214"/>
      <c r="AT475" s="214"/>
      <c r="AU475" s="214"/>
      <c r="AV475" s="214"/>
      <c r="AW475" s="214"/>
      <c r="AX475" s="214"/>
      <c r="AY475" s="214"/>
      <c r="AZ475" s="214"/>
      <c r="BA475" s="214"/>
      <c r="BB475" s="214"/>
      <c r="BC475" s="214"/>
      <c r="BD475" s="214"/>
      <c r="BE475" s="214"/>
      <c r="BF475" s="214"/>
      <c r="BG475" s="214"/>
      <c r="BH475" s="214"/>
      <c r="BI475" s="214"/>
      <c r="BJ475" s="214"/>
      <c r="BK475" s="214"/>
      <c r="BL475" s="214"/>
      <c r="BM475" s="214"/>
      <c r="BN475" s="214"/>
      <c r="BO475" s="214"/>
      <c r="BP475" s="214"/>
      <c r="BQ475" s="214"/>
      <c r="BR475" s="214"/>
      <c r="BS475" s="214"/>
      <c r="BT475" s="214"/>
      <c r="BU475" s="214"/>
      <c r="BV475" s="214"/>
      <c r="BW475" s="214"/>
      <c r="BX475" s="214"/>
      <c r="BY475" s="214"/>
      <c r="BZ475" s="214"/>
      <c r="CA475" s="214"/>
    </row>
    <row r="476" spans="1:79" x14ac:dyDescent="0.25">
      <c r="A476" s="214"/>
      <c r="B476" s="214"/>
      <c r="C476" s="214"/>
      <c r="D476" s="214"/>
      <c r="E476" s="214"/>
      <c r="F476" s="214"/>
      <c r="G476" s="214"/>
      <c r="H476" s="214"/>
      <c r="I476" s="214"/>
      <c r="J476" s="214"/>
      <c r="K476" s="214"/>
      <c r="L476" s="214"/>
      <c r="M476" s="214"/>
      <c r="N476" s="214"/>
      <c r="O476" s="214"/>
      <c r="P476" s="214"/>
      <c r="Q476" s="214"/>
      <c r="R476" s="214"/>
      <c r="S476" s="214"/>
      <c r="T476" s="214"/>
      <c r="U476" s="214"/>
      <c r="V476" s="214"/>
      <c r="W476" s="214"/>
      <c r="X476" s="214"/>
      <c r="Y476" s="214"/>
      <c r="Z476" s="214"/>
      <c r="AA476" s="214"/>
      <c r="AB476" s="214"/>
      <c r="AC476" s="214"/>
      <c r="AD476" s="214"/>
      <c r="AE476" s="214"/>
      <c r="AF476" s="214"/>
      <c r="AG476" s="214"/>
      <c r="AH476" s="214"/>
      <c r="AI476" s="214"/>
      <c r="AJ476" s="214"/>
      <c r="AK476" s="214"/>
      <c r="AL476" s="214"/>
      <c r="AM476" s="214"/>
      <c r="AN476" s="214"/>
      <c r="AO476" s="214"/>
      <c r="AP476" s="214"/>
      <c r="AQ476" s="214"/>
      <c r="AR476" s="214"/>
      <c r="AS476" s="214"/>
      <c r="AT476" s="214"/>
      <c r="AU476" s="214"/>
      <c r="AV476" s="214"/>
      <c r="AW476" s="214"/>
      <c r="AX476" s="214"/>
      <c r="AY476" s="214"/>
      <c r="AZ476" s="214"/>
      <c r="BA476" s="214"/>
      <c r="BB476" s="214"/>
      <c r="BC476" s="214"/>
      <c r="BD476" s="214"/>
      <c r="BE476" s="214"/>
      <c r="BF476" s="214"/>
      <c r="BG476" s="214"/>
      <c r="BH476" s="214"/>
      <c r="BI476" s="214"/>
      <c r="BJ476" s="214"/>
      <c r="BK476" s="214"/>
      <c r="BL476" s="214"/>
      <c r="BM476" s="214"/>
      <c r="BN476" s="214"/>
      <c r="BO476" s="214"/>
      <c r="BP476" s="214"/>
      <c r="BQ476" s="214"/>
      <c r="BR476" s="214"/>
      <c r="BS476" s="214"/>
      <c r="BT476" s="214"/>
      <c r="BU476" s="214"/>
      <c r="BV476" s="214"/>
      <c r="BW476" s="214"/>
      <c r="BX476" s="214"/>
      <c r="BY476" s="214"/>
      <c r="BZ476" s="214"/>
      <c r="CA476" s="214"/>
    </row>
    <row r="477" spans="1:79" x14ac:dyDescent="0.25">
      <c r="A477" s="214"/>
      <c r="B477" s="214"/>
      <c r="C477" s="214"/>
      <c r="D477" s="214"/>
      <c r="E477" s="214"/>
      <c r="F477" s="214"/>
      <c r="G477" s="214"/>
      <c r="H477" s="214"/>
      <c r="I477" s="214"/>
      <c r="J477" s="214"/>
      <c r="K477" s="214"/>
      <c r="L477" s="214"/>
      <c r="M477" s="214"/>
      <c r="N477" s="214"/>
      <c r="O477" s="214"/>
      <c r="P477" s="214"/>
      <c r="Q477" s="214"/>
      <c r="R477" s="214"/>
      <c r="S477" s="214"/>
      <c r="T477" s="214"/>
      <c r="U477" s="214"/>
      <c r="V477" s="214"/>
      <c r="W477" s="214"/>
      <c r="X477" s="214"/>
      <c r="Y477" s="214"/>
      <c r="Z477" s="214"/>
      <c r="AA477" s="214"/>
      <c r="AB477" s="214"/>
      <c r="AC477" s="214"/>
      <c r="AD477" s="214"/>
      <c r="AE477" s="214"/>
      <c r="AF477" s="214"/>
      <c r="AG477" s="214"/>
      <c r="AH477" s="214"/>
      <c r="AI477" s="214"/>
      <c r="AJ477" s="214"/>
      <c r="AK477" s="214"/>
      <c r="AL477" s="214"/>
      <c r="AM477" s="214"/>
      <c r="AN477" s="214"/>
      <c r="AO477" s="214"/>
      <c r="AP477" s="214"/>
      <c r="AQ477" s="214"/>
      <c r="AR477" s="214"/>
      <c r="AS477" s="214"/>
      <c r="AT477" s="214"/>
      <c r="AU477" s="214"/>
      <c r="AV477" s="214"/>
      <c r="AW477" s="214"/>
      <c r="AX477" s="214"/>
      <c r="AY477" s="214"/>
      <c r="AZ477" s="214"/>
      <c r="BA477" s="214"/>
      <c r="BB477" s="214"/>
      <c r="BC477" s="214"/>
      <c r="BD477" s="214"/>
      <c r="BE477" s="214"/>
      <c r="BF477" s="214"/>
      <c r="BG477" s="214"/>
      <c r="BH477" s="214"/>
      <c r="BI477" s="214"/>
      <c r="BJ477" s="214"/>
      <c r="BK477" s="214"/>
      <c r="BL477" s="214"/>
      <c r="BM477" s="214"/>
      <c r="BN477" s="214"/>
      <c r="BO477" s="214"/>
      <c r="BP477" s="214"/>
      <c r="BQ477" s="214"/>
      <c r="BR477" s="214"/>
      <c r="BS477" s="214"/>
      <c r="BT477" s="214"/>
      <c r="BU477" s="214"/>
      <c r="BV477" s="214"/>
      <c r="BW477" s="214"/>
      <c r="BX477" s="214"/>
      <c r="BY477" s="214"/>
      <c r="BZ477" s="214"/>
      <c r="CA477" s="214"/>
    </row>
    <row r="478" spans="1:79" x14ac:dyDescent="0.25">
      <c r="A478" s="214"/>
      <c r="B478" s="214"/>
      <c r="C478" s="214"/>
      <c r="D478" s="214"/>
      <c r="E478" s="214"/>
      <c r="F478" s="214"/>
      <c r="G478" s="214"/>
      <c r="H478" s="214"/>
      <c r="I478" s="214"/>
      <c r="J478" s="214"/>
      <c r="K478" s="214"/>
      <c r="L478" s="214"/>
      <c r="M478" s="214"/>
      <c r="N478" s="214"/>
      <c r="O478" s="214"/>
      <c r="P478" s="214"/>
      <c r="Q478" s="214"/>
      <c r="R478" s="214"/>
      <c r="S478" s="214"/>
      <c r="T478" s="214"/>
      <c r="U478" s="214"/>
      <c r="V478" s="214"/>
      <c r="W478" s="214"/>
      <c r="X478" s="214"/>
      <c r="Y478" s="214"/>
      <c r="Z478" s="214"/>
      <c r="AA478" s="214"/>
      <c r="AB478" s="214"/>
      <c r="AC478" s="214"/>
      <c r="AD478" s="214"/>
      <c r="AE478" s="214"/>
      <c r="AF478" s="214"/>
      <c r="AG478" s="214"/>
      <c r="AH478" s="214"/>
      <c r="AI478" s="214"/>
      <c r="AJ478" s="214"/>
      <c r="AK478" s="214"/>
      <c r="AL478" s="214"/>
      <c r="AM478" s="214"/>
      <c r="AN478" s="214"/>
      <c r="AO478" s="214"/>
      <c r="AP478" s="214"/>
      <c r="AQ478" s="214"/>
      <c r="AR478" s="214"/>
      <c r="AS478" s="214"/>
      <c r="AT478" s="214"/>
      <c r="AU478" s="214"/>
      <c r="AV478" s="214"/>
      <c r="AW478" s="214"/>
      <c r="AX478" s="214"/>
      <c r="AY478" s="214"/>
      <c r="AZ478" s="214"/>
      <c r="BA478" s="214"/>
      <c r="BB478" s="214"/>
      <c r="BC478" s="214"/>
      <c r="BD478" s="214"/>
      <c r="BE478" s="214"/>
      <c r="BF478" s="214"/>
      <c r="BG478" s="214"/>
      <c r="BH478" s="214"/>
      <c r="BI478" s="214"/>
      <c r="BJ478" s="214"/>
      <c r="BK478" s="214"/>
      <c r="BL478" s="214"/>
      <c r="BM478" s="214"/>
      <c r="BN478" s="214"/>
      <c r="BO478" s="214"/>
      <c r="BP478" s="214"/>
      <c r="BQ478" s="214"/>
      <c r="BR478" s="214"/>
      <c r="BS478" s="214"/>
      <c r="BT478" s="214"/>
      <c r="BU478" s="214"/>
      <c r="BV478" s="214"/>
      <c r="BW478" s="214"/>
      <c r="BX478" s="214"/>
      <c r="BY478" s="214"/>
      <c r="BZ478" s="214"/>
      <c r="CA478" s="214"/>
    </row>
    <row r="479" spans="1:79" x14ac:dyDescent="0.25">
      <c r="A479" s="214"/>
      <c r="B479" s="214"/>
      <c r="C479" s="214"/>
      <c r="D479" s="214"/>
      <c r="E479" s="214"/>
      <c r="F479" s="214"/>
      <c r="G479" s="214"/>
      <c r="H479" s="214"/>
      <c r="I479" s="214"/>
      <c r="J479" s="214"/>
      <c r="K479" s="214"/>
      <c r="L479" s="214"/>
      <c r="M479" s="214"/>
      <c r="N479" s="214"/>
      <c r="O479" s="214"/>
      <c r="P479" s="214"/>
      <c r="Q479" s="214"/>
      <c r="R479" s="214"/>
      <c r="S479" s="214"/>
      <c r="T479" s="214"/>
      <c r="U479" s="214"/>
      <c r="V479" s="214"/>
      <c r="W479" s="214"/>
      <c r="X479" s="214"/>
      <c r="Y479" s="214"/>
      <c r="Z479" s="214"/>
      <c r="AA479" s="214"/>
      <c r="AB479" s="214"/>
      <c r="AC479" s="214"/>
      <c r="AD479" s="214"/>
      <c r="AE479" s="214"/>
      <c r="AF479" s="214"/>
      <c r="AG479" s="214"/>
      <c r="AH479" s="214"/>
      <c r="AI479" s="214"/>
      <c r="AJ479" s="214"/>
      <c r="AK479" s="214"/>
      <c r="AL479" s="214"/>
      <c r="AM479" s="214"/>
      <c r="AN479" s="214"/>
      <c r="AO479" s="214"/>
      <c r="AP479" s="214"/>
      <c r="AQ479" s="214"/>
      <c r="AR479" s="214"/>
      <c r="AS479" s="214"/>
      <c r="AT479" s="214"/>
      <c r="AU479" s="214"/>
      <c r="AV479" s="214"/>
      <c r="AW479" s="214"/>
      <c r="AX479" s="214"/>
      <c r="AY479" s="214"/>
      <c r="AZ479" s="214"/>
      <c r="BA479" s="214"/>
      <c r="BB479" s="214"/>
      <c r="BC479" s="214"/>
      <c r="BD479" s="214"/>
      <c r="BE479" s="214"/>
      <c r="BF479" s="214"/>
      <c r="BG479" s="214"/>
      <c r="BH479" s="214"/>
      <c r="BI479" s="214"/>
      <c r="BJ479" s="214"/>
      <c r="BK479" s="214"/>
      <c r="BL479" s="214"/>
      <c r="BM479" s="214"/>
      <c r="BN479" s="214"/>
      <c r="BO479" s="214"/>
      <c r="BP479" s="214"/>
      <c r="BQ479" s="214"/>
      <c r="BR479" s="214"/>
      <c r="BS479" s="214"/>
      <c r="BT479" s="214"/>
      <c r="BU479" s="214"/>
      <c r="BV479" s="214"/>
      <c r="BW479" s="214"/>
      <c r="BX479" s="214"/>
      <c r="BY479" s="214"/>
      <c r="BZ479" s="214"/>
      <c r="CA479" s="214"/>
    </row>
    <row r="480" spans="1:79" x14ac:dyDescent="0.25">
      <c r="A480" s="214"/>
      <c r="B480" s="214"/>
      <c r="C480" s="214"/>
      <c r="D480" s="214"/>
      <c r="E480" s="214"/>
      <c r="F480" s="214"/>
      <c r="G480" s="214"/>
      <c r="H480" s="214"/>
      <c r="I480" s="214"/>
      <c r="J480" s="214"/>
      <c r="K480" s="214"/>
      <c r="L480" s="214"/>
      <c r="M480" s="214"/>
      <c r="N480" s="214"/>
      <c r="O480" s="214"/>
      <c r="P480" s="214"/>
      <c r="Q480" s="214"/>
      <c r="R480" s="214"/>
      <c r="S480" s="214"/>
      <c r="T480" s="214"/>
      <c r="U480" s="214"/>
      <c r="V480" s="214"/>
      <c r="W480" s="214"/>
      <c r="X480" s="214"/>
      <c r="Y480" s="214"/>
      <c r="Z480" s="214"/>
      <c r="AA480" s="214"/>
      <c r="AB480" s="214"/>
      <c r="AC480" s="214"/>
      <c r="AD480" s="214"/>
      <c r="AE480" s="214"/>
      <c r="AF480" s="214"/>
      <c r="AG480" s="214"/>
      <c r="AH480" s="214"/>
      <c r="AI480" s="214"/>
      <c r="AJ480" s="214"/>
      <c r="AK480" s="214"/>
      <c r="AL480" s="214"/>
      <c r="AM480" s="214"/>
      <c r="AN480" s="214"/>
      <c r="AO480" s="214"/>
      <c r="AP480" s="214"/>
      <c r="AQ480" s="214"/>
      <c r="AR480" s="214"/>
      <c r="AS480" s="214"/>
      <c r="AT480" s="214"/>
      <c r="AU480" s="214"/>
      <c r="AV480" s="214"/>
      <c r="AW480" s="214"/>
      <c r="AX480" s="214"/>
      <c r="AY480" s="214"/>
      <c r="AZ480" s="214"/>
      <c r="BA480" s="214"/>
      <c r="BB480" s="214"/>
      <c r="BC480" s="214"/>
      <c r="BD480" s="214"/>
      <c r="BE480" s="214"/>
      <c r="BF480" s="214"/>
      <c r="BG480" s="214"/>
      <c r="BH480" s="214"/>
      <c r="BI480" s="214"/>
      <c r="BJ480" s="214"/>
      <c r="BK480" s="214"/>
      <c r="BL480" s="214"/>
      <c r="BM480" s="214"/>
      <c r="BN480" s="214"/>
      <c r="BO480" s="214"/>
      <c r="BP480" s="214"/>
      <c r="BQ480" s="214"/>
      <c r="BR480" s="214"/>
      <c r="BS480" s="214"/>
      <c r="BT480" s="214"/>
      <c r="BU480" s="214"/>
      <c r="BV480" s="214"/>
      <c r="BW480" s="214"/>
      <c r="BX480" s="214"/>
      <c r="BY480" s="214"/>
      <c r="BZ480" s="214"/>
      <c r="CA480" s="214"/>
    </row>
    <row r="481" spans="1:79" x14ac:dyDescent="0.25">
      <c r="A481" s="214"/>
      <c r="B481" s="214"/>
      <c r="C481" s="214"/>
      <c r="D481" s="214"/>
      <c r="E481" s="214"/>
      <c r="F481" s="214"/>
      <c r="G481" s="214"/>
      <c r="H481" s="214"/>
      <c r="I481" s="214"/>
      <c r="J481" s="214"/>
      <c r="K481" s="214"/>
      <c r="L481" s="214"/>
      <c r="M481" s="214"/>
      <c r="N481" s="214"/>
      <c r="O481" s="214"/>
      <c r="P481" s="214"/>
      <c r="Q481" s="214"/>
      <c r="R481" s="214"/>
      <c r="S481" s="214"/>
      <c r="T481" s="214"/>
      <c r="U481" s="214"/>
      <c r="V481" s="214"/>
      <c r="W481" s="214"/>
      <c r="X481" s="214"/>
      <c r="Y481" s="214"/>
      <c r="Z481" s="214"/>
      <c r="AA481" s="214"/>
      <c r="AB481" s="214"/>
      <c r="AC481" s="214"/>
      <c r="AD481" s="214"/>
      <c r="AE481" s="214"/>
      <c r="AF481" s="214"/>
      <c r="AG481" s="214"/>
      <c r="AH481" s="214"/>
      <c r="AI481" s="214"/>
      <c r="AJ481" s="214"/>
      <c r="AK481" s="214"/>
      <c r="AL481" s="214"/>
      <c r="AM481" s="214"/>
      <c r="AN481" s="214"/>
      <c r="AO481" s="214"/>
      <c r="AP481" s="214"/>
      <c r="AQ481" s="214"/>
      <c r="AR481" s="214"/>
      <c r="AS481" s="214"/>
      <c r="AT481" s="214"/>
      <c r="AU481" s="214"/>
      <c r="AV481" s="214"/>
      <c r="AW481" s="214"/>
      <c r="AX481" s="214"/>
      <c r="AY481" s="214"/>
      <c r="AZ481" s="214"/>
      <c r="BA481" s="214"/>
      <c r="BB481" s="214"/>
      <c r="BC481" s="214"/>
      <c r="BD481" s="214"/>
      <c r="BE481" s="214"/>
      <c r="BF481" s="214"/>
      <c r="BG481" s="214"/>
      <c r="BH481" s="214"/>
      <c r="BI481" s="214"/>
      <c r="BJ481" s="214"/>
      <c r="BK481" s="214"/>
      <c r="BL481" s="214"/>
      <c r="BM481" s="214"/>
      <c r="BN481" s="214"/>
      <c r="BO481" s="214"/>
      <c r="BP481" s="214"/>
      <c r="BQ481" s="214"/>
      <c r="BR481" s="214"/>
      <c r="BS481" s="214"/>
      <c r="BT481" s="214"/>
      <c r="BU481" s="214"/>
      <c r="BV481" s="214"/>
      <c r="BW481" s="214"/>
      <c r="BX481" s="214"/>
      <c r="BY481" s="214"/>
      <c r="BZ481" s="214"/>
      <c r="CA481" s="214"/>
    </row>
    <row r="482" spans="1:79" x14ac:dyDescent="0.25">
      <c r="A482" s="214"/>
      <c r="B482" s="214"/>
      <c r="C482" s="214"/>
      <c r="D482" s="214"/>
      <c r="E482" s="214"/>
      <c r="F482" s="214"/>
      <c r="G482" s="214"/>
      <c r="H482" s="214"/>
      <c r="I482" s="214"/>
      <c r="J482" s="214"/>
      <c r="K482" s="214"/>
      <c r="L482" s="214"/>
      <c r="M482" s="214"/>
      <c r="N482" s="214"/>
      <c r="O482" s="214"/>
      <c r="P482" s="214"/>
      <c r="Q482" s="214"/>
      <c r="R482" s="214"/>
      <c r="S482" s="214"/>
      <c r="T482" s="214"/>
      <c r="U482" s="214"/>
      <c r="V482" s="214"/>
      <c r="W482" s="214"/>
      <c r="X482" s="214"/>
      <c r="Y482" s="214"/>
      <c r="Z482" s="214"/>
      <c r="AA482" s="214"/>
      <c r="AB482" s="214"/>
      <c r="AC482" s="214"/>
      <c r="AD482" s="214"/>
      <c r="AE482" s="214"/>
      <c r="AF482" s="214"/>
      <c r="AG482" s="214"/>
      <c r="AH482" s="214"/>
      <c r="AI482" s="214"/>
      <c r="AJ482" s="214"/>
      <c r="AK482" s="214"/>
      <c r="AL482" s="214"/>
      <c r="AM482" s="214"/>
      <c r="AN482" s="214"/>
      <c r="AO482" s="214"/>
      <c r="AP482" s="214"/>
      <c r="AQ482" s="214"/>
      <c r="AR482" s="214"/>
      <c r="AS482" s="214"/>
      <c r="AT482" s="214"/>
      <c r="AU482" s="214"/>
      <c r="AV482" s="214"/>
      <c r="AW482" s="214"/>
      <c r="AX482" s="214"/>
      <c r="AY482" s="214"/>
      <c r="AZ482" s="214"/>
      <c r="BA482" s="214"/>
      <c r="BB482" s="214"/>
      <c r="BC482" s="214"/>
      <c r="BD482" s="214"/>
      <c r="BE482" s="214"/>
      <c r="BF482" s="214"/>
      <c r="BG482" s="214"/>
      <c r="BH482" s="214"/>
      <c r="BI482" s="214"/>
      <c r="BJ482" s="214"/>
      <c r="BK482" s="214"/>
      <c r="BL482" s="214"/>
      <c r="BM482" s="214"/>
      <c r="BN482" s="214"/>
      <c r="BO482" s="214"/>
      <c r="BP482" s="214"/>
      <c r="BQ482" s="214"/>
      <c r="BR482" s="214"/>
      <c r="BS482" s="214"/>
      <c r="BT482" s="214"/>
      <c r="BU482" s="214"/>
      <c r="BV482" s="214"/>
      <c r="BW482" s="214"/>
      <c r="BX482" s="214"/>
      <c r="BY482" s="214"/>
      <c r="BZ482" s="214"/>
      <c r="CA482" s="214"/>
    </row>
    <row r="483" spans="1:79" x14ac:dyDescent="0.25">
      <c r="A483" s="214"/>
      <c r="B483" s="214"/>
      <c r="C483" s="214"/>
      <c r="D483" s="214"/>
      <c r="E483" s="214"/>
      <c r="F483" s="214"/>
      <c r="G483" s="214"/>
      <c r="H483" s="214"/>
      <c r="I483" s="214"/>
      <c r="J483" s="214"/>
      <c r="K483" s="214"/>
      <c r="L483" s="214"/>
      <c r="M483" s="214"/>
      <c r="N483" s="214"/>
      <c r="O483" s="214"/>
      <c r="P483" s="214"/>
      <c r="Q483" s="214"/>
      <c r="R483" s="214"/>
      <c r="S483" s="214"/>
      <c r="T483" s="214"/>
      <c r="U483" s="214"/>
      <c r="V483" s="214"/>
      <c r="W483" s="214"/>
      <c r="X483" s="214"/>
      <c r="Y483" s="214"/>
      <c r="Z483" s="214"/>
      <c r="AA483" s="214"/>
      <c r="AB483" s="214"/>
      <c r="AC483" s="214"/>
      <c r="AD483" s="214"/>
      <c r="AE483" s="214"/>
      <c r="AF483" s="214"/>
      <c r="AG483" s="214"/>
      <c r="AH483" s="214"/>
      <c r="AI483" s="214"/>
      <c r="AJ483" s="214"/>
      <c r="AK483" s="214"/>
      <c r="AL483" s="214"/>
      <c r="AM483" s="214"/>
      <c r="AN483" s="214"/>
      <c r="AO483" s="214"/>
      <c r="AP483" s="214"/>
      <c r="AQ483" s="214"/>
      <c r="AR483" s="214"/>
      <c r="AS483" s="214"/>
      <c r="AT483" s="214"/>
      <c r="AU483" s="214"/>
      <c r="AV483" s="214"/>
      <c r="AW483" s="214"/>
      <c r="AX483" s="214"/>
      <c r="AY483" s="214"/>
      <c r="AZ483" s="214"/>
      <c r="BA483" s="214"/>
      <c r="BB483" s="214"/>
      <c r="BC483" s="214"/>
      <c r="BD483" s="214"/>
      <c r="BE483" s="214"/>
      <c r="BF483" s="214"/>
      <c r="BG483" s="214"/>
      <c r="BH483" s="214"/>
      <c r="BI483" s="214"/>
      <c r="BJ483" s="214"/>
      <c r="BK483" s="214"/>
      <c r="BL483" s="214"/>
      <c r="BM483" s="214"/>
      <c r="BN483" s="214"/>
      <c r="BO483" s="214"/>
      <c r="BP483" s="214"/>
      <c r="BQ483" s="214"/>
      <c r="BR483" s="214"/>
      <c r="BS483" s="214"/>
      <c r="BT483" s="214"/>
      <c r="BU483" s="214"/>
      <c r="BV483" s="214"/>
      <c r="BW483" s="214"/>
      <c r="BX483" s="214"/>
      <c r="BY483" s="214"/>
      <c r="BZ483" s="214"/>
      <c r="CA483" s="214"/>
    </row>
    <row r="484" spans="1:79" x14ac:dyDescent="0.25">
      <c r="A484" s="214"/>
      <c r="B484" s="214"/>
      <c r="C484" s="214"/>
      <c r="D484" s="214"/>
      <c r="E484" s="214"/>
      <c r="F484" s="214"/>
      <c r="G484" s="214"/>
      <c r="H484" s="214"/>
      <c r="I484" s="214"/>
      <c r="J484" s="214"/>
      <c r="K484" s="214"/>
      <c r="L484" s="214"/>
      <c r="M484" s="214"/>
      <c r="N484" s="214"/>
      <c r="O484" s="214"/>
      <c r="P484" s="214"/>
      <c r="Q484" s="214"/>
      <c r="R484" s="214"/>
      <c r="S484" s="214"/>
      <c r="T484" s="214"/>
      <c r="U484" s="214"/>
      <c r="V484" s="214"/>
      <c r="W484" s="214"/>
      <c r="X484" s="214"/>
      <c r="Y484" s="214"/>
      <c r="Z484" s="214"/>
      <c r="AA484" s="214"/>
      <c r="AB484" s="214"/>
      <c r="AC484" s="214"/>
      <c r="AD484" s="214"/>
      <c r="AE484" s="214"/>
      <c r="AF484" s="214"/>
      <c r="AG484" s="214"/>
      <c r="AH484" s="214"/>
      <c r="AI484" s="214"/>
      <c r="AJ484" s="214"/>
      <c r="AK484" s="214"/>
      <c r="AL484" s="214"/>
      <c r="AM484" s="214"/>
      <c r="AN484" s="214"/>
      <c r="AO484" s="214"/>
      <c r="AP484" s="214"/>
      <c r="AQ484" s="214"/>
      <c r="AR484" s="214"/>
      <c r="AS484" s="214"/>
      <c r="AT484" s="214"/>
      <c r="AU484" s="214"/>
      <c r="AV484" s="214"/>
      <c r="AW484" s="214"/>
      <c r="AX484" s="214"/>
      <c r="AY484" s="214"/>
      <c r="AZ484" s="214"/>
      <c r="BA484" s="214"/>
      <c r="BB484" s="214"/>
      <c r="BC484" s="214"/>
      <c r="BD484" s="214"/>
      <c r="BE484" s="214"/>
      <c r="BF484" s="214"/>
      <c r="BG484" s="214"/>
      <c r="BH484" s="214"/>
      <c r="BI484" s="214"/>
      <c r="BJ484" s="214"/>
      <c r="BK484" s="214"/>
      <c r="BL484" s="214"/>
      <c r="BM484" s="214"/>
      <c r="BN484" s="214"/>
      <c r="BO484" s="214"/>
      <c r="BP484" s="214"/>
      <c r="BQ484" s="214"/>
      <c r="BR484" s="214"/>
      <c r="BS484" s="214"/>
      <c r="BT484" s="214"/>
      <c r="BU484" s="214"/>
      <c r="BV484" s="214"/>
      <c r="BW484" s="214"/>
      <c r="BX484" s="214"/>
      <c r="BY484" s="214"/>
      <c r="BZ484" s="214"/>
      <c r="CA484" s="214"/>
    </row>
    <row r="485" spans="1:79" x14ac:dyDescent="0.25">
      <c r="A485" s="214"/>
      <c r="B485" s="214"/>
      <c r="C485" s="214"/>
      <c r="D485" s="214"/>
      <c r="E485" s="214"/>
      <c r="F485" s="214"/>
      <c r="G485" s="214"/>
      <c r="H485" s="214"/>
      <c r="I485" s="214"/>
      <c r="J485" s="214"/>
      <c r="K485" s="214"/>
      <c r="L485" s="214"/>
      <c r="M485" s="214"/>
      <c r="N485" s="214"/>
      <c r="O485" s="214"/>
      <c r="P485" s="214"/>
      <c r="Q485" s="214"/>
      <c r="R485" s="214"/>
      <c r="S485" s="214"/>
      <c r="T485" s="214"/>
      <c r="U485" s="214"/>
      <c r="V485" s="214"/>
      <c r="W485" s="214"/>
      <c r="X485" s="214"/>
      <c r="Y485" s="214"/>
      <c r="Z485" s="214"/>
      <c r="AA485" s="214"/>
      <c r="AB485" s="214"/>
      <c r="AC485" s="214"/>
      <c r="AD485" s="214"/>
      <c r="AE485" s="214"/>
      <c r="AF485" s="214"/>
      <c r="AG485" s="214"/>
      <c r="AH485" s="214"/>
      <c r="AI485" s="214"/>
      <c r="AJ485" s="214"/>
      <c r="AK485" s="214"/>
      <c r="AL485" s="214"/>
      <c r="AM485" s="214"/>
      <c r="AN485" s="214"/>
      <c r="AO485" s="214"/>
      <c r="AP485" s="214"/>
      <c r="AQ485" s="214"/>
      <c r="AR485" s="214"/>
      <c r="AS485" s="214"/>
      <c r="AT485" s="214"/>
      <c r="AU485" s="214"/>
      <c r="AV485" s="214"/>
      <c r="AW485" s="214"/>
      <c r="AX485" s="214"/>
      <c r="AY485" s="214"/>
      <c r="AZ485" s="214"/>
      <c r="BA485" s="214"/>
      <c r="BB485" s="214"/>
      <c r="BC485" s="214"/>
      <c r="BD485" s="214"/>
      <c r="BE485" s="214"/>
      <c r="BF485" s="214"/>
      <c r="BG485" s="214"/>
      <c r="BH485" s="214"/>
      <c r="BI485" s="214"/>
      <c r="BJ485" s="214"/>
      <c r="BK485" s="214"/>
      <c r="BL485" s="214"/>
      <c r="BM485" s="214"/>
      <c r="BN485" s="214"/>
      <c r="BO485" s="214"/>
      <c r="BP485" s="214"/>
      <c r="BQ485" s="214"/>
      <c r="BR485" s="214"/>
      <c r="BS485" s="214"/>
      <c r="BT485" s="214"/>
      <c r="BU485" s="214"/>
      <c r="BV485" s="214"/>
      <c r="BW485" s="214"/>
      <c r="BX485" s="214"/>
      <c r="BY485" s="214"/>
      <c r="BZ485" s="214"/>
      <c r="CA485" s="214"/>
    </row>
    <row r="486" spans="1:79" x14ac:dyDescent="0.25">
      <c r="A486" s="214"/>
      <c r="B486" s="214"/>
      <c r="C486" s="214"/>
      <c r="D486" s="214"/>
      <c r="E486" s="214"/>
      <c r="F486" s="214"/>
      <c r="G486" s="214"/>
      <c r="H486" s="214"/>
      <c r="I486" s="214"/>
      <c r="J486" s="214"/>
      <c r="K486" s="214"/>
      <c r="L486" s="214"/>
      <c r="M486" s="214"/>
      <c r="N486" s="214"/>
      <c r="O486" s="214"/>
      <c r="P486" s="214"/>
      <c r="Q486" s="214"/>
      <c r="R486" s="214"/>
      <c r="S486" s="214"/>
      <c r="T486" s="214"/>
      <c r="U486" s="214"/>
      <c r="V486" s="214"/>
      <c r="W486" s="214"/>
      <c r="X486" s="214"/>
      <c r="Y486" s="214"/>
      <c r="Z486" s="214"/>
      <c r="AA486" s="214"/>
      <c r="AB486" s="214"/>
      <c r="AC486" s="214"/>
      <c r="AD486" s="214"/>
      <c r="AE486" s="214"/>
      <c r="AF486" s="214"/>
      <c r="AG486" s="214"/>
      <c r="AH486" s="214"/>
      <c r="AI486" s="214"/>
      <c r="AJ486" s="214"/>
      <c r="AK486" s="214"/>
      <c r="AL486" s="214"/>
      <c r="AM486" s="214"/>
      <c r="AN486" s="214"/>
      <c r="AO486" s="214"/>
      <c r="AP486" s="214"/>
      <c r="AQ486" s="214"/>
      <c r="AR486" s="214"/>
      <c r="AS486" s="214"/>
      <c r="AT486" s="214"/>
      <c r="AU486" s="214"/>
      <c r="AV486" s="214"/>
      <c r="AW486" s="214"/>
      <c r="AX486" s="214"/>
      <c r="AY486" s="214"/>
      <c r="AZ486" s="214"/>
      <c r="BA486" s="214"/>
      <c r="BB486" s="214"/>
      <c r="BC486" s="214"/>
      <c r="BD486" s="214"/>
      <c r="BE486" s="214"/>
      <c r="BF486" s="214"/>
      <c r="BG486" s="214"/>
      <c r="BH486" s="214"/>
      <c r="BI486" s="214"/>
      <c r="BJ486" s="214"/>
      <c r="BK486" s="214"/>
      <c r="BL486" s="214"/>
      <c r="BM486" s="214"/>
      <c r="BN486" s="214"/>
      <c r="BO486" s="214"/>
      <c r="BP486" s="214"/>
      <c r="BQ486" s="214"/>
      <c r="BR486" s="214"/>
      <c r="BS486" s="214"/>
      <c r="BT486" s="214"/>
      <c r="BU486" s="214"/>
      <c r="BV486" s="214"/>
      <c r="BW486" s="214"/>
      <c r="BX486" s="214"/>
      <c r="BY486" s="214"/>
      <c r="BZ486" s="214"/>
      <c r="CA486" s="214"/>
    </row>
    <row r="487" spans="1:79" x14ac:dyDescent="0.25">
      <c r="A487" s="214"/>
      <c r="B487" s="214"/>
      <c r="C487" s="214"/>
      <c r="D487" s="214"/>
      <c r="E487" s="214"/>
      <c r="F487" s="214"/>
      <c r="G487" s="214"/>
      <c r="H487" s="214"/>
      <c r="I487" s="214"/>
      <c r="J487" s="214"/>
      <c r="K487" s="214"/>
      <c r="L487" s="214"/>
      <c r="M487" s="214"/>
      <c r="N487" s="214"/>
      <c r="O487" s="214"/>
      <c r="P487" s="214"/>
      <c r="Q487" s="214"/>
      <c r="R487" s="214"/>
      <c r="S487" s="214"/>
      <c r="T487" s="214"/>
      <c r="U487" s="214"/>
      <c r="V487" s="214"/>
      <c r="W487" s="214"/>
      <c r="X487" s="214"/>
      <c r="Y487" s="214"/>
      <c r="Z487" s="214"/>
      <c r="AA487" s="214"/>
      <c r="AB487" s="214"/>
      <c r="AC487" s="214"/>
      <c r="AD487" s="214"/>
      <c r="AE487" s="214"/>
      <c r="AF487" s="214"/>
      <c r="AG487" s="214"/>
      <c r="AH487" s="214"/>
      <c r="AI487" s="214"/>
      <c r="AJ487" s="214"/>
      <c r="AK487" s="214"/>
      <c r="AL487" s="214"/>
      <c r="AM487" s="214"/>
      <c r="AN487" s="214"/>
      <c r="AO487" s="214"/>
      <c r="AP487" s="214"/>
      <c r="AQ487" s="214"/>
      <c r="AR487" s="214"/>
      <c r="AS487" s="214"/>
      <c r="AT487" s="214"/>
      <c r="AU487" s="214"/>
      <c r="AV487" s="214"/>
      <c r="AW487" s="214"/>
      <c r="AX487" s="214"/>
      <c r="AY487" s="214"/>
      <c r="AZ487" s="214"/>
      <c r="BA487" s="214"/>
      <c r="BB487" s="214"/>
      <c r="BC487" s="214"/>
      <c r="BD487" s="214"/>
      <c r="BE487" s="214"/>
      <c r="BF487" s="214"/>
      <c r="BG487" s="214"/>
      <c r="BH487" s="214"/>
      <c r="BI487" s="214"/>
      <c r="BJ487" s="214"/>
      <c r="BK487" s="214"/>
      <c r="BL487" s="214"/>
      <c r="BM487" s="214"/>
      <c r="BN487" s="214"/>
      <c r="BO487" s="214"/>
      <c r="BP487" s="214"/>
      <c r="BQ487" s="214"/>
      <c r="BR487" s="214"/>
      <c r="BS487" s="214"/>
      <c r="BT487" s="214"/>
      <c r="BU487" s="214"/>
      <c r="BV487" s="214"/>
      <c r="BW487" s="214"/>
      <c r="BX487" s="214"/>
      <c r="BY487" s="214"/>
      <c r="BZ487" s="214"/>
      <c r="CA487" s="214"/>
    </row>
    <row r="488" spans="1:79" x14ac:dyDescent="0.25">
      <c r="A488" s="214"/>
      <c r="B488" s="214"/>
      <c r="C488" s="214"/>
      <c r="D488" s="214"/>
      <c r="E488" s="214"/>
      <c r="F488" s="214"/>
      <c r="G488" s="214"/>
      <c r="H488" s="214"/>
      <c r="I488" s="214"/>
      <c r="J488" s="214"/>
      <c r="K488" s="214"/>
      <c r="L488" s="214"/>
      <c r="M488" s="214"/>
      <c r="N488" s="214"/>
      <c r="O488" s="214"/>
      <c r="P488" s="214"/>
      <c r="Q488" s="214"/>
      <c r="R488" s="214"/>
      <c r="S488" s="214"/>
      <c r="T488" s="214"/>
      <c r="U488" s="214"/>
      <c r="V488" s="214"/>
      <c r="W488" s="214"/>
      <c r="X488" s="214"/>
      <c r="Y488" s="214"/>
      <c r="Z488" s="214"/>
      <c r="AA488" s="214"/>
      <c r="AB488" s="214"/>
      <c r="AC488" s="214"/>
      <c r="AD488" s="214"/>
      <c r="AE488" s="214"/>
      <c r="AF488" s="214"/>
      <c r="AG488" s="214"/>
      <c r="AH488" s="214"/>
      <c r="AI488" s="214"/>
      <c r="AJ488" s="214"/>
      <c r="AK488" s="214"/>
      <c r="AL488" s="214"/>
      <c r="AM488" s="214"/>
      <c r="AN488" s="214"/>
      <c r="AO488" s="214"/>
      <c r="AP488" s="214"/>
      <c r="AQ488" s="214"/>
      <c r="AR488" s="214"/>
      <c r="AS488" s="214"/>
      <c r="AT488" s="214"/>
      <c r="AU488" s="214"/>
      <c r="AV488" s="214"/>
      <c r="AW488" s="214"/>
      <c r="AX488" s="214"/>
      <c r="AY488" s="214"/>
      <c r="AZ488" s="214"/>
      <c r="BA488" s="214"/>
      <c r="BB488" s="214"/>
      <c r="BC488" s="214"/>
      <c r="BD488" s="214"/>
      <c r="BE488" s="214"/>
      <c r="BF488" s="214"/>
      <c r="BG488" s="214"/>
      <c r="BH488" s="214"/>
      <c r="BI488" s="214"/>
      <c r="BJ488" s="214"/>
      <c r="BK488" s="214"/>
      <c r="BL488" s="214"/>
      <c r="BM488" s="214"/>
      <c r="BN488" s="214"/>
      <c r="BO488" s="214"/>
      <c r="BP488" s="214"/>
      <c r="BQ488" s="214"/>
      <c r="BR488" s="214"/>
      <c r="BS488" s="214"/>
      <c r="BT488" s="214"/>
      <c r="BU488" s="214"/>
      <c r="BV488" s="214"/>
      <c r="BW488" s="214"/>
      <c r="BX488" s="214"/>
      <c r="BY488" s="214"/>
      <c r="BZ488" s="214"/>
      <c r="CA488" s="214"/>
    </row>
    <row r="489" spans="1:79" x14ac:dyDescent="0.25">
      <c r="A489" s="214"/>
      <c r="B489" s="214"/>
      <c r="C489" s="214"/>
      <c r="D489" s="214"/>
      <c r="E489" s="214"/>
      <c r="F489" s="214"/>
      <c r="G489" s="214"/>
      <c r="H489" s="214"/>
      <c r="I489" s="214"/>
      <c r="J489" s="214"/>
      <c r="K489" s="214"/>
      <c r="L489" s="214"/>
      <c r="M489" s="214"/>
      <c r="N489" s="214"/>
      <c r="O489" s="214"/>
      <c r="P489" s="214"/>
      <c r="Q489" s="214"/>
      <c r="R489" s="214"/>
      <c r="S489" s="214"/>
      <c r="T489" s="214"/>
      <c r="U489" s="214"/>
      <c r="V489" s="214"/>
      <c r="W489" s="214"/>
      <c r="X489" s="214"/>
      <c r="Y489" s="214"/>
      <c r="Z489" s="214"/>
      <c r="AA489" s="214"/>
      <c r="AB489" s="214"/>
      <c r="AC489" s="214"/>
      <c r="AD489" s="214"/>
      <c r="AE489" s="214"/>
      <c r="AF489" s="214"/>
      <c r="AG489" s="214"/>
      <c r="AH489" s="214"/>
      <c r="AI489" s="214"/>
      <c r="AJ489" s="214"/>
      <c r="AK489" s="214"/>
      <c r="AL489" s="214"/>
      <c r="AM489" s="214"/>
      <c r="AN489" s="214"/>
      <c r="AO489" s="214"/>
      <c r="AP489" s="214"/>
      <c r="AQ489" s="214"/>
      <c r="AR489" s="214"/>
      <c r="AS489" s="214"/>
      <c r="AT489" s="214"/>
      <c r="AU489" s="214"/>
      <c r="AV489" s="214"/>
      <c r="AW489" s="214"/>
      <c r="AX489" s="214"/>
      <c r="AY489" s="214"/>
      <c r="AZ489" s="214"/>
      <c r="BA489" s="214"/>
      <c r="BB489" s="214"/>
      <c r="BC489" s="214"/>
      <c r="BD489" s="214"/>
      <c r="BE489" s="214"/>
      <c r="BF489" s="214"/>
      <c r="BG489" s="214"/>
      <c r="BH489" s="214"/>
      <c r="BI489" s="214"/>
      <c r="BJ489" s="214"/>
      <c r="BK489" s="214"/>
      <c r="BL489" s="214"/>
      <c r="BM489" s="214"/>
      <c r="BN489" s="214"/>
      <c r="BO489" s="214"/>
      <c r="BP489" s="214"/>
      <c r="BQ489" s="214"/>
      <c r="BR489" s="214"/>
      <c r="BS489" s="214"/>
      <c r="BT489" s="214"/>
      <c r="BU489" s="214"/>
      <c r="BV489" s="214"/>
      <c r="BW489" s="214"/>
      <c r="BX489" s="214"/>
      <c r="BY489" s="214"/>
      <c r="BZ489" s="214"/>
      <c r="CA489" s="214"/>
    </row>
    <row r="490" spans="1:79" x14ac:dyDescent="0.25">
      <c r="A490" s="214"/>
      <c r="B490" s="214"/>
      <c r="C490" s="214"/>
      <c r="D490" s="214"/>
      <c r="E490" s="214"/>
      <c r="F490" s="214"/>
      <c r="G490" s="214"/>
      <c r="H490" s="214"/>
      <c r="I490" s="214"/>
      <c r="J490" s="214"/>
      <c r="K490" s="214"/>
      <c r="L490" s="214"/>
      <c r="M490" s="214"/>
      <c r="N490" s="214"/>
      <c r="O490" s="214"/>
      <c r="P490" s="214"/>
      <c r="Q490" s="214"/>
      <c r="R490" s="214"/>
      <c r="S490" s="214"/>
      <c r="T490" s="214"/>
      <c r="U490" s="214"/>
      <c r="V490" s="214"/>
      <c r="W490" s="214"/>
      <c r="X490" s="214"/>
      <c r="Y490" s="214"/>
      <c r="Z490" s="214"/>
      <c r="AA490" s="214"/>
      <c r="AB490" s="214"/>
      <c r="AC490" s="214"/>
      <c r="AD490" s="214"/>
      <c r="AE490" s="214"/>
      <c r="AF490" s="214"/>
      <c r="AG490" s="214"/>
      <c r="AH490" s="214"/>
      <c r="AI490" s="214"/>
      <c r="AJ490" s="214"/>
      <c r="AK490" s="214"/>
      <c r="AL490" s="214"/>
      <c r="AM490" s="214"/>
      <c r="AN490" s="214"/>
      <c r="AO490" s="214"/>
      <c r="AP490" s="214"/>
      <c r="AQ490" s="214"/>
      <c r="AR490" s="214"/>
      <c r="AS490" s="214"/>
      <c r="AT490" s="214"/>
      <c r="AU490" s="214"/>
      <c r="AV490" s="214"/>
      <c r="AW490" s="214"/>
      <c r="AX490" s="214"/>
      <c r="AY490" s="214"/>
      <c r="AZ490" s="214"/>
      <c r="BA490" s="214"/>
      <c r="BB490" s="214"/>
      <c r="BC490" s="214"/>
      <c r="BD490" s="214"/>
      <c r="BE490" s="214"/>
      <c r="BF490" s="214"/>
      <c r="BG490" s="214"/>
      <c r="BH490" s="214"/>
      <c r="BI490" s="214"/>
      <c r="BJ490" s="214"/>
      <c r="BK490" s="214"/>
      <c r="BL490" s="214"/>
      <c r="BM490" s="214"/>
      <c r="BN490" s="214"/>
      <c r="BO490" s="214"/>
      <c r="BP490" s="214"/>
      <c r="BQ490" s="214"/>
      <c r="BR490" s="214"/>
      <c r="BS490" s="214"/>
      <c r="BT490" s="214"/>
      <c r="BU490" s="214"/>
      <c r="BV490" s="214"/>
      <c r="BW490" s="214"/>
      <c r="BX490" s="214"/>
      <c r="BY490" s="214"/>
      <c r="BZ490" s="214"/>
      <c r="CA490" s="214"/>
    </row>
    <row r="491" spans="1:79" x14ac:dyDescent="0.25">
      <c r="A491" s="214"/>
      <c r="B491" s="214"/>
      <c r="C491" s="214"/>
      <c r="D491" s="214"/>
      <c r="E491" s="214"/>
      <c r="F491" s="214"/>
      <c r="G491" s="214"/>
      <c r="H491" s="214"/>
      <c r="I491" s="214"/>
      <c r="J491" s="214"/>
      <c r="K491" s="214"/>
      <c r="L491" s="214"/>
      <c r="M491" s="214"/>
      <c r="N491" s="214"/>
      <c r="O491" s="214"/>
      <c r="P491" s="214"/>
      <c r="Q491" s="214"/>
      <c r="R491" s="214"/>
      <c r="S491" s="214"/>
      <c r="T491" s="214"/>
      <c r="U491" s="214"/>
      <c r="V491" s="214"/>
      <c r="W491" s="214"/>
      <c r="X491" s="214"/>
      <c r="Y491" s="214"/>
      <c r="Z491" s="214"/>
      <c r="AA491" s="214"/>
      <c r="AB491" s="214"/>
      <c r="AC491" s="214"/>
      <c r="AD491" s="214"/>
      <c r="AE491" s="214"/>
      <c r="AF491" s="214"/>
      <c r="AG491" s="214"/>
      <c r="AH491" s="214"/>
      <c r="AI491" s="214"/>
      <c r="AJ491" s="214"/>
      <c r="AK491" s="214"/>
      <c r="AL491" s="214"/>
      <c r="AM491" s="214"/>
      <c r="AN491" s="214"/>
      <c r="AO491" s="214"/>
      <c r="AP491" s="214"/>
      <c r="AQ491" s="214"/>
      <c r="AR491" s="214"/>
      <c r="AS491" s="214"/>
      <c r="AT491" s="214"/>
      <c r="AU491" s="214"/>
      <c r="AV491" s="214"/>
      <c r="AW491" s="214"/>
      <c r="AX491" s="214"/>
      <c r="AY491" s="214"/>
      <c r="AZ491" s="214"/>
      <c r="BA491" s="214"/>
      <c r="BB491" s="214"/>
      <c r="BC491" s="214"/>
      <c r="BD491" s="214"/>
      <c r="BE491" s="214"/>
      <c r="BF491" s="214"/>
      <c r="BG491" s="214"/>
      <c r="BH491" s="214"/>
      <c r="BI491" s="214"/>
      <c r="BJ491" s="214"/>
      <c r="BK491" s="214"/>
      <c r="BL491" s="214"/>
      <c r="BM491" s="214"/>
      <c r="BN491" s="214"/>
      <c r="BO491" s="214"/>
      <c r="BP491" s="214"/>
      <c r="BQ491" s="214"/>
      <c r="BR491" s="214"/>
      <c r="BS491" s="214"/>
      <c r="BT491" s="214"/>
      <c r="BU491" s="214"/>
      <c r="BV491" s="214"/>
      <c r="BW491" s="214"/>
      <c r="BX491" s="214"/>
      <c r="BY491" s="214"/>
      <c r="BZ491" s="214"/>
      <c r="CA491" s="214"/>
    </row>
    <row r="492" spans="1:79" x14ac:dyDescent="0.25">
      <c r="A492" s="214"/>
      <c r="B492" s="214"/>
      <c r="C492" s="214"/>
      <c r="D492" s="214"/>
      <c r="E492" s="214"/>
      <c r="F492" s="214"/>
      <c r="G492" s="214"/>
      <c r="H492" s="214"/>
      <c r="I492" s="214"/>
      <c r="J492" s="214"/>
      <c r="K492" s="214"/>
      <c r="L492" s="214"/>
      <c r="M492" s="214"/>
      <c r="N492" s="214"/>
      <c r="O492" s="214"/>
      <c r="P492" s="214"/>
      <c r="Q492" s="214"/>
      <c r="R492" s="214"/>
      <c r="S492" s="214"/>
      <c r="T492" s="214"/>
      <c r="U492" s="214"/>
      <c r="V492" s="214"/>
      <c r="W492" s="214"/>
      <c r="X492" s="214"/>
      <c r="Y492" s="214"/>
      <c r="Z492" s="214"/>
      <c r="AA492" s="214"/>
      <c r="AB492" s="214"/>
      <c r="AC492" s="214"/>
      <c r="AD492" s="214"/>
      <c r="AE492" s="214"/>
      <c r="AF492" s="214"/>
      <c r="AG492" s="214"/>
      <c r="AH492" s="214"/>
      <c r="AI492" s="214"/>
      <c r="AJ492" s="214"/>
      <c r="AK492" s="214"/>
      <c r="AL492" s="214"/>
      <c r="AM492" s="214"/>
      <c r="AN492" s="214"/>
      <c r="AO492" s="214"/>
      <c r="AP492" s="214"/>
      <c r="AQ492" s="214"/>
      <c r="AR492" s="214"/>
      <c r="AS492" s="214"/>
      <c r="AT492" s="214"/>
      <c r="AU492" s="214"/>
      <c r="AV492" s="214"/>
      <c r="AW492" s="214"/>
      <c r="AX492" s="214"/>
      <c r="AY492" s="214"/>
      <c r="AZ492" s="214"/>
      <c r="BA492" s="214"/>
      <c r="BB492" s="214"/>
      <c r="BC492" s="214"/>
      <c r="BD492" s="214"/>
      <c r="BE492" s="214"/>
      <c r="BF492" s="214"/>
      <c r="BG492" s="214"/>
      <c r="BH492" s="214"/>
      <c r="BI492" s="214"/>
      <c r="BJ492" s="214"/>
      <c r="BK492" s="214"/>
      <c r="BL492" s="214"/>
      <c r="BM492" s="214"/>
      <c r="BN492" s="214"/>
      <c r="BO492" s="214"/>
      <c r="BP492" s="214"/>
      <c r="BQ492" s="214"/>
      <c r="BR492" s="214"/>
      <c r="BS492" s="214"/>
      <c r="BT492" s="214"/>
      <c r="BU492" s="214"/>
      <c r="BV492" s="214"/>
      <c r="BW492" s="214"/>
      <c r="BX492" s="214"/>
      <c r="BY492" s="214"/>
      <c r="BZ492" s="214"/>
      <c r="CA492" s="214"/>
    </row>
    <row r="493" spans="1:79" x14ac:dyDescent="0.25">
      <c r="A493" s="214"/>
      <c r="B493" s="214"/>
      <c r="C493" s="214"/>
      <c r="D493" s="214"/>
      <c r="E493" s="214"/>
      <c r="F493" s="214"/>
      <c r="G493" s="214"/>
      <c r="H493" s="214"/>
      <c r="I493" s="214"/>
      <c r="J493" s="214"/>
      <c r="K493" s="214"/>
      <c r="L493" s="214"/>
      <c r="M493" s="214"/>
      <c r="N493" s="214"/>
      <c r="O493" s="214"/>
      <c r="P493" s="214"/>
      <c r="Q493" s="214"/>
      <c r="R493" s="214"/>
      <c r="S493" s="214"/>
      <c r="T493" s="214"/>
      <c r="U493" s="214"/>
      <c r="V493" s="214"/>
      <c r="W493" s="214"/>
      <c r="X493" s="214"/>
      <c r="Y493" s="214"/>
      <c r="Z493" s="214"/>
      <c r="AA493" s="214"/>
      <c r="AB493" s="214"/>
      <c r="AC493" s="214"/>
      <c r="AD493" s="214"/>
      <c r="AE493" s="214"/>
      <c r="AF493" s="214"/>
      <c r="AG493" s="214"/>
      <c r="AH493" s="214"/>
      <c r="AI493" s="214"/>
      <c r="AJ493" s="214"/>
      <c r="AK493" s="214"/>
      <c r="AL493" s="214"/>
      <c r="AM493" s="214"/>
      <c r="AN493" s="214"/>
      <c r="AO493" s="214"/>
      <c r="AP493" s="214"/>
      <c r="AQ493" s="214"/>
      <c r="AR493" s="214"/>
      <c r="AS493" s="214"/>
      <c r="AT493" s="214"/>
      <c r="AU493" s="214"/>
      <c r="AV493" s="214"/>
      <c r="AW493" s="214"/>
      <c r="AX493" s="214"/>
      <c r="AY493" s="214"/>
      <c r="AZ493" s="214"/>
      <c r="BA493" s="214"/>
      <c r="BB493" s="214"/>
      <c r="BC493" s="214"/>
      <c r="BD493" s="214"/>
      <c r="BE493" s="214"/>
      <c r="BF493" s="214"/>
      <c r="BG493" s="214"/>
      <c r="BH493" s="214"/>
      <c r="BI493" s="214"/>
      <c r="BJ493" s="214"/>
      <c r="BK493" s="214"/>
      <c r="BL493" s="214"/>
      <c r="BM493" s="214"/>
      <c r="BN493" s="214"/>
      <c r="BO493" s="214"/>
      <c r="BP493" s="214"/>
      <c r="BQ493" s="214"/>
      <c r="BR493" s="214"/>
      <c r="BS493" s="214"/>
      <c r="BT493" s="214"/>
      <c r="BU493" s="214"/>
      <c r="BV493" s="214"/>
      <c r="BW493" s="214"/>
      <c r="BX493" s="214"/>
      <c r="BY493" s="214"/>
      <c r="BZ493" s="214"/>
      <c r="CA493" s="214"/>
    </row>
    <row r="494" spans="1:79" x14ac:dyDescent="0.25">
      <c r="A494" s="214"/>
      <c r="B494" s="214"/>
      <c r="C494" s="214"/>
      <c r="D494" s="214"/>
      <c r="E494" s="214"/>
      <c r="F494" s="214"/>
      <c r="G494" s="214"/>
      <c r="H494" s="214"/>
      <c r="I494" s="214"/>
      <c r="J494" s="214"/>
      <c r="K494" s="214"/>
      <c r="L494" s="214"/>
      <c r="M494" s="214"/>
      <c r="N494" s="214"/>
      <c r="O494" s="214"/>
      <c r="P494" s="214"/>
      <c r="Q494" s="214"/>
      <c r="R494" s="214"/>
      <c r="S494" s="214"/>
      <c r="T494" s="214"/>
      <c r="U494" s="214"/>
      <c r="V494" s="214"/>
      <c r="W494" s="214"/>
      <c r="X494" s="214"/>
      <c r="Y494" s="214"/>
      <c r="Z494" s="214"/>
      <c r="AA494" s="214"/>
      <c r="AB494" s="214"/>
      <c r="AC494" s="214"/>
      <c r="AD494" s="214"/>
      <c r="AE494" s="214"/>
      <c r="AF494" s="214"/>
      <c r="AG494" s="214"/>
      <c r="AH494" s="214"/>
      <c r="AI494" s="214"/>
      <c r="AJ494" s="214"/>
      <c r="AK494" s="214"/>
      <c r="AL494" s="214"/>
      <c r="AM494" s="214"/>
      <c r="AN494" s="214"/>
      <c r="AO494" s="214"/>
      <c r="AP494" s="214"/>
      <c r="AQ494" s="214"/>
      <c r="AR494" s="214"/>
      <c r="AS494" s="214"/>
      <c r="AT494" s="214"/>
      <c r="AU494" s="214"/>
      <c r="AV494" s="214"/>
      <c r="AW494" s="214"/>
      <c r="AX494" s="214"/>
      <c r="AY494" s="214"/>
      <c r="AZ494" s="214"/>
      <c r="BA494" s="214"/>
      <c r="BB494" s="214"/>
      <c r="BC494" s="214"/>
      <c r="BD494" s="214"/>
      <c r="BE494" s="214"/>
      <c r="BF494" s="214"/>
      <c r="BG494" s="214"/>
      <c r="BH494" s="214"/>
      <c r="BI494" s="214"/>
      <c r="BJ494" s="214"/>
      <c r="BK494" s="214"/>
      <c r="BL494" s="214"/>
      <c r="BM494" s="214"/>
      <c r="BN494" s="214"/>
      <c r="BO494" s="214"/>
      <c r="BP494" s="214"/>
      <c r="BQ494" s="214"/>
      <c r="BR494" s="214"/>
      <c r="BS494" s="214"/>
      <c r="BT494" s="214"/>
      <c r="BU494" s="214"/>
      <c r="BV494" s="214"/>
      <c r="BW494" s="214"/>
      <c r="BX494" s="214"/>
      <c r="BY494" s="214"/>
      <c r="BZ494" s="214"/>
      <c r="CA494" s="214"/>
    </row>
    <row r="495" spans="1:79" x14ac:dyDescent="0.25">
      <c r="A495" s="214"/>
      <c r="B495" s="214"/>
      <c r="C495" s="214"/>
      <c r="D495" s="214"/>
      <c r="E495" s="214"/>
      <c r="F495" s="214"/>
      <c r="G495" s="214"/>
      <c r="H495" s="214"/>
      <c r="I495" s="214"/>
      <c r="J495" s="214"/>
      <c r="K495" s="214"/>
      <c r="L495" s="214"/>
      <c r="M495" s="214"/>
      <c r="N495" s="214"/>
      <c r="O495" s="214"/>
      <c r="P495" s="214"/>
      <c r="Q495" s="214"/>
      <c r="R495" s="214"/>
      <c r="S495" s="214"/>
      <c r="T495" s="214"/>
      <c r="U495" s="214"/>
      <c r="V495" s="214"/>
      <c r="W495" s="214"/>
      <c r="X495" s="214"/>
      <c r="Y495" s="214"/>
      <c r="Z495" s="214"/>
      <c r="AA495" s="214"/>
      <c r="AB495" s="214"/>
      <c r="AC495" s="214"/>
      <c r="AD495" s="214"/>
      <c r="AE495" s="214"/>
      <c r="AF495" s="214"/>
      <c r="AG495" s="214"/>
      <c r="AH495" s="214"/>
      <c r="AI495" s="214"/>
      <c r="AJ495" s="214"/>
      <c r="AK495" s="214"/>
      <c r="AL495" s="214"/>
      <c r="AM495" s="214"/>
      <c r="AN495" s="214"/>
      <c r="AO495" s="214"/>
      <c r="AP495" s="214"/>
      <c r="AQ495" s="214"/>
      <c r="AR495" s="214"/>
      <c r="AS495" s="214"/>
      <c r="AT495" s="214"/>
      <c r="AU495" s="214"/>
      <c r="AV495" s="214"/>
      <c r="AW495" s="214"/>
      <c r="AX495" s="214"/>
      <c r="AY495" s="214"/>
      <c r="AZ495" s="214"/>
      <c r="BA495" s="214"/>
      <c r="BB495" s="214"/>
      <c r="BC495" s="214"/>
      <c r="BD495" s="214"/>
      <c r="BE495" s="214"/>
      <c r="BF495" s="214"/>
      <c r="BG495" s="214"/>
      <c r="BH495" s="214"/>
      <c r="BI495" s="214"/>
      <c r="BJ495" s="214"/>
      <c r="BK495" s="214"/>
      <c r="BL495" s="214"/>
      <c r="BM495" s="214"/>
      <c r="BN495" s="214"/>
      <c r="BO495" s="214"/>
      <c r="BP495" s="214"/>
      <c r="BQ495" s="214"/>
      <c r="BR495" s="214"/>
      <c r="BS495" s="214"/>
      <c r="BT495" s="214"/>
      <c r="BU495" s="214"/>
      <c r="BV495" s="214"/>
      <c r="BW495" s="214"/>
      <c r="BX495" s="214"/>
      <c r="BY495" s="214"/>
      <c r="BZ495" s="214"/>
      <c r="CA495" s="214"/>
    </row>
    <row r="496" spans="1:79" x14ac:dyDescent="0.25">
      <c r="A496" s="214"/>
      <c r="B496" s="214"/>
      <c r="C496" s="214"/>
      <c r="D496" s="214"/>
      <c r="E496" s="214"/>
      <c r="F496" s="214"/>
      <c r="G496" s="214"/>
      <c r="H496" s="214"/>
      <c r="I496" s="214"/>
      <c r="J496" s="214"/>
      <c r="K496" s="214"/>
      <c r="L496" s="214"/>
      <c r="M496" s="214"/>
      <c r="N496" s="214"/>
      <c r="O496" s="214"/>
      <c r="P496" s="214"/>
      <c r="Q496" s="214"/>
      <c r="R496" s="214"/>
      <c r="S496" s="214"/>
      <c r="T496" s="214"/>
      <c r="U496" s="214"/>
      <c r="V496" s="214"/>
      <c r="W496" s="214"/>
      <c r="X496" s="214"/>
      <c r="Y496" s="214"/>
      <c r="Z496" s="214"/>
      <c r="AA496" s="214"/>
      <c r="AB496" s="214"/>
      <c r="AC496" s="214"/>
      <c r="AD496" s="214"/>
      <c r="AE496" s="214"/>
      <c r="AF496" s="214"/>
      <c r="AG496" s="214"/>
      <c r="AH496" s="214"/>
      <c r="AI496" s="214"/>
      <c r="AJ496" s="214"/>
      <c r="AK496" s="214"/>
      <c r="AL496" s="214"/>
      <c r="AM496" s="214"/>
      <c r="AN496" s="214"/>
      <c r="AO496" s="214"/>
      <c r="AP496" s="214"/>
      <c r="AQ496" s="214"/>
      <c r="AR496" s="214"/>
      <c r="AS496" s="214"/>
      <c r="AT496" s="214"/>
      <c r="AU496" s="214"/>
      <c r="AV496" s="214"/>
      <c r="AW496" s="214"/>
      <c r="AX496" s="214"/>
      <c r="AY496" s="214"/>
      <c r="AZ496" s="214"/>
      <c r="BA496" s="214"/>
      <c r="BB496" s="214"/>
      <c r="BC496" s="214"/>
      <c r="BD496" s="214"/>
      <c r="BE496" s="214"/>
      <c r="BF496" s="214"/>
      <c r="BG496" s="214"/>
      <c r="BH496" s="214"/>
      <c r="BI496" s="214"/>
      <c r="BJ496" s="214"/>
      <c r="BK496" s="214"/>
      <c r="BL496" s="214"/>
      <c r="BM496" s="214"/>
      <c r="BN496" s="214"/>
      <c r="BO496" s="214"/>
      <c r="BP496" s="214"/>
      <c r="BQ496" s="214"/>
      <c r="BR496" s="214"/>
      <c r="BS496" s="214"/>
      <c r="BT496" s="214"/>
      <c r="BU496" s="214"/>
      <c r="BV496" s="214"/>
      <c r="BW496" s="214"/>
      <c r="BX496" s="214"/>
      <c r="BY496" s="214"/>
      <c r="BZ496" s="214"/>
      <c r="CA496" s="214"/>
    </row>
    <row r="497" spans="1:79" x14ac:dyDescent="0.25">
      <c r="A497" s="214"/>
      <c r="B497" s="214"/>
      <c r="C497" s="214"/>
      <c r="D497" s="214"/>
      <c r="E497" s="214"/>
      <c r="F497" s="214"/>
      <c r="G497" s="214"/>
      <c r="H497" s="214"/>
      <c r="I497" s="214"/>
      <c r="J497" s="214"/>
      <c r="K497" s="214"/>
      <c r="L497" s="214"/>
      <c r="M497" s="214"/>
      <c r="N497" s="214"/>
      <c r="O497" s="214"/>
      <c r="P497" s="214"/>
      <c r="Q497" s="214"/>
      <c r="R497" s="214"/>
      <c r="S497" s="214"/>
      <c r="T497" s="214"/>
      <c r="U497" s="214"/>
      <c r="V497" s="214"/>
      <c r="W497" s="214"/>
      <c r="X497" s="214"/>
      <c r="Y497" s="214"/>
      <c r="Z497" s="214"/>
      <c r="AA497" s="214"/>
      <c r="AB497" s="214"/>
      <c r="AC497" s="214"/>
      <c r="AD497" s="214"/>
      <c r="AE497" s="214"/>
      <c r="AF497" s="214"/>
      <c r="AG497" s="214"/>
      <c r="AH497" s="214"/>
      <c r="AI497" s="214"/>
      <c r="AJ497" s="214"/>
      <c r="AK497" s="214"/>
      <c r="AL497" s="214"/>
      <c r="AM497" s="214"/>
      <c r="AN497" s="214"/>
      <c r="AO497" s="214"/>
      <c r="AP497" s="214"/>
      <c r="AQ497" s="214"/>
      <c r="AR497" s="214"/>
      <c r="AS497" s="214"/>
      <c r="AT497" s="214"/>
      <c r="AU497" s="214"/>
      <c r="AV497" s="214"/>
      <c r="AW497" s="214"/>
      <c r="AX497" s="214"/>
      <c r="AY497" s="214"/>
      <c r="AZ497" s="214"/>
      <c r="BA497" s="214"/>
      <c r="BB497" s="214"/>
      <c r="BC497" s="214"/>
      <c r="BD497" s="214"/>
      <c r="BE497" s="214"/>
      <c r="BF497" s="214"/>
      <c r="BG497" s="214"/>
      <c r="BH497" s="214"/>
      <c r="BI497" s="214"/>
      <c r="BJ497" s="214"/>
      <c r="BK497" s="214"/>
      <c r="BL497" s="214"/>
      <c r="BM497" s="214"/>
      <c r="BN497" s="214"/>
      <c r="BO497" s="214"/>
      <c r="BP497" s="214"/>
      <c r="BQ497" s="214"/>
      <c r="BR497" s="214"/>
      <c r="BS497" s="214"/>
      <c r="BT497" s="214"/>
      <c r="BU497" s="214"/>
      <c r="BV497" s="214"/>
      <c r="BW497" s="214"/>
      <c r="BX497" s="214"/>
      <c r="BY497" s="214"/>
      <c r="BZ497" s="214"/>
      <c r="CA497" s="214"/>
    </row>
    <row r="498" spans="1:79" x14ac:dyDescent="0.25">
      <c r="A498" s="214"/>
      <c r="B498" s="214"/>
      <c r="C498" s="214"/>
      <c r="D498" s="214"/>
      <c r="E498" s="214"/>
      <c r="F498" s="214"/>
      <c r="G498" s="214"/>
      <c r="H498" s="214"/>
      <c r="I498" s="214"/>
      <c r="J498" s="214"/>
      <c r="K498" s="214"/>
      <c r="L498" s="214"/>
      <c r="M498" s="214"/>
      <c r="N498" s="214"/>
      <c r="O498" s="214"/>
      <c r="P498" s="214"/>
      <c r="Q498" s="214"/>
      <c r="R498" s="214"/>
      <c r="S498" s="214"/>
      <c r="T498" s="214"/>
      <c r="U498" s="214"/>
      <c r="V498" s="214"/>
      <c r="W498" s="214"/>
      <c r="X498" s="214"/>
      <c r="Y498" s="214"/>
      <c r="Z498" s="214"/>
      <c r="AA498" s="214"/>
      <c r="AB498" s="214"/>
      <c r="AC498" s="214"/>
      <c r="AD498" s="214"/>
      <c r="AE498" s="214"/>
      <c r="AF498" s="214"/>
      <c r="AG498" s="214"/>
      <c r="AH498" s="214"/>
      <c r="AI498" s="214"/>
      <c r="AJ498" s="214"/>
      <c r="AK498" s="214"/>
      <c r="AL498" s="214"/>
      <c r="AM498" s="214"/>
      <c r="AN498" s="214"/>
      <c r="AO498" s="214"/>
      <c r="AP498" s="214"/>
      <c r="AQ498" s="214"/>
      <c r="AR498" s="214"/>
      <c r="AS498" s="214"/>
      <c r="AT498" s="214"/>
      <c r="AU498" s="214"/>
      <c r="AV498" s="214"/>
      <c r="AW498" s="214"/>
      <c r="AX498" s="214"/>
      <c r="AY498" s="214"/>
      <c r="AZ498" s="214"/>
      <c r="BA498" s="214"/>
      <c r="BB498" s="214"/>
      <c r="BC498" s="214"/>
      <c r="BD498" s="214"/>
      <c r="BE498" s="214"/>
      <c r="BF498" s="214"/>
      <c r="BG498" s="214"/>
      <c r="BH498" s="214"/>
      <c r="BI498" s="214"/>
      <c r="BJ498" s="214"/>
      <c r="BK498" s="214"/>
      <c r="BL498" s="214"/>
      <c r="BM498" s="214"/>
      <c r="BN498" s="214"/>
      <c r="BO498" s="214"/>
      <c r="BP498" s="214"/>
      <c r="BQ498" s="214"/>
      <c r="BR498" s="214"/>
      <c r="BS498" s="214"/>
      <c r="BT498" s="214"/>
      <c r="BU498" s="214"/>
      <c r="BV498" s="214"/>
      <c r="BW498" s="214"/>
      <c r="BX498" s="214"/>
      <c r="BY498" s="214"/>
      <c r="BZ498" s="214"/>
      <c r="CA498" s="214"/>
    </row>
    <row r="499" spans="1:79" x14ac:dyDescent="0.25">
      <c r="A499" s="214"/>
      <c r="B499" s="214"/>
      <c r="C499" s="214"/>
      <c r="D499" s="214"/>
      <c r="E499" s="214"/>
      <c r="F499" s="214"/>
      <c r="G499" s="214"/>
      <c r="H499" s="214"/>
      <c r="I499" s="214"/>
      <c r="J499" s="214"/>
      <c r="K499" s="214"/>
      <c r="L499" s="214"/>
      <c r="M499" s="214"/>
      <c r="N499" s="214"/>
      <c r="O499" s="214"/>
      <c r="P499" s="214"/>
      <c r="Q499" s="214"/>
      <c r="R499" s="214"/>
      <c r="S499" s="214"/>
      <c r="T499" s="214"/>
      <c r="U499" s="214"/>
      <c r="V499" s="214"/>
      <c r="W499" s="214"/>
      <c r="X499" s="214"/>
      <c r="Y499" s="214"/>
      <c r="Z499" s="214"/>
      <c r="AA499" s="214"/>
      <c r="AB499" s="214"/>
      <c r="AC499" s="214"/>
      <c r="AD499" s="214"/>
      <c r="AE499" s="214"/>
      <c r="AF499" s="214"/>
      <c r="AG499" s="214"/>
      <c r="AH499" s="214"/>
      <c r="AI499" s="214"/>
      <c r="AJ499" s="214"/>
      <c r="AK499" s="214"/>
      <c r="AL499" s="214"/>
      <c r="AM499" s="214"/>
      <c r="AN499" s="214"/>
      <c r="AO499" s="214"/>
      <c r="AP499" s="214"/>
      <c r="AQ499" s="214"/>
      <c r="AR499" s="214"/>
      <c r="AS499" s="214"/>
      <c r="AT499" s="214"/>
      <c r="AU499" s="214"/>
      <c r="AV499" s="214"/>
      <c r="AW499" s="214"/>
      <c r="AX499" s="214"/>
      <c r="AY499" s="214"/>
      <c r="AZ499" s="214"/>
      <c r="BA499" s="214"/>
      <c r="BB499" s="214"/>
      <c r="BC499" s="214"/>
      <c r="BD499" s="214"/>
      <c r="BE499" s="214"/>
      <c r="BF499" s="214"/>
      <c r="BG499" s="214"/>
      <c r="BH499" s="214"/>
      <c r="BI499" s="214"/>
      <c r="BJ499" s="214"/>
      <c r="BK499" s="214"/>
      <c r="BL499" s="214"/>
      <c r="BM499" s="214"/>
      <c r="BN499" s="214"/>
      <c r="BO499" s="214"/>
      <c r="BP499" s="214"/>
      <c r="BQ499" s="214"/>
      <c r="BR499" s="214"/>
      <c r="BS499" s="214"/>
      <c r="BT499" s="214"/>
      <c r="BU499" s="214"/>
      <c r="BV499" s="214"/>
      <c r="BW499" s="214"/>
      <c r="BX499" s="214"/>
      <c r="BY499" s="214"/>
      <c r="BZ499" s="214"/>
      <c r="CA499" s="214"/>
    </row>
    <row r="500" spans="1:79" x14ac:dyDescent="0.25">
      <c r="A500" s="214"/>
      <c r="B500" s="214"/>
      <c r="C500" s="214"/>
      <c r="D500" s="214"/>
      <c r="E500" s="214"/>
      <c r="F500" s="214"/>
      <c r="G500" s="214"/>
      <c r="H500" s="214"/>
      <c r="I500" s="214"/>
      <c r="J500" s="214"/>
      <c r="K500" s="214"/>
      <c r="L500" s="214"/>
      <c r="M500" s="214"/>
      <c r="N500" s="214"/>
      <c r="O500" s="214"/>
      <c r="P500" s="214"/>
      <c r="Q500" s="214"/>
      <c r="R500" s="214"/>
      <c r="S500" s="214"/>
      <c r="T500" s="214"/>
      <c r="U500" s="214"/>
      <c r="V500" s="214"/>
      <c r="W500" s="214"/>
      <c r="X500" s="214"/>
      <c r="Y500" s="214"/>
      <c r="Z500" s="214"/>
      <c r="AA500" s="214"/>
      <c r="AB500" s="214"/>
      <c r="AC500" s="214"/>
      <c r="AD500" s="214"/>
      <c r="AE500" s="214"/>
      <c r="AF500" s="214"/>
      <c r="AG500" s="214"/>
      <c r="AH500" s="214"/>
      <c r="AI500" s="214"/>
      <c r="AJ500" s="214"/>
      <c r="AK500" s="214"/>
      <c r="AL500" s="214"/>
      <c r="AM500" s="214"/>
      <c r="AN500" s="214"/>
      <c r="AO500" s="214"/>
      <c r="AP500" s="214"/>
      <c r="AQ500" s="214"/>
      <c r="AR500" s="214"/>
      <c r="AS500" s="214"/>
      <c r="AT500" s="214"/>
      <c r="AU500" s="214"/>
      <c r="AV500" s="214"/>
      <c r="AW500" s="214"/>
      <c r="AX500" s="214"/>
      <c r="AY500" s="214"/>
      <c r="AZ500" s="214"/>
      <c r="BA500" s="214"/>
      <c r="BB500" s="214"/>
      <c r="BC500" s="214"/>
      <c r="BD500" s="214"/>
      <c r="BE500" s="214"/>
      <c r="BF500" s="214"/>
      <c r="BG500" s="214"/>
      <c r="BH500" s="214"/>
      <c r="BI500" s="214"/>
      <c r="BJ500" s="214"/>
      <c r="BK500" s="214"/>
      <c r="BL500" s="214"/>
      <c r="BM500" s="214"/>
      <c r="BN500" s="214"/>
      <c r="BO500" s="214"/>
      <c r="BP500" s="214"/>
      <c r="BQ500" s="214"/>
      <c r="BR500" s="214"/>
      <c r="BS500" s="214"/>
      <c r="BT500" s="214"/>
      <c r="BU500" s="214"/>
      <c r="BV500" s="214"/>
      <c r="BW500" s="214"/>
      <c r="BX500" s="214"/>
      <c r="BY500" s="214"/>
      <c r="BZ500" s="214"/>
      <c r="CA500" s="214"/>
    </row>
    <row r="501" spans="1:79" x14ac:dyDescent="0.25">
      <c r="A501" s="214"/>
      <c r="B501" s="214"/>
      <c r="C501" s="214"/>
      <c r="D501" s="214"/>
      <c r="E501" s="214"/>
      <c r="F501" s="214"/>
      <c r="G501" s="214"/>
      <c r="H501" s="214"/>
      <c r="I501" s="214"/>
      <c r="J501" s="214"/>
      <c r="K501" s="214"/>
      <c r="L501" s="214"/>
      <c r="M501" s="214"/>
      <c r="N501" s="214"/>
      <c r="O501" s="214"/>
      <c r="P501" s="214"/>
      <c r="Q501" s="214"/>
      <c r="R501" s="214"/>
      <c r="S501" s="214"/>
      <c r="T501" s="214"/>
      <c r="U501" s="214"/>
      <c r="V501" s="214"/>
      <c r="W501" s="214"/>
      <c r="X501" s="214"/>
      <c r="Y501" s="214"/>
      <c r="Z501" s="214"/>
      <c r="AA501" s="214"/>
      <c r="AB501" s="214"/>
      <c r="AC501" s="214"/>
      <c r="AD501" s="214"/>
      <c r="AE501" s="214"/>
      <c r="AF501" s="214"/>
      <c r="AG501" s="214"/>
      <c r="AH501" s="214"/>
      <c r="AI501" s="214"/>
      <c r="AJ501" s="214"/>
      <c r="AK501" s="214"/>
      <c r="AL501" s="214"/>
      <c r="AM501" s="214"/>
      <c r="AN501" s="214"/>
      <c r="AO501" s="214"/>
      <c r="AP501" s="214"/>
      <c r="AQ501" s="214"/>
      <c r="AR501" s="214"/>
      <c r="AS501" s="214"/>
      <c r="AT501" s="214"/>
      <c r="AU501" s="214"/>
      <c r="AV501" s="214"/>
      <c r="AW501" s="214"/>
      <c r="AX501" s="214"/>
      <c r="AY501" s="214"/>
      <c r="AZ501" s="214"/>
      <c r="BA501" s="214"/>
      <c r="BB501" s="214"/>
      <c r="BC501" s="214"/>
      <c r="BD501" s="214"/>
      <c r="BE501" s="214"/>
      <c r="BF501" s="214"/>
      <c r="BG501" s="214"/>
      <c r="BH501" s="214"/>
      <c r="BI501" s="214"/>
      <c r="BJ501" s="214"/>
      <c r="BK501" s="214"/>
      <c r="BL501" s="214"/>
      <c r="BM501" s="214"/>
      <c r="BN501" s="214"/>
      <c r="BO501" s="214"/>
      <c r="BP501" s="214"/>
      <c r="BQ501" s="214"/>
      <c r="BR501" s="214"/>
      <c r="BS501" s="214"/>
      <c r="BT501" s="214"/>
      <c r="BU501" s="214"/>
      <c r="BV501" s="214"/>
      <c r="BW501" s="214"/>
      <c r="BX501" s="214"/>
      <c r="BY501" s="214"/>
      <c r="BZ501" s="214"/>
      <c r="CA501" s="214"/>
    </row>
    <row r="502" spans="1:79" x14ac:dyDescent="0.25">
      <c r="A502" s="214"/>
      <c r="B502" s="214"/>
      <c r="C502" s="214"/>
      <c r="D502" s="214"/>
      <c r="E502" s="214"/>
      <c r="F502" s="214"/>
      <c r="G502" s="214"/>
      <c r="H502" s="214"/>
      <c r="I502" s="214"/>
      <c r="J502" s="214"/>
      <c r="K502" s="214"/>
      <c r="L502" s="214"/>
      <c r="M502" s="214"/>
      <c r="N502" s="214"/>
      <c r="O502" s="214"/>
      <c r="P502" s="214"/>
      <c r="Q502" s="214"/>
      <c r="R502" s="214"/>
      <c r="S502" s="214"/>
      <c r="T502" s="214"/>
      <c r="U502" s="214"/>
      <c r="V502" s="214"/>
      <c r="W502" s="214"/>
      <c r="X502" s="214"/>
      <c r="Y502" s="214"/>
      <c r="Z502" s="214"/>
      <c r="AA502" s="214"/>
      <c r="AB502" s="214"/>
      <c r="AC502" s="214"/>
      <c r="AD502" s="214"/>
      <c r="AE502" s="214"/>
      <c r="AF502" s="214"/>
      <c r="AG502" s="214"/>
      <c r="AH502" s="214"/>
      <c r="AI502" s="214"/>
      <c r="AJ502" s="214"/>
      <c r="AK502" s="214"/>
      <c r="AL502" s="214"/>
      <c r="AM502" s="214"/>
      <c r="AN502" s="214"/>
      <c r="AO502" s="214"/>
      <c r="AP502" s="214"/>
      <c r="AQ502" s="214"/>
      <c r="AR502" s="214"/>
      <c r="AS502" s="214"/>
      <c r="AT502" s="214"/>
      <c r="AU502" s="214"/>
      <c r="AV502" s="214"/>
      <c r="AW502" s="214"/>
      <c r="AX502" s="214"/>
      <c r="AY502" s="214"/>
      <c r="AZ502" s="214"/>
      <c r="BA502" s="214"/>
      <c r="BB502" s="214"/>
      <c r="BC502" s="214"/>
      <c r="BD502" s="214"/>
      <c r="BE502" s="214"/>
      <c r="BF502" s="214"/>
      <c r="BG502" s="214"/>
      <c r="BH502" s="214"/>
      <c r="BI502" s="214"/>
      <c r="BJ502" s="214"/>
      <c r="BK502" s="214"/>
      <c r="BL502" s="214"/>
      <c r="BM502" s="214"/>
      <c r="BN502" s="214"/>
      <c r="BO502" s="214"/>
      <c r="BP502" s="214"/>
      <c r="BQ502" s="214"/>
      <c r="BR502" s="214"/>
      <c r="BS502" s="214"/>
      <c r="BT502" s="214"/>
      <c r="BU502" s="214"/>
      <c r="BV502" s="214"/>
      <c r="BW502" s="214"/>
      <c r="BX502" s="214"/>
      <c r="BY502" s="214"/>
      <c r="BZ502" s="214"/>
      <c r="CA502" s="214"/>
    </row>
    <row r="503" spans="1:79" x14ac:dyDescent="0.25">
      <c r="A503" s="214"/>
      <c r="B503" s="214"/>
      <c r="C503" s="214"/>
      <c r="D503" s="214"/>
      <c r="E503" s="214"/>
      <c r="F503" s="214"/>
      <c r="G503" s="214"/>
      <c r="H503" s="214"/>
      <c r="I503" s="214"/>
      <c r="J503" s="214"/>
      <c r="K503" s="214"/>
      <c r="L503" s="214"/>
      <c r="M503" s="214"/>
      <c r="N503" s="214"/>
      <c r="O503" s="214"/>
      <c r="P503" s="214"/>
      <c r="Q503" s="214"/>
      <c r="R503" s="214"/>
      <c r="S503" s="214"/>
      <c r="T503" s="214"/>
      <c r="U503" s="214"/>
      <c r="V503" s="214"/>
      <c r="W503" s="214"/>
      <c r="X503" s="214"/>
      <c r="Y503" s="214"/>
      <c r="Z503" s="214"/>
      <c r="AA503" s="214"/>
      <c r="AB503" s="214"/>
      <c r="AC503" s="214"/>
      <c r="AD503" s="214"/>
      <c r="AE503" s="214"/>
      <c r="AF503" s="214"/>
      <c r="AG503" s="214"/>
      <c r="AH503" s="214"/>
      <c r="AI503" s="214"/>
      <c r="AJ503" s="214"/>
      <c r="AK503" s="214"/>
      <c r="AL503" s="214"/>
      <c r="AM503" s="214"/>
      <c r="AN503" s="214"/>
      <c r="AO503" s="214"/>
      <c r="AP503" s="214"/>
      <c r="AQ503" s="214"/>
      <c r="AR503" s="214"/>
      <c r="AS503" s="214"/>
      <c r="AT503" s="214"/>
      <c r="AU503" s="214"/>
      <c r="AV503" s="214"/>
      <c r="AW503" s="214"/>
      <c r="AX503" s="214"/>
      <c r="AY503" s="214"/>
      <c r="AZ503" s="214"/>
      <c r="BA503" s="214"/>
      <c r="BB503" s="214"/>
      <c r="BC503" s="214"/>
      <c r="BD503" s="214"/>
      <c r="BE503" s="214"/>
      <c r="BF503" s="214"/>
      <c r="BG503" s="214"/>
      <c r="BH503" s="214"/>
      <c r="BI503" s="214"/>
      <c r="BJ503" s="214"/>
      <c r="BK503" s="214"/>
      <c r="BL503" s="214"/>
      <c r="BM503" s="214"/>
      <c r="BN503" s="214"/>
      <c r="BO503" s="214"/>
      <c r="BP503" s="214"/>
      <c r="BQ503" s="214"/>
      <c r="BR503" s="214"/>
      <c r="BS503" s="214"/>
      <c r="BT503" s="214"/>
      <c r="BU503" s="214"/>
      <c r="BV503" s="214"/>
      <c r="BW503" s="214"/>
      <c r="BX503" s="214"/>
      <c r="BY503" s="214"/>
      <c r="BZ503" s="214"/>
      <c r="CA503" s="214"/>
    </row>
    <row r="504" spans="1:79" x14ac:dyDescent="0.25">
      <c r="A504" s="214"/>
      <c r="B504" s="214"/>
      <c r="C504" s="214"/>
      <c r="D504" s="214"/>
      <c r="E504" s="214"/>
      <c r="F504" s="214"/>
      <c r="G504" s="214"/>
      <c r="H504" s="214"/>
      <c r="I504" s="214"/>
      <c r="J504" s="214"/>
      <c r="K504" s="214"/>
      <c r="L504" s="214"/>
      <c r="M504" s="214"/>
      <c r="N504" s="214"/>
      <c r="O504" s="214"/>
      <c r="P504" s="214"/>
      <c r="Q504" s="214"/>
      <c r="R504" s="214"/>
      <c r="S504" s="214"/>
      <c r="T504" s="214"/>
      <c r="U504" s="214"/>
      <c r="V504" s="214"/>
      <c r="W504" s="214"/>
      <c r="X504" s="214"/>
      <c r="Y504" s="214"/>
      <c r="Z504" s="214"/>
      <c r="AA504" s="214"/>
      <c r="AB504" s="214"/>
      <c r="AC504" s="214"/>
      <c r="AD504" s="214"/>
      <c r="AE504" s="214"/>
      <c r="AF504" s="214"/>
      <c r="AG504" s="214"/>
      <c r="AH504" s="214"/>
      <c r="AI504" s="214"/>
      <c r="AJ504" s="214"/>
      <c r="AK504" s="214"/>
      <c r="AL504" s="214"/>
      <c r="AM504" s="214"/>
      <c r="AN504" s="214"/>
      <c r="AO504" s="214"/>
      <c r="AP504" s="214"/>
      <c r="AQ504" s="214"/>
      <c r="AR504" s="214"/>
      <c r="AS504" s="214"/>
      <c r="AT504" s="214"/>
      <c r="AU504" s="214"/>
      <c r="AV504" s="214"/>
      <c r="AW504" s="214"/>
      <c r="AX504" s="214"/>
      <c r="AY504" s="214"/>
      <c r="AZ504" s="214"/>
      <c r="BA504" s="214"/>
      <c r="BB504" s="214"/>
      <c r="BC504" s="214"/>
      <c r="BD504" s="214"/>
      <c r="BE504" s="214"/>
      <c r="BF504" s="214"/>
      <c r="BG504" s="214"/>
      <c r="BH504" s="214"/>
      <c r="BI504" s="214"/>
      <c r="BJ504" s="214"/>
      <c r="BK504" s="214"/>
      <c r="BL504" s="214"/>
      <c r="BM504" s="214"/>
      <c r="BN504" s="214"/>
      <c r="BO504" s="214"/>
      <c r="BP504" s="214"/>
      <c r="BQ504" s="214"/>
      <c r="BR504" s="214"/>
      <c r="BS504" s="214"/>
      <c r="BT504" s="214"/>
      <c r="BU504" s="214"/>
      <c r="BV504" s="214"/>
      <c r="BW504" s="214"/>
      <c r="BX504" s="214"/>
      <c r="BY504" s="214"/>
      <c r="BZ504" s="214"/>
      <c r="CA504" s="214"/>
    </row>
    <row r="505" spans="1:79" x14ac:dyDescent="0.25">
      <c r="A505" s="214"/>
      <c r="B505" s="214"/>
      <c r="C505" s="214"/>
      <c r="D505" s="214"/>
      <c r="E505" s="214"/>
      <c r="F505" s="214"/>
      <c r="G505" s="214"/>
      <c r="H505" s="214"/>
      <c r="I505" s="214"/>
      <c r="J505" s="214"/>
      <c r="K505" s="214"/>
      <c r="L505" s="214"/>
      <c r="M505" s="214"/>
      <c r="N505" s="214"/>
      <c r="O505" s="214"/>
      <c r="P505" s="214"/>
      <c r="Q505" s="214"/>
      <c r="R505" s="214"/>
      <c r="S505" s="214"/>
      <c r="T505" s="214"/>
      <c r="U505" s="214"/>
      <c r="V505" s="214"/>
      <c r="W505" s="214"/>
      <c r="X505" s="214"/>
      <c r="Y505" s="214"/>
      <c r="Z505" s="214"/>
      <c r="AA505" s="214"/>
      <c r="AB505" s="214"/>
      <c r="AC505" s="214"/>
      <c r="AD505" s="214"/>
      <c r="AE505" s="214"/>
      <c r="AF505" s="214"/>
      <c r="AG505" s="214"/>
      <c r="AH505" s="214"/>
      <c r="AI505" s="214"/>
      <c r="AJ505" s="214"/>
      <c r="AK505" s="214"/>
      <c r="AL505" s="214"/>
      <c r="AM505" s="214"/>
      <c r="AN505" s="214"/>
      <c r="AO505" s="214"/>
      <c r="AP505" s="214"/>
      <c r="AQ505" s="214"/>
      <c r="AR505" s="214"/>
      <c r="AS505" s="214"/>
      <c r="AT505" s="214"/>
      <c r="AU505" s="214"/>
      <c r="AV505" s="214"/>
      <c r="AW505" s="214"/>
      <c r="AX505" s="214"/>
      <c r="AY505" s="214"/>
      <c r="AZ505" s="214"/>
      <c r="BA505" s="214"/>
      <c r="BB505" s="214"/>
      <c r="BC505" s="214"/>
      <c r="BD505" s="214"/>
      <c r="BE505" s="214"/>
      <c r="BF505" s="214"/>
      <c r="BG505" s="214"/>
      <c r="BH505" s="214"/>
      <c r="BI505" s="214"/>
      <c r="BJ505" s="214"/>
      <c r="BK505" s="214"/>
      <c r="BL505" s="214"/>
      <c r="BM505" s="214"/>
      <c r="BN505" s="214"/>
      <c r="BO505" s="214"/>
      <c r="BP505" s="214"/>
      <c r="BQ505" s="214"/>
      <c r="BR505" s="214"/>
      <c r="BS505" s="214"/>
      <c r="BT505" s="214"/>
      <c r="BU505" s="214"/>
      <c r="BV505" s="214"/>
      <c r="BW505" s="214"/>
      <c r="BX505" s="214"/>
      <c r="BY505" s="214"/>
      <c r="BZ505" s="214"/>
      <c r="CA505" s="214"/>
    </row>
    <row r="506" spans="1:79" x14ac:dyDescent="0.25">
      <c r="A506" s="214"/>
      <c r="B506" s="214"/>
      <c r="C506" s="214"/>
      <c r="D506" s="214"/>
      <c r="E506" s="214"/>
      <c r="F506" s="214"/>
      <c r="G506" s="214"/>
      <c r="H506" s="214"/>
      <c r="I506" s="214"/>
      <c r="J506" s="214"/>
      <c r="K506" s="214"/>
      <c r="L506" s="214"/>
      <c r="M506" s="214"/>
      <c r="N506" s="214"/>
      <c r="O506" s="214"/>
      <c r="P506" s="214"/>
      <c r="Q506" s="214"/>
      <c r="R506" s="214"/>
      <c r="S506" s="214"/>
      <c r="T506" s="214"/>
      <c r="U506" s="214"/>
      <c r="V506" s="214"/>
      <c r="W506" s="214"/>
      <c r="X506" s="214"/>
      <c r="Y506" s="214"/>
      <c r="Z506" s="214"/>
      <c r="AA506" s="214"/>
      <c r="AB506" s="214"/>
      <c r="AC506" s="214"/>
      <c r="AD506" s="214"/>
      <c r="AE506" s="214"/>
      <c r="AF506" s="214"/>
      <c r="AG506" s="214"/>
      <c r="AH506" s="214"/>
      <c r="AI506" s="214"/>
      <c r="AJ506" s="214"/>
      <c r="AK506" s="214"/>
      <c r="AL506" s="214"/>
      <c r="AM506" s="214"/>
      <c r="AN506" s="214"/>
      <c r="AO506" s="214"/>
      <c r="AP506" s="214"/>
      <c r="AQ506" s="214"/>
      <c r="AR506" s="214"/>
      <c r="AS506" s="214"/>
      <c r="AT506" s="214"/>
      <c r="AU506" s="214"/>
      <c r="AV506" s="214"/>
      <c r="AW506" s="214"/>
      <c r="AX506" s="214"/>
      <c r="AY506" s="214"/>
      <c r="AZ506" s="214"/>
      <c r="BA506" s="214"/>
      <c r="BB506" s="214"/>
      <c r="BC506" s="214"/>
      <c r="BD506" s="214"/>
      <c r="BE506" s="214"/>
      <c r="BF506" s="214"/>
      <c r="BG506" s="214"/>
      <c r="BH506" s="214"/>
      <c r="BI506" s="214"/>
      <c r="BJ506" s="214"/>
      <c r="BK506" s="214"/>
      <c r="BL506" s="214"/>
      <c r="BM506" s="214"/>
      <c r="BN506" s="214"/>
      <c r="BO506" s="214"/>
      <c r="BP506" s="214"/>
      <c r="BQ506" s="214"/>
      <c r="BR506" s="214"/>
      <c r="BS506" s="214"/>
      <c r="BT506" s="214"/>
      <c r="BU506" s="214"/>
      <c r="BV506" s="214"/>
      <c r="BW506" s="214"/>
      <c r="BX506" s="214"/>
      <c r="BY506" s="214"/>
      <c r="BZ506" s="214"/>
      <c r="CA506" s="214"/>
    </row>
    <row r="507" spans="1:79" x14ac:dyDescent="0.25">
      <c r="A507" s="214"/>
      <c r="B507" s="214"/>
      <c r="C507" s="214"/>
      <c r="D507" s="214"/>
      <c r="E507" s="214"/>
      <c r="F507" s="214"/>
      <c r="G507" s="214"/>
      <c r="H507" s="214"/>
      <c r="I507" s="214"/>
      <c r="J507" s="214"/>
      <c r="K507" s="214"/>
      <c r="L507" s="214"/>
      <c r="M507" s="214"/>
      <c r="N507" s="214"/>
      <c r="O507" s="214"/>
      <c r="P507" s="214"/>
      <c r="Q507" s="214"/>
      <c r="R507" s="214"/>
      <c r="S507" s="214"/>
      <c r="T507" s="214"/>
      <c r="U507" s="214"/>
      <c r="V507" s="214"/>
      <c r="W507" s="214"/>
      <c r="X507" s="214"/>
      <c r="Y507" s="214"/>
      <c r="Z507" s="214"/>
      <c r="AA507" s="214"/>
      <c r="AB507" s="214"/>
      <c r="AC507" s="214"/>
      <c r="AD507" s="214"/>
      <c r="AE507" s="214"/>
      <c r="AF507" s="214"/>
      <c r="AG507" s="214"/>
      <c r="AH507" s="214"/>
      <c r="AI507" s="214"/>
      <c r="AJ507" s="214"/>
      <c r="AK507" s="214"/>
      <c r="AL507" s="214"/>
      <c r="AM507" s="214"/>
      <c r="AN507" s="214"/>
      <c r="AO507" s="214"/>
      <c r="AP507" s="214"/>
      <c r="AQ507" s="214"/>
      <c r="AR507" s="214"/>
      <c r="AS507" s="214"/>
      <c r="AT507" s="214"/>
      <c r="AU507" s="214"/>
      <c r="AV507" s="214"/>
      <c r="AW507" s="214"/>
      <c r="AX507" s="214"/>
      <c r="AY507" s="214"/>
      <c r="AZ507" s="214"/>
      <c r="BA507" s="214"/>
      <c r="BB507" s="214"/>
      <c r="BC507" s="214"/>
      <c r="BD507" s="214"/>
      <c r="BE507" s="214"/>
      <c r="BF507" s="214"/>
      <c r="BG507" s="214"/>
      <c r="BH507" s="214"/>
      <c r="BI507" s="214"/>
      <c r="BJ507" s="214"/>
      <c r="BK507" s="214"/>
      <c r="BL507" s="214"/>
      <c r="BM507" s="214"/>
      <c r="BN507" s="214"/>
      <c r="BO507" s="214"/>
      <c r="BP507" s="214"/>
      <c r="BQ507" s="214"/>
      <c r="BR507" s="214"/>
      <c r="BS507" s="214"/>
      <c r="BT507" s="214"/>
      <c r="BU507" s="214"/>
      <c r="BV507" s="214"/>
      <c r="BW507" s="214"/>
      <c r="BX507" s="214"/>
      <c r="BY507" s="214"/>
      <c r="BZ507" s="214"/>
      <c r="CA507" s="214"/>
    </row>
    <row r="508" spans="1:79" x14ac:dyDescent="0.25">
      <c r="A508" s="214"/>
      <c r="B508" s="214"/>
      <c r="C508" s="214"/>
      <c r="D508" s="214"/>
      <c r="E508" s="214"/>
      <c r="F508" s="214"/>
      <c r="G508" s="214"/>
      <c r="H508" s="214"/>
      <c r="I508" s="214"/>
      <c r="J508" s="214"/>
      <c r="K508" s="214"/>
      <c r="L508" s="214"/>
      <c r="M508" s="214"/>
      <c r="N508" s="214"/>
      <c r="O508" s="214"/>
      <c r="P508" s="214"/>
      <c r="Q508" s="214"/>
      <c r="R508" s="214"/>
      <c r="S508" s="214"/>
      <c r="T508" s="214"/>
      <c r="U508" s="214"/>
      <c r="V508" s="214"/>
      <c r="W508" s="214"/>
      <c r="X508" s="214"/>
      <c r="Y508" s="214"/>
      <c r="Z508" s="214"/>
      <c r="AA508" s="214"/>
      <c r="AB508" s="214"/>
      <c r="AC508" s="214"/>
      <c r="AD508" s="214"/>
      <c r="AE508" s="214"/>
      <c r="AF508" s="214"/>
      <c r="AG508" s="214"/>
      <c r="AH508" s="214"/>
      <c r="AI508" s="214"/>
      <c r="AJ508" s="214"/>
      <c r="AK508" s="214"/>
      <c r="AL508" s="214"/>
      <c r="AM508" s="214"/>
      <c r="AN508" s="214"/>
      <c r="AO508" s="214"/>
      <c r="AP508" s="214"/>
      <c r="AQ508" s="214"/>
      <c r="AR508" s="214"/>
      <c r="AS508" s="214"/>
      <c r="AT508" s="214"/>
      <c r="AU508" s="214"/>
      <c r="AV508" s="214"/>
      <c r="AW508" s="214"/>
      <c r="AX508" s="214"/>
      <c r="AY508" s="214"/>
      <c r="AZ508" s="214"/>
      <c r="BA508" s="214"/>
      <c r="BB508" s="214"/>
      <c r="BC508" s="214"/>
      <c r="BD508" s="214"/>
      <c r="BE508" s="214"/>
      <c r="BF508" s="214"/>
      <c r="BG508" s="214"/>
      <c r="BH508" s="214"/>
      <c r="BI508" s="214"/>
      <c r="BJ508" s="214"/>
      <c r="BK508" s="214"/>
      <c r="BL508" s="214"/>
      <c r="BM508" s="214"/>
      <c r="BN508" s="214"/>
      <c r="BO508" s="214"/>
      <c r="BP508" s="214"/>
      <c r="BQ508" s="214"/>
      <c r="BR508" s="214"/>
      <c r="BS508" s="214"/>
      <c r="BT508" s="214"/>
      <c r="BU508" s="214"/>
      <c r="BV508" s="214"/>
      <c r="BW508" s="214"/>
      <c r="BX508" s="214"/>
      <c r="BY508" s="214"/>
      <c r="BZ508" s="214"/>
      <c r="CA508" s="214"/>
    </row>
    <row r="509" spans="1:79" x14ac:dyDescent="0.25">
      <c r="A509" s="214"/>
      <c r="B509" s="214"/>
      <c r="C509" s="214"/>
      <c r="D509" s="214"/>
      <c r="E509" s="214"/>
      <c r="F509" s="214"/>
      <c r="G509" s="214"/>
      <c r="H509" s="214"/>
      <c r="I509" s="214"/>
      <c r="J509" s="214"/>
      <c r="K509" s="214"/>
      <c r="L509" s="214"/>
      <c r="M509" s="214"/>
      <c r="N509" s="214"/>
      <c r="O509" s="214"/>
      <c r="P509" s="214"/>
      <c r="Q509" s="214"/>
      <c r="R509" s="214"/>
      <c r="S509" s="214"/>
      <c r="T509" s="214"/>
      <c r="U509" s="214"/>
      <c r="V509" s="214"/>
      <c r="W509" s="214"/>
      <c r="X509" s="214"/>
      <c r="Y509" s="214"/>
      <c r="Z509" s="214"/>
      <c r="AA509" s="214"/>
      <c r="AB509" s="214"/>
      <c r="AC509" s="214"/>
      <c r="AD509" s="214"/>
      <c r="AE509" s="214"/>
      <c r="AF509" s="214"/>
      <c r="AG509" s="214"/>
      <c r="AH509" s="214"/>
      <c r="AI509" s="214"/>
      <c r="AJ509" s="214"/>
      <c r="AK509" s="214"/>
      <c r="AL509" s="214"/>
      <c r="AM509" s="214"/>
      <c r="AN509" s="214"/>
      <c r="AO509" s="214"/>
      <c r="AP509" s="214"/>
      <c r="AQ509" s="214"/>
      <c r="AR509" s="214"/>
      <c r="AS509" s="214"/>
      <c r="AT509" s="214"/>
      <c r="AU509" s="214"/>
      <c r="AV509" s="214"/>
      <c r="AW509" s="214"/>
      <c r="AX509" s="214"/>
      <c r="AY509" s="214"/>
      <c r="AZ509" s="214"/>
      <c r="BA509" s="214"/>
      <c r="BB509" s="214"/>
      <c r="BC509" s="214"/>
      <c r="BD509" s="214"/>
      <c r="BE509" s="214"/>
      <c r="BF509" s="214"/>
      <c r="BG509" s="214"/>
      <c r="BH509" s="214"/>
      <c r="BI509" s="214"/>
      <c r="BJ509" s="214"/>
      <c r="BK509" s="214"/>
      <c r="BL509" s="214"/>
      <c r="BM509" s="214"/>
      <c r="BN509" s="214"/>
      <c r="BO509" s="214"/>
      <c r="BP509" s="214"/>
      <c r="BQ509" s="214"/>
      <c r="BR509" s="214"/>
      <c r="BS509" s="214"/>
      <c r="BT509" s="214"/>
      <c r="BU509" s="214"/>
      <c r="BV509" s="214"/>
      <c r="BW509" s="214"/>
      <c r="BX509" s="214"/>
      <c r="BY509" s="214"/>
      <c r="BZ509" s="214"/>
      <c r="CA509" s="214"/>
    </row>
    <row r="510" spans="1:79" x14ac:dyDescent="0.25">
      <c r="A510" s="214"/>
      <c r="B510" s="214"/>
      <c r="C510" s="214"/>
      <c r="D510" s="214"/>
      <c r="E510" s="214"/>
      <c r="F510" s="214"/>
      <c r="G510" s="214"/>
      <c r="H510" s="214"/>
      <c r="I510" s="214"/>
      <c r="J510" s="214"/>
      <c r="K510" s="214"/>
      <c r="L510" s="214"/>
      <c r="M510" s="214"/>
      <c r="N510" s="214"/>
      <c r="O510" s="214"/>
      <c r="P510" s="214"/>
      <c r="Q510" s="214"/>
      <c r="R510" s="214"/>
      <c r="S510" s="214"/>
      <c r="T510" s="214"/>
      <c r="U510" s="214"/>
      <c r="V510" s="214"/>
      <c r="W510" s="214"/>
      <c r="X510" s="214"/>
      <c r="Y510" s="214"/>
      <c r="Z510" s="214"/>
      <c r="AA510" s="214"/>
      <c r="AB510" s="214"/>
      <c r="AC510" s="214"/>
      <c r="AD510" s="214"/>
      <c r="AE510" s="214"/>
      <c r="AF510" s="214"/>
      <c r="AG510" s="214"/>
      <c r="AH510" s="214"/>
      <c r="AI510" s="214"/>
      <c r="AJ510" s="214"/>
      <c r="AK510" s="214"/>
      <c r="AL510" s="214"/>
      <c r="AM510" s="214"/>
      <c r="AN510" s="214"/>
      <c r="AO510" s="214"/>
      <c r="AP510" s="214"/>
      <c r="AQ510" s="214"/>
      <c r="AR510" s="214"/>
      <c r="AS510" s="214"/>
      <c r="AT510" s="214"/>
      <c r="AU510" s="214"/>
      <c r="AV510" s="214"/>
      <c r="AW510" s="214"/>
      <c r="AX510" s="214"/>
      <c r="AY510" s="214"/>
      <c r="AZ510" s="214"/>
      <c r="BA510" s="214"/>
      <c r="BB510" s="214"/>
      <c r="BC510" s="214"/>
      <c r="BD510" s="214"/>
      <c r="BE510" s="214"/>
      <c r="BF510" s="214"/>
      <c r="BG510" s="214"/>
      <c r="BH510" s="214"/>
      <c r="BI510" s="214"/>
      <c r="BJ510" s="214"/>
      <c r="BK510" s="214"/>
      <c r="BL510" s="214"/>
      <c r="BM510" s="214"/>
      <c r="BN510" s="214"/>
      <c r="BO510" s="214"/>
      <c r="BP510" s="214"/>
      <c r="BQ510" s="214"/>
      <c r="BR510" s="214"/>
      <c r="BS510" s="214"/>
      <c r="BT510" s="214"/>
      <c r="BU510" s="214"/>
      <c r="BV510" s="214"/>
      <c r="BW510" s="214"/>
      <c r="BX510" s="214"/>
      <c r="BY510" s="214"/>
      <c r="BZ510" s="214"/>
      <c r="CA510" s="214"/>
    </row>
    <row r="511" spans="1:79" x14ac:dyDescent="0.25">
      <c r="A511" s="214"/>
      <c r="B511" s="214"/>
      <c r="C511" s="214"/>
      <c r="D511" s="214"/>
      <c r="E511" s="214"/>
      <c r="F511" s="214"/>
      <c r="G511" s="214"/>
      <c r="H511" s="214"/>
      <c r="I511" s="214"/>
      <c r="J511" s="214"/>
      <c r="K511" s="214"/>
      <c r="L511" s="214"/>
      <c r="M511" s="214"/>
      <c r="N511" s="214"/>
      <c r="O511" s="214"/>
      <c r="P511" s="214"/>
      <c r="Q511" s="214"/>
      <c r="R511" s="214"/>
      <c r="S511" s="214"/>
      <c r="T511" s="214"/>
      <c r="U511" s="214"/>
      <c r="V511" s="214"/>
      <c r="W511" s="214"/>
      <c r="X511" s="214"/>
      <c r="Y511" s="214"/>
      <c r="Z511" s="214"/>
      <c r="AA511" s="214"/>
      <c r="AB511" s="214"/>
      <c r="AC511" s="214"/>
      <c r="AD511" s="214"/>
      <c r="AE511" s="214"/>
      <c r="AF511" s="214"/>
      <c r="AG511" s="214"/>
      <c r="AH511" s="214"/>
      <c r="AI511" s="214"/>
      <c r="AJ511" s="214"/>
      <c r="AK511" s="214"/>
      <c r="AL511" s="214"/>
      <c r="AM511" s="214"/>
      <c r="AN511" s="214"/>
      <c r="AO511" s="214"/>
      <c r="AP511" s="214"/>
      <c r="AQ511" s="214"/>
      <c r="AR511" s="214"/>
      <c r="AS511" s="214"/>
      <c r="AT511" s="214"/>
      <c r="AU511" s="214"/>
      <c r="AV511" s="214"/>
      <c r="AW511" s="214"/>
      <c r="AX511" s="214"/>
      <c r="AY511" s="214"/>
      <c r="AZ511" s="214"/>
      <c r="BA511" s="214"/>
      <c r="BB511" s="214"/>
      <c r="BC511" s="214"/>
      <c r="BD511" s="214"/>
      <c r="BE511" s="214"/>
      <c r="BF511" s="214"/>
      <c r="BG511" s="214"/>
      <c r="BH511" s="214"/>
      <c r="BI511" s="214"/>
      <c r="BJ511" s="214"/>
      <c r="BK511" s="214"/>
      <c r="BL511" s="214"/>
      <c r="BM511" s="214"/>
      <c r="BN511" s="214"/>
      <c r="BO511" s="214"/>
      <c r="BP511" s="214"/>
      <c r="BQ511" s="214"/>
      <c r="BR511" s="214"/>
      <c r="BS511" s="214"/>
      <c r="BT511" s="214"/>
      <c r="BU511" s="214"/>
      <c r="BV511" s="214"/>
      <c r="BW511" s="214"/>
      <c r="BX511" s="214"/>
      <c r="BY511" s="214"/>
      <c r="BZ511" s="214"/>
      <c r="CA511" s="214"/>
    </row>
    <row r="512" spans="1:79" x14ac:dyDescent="0.25">
      <c r="A512" s="214"/>
      <c r="B512" s="214"/>
      <c r="C512" s="214"/>
      <c r="D512" s="214"/>
      <c r="E512" s="214"/>
      <c r="F512" s="214"/>
      <c r="G512" s="214"/>
      <c r="H512" s="214"/>
      <c r="I512" s="214"/>
      <c r="J512" s="214"/>
      <c r="K512" s="214"/>
      <c r="L512" s="214"/>
      <c r="M512" s="214"/>
      <c r="N512" s="214"/>
      <c r="O512" s="214"/>
      <c r="P512" s="214"/>
      <c r="Q512" s="214"/>
      <c r="R512" s="214"/>
      <c r="S512" s="214"/>
      <c r="T512" s="214"/>
      <c r="U512" s="214"/>
      <c r="V512" s="214"/>
      <c r="W512" s="214"/>
      <c r="X512" s="214"/>
      <c r="Y512" s="214"/>
      <c r="Z512" s="214"/>
      <c r="AA512" s="214"/>
      <c r="AB512" s="214"/>
      <c r="AC512" s="214"/>
      <c r="AD512" s="214"/>
      <c r="AE512" s="214"/>
      <c r="AF512" s="214"/>
      <c r="AG512" s="214"/>
      <c r="AH512" s="214"/>
      <c r="AI512" s="214"/>
      <c r="AJ512" s="214"/>
      <c r="AK512" s="214"/>
      <c r="AL512" s="214"/>
      <c r="AM512" s="214"/>
      <c r="AN512" s="214"/>
      <c r="AO512" s="214"/>
      <c r="AP512" s="214"/>
      <c r="AQ512" s="214"/>
      <c r="AR512" s="214"/>
      <c r="AS512" s="214"/>
      <c r="AT512" s="214"/>
      <c r="AU512" s="214"/>
      <c r="AV512" s="214"/>
      <c r="AW512" s="214"/>
      <c r="AX512" s="214"/>
      <c r="AY512" s="214"/>
      <c r="AZ512" s="214"/>
      <c r="BA512" s="214"/>
      <c r="BB512" s="214"/>
      <c r="BC512" s="214"/>
      <c r="BD512" s="214"/>
      <c r="BE512" s="214"/>
      <c r="BF512" s="214"/>
      <c r="BG512" s="214"/>
      <c r="BH512" s="214"/>
      <c r="BI512" s="214"/>
      <c r="BJ512" s="214"/>
      <c r="BK512" s="214"/>
      <c r="BL512" s="214"/>
      <c r="BM512" s="214"/>
      <c r="BN512" s="214"/>
      <c r="BO512" s="214"/>
      <c r="BP512" s="214"/>
      <c r="BQ512" s="214"/>
      <c r="BR512" s="214"/>
      <c r="BS512" s="214"/>
      <c r="BT512" s="214"/>
      <c r="BU512" s="214"/>
      <c r="BV512" s="214"/>
      <c r="BW512" s="214"/>
      <c r="BX512" s="214"/>
      <c r="BY512" s="214"/>
      <c r="BZ512" s="214"/>
      <c r="CA512" s="214"/>
    </row>
    <row r="513" spans="1:79" x14ac:dyDescent="0.25">
      <c r="A513" s="214"/>
      <c r="B513" s="214"/>
      <c r="C513" s="214"/>
      <c r="D513" s="214"/>
      <c r="E513" s="214"/>
      <c r="F513" s="214"/>
      <c r="G513" s="214"/>
      <c r="H513" s="214"/>
      <c r="I513" s="214"/>
      <c r="J513" s="214"/>
      <c r="K513" s="214"/>
      <c r="L513" s="214"/>
      <c r="M513" s="214"/>
      <c r="N513" s="214"/>
      <c r="O513" s="214"/>
      <c r="P513" s="214"/>
      <c r="Q513" s="214"/>
      <c r="R513" s="214"/>
      <c r="S513" s="214"/>
      <c r="T513" s="214"/>
      <c r="U513" s="214"/>
      <c r="V513" s="214"/>
      <c r="W513" s="214"/>
      <c r="X513" s="214"/>
      <c r="Y513" s="214"/>
      <c r="Z513" s="214"/>
      <c r="AA513" s="214"/>
      <c r="AB513" s="214"/>
      <c r="AC513" s="214"/>
      <c r="AD513" s="214"/>
      <c r="AE513" s="214"/>
      <c r="AF513" s="214"/>
      <c r="AG513" s="214"/>
      <c r="AH513" s="214"/>
      <c r="AI513" s="214"/>
      <c r="AJ513" s="214"/>
      <c r="AK513" s="214"/>
      <c r="AL513" s="214"/>
      <c r="AM513" s="214"/>
      <c r="AN513" s="214"/>
      <c r="AO513" s="214"/>
      <c r="AP513" s="214"/>
      <c r="AQ513" s="214"/>
      <c r="AR513" s="214"/>
      <c r="AS513" s="214"/>
      <c r="AT513" s="214"/>
      <c r="AU513" s="214"/>
      <c r="AV513" s="214"/>
      <c r="AW513" s="214"/>
      <c r="AX513" s="214"/>
      <c r="AY513" s="214"/>
      <c r="AZ513" s="214"/>
      <c r="BA513" s="214"/>
      <c r="BB513" s="214"/>
      <c r="BC513" s="214"/>
      <c r="BD513" s="214"/>
      <c r="BE513" s="214"/>
      <c r="BF513" s="214"/>
      <c r="BG513" s="214"/>
      <c r="BH513" s="214"/>
      <c r="BI513" s="214"/>
      <c r="BJ513" s="214"/>
      <c r="BK513" s="214"/>
      <c r="BL513" s="214"/>
      <c r="BM513" s="214"/>
      <c r="BN513" s="214"/>
      <c r="BO513" s="214"/>
      <c r="BP513" s="214"/>
      <c r="BQ513" s="214"/>
      <c r="BR513" s="214"/>
      <c r="BS513" s="214"/>
      <c r="BT513" s="214"/>
      <c r="BU513" s="214"/>
      <c r="BV513" s="214"/>
      <c r="BW513" s="214"/>
      <c r="BX513" s="214"/>
      <c r="BY513" s="214"/>
      <c r="BZ513" s="214"/>
      <c r="CA513" s="214"/>
    </row>
    <row r="514" spans="1:79" x14ac:dyDescent="0.25">
      <c r="A514" s="214"/>
      <c r="B514" s="214"/>
      <c r="C514" s="214"/>
      <c r="D514" s="214"/>
      <c r="E514" s="214"/>
      <c r="F514" s="214"/>
      <c r="G514" s="214"/>
      <c r="H514" s="214"/>
      <c r="I514" s="214"/>
      <c r="J514" s="214"/>
      <c r="K514" s="214"/>
      <c r="L514" s="214"/>
      <c r="M514" s="214"/>
      <c r="N514" s="214"/>
      <c r="O514" s="214"/>
      <c r="P514" s="214"/>
      <c r="Q514" s="214"/>
      <c r="R514" s="214"/>
      <c r="S514" s="214"/>
      <c r="T514" s="214"/>
      <c r="U514" s="214"/>
      <c r="V514" s="214"/>
      <c r="W514" s="214"/>
      <c r="X514" s="214"/>
      <c r="Y514" s="214"/>
      <c r="Z514" s="214"/>
      <c r="AA514" s="214"/>
      <c r="AB514" s="214"/>
      <c r="AC514" s="214"/>
      <c r="AD514" s="214"/>
      <c r="AE514" s="214"/>
      <c r="AF514" s="214"/>
      <c r="AG514" s="214"/>
      <c r="AH514" s="214"/>
      <c r="AI514" s="214"/>
      <c r="AJ514" s="214"/>
      <c r="AK514" s="214"/>
      <c r="AL514" s="214"/>
      <c r="AM514" s="214"/>
      <c r="AN514" s="214"/>
      <c r="AO514" s="214"/>
      <c r="AP514" s="214"/>
      <c r="AQ514" s="214"/>
      <c r="AR514" s="214"/>
      <c r="AS514" s="214"/>
      <c r="AT514" s="214"/>
      <c r="AU514" s="214"/>
      <c r="AV514" s="214"/>
      <c r="AW514" s="214"/>
      <c r="AX514" s="214"/>
      <c r="AY514" s="214"/>
      <c r="AZ514" s="214"/>
      <c r="BA514" s="214"/>
      <c r="BB514" s="214"/>
      <c r="BC514" s="214"/>
      <c r="BD514" s="214"/>
      <c r="BE514" s="214"/>
      <c r="BF514" s="214"/>
      <c r="BG514" s="214"/>
      <c r="BH514" s="214"/>
      <c r="BI514" s="214"/>
      <c r="BJ514" s="214"/>
      <c r="BK514" s="214"/>
      <c r="BL514" s="214"/>
      <c r="BM514" s="214"/>
      <c r="BN514" s="214"/>
      <c r="BO514" s="214"/>
      <c r="BP514" s="214"/>
      <c r="BQ514" s="214"/>
      <c r="BR514" s="214"/>
      <c r="BS514" s="214"/>
      <c r="BT514" s="214"/>
      <c r="BU514" s="214"/>
      <c r="BV514" s="214"/>
      <c r="BW514" s="214"/>
      <c r="BX514" s="214"/>
      <c r="BY514" s="214"/>
      <c r="BZ514" s="214"/>
      <c r="CA514" s="214"/>
    </row>
    <row r="515" spans="1:79" x14ac:dyDescent="0.25">
      <c r="A515" s="214"/>
      <c r="B515" s="214"/>
      <c r="C515" s="214"/>
      <c r="D515" s="214"/>
      <c r="E515" s="214"/>
      <c r="F515" s="214"/>
      <c r="G515" s="214"/>
      <c r="H515" s="214"/>
      <c r="I515" s="214"/>
      <c r="J515" s="214"/>
      <c r="K515" s="214"/>
      <c r="L515" s="214"/>
      <c r="M515" s="214"/>
      <c r="N515" s="214"/>
      <c r="O515" s="214"/>
      <c r="P515" s="214"/>
      <c r="Q515" s="214"/>
      <c r="R515" s="214"/>
      <c r="S515" s="214"/>
      <c r="T515" s="214"/>
      <c r="U515" s="214"/>
      <c r="V515" s="214"/>
      <c r="W515" s="214"/>
      <c r="X515" s="214"/>
      <c r="Y515" s="214"/>
      <c r="Z515" s="214"/>
      <c r="AA515" s="214"/>
      <c r="AB515" s="214"/>
      <c r="AC515" s="214"/>
      <c r="AD515" s="214"/>
      <c r="AE515" s="214"/>
      <c r="AF515" s="214"/>
      <c r="AG515" s="214"/>
      <c r="AH515" s="214"/>
      <c r="AI515" s="214"/>
      <c r="AJ515" s="214"/>
      <c r="AK515" s="214"/>
      <c r="AL515" s="214"/>
      <c r="AM515" s="214"/>
      <c r="AN515" s="214"/>
      <c r="AO515" s="214"/>
      <c r="AP515" s="214"/>
      <c r="AQ515" s="214"/>
      <c r="AR515" s="214"/>
      <c r="AS515" s="214"/>
      <c r="AT515" s="214"/>
      <c r="AU515" s="214"/>
      <c r="AV515" s="214"/>
      <c r="AW515" s="214"/>
      <c r="AX515" s="214"/>
      <c r="AY515" s="214"/>
      <c r="AZ515" s="214"/>
      <c r="BA515" s="214"/>
      <c r="BB515" s="214"/>
      <c r="BC515" s="214"/>
      <c r="BD515" s="214"/>
      <c r="BE515" s="214"/>
      <c r="BF515" s="214"/>
      <c r="BG515" s="214"/>
      <c r="BH515" s="214"/>
      <c r="BI515" s="214"/>
      <c r="BJ515" s="214"/>
      <c r="BK515" s="214"/>
      <c r="BL515" s="214"/>
      <c r="BM515" s="214"/>
      <c r="BN515" s="214"/>
      <c r="BO515" s="214"/>
      <c r="BP515" s="214"/>
      <c r="BQ515" s="214"/>
      <c r="BR515" s="214"/>
      <c r="BS515" s="214"/>
      <c r="BT515" s="214"/>
      <c r="BU515" s="214"/>
      <c r="BV515" s="214"/>
      <c r="BW515" s="214"/>
      <c r="BX515" s="214"/>
      <c r="BY515" s="214"/>
      <c r="BZ515" s="214"/>
      <c r="CA515" s="214"/>
    </row>
    <row r="516" spans="1:79" x14ac:dyDescent="0.25">
      <c r="A516" s="214"/>
      <c r="B516" s="214"/>
      <c r="C516" s="214"/>
      <c r="D516" s="214"/>
      <c r="E516" s="214"/>
      <c r="F516" s="214"/>
      <c r="G516" s="214"/>
      <c r="H516" s="214"/>
      <c r="I516" s="214"/>
      <c r="J516" s="214"/>
      <c r="K516" s="214"/>
      <c r="L516" s="214"/>
      <c r="M516" s="214"/>
      <c r="N516" s="214"/>
      <c r="O516" s="214"/>
      <c r="P516" s="214"/>
      <c r="Q516" s="214"/>
      <c r="R516" s="214"/>
      <c r="S516" s="214"/>
      <c r="T516" s="214"/>
      <c r="U516" s="214"/>
      <c r="V516" s="214"/>
      <c r="W516" s="214"/>
      <c r="X516" s="214"/>
      <c r="Y516" s="214"/>
      <c r="Z516" s="214"/>
      <c r="AA516" s="214"/>
      <c r="AB516" s="214"/>
      <c r="AC516" s="214"/>
      <c r="AD516" s="214"/>
      <c r="AE516" s="214"/>
      <c r="AF516" s="214"/>
      <c r="AG516" s="214"/>
      <c r="AH516" s="214"/>
      <c r="AI516" s="214"/>
      <c r="AJ516" s="214"/>
      <c r="AK516" s="214"/>
      <c r="AL516" s="214"/>
      <c r="AM516" s="214"/>
      <c r="AN516" s="214"/>
      <c r="AO516" s="214"/>
      <c r="AP516" s="214"/>
      <c r="AQ516" s="214"/>
      <c r="AR516" s="214"/>
      <c r="AS516" s="214"/>
      <c r="AT516" s="214"/>
      <c r="AU516" s="214"/>
      <c r="AV516" s="214"/>
      <c r="AW516" s="214"/>
      <c r="AX516" s="214"/>
      <c r="AY516" s="214"/>
      <c r="AZ516" s="214"/>
      <c r="BA516" s="214"/>
      <c r="BB516" s="214"/>
      <c r="BC516" s="214"/>
      <c r="BD516" s="214"/>
      <c r="BE516" s="214"/>
      <c r="BF516" s="214"/>
      <c r="BG516" s="214"/>
      <c r="BH516" s="214"/>
      <c r="BI516" s="214"/>
      <c r="BJ516" s="214"/>
      <c r="BK516" s="214"/>
      <c r="BL516" s="214"/>
      <c r="BM516" s="214"/>
      <c r="BN516" s="214"/>
      <c r="BO516" s="214"/>
      <c r="BP516" s="214"/>
      <c r="BQ516" s="214"/>
      <c r="BR516" s="214"/>
      <c r="BS516" s="214"/>
      <c r="BT516" s="214"/>
      <c r="BU516" s="214"/>
      <c r="BV516" s="214"/>
      <c r="BW516" s="214"/>
      <c r="BX516" s="214"/>
      <c r="BY516" s="214"/>
      <c r="BZ516" s="214"/>
      <c r="CA516" s="214"/>
    </row>
    <row r="517" spans="1:79" x14ac:dyDescent="0.25">
      <c r="A517" s="214"/>
      <c r="B517" s="214"/>
      <c r="C517" s="214"/>
      <c r="D517" s="214"/>
      <c r="E517" s="214"/>
      <c r="F517" s="214"/>
      <c r="G517" s="214"/>
      <c r="H517" s="214"/>
      <c r="I517" s="214"/>
      <c r="J517" s="214"/>
      <c r="K517" s="214"/>
      <c r="L517" s="214"/>
      <c r="M517" s="214"/>
      <c r="N517" s="214"/>
      <c r="O517" s="214"/>
      <c r="P517" s="214"/>
      <c r="Q517" s="214"/>
      <c r="R517" s="214"/>
      <c r="S517" s="214"/>
      <c r="T517" s="214"/>
      <c r="U517" s="214"/>
      <c r="V517" s="214"/>
      <c r="W517" s="214"/>
      <c r="X517" s="214"/>
      <c r="Y517" s="214"/>
      <c r="Z517" s="214"/>
      <c r="AA517" s="214"/>
      <c r="AB517" s="214"/>
      <c r="AC517" s="214"/>
      <c r="AD517" s="214"/>
      <c r="AE517" s="214"/>
      <c r="AF517" s="214"/>
      <c r="AG517" s="214"/>
      <c r="AH517" s="214"/>
      <c r="AI517" s="214"/>
      <c r="AJ517" s="214"/>
      <c r="AK517" s="214"/>
      <c r="AL517" s="214"/>
      <c r="AM517" s="214"/>
      <c r="AN517" s="214"/>
      <c r="AO517" s="214"/>
      <c r="AP517" s="214"/>
      <c r="AQ517" s="214"/>
      <c r="AR517" s="214"/>
      <c r="AS517" s="214"/>
      <c r="AT517" s="214"/>
      <c r="AU517" s="214"/>
      <c r="AV517" s="214"/>
      <c r="AW517" s="214"/>
      <c r="AX517" s="214"/>
      <c r="AY517" s="214"/>
      <c r="AZ517" s="214"/>
      <c r="BA517" s="214"/>
      <c r="BB517" s="214"/>
      <c r="BC517" s="214"/>
      <c r="BD517" s="214"/>
      <c r="BE517" s="214"/>
      <c r="BF517" s="214"/>
      <c r="BG517" s="214"/>
      <c r="BH517" s="214"/>
      <c r="BI517" s="214"/>
      <c r="BJ517" s="214"/>
      <c r="BK517" s="214"/>
      <c r="BL517" s="214"/>
      <c r="BM517" s="214"/>
      <c r="BN517" s="214"/>
      <c r="BO517" s="214"/>
      <c r="BP517" s="214"/>
      <c r="BQ517" s="214"/>
      <c r="BR517" s="214"/>
      <c r="BS517" s="214"/>
      <c r="BT517" s="214"/>
      <c r="BU517" s="214"/>
      <c r="BV517" s="214"/>
      <c r="BW517" s="214"/>
      <c r="BX517" s="214"/>
      <c r="BY517" s="214"/>
      <c r="BZ517" s="214"/>
      <c r="CA517" s="214"/>
    </row>
    <row r="518" spans="1:79" x14ac:dyDescent="0.25">
      <c r="A518" s="214"/>
      <c r="B518" s="214"/>
      <c r="C518" s="214"/>
      <c r="D518" s="214"/>
      <c r="E518" s="214"/>
      <c r="F518" s="214"/>
      <c r="G518" s="214"/>
      <c r="H518" s="214"/>
      <c r="I518" s="214"/>
      <c r="J518" s="214"/>
      <c r="K518" s="214"/>
      <c r="L518" s="214"/>
      <c r="M518" s="214"/>
      <c r="N518" s="214"/>
      <c r="O518" s="214"/>
      <c r="P518" s="214"/>
      <c r="Q518" s="214"/>
      <c r="R518" s="214"/>
      <c r="S518" s="214"/>
      <c r="T518" s="214"/>
      <c r="U518" s="214"/>
      <c r="V518" s="214"/>
      <c r="W518" s="214"/>
      <c r="X518" s="214"/>
      <c r="Y518" s="214"/>
      <c r="Z518" s="214"/>
      <c r="AA518" s="214"/>
      <c r="AB518" s="214"/>
      <c r="AC518" s="214"/>
      <c r="AD518" s="214"/>
      <c r="AE518" s="214"/>
      <c r="AF518" s="214"/>
      <c r="AG518" s="214"/>
      <c r="AH518" s="214"/>
      <c r="AI518" s="214"/>
      <c r="AJ518" s="214"/>
      <c r="AK518" s="214"/>
      <c r="AL518" s="214"/>
      <c r="AM518" s="214"/>
      <c r="AN518" s="214"/>
      <c r="AO518" s="214"/>
      <c r="AP518" s="214"/>
      <c r="AQ518" s="214"/>
      <c r="AR518" s="214"/>
      <c r="AS518" s="214"/>
      <c r="AT518" s="214"/>
      <c r="AU518" s="214"/>
      <c r="AV518" s="214"/>
      <c r="AW518" s="214"/>
      <c r="AX518" s="214"/>
      <c r="AY518" s="214"/>
      <c r="AZ518" s="214"/>
      <c r="BA518" s="214"/>
      <c r="BB518" s="214"/>
      <c r="BC518" s="214"/>
      <c r="BD518" s="214"/>
      <c r="BE518" s="214"/>
      <c r="BF518" s="214"/>
      <c r="BG518" s="214"/>
      <c r="BH518" s="214"/>
      <c r="BI518" s="214"/>
      <c r="BJ518" s="214"/>
      <c r="BK518" s="214"/>
      <c r="BL518" s="214"/>
      <c r="BM518" s="214"/>
      <c r="BN518" s="214"/>
      <c r="BO518" s="214"/>
      <c r="BP518" s="214"/>
      <c r="BQ518" s="214"/>
      <c r="BR518" s="214"/>
      <c r="BS518" s="214"/>
      <c r="BT518" s="214"/>
      <c r="BU518" s="214"/>
      <c r="BV518" s="214"/>
      <c r="BW518" s="214"/>
      <c r="BX518" s="214"/>
      <c r="BY518" s="214"/>
      <c r="BZ518" s="214"/>
      <c r="CA518" s="214"/>
    </row>
    <row r="519" spans="1:79" x14ac:dyDescent="0.25">
      <c r="A519" s="214"/>
      <c r="B519" s="214"/>
      <c r="C519" s="214"/>
      <c r="D519" s="214"/>
      <c r="E519" s="214"/>
      <c r="F519" s="214"/>
      <c r="G519" s="214"/>
      <c r="H519" s="214"/>
      <c r="I519" s="214"/>
      <c r="J519" s="214"/>
      <c r="K519" s="214"/>
      <c r="L519" s="214"/>
      <c r="M519" s="214"/>
      <c r="N519" s="214"/>
      <c r="O519" s="214"/>
      <c r="P519" s="214"/>
      <c r="Q519" s="214"/>
      <c r="R519" s="214"/>
      <c r="S519" s="214"/>
      <c r="T519" s="214"/>
      <c r="U519" s="214"/>
      <c r="V519" s="214"/>
      <c r="W519" s="214"/>
      <c r="X519" s="214"/>
      <c r="Y519" s="214"/>
      <c r="Z519" s="214"/>
      <c r="AA519" s="214"/>
      <c r="AB519" s="214"/>
      <c r="AC519" s="214"/>
      <c r="AD519" s="214"/>
      <c r="AE519" s="214"/>
      <c r="AF519" s="214"/>
      <c r="AG519" s="214"/>
      <c r="AH519" s="214"/>
      <c r="AI519" s="214"/>
      <c r="AJ519" s="214"/>
      <c r="AK519" s="214"/>
      <c r="AL519" s="214"/>
      <c r="AM519" s="214"/>
      <c r="AN519" s="214"/>
      <c r="AO519" s="214"/>
      <c r="AP519" s="214"/>
      <c r="AQ519" s="214"/>
      <c r="AR519" s="214"/>
      <c r="AS519" s="214"/>
      <c r="AT519" s="214"/>
      <c r="AU519" s="214"/>
      <c r="AV519" s="214"/>
      <c r="AW519" s="214"/>
      <c r="AX519" s="214"/>
      <c r="AY519" s="214"/>
      <c r="AZ519" s="214"/>
      <c r="BA519" s="214"/>
      <c r="BB519" s="214"/>
      <c r="BC519" s="214"/>
      <c r="BD519" s="214"/>
      <c r="BE519" s="214"/>
      <c r="BF519" s="214"/>
      <c r="BG519" s="214"/>
      <c r="BH519" s="214"/>
      <c r="BI519" s="214"/>
      <c r="BJ519" s="214"/>
      <c r="BK519" s="214"/>
      <c r="BL519" s="214"/>
      <c r="BM519" s="214"/>
      <c r="BN519" s="214"/>
      <c r="BO519" s="214"/>
      <c r="BP519" s="214"/>
      <c r="BQ519" s="214"/>
      <c r="BR519" s="214"/>
      <c r="BS519" s="214"/>
      <c r="BT519" s="214"/>
      <c r="BU519" s="214"/>
      <c r="BV519" s="214"/>
      <c r="BW519" s="214"/>
      <c r="BX519" s="214"/>
      <c r="BY519" s="214"/>
      <c r="BZ519" s="214"/>
      <c r="CA519" s="214"/>
    </row>
    <row r="520" spans="1:79" x14ac:dyDescent="0.25">
      <c r="A520" s="214"/>
      <c r="B520" s="214"/>
      <c r="C520" s="214"/>
      <c r="D520" s="214"/>
      <c r="E520" s="214"/>
      <c r="F520" s="214"/>
      <c r="G520" s="214"/>
      <c r="H520" s="214"/>
      <c r="I520" s="214"/>
      <c r="J520" s="214"/>
      <c r="K520" s="214"/>
      <c r="L520" s="214"/>
      <c r="M520" s="214"/>
      <c r="N520" s="214"/>
      <c r="O520" s="214"/>
      <c r="P520" s="214"/>
      <c r="Q520" s="214"/>
      <c r="R520" s="214"/>
      <c r="S520" s="214"/>
      <c r="T520" s="214"/>
      <c r="U520" s="214"/>
      <c r="V520" s="214"/>
      <c r="W520" s="214"/>
      <c r="X520" s="214"/>
      <c r="Y520" s="214"/>
      <c r="Z520" s="214"/>
      <c r="AA520" s="214"/>
      <c r="AB520" s="214"/>
      <c r="AC520" s="214"/>
      <c r="AD520" s="214"/>
      <c r="AE520" s="214"/>
      <c r="AF520" s="214"/>
      <c r="AG520" s="214"/>
      <c r="AH520" s="214"/>
      <c r="AI520" s="214"/>
      <c r="AJ520" s="214"/>
      <c r="AK520" s="214"/>
      <c r="AL520" s="214"/>
      <c r="AM520" s="214"/>
      <c r="AN520" s="214"/>
      <c r="AO520" s="214"/>
      <c r="AP520" s="214"/>
      <c r="AQ520" s="214"/>
      <c r="AR520" s="214"/>
      <c r="AS520" s="214"/>
      <c r="AT520" s="214"/>
      <c r="AU520" s="214"/>
      <c r="AV520" s="214"/>
      <c r="AW520" s="214"/>
      <c r="AX520" s="214"/>
      <c r="AY520" s="214"/>
      <c r="AZ520" s="214"/>
      <c r="BA520" s="214"/>
      <c r="BB520" s="214"/>
      <c r="BC520" s="214"/>
      <c r="BD520" s="214"/>
      <c r="BE520" s="214"/>
      <c r="BF520" s="214"/>
      <c r="BG520" s="214"/>
      <c r="BH520" s="214"/>
      <c r="BI520" s="214"/>
      <c r="BJ520" s="214"/>
      <c r="BK520" s="214"/>
      <c r="BL520" s="214"/>
      <c r="BM520" s="214"/>
      <c r="BN520" s="214"/>
      <c r="BO520" s="214"/>
      <c r="BP520" s="214"/>
      <c r="BQ520" s="214"/>
      <c r="BR520" s="214"/>
      <c r="BS520" s="214"/>
      <c r="BT520" s="214"/>
      <c r="BU520" s="214"/>
      <c r="BV520" s="214"/>
      <c r="BW520" s="214"/>
      <c r="BX520" s="214"/>
      <c r="BY520" s="214"/>
      <c r="BZ520" s="214"/>
      <c r="CA520" s="214"/>
    </row>
    <row r="521" spans="1:79" x14ac:dyDescent="0.25">
      <c r="A521" s="214"/>
      <c r="B521" s="214"/>
      <c r="C521" s="214"/>
      <c r="D521" s="214"/>
      <c r="E521" s="214"/>
      <c r="F521" s="214"/>
      <c r="G521" s="214"/>
      <c r="H521" s="214"/>
      <c r="I521" s="214"/>
      <c r="J521" s="214"/>
      <c r="K521" s="214"/>
      <c r="L521" s="214"/>
      <c r="M521" s="214"/>
      <c r="N521" s="214"/>
      <c r="O521" s="214"/>
      <c r="P521" s="214"/>
      <c r="Q521" s="214"/>
      <c r="R521" s="214"/>
      <c r="S521" s="214"/>
      <c r="T521" s="214"/>
      <c r="U521" s="214"/>
      <c r="V521" s="214"/>
      <c r="W521" s="214"/>
      <c r="X521" s="214"/>
      <c r="Y521" s="214"/>
      <c r="Z521" s="214"/>
      <c r="AA521" s="214"/>
      <c r="AB521" s="214"/>
      <c r="AC521" s="214"/>
      <c r="AD521" s="214"/>
      <c r="AE521" s="214"/>
      <c r="AF521" s="214"/>
      <c r="AG521" s="214"/>
      <c r="AH521" s="214"/>
      <c r="AI521" s="214"/>
      <c r="AJ521" s="214"/>
      <c r="AK521" s="214"/>
      <c r="AL521" s="214"/>
      <c r="AM521" s="214"/>
      <c r="AN521" s="214"/>
      <c r="AO521" s="214"/>
      <c r="AP521" s="214"/>
      <c r="AQ521" s="214"/>
      <c r="AR521" s="214"/>
      <c r="AS521" s="214"/>
      <c r="AT521" s="214"/>
      <c r="AU521" s="214"/>
      <c r="AV521" s="214"/>
      <c r="AW521" s="214"/>
      <c r="AX521" s="214"/>
      <c r="AY521" s="214"/>
      <c r="AZ521" s="214"/>
      <c r="BA521" s="214"/>
      <c r="BB521" s="214"/>
      <c r="BC521" s="214"/>
      <c r="BD521" s="214"/>
      <c r="BE521" s="214"/>
      <c r="BF521" s="214"/>
      <c r="BG521" s="214"/>
      <c r="BH521" s="214"/>
      <c r="BI521" s="214"/>
      <c r="BJ521" s="214"/>
      <c r="BK521" s="214"/>
      <c r="BL521" s="214"/>
      <c r="BM521" s="214"/>
      <c r="BN521" s="214"/>
      <c r="BO521" s="214"/>
      <c r="BP521" s="214"/>
      <c r="BQ521" s="214"/>
      <c r="BR521" s="214"/>
      <c r="BS521" s="214"/>
      <c r="BT521" s="214"/>
      <c r="BU521" s="214"/>
      <c r="BV521" s="214"/>
      <c r="BW521" s="214"/>
      <c r="BX521" s="214"/>
      <c r="BY521" s="214"/>
      <c r="BZ521" s="214"/>
      <c r="CA521" s="214"/>
    </row>
    <row r="522" spans="1:79" x14ac:dyDescent="0.25">
      <c r="A522" s="214"/>
      <c r="B522" s="214"/>
      <c r="C522" s="214"/>
      <c r="D522" s="214"/>
      <c r="E522" s="214"/>
      <c r="F522" s="214"/>
      <c r="G522" s="214"/>
      <c r="H522" s="214"/>
      <c r="I522" s="214"/>
      <c r="J522" s="214"/>
      <c r="K522" s="214"/>
      <c r="L522" s="214"/>
      <c r="M522" s="214"/>
      <c r="N522" s="214"/>
      <c r="O522" s="214"/>
      <c r="P522" s="214"/>
      <c r="Q522" s="214"/>
      <c r="R522" s="214"/>
      <c r="S522" s="214"/>
      <c r="T522" s="214"/>
      <c r="U522" s="214"/>
      <c r="V522" s="214"/>
      <c r="W522" s="214"/>
      <c r="X522" s="214"/>
      <c r="Y522" s="214"/>
      <c r="Z522" s="214"/>
      <c r="AA522" s="214"/>
      <c r="AB522" s="214"/>
      <c r="AC522" s="214"/>
      <c r="AD522" s="214"/>
      <c r="AE522" s="214"/>
      <c r="AF522" s="214"/>
      <c r="AG522" s="214"/>
      <c r="AH522" s="214"/>
      <c r="AI522" s="214"/>
      <c r="AJ522" s="214"/>
      <c r="AK522" s="214"/>
      <c r="AL522" s="214"/>
      <c r="AM522" s="214"/>
      <c r="AN522" s="214"/>
      <c r="AO522" s="214"/>
      <c r="AP522" s="214"/>
      <c r="AQ522" s="214"/>
      <c r="AR522" s="214"/>
      <c r="AS522" s="214"/>
      <c r="AT522" s="214"/>
      <c r="AU522" s="214"/>
      <c r="AV522" s="214"/>
      <c r="AW522" s="214"/>
      <c r="AX522" s="214"/>
      <c r="AY522" s="214"/>
      <c r="AZ522" s="214"/>
      <c r="BA522" s="214"/>
      <c r="BB522" s="214"/>
      <c r="BC522" s="214"/>
      <c r="BD522" s="214"/>
      <c r="BE522" s="214"/>
      <c r="BF522" s="214"/>
      <c r="BG522" s="214"/>
      <c r="BH522" s="214"/>
      <c r="BI522" s="214"/>
      <c r="BJ522" s="214"/>
      <c r="BK522" s="214"/>
      <c r="BL522" s="214"/>
      <c r="BM522" s="214"/>
      <c r="BN522" s="214"/>
      <c r="BO522" s="214"/>
      <c r="BP522" s="214"/>
      <c r="BQ522" s="214"/>
      <c r="BR522" s="214"/>
      <c r="BS522" s="214"/>
      <c r="BT522" s="214"/>
      <c r="BU522" s="214"/>
      <c r="BV522" s="214"/>
      <c r="BW522" s="214"/>
      <c r="BX522" s="214"/>
      <c r="BY522" s="214"/>
      <c r="BZ522" s="214"/>
      <c r="CA522" s="214"/>
    </row>
    <row r="523" spans="1:79" x14ac:dyDescent="0.25">
      <c r="A523" s="214"/>
      <c r="B523" s="214"/>
      <c r="C523" s="214"/>
      <c r="D523" s="214"/>
      <c r="E523" s="214"/>
      <c r="F523" s="214"/>
      <c r="G523" s="214"/>
      <c r="H523" s="214"/>
      <c r="I523" s="214"/>
      <c r="J523" s="214"/>
      <c r="K523" s="214"/>
      <c r="L523" s="214"/>
      <c r="M523" s="214"/>
      <c r="N523" s="214"/>
      <c r="O523" s="214"/>
      <c r="P523" s="214"/>
      <c r="Q523" s="214"/>
      <c r="R523" s="214"/>
      <c r="S523" s="214"/>
      <c r="T523" s="214"/>
      <c r="U523" s="214"/>
      <c r="V523" s="214"/>
      <c r="W523" s="214"/>
      <c r="X523" s="214"/>
      <c r="Y523" s="214"/>
      <c r="Z523" s="214"/>
      <c r="AA523" s="214"/>
      <c r="AB523" s="214"/>
      <c r="AC523" s="214"/>
      <c r="AD523" s="214"/>
      <c r="AE523" s="214"/>
      <c r="AF523" s="214"/>
      <c r="AG523" s="214"/>
      <c r="AH523" s="214"/>
      <c r="AI523" s="214"/>
      <c r="AJ523" s="214"/>
      <c r="AK523" s="214"/>
      <c r="AL523" s="214"/>
      <c r="AM523" s="214"/>
      <c r="AN523" s="214"/>
      <c r="AO523" s="214"/>
      <c r="AP523" s="214"/>
      <c r="AQ523" s="214"/>
      <c r="AR523" s="214"/>
      <c r="AS523" s="214"/>
      <c r="AT523" s="214"/>
      <c r="AU523" s="214"/>
      <c r="AV523" s="214"/>
      <c r="AW523" s="214"/>
      <c r="AX523" s="214"/>
      <c r="AY523" s="214"/>
      <c r="AZ523" s="214"/>
      <c r="BA523" s="214"/>
      <c r="BB523" s="214"/>
      <c r="BC523" s="214"/>
      <c r="BD523" s="214"/>
      <c r="BE523" s="214"/>
      <c r="BF523" s="214"/>
      <c r="BG523" s="214"/>
      <c r="BH523" s="214"/>
      <c r="BI523" s="214"/>
      <c r="BJ523" s="214"/>
      <c r="BK523" s="214"/>
      <c r="BL523" s="214"/>
      <c r="BM523" s="214"/>
      <c r="BN523" s="214"/>
      <c r="BO523" s="214"/>
      <c r="BP523" s="214"/>
      <c r="BQ523" s="214"/>
      <c r="BR523" s="214"/>
      <c r="BS523" s="214"/>
      <c r="BT523" s="214"/>
      <c r="BU523" s="214"/>
      <c r="BV523" s="214"/>
      <c r="BW523" s="214"/>
      <c r="BX523" s="214"/>
      <c r="BY523" s="214"/>
      <c r="BZ523" s="214"/>
      <c r="CA523" s="214"/>
    </row>
    <row r="524" spans="1:79" x14ac:dyDescent="0.25">
      <c r="A524" s="214"/>
      <c r="B524" s="214"/>
      <c r="C524" s="214"/>
      <c r="D524" s="214"/>
      <c r="E524" s="214"/>
      <c r="F524" s="214"/>
      <c r="G524" s="214"/>
      <c r="H524" s="214"/>
      <c r="I524" s="214"/>
      <c r="J524" s="214"/>
      <c r="K524" s="214"/>
      <c r="L524" s="214"/>
      <c r="M524" s="214"/>
      <c r="N524" s="214"/>
      <c r="O524" s="214"/>
      <c r="P524" s="214"/>
      <c r="Q524" s="214"/>
      <c r="R524" s="214"/>
      <c r="S524" s="214"/>
      <c r="T524" s="214"/>
      <c r="U524" s="214"/>
      <c r="V524" s="214"/>
      <c r="W524" s="214"/>
      <c r="X524" s="214"/>
      <c r="Y524" s="214"/>
      <c r="Z524" s="214"/>
      <c r="AA524" s="214"/>
      <c r="AB524" s="214"/>
      <c r="AC524" s="214"/>
      <c r="AD524" s="214"/>
      <c r="AE524" s="214"/>
      <c r="AF524" s="214"/>
      <c r="AG524" s="214"/>
      <c r="AH524" s="214"/>
      <c r="AI524" s="214"/>
      <c r="AJ524" s="214"/>
      <c r="AK524" s="214"/>
      <c r="AL524" s="214"/>
      <c r="AM524" s="214"/>
      <c r="AN524" s="214"/>
      <c r="AO524" s="214"/>
      <c r="AP524" s="214"/>
      <c r="AQ524" s="214"/>
      <c r="AR524" s="214"/>
      <c r="AS524" s="214"/>
      <c r="AT524" s="214"/>
      <c r="AU524" s="214"/>
      <c r="AV524" s="214"/>
      <c r="AW524" s="214"/>
      <c r="AX524" s="214"/>
      <c r="AY524" s="214"/>
      <c r="AZ524" s="214"/>
      <c r="BA524" s="214"/>
      <c r="BB524" s="214"/>
      <c r="BC524" s="214"/>
      <c r="BD524" s="214"/>
      <c r="BE524" s="214"/>
      <c r="BF524" s="214"/>
      <c r="BG524" s="214"/>
      <c r="BH524" s="214"/>
      <c r="BI524" s="214"/>
      <c r="BJ524" s="214"/>
      <c r="BK524" s="214"/>
      <c r="BL524" s="214"/>
      <c r="BM524" s="214"/>
      <c r="BN524" s="214"/>
      <c r="BO524" s="214"/>
      <c r="BP524" s="214"/>
      <c r="BQ524" s="214"/>
      <c r="BR524" s="214"/>
      <c r="BS524" s="214"/>
      <c r="BT524" s="214"/>
      <c r="BU524" s="214"/>
      <c r="BV524" s="214"/>
      <c r="BW524" s="214"/>
      <c r="BX524" s="214"/>
      <c r="BY524" s="214"/>
      <c r="BZ524" s="214"/>
      <c r="CA524" s="214"/>
    </row>
    <row r="525" spans="1:79" x14ac:dyDescent="0.25">
      <c r="A525" s="214"/>
      <c r="B525" s="214"/>
      <c r="C525" s="214"/>
      <c r="D525" s="214"/>
      <c r="E525" s="214"/>
      <c r="F525" s="214"/>
      <c r="G525" s="214"/>
      <c r="H525" s="214"/>
      <c r="I525" s="214"/>
      <c r="J525" s="214"/>
      <c r="K525" s="214"/>
      <c r="L525" s="214"/>
      <c r="M525" s="214"/>
      <c r="N525" s="214"/>
      <c r="O525" s="214"/>
      <c r="P525" s="214"/>
      <c r="Q525" s="214"/>
      <c r="R525" s="214"/>
      <c r="S525" s="214"/>
      <c r="T525" s="214"/>
      <c r="U525" s="214"/>
      <c r="V525" s="214"/>
      <c r="W525" s="214"/>
      <c r="X525" s="214"/>
      <c r="Y525" s="214"/>
      <c r="Z525" s="214"/>
      <c r="AA525" s="214"/>
      <c r="AB525" s="214"/>
      <c r="AC525" s="214"/>
      <c r="AD525" s="214"/>
      <c r="AE525" s="214"/>
      <c r="AF525" s="214"/>
      <c r="AG525" s="214"/>
      <c r="AH525" s="214"/>
      <c r="AI525" s="214"/>
      <c r="AJ525" s="214"/>
      <c r="AK525" s="214"/>
      <c r="AL525" s="214"/>
      <c r="AM525" s="214"/>
      <c r="AN525" s="214"/>
      <c r="AO525" s="214"/>
      <c r="AP525" s="214"/>
      <c r="AQ525" s="214"/>
      <c r="AR525" s="214"/>
      <c r="AS525" s="214"/>
      <c r="AT525" s="214"/>
      <c r="AU525" s="214"/>
      <c r="AV525" s="214"/>
      <c r="AW525" s="214"/>
      <c r="AX525" s="214"/>
      <c r="AY525" s="214"/>
      <c r="AZ525" s="214"/>
      <c r="BA525" s="214"/>
      <c r="BB525" s="214"/>
      <c r="BC525" s="214"/>
      <c r="BD525" s="214"/>
      <c r="BE525" s="214"/>
      <c r="BF525" s="214"/>
      <c r="BG525" s="214"/>
      <c r="BH525" s="214"/>
      <c r="BI525" s="214"/>
      <c r="BJ525" s="214"/>
      <c r="BK525" s="214"/>
      <c r="BL525" s="214"/>
      <c r="BM525" s="214"/>
      <c r="BN525" s="214"/>
      <c r="BO525" s="214"/>
      <c r="BP525" s="214"/>
      <c r="BQ525" s="214"/>
      <c r="BR525" s="214"/>
      <c r="BS525" s="214"/>
      <c r="BT525" s="214"/>
      <c r="BU525" s="214"/>
      <c r="BV525" s="214"/>
      <c r="BW525" s="214"/>
      <c r="BX525" s="214"/>
      <c r="BY525" s="214"/>
      <c r="BZ525" s="214"/>
      <c r="CA525" s="214"/>
    </row>
    <row r="526" spans="1:79" x14ac:dyDescent="0.25">
      <c r="A526" s="214"/>
      <c r="B526" s="214"/>
      <c r="C526" s="214"/>
      <c r="D526" s="214"/>
      <c r="E526" s="214"/>
      <c r="F526" s="214"/>
      <c r="G526" s="214"/>
      <c r="H526" s="214"/>
      <c r="I526" s="214"/>
      <c r="J526" s="214"/>
      <c r="K526" s="214"/>
      <c r="L526" s="214"/>
      <c r="M526" s="214"/>
      <c r="N526" s="214"/>
      <c r="O526" s="214"/>
      <c r="P526" s="214"/>
      <c r="Q526" s="214"/>
      <c r="R526" s="214"/>
      <c r="S526" s="214"/>
      <c r="T526" s="214"/>
      <c r="U526" s="214"/>
      <c r="V526" s="214"/>
      <c r="W526" s="214"/>
      <c r="X526" s="214"/>
      <c r="Y526" s="214"/>
      <c r="Z526" s="214"/>
      <c r="AA526" s="214"/>
      <c r="AB526" s="214"/>
      <c r="AC526" s="214"/>
      <c r="AD526" s="214"/>
      <c r="AE526" s="214"/>
      <c r="AF526" s="214"/>
      <c r="AG526" s="214"/>
      <c r="AH526" s="214"/>
      <c r="AI526" s="214"/>
      <c r="AJ526" s="214"/>
      <c r="AK526" s="214"/>
      <c r="AL526" s="214"/>
      <c r="AM526" s="214"/>
      <c r="AN526" s="214"/>
      <c r="AO526" s="214"/>
      <c r="AP526" s="214"/>
      <c r="AQ526" s="214"/>
      <c r="AR526" s="214"/>
      <c r="AS526" s="214"/>
      <c r="AT526" s="214"/>
      <c r="AU526" s="214"/>
      <c r="AV526" s="214"/>
      <c r="AW526" s="214"/>
      <c r="AX526" s="214"/>
      <c r="AY526" s="214"/>
      <c r="AZ526" s="214"/>
      <c r="BA526" s="214"/>
      <c r="BB526" s="214"/>
      <c r="BC526" s="214"/>
      <c r="BD526" s="214"/>
      <c r="BE526" s="214"/>
      <c r="BF526" s="214"/>
      <c r="BG526" s="214"/>
      <c r="BH526" s="214"/>
      <c r="BI526" s="214"/>
      <c r="BJ526" s="214"/>
      <c r="BK526" s="214"/>
      <c r="BL526" s="214"/>
      <c r="BM526" s="214"/>
      <c r="BN526" s="214"/>
      <c r="BO526" s="214"/>
      <c r="BP526" s="214"/>
      <c r="BQ526" s="214"/>
      <c r="BR526" s="214"/>
      <c r="BS526" s="214"/>
      <c r="BT526" s="214"/>
      <c r="BU526" s="214"/>
      <c r="BV526" s="214"/>
      <c r="BW526" s="214"/>
      <c r="BX526" s="214"/>
      <c r="BY526" s="214"/>
      <c r="BZ526" s="214"/>
      <c r="CA526" s="214"/>
    </row>
    <row r="527" spans="1:79" x14ac:dyDescent="0.25">
      <c r="A527" s="214"/>
      <c r="B527" s="214"/>
      <c r="C527" s="214"/>
      <c r="D527" s="214"/>
      <c r="E527" s="214"/>
      <c r="F527" s="214"/>
      <c r="G527" s="214"/>
      <c r="H527" s="214"/>
      <c r="I527" s="214"/>
      <c r="J527" s="214"/>
      <c r="K527" s="214"/>
      <c r="L527" s="214"/>
      <c r="M527" s="214"/>
      <c r="N527" s="214"/>
      <c r="O527" s="214"/>
      <c r="P527" s="214"/>
      <c r="Q527" s="214"/>
      <c r="R527" s="214"/>
      <c r="S527" s="214"/>
      <c r="T527" s="214"/>
      <c r="U527" s="214"/>
      <c r="V527" s="214"/>
      <c r="W527" s="214"/>
      <c r="X527" s="214"/>
      <c r="Y527" s="214"/>
      <c r="Z527" s="214"/>
      <c r="AA527" s="214"/>
      <c r="AB527" s="214"/>
      <c r="AC527" s="214"/>
      <c r="AD527" s="214"/>
      <c r="AE527" s="214"/>
      <c r="AF527" s="214"/>
      <c r="AG527" s="214"/>
      <c r="AH527" s="214"/>
      <c r="AI527" s="214"/>
      <c r="AJ527" s="214"/>
      <c r="AK527" s="214"/>
      <c r="AL527" s="214"/>
      <c r="AM527" s="214"/>
      <c r="AN527" s="214"/>
      <c r="AO527" s="214"/>
      <c r="AP527" s="214"/>
      <c r="AQ527" s="214"/>
      <c r="AR527" s="214"/>
      <c r="AS527" s="214"/>
      <c r="AT527" s="214"/>
      <c r="AU527" s="214"/>
      <c r="AV527" s="214"/>
      <c r="AW527" s="214"/>
      <c r="AX527" s="214"/>
      <c r="AY527" s="214"/>
      <c r="AZ527" s="214"/>
      <c r="BA527" s="214"/>
      <c r="BB527" s="214"/>
      <c r="BC527" s="214"/>
      <c r="BD527" s="214"/>
      <c r="BE527" s="214"/>
      <c r="BF527" s="214"/>
      <c r="BG527" s="214"/>
      <c r="BH527" s="214"/>
      <c r="BI527" s="214"/>
      <c r="BJ527" s="214"/>
      <c r="BK527" s="214"/>
      <c r="BL527" s="214"/>
      <c r="BM527" s="214"/>
      <c r="BN527" s="214"/>
      <c r="BO527" s="214"/>
      <c r="BP527" s="214"/>
      <c r="BQ527" s="214"/>
      <c r="BR527" s="214"/>
      <c r="BS527" s="214"/>
      <c r="BT527" s="214"/>
      <c r="BU527" s="214"/>
      <c r="BV527" s="214"/>
      <c r="BW527" s="214"/>
      <c r="BX527" s="214"/>
      <c r="BY527" s="214"/>
      <c r="BZ527" s="214"/>
      <c r="CA527" s="214"/>
    </row>
    <row r="528" spans="1:79" x14ac:dyDescent="0.25">
      <c r="A528" s="214"/>
      <c r="B528" s="214"/>
      <c r="C528" s="214"/>
      <c r="D528" s="214"/>
      <c r="E528" s="214"/>
      <c r="F528" s="214"/>
      <c r="G528" s="214"/>
      <c r="H528" s="214"/>
      <c r="I528" s="214"/>
      <c r="J528" s="214"/>
      <c r="K528" s="214"/>
      <c r="L528" s="214"/>
      <c r="M528" s="214"/>
      <c r="N528" s="214"/>
      <c r="O528" s="214"/>
      <c r="P528" s="214"/>
      <c r="Q528" s="214"/>
      <c r="R528" s="214"/>
      <c r="S528" s="214"/>
      <c r="T528" s="214"/>
      <c r="U528" s="214"/>
      <c r="V528" s="214"/>
      <c r="W528" s="214"/>
      <c r="X528" s="214"/>
      <c r="Y528" s="214"/>
      <c r="Z528" s="214"/>
      <c r="AA528" s="214"/>
      <c r="AB528" s="214"/>
      <c r="AC528" s="214"/>
      <c r="AD528" s="214"/>
      <c r="AE528" s="214"/>
      <c r="AF528" s="214"/>
      <c r="AG528" s="214"/>
      <c r="AH528" s="214"/>
      <c r="AI528" s="214"/>
      <c r="AJ528" s="214"/>
      <c r="AK528" s="214"/>
      <c r="AL528" s="214"/>
      <c r="AM528" s="214"/>
      <c r="AN528" s="214"/>
      <c r="AO528" s="214"/>
      <c r="AP528" s="214"/>
      <c r="AQ528" s="214"/>
      <c r="AR528" s="214"/>
      <c r="AS528" s="214"/>
      <c r="AT528" s="214"/>
      <c r="AU528" s="214"/>
      <c r="AV528" s="214"/>
      <c r="AW528" s="214"/>
      <c r="AX528" s="214"/>
      <c r="AY528" s="214"/>
      <c r="AZ528" s="214"/>
      <c r="BA528" s="214"/>
      <c r="BB528" s="214"/>
      <c r="BC528" s="214"/>
      <c r="BD528" s="214"/>
      <c r="BE528" s="214"/>
      <c r="BF528" s="214"/>
      <c r="BG528" s="214"/>
      <c r="BH528" s="214"/>
      <c r="BI528" s="214"/>
      <c r="BJ528" s="214"/>
      <c r="BK528" s="214"/>
      <c r="BL528" s="214"/>
      <c r="BM528" s="214"/>
      <c r="BN528" s="214"/>
      <c r="BO528" s="214"/>
      <c r="BP528" s="214"/>
      <c r="BQ528" s="214"/>
      <c r="BR528" s="214"/>
      <c r="BS528" s="214"/>
      <c r="BT528" s="214"/>
      <c r="BU528" s="214"/>
      <c r="BV528" s="214"/>
      <c r="BW528" s="214"/>
      <c r="BX528" s="214"/>
      <c r="BY528" s="214"/>
      <c r="BZ528" s="214"/>
      <c r="CA528" s="214"/>
    </row>
    <row r="529" spans="1:79" x14ac:dyDescent="0.25">
      <c r="A529" s="214"/>
      <c r="B529" s="214"/>
      <c r="C529" s="214"/>
      <c r="D529" s="214"/>
      <c r="E529" s="214"/>
      <c r="F529" s="214"/>
      <c r="G529" s="214"/>
      <c r="H529" s="214"/>
      <c r="I529" s="214"/>
      <c r="J529" s="214"/>
      <c r="K529" s="214"/>
      <c r="L529" s="214"/>
      <c r="M529" s="214"/>
      <c r="N529" s="214"/>
      <c r="O529" s="214"/>
      <c r="P529" s="214"/>
      <c r="Q529" s="214"/>
      <c r="R529" s="214"/>
      <c r="S529" s="214"/>
      <c r="T529" s="214"/>
      <c r="U529" s="214"/>
      <c r="V529" s="214"/>
      <c r="W529" s="214"/>
      <c r="X529" s="214"/>
      <c r="Y529" s="214"/>
      <c r="Z529" s="214"/>
      <c r="AA529" s="214"/>
      <c r="AB529" s="214"/>
      <c r="AC529" s="214"/>
      <c r="AD529" s="214"/>
      <c r="AE529" s="214"/>
      <c r="AF529" s="214"/>
      <c r="AG529" s="214"/>
      <c r="AH529" s="214"/>
      <c r="AI529" s="214"/>
      <c r="AJ529" s="214"/>
      <c r="AK529" s="214"/>
      <c r="AL529" s="214"/>
      <c r="AM529" s="214"/>
      <c r="AN529" s="214"/>
      <c r="AO529" s="214"/>
      <c r="AP529" s="214"/>
      <c r="AQ529" s="214"/>
      <c r="AR529" s="214"/>
      <c r="AS529" s="214"/>
      <c r="AT529" s="214"/>
      <c r="AU529" s="214"/>
      <c r="AV529" s="214"/>
      <c r="AW529" s="214"/>
      <c r="AX529" s="214"/>
      <c r="AY529" s="214"/>
      <c r="AZ529" s="214"/>
      <c r="BA529" s="214"/>
      <c r="BB529" s="214"/>
      <c r="BC529" s="214"/>
      <c r="BD529" s="214"/>
      <c r="BE529" s="214"/>
      <c r="BF529" s="214"/>
      <c r="BG529" s="214"/>
      <c r="BH529" s="214"/>
      <c r="BI529" s="214"/>
      <c r="BJ529" s="214"/>
      <c r="BK529" s="214"/>
      <c r="BL529" s="214"/>
      <c r="BM529" s="214"/>
      <c r="BN529" s="214"/>
      <c r="BO529" s="214"/>
      <c r="BP529" s="214"/>
      <c r="BQ529" s="214"/>
      <c r="BR529" s="214"/>
      <c r="BS529" s="214"/>
      <c r="BT529" s="214"/>
      <c r="BU529" s="214"/>
      <c r="BV529" s="214"/>
      <c r="BW529" s="214"/>
      <c r="BX529" s="214"/>
      <c r="BY529" s="214"/>
      <c r="BZ529" s="214"/>
      <c r="CA529" s="214"/>
    </row>
    <row r="530" spans="1:79" x14ac:dyDescent="0.25">
      <c r="A530" s="214"/>
      <c r="B530" s="214"/>
      <c r="C530" s="214"/>
      <c r="D530" s="214"/>
      <c r="E530" s="214"/>
      <c r="F530" s="214"/>
      <c r="G530" s="214"/>
      <c r="H530" s="214"/>
      <c r="I530" s="214"/>
      <c r="J530" s="214"/>
      <c r="K530" s="214"/>
      <c r="L530" s="214"/>
      <c r="M530" s="214"/>
      <c r="N530" s="214"/>
      <c r="O530" s="214"/>
      <c r="P530" s="214"/>
      <c r="Q530" s="214"/>
      <c r="R530" s="214"/>
      <c r="S530" s="214"/>
      <c r="T530" s="214"/>
      <c r="U530" s="214"/>
      <c r="V530" s="214"/>
      <c r="W530" s="214"/>
      <c r="X530" s="214"/>
      <c r="Y530" s="214"/>
      <c r="Z530" s="214"/>
      <c r="AA530" s="214"/>
      <c r="AB530" s="214"/>
      <c r="AC530" s="214"/>
      <c r="AD530" s="214"/>
      <c r="AE530" s="214"/>
      <c r="AF530" s="214"/>
      <c r="AG530" s="214"/>
      <c r="AH530" s="214"/>
      <c r="AI530" s="214"/>
      <c r="AJ530" s="214"/>
      <c r="AK530" s="214"/>
      <c r="AL530" s="214"/>
      <c r="AM530" s="214"/>
      <c r="AN530" s="214"/>
      <c r="AO530" s="214"/>
      <c r="AP530" s="214"/>
      <c r="AQ530" s="214"/>
      <c r="AR530" s="214"/>
      <c r="AS530" s="214"/>
      <c r="AT530" s="214"/>
      <c r="AU530" s="214"/>
      <c r="AV530" s="214"/>
      <c r="AW530" s="214"/>
      <c r="AX530" s="214"/>
      <c r="AY530" s="214"/>
      <c r="AZ530" s="214"/>
      <c r="BA530" s="214"/>
      <c r="BB530" s="214"/>
      <c r="BC530" s="214"/>
      <c r="BD530" s="214"/>
      <c r="BE530" s="214"/>
      <c r="BF530" s="214"/>
      <c r="BG530" s="214"/>
      <c r="BH530" s="214"/>
      <c r="BI530" s="214"/>
      <c r="BJ530" s="214"/>
      <c r="BK530" s="214"/>
      <c r="BL530" s="214"/>
      <c r="BM530" s="214"/>
      <c r="BN530" s="214"/>
      <c r="BO530" s="214"/>
      <c r="BP530" s="214"/>
      <c r="BQ530" s="214"/>
      <c r="BR530" s="214"/>
      <c r="BS530" s="214"/>
      <c r="BT530" s="214"/>
      <c r="BU530" s="214"/>
      <c r="BV530" s="214"/>
      <c r="BW530" s="214"/>
      <c r="BX530" s="214"/>
      <c r="BY530" s="214"/>
      <c r="BZ530" s="214"/>
      <c r="CA530" s="214"/>
    </row>
    <row r="531" spans="1:79" x14ac:dyDescent="0.25">
      <c r="A531" s="214"/>
      <c r="B531" s="214"/>
      <c r="C531" s="214"/>
      <c r="D531" s="214"/>
      <c r="E531" s="214"/>
      <c r="F531" s="214"/>
      <c r="G531" s="214"/>
      <c r="H531" s="214"/>
      <c r="I531" s="214"/>
      <c r="J531" s="214"/>
      <c r="K531" s="214"/>
      <c r="L531" s="214"/>
      <c r="M531" s="214"/>
      <c r="N531" s="214"/>
      <c r="O531" s="214"/>
      <c r="P531" s="214"/>
      <c r="Q531" s="214"/>
      <c r="R531" s="214"/>
      <c r="S531" s="214"/>
      <c r="T531" s="214"/>
      <c r="U531" s="214"/>
      <c r="V531" s="214"/>
      <c r="W531" s="214"/>
      <c r="X531" s="214"/>
      <c r="Y531" s="214"/>
      <c r="Z531" s="214"/>
      <c r="AA531" s="214"/>
      <c r="AB531" s="214"/>
      <c r="AC531" s="214"/>
      <c r="AD531" s="214"/>
      <c r="AE531" s="214"/>
      <c r="AF531" s="214"/>
      <c r="AG531" s="214"/>
      <c r="AH531" s="214"/>
      <c r="AI531" s="214"/>
      <c r="AJ531" s="214"/>
      <c r="AK531" s="214"/>
      <c r="AL531" s="214"/>
      <c r="AM531" s="214"/>
      <c r="AN531" s="214"/>
      <c r="AO531" s="214"/>
      <c r="AP531" s="214"/>
      <c r="AQ531" s="214"/>
      <c r="AR531" s="214"/>
      <c r="AS531" s="214"/>
      <c r="AT531" s="214"/>
      <c r="AU531" s="214"/>
      <c r="AV531" s="214"/>
      <c r="AW531" s="214"/>
      <c r="AX531" s="214"/>
      <c r="AY531" s="214"/>
      <c r="AZ531" s="214"/>
      <c r="BA531" s="214"/>
      <c r="BB531" s="214"/>
      <c r="BC531" s="214"/>
      <c r="BD531" s="214"/>
      <c r="BE531" s="214"/>
      <c r="BF531" s="214"/>
      <c r="BG531" s="214"/>
      <c r="BH531" s="214"/>
      <c r="BI531" s="214"/>
      <c r="BJ531" s="214"/>
      <c r="BK531" s="214"/>
      <c r="BL531" s="214"/>
      <c r="BM531" s="214"/>
      <c r="BN531" s="214"/>
      <c r="BO531" s="214"/>
      <c r="BP531" s="214"/>
      <c r="BQ531" s="214"/>
      <c r="BR531" s="214"/>
      <c r="BS531" s="214"/>
      <c r="BT531" s="214"/>
      <c r="BU531" s="214"/>
      <c r="BV531" s="214"/>
      <c r="BW531" s="214"/>
      <c r="BX531" s="214"/>
      <c r="BY531" s="214"/>
      <c r="BZ531" s="214"/>
      <c r="CA531" s="214"/>
    </row>
    <row r="532" spans="1:79" x14ac:dyDescent="0.25">
      <c r="A532" s="214"/>
      <c r="B532" s="214"/>
      <c r="C532" s="214"/>
      <c r="D532" s="214"/>
      <c r="E532" s="214"/>
      <c r="F532" s="214"/>
      <c r="G532" s="214"/>
      <c r="H532" s="214"/>
      <c r="I532" s="214"/>
      <c r="J532" s="214"/>
      <c r="K532" s="214"/>
      <c r="L532" s="214"/>
      <c r="M532" s="214"/>
      <c r="N532" s="214"/>
      <c r="O532" s="214"/>
      <c r="P532" s="214"/>
      <c r="Q532" s="214"/>
      <c r="R532" s="214"/>
      <c r="S532" s="214"/>
      <c r="T532" s="214"/>
      <c r="U532" s="214"/>
      <c r="V532" s="214"/>
      <c r="W532" s="214"/>
      <c r="X532" s="214"/>
      <c r="Y532" s="214"/>
      <c r="Z532" s="214"/>
      <c r="AA532" s="214"/>
      <c r="AB532" s="214"/>
      <c r="AC532" s="214"/>
      <c r="AD532" s="214"/>
      <c r="AE532" s="214"/>
      <c r="AF532" s="214"/>
      <c r="AG532" s="214"/>
      <c r="AH532" s="214"/>
      <c r="AI532" s="214"/>
      <c r="AJ532" s="214"/>
      <c r="AK532" s="214"/>
      <c r="AL532" s="214"/>
      <c r="AM532" s="214"/>
      <c r="AN532" s="214"/>
      <c r="AO532" s="214"/>
      <c r="AP532" s="214"/>
      <c r="AQ532" s="214"/>
      <c r="AR532" s="214"/>
      <c r="AS532" s="214"/>
      <c r="AT532" s="214"/>
      <c r="AU532" s="214"/>
      <c r="AV532" s="214"/>
      <c r="AW532" s="214"/>
      <c r="AX532" s="214"/>
      <c r="AY532" s="214"/>
      <c r="AZ532" s="214"/>
      <c r="BA532" s="214"/>
      <c r="BB532" s="214"/>
      <c r="BC532" s="214"/>
      <c r="BD532" s="214"/>
      <c r="BE532" s="214"/>
      <c r="BF532" s="214"/>
      <c r="BG532" s="214"/>
      <c r="BH532" s="214"/>
      <c r="BI532" s="214"/>
      <c r="BJ532" s="214"/>
      <c r="BK532" s="214"/>
      <c r="BL532" s="214"/>
      <c r="BM532" s="214"/>
      <c r="BN532" s="214"/>
      <c r="BO532" s="214"/>
      <c r="BP532" s="214"/>
      <c r="BQ532" s="214"/>
      <c r="BR532" s="214"/>
      <c r="BS532" s="214"/>
      <c r="BT532" s="214"/>
      <c r="BU532" s="214"/>
      <c r="BV532" s="214"/>
      <c r="BW532" s="214"/>
      <c r="BX532" s="214"/>
      <c r="BY532" s="214"/>
      <c r="BZ532" s="214"/>
      <c r="CA532" s="214"/>
    </row>
    <row r="533" spans="1:79" x14ac:dyDescent="0.25">
      <c r="A533" s="214"/>
      <c r="B533" s="214"/>
      <c r="C533" s="214"/>
      <c r="D533" s="214"/>
      <c r="E533" s="214"/>
      <c r="F533" s="214"/>
      <c r="G533" s="214"/>
      <c r="H533" s="214"/>
      <c r="I533" s="214"/>
      <c r="J533" s="214"/>
      <c r="K533" s="214"/>
      <c r="L533" s="214"/>
      <c r="M533" s="214"/>
      <c r="N533" s="214"/>
      <c r="O533" s="214"/>
      <c r="P533" s="214"/>
      <c r="Q533" s="214"/>
      <c r="R533" s="214"/>
      <c r="S533" s="214"/>
      <c r="T533" s="214"/>
      <c r="U533" s="214"/>
      <c r="V533" s="214"/>
      <c r="W533" s="214"/>
      <c r="X533" s="214"/>
      <c r="Y533" s="214"/>
      <c r="Z533" s="214"/>
      <c r="AA533" s="214"/>
      <c r="AB533" s="214"/>
      <c r="AC533" s="214"/>
      <c r="AD533" s="214"/>
      <c r="AE533" s="214"/>
      <c r="AF533" s="214"/>
      <c r="AG533" s="214"/>
      <c r="AH533" s="214"/>
      <c r="AI533" s="214"/>
      <c r="AJ533" s="214"/>
      <c r="AK533" s="214"/>
      <c r="AL533" s="214"/>
      <c r="AM533" s="214"/>
      <c r="AN533" s="214"/>
      <c r="AO533" s="214"/>
      <c r="AP533" s="214"/>
      <c r="AQ533" s="214"/>
      <c r="AR533" s="214"/>
      <c r="AS533" s="214"/>
      <c r="AT533" s="214"/>
      <c r="AU533" s="214"/>
      <c r="AV533" s="214"/>
      <c r="AW533" s="214"/>
      <c r="AX533" s="214"/>
      <c r="AY533" s="214"/>
      <c r="AZ533" s="214"/>
      <c r="BA533" s="214"/>
      <c r="BB533" s="214"/>
      <c r="BC533" s="214"/>
      <c r="BD533" s="214"/>
      <c r="BE533" s="214"/>
      <c r="BF533" s="214"/>
      <c r="BG533" s="214"/>
      <c r="BH533" s="214"/>
      <c r="BI533" s="214"/>
      <c r="BJ533" s="214"/>
      <c r="BK533" s="214"/>
      <c r="BL533" s="214"/>
      <c r="BM533" s="214"/>
      <c r="BN533" s="214"/>
      <c r="BO533" s="214"/>
      <c r="BP533" s="214"/>
      <c r="BQ533" s="214"/>
      <c r="BR533" s="214"/>
      <c r="BS533" s="214"/>
      <c r="BT533" s="214"/>
      <c r="BU533" s="214"/>
      <c r="BV533" s="214"/>
      <c r="BW533" s="214"/>
      <c r="BX533" s="214"/>
      <c r="BY533" s="214"/>
      <c r="BZ533" s="214"/>
      <c r="CA533" s="214"/>
    </row>
    <row r="534" spans="1:79" x14ac:dyDescent="0.25">
      <c r="A534" s="214"/>
      <c r="B534" s="214"/>
      <c r="C534" s="214"/>
      <c r="D534" s="214"/>
      <c r="E534" s="214"/>
      <c r="F534" s="214"/>
      <c r="G534" s="214"/>
      <c r="H534" s="214"/>
      <c r="I534" s="214"/>
      <c r="J534" s="214"/>
      <c r="K534" s="214"/>
      <c r="L534" s="214"/>
      <c r="M534" s="214"/>
      <c r="N534" s="214"/>
      <c r="O534" s="214"/>
      <c r="P534" s="214"/>
      <c r="Q534" s="214"/>
      <c r="R534" s="214"/>
      <c r="S534" s="214"/>
      <c r="T534" s="214"/>
      <c r="U534" s="214"/>
      <c r="V534" s="214"/>
      <c r="W534" s="214"/>
      <c r="X534" s="214"/>
      <c r="Y534" s="214"/>
      <c r="Z534" s="214"/>
      <c r="AA534" s="214"/>
      <c r="AB534" s="214"/>
      <c r="AC534" s="214"/>
      <c r="AD534" s="214"/>
      <c r="AE534" s="214"/>
      <c r="AF534" s="214"/>
      <c r="AG534" s="214"/>
      <c r="AH534" s="214"/>
      <c r="AI534" s="214"/>
      <c r="AJ534" s="214"/>
      <c r="AK534" s="214"/>
      <c r="AL534" s="214"/>
      <c r="AM534" s="214"/>
      <c r="AN534" s="214"/>
      <c r="AO534" s="214"/>
      <c r="AP534" s="214"/>
      <c r="AQ534" s="214"/>
      <c r="AR534" s="214"/>
      <c r="AS534" s="214"/>
      <c r="AT534" s="214"/>
      <c r="AU534" s="214"/>
      <c r="AV534" s="214"/>
      <c r="AW534" s="214"/>
      <c r="AX534" s="214"/>
      <c r="AY534" s="214"/>
      <c r="AZ534" s="214"/>
      <c r="BA534" s="214"/>
      <c r="BB534" s="214"/>
      <c r="BC534" s="214"/>
      <c r="BD534" s="214"/>
      <c r="BE534" s="214"/>
      <c r="BF534" s="214"/>
      <c r="BG534" s="214"/>
      <c r="BH534" s="214"/>
      <c r="BI534" s="214"/>
      <c r="BJ534" s="214"/>
      <c r="BK534" s="214"/>
      <c r="BL534" s="214"/>
      <c r="BM534" s="214"/>
      <c r="BN534" s="214"/>
      <c r="BO534" s="214"/>
      <c r="BP534" s="214"/>
      <c r="BQ534" s="214"/>
      <c r="BR534" s="214"/>
      <c r="BS534" s="214"/>
      <c r="BT534" s="214"/>
      <c r="BU534" s="214"/>
      <c r="BV534" s="214"/>
      <c r="BW534" s="214"/>
      <c r="BX534" s="214"/>
      <c r="BY534" s="214"/>
      <c r="BZ534" s="214"/>
      <c r="CA534" s="214"/>
    </row>
    <row r="535" spans="1:79" x14ac:dyDescent="0.25">
      <c r="A535" s="214"/>
      <c r="B535" s="214"/>
      <c r="C535" s="214"/>
      <c r="D535" s="214"/>
      <c r="E535" s="214"/>
      <c r="F535" s="214"/>
      <c r="G535" s="214"/>
      <c r="H535" s="214"/>
      <c r="I535" s="214"/>
      <c r="J535" s="214"/>
      <c r="K535" s="214"/>
      <c r="L535" s="214"/>
      <c r="M535" s="214"/>
      <c r="N535" s="214"/>
      <c r="O535" s="214"/>
      <c r="P535" s="214"/>
      <c r="Q535" s="214"/>
      <c r="R535" s="214"/>
      <c r="S535" s="214"/>
      <c r="T535" s="214"/>
      <c r="U535" s="214"/>
      <c r="V535" s="214"/>
      <c r="W535" s="214"/>
      <c r="X535" s="214"/>
      <c r="Y535" s="214"/>
      <c r="Z535" s="214"/>
      <c r="AA535" s="214"/>
      <c r="AB535" s="214"/>
      <c r="AC535" s="214"/>
      <c r="AD535" s="214"/>
      <c r="AE535" s="214"/>
      <c r="AF535" s="214"/>
      <c r="AG535" s="214"/>
      <c r="AH535" s="214"/>
      <c r="AI535" s="214"/>
      <c r="AJ535" s="214"/>
      <c r="AK535" s="214"/>
      <c r="AL535" s="214"/>
      <c r="AM535" s="214"/>
      <c r="AN535" s="214"/>
      <c r="AO535" s="214"/>
      <c r="AP535" s="214"/>
      <c r="AQ535" s="214"/>
      <c r="AR535" s="214"/>
      <c r="AS535" s="214"/>
      <c r="AT535" s="214"/>
      <c r="AU535" s="214"/>
      <c r="AV535" s="214"/>
      <c r="AW535" s="214"/>
      <c r="AX535" s="214"/>
      <c r="AY535" s="214"/>
      <c r="AZ535" s="214"/>
      <c r="BA535" s="214"/>
      <c r="BB535" s="214"/>
      <c r="BC535" s="214"/>
      <c r="BD535" s="214"/>
      <c r="BE535" s="214"/>
      <c r="BF535" s="214"/>
      <c r="BG535" s="214"/>
      <c r="BH535" s="214"/>
      <c r="BI535" s="214"/>
      <c r="BJ535" s="214"/>
      <c r="BK535" s="214"/>
      <c r="BL535" s="214"/>
      <c r="BM535" s="214"/>
      <c r="BN535" s="214"/>
      <c r="BO535" s="214"/>
      <c r="BP535" s="214"/>
      <c r="BQ535" s="214"/>
      <c r="BR535" s="214"/>
      <c r="BS535" s="214"/>
      <c r="BT535" s="214"/>
      <c r="BU535" s="214"/>
      <c r="BV535" s="214"/>
      <c r="BW535" s="214"/>
      <c r="BX535" s="214"/>
      <c r="BY535" s="214"/>
      <c r="BZ535" s="214"/>
      <c r="CA535" s="214"/>
    </row>
    <row r="536" spans="1:79" x14ac:dyDescent="0.25">
      <c r="A536" s="214"/>
      <c r="B536" s="214"/>
      <c r="C536" s="214"/>
      <c r="D536" s="214"/>
      <c r="E536" s="214"/>
      <c r="F536" s="214"/>
      <c r="G536" s="214"/>
      <c r="H536" s="214"/>
      <c r="I536" s="214"/>
      <c r="J536" s="214"/>
      <c r="K536" s="214"/>
      <c r="L536" s="214"/>
      <c r="M536" s="214"/>
      <c r="N536" s="214"/>
      <c r="O536" s="214"/>
      <c r="P536" s="214"/>
      <c r="Q536" s="214"/>
      <c r="R536" s="214"/>
      <c r="S536" s="214"/>
      <c r="T536" s="214"/>
      <c r="U536" s="214"/>
      <c r="V536" s="214"/>
      <c r="W536" s="214"/>
      <c r="X536" s="214"/>
      <c r="Y536" s="214"/>
      <c r="Z536" s="214"/>
      <c r="AA536" s="214"/>
      <c r="AB536" s="214"/>
      <c r="AC536" s="214"/>
      <c r="AD536" s="214"/>
      <c r="AE536" s="214"/>
      <c r="AF536" s="214"/>
      <c r="AG536" s="214"/>
      <c r="AH536" s="214"/>
      <c r="AI536" s="214"/>
      <c r="AJ536" s="214"/>
      <c r="AK536" s="214"/>
      <c r="AL536" s="214"/>
      <c r="AM536" s="214"/>
      <c r="AN536" s="214"/>
      <c r="AO536" s="214"/>
      <c r="AP536" s="214"/>
      <c r="AQ536" s="214"/>
      <c r="AR536" s="214"/>
      <c r="AS536" s="214"/>
      <c r="AT536" s="214"/>
      <c r="AU536" s="214"/>
      <c r="AV536" s="214"/>
      <c r="AW536" s="214"/>
      <c r="AX536" s="214"/>
      <c r="AY536" s="214"/>
      <c r="AZ536" s="214"/>
      <c r="BA536" s="214"/>
      <c r="BB536" s="214"/>
      <c r="BC536" s="214"/>
      <c r="BD536" s="214"/>
      <c r="BE536" s="214"/>
      <c r="BF536" s="214"/>
      <c r="BG536" s="214"/>
      <c r="BH536" s="214"/>
      <c r="BI536" s="214"/>
      <c r="BJ536" s="214"/>
      <c r="BK536" s="214"/>
      <c r="BL536" s="214"/>
      <c r="BM536" s="214"/>
      <c r="BN536" s="214"/>
      <c r="BO536" s="214"/>
      <c r="BP536" s="214"/>
      <c r="BQ536" s="214"/>
      <c r="BR536" s="214"/>
      <c r="BS536" s="214"/>
      <c r="BT536" s="214"/>
      <c r="BU536" s="214"/>
      <c r="BV536" s="214"/>
      <c r="BW536" s="214"/>
      <c r="BX536" s="214"/>
      <c r="BY536" s="214"/>
      <c r="BZ536" s="214"/>
      <c r="CA536" s="214"/>
    </row>
    <row r="537" spans="1:79" x14ac:dyDescent="0.25">
      <c r="A537" s="214"/>
      <c r="B537" s="214"/>
      <c r="C537" s="214"/>
      <c r="D537" s="214"/>
      <c r="E537" s="214"/>
      <c r="F537" s="214"/>
      <c r="G537" s="214"/>
      <c r="H537" s="214"/>
      <c r="I537" s="214"/>
      <c r="J537" s="214"/>
      <c r="K537" s="214"/>
      <c r="L537" s="214"/>
      <c r="M537" s="214"/>
      <c r="N537" s="214"/>
      <c r="O537" s="214"/>
      <c r="P537" s="214"/>
      <c r="Q537" s="214"/>
      <c r="R537" s="214"/>
      <c r="S537" s="214"/>
      <c r="T537" s="214"/>
      <c r="U537" s="214"/>
      <c r="V537" s="214"/>
      <c r="W537" s="214"/>
      <c r="X537" s="214"/>
      <c r="Y537" s="214"/>
      <c r="Z537" s="214"/>
      <c r="AA537" s="214"/>
      <c r="AB537" s="214"/>
      <c r="AC537" s="214"/>
      <c r="AD537" s="214"/>
      <c r="AE537" s="214"/>
      <c r="AF537" s="214"/>
      <c r="AG537" s="214"/>
      <c r="AH537" s="214"/>
      <c r="AI537" s="214"/>
      <c r="AJ537" s="214"/>
      <c r="AK537" s="214"/>
      <c r="AL537" s="214"/>
      <c r="AM537" s="214"/>
      <c r="AN537" s="214"/>
      <c r="AO537" s="214"/>
      <c r="AP537" s="214"/>
      <c r="AQ537" s="214"/>
      <c r="AR537" s="214"/>
      <c r="AS537" s="214"/>
      <c r="AT537" s="214"/>
      <c r="AU537" s="214"/>
      <c r="AV537" s="214"/>
      <c r="AW537" s="214"/>
      <c r="AX537" s="214"/>
      <c r="AY537" s="214"/>
      <c r="AZ537" s="214"/>
      <c r="BA537" s="214"/>
      <c r="BB537" s="214"/>
      <c r="BC537" s="214"/>
      <c r="BD537" s="214"/>
      <c r="BE537" s="214"/>
      <c r="BF537" s="214"/>
      <c r="BG537" s="214"/>
      <c r="BH537" s="214"/>
      <c r="BI537" s="214"/>
      <c r="BJ537" s="214"/>
      <c r="BK537" s="214"/>
      <c r="BL537" s="214"/>
      <c r="BM537" s="214"/>
      <c r="BN537" s="214"/>
      <c r="BO537" s="214"/>
      <c r="BP537" s="214"/>
      <c r="BQ537" s="214"/>
      <c r="BR537" s="214"/>
      <c r="BS537" s="214"/>
      <c r="BT537" s="214"/>
      <c r="BU537" s="214"/>
      <c r="BV537" s="214"/>
      <c r="BW537" s="214"/>
      <c r="BX537" s="214"/>
      <c r="BY537" s="214"/>
      <c r="BZ537" s="214"/>
      <c r="CA537" s="214"/>
    </row>
    <row r="538" spans="1:79" x14ac:dyDescent="0.25">
      <c r="A538" s="214"/>
      <c r="B538" s="214"/>
      <c r="C538" s="214"/>
      <c r="D538" s="214"/>
      <c r="E538" s="214"/>
      <c r="F538" s="214"/>
      <c r="G538" s="214"/>
      <c r="H538" s="214"/>
      <c r="I538" s="214"/>
      <c r="J538" s="214"/>
      <c r="K538" s="214"/>
      <c r="L538" s="214"/>
      <c r="M538" s="214"/>
      <c r="N538" s="214"/>
      <c r="O538" s="214"/>
      <c r="P538" s="214"/>
      <c r="Q538" s="214"/>
      <c r="R538" s="214"/>
      <c r="S538" s="214"/>
      <c r="T538" s="214"/>
      <c r="U538" s="214"/>
      <c r="V538" s="214"/>
      <c r="W538" s="214"/>
      <c r="X538" s="214"/>
      <c r="Y538" s="214"/>
      <c r="Z538" s="214"/>
      <c r="AA538" s="214"/>
      <c r="AB538" s="214"/>
      <c r="AC538" s="214"/>
      <c r="AD538" s="214"/>
      <c r="AE538" s="214"/>
      <c r="AF538" s="214"/>
      <c r="AG538" s="214"/>
      <c r="AH538" s="214"/>
      <c r="AI538" s="214"/>
      <c r="AJ538" s="214"/>
      <c r="AK538" s="214"/>
      <c r="AL538" s="214"/>
      <c r="AM538" s="214"/>
      <c r="AN538" s="214"/>
      <c r="AO538" s="214"/>
      <c r="AP538" s="214"/>
      <c r="AQ538" s="214"/>
      <c r="AR538" s="214"/>
      <c r="AS538" s="214"/>
      <c r="AT538" s="214"/>
      <c r="AU538" s="214"/>
      <c r="AV538" s="214"/>
      <c r="AW538" s="214"/>
      <c r="AX538" s="214"/>
      <c r="AY538" s="214"/>
      <c r="AZ538" s="214"/>
      <c r="BA538" s="214"/>
      <c r="BB538" s="214"/>
      <c r="BC538" s="214"/>
      <c r="BD538" s="214"/>
      <c r="BE538" s="214"/>
      <c r="BF538" s="214"/>
      <c r="BG538" s="214"/>
      <c r="BH538" s="214"/>
      <c r="BI538" s="214"/>
      <c r="BJ538" s="214"/>
      <c r="BK538" s="214"/>
      <c r="BL538" s="214"/>
      <c r="BM538" s="214"/>
      <c r="BN538" s="214"/>
      <c r="BO538" s="214"/>
      <c r="BP538" s="214"/>
      <c r="BQ538" s="214"/>
      <c r="BR538" s="214"/>
      <c r="BS538" s="214"/>
      <c r="BT538" s="214"/>
      <c r="BU538" s="214"/>
      <c r="BV538" s="214"/>
      <c r="BW538" s="214"/>
      <c r="BX538" s="214"/>
      <c r="BY538" s="214"/>
      <c r="BZ538" s="214"/>
      <c r="CA538" s="214"/>
    </row>
    <row r="539" spans="1:79" x14ac:dyDescent="0.25">
      <c r="A539" s="214"/>
      <c r="B539" s="214"/>
      <c r="C539" s="214"/>
      <c r="D539" s="214"/>
      <c r="E539" s="214"/>
      <c r="F539" s="214"/>
      <c r="G539" s="214"/>
      <c r="H539" s="214"/>
      <c r="I539" s="214"/>
      <c r="J539" s="214"/>
      <c r="K539" s="214"/>
      <c r="L539" s="214"/>
      <c r="M539" s="214"/>
      <c r="N539" s="214"/>
      <c r="O539" s="214"/>
      <c r="P539" s="214"/>
      <c r="Q539" s="214"/>
      <c r="R539" s="214"/>
      <c r="S539" s="214"/>
      <c r="T539" s="214"/>
      <c r="U539" s="214"/>
      <c r="V539" s="214"/>
      <c r="W539" s="214"/>
      <c r="X539" s="214"/>
      <c r="Y539" s="214"/>
      <c r="Z539" s="214"/>
      <c r="AA539" s="214"/>
      <c r="AB539" s="214"/>
      <c r="AC539" s="214"/>
      <c r="AD539" s="214"/>
      <c r="AE539" s="214"/>
      <c r="AF539" s="214"/>
      <c r="AG539" s="214"/>
      <c r="AH539" s="214"/>
      <c r="AI539" s="214"/>
      <c r="AJ539" s="214"/>
      <c r="AK539" s="214"/>
      <c r="AL539" s="214"/>
      <c r="AM539" s="214"/>
      <c r="AN539" s="214"/>
      <c r="AO539" s="214"/>
      <c r="AP539" s="214"/>
      <c r="AQ539" s="214"/>
      <c r="AR539" s="214"/>
      <c r="AS539" s="214"/>
      <c r="AT539" s="214"/>
      <c r="AU539" s="214"/>
      <c r="AV539" s="214"/>
      <c r="AW539" s="214"/>
      <c r="AX539" s="214"/>
      <c r="AY539" s="214"/>
      <c r="AZ539" s="214"/>
      <c r="BA539" s="214"/>
      <c r="BB539" s="214"/>
      <c r="BC539" s="214"/>
      <c r="BD539" s="214"/>
      <c r="BE539" s="214"/>
      <c r="BF539" s="214"/>
      <c r="BG539" s="214"/>
      <c r="BH539" s="214"/>
      <c r="BI539" s="214"/>
      <c r="BJ539" s="214"/>
      <c r="BK539" s="214"/>
      <c r="BL539" s="214"/>
      <c r="BM539" s="214"/>
      <c r="BN539" s="214"/>
      <c r="BO539" s="214"/>
      <c r="BP539" s="214"/>
      <c r="BQ539" s="214"/>
      <c r="BR539" s="214"/>
      <c r="BS539" s="214"/>
      <c r="BT539" s="214"/>
      <c r="BU539" s="214"/>
      <c r="BV539" s="214"/>
      <c r="BW539" s="214"/>
      <c r="BX539" s="214"/>
      <c r="BY539" s="214"/>
      <c r="BZ539" s="214"/>
      <c r="CA539" s="214"/>
    </row>
    <row r="540" spans="1:79" x14ac:dyDescent="0.25">
      <c r="A540" s="214"/>
      <c r="B540" s="214"/>
      <c r="C540" s="214"/>
      <c r="D540" s="214"/>
      <c r="E540" s="214"/>
      <c r="F540" s="214"/>
      <c r="G540" s="214"/>
      <c r="H540" s="214"/>
      <c r="I540" s="214"/>
      <c r="J540" s="214"/>
      <c r="K540" s="214"/>
      <c r="L540" s="214"/>
      <c r="M540" s="214"/>
      <c r="N540" s="214"/>
      <c r="O540" s="214"/>
      <c r="P540" s="214"/>
      <c r="Q540" s="214"/>
      <c r="R540" s="214"/>
      <c r="S540" s="214"/>
      <c r="T540" s="214"/>
      <c r="U540" s="214"/>
      <c r="V540" s="214"/>
      <c r="W540" s="214"/>
      <c r="X540" s="214"/>
      <c r="Y540" s="214"/>
      <c r="Z540" s="214"/>
      <c r="AA540" s="214"/>
      <c r="AB540" s="214"/>
      <c r="AC540" s="214"/>
      <c r="AD540" s="214"/>
      <c r="AE540" s="214"/>
      <c r="AF540" s="214"/>
      <c r="AG540" s="214"/>
      <c r="AH540" s="214"/>
      <c r="AI540" s="214"/>
      <c r="AJ540" s="214"/>
      <c r="AK540" s="214"/>
      <c r="AL540" s="214"/>
      <c r="AM540" s="214"/>
      <c r="AN540" s="214"/>
      <c r="AO540" s="214"/>
      <c r="AP540" s="214"/>
      <c r="AQ540" s="214"/>
      <c r="AR540" s="214"/>
      <c r="AS540" s="214"/>
      <c r="AT540" s="214"/>
      <c r="AU540" s="214"/>
      <c r="AV540" s="214"/>
      <c r="AW540" s="214"/>
      <c r="AX540" s="214"/>
      <c r="AY540" s="214"/>
      <c r="AZ540" s="214"/>
      <c r="BA540" s="214"/>
      <c r="BB540" s="214"/>
      <c r="BC540" s="214"/>
      <c r="BD540" s="214"/>
      <c r="BE540" s="214"/>
      <c r="BF540" s="214"/>
      <c r="BG540" s="214"/>
      <c r="BH540" s="214"/>
      <c r="BI540" s="214"/>
      <c r="BJ540" s="214"/>
      <c r="BK540" s="214"/>
      <c r="BL540" s="214"/>
      <c r="BM540" s="214"/>
      <c r="BN540" s="214"/>
      <c r="BO540" s="214"/>
      <c r="BP540" s="214"/>
      <c r="BQ540" s="214"/>
      <c r="BR540" s="214"/>
      <c r="BS540" s="214"/>
      <c r="BT540" s="214"/>
      <c r="BU540" s="214"/>
      <c r="BV540" s="214"/>
      <c r="BW540" s="214"/>
      <c r="BX540" s="214"/>
      <c r="BY540" s="214"/>
      <c r="BZ540" s="214"/>
      <c r="CA540" s="214"/>
    </row>
    <row r="541" spans="1:79" x14ac:dyDescent="0.25">
      <c r="A541" s="214"/>
      <c r="B541" s="214"/>
      <c r="C541" s="214"/>
      <c r="D541" s="214"/>
      <c r="E541" s="214"/>
      <c r="F541" s="214"/>
      <c r="G541" s="214"/>
      <c r="H541" s="214"/>
      <c r="I541" s="214"/>
      <c r="J541" s="214"/>
      <c r="K541" s="214"/>
      <c r="L541" s="214"/>
      <c r="M541" s="214"/>
      <c r="N541" s="214"/>
      <c r="O541" s="214"/>
      <c r="P541" s="214"/>
      <c r="Q541" s="214"/>
      <c r="R541" s="214"/>
      <c r="S541" s="214"/>
      <c r="T541" s="214"/>
      <c r="U541" s="214"/>
      <c r="V541" s="214"/>
      <c r="W541" s="214"/>
      <c r="X541" s="214"/>
      <c r="Y541" s="214"/>
      <c r="Z541" s="214"/>
      <c r="AA541" s="214"/>
      <c r="AB541" s="214"/>
      <c r="AC541" s="214"/>
      <c r="AD541" s="214"/>
      <c r="AE541" s="214"/>
      <c r="AF541" s="214"/>
      <c r="AG541" s="214"/>
      <c r="AH541" s="214"/>
      <c r="AI541" s="214"/>
      <c r="AJ541" s="214"/>
      <c r="AK541" s="214"/>
      <c r="AL541" s="214"/>
      <c r="AM541" s="214"/>
      <c r="AN541" s="214"/>
      <c r="AO541" s="214"/>
      <c r="AP541" s="214"/>
      <c r="AQ541" s="214"/>
      <c r="AR541" s="214"/>
      <c r="AS541" s="214"/>
      <c r="AT541" s="214"/>
      <c r="AU541" s="214"/>
      <c r="AV541" s="214"/>
      <c r="AW541" s="214"/>
      <c r="AX541" s="214"/>
      <c r="AY541" s="214"/>
      <c r="AZ541" s="214"/>
      <c r="BA541" s="214"/>
      <c r="BB541" s="214"/>
      <c r="BC541" s="214"/>
      <c r="BD541" s="214"/>
      <c r="BE541" s="214"/>
      <c r="BF541" s="214"/>
      <c r="BG541" s="214"/>
      <c r="BH541" s="214"/>
      <c r="BI541" s="214"/>
      <c r="BJ541" s="214"/>
      <c r="BK541" s="214"/>
      <c r="BL541" s="214"/>
      <c r="BM541" s="214"/>
      <c r="BN541" s="214"/>
      <c r="BO541" s="214"/>
      <c r="BP541" s="214"/>
      <c r="BQ541" s="214"/>
      <c r="BR541" s="214"/>
      <c r="BS541" s="214"/>
      <c r="BT541" s="214"/>
      <c r="BU541" s="214"/>
      <c r="BV541" s="214"/>
      <c r="BW541" s="214"/>
      <c r="BX541" s="214"/>
      <c r="BY541" s="214"/>
      <c r="BZ541" s="214"/>
      <c r="CA541" s="214"/>
    </row>
    <row r="542" spans="1:79" x14ac:dyDescent="0.25">
      <c r="A542" s="214"/>
      <c r="B542" s="214"/>
      <c r="C542" s="214"/>
      <c r="D542" s="214"/>
      <c r="E542" s="214"/>
      <c r="F542" s="214"/>
      <c r="G542" s="214"/>
      <c r="H542" s="214"/>
      <c r="I542" s="214"/>
      <c r="J542" s="214"/>
      <c r="K542" s="214"/>
      <c r="L542" s="214"/>
      <c r="M542" s="214"/>
      <c r="N542" s="214"/>
      <c r="O542" s="214"/>
      <c r="P542" s="214"/>
      <c r="Q542" s="214"/>
      <c r="R542" s="214"/>
      <c r="S542" s="214"/>
      <c r="T542" s="214"/>
      <c r="U542" s="214"/>
      <c r="V542" s="214"/>
      <c r="W542" s="214"/>
      <c r="X542" s="214"/>
      <c r="Y542" s="214"/>
      <c r="Z542" s="214"/>
      <c r="AA542" s="214"/>
      <c r="AB542" s="214"/>
      <c r="AC542" s="214"/>
      <c r="AD542" s="214"/>
      <c r="AE542" s="214"/>
      <c r="AF542" s="214"/>
      <c r="AG542" s="214"/>
      <c r="AH542" s="214"/>
      <c r="AI542" s="214"/>
      <c r="AJ542" s="214"/>
      <c r="AK542" s="214"/>
      <c r="AL542" s="214"/>
      <c r="AM542" s="214"/>
      <c r="AN542" s="214"/>
      <c r="AO542" s="214"/>
      <c r="AP542" s="214"/>
      <c r="AQ542" s="214"/>
      <c r="AR542" s="214"/>
      <c r="AS542" s="214"/>
      <c r="AT542" s="214"/>
      <c r="AU542" s="214"/>
      <c r="AV542" s="214"/>
      <c r="AW542" s="214"/>
      <c r="AX542" s="214"/>
      <c r="AY542" s="214"/>
      <c r="AZ542" s="214"/>
      <c r="BA542" s="214"/>
      <c r="BB542" s="214"/>
      <c r="BC542" s="214"/>
      <c r="BD542" s="214"/>
      <c r="BE542" s="214"/>
      <c r="BF542" s="214"/>
      <c r="BG542" s="214"/>
      <c r="BH542" s="214"/>
      <c r="BI542" s="214"/>
      <c r="BJ542" s="214"/>
      <c r="BK542" s="214"/>
      <c r="BL542" s="214"/>
      <c r="BM542" s="214"/>
      <c r="BN542" s="214"/>
      <c r="BO542" s="214"/>
      <c r="BP542" s="214"/>
      <c r="BQ542" s="214"/>
      <c r="BR542" s="214"/>
      <c r="BS542" s="214"/>
      <c r="BT542" s="214"/>
      <c r="BU542" s="214"/>
      <c r="BV542" s="214"/>
      <c r="BW542" s="214"/>
      <c r="BX542" s="214"/>
      <c r="BY542" s="214"/>
      <c r="BZ542" s="214"/>
      <c r="CA542" s="214"/>
    </row>
    <row r="543" spans="1:79" x14ac:dyDescent="0.25">
      <c r="A543" s="214"/>
      <c r="B543" s="214"/>
      <c r="C543" s="214"/>
      <c r="D543" s="214"/>
      <c r="E543" s="214"/>
      <c r="F543" s="214"/>
      <c r="G543" s="214"/>
      <c r="H543" s="214"/>
      <c r="I543" s="214"/>
      <c r="J543" s="214"/>
      <c r="K543" s="214"/>
      <c r="L543" s="214"/>
      <c r="M543" s="214"/>
      <c r="N543" s="214"/>
      <c r="O543" s="214"/>
      <c r="P543" s="214"/>
      <c r="Q543" s="214"/>
      <c r="R543" s="214"/>
      <c r="S543" s="214"/>
      <c r="T543" s="214"/>
      <c r="U543" s="214"/>
      <c r="V543" s="214"/>
      <c r="W543" s="214"/>
      <c r="X543" s="214"/>
      <c r="Y543" s="214"/>
      <c r="Z543" s="214"/>
      <c r="AA543" s="214"/>
      <c r="AB543" s="214"/>
      <c r="AC543" s="214"/>
      <c r="AD543" s="214"/>
      <c r="AE543" s="214"/>
      <c r="AF543" s="214"/>
      <c r="AG543" s="214"/>
      <c r="AH543" s="214"/>
      <c r="AI543" s="214"/>
      <c r="AJ543" s="214"/>
      <c r="AK543" s="214"/>
      <c r="AL543" s="214"/>
      <c r="AM543" s="214"/>
      <c r="AN543" s="214"/>
      <c r="AO543" s="214"/>
      <c r="AP543" s="214"/>
      <c r="AQ543" s="214"/>
      <c r="AR543" s="214"/>
      <c r="AS543" s="214"/>
      <c r="AT543" s="214"/>
      <c r="AU543" s="214"/>
      <c r="AV543" s="214"/>
      <c r="AW543" s="214"/>
      <c r="AX543" s="214"/>
      <c r="AY543" s="214"/>
      <c r="AZ543" s="214"/>
      <c r="BA543" s="214"/>
      <c r="BB543" s="214"/>
      <c r="BC543" s="214"/>
      <c r="BD543" s="214"/>
      <c r="BE543" s="214"/>
      <c r="BF543" s="214"/>
      <c r="BG543" s="214"/>
      <c r="BH543" s="214"/>
      <c r="BI543" s="214"/>
      <c r="BJ543" s="214"/>
      <c r="BK543" s="214"/>
      <c r="BL543" s="214"/>
      <c r="BM543" s="214"/>
      <c r="BN543" s="214"/>
      <c r="BO543" s="214"/>
      <c r="BP543" s="214"/>
      <c r="BQ543" s="214"/>
      <c r="BR543" s="214"/>
      <c r="BS543" s="214"/>
      <c r="BT543" s="214"/>
      <c r="BU543" s="214"/>
      <c r="BV543" s="214"/>
      <c r="BW543" s="214"/>
      <c r="BX543" s="214"/>
      <c r="BY543" s="214"/>
      <c r="BZ543" s="214"/>
      <c r="CA543" s="214"/>
    </row>
    <row r="544" spans="1:79" x14ac:dyDescent="0.25">
      <c r="A544" s="214"/>
      <c r="B544" s="214"/>
      <c r="C544" s="214"/>
      <c r="D544" s="214"/>
      <c r="E544" s="214"/>
      <c r="F544" s="214"/>
      <c r="G544" s="214"/>
      <c r="H544" s="214"/>
      <c r="I544" s="214"/>
      <c r="J544" s="214"/>
      <c r="K544" s="214"/>
      <c r="L544" s="214"/>
      <c r="M544" s="214"/>
      <c r="N544" s="214"/>
      <c r="O544" s="214"/>
      <c r="P544" s="214"/>
      <c r="Q544" s="214"/>
      <c r="R544" s="214"/>
      <c r="S544" s="214"/>
      <c r="T544" s="214"/>
      <c r="U544" s="214"/>
      <c r="V544" s="214"/>
      <c r="W544" s="214"/>
      <c r="X544" s="214"/>
      <c r="Y544" s="214"/>
      <c r="Z544" s="214"/>
      <c r="AA544" s="214"/>
      <c r="AB544" s="214"/>
      <c r="AC544" s="214"/>
      <c r="AD544" s="214"/>
      <c r="AE544" s="214"/>
      <c r="AF544" s="214"/>
      <c r="AG544" s="214"/>
      <c r="AH544" s="214"/>
      <c r="AI544" s="214"/>
      <c r="AJ544" s="214"/>
      <c r="AK544" s="214"/>
      <c r="AL544" s="214"/>
      <c r="AM544" s="214"/>
      <c r="AN544" s="214"/>
      <c r="AO544" s="214"/>
      <c r="AP544" s="214"/>
      <c r="AQ544" s="214"/>
      <c r="AR544" s="214"/>
      <c r="AS544" s="214"/>
      <c r="AT544" s="214"/>
      <c r="AU544" s="214"/>
      <c r="AV544" s="214"/>
      <c r="AW544" s="214"/>
      <c r="AX544" s="214"/>
      <c r="AY544" s="214"/>
      <c r="AZ544" s="214"/>
      <c r="BA544" s="214"/>
      <c r="BB544" s="214"/>
      <c r="BC544" s="214"/>
      <c r="BD544" s="214"/>
      <c r="BE544" s="214"/>
      <c r="BF544" s="214"/>
      <c r="BG544" s="214"/>
      <c r="BH544" s="214"/>
      <c r="BI544" s="214"/>
      <c r="BJ544" s="214"/>
      <c r="BK544" s="214"/>
      <c r="BL544" s="214"/>
      <c r="BM544" s="214"/>
      <c r="BN544" s="214"/>
      <c r="BO544" s="214"/>
      <c r="BP544" s="214"/>
      <c r="BQ544" s="214"/>
      <c r="BR544" s="214"/>
      <c r="BS544" s="214"/>
      <c r="BT544" s="214"/>
      <c r="BU544" s="214"/>
      <c r="BV544" s="214"/>
      <c r="BW544" s="214"/>
      <c r="BX544" s="214"/>
      <c r="BY544" s="214"/>
      <c r="BZ544" s="214"/>
      <c r="CA544" s="214"/>
    </row>
    <row r="545" spans="1:79" x14ac:dyDescent="0.25">
      <c r="A545" s="214"/>
      <c r="B545" s="214"/>
      <c r="C545" s="214"/>
      <c r="D545" s="214"/>
      <c r="E545" s="214"/>
      <c r="F545" s="214"/>
      <c r="G545" s="214"/>
      <c r="H545" s="214"/>
      <c r="I545" s="214"/>
      <c r="J545" s="214"/>
      <c r="K545" s="214"/>
      <c r="L545" s="214"/>
      <c r="M545" s="214"/>
      <c r="N545" s="214"/>
      <c r="O545" s="214"/>
      <c r="P545" s="214"/>
      <c r="Q545" s="214"/>
      <c r="R545" s="214"/>
      <c r="S545" s="214"/>
      <c r="T545" s="214"/>
      <c r="U545" s="214"/>
      <c r="V545" s="214"/>
      <c r="W545" s="214"/>
      <c r="X545" s="214"/>
      <c r="Y545" s="214"/>
      <c r="Z545" s="214"/>
      <c r="AA545" s="214"/>
      <c r="AB545" s="214"/>
      <c r="AC545" s="214"/>
      <c r="AD545" s="214"/>
      <c r="AE545" s="214"/>
      <c r="AF545" s="214"/>
      <c r="AG545" s="214"/>
      <c r="AH545" s="214"/>
      <c r="AI545" s="214"/>
      <c r="AJ545" s="214"/>
      <c r="AK545" s="214"/>
      <c r="AL545" s="214"/>
      <c r="AM545" s="214"/>
      <c r="AN545" s="214"/>
      <c r="AO545" s="214"/>
      <c r="AP545" s="214"/>
      <c r="AQ545" s="214"/>
      <c r="AR545" s="214"/>
      <c r="AS545" s="214"/>
      <c r="AT545" s="214"/>
      <c r="AU545" s="214"/>
      <c r="AV545" s="214"/>
      <c r="AW545" s="214"/>
      <c r="AX545" s="214"/>
      <c r="AY545" s="214"/>
      <c r="AZ545" s="214"/>
      <c r="BA545" s="214"/>
      <c r="BB545" s="214"/>
      <c r="BC545" s="214"/>
      <c r="BD545" s="214"/>
      <c r="BE545" s="214"/>
      <c r="BF545" s="214"/>
      <c r="BG545" s="214"/>
      <c r="BH545" s="214"/>
      <c r="BI545" s="214"/>
      <c r="BJ545" s="214"/>
      <c r="BK545" s="214"/>
      <c r="BL545" s="214"/>
      <c r="BM545" s="214"/>
      <c r="BN545" s="214"/>
      <c r="BO545" s="214"/>
      <c r="BP545" s="214"/>
      <c r="BQ545" s="214"/>
      <c r="BR545" s="214"/>
      <c r="BS545" s="214"/>
      <c r="BT545" s="214"/>
      <c r="BU545" s="214"/>
      <c r="BV545" s="214"/>
      <c r="BW545" s="214"/>
      <c r="BX545" s="214"/>
      <c r="BY545" s="214"/>
      <c r="BZ545" s="214"/>
      <c r="CA545" s="214"/>
    </row>
    <row r="546" spans="1:79" x14ac:dyDescent="0.25">
      <c r="A546" s="214"/>
      <c r="B546" s="214"/>
      <c r="C546" s="214"/>
      <c r="D546" s="214"/>
      <c r="E546" s="214"/>
      <c r="F546" s="214"/>
      <c r="G546" s="214"/>
      <c r="H546" s="214"/>
      <c r="I546" s="214"/>
      <c r="J546" s="214"/>
      <c r="K546" s="214"/>
      <c r="L546" s="214"/>
      <c r="M546" s="214"/>
      <c r="N546" s="214"/>
      <c r="O546" s="214"/>
      <c r="P546" s="214"/>
      <c r="Q546" s="214"/>
      <c r="R546" s="214"/>
      <c r="S546" s="214"/>
      <c r="T546" s="214"/>
      <c r="U546" s="214"/>
      <c r="V546" s="214"/>
      <c r="W546" s="214"/>
      <c r="X546" s="214"/>
      <c r="Y546" s="214"/>
      <c r="Z546" s="214"/>
      <c r="AA546" s="214"/>
      <c r="AB546" s="214"/>
      <c r="AC546" s="214"/>
      <c r="AD546" s="214"/>
      <c r="AE546" s="214"/>
      <c r="AF546" s="214"/>
      <c r="AG546" s="214"/>
      <c r="AH546" s="214"/>
      <c r="AI546" s="214"/>
      <c r="AJ546" s="214"/>
      <c r="AK546" s="214"/>
      <c r="AL546" s="214"/>
      <c r="AM546" s="214"/>
      <c r="AN546" s="214"/>
      <c r="AO546" s="214"/>
      <c r="AP546" s="214"/>
      <c r="AQ546" s="214"/>
      <c r="AR546" s="214"/>
      <c r="AS546" s="214"/>
      <c r="AT546" s="214"/>
      <c r="AU546" s="214"/>
      <c r="AV546" s="214"/>
      <c r="AW546" s="214"/>
      <c r="AX546" s="214"/>
      <c r="AY546" s="214"/>
      <c r="AZ546" s="214"/>
      <c r="BA546" s="214"/>
      <c r="BB546" s="214"/>
      <c r="BC546" s="214"/>
      <c r="BD546" s="214"/>
      <c r="BE546" s="214"/>
      <c r="BF546" s="214"/>
      <c r="BG546" s="214"/>
      <c r="BH546" s="214"/>
      <c r="BI546" s="214"/>
      <c r="BJ546" s="214"/>
      <c r="BK546" s="214"/>
      <c r="BL546" s="214"/>
      <c r="BM546" s="214"/>
      <c r="BN546" s="214"/>
      <c r="BO546" s="214"/>
      <c r="BP546" s="214"/>
      <c r="BQ546" s="214"/>
      <c r="BR546" s="214"/>
      <c r="BS546" s="214"/>
      <c r="BT546" s="214"/>
      <c r="BU546" s="214"/>
      <c r="BV546" s="214"/>
      <c r="BW546" s="214"/>
      <c r="BX546" s="214"/>
      <c r="BY546" s="214"/>
      <c r="BZ546" s="214"/>
      <c r="CA546" s="214"/>
    </row>
    <row r="547" spans="1:79" x14ac:dyDescent="0.25">
      <c r="A547" s="214"/>
      <c r="B547" s="214"/>
      <c r="C547" s="214"/>
      <c r="D547" s="214"/>
      <c r="E547" s="214"/>
      <c r="F547" s="214"/>
      <c r="G547" s="214"/>
      <c r="H547" s="214"/>
      <c r="I547" s="214"/>
      <c r="J547" s="214"/>
      <c r="K547" s="214"/>
      <c r="L547" s="214"/>
      <c r="M547" s="214"/>
      <c r="N547" s="214"/>
      <c r="O547" s="214"/>
      <c r="P547" s="214"/>
      <c r="Q547" s="214"/>
      <c r="R547" s="214"/>
      <c r="S547" s="214"/>
      <c r="T547" s="214"/>
      <c r="U547" s="214"/>
      <c r="V547" s="214"/>
      <c r="W547" s="214"/>
      <c r="X547" s="214"/>
      <c r="Y547" s="214"/>
      <c r="Z547" s="214"/>
      <c r="AA547" s="214"/>
      <c r="AB547" s="214"/>
      <c r="AC547" s="214"/>
      <c r="AD547" s="214"/>
      <c r="AE547" s="214"/>
      <c r="AF547" s="214"/>
      <c r="AG547" s="214"/>
      <c r="AH547" s="214"/>
      <c r="AI547" s="214"/>
      <c r="AJ547" s="214"/>
      <c r="AK547" s="214"/>
      <c r="AL547" s="214"/>
      <c r="AM547" s="214"/>
      <c r="AN547" s="214"/>
      <c r="AO547" s="214"/>
      <c r="AP547" s="214"/>
      <c r="AQ547" s="214"/>
      <c r="AR547" s="214"/>
      <c r="AS547" s="214"/>
      <c r="AT547" s="214"/>
      <c r="AU547" s="214"/>
      <c r="AV547" s="214"/>
      <c r="AW547" s="214"/>
      <c r="AX547" s="214"/>
      <c r="AY547" s="214"/>
      <c r="AZ547" s="214"/>
      <c r="BA547" s="214"/>
      <c r="BB547" s="214"/>
      <c r="BC547" s="214"/>
      <c r="BD547" s="214"/>
      <c r="BE547" s="214"/>
      <c r="BF547" s="214"/>
      <c r="BG547" s="214"/>
      <c r="BH547" s="214"/>
      <c r="BI547" s="214"/>
      <c r="BJ547" s="214"/>
      <c r="BK547" s="214"/>
      <c r="BL547" s="214"/>
      <c r="BM547" s="214"/>
      <c r="BN547" s="214"/>
      <c r="BO547" s="214"/>
      <c r="BP547" s="214"/>
      <c r="BQ547" s="214"/>
      <c r="BR547" s="214"/>
      <c r="BS547" s="214"/>
      <c r="BT547" s="214"/>
      <c r="BU547" s="214"/>
      <c r="BV547" s="214"/>
      <c r="BW547" s="214"/>
      <c r="BX547" s="214"/>
      <c r="BY547" s="214"/>
      <c r="BZ547" s="214"/>
      <c r="CA547" s="214"/>
    </row>
    <row r="548" spans="1:79" x14ac:dyDescent="0.25">
      <c r="A548" s="214"/>
      <c r="B548" s="214"/>
      <c r="C548" s="214"/>
      <c r="D548" s="214"/>
      <c r="E548" s="214"/>
      <c r="F548" s="214"/>
      <c r="G548" s="214"/>
      <c r="H548" s="214"/>
      <c r="I548" s="214"/>
      <c r="J548" s="214"/>
      <c r="K548" s="214"/>
      <c r="L548" s="214"/>
      <c r="M548" s="214"/>
      <c r="N548" s="214"/>
      <c r="O548" s="214"/>
      <c r="P548" s="214"/>
      <c r="Q548" s="214"/>
      <c r="R548" s="214"/>
      <c r="S548" s="214"/>
      <c r="T548" s="214"/>
      <c r="U548" s="214"/>
      <c r="V548" s="214"/>
      <c r="W548" s="214"/>
      <c r="X548" s="214"/>
      <c r="Y548" s="214"/>
      <c r="Z548" s="214"/>
      <c r="AA548" s="214"/>
      <c r="AB548" s="214"/>
      <c r="AC548" s="214"/>
      <c r="AD548" s="214"/>
      <c r="AE548" s="214"/>
      <c r="AF548" s="214"/>
      <c r="AG548" s="214"/>
      <c r="AH548" s="214"/>
      <c r="AI548" s="214"/>
      <c r="AJ548" s="214"/>
      <c r="AK548" s="214"/>
      <c r="AL548" s="214"/>
      <c r="AM548" s="214"/>
      <c r="AN548" s="214"/>
      <c r="AO548" s="214"/>
      <c r="AP548" s="214"/>
      <c r="AQ548" s="214"/>
      <c r="AR548" s="214"/>
      <c r="AS548" s="214"/>
      <c r="AT548" s="214"/>
      <c r="AU548" s="214"/>
      <c r="AV548" s="214"/>
      <c r="AW548" s="214"/>
      <c r="AX548" s="214"/>
      <c r="AY548" s="214"/>
      <c r="AZ548" s="214"/>
      <c r="BA548" s="214"/>
      <c r="BB548" s="214"/>
      <c r="BC548" s="214"/>
      <c r="BD548" s="214"/>
      <c r="BE548" s="214"/>
      <c r="BF548" s="214"/>
      <c r="BG548" s="214"/>
      <c r="BH548" s="214"/>
      <c r="BI548" s="214"/>
      <c r="BJ548" s="214"/>
      <c r="BK548" s="214"/>
      <c r="BL548" s="214"/>
      <c r="BM548" s="214"/>
      <c r="BN548" s="214"/>
      <c r="BO548" s="214"/>
      <c r="BP548" s="214"/>
      <c r="BQ548" s="214"/>
      <c r="BR548" s="214"/>
      <c r="BS548" s="214"/>
      <c r="BT548" s="214"/>
      <c r="BU548" s="214"/>
      <c r="BV548" s="214"/>
      <c r="BW548" s="214"/>
      <c r="BX548" s="214"/>
      <c r="BY548" s="214"/>
      <c r="BZ548" s="214"/>
      <c r="CA548" s="214"/>
    </row>
    <row r="549" spans="1:79" x14ac:dyDescent="0.25">
      <c r="A549" s="214"/>
      <c r="B549" s="214"/>
      <c r="C549" s="214"/>
      <c r="D549" s="214"/>
      <c r="E549" s="214"/>
      <c r="F549" s="214"/>
      <c r="G549" s="214"/>
      <c r="H549" s="214"/>
      <c r="I549" s="214"/>
      <c r="J549" s="214"/>
      <c r="K549" s="214"/>
      <c r="L549" s="214"/>
      <c r="M549" s="214"/>
      <c r="N549" s="214"/>
      <c r="O549" s="214"/>
      <c r="P549" s="214"/>
      <c r="Q549" s="214"/>
      <c r="R549" s="214"/>
      <c r="S549" s="214"/>
      <c r="T549" s="214"/>
      <c r="U549" s="214"/>
      <c r="V549" s="214"/>
      <c r="W549" s="214"/>
      <c r="X549" s="214"/>
      <c r="Y549" s="214"/>
      <c r="Z549" s="214"/>
      <c r="AA549" s="214"/>
      <c r="AB549" s="214"/>
      <c r="AC549" s="214"/>
      <c r="AD549" s="214"/>
      <c r="AE549" s="214"/>
      <c r="AF549" s="214"/>
      <c r="AG549" s="214"/>
      <c r="AH549" s="214"/>
      <c r="AI549" s="214"/>
      <c r="AJ549" s="214"/>
      <c r="AK549" s="214"/>
      <c r="AL549" s="214"/>
      <c r="AM549" s="214"/>
      <c r="AN549" s="214"/>
      <c r="AO549" s="214"/>
      <c r="AP549" s="214"/>
      <c r="AQ549" s="214"/>
      <c r="AR549" s="214"/>
      <c r="AS549" s="214"/>
      <c r="AT549" s="214"/>
      <c r="AU549" s="214"/>
      <c r="AV549" s="214"/>
      <c r="AW549" s="214"/>
      <c r="AX549" s="214"/>
      <c r="AY549" s="214"/>
      <c r="AZ549" s="214"/>
      <c r="BA549" s="214"/>
      <c r="BB549" s="214"/>
      <c r="BC549" s="214"/>
      <c r="BD549" s="214"/>
      <c r="BE549" s="214"/>
      <c r="BF549" s="214"/>
      <c r="BG549" s="214"/>
      <c r="BH549" s="214"/>
      <c r="BI549" s="214"/>
      <c r="BJ549" s="214"/>
      <c r="BK549" s="214"/>
      <c r="BL549" s="214"/>
      <c r="BM549" s="214"/>
      <c r="BN549" s="214"/>
      <c r="BO549" s="214"/>
      <c r="BP549" s="214"/>
      <c r="BQ549" s="214"/>
      <c r="BR549" s="214"/>
      <c r="BS549" s="214"/>
      <c r="BT549" s="214"/>
      <c r="BU549" s="214"/>
      <c r="BV549" s="214"/>
      <c r="BW549" s="214"/>
      <c r="BX549" s="214"/>
      <c r="BY549" s="214"/>
      <c r="BZ549" s="214"/>
      <c r="CA549" s="214"/>
    </row>
    <row r="550" spans="1:79" x14ac:dyDescent="0.25">
      <c r="A550" s="214"/>
      <c r="B550" s="214"/>
      <c r="C550" s="214"/>
      <c r="D550" s="214"/>
      <c r="E550" s="214"/>
      <c r="F550" s="214"/>
      <c r="G550" s="214"/>
      <c r="H550" s="214"/>
      <c r="I550" s="214"/>
      <c r="J550" s="214"/>
      <c r="K550" s="214"/>
      <c r="L550" s="214"/>
      <c r="M550" s="214"/>
      <c r="N550" s="214"/>
      <c r="O550" s="214"/>
      <c r="P550" s="214"/>
      <c r="Q550" s="214"/>
      <c r="R550" s="214"/>
      <c r="S550" s="214"/>
      <c r="T550" s="214"/>
      <c r="U550" s="214"/>
      <c r="V550" s="214"/>
      <c r="W550" s="214"/>
      <c r="X550" s="214"/>
      <c r="Y550" s="214"/>
      <c r="Z550" s="214"/>
      <c r="AA550" s="214"/>
      <c r="AB550" s="214"/>
      <c r="AC550" s="214"/>
      <c r="AD550" s="214"/>
      <c r="AE550" s="214"/>
      <c r="AF550" s="214"/>
      <c r="AG550" s="214"/>
      <c r="AH550" s="214"/>
      <c r="AI550" s="214"/>
      <c r="AJ550" s="214"/>
      <c r="AK550" s="214"/>
      <c r="AL550" s="214"/>
      <c r="AM550" s="214"/>
      <c r="AN550" s="214"/>
      <c r="AO550" s="214"/>
      <c r="AP550" s="214"/>
      <c r="AQ550" s="214"/>
      <c r="AR550" s="214"/>
      <c r="AS550" s="214"/>
      <c r="AT550" s="214"/>
      <c r="AU550" s="214"/>
      <c r="AV550" s="214"/>
      <c r="AW550" s="214"/>
      <c r="AX550" s="214"/>
      <c r="AY550" s="214"/>
      <c r="AZ550" s="214"/>
      <c r="BA550" s="214"/>
      <c r="BB550" s="214"/>
      <c r="BC550" s="214"/>
      <c r="BD550" s="214"/>
      <c r="BE550" s="214"/>
      <c r="BF550" s="214"/>
      <c r="BG550" s="214"/>
      <c r="BH550" s="214"/>
      <c r="BI550" s="214"/>
      <c r="BJ550" s="214"/>
      <c r="BK550" s="214"/>
      <c r="BL550" s="214"/>
      <c r="BM550" s="214"/>
      <c r="BN550" s="214"/>
      <c r="BO550" s="214"/>
      <c r="BP550" s="214"/>
      <c r="BQ550" s="214"/>
      <c r="BR550" s="214"/>
      <c r="BS550" s="214"/>
      <c r="BT550" s="214"/>
      <c r="BU550" s="214"/>
      <c r="BV550" s="214"/>
      <c r="BW550" s="214"/>
      <c r="BX550" s="214"/>
      <c r="BY550" s="214"/>
      <c r="BZ550" s="214"/>
      <c r="CA550" s="214"/>
    </row>
    <row r="551" spans="1:79" x14ac:dyDescent="0.25">
      <c r="A551" s="214"/>
      <c r="B551" s="214"/>
      <c r="C551" s="214"/>
      <c r="D551" s="214"/>
      <c r="E551" s="214"/>
      <c r="F551" s="214"/>
      <c r="G551" s="214"/>
      <c r="H551" s="214"/>
      <c r="I551" s="214"/>
      <c r="J551" s="214"/>
      <c r="K551" s="214"/>
      <c r="L551" s="214"/>
      <c r="M551" s="214"/>
      <c r="N551" s="214"/>
      <c r="O551" s="214"/>
      <c r="P551" s="214"/>
      <c r="Q551" s="214"/>
      <c r="R551" s="214"/>
      <c r="S551" s="214"/>
      <c r="T551" s="214"/>
      <c r="U551" s="214"/>
      <c r="V551" s="214"/>
      <c r="W551" s="214"/>
      <c r="X551" s="214"/>
      <c r="Y551" s="214"/>
      <c r="Z551" s="214"/>
      <c r="AA551" s="214"/>
      <c r="AB551" s="214"/>
      <c r="AC551" s="214"/>
      <c r="AD551" s="214"/>
      <c r="AE551" s="214"/>
      <c r="AF551" s="214"/>
      <c r="AG551" s="214"/>
      <c r="AH551" s="214"/>
      <c r="AI551" s="214"/>
      <c r="AJ551" s="214"/>
      <c r="AK551" s="214"/>
      <c r="AL551" s="214"/>
      <c r="AM551" s="214"/>
      <c r="AN551" s="214"/>
      <c r="AO551" s="214"/>
      <c r="AP551" s="214"/>
      <c r="AQ551" s="214"/>
      <c r="AR551" s="214"/>
      <c r="AS551" s="214"/>
      <c r="AT551" s="214"/>
      <c r="AU551" s="214"/>
      <c r="AV551" s="214"/>
      <c r="AW551" s="214"/>
      <c r="AX551" s="214"/>
      <c r="AY551" s="214"/>
      <c r="AZ551" s="214"/>
      <c r="BA551" s="214"/>
      <c r="BB551" s="214"/>
      <c r="BC551" s="214"/>
      <c r="BD551" s="214"/>
      <c r="BE551" s="214"/>
      <c r="BF551" s="214"/>
      <c r="BG551" s="214"/>
      <c r="BH551" s="214"/>
      <c r="BI551" s="214"/>
      <c r="BJ551" s="214"/>
      <c r="BK551" s="214"/>
      <c r="BL551" s="214"/>
      <c r="BM551" s="214"/>
      <c r="BN551" s="214"/>
      <c r="BO551" s="214"/>
      <c r="BP551" s="214"/>
      <c r="BQ551" s="214"/>
      <c r="BR551" s="214"/>
      <c r="BS551" s="214"/>
      <c r="BT551" s="214"/>
      <c r="BU551" s="214"/>
      <c r="BV551" s="214"/>
      <c r="BW551" s="214"/>
      <c r="BX551" s="214"/>
      <c r="BY551" s="214"/>
      <c r="BZ551" s="214"/>
      <c r="CA551" s="214"/>
    </row>
    <row r="552" spans="1:79" x14ac:dyDescent="0.25">
      <c r="A552" s="214"/>
      <c r="B552" s="214"/>
      <c r="C552" s="214"/>
      <c r="D552" s="214"/>
      <c r="E552" s="214"/>
      <c r="F552" s="214"/>
      <c r="G552" s="214"/>
      <c r="H552" s="214"/>
      <c r="I552" s="214"/>
      <c r="J552" s="214"/>
      <c r="K552" s="214"/>
      <c r="L552" s="214"/>
      <c r="M552" s="214"/>
      <c r="N552" s="214"/>
      <c r="O552" s="214"/>
      <c r="P552" s="214"/>
      <c r="Q552" s="214"/>
      <c r="R552" s="214"/>
      <c r="S552" s="214"/>
      <c r="T552" s="214"/>
      <c r="U552" s="214"/>
      <c r="V552" s="214"/>
      <c r="W552" s="214"/>
      <c r="X552" s="214"/>
      <c r="Y552" s="214"/>
      <c r="Z552" s="214"/>
      <c r="AA552" s="214"/>
      <c r="AB552" s="214"/>
      <c r="AC552" s="214"/>
      <c r="AD552" s="214"/>
      <c r="AE552" s="214"/>
      <c r="AF552" s="214"/>
      <c r="AG552" s="214"/>
      <c r="AH552" s="214"/>
      <c r="AI552" s="214"/>
      <c r="AJ552" s="214"/>
      <c r="AK552" s="214"/>
      <c r="AL552" s="214"/>
      <c r="AM552" s="214"/>
      <c r="AN552" s="214"/>
      <c r="AO552" s="214"/>
      <c r="AP552" s="214"/>
      <c r="AQ552" s="214"/>
      <c r="AR552" s="214"/>
      <c r="AS552" s="214"/>
      <c r="AT552" s="214"/>
      <c r="AU552" s="214"/>
      <c r="AV552" s="214"/>
      <c r="AW552" s="214"/>
      <c r="AX552" s="214"/>
      <c r="AY552" s="214"/>
      <c r="AZ552" s="214"/>
      <c r="BA552" s="214"/>
      <c r="BB552" s="214"/>
      <c r="BC552" s="214"/>
      <c r="BD552" s="214"/>
      <c r="BE552" s="214"/>
      <c r="BF552" s="214"/>
      <c r="BG552" s="214"/>
      <c r="BH552" s="214"/>
      <c r="BI552" s="214"/>
      <c r="BJ552" s="214"/>
      <c r="BK552" s="214"/>
      <c r="BL552" s="214"/>
      <c r="BM552" s="214"/>
      <c r="BN552" s="214"/>
      <c r="BO552" s="214"/>
      <c r="BP552" s="214"/>
      <c r="BQ552" s="214"/>
      <c r="BR552" s="214"/>
      <c r="BS552" s="214"/>
      <c r="BT552" s="214"/>
      <c r="BU552" s="214"/>
      <c r="BV552" s="214"/>
      <c r="BW552" s="214"/>
      <c r="BX552" s="214"/>
      <c r="BY552" s="214"/>
      <c r="BZ552" s="214"/>
      <c r="CA552" s="214"/>
    </row>
    <row r="553" spans="1:79" x14ac:dyDescent="0.25">
      <c r="A553" s="214"/>
      <c r="B553" s="214"/>
      <c r="C553" s="214"/>
      <c r="D553" s="214"/>
      <c r="E553" s="214"/>
      <c r="F553" s="214"/>
      <c r="G553" s="214"/>
      <c r="H553" s="214"/>
      <c r="I553" s="214"/>
      <c r="J553" s="214"/>
      <c r="K553" s="214"/>
      <c r="L553" s="214"/>
      <c r="M553" s="214"/>
      <c r="N553" s="214"/>
      <c r="O553" s="214"/>
      <c r="P553" s="214"/>
      <c r="Q553" s="214"/>
      <c r="R553" s="214"/>
      <c r="S553" s="214"/>
      <c r="T553" s="214"/>
      <c r="U553" s="214"/>
      <c r="V553" s="214"/>
      <c r="W553" s="214"/>
      <c r="X553" s="214"/>
      <c r="Y553" s="214"/>
      <c r="Z553" s="214"/>
      <c r="AA553" s="214"/>
      <c r="AB553" s="214"/>
      <c r="AC553" s="214"/>
      <c r="AD553" s="214"/>
      <c r="AE553" s="214"/>
      <c r="AF553" s="214"/>
      <c r="AG553" s="214"/>
      <c r="AH553" s="214"/>
      <c r="AI553" s="214"/>
      <c r="AJ553" s="214"/>
      <c r="AK553" s="214"/>
      <c r="AL553" s="214"/>
      <c r="AM553" s="214"/>
      <c r="AN553" s="214"/>
      <c r="AO553" s="214"/>
      <c r="AP553" s="214"/>
      <c r="AQ553" s="214"/>
      <c r="AR553" s="214"/>
      <c r="AS553" s="214"/>
      <c r="AT553" s="214"/>
      <c r="AU553" s="214"/>
      <c r="AV553" s="214"/>
      <c r="AW553" s="214"/>
      <c r="AX553" s="214"/>
      <c r="AY553" s="214"/>
      <c r="AZ553" s="214"/>
      <c r="BA553" s="214"/>
      <c r="BB553" s="214"/>
      <c r="BC553" s="214"/>
      <c r="BD553" s="214"/>
      <c r="BE553" s="214"/>
      <c r="BF553" s="214"/>
      <c r="BG553" s="214"/>
      <c r="BH553" s="214"/>
      <c r="BI553" s="214"/>
      <c r="BJ553" s="214"/>
      <c r="BK553" s="214"/>
      <c r="BL553" s="214"/>
      <c r="BM553" s="214"/>
      <c r="BN553" s="214"/>
      <c r="BO553" s="214"/>
      <c r="BP553" s="214"/>
      <c r="BQ553" s="214"/>
      <c r="BR553" s="214"/>
      <c r="BS553" s="214"/>
      <c r="BT553" s="214"/>
      <c r="BU553" s="214"/>
      <c r="BV553" s="214"/>
      <c r="BW553" s="214"/>
      <c r="BX553" s="214"/>
      <c r="BY553" s="214"/>
      <c r="BZ553" s="214"/>
      <c r="CA553" s="214"/>
    </row>
    <row r="554" spans="1:79" x14ac:dyDescent="0.25">
      <c r="A554" s="214"/>
      <c r="B554" s="214"/>
      <c r="C554" s="214"/>
      <c r="D554" s="214"/>
      <c r="E554" s="214"/>
      <c r="F554" s="214"/>
      <c r="G554" s="214"/>
      <c r="H554" s="214"/>
      <c r="I554" s="214"/>
      <c r="J554" s="214"/>
      <c r="K554" s="214"/>
      <c r="L554" s="214"/>
      <c r="M554" s="214"/>
      <c r="N554" s="214"/>
      <c r="O554" s="214"/>
      <c r="P554" s="214"/>
      <c r="Q554" s="214"/>
      <c r="R554" s="214"/>
      <c r="S554" s="214"/>
      <c r="T554" s="214"/>
      <c r="U554" s="214"/>
      <c r="V554" s="214"/>
      <c r="W554" s="214"/>
      <c r="X554" s="214"/>
      <c r="Y554" s="214"/>
      <c r="Z554" s="214"/>
      <c r="AA554" s="214"/>
      <c r="AB554" s="214"/>
      <c r="AC554" s="214"/>
      <c r="AD554" s="214"/>
      <c r="AE554" s="214"/>
      <c r="AF554" s="214"/>
      <c r="AG554" s="214"/>
      <c r="AH554" s="214"/>
      <c r="AI554" s="214"/>
      <c r="AJ554" s="214"/>
      <c r="AK554" s="214"/>
      <c r="AL554" s="214"/>
      <c r="AM554" s="214"/>
      <c r="AN554" s="214"/>
      <c r="AO554" s="214"/>
      <c r="AP554" s="214"/>
      <c r="AQ554" s="214"/>
      <c r="AR554" s="214"/>
      <c r="AS554" s="214"/>
      <c r="AT554" s="214"/>
      <c r="AU554" s="214"/>
      <c r="AV554" s="214"/>
      <c r="AW554" s="214"/>
      <c r="AX554" s="214"/>
      <c r="AY554" s="214"/>
      <c r="AZ554" s="214"/>
      <c r="BA554" s="214"/>
      <c r="BB554" s="214"/>
      <c r="BC554" s="214"/>
      <c r="BD554" s="214"/>
      <c r="BE554" s="214"/>
      <c r="BF554" s="214"/>
      <c r="BG554" s="214"/>
      <c r="BH554" s="214"/>
      <c r="BI554" s="214"/>
      <c r="BJ554" s="214"/>
      <c r="BK554" s="214"/>
      <c r="BL554" s="214"/>
      <c r="BM554" s="214"/>
      <c r="BN554" s="214"/>
      <c r="BO554" s="214"/>
      <c r="BP554" s="214"/>
      <c r="BQ554" s="214"/>
      <c r="BR554" s="214"/>
      <c r="BS554" s="214"/>
      <c r="BT554" s="214"/>
      <c r="BU554" s="214"/>
      <c r="BV554" s="214"/>
      <c r="BW554" s="214"/>
      <c r="BX554" s="214"/>
      <c r="BY554" s="214"/>
      <c r="BZ554" s="214"/>
      <c r="CA554" s="214"/>
    </row>
    <row r="555" spans="1:79" x14ac:dyDescent="0.25">
      <c r="A555" s="214"/>
      <c r="B555" s="214"/>
      <c r="C555" s="214"/>
      <c r="D555" s="214"/>
      <c r="E555" s="214"/>
      <c r="F555" s="214"/>
      <c r="G555" s="214"/>
      <c r="H555" s="214"/>
      <c r="I555" s="214"/>
      <c r="J555" s="214"/>
      <c r="K555" s="214"/>
      <c r="L555" s="214"/>
      <c r="M555" s="214"/>
      <c r="N555" s="214"/>
      <c r="O555" s="214"/>
      <c r="P555" s="214"/>
      <c r="Q555" s="214"/>
      <c r="R555" s="214"/>
      <c r="S555" s="214"/>
      <c r="T555" s="214"/>
      <c r="U555" s="214"/>
      <c r="V555" s="214"/>
      <c r="W555" s="214"/>
      <c r="X555" s="214"/>
      <c r="Y555" s="214"/>
      <c r="Z555" s="214"/>
      <c r="AA555" s="214"/>
      <c r="AB555" s="214"/>
      <c r="AC555" s="214"/>
      <c r="AD555" s="214"/>
      <c r="AE555" s="214"/>
      <c r="AF555" s="214"/>
      <c r="AG555" s="214"/>
      <c r="AH555" s="214"/>
      <c r="AI555" s="214"/>
      <c r="AJ555" s="214"/>
      <c r="AK555" s="214"/>
      <c r="AL555" s="214"/>
      <c r="AM555" s="214"/>
      <c r="AN555" s="214"/>
      <c r="AO555" s="214"/>
      <c r="AP555" s="214"/>
      <c r="AQ555" s="214"/>
      <c r="AR555" s="214"/>
      <c r="AS555" s="214"/>
      <c r="AT555" s="214"/>
      <c r="AU555" s="214"/>
      <c r="AV555" s="214"/>
      <c r="AW555" s="214"/>
      <c r="AX555" s="214"/>
      <c r="AY555" s="214"/>
      <c r="AZ555" s="214"/>
      <c r="BA555" s="214"/>
      <c r="BB555" s="214"/>
      <c r="BC555" s="214"/>
      <c r="BD555" s="214"/>
      <c r="BE555" s="214"/>
      <c r="BF555" s="214"/>
      <c r="BG555" s="214"/>
      <c r="BH555" s="214"/>
      <c r="BI555" s="214"/>
      <c r="BJ555" s="214"/>
      <c r="BK555" s="214"/>
      <c r="BL555" s="214"/>
      <c r="BM555" s="214"/>
      <c r="BN555" s="214"/>
      <c r="BO555" s="214"/>
      <c r="BP555" s="214"/>
      <c r="BQ555" s="214"/>
      <c r="BR555" s="214"/>
      <c r="BS555" s="214"/>
      <c r="BT555" s="214"/>
      <c r="BU555" s="214"/>
      <c r="BV555" s="214"/>
      <c r="BW555" s="214"/>
      <c r="BX555" s="214"/>
      <c r="BY555" s="214"/>
      <c r="BZ555" s="214"/>
      <c r="CA555" s="214"/>
    </row>
    <row r="556" spans="1:79" x14ac:dyDescent="0.25">
      <c r="A556" s="214"/>
      <c r="B556" s="214"/>
      <c r="C556" s="214"/>
      <c r="D556" s="214"/>
      <c r="E556" s="214"/>
      <c r="F556" s="214"/>
      <c r="G556" s="214"/>
      <c r="H556" s="214"/>
      <c r="I556" s="214"/>
      <c r="J556" s="214"/>
      <c r="K556" s="214"/>
      <c r="L556" s="214"/>
      <c r="M556" s="214"/>
      <c r="N556" s="214"/>
      <c r="O556" s="214"/>
      <c r="P556" s="214"/>
      <c r="Q556" s="214"/>
      <c r="R556" s="214"/>
      <c r="S556" s="214"/>
      <c r="T556" s="214"/>
      <c r="U556" s="214"/>
      <c r="V556" s="214"/>
      <c r="W556" s="214"/>
      <c r="X556" s="214"/>
      <c r="Y556" s="214"/>
      <c r="Z556" s="214"/>
      <c r="AA556" s="214"/>
      <c r="AB556" s="214"/>
      <c r="AC556" s="214"/>
      <c r="AD556" s="214"/>
      <c r="AE556" s="214"/>
      <c r="AF556" s="214"/>
      <c r="AG556" s="214"/>
      <c r="AH556" s="214"/>
      <c r="AI556" s="214"/>
      <c r="AJ556" s="214"/>
      <c r="AK556" s="214"/>
      <c r="AL556" s="214"/>
      <c r="AM556" s="214"/>
      <c r="AN556" s="214"/>
      <c r="AO556" s="214"/>
      <c r="AP556" s="214"/>
      <c r="AQ556" s="214"/>
      <c r="AR556" s="214"/>
      <c r="AS556" s="214"/>
      <c r="AT556" s="214"/>
      <c r="AU556" s="214"/>
      <c r="AV556" s="214"/>
      <c r="AW556" s="214"/>
      <c r="AX556" s="214"/>
      <c r="AY556" s="214"/>
      <c r="AZ556" s="214"/>
      <c r="BA556" s="214"/>
      <c r="BB556" s="214"/>
      <c r="BC556" s="214"/>
      <c r="BD556" s="214"/>
      <c r="BE556" s="214"/>
      <c r="BF556" s="214"/>
      <c r="BG556" s="214"/>
      <c r="BH556" s="214"/>
      <c r="BI556" s="214"/>
      <c r="BJ556" s="214"/>
      <c r="BK556" s="214"/>
      <c r="BL556" s="214"/>
      <c r="BM556" s="214"/>
      <c r="BN556" s="214"/>
      <c r="BO556" s="214"/>
      <c r="BP556" s="214"/>
      <c r="BQ556" s="214"/>
      <c r="BR556" s="214"/>
      <c r="BS556" s="214"/>
      <c r="BT556" s="214"/>
      <c r="BU556" s="214"/>
      <c r="BV556" s="214"/>
      <c r="BW556" s="214"/>
      <c r="BX556" s="214"/>
      <c r="BY556" s="214"/>
      <c r="BZ556" s="214"/>
      <c r="CA556" s="214"/>
    </row>
    <row r="557" spans="1:79" x14ac:dyDescent="0.25">
      <c r="A557" s="214"/>
      <c r="B557" s="214"/>
      <c r="C557" s="214"/>
      <c r="D557" s="214"/>
      <c r="E557" s="214"/>
      <c r="F557" s="214"/>
      <c r="G557" s="214"/>
      <c r="H557" s="214"/>
      <c r="I557" s="214"/>
      <c r="J557" s="214"/>
      <c r="K557" s="214"/>
      <c r="L557" s="214"/>
      <c r="M557" s="214"/>
      <c r="N557" s="214"/>
      <c r="O557" s="214"/>
      <c r="P557" s="214"/>
      <c r="Q557" s="214"/>
      <c r="R557" s="214"/>
      <c r="S557" s="214"/>
      <c r="T557" s="214"/>
      <c r="U557" s="214"/>
      <c r="V557" s="214"/>
      <c r="W557" s="214"/>
      <c r="X557" s="214"/>
      <c r="Y557" s="214"/>
      <c r="Z557" s="214"/>
      <c r="AA557" s="214"/>
      <c r="AB557" s="214"/>
      <c r="AC557" s="214"/>
      <c r="AD557" s="214"/>
      <c r="AE557" s="214"/>
      <c r="AF557" s="214"/>
      <c r="AG557" s="214"/>
      <c r="AH557" s="214"/>
      <c r="AI557" s="214"/>
      <c r="AJ557" s="214"/>
      <c r="AK557" s="214"/>
      <c r="AL557" s="214"/>
      <c r="AM557" s="214"/>
      <c r="AN557" s="214"/>
      <c r="AO557" s="214"/>
      <c r="AP557" s="214"/>
      <c r="AQ557" s="214"/>
      <c r="AR557" s="214"/>
      <c r="AS557" s="214"/>
      <c r="AT557" s="214"/>
      <c r="AU557" s="214"/>
      <c r="AV557" s="214"/>
      <c r="AW557" s="214"/>
      <c r="AX557" s="214"/>
      <c r="AY557" s="214"/>
      <c r="AZ557" s="214"/>
      <c r="BA557" s="214"/>
      <c r="BB557" s="214"/>
      <c r="BC557" s="214"/>
      <c r="BD557" s="214"/>
      <c r="BE557" s="214"/>
      <c r="BF557" s="214"/>
      <c r="BG557" s="214"/>
      <c r="BH557" s="214"/>
      <c r="BI557" s="214"/>
      <c r="BJ557" s="214"/>
      <c r="BK557" s="214"/>
      <c r="BL557" s="214"/>
      <c r="BM557" s="214"/>
      <c r="BN557" s="214"/>
      <c r="BO557" s="214"/>
      <c r="BP557" s="214"/>
      <c r="BQ557" s="214"/>
      <c r="BR557" s="214"/>
      <c r="BS557" s="214"/>
      <c r="BT557" s="214"/>
      <c r="BU557" s="214"/>
      <c r="BV557" s="214"/>
      <c r="BW557" s="214"/>
      <c r="BX557" s="214"/>
      <c r="BY557" s="214"/>
      <c r="BZ557" s="214"/>
      <c r="CA557" s="214"/>
    </row>
    <row r="558" spans="1:79" x14ac:dyDescent="0.25">
      <c r="A558" s="214"/>
      <c r="B558" s="214"/>
      <c r="C558" s="214"/>
      <c r="D558" s="214"/>
      <c r="E558" s="214"/>
      <c r="F558" s="214"/>
      <c r="G558" s="214"/>
      <c r="H558" s="214"/>
      <c r="I558" s="214"/>
      <c r="J558" s="214"/>
      <c r="K558" s="214"/>
      <c r="L558" s="214"/>
      <c r="M558" s="214"/>
      <c r="N558" s="214"/>
      <c r="O558" s="214"/>
      <c r="P558" s="214"/>
      <c r="Q558" s="214"/>
      <c r="R558" s="214"/>
      <c r="S558" s="214"/>
      <c r="T558" s="214"/>
      <c r="U558" s="214"/>
      <c r="V558" s="214"/>
      <c r="W558" s="214"/>
      <c r="X558" s="214"/>
      <c r="Y558" s="214"/>
      <c r="Z558" s="214"/>
      <c r="AA558" s="214"/>
      <c r="AB558" s="214"/>
      <c r="AC558" s="214"/>
      <c r="AD558" s="214"/>
      <c r="AE558" s="214"/>
      <c r="AF558" s="214"/>
      <c r="AG558" s="214"/>
      <c r="AH558" s="214"/>
      <c r="AI558" s="214"/>
      <c r="AJ558" s="214"/>
      <c r="AK558" s="214"/>
      <c r="AL558" s="214"/>
      <c r="AM558" s="214"/>
      <c r="AN558" s="214"/>
      <c r="AO558" s="214"/>
      <c r="AP558" s="214"/>
      <c r="AQ558" s="214"/>
      <c r="AR558" s="214"/>
      <c r="AS558" s="214"/>
      <c r="AT558" s="214"/>
      <c r="AU558" s="214"/>
      <c r="AV558" s="214"/>
      <c r="AW558" s="214"/>
      <c r="AX558" s="214"/>
      <c r="AY558" s="214"/>
      <c r="AZ558" s="214"/>
      <c r="BA558" s="214"/>
      <c r="BB558" s="214"/>
      <c r="BC558" s="214"/>
      <c r="BD558" s="214"/>
      <c r="BE558" s="214"/>
      <c r="BF558" s="214"/>
      <c r="BG558" s="214"/>
      <c r="BH558" s="214"/>
      <c r="BI558" s="214"/>
      <c r="BJ558" s="214"/>
      <c r="BK558" s="214"/>
      <c r="BL558" s="214"/>
      <c r="BM558" s="214"/>
      <c r="BN558" s="214"/>
      <c r="BO558" s="214"/>
      <c r="BP558" s="214"/>
      <c r="BQ558" s="214"/>
      <c r="BR558" s="214"/>
      <c r="BS558" s="214"/>
      <c r="BT558" s="214"/>
      <c r="BU558" s="214"/>
      <c r="BV558" s="214"/>
      <c r="BW558" s="214"/>
      <c r="BX558" s="214"/>
      <c r="BY558" s="214"/>
      <c r="BZ558" s="214"/>
      <c r="CA558" s="214"/>
    </row>
    <row r="559" spans="1:79" x14ac:dyDescent="0.25">
      <c r="A559" s="214"/>
      <c r="B559" s="214"/>
      <c r="C559" s="214"/>
      <c r="D559" s="214"/>
      <c r="E559" s="214"/>
      <c r="F559" s="214"/>
      <c r="G559" s="214"/>
      <c r="H559" s="214"/>
      <c r="I559" s="214"/>
      <c r="J559" s="214"/>
      <c r="K559" s="214"/>
      <c r="L559" s="214"/>
      <c r="M559" s="214"/>
      <c r="N559" s="214"/>
      <c r="O559" s="214"/>
      <c r="P559" s="214"/>
      <c r="Q559" s="214"/>
      <c r="R559" s="214"/>
      <c r="S559" s="214"/>
      <c r="T559" s="214"/>
      <c r="U559" s="214"/>
      <c r="V559" s="214"/>
      <c r="W559" s="214"/>
      <c r="X559" s="214"/>
      <c r="Y559" s="214"/>
      <c r="Z559" s="214"/>
      <c r="AA559" s="214"/>
      <c r="AB559" s="214"/>
      <c r="AC559" s="214"/>
      <c r="AD559" s="214"/>
      <c r="AE559" s="214"/>
      <c r="AF559" s="214"/>
      <c r="AG559" s="214"/>
      <c r="AH559" s="214"/>
      <c r="AI559" s="214"/>
      <c r="AJ559" s="214"/>
      <c r="AK559" s="214"/>
      <c r="AL559" s="214"/>
      <c r="AM559" s="214"/>
      <c r="AN559" s="214"/>
      <c r="AO559" s="214"/>
      <c r="AP559" s="214"/>
      <c r="AQ559" s="214"/>
      <c r="AR559" s="214"/>
      <c r="AS559" s="214"/>
      <c r="AT559" s="214"/>
      <c r="AU559" s="214"/>
      <c r="AV559" s="214"/>
      <c r="AW559" s="214"/>
      <c r="AX559" s="214"/>
      <c r="AY559" s="214"/>
      <c r="AZ559" s="214"/>
      <c r="BA559" s="214"/>
      <c r="BB559" s="214"/>
      <c r="BC559" s="214"/>
      <c r="BD559" s="214"/>
      <c r="BE559" s="214"/>
      <c r="BF559" s="214"/>
      <c r="BG559" s="214"/>
      <c r="BH559" s="214"/>
      <c r="BI559" s="214"/>
      <c r="BJ559" s="214"/>
      <c r="BK559" s="214"/>
      <c r="BL559" s="214"/>
      <c r="BM559" s="214"/>
      <c r="BN559" s="214"/>
      <c r="BO559" s="214"/>
      <c r="BP559" s="214"/>
      <c r="BQ559" s="214"/>
      <c r="BR559" s="214"/>
      <c r="BS559" s="214"/>
      <c r="BT559" s="214"/>
      <c r="BU559" s="214"/>
      <c r="BV559" s="214"/>
      <c r="BW559" s="214"/>
      <c r="BX559" s="214"/>
      <c r="BY559" s="214"/>
      <c r="BZ559" s="214"/>
      <c r="CA559" s="214"/>
    </row>
    <row r="560" spans="1:79" x14ac:dyDescent="0.25">
      <c r="A560" s="214"/>
      <c r="B560" s="214"/>
      <c r="C560" s="214"/>
      <c r="D560" s="214"/>
      <c r="E560" s="214"/>
      <c r="F560" s="214"/>
      <c r="G560" s="214"/>
      <c r="H560" s="214"/>
      <c r="I560" s="214"/>
      <c r="J560" s="214"/>
      <c r="K560" s="214"/>
      <c r="L560" s="214"/>
      <c r="M560" s="214"/>
      <c r="N560" s="214"/>
      <c r="O560" s="214"/>
      <c r="P560" s="214"/>
      <c r="Q560" s="214"/>
      <c r="R560" s="214"/>
      <c r="S560" s="214"/>
      <c r="T560" s="214"/>
      <c r="U560" s="214"/>
      <c r="V560" s="214"/>
      <c r="W560" s="214"/>
      <c r="X560" s="214"/>
      <c r="Y560" s="214"/>
      <c r="Z560" s="214"/>
      <c r="AA560" s="214"/>
      <c r="AB560" s="214"/>
      <c r="AC560" s="214"/>
      <c r="AD560" s="214"/>
      <c r="AE560" s="214"/>
      <c r="AF560" s="214"/>
      <c r="AG560" s="214"/>
      <c r="AH560" s="214"/>
      <c r="AI560" s="214"/>
      <c r="AJ560" s="214"/>
      <c r="AK560" s="214"/>
      <c r="AL560" s="214"/>
      <c r="AM560" s="214"/>
      <c r="AN560" s="214"/>
      <c r="AO560" s="214"/>
      <c r="AP560" s="214"/>
      <c r="AQ560" s="214"/>
      <c r="AR560" s="214"/>
      <c r="AS560" s="214"/>
      <c r="AT560" s="214"/>
      <c r="AU560" s="214"/>
      <c r="AV560" s="214"/>
      <c r="AW560" s="214"/>
      <c r="AX560" s="214"/>
      <c r="AY560" s="214"/>
      <c r="AZ560" s="214"/>
      <c r="BA560" s="214"/>
      <c r="BB560" s="214"/>
      <c r="BC560" s="214"/>
      <c r="BD560" s="214"/>
      <c r="BE560" s="214"/>
      <c r="BF560" s="214"/>
      <c r="BG560" s="214"/>
      <c r="BH560" s="214"/>
      <c r="BI560" s="214"/>
      <c r="BJ560" s="214"/>
      <c r="BK560" s="214"/>
      <c r="BL560" s="214"/>
      <c r="BM560" s="214"/>
      <c r="BN560" s="214"/>
      <c r="BO560" s="214"/>
      <c r="BP560" s="214"/>
      <c r="BQ560" s="214"/>
      <c r="BR560" s="214"/>
      <c r="BS560" s="214"/>
      <c r="BT560" s="214"/>
      <c r="BU560" s="214"/>
      <c r="BV560" s="214"/>
      <c r="BW560" s="214"/>
      <c r="BX560" s="214"/>
      <c r="BY560" s="214"/>
      <c r="BZ560" s="214"/>
      <c r="CA560" s="214"/>
    </row>
    <row r="561" spans="1:79" x14ac:dyDescent="0.25">
      <c r="A561" s="214"/>
      <c r="B561" s="214"/>
      <c r="C561" s="214"/>
      <c r="D561" s="214"/>
      <c r="E561" s="214"/>
      <c r="F561" s="214"/>
      <c r="G561" s="214"/>
      <c r="H561" s="214"/>
      <c r="I561" s="214"/>
      <c r="J561" s="214"/>
      <c r="K561" s="214"/>
      <c r="L561" s="214"/>
      <c r="M561" s="214"/>
      <c r="N561" s="214"/>
      <c r="O561" s="214"/>
      <c r="P561" s="214"/>
      <c r="Q561" s="214"/>
      <c r="R561" s="214"/>
      <c r="S561" s="214"/>
      <c r="T561" s="214"/>
      <c r="U561" s="214"/>
      <c r="V561" s="214"/>
      <c r="W561" s="214"/>
      <c r="X561" s="214"/>
      <c r="Y561" s="214"/>
      <c r="Z561" s="214"/>
      <c r="AA561" s="214"/>
      <c r="AB561" s="214"/>
      <c r="AC561" s="214"/>
      <c r="AD561" s="214"/>
      <c r="AE561" s="214"/>
      <c r="AF561" s="214"/>
      <c r="AG561" s="214"/>
      <c r="AH561" s="214"/>
      <c r="AI561" s="214"/>
      <c r="AJ561" s="214"/>
      <c r="AK561" s="214"/>
      <c r="AL561" s="214"/>
      <c r="AM561" s="214"/>
      <c r="AN561" s="214"/>
      <c r="AO561" s="214"/>
      <c r="AP561" s="214"/>
      <c r="AQ561" s="214"/>
      <c r="AR561" s="214"/>
      <c r="AS561" s="214"/>
      <c r="AT561" s="214"/>
      <c r="AU561" s="214"/>
      <c r="AV561" s="214"/>
      <c r="AW561" s="214"/>
      <c r="AX561" s="214"/>
      <c r="AY561" s="214"/>
      <c r="AZ561" s="214"/>
      <c r="BA561" s="214"/>
      <c r="BB561" s="214"/>
      <c r="BC561" s="214"/>
      <c r="BD561" s="214"/>
      <c r="BE561" s="214"/>
      <c r="BF561" s="214"/>
      <c r="BG561" s="214"/>
      <c r="BH561" s="214"/>
      <c r="BI561" s="214"/>
      <c r="BJ561" s="214"/>
      <c r="BK561" s="214"/>
      <c r="BL561" s="214"/>
      <c r="BM561" s="214"/>
      <c r="BN561" s="214"/>
      <c r="BO561" s="214"/>
      <c r="BP561" s="214"/>
      <c r="BQ561" s="214"/>
      <c r="BR561" s="214"/>
      <c r="BS561" s="214"/>
      <c r="BT561" s="214"/>
      <c r="BU561" s="214"/>
      <c r="BV561" s="214"/>
      <c r="BW561" s="214"/>
      <c r="BX561" s="214"/>
      <c r="BY561" s="214"/>
      <c r="BZ561" s="214"/>
      <c r="CA561" s="214"/>
    </row>
    <row r="562" spans="1:79" x14ac:dyDescent="0.25">
      <c r="A562" s="214"/>
      <c r="B562" s="214"/>
      <c r="C562" s="214"/>
      <c r="D562" s="214"/>
      <c r="E562" s="214"/>
      <c r="F562" s="214"/>
      <c r="G562" s="214"/>
      <c r="H562" s="214"/>
      <c r="I562" s="214"/>
      <c r="J562" s="214"/>
      <c r="K562" s="214"/>
      <c r="L562" s="214"/>
      <c r="M562" s="214"/>
      <c r="N562" s="214"/>
      <c r="O562" s="214"/>
      <c r="P562" s="214"/>
      <c r="Q562" s="214"/>
      <c r="R562" s="214"/>
      <c r="S562" s="214"/>
      <c r="T562" s="214"/>
      <c r="U562" s="214"/>
      <c r="V562" s="214"/>
      <c r="W562" s="214"/>
      <c r="X562" s="214"/>
      <c r="Y562" s="214"/>
      <c r="Z562" s="214"/>
      <c r="AA562" s="214"/>
      <c r="AB562" s="214"/>
      <c r="AC562" s="214"/>
      <c r="AD562" s="214"/>
      <c r="AE562" s="214"/>
      <c r="AF562" s="214"/>
      <c r="AG562" s="214"/>
      <c r="AH562" s="214"/>
      <c r="AI562" s="214"/>
      <c r="AJ562" s="214"/>
      <c r="AK562" s="214"/>
      <c r="AL562" s="214"/>
      <c r="AM562" s="214"/>
      <c r="AN562" s="214"/>
      <c r="AO562" s="214"/>
      <c r="AP562" s="214"/>
      <c r="AQ562" s="214"/>
      <c r="AR562" s="214"/>
      <c r="AS562" s="214"/>
      <c r="AT562" s="214"/>
      <c r="AU562" s="214"/>
      <c r="AV562" s="214"/>
      <c r="AW562" s="214"/>
      <c r="AX562" s="214"/>
      <c r="AY562" s="214"/>
      <c r="AZ562" s="214"/>
      <c r="BA562" s="214"/>
      <c r="BB562" s="214"/>
      <c r="BC562" s="214"/>
      <c r="BD562" s="214"/>
      <c r="BE562" s="214"/>
      <c r="BF562" s="214"/>
      <c r="BG562" s="214"/>
      <c r="BH562" s="214"/>
      <c r="BI562" s="214"/>
      <c r="BJ562" s="214"/>
      <c r="BK562" s="214"/>
      <c r="BL562" s="214"/>
      <c r="BM562" s="214"/>
      <c r="BN562" s="214"/>
      <c r="BO562" s="214"/>
      <c r="BP562" s="214"/>
      <c r="BQ562" s="214"/>
      <c r="BR562" s="214"/>
      <c r="BS562" s="214"/>
      <c r="BT562" s="214"/>
      <c r="BU562" s="214"/>
      <c r="BV562" s="214"/>
      <c r="BW562" s="214"/>
      <c r="BX562" s="214"/>
      <c r="BY562" s="214"/>
      <c r="BZ562" s="214"/>
      <c r="CA562" s="214"/>
    </row>
    <row r="563" spans="1:79" x14ac:dyDescent="0.25">
      <c r="A563" s="214"/>
      <c r="B563" s="214"/>
      <c r="C563" s="214"/>
      <c r="D563" s="214"/>
      <c r="E563" s="214"/>
      <c r="F563" s="214"/>
      <c r="G563" s="214"/>
      <c r="H563" s="214"/>
      <c r="I563" s="214"/>
      <c r="J563" s="214"/>
      <c r="K563" s="214"/>
      <c r="L563" s="214"/>
      <c r="M563" s="214"/>
      <c r="N563" s="214"/>
      <c r="O563" s="214"/>
      <c r="P563" s="214"/>
      <c r="Q563" s="214"/>
      <c r="R563" s="214"/>
      <c r="S563" s="214"/>
      <c r="T563" s="214"/>
      <c r="U563" s="214"/>
      <c r="V563" s="214"/>
      <c r="W563" s="214"/>
      <c r="X563" s="214"/>
      <c r="Y563" s="214"/>
      <c r="Z563" s="214"/>
      <c r="AA563" s="214"/>
      <c r="AB563" s="214"/>
      <c r="AC563" s="214"/>
      <c r="AD563" s="214"/>
      <c r="AE563" s="214"/>
      <c r="AF563" s="214"/>
      <c r="AG563" s="214"/>
      <c r="AH563" s="214"/>
      <c r="AI563" s="214"/>
      <c r="AJ563" s="214"/>
      <c r="AK563" s="214"/>
      <c r="AL563" s="214"/>
      <c r="AM563" s="214"/>
      <c r="AN563" s="214"/>
      <c r="AO563" s="214"/>
      <c r="AP563" s="214"/>
      <c r="AQ563" s="214"/>
      <c r="AR563" s="214"/>
      <c r="AS563" s="214"/>
      <c r="AT563" s="214"/>
      <c r="AU563" s="214"/>
      <c r="AV563" s="214"/>
      <c r="AW563" s="214"/>
      <c r="AX563" s="214"/>
      <c r="AY563" s="214"/>
      <c r="AZ563" s="214"/>
      <c r="BA563" s="214"/>
      <c r="BB563" s="214"/>
      <c r="BC563" s="214"/>
      <c r="BD563" s="214"/>
      <c r="BE563" s="214"/>
      <c r="BF563" s="214"/>
      <c r="BG563" s="214"/>
      <c r="BH563" s="214"/>
      <c r="BI563" s="214"/>
      <c r="BJ563" s="214"/>
      <c r="BK563" s="214"/>
      <c r="BL563" s="214"/>
      <c r="BM563" s="214"/>
      <c r="BN563" s="214"/>
      <c r="BO563" s="214"/>
      <c r="BP563" s="214"/>
      <c r="BQ563" s="214"/>
      <c r="BR563" s="214"/>
      <c r="BS563" s="214"/>
      <c r="BT563" s="214"/>
      <c r="BU563" s="214"/>
      <c r="BV563" s="214"/>
      <c r="BW563" s="214"/>
      <c r="BX563" s="214"/>
      <c r="BY563" s="214"/>
      <c r="BZ563" s="214"/>
      <c r="CA563" s="214"/>
    </row>
    <row r="564" spans="1:79" x14ac:dyDescent="0.25">
      <c r="A564" s="214"/>
      <c r="B564" s="214"/>
      <c r="C564" s="214"/>
      <c r="D564" s="214"/>
      <c r="E564" s="214"/>
      <c r="F564" s="214"/>
      <c r="G564" s="214"/>
      <c r="H564" s="214"/>
      <c r="I564" s="214"/>
      <c r="J564" s="214"/>
      <c r="K564" s="214"/>
      <c r="L564" s="214"/>
      <c r="M564" s="214"/>
      <c r="N564" s="214"/>
      <c r="O564" s="214"/>
      <c r="P564" s="214"/>
      <c r="Q564" s="214"/>
      <c r="R564" s="214"/>
      <c r="S564" s="214"/>
      <c r="T564" s="214"/>
      <c r="U564" s="214"/>
      <c r="V564" s="214"/>
      <c r="W564" s="214"/>
      <c r="X564" s="214"/>
      <c r="Y564" s="214"/>
      <c r="Z564" s="214"/>
      <c r="AA564" s="214"/>
      <c r="AB564" s="214"/>
      <c r="AC564" s="214"/>
      <c r="AD564" s="214"/>
      <c r="AE564" s="214"/>
      <c r="AF564" s="214"/>
      <c r="AG564" s="214"/>
      <c r="AH564" s="214"/>
      <c r="AI564" s="214"/>
      <c r="AJ564" s="214"/>
      <c r="AK564" s="214"/>
      <c r="AL564" s="214"/>
      <c r="AM564" s="214"/>
      <c r="AN564" s="214"/>
      <c r="AO564" s="214"/>
      <c r="AP564" s="214"/>
      <c r="AQ564" s="214"/>
      <c r="AR564" s="214"/>
      <c r="AS564" s="214"/>
      <c r="AT564" s="214"/>
      <c r="AU564" s="214"/>
      <c r="AV564" s="214"/>
      <c r="AW564" s="214"/>
      <c r="AX564" s="214"/>
      <c r="AY564" s="214"/>
      <c r="AZ564" s="214"/>
      <c r="BA564" s="214"/>
      <c r="BB564" s="214"/>
      <c r="BC564" s="214"/>
      <c r="BD564" s="214"/>
      <c r="BE564" s="214"/>
      <c r="BF564" s="214"/>
      <c r="BG564" s="214"/>
      <c r="BH564" s="214"/>
      <c r="BI564" s="214"/>
      <c r="BJ564" s="214"/>
      <c r="BK564" s="214"/>
      <c r="BL564" s="214"/>
      <c r="BM564" s="214"/>
      <c r="BN564" s="214"/>
      <c r="BO564" s="214"/>
      <c r="BP564" s="214"/>
      <c r="BQ564" s="214"/>
      <c r="BR564" s="214"/>
      <c r="BS564" s="214"/>
      <c r="BT564" s="214"/>
      <c r="BU564" s="214"/>
      <c r="BV564" s="214"/>
      <c r="BW564" s="214"/>
      <c r="BX564" s="214"/>
      <c r="BY564" s="214"/>
      <c r="BZ564" s="214"/>
      <c r="CA564" s="214"/>
    </row>
    <row r="565" spans="1:79" x14ac:dyDescent="0.25">
      <c r="A565" s="214"/>
      <c r="B565" s="214"/>
      <c r="C565" s="214"/>
      <c r="D565" s="214"/>
      <c r="E565" s="214"/>
      <c r="F565" s="214"/>
      <c r="G565" s="214"/>
      <c r="H565" s="214"/>
      <c r="I565" s="214"/>
      <c r="J565" s="214"/>
      <c r="K565" s="214"/>
      <c r="L565" s="214"/>
      <c r="M565" s="214"/>
      <c r="N565" s="214"/>
      <c r="O565" s="214"/>
      <c r="P565" s="214"/>
      <c r="Q565" s="214"/>
      <c r="R565" s="214"/>
      <c r="S565" s="214"/>
      <c r="T565" s="214"/>
      <c r="U565" s="214"/>
      <c r="V565" s="214"/>
      <c r="W565" s="214"/>
      <c r="X565" s="214"/>
      <c r="Y565" s="214"/>
      <c r="Z565" s="214"/>
      <c r="AA565" s="214"/>
      <c r="AB565" s="214"/>
      <c r="AC565" s="214"/>
      <c r="AD565" s="214"/>
      <c r="AE565" s="214"/>
      <c r="AF565" s="214"/>
      <c r="AG565" s="214"/>
      <c r="AH565" s="214"/>
      <c r="AI565" s="214"/>
      <c r="AJ565" s="214"/>
      <c r="AK565" s="214"/>
      <c r="AL565" s="214"/>
      <c r="AM565" s="214"/>
      <c r="AN565" s="214"/>
      <c r="AO565" s="214"/>
      <c r="AP565" s="214"/>
      <c r="AQ565" s="214"/>
      <c r="AR565" s="214"/>
      <c r="AS565" s="214"/>
      <c r="AT565" s="214"/>
      <c r="AU565" s="214"/>
      <c r="AV565" s="214"/>
      <c r="AW565" s="214"/>
      <c r="AX565" s="214"/>
      <c r="AY565" s="214"/>
      <c r="AZ565" s="214"/>
      <c r="BA565" s="214"/>
      <c r="BB565" s="214"/>
      <c r="BC565" s="214"/>
      <c r="BD565" s="214"/>
      <c r="BE565" s="214"/>
      <c r="BF565" s="214"/>
      <c r="BG565" s="214"/>
      <c r="BH565" s="214"/>
      <c r="BI565" s="214"/>
      <c r="BJ565" s="214"/>
      <c r="BK565" s="214"/>
      <c r="BL565" s="214"/>
      <c r="BM565" s="214"/>
      <c r="BN565" s="214"/>
      <c r="BO565" s="214"/>
      <c r="BP565" s="214"/>
      <c r="BQ565" s="214"/>
      <c r="BR565" s="214"/>
      <c r="BS565" s="214"/>
      <c r="BT565" s="214"/>
      <c r="BU565" s="214"/>
      <c r="BV565" s="214"/>
      <c r="BW565" s="214"/>
      <c r="BX565" s="214"/>
      <c r="BY565" s="214"/>
      <c r="BZ565" s="214"/>
      <c r="CA565" s="214"/>
    </row>
    <row r="566" spans="1:79" x14ac:dyDescent="0.25">
      <c r="A566" s="214"/>
      <c r="B566" s="214"/>
      <c r="C566" s="214"/>
      <c r="D566" s="214"/>
      <c r="E566" s="214"/>
      <c r="F566" s="214"/>
      <c r="G566" s="214"/>
      <c r="H566" s="214"/>
      <c r="I566" s="214"/>
      <c r="J566" s="214"/>
      <c r="K566" s="214"/>
      <c r="L566" s="214"/>
      <c r="M566" s="214"/>
      <c r="N566" s="214"/>
      <c r="O566" s="214"/>
      <c r="P566" s="214"/>
      <c r="Q566" s="214"/>
      <c r="R566" s="214"/>
      <c r="S566" s="214"/>
      <c r="T566" s="214"/>
      <c r="U566" s="214"/>
      <c r="V566" s="214"/>
      <c r="W566" s="214"/>
      <c r="X566" s="214"/>
      <c r="Y566" s="214"/>
      <c r="Z566" s="214"/>
      <c r="AA566" s="214"/>
      <c r="AB566" s="214"/>
      <c r="AC566" s="214"/>
      <c r="AD566" s="214"/>
      <c r="AE566" s="214"/>
      <c r="AF566" s="214"/>
      <c r="AG566" s="214"/>
      <c r="AH566" s="214"/>
      <c r="AI566" s="214"/>
      <c r="AJ566" s="214"/>
      <c r="AK566" s="214"/>
      <c r="AL566" s="214"/>
      <c r="AM566" s="214"/>
      <c r="AN566" s="214"/>
      <c r="AO566" s="214"/>
      <c r="AP566" s="214"/>
      <c r="AQ566" s="214"/>
      <c r="AR566" s="214"/>
      <c r="AS566" s="214"/>
      <c r="AT566" s="214"/>
      <c r="AU566" s="214"/>
      <c r="AV566" s="214"/>
      <c r="AW566" s="214"/>
      <c r="AX566" s="214"/>
      <c r="AY566" s="214"/>
      <c r="AZ566" s="214"/>
      <c r="BA566" s="214"/>
      <c r="BB566" s="214"/>
      <c r="BC566" s="214"/>
      <c r="BD566" s="214"/>
      <c r="BE566" s="214"/>
      <c r="BF566" s="214"/>
      <c r="BG566" s="214"/>
      <c r="BH566" s="214"/>
      <c r="BI566" s="214"/>
      <c r="BJ566" s="214"/>
      <c r="BK566" s="214"/>
      <c r="BL566" s="214"/>
      <c r="BM566" s="214"/>
      <c r="BN566" s="214"/>
      <c r="BO566" s="214"/>
      <c r="BP566" s="214"/>
      <c r="BQ566" s="214"/>
      <c r="BR566" s="214"/>
      <c r="BS566" s="214"/>
      <c r="BT566" s="214"/>
      <c r="BU566" s="214"/>
      <c r="BV566" s="214"/>
      <c r="BW566" s="214"/>
      <c r="BX566" s="214"/>
      <c r="BY566" s="214"/>
      <c r="BZ566" s="214"/>
      <c r="CA566" s="214"/>
    </row>
    <row r="567" spans="1:79" x14ac:dyDescent="0.25">
      <c r="A567" s="214"/>
      <c r="B567" s="214"/>
      <c r="C567" s="214"/>
      <c r="D567" s="214"/>
      <c r="E567" s="214"/>
      <c r="F567" s="214"/>
      <c r="G567" s="214"/>
      <c r="H567" s="214"/>
      <c r="I567" s="214"/>
      <c r="J567" s="214"/>
      <c r="K567" s="214"/>
      <c r="L567" s="214"/>
      <c r="M567" s="214"/>
      <c r="N567" s="214"/>
      <c r="O567" s="214"/>
      <c r="P567" s="214"/>
      <c r="Q567" s="214"/>
      <c r="R567" s="214"/>
      <c r="S567" s="214"/>
      <c r="T567" s="214"/>
      <c r="U567" s="214"/>
      <c r="V567" s="214"/>
      <c r="W567" s="214"/>
      <c r="X567" s="214"/>
      <c r="Y567" s="214"/>
      <c r="Z567" s="214"/>
      <c r="AA567" s="214"/>
      <c r="AB567" s="214"/>
      <c r="AC567" s="214"/>
      <c r="AD567" s="214"/>
      <c r="AE567" s="214"/>
      <c r="AF567" s="214"/>
      <c r="AG567" s="214"/>
      <c r="AH567" s="214"/>
      <c r="AI567" s="214"/>
      <c r="AJ567" s="214"/>
      <c r="AK567" s="214"/>
      <c r="AL567" s="214"/>
      <c r="AM567" s="214"/>
      <c r="AN567" s="214"/>
      <c r="AO567" s="214"/>
      <c r="AP567" s="214"/>
      <c r="AQ567" s="214"/>
      <c r="AR567" s="214"/>
      <c r="AS567" s="214"/>
      <c r="AT567" s="214"/>
      <c r="AU567" s="214"/>
      <c r="AV567" s="214"/>
      <c r="AW567" s="214"/>
      <c r="AX567" s="214"/>
      <c r="AY567" s="214"/>
      <c r="AZ567" s="214"/>
      <c r="BA567" s="214"/>
      <c r="BB567" s="214"/>
      <c r="BC567" s="214"/>
      <c r="BD567" s="214"/>
      <c r="BE567" s="214"/>
      <c r="BF567" s="214"/>
      <c r="BG567" s="214"/>
      <c r="BH567" s="214"/>
      <c r="BI567" s="214"/>
      <c r="BJ567" s="214"/>
      <c r="BK567" s="214"/>
      <c r="BL567" s="214"/>
      <c r="BM567" s="214"/>
      <c r="BN567" s="214"/>
      <c r="BO567" s="214"/>
      <c r="BP567" s="214"/>
      <c r="BQ567" s="214"/>
      <c r="BR567" s="214"/>
      <c r="BS567" s="214"/>
      <c r="BT567" s="214"/>
      <c r="BU567" s="214"/>
      <c r="BV567" s="214"/>
      <c r="BW567" s="214"/>
      <c r="BX567" s="214"/>
      <c r="BY567" s="214"/>
      <c r="BZ567" s="214"/>
      <c r="CA567" s="214"/>
    </row>
    <row r="568" spans="1:79" x14ac:dyDescent="0.25">
      <c r="A568" s="214"/>
      <c r="B568" s="214"/>
      <c r="C568" s="214"/>
      <c r="D568" s="214"/>
      <c r="E568" s="214"/>
      <c r="F568" s="214"/>
      <c r="G568" s="214"/>
      <c r="H568" s="214"/>
      <c r="I568" s="214"/>
      <c r="J568" s="214"/>
      <c r="K568" s="214"/>
      <c r="L568" s="214"/>
      <c r="M568" s="214"/>
      <c r="N568" s="214"/>
      <c r="O568" s="214"/>
      <c r="P568" s="214"/>
      <c r="Q568" s="214"/>
      <c r="R568" s="214"/>
      <c r="S568" s="214"/>
      <c r="T568" s="214"/>
      <c r="U568" s="214"/>
      <c r="V568" s="214"/>
      <c r="W568" s="214"/>
      <c r="X568" s="214"/>
      <c r="Y568" s="214"/>
      <c r="Z568" s="214"/>
      <c r="AA568" s="214"/>
      <c r="AB568" s="214"/>
      <c r="AC568" s="214"/>
      <c r="AD568" s="214"/>
      <c r="AE568" s="214"/>
      <c r="AF568" s="214"/>
      <c r="AG568" s="214"/>
      <c r="AH568" s="214"/>
      <c r="AI568" s="214"/>
      <c r="AJ568" s="214"/>
      <c r="AK568" s="214"/>
      <c r="AL568" s="214"/>
      <c r="AM568" s="214"/>
      <c r="AN568" s="214"/>
      <c r="AO568" s="214"/>
      <c r="AP568" s="214"/>
      <c r="AQ568" s="214"/>
      <c r="AR568" s="214"/>
      <c r="AS568" s="214"/>
      <c r="AT568" s="214"/>
      <c r="AU568" s="214"/>
      <c r="AV568" s="214"/>
      <c r="AW568" s="214"/>
      <c r="AX568" s="214"/>
      <c r="AY568" s="214"/>
      <c r="AZ568" s="214"/>
      <c r="BA568" s="214"/>
      <c r="BB568" s="214"/>
      <c r="BC568" s="214"/>
      <c r="BD568" s="214"/>
      <c r="BE568" s="214"/>
      <c r="BF568" s="214"/>
      <c r="BG568" s="214"/>
      <c r="BH568" s="214"/>
      <c r="BI568" s="214"/>
      <c r="BJ568" s="214"/>
      <c r="BK568" s="214"/>
      <c r="BL568" s="214"/>
      <c r="BM568" s="214"/>
      <c r="BN568" s="214"/>
      <c r="BO568" s="214"/>
      <c r="BP568" s="214"/>
      <c r="BQ568" s="214"/>
      <c r="BR568" s="214"/>
      <c r="BS568" s="214"/>
      <c r="BT568" s="214"/>
      <c r="BU568" s="214"/>
      <c r="BV568" s="214"/>
      <c r="BW568" s="214"/>
      <c r="BX568" s="214"/>
      <c r="BY568" s="214"/>
      <c r="BZ568" s="214"/>
      <c r="CA568" s="214"/>
    </row>
    <row r="569" spans="1:79" x14ac:dyDescent="0.25">
      <c r="A569" s="214"/>
      <c r="B569" s="214"/>
      <c r="C569" s="214"/>
      <c r="D569" s="214"/>
      <c r="E569" s="214"/>
      <c r="F569" s="214"/>
      <c r="G569" s="214"/>
      <c r="H569" s="214"/>
      <c r="I569" s="214"/>
      <c r="J569" s="214"/>
      <c r="K569" s="214"/>
      <c r="L569" s="214"/>
      <c r="M569" s="214"/>
      <c r="N569" s="214"/>
      <c r="O569" s="214"/>
      <c r="P569" s="214"/>
      <c r="Q569" s="214"/>
      <c r="R569" s="214"/>
      <c r="S569" s="214"/>
      <c r="T569" s="214"/>
      <c r="U569" s="214"/>
      <c r="V569" s="214"/>
      <c r="W569" s="214"/>
      <c r="X569" s="214"/>
      <c r="Y569" s="214"/>
      <c r="Z569" s="214"/>
      <c r="AA569" s="214"/>
      <c r="AB569" s="214"/>
      <c r="AC569" s="214"/>
      <c r="AD569" s="214"/>
      <c r="AE569" s="214"/>
      <c r="AF569" s="214"/>
      <c r="AG569" s="214"/>
      <c r="AH569" s="214"/>
      <c r="AI569" s="214"/>
      <c r="AJ569" s="214"/>
      <c r="AK569" s="214"/>
      <c r="AL569" s="214"/>
      <c r="AM569" s="214"/>
      <c r="AN569" s="214"/>
      <c r="AO569" s="214"/>
      <c r="AP569" s="214"/>
      <c r="AQ569" s="214"/>
      <c r="AR569" s="214"/>
      <c r="AS569" s="214"/>
      <c r="AT569" s="214"/>
      <c r="AU569" s="214"/>
      <c r="AV569" s="214"/>
      <c r="AW569" s="214"/>
      <c r="AX569" s="214"/>
      <c r="AY569" s="214"/>
      <c r="AZ569" s="214"/>
      <c r="BA569" s="214"/>
      <c r="BB569" s="214"/>
      <c r="BC569" s="214"/>
      <c r="BD569" s="214"/>
      <c r="BE569" s="214"/>
      <c r="BF569" s="214"/>
      <c r="BG569" s="214"/>
      <c r="BH569" s="214"/>
      <c r="BI569" s="214"/>
      <c r="BJ569" s="214"/>
      <c r="BK569" s="214"/>
      <c r="BL569" s="214"/>
      <c r="BM569" s="214"/>
      <c r="BN569" s="214"/>
      <c r="BO569" s="214"/>
      <c r="BP569" s="214"/>
      <c r="BQ569" s="214"/>
      <c r="BR569" s="214"/>
      <c r="BS569" s="214"/>
      <c r="BT569" s="214"/>
      <c r="BU569" s="214"/>
      <c r="BV569" s="214"/>
      <c r="BW569" s="214"/>
      <c r="BX569" s="214"/>
      <c r="BY569" s="214"/>
      <c r="BZ569" s="214"/>
      <c r="CA569" s="214"/>
    </row>
    <row r="570" spans="1:79" x14ac:dyDescent="0.25">
      <c r="A570" s="214"/>
      <c r="B570" s="214"/>
      <c r="C570" s="214"/>
      <c r="D570" s="214"/>
      <c r="E570" s="214"/>
      <c r="F570" s="214"/>
      <c r="G570" s="214"/>
      <c r="H570" s="214"/>
      <c r="I570" s="214"/>
      <c r="J570" s="214"/>
      <c r="K570" s="214"/>
      <c r="L570" s="214"/>
      <c r="M570" s="214"/>
      <c r="N570" s="214"/>
      <c r="O570" s="214"/>
      <c r="P570" s="214"/>
      <c r="Q570" s="214"/>
      <c r="R570" s="214"/>
      <c r="S570" s="214"/>
      <c r="T570" s="214"/>
      <c r="U570" s="214"/>
      <c r="V570" s="214"/>
      <c r="W570" s="214"/>
      <c r="X570" s="214"/>
      <c r="Y570" s="214"/>
      <c r="Z570" s="214"/>
      <c r="AA570" s="214"/>
      <c r="AB570" s="214"/>
      <c r="AC570" s="214"/>
      <c r="AD570" s="214"/>
      <c r="AE570" s="214"/>
      <c r="AF570" s="214"/>
      <c r="AG570" s="214"/>
      <c r="AH570" s="214"/>
      <c r="AI570" s="214"/>
      <c r="AJ570" s="214"/>
      <c r="AK570" s="214"/>
      <c r="AL570" s="214"/>
      <c r="AM570" s="214"/>
      <c r="AN570" s="214"/>
      <c r="AO570" s="214"/>
      <c r="AP570" s="214"/>
      <c r="AQ570" s="214"/>
      <c r="AR570" s="214"/>
      <c r="AS570" s="214"/>
      <c r="AT570" s="214"/>
      <c r="AU570" s="214"/>
      <c r="AV570" s="214"/>
      <c r="AW570" s="214"/>
      <c r="AX570" s="214"/>
      <c r="AY570" s="214"/>
      <c r="AZ570" s="214"/>
      <c r="BA570" s="214"/>
      <c r="BB570" s="214"/>
      <c r="BC570" s="214"/>
      <c r="BD570" s="214"/>
      <c r="BE570" s="214"/>
      <c r="BF570" s="214"/>
      <c r="BG570" s="214"/>
      <c r="BH570" s="214"/>
      <c r="BI570" s="214"/>
      <c r="BJ570" s="214"/>
      <c r="BK570" s="214"/>
      <c r="BL570" s="214"/>
      <c r="BM570" s="214"/>
      <c r="BN570" s="214"/>
      <c r="BO570" s="214"/>
      <c r="BP570" s="214"/>
      <c r="BQ570" s="214"/>
      <c r="BR570" s="214"/>
      <c r="BS570" s="214"/>
      <c r="BT570" s="214"/>
      <c r="BU570" s="214"/>
      <c r="BV570" s="214"/>
      <c r="BW570" s="214"/>
      <c r="BX570" s="214"/>
      <c r="BY570" s="214"/>
      <c r="BZ570" s="214"/>
      <c r="CA570" s="214"/>
    </row>
    <row r="571" spans="1:79" x14ac:dyDescent="0.25">
      <c r="A571" s="214"/>
      <c r="B571" s="214"/>
      <c r="C571" s="214"/>
      <c r="D571" s="214"/>
      <c r="E571" s="214"/>
      <c r="F571" s="214"/>
      <c r="G571" s="214"/>
      <c r="H571" s="214"/>
      <c r="I571" s="214"/>
      <c r="J571" s="214"/>
      <c r="K571" s="214"/>
      <c r="L571" s="214"/>
      <c r="M571" s="214"/>
      <c r="N571" s="214"/>
      <c r="O571" s="214"/>
      <c r="P571" s="214"/>
      <c r="Q571" s="214"/>
      <c r="R571" s="214"/>
      <c r="S571" s="214"/>
      <c r="T571" s="214"/>
      <c r="U571" s="214"/>
      <c r="V571" s="214"/>
      <c r="W571" s="214"/>
      <c r="X571" s="214"/>
      <c r="Y571" s="214"/>
      <c r="Z571" s="214"/>
      <c r="AA571" s="214"/>
      <c r="AB571" s="214"/>
      <c r="AC571" s="214"/>
      <c r="AD571" s="214"/>
      <c r="AE571" s="214"/>
      <c r="AF571" s="214"/>
      <c r="AG571" s="214"/>
      <c r="AH571" s="214"/>
      <c r="AI571" s="214"/>
      <c r="AJ571" s="214"/>
      <c r="AK571" s="214"/>
      <c r="AL571" s="214"/>
      <c r="AM571" s="214"/>
      <c r="AN571" s="214"/>
      <c r="AO571" s="214"/>
      <c r="AP571" s="214"/>
      <c r="AQ571" s="214"/>
      <c r="AR571" s="214"/>
      <c r="AS571" s="214"/>
      <c r="AT571" s="214"/>
      <c r="AU571" s="214"/>
      <c r="AV571" s="214"/>
      <c r="AW571" s="214"/>
      <c r="AX571" s="214"/>
      <c r="AY571" s="214"/>
      <c r="AZ571" s="214"/>
      <c r="BA571" s="214"/>
      <c r="BB571" s="214"/>
      <c r="BC571" s="214"/>
      <c r="BD571" s="214"/>
      <c r="BE571" s="214"/>
      <c r="BF571" s="214"/>
      <c r="BG571" s="214"/>
      <c r="BH571" s="214"/>
      <c r="BI571" s="214"/>
      <c r="BJ571" s="214"/>
      <c r="BK571" s="214"/>
      <c r="BL571" s="214"/>
      <c r="BM571" s="214"/>
      <c r="BN571" s="214"/>
      <c r="BO571" s="214"/>
      <c r="BP571" s="214"/>
      <c r="BQ571" s="214"/>
      <c r="BR571" s="214"/>
      <c r="BS571" s="214"/>
      <c r="BT571" s="214"/>
      <c r="BU571" s="214"/>
      <c r="BV571" s="214"/>
      <c r="BW571" s="214"/>
      <c r="BX571" s="214"/>
      <c r="BY571" s="214"/>
      <c r="BZ571" s="214"/>
      <c r="CA571" s="214"/>
    </row>
    <row r="572" spans="1:79" x14ac:dyDescent="0.25">
      <c r="A572" s="214"/>
      <c r="B572" s="214"/>
      <c r="C572" s="214"/>
      <c r="D572" s="214"/>
      <c r="E572" s="214"/>
      <c r="F572" s="214"/>
      <c r="G572" s="214"/>
      <c r="H572" s="214"/>
      <c r="I572" s="214"/>
      <c r="J572" s="214"/>
      <c r="K572" s="214"/>
      <c r="L572" s="214"/>
      <c r="M572" s="214"/>
      <c r="N572" s="214"/>
      <c r="O572" s="214"/>
      <c r="P572" s="214"/>
      <c r="Q572" s="214"/>
      <c r="R572" s="214"/>
      <c r="S572" s="214"/>
      <c r="T572" s="214"/>
      <c r="U572" s="214"/>
      <c r="V572" s="214"/>
      <c r="W572" s="214"/>
      <c r="X572" s="214"/>
      <c r="Y572" s="214"/>
      <c r="Z572" s="214"/>
      <c r="AA572" s="214"/>
      <c r="AB572" s="214"/>
      <c r="AC572" s="214"/>
      <c r="AD572" s="214"/>
      <c r="AE572" s="214"/>
      <c r="AF572" s="214"/>
      <c r="AG572" s="214"/>
      <c r="AH572" s="214"/>
      <c r="AI572" s="214"/>
      <c r="AJ572" s="214"/>
      <c r="AK572" s="214"/>
      <c r="AL572" s="214"/>
      <c r="AM572" s="214"/>
      <c r="AN572" s="214"/>
      <c r="AO572" s="214"/>
      <c r="AP572" s="214"/>
      <c r="AQ572" s="214"/>
      <c r="AR572" s="214"/>
      <c r="AS572" s="214"/>
      <c r="AT572" s="214"/>
      <c r="AU572" s="214"/>
      <c r="AV572" s="214"/>
      <c r="AW572" s="214"/>
      <c r="AX572" s="214"/>
      <c r="AY572" s="214"/>
      <c r="AZ572" s="214"/>
      <c r="BA572" s="214"/>
      <c r="BB572" s="214"/>
      <c r="BC572" s="214"/>
      <c r="BD572" s="214"/>
      <c r="BE572" s="214"/>
      <c r="BF572" s="214"/>
      <c r="BG572" s="214"/>
      <c r="BH572" s="214"/>
      <c r="BI572" s="214"/>
      <c r="BJ572" s="214"/>
      <c r="BK572" s="214"/>
      <c r="BL572" s="214"/>
      <c r="BM572" s="214"/>
      <c r="BN572" s="214"/>
      <c r="BO572" s="214"/>
      <c r="BP572" s="214"/>
      <c r="BQ572" s="214"/>
      <c r="BR572" s="214"/>
      <c r="BS572" s="214"/>
      <c r="BT572" s="214"/>
      <c r="BU572" s="214"/>
      <c r="BV572" s="214"/>
      <c r="BW572" s="214"/>
      <c r="BX572" s="214"/>
      <c r="BY572" s="214"/>
      <c r="BZ572" s="214"/>
      <c r="CA572" s="214"/>
    </row>
    <row r="573" spans="1:79" x14ac:dyDescent="0.25">
      <c r="A573" s="214"/>
      <c r="B573" s="214"/>
      <c r="C573" s="214"/>
      <c r="D573" s="214"/>
      <c r="E573" s="214"/>
      <c r="F573" s="214"/>
      <c r="G573" s="214"/>
      <c r="H573" s="214"/>
      <c r="I573" s="214"/>
      <c r="J573" s="214"/>
      <c r="K573" s="214"/>
      <c r="L573" s="214"/>
      <c r="M573" s="214"/>
      <c r="N573" s="214"/>
      <c r="O573" s="214"/>
      <c r="P573" s="214"/>
      <c r="Q573" s="214"/>
      <c r="R573" s="214"/>
      <c r="S573" s="214"/>
      <c r="T573" s="214"/>
      <c r="U573" s="214"/>
      <c r="V573" s="214"/>
      <c r="W573" s="214"/>
      <c r="X573" s="214"/>
      <c r="Y573" s="214"/>
      <c r="Z573" s="214"/>
      <c r="AA573" s="214"/>
      <c r="AB573" s="214"/>
      <c r="AC573" s="214"/>
      <c r="AD573" s="214"/>
      <c r="AE573" s="214"/>
      <c r="AF573" s="214"/>
      <c r="AG573" s="214"/>
      <c r="AH573" s="214"/>
      <c r="AI573" s="214"/>
      <c r="AJ573" s="214"/>
      <c r="AK573" s="214"/>
      <c r="AL573" s="214"/>
      <c r="AM573" s="214"/>
      <c r="AN573" s="214"/>
      <c r="AO573" s="214"/>
      <c r="AP573" s="214"/>
      <c r="AQ573" s="214"/>
      <c r="AR573" s="214"/>
      <c r="AS573" s="214"/>
      <c r="AT573" s="214"/>
      <c r="AU573" s="214"/>
      <c r="AV573" s="214"/>
      <c r="AW573" s="214"/>
      <c r="AX573" s="214"/>
      <c r="AY573" s="214"/>
      <c r="AZ573" s="214"/>
      <c r="BA573" s="214"/>
      <c r="BB573" s="214"/>
      <c r="BC573" s="214"/>
      <c r="BD573" s="214"/>
      <c r="BE573" s="214"/>
      <c r="BF573" s="214"/>
      <c r="BG573" s="214"/>
      <c r="BH573" s="214"/>
      <c r="BI573" s="214"/>
      <c r="BJ573" s="214"/>
      <c r="BK573" s="214"/>
      <c r="BL573" s="214"/>
      <c r="BM573" s="214"/>
      <c r="BN573" s="214"/>
      <c r="BO573" s="214"/>
      <c r="BP573" s="214"/>
      <c r="BQ573" s="214"/>
      <c r="BR573" s="214"/>
      <c r="BS573" s="214"/>
      <c r="BT573" s="214"/>
      <c r="BU573" s="214"/>
      <c r="BV573" s="214"/>
      <c r="BW573" s="214"/>
      <c r="BX573" s="214"/>
      <c r="BY573" s="214"/>
      <c r="BZ573" s="214"/>
      <c r="CA573" s="214"/>
    </row>
    <row r="574" spans="1:79" x14ac:dyDescent="0.25">
      <c r="A574" s="214"/>
      <c r="B574" s="214"/>
      <c r="C574" s="214"/>
      <c r="D574" s="214"/>
      <c r="E574" s="214"/>
      <c r="F574" s="214"/>
      <c r="G574" s="214"/>
      <c r="H574" s="214"/>
      <c r="I574" s="214"/>
      <c r="J574" s="214"/>
      <c r="K574" s="214"/>
      <c r="L574" s="214"/>
      <c r="M574" s="214"/>
      <c r="N574" s="214"/>
      <c r="O574" s="214"/>
      <c r="P574" s="214"/>
      <c r="Q574" s="214"/>
      <c r="R574" s="214"/>
      <c r="S574" s="214"/>
      <c r="T574" s="214"/>
      <c r="U574" s="214"/>
      <c r="V574" s="214"/>
      <c r="W574" s="214"/>
      <c r="X574" s="214"/>
      <c r="Y574" s="214"/>
      <c r="Z574" s="214"/>
      <c r="AA574" s="214"/>
      <c r="AB574" s="214"/>
      <c r="AC574" s="214"/>
      <c r="AD574" s="214"/>
      <c r="AE574" s="214"/>
      <c r="AF574" s="214"/>
      <c r="AG574" s="214"/>
      <c r="AH574" s="214"/>
      <c r="AI574" s="214"/>
      <c r="AJ574" s="214"/>
      <c r="AK574" s="214"/>
      <c r="AL574" s="214"/>
      <c r="AM574" s="214"/>
      <c r="AN574" s="214"/>
      <c r="AO574" s="214"/>
      <c r="AP574" s="214"/>
      <c r="AQ574" s="214"/>
      <c r="AR574" s="214"/>
      <c r="AS574" s="214"/>
      <c r="AT574" s="214"/>
      <c r="AU574" s="214"/>
      <c r="AV574" s="214"/>
      <c r="AW574" s="214"/>
      <c r="AX574" s="214"/>
      <c r="AY574" s="214"/>
      <c r="AZ574" s="214"/>
      <c r="BA574" s="214"/>
      <c r="BB574" s="214"/>
      <c r="BC574" s="214"/>
      <c r="BD574" s="214"/>
      <c r="BE574" s="214"/>
      <c r="BF574" s="214"/>
      <c r="BG574" s="214"/>
      <c r="BH574" s="214"/>
      <c r="BI574" s="214"/>
      <c r="BJ574" s="214"/>
      <c r="BK574" s="214"/>
      <c r="BL574" s="214"/>
      <c r="BM574" s="214"/>
      <c r="BN574" s="214"/>
      <c r="BO574" s="214"/>
      <c r="BP574" s="214"/>
      <c r="BQ574" s="214"/>
      <c r="BR574" s="214"/>
      <c r="BS574" s="214"/>
      <c r="BT574" s="214"/>
      <c r="BU574" s="214"/>
      <c r="BV574" s="214"/>
      <c r="BW574" s="214"/>
      <c r="BX574" s="214"/>
      <c r="BY574" s="214"/>
      <c r="BZ574" s="214"/>
      <c r="CA574" s="214"/>
    </row>
    <row r="575" spans="1:79" x14ac:dyDescent="0.25">
      <c r="A575" s="214"/>
      <c r="B575" s="214"/>
      <c r="C575" s="214"/>
      <c r="D575" s="214"/>
      <c r="E575" s="214"/>
      <c r="F575" s="214"/>
      <c r="G575" s="214"/>
      <c r="H575" s="214"/>
      <c r="I575" s="214"/>
      <c r="J575" s="214"/>
      <c r="K575" s="214"/>
      <c r="L575" s="214"/>
      <c r="M575" s="214"/>
      <c r="N575" s="214"/>
      <c r="O575" s="214"/>
      <c r="P575" s="214"/>
      <c r="Q575" s="214"/>
      <c r="R575" s="214"/>
      <c r="S575" s="214"/>
      <c r="T575" s="214"/>
      <c r="U575" s="214"/>
      <c r="V575" s="214"/>
      <c r="W575" s="214"/>
      <c r="X575" s="214"/>
      <c r="Y575" s="214"/>
      <c r="Z575" s="214"/>
      <c r="AA575" s="214"/>
      <c r="AB575" s="214"/>
      <c r="AC575" s="214"/>
      <c r="AD575" s="214"/>
      <c r="AE575" s="214"/>
      <c r="AF575" s="214"/>
      <c r="AG575" s="214"/>
      <c r="AH575" s="214"/>
      <c r="AI575" s="214"/>
      <c r="AJ575" s="214"/>
      <c r="AK575" s="214"/>
      <c r="AL575" s="214"/>
      <c r="AM575" s="214"/>
      <c r="AN575" s="214"/>
      <c r="AO575" s="214"/>
      <c r="AP575" s="214"/>
      <c r="AQ575" s="214"/>
      <c r="AR575" s="214"/>
      <c r="AS575" s="214"/>
      <c r="AT575" s="214"/>
      <c r="AU575" s="214"/>
      <c r="AV575" s="214"/>
      <c r="AW575" s="214"/>
      <c r="AX575" s="214"/>
      <c r="AY575" s="214"/>
      <c r="AZ575" s="214"/>
      <c r="BA575" s="214"/>
      <c r="BB575" s="214"/>
      <c r="BC575" s="214"/>
      <c r="BD575" s="214"/>
      <c r="BE575" s="214"/>
      <c r="BF575" s="214"/>
      <c r="BG575" s="214"/>
      <c r="BH575" s="214"/>
      <c r="BI575" s="214"/>
      <c r="BJ575" s="214"/>
      <c r="BK575" s="214"/>
      <c r="BL575" s="214"/>
      <c r="BM575" s="214"/>
      <c r="BN575" s="214"/>
      <c r="BO575" s="214"/>
      <c r="BP575" s="214"/>
      <c r="BQ575" s="214"/>
      <c r="BR575" s="214"/>
      <c r="BS575" s="214"/>
      <c r="BT575" s="214"/>
      <c r="BU575" s="214"/>
      <c r="BV575" s="214"/>
      <c r="BW575" s="214"/>
      <c r="BX575" s="214"/>
      <c r="BY575" s="214"/>
      <c r="BZ575" s="214"/>
      <c r="CA575" s="214"/>
    </row>
    <row r="576" spans="1:79" x14ac:dyDescent="0.25">
      <c r="A576" s="214"/>
      <c r="B576" s="214"/>
      <c r="C576" s="214"/>
      <c r="D576" s="214"/>
      <c r="E576" s="214"/>
      <c r="F576" s="214"/>
      <c r="G576" s="214"/>
      <c r="H576" s="214"/>
      <c r="I576" s="214"/>
      <c r="J576" s="214"/>
      <c r="K576" s="214"/>
      <c r="L576" s="214"/>
      <c r="M576" s="214"/>
      <c r="N576" s="214"/>
      <c r="O576" s="214"/>
      <c r="P576" s="214"/>
      <c r="Q576" s="214"/>
      <c r="R576" s="214"/>
      <c r="S576" s="214"/>
      <c r="T576" s="214"/>
      <c r="U576" s="214"/>
      <c r="V576" s="214"/>
      <c r="W576" s="214"/>
      <c r="X576" s="214"/>
      <c r="Y576" s="214"/>
      <c r="Z576" s="214"/>
      <c r="AA576" s="214"/>
      <c r="AB576" s="214"/>
      <c r="AC576" s="214"/>
      <c r="AD576" s="214"/>
      <c r="AE576" s="214"/>
      <c r="AF576" s="214"/>
      <c r="AG576" s="214"/>
      <c r="AH576" s="214"/>
      <c r="AI576" s="214"/>
      <c r="AJ576" s="214"/>
      <c r="AK576" s="214"/>
      <c r="AL576" s="214"/>
      <c r="AM576" s="214"/>
      <c r="AN576" s="214"/>
      <c r="AO576" s="214"/>
      <c r="AP576" s="214"/>
      <c r="AQ576" s="214"/>
      <c r="AR576" s="214"/>
      <c r="AS576" s="214"/>
      <c r="AT576" s="214"/>
      <c r="AU576" s="214"/>
      <c r="AV576" s="214"/>
      <c r="AW576" s="214"/>
      <c r="AX576" s="214"/>
      <c r="AY576" s="214"/>
      <c r="AZ576" s="214"/>
      <c r="BA576" s="214"/>
      <c r="BB576" s="214"/>
      <c r="BC576" s="214"/>
      <c r="BD576" s="214"/>
      <c r="BE576" s="214"/>
      <c r="BF576" s="214"/>
      <c r="BG576" s="214"/>
      <c r="BH576" s="214"/>
      <c r="BI576" s="214"/>
      <c r="BJ576" s="214"/>
      <c r="BK576" s="214"/>
      <c r="BL576" s="214"/>
      <c r="BM576" s="214"/>
      <c r="BN576" s="214"/>
      <c r="BO576" s="214"/>
      <c r="BP576" s="214"/>
      <c r="BQ576" s="214"/>
      <c r="BR576" s="214"/>
      <c r="BS576" s="214"/>
      <c r="BT576" s="214"/>
      <c r="BU576" s="214"/>
      <c r="BV576" s="214"/>
      <c r="BW576" s="214"/>
      <c r="BX576" s="214"/>
      <c r="BY576" s="214"/>
      <c r="BZ576" s="214"/>
      <c r="CA576" s="214"/>
    </row>
    <row r="577" spans="1:79" x14ac:dyDescent="0.25">
      <c r="A577" s="214"/>
      <c r="B577" s="214"/>
      <c r="C577" s="214"/>
      <c r="D577" s="214"/>
      <c r="E577" s="214"/>
      <c r="F577" s="214"/>
      <c r="G577" s="214"/>
      <c r="H577" s="214"/>
      <c r="I577" s="214"/>
      <c r="J577" s="214"/>
      <c r="K577" s="214"/>
      <c r="L577" s="214"/>
      <c r="M577" s="214"/>
      <c r="N577" s="214"/>
      <c r="O577" s="214"/>
      <c r="P577" s="214"/>
      <c r="Q577" s="214"/>
      <c r="R577" s="214"/>
      <c r="S577" s="214"/>
      <c r="T577" s="214"/>
      <c r="U577" s="214"/>
      <c r="V577" s="214"/>
      <c r="W577" s="214"/>
      <c r="X577" s="214"/>
      <c r="Y577" s="214"/>
      <c r="Z577" s="214"/>
      <c r="AA577" s="214"/>
      <c r="AB577" s="214"/>
      <c r="AC577" s="214"/>
      <c r="AD577" s="214"/>
      <c r="AE577" s="214"/>
      <c r="AF577" s="214"/>
      <c r="AG577" s="214"/>
      <c r="AH577" s="214"/>
      <c r="AI577" s="214"/>
      <c r="AJ577" s="214"/>
      <c r="AK577" s="214"/>
      <c r="AL577" s="214"/>
      <c r="AM577" s="214"/>
      <c r="AN577" s="214"/>
      <c r="AO577" s="214"/>
      <c r="AP577" s="214"/>
      <c r="AQ577" s="214"/>
      <c r="AR577" s="214"/>
      <c r="AS577" s="214"/>
      <c r="AT577" s="214"/>
      <c r="AU577" s="214"/>
      <c r="AV577" s="214"/>
      <c r="AW577" s="214"/>
      <c r="AX577" s="214"/>
      <c r="AY577" s="214"/>
      <c r="AZ577" s="214"/>
      <c r="BA577" s="214"/>
      <c r="BB577" s="214"/>
      <c r="BC577" s="214"/>
      <c r="BD577" s="214"/>
      <c r="BE577" s="214"/>
      <c r="BF577" s="214"/>
      <c r="BG577" s="214"/>
      <c r="BH577" s="214"/>
      <c r="BI577" s="214"/>
      <c r="BJ577" s="214"/>
      <c r="BK577" s="214"/>
      <c r="BL577" s="214"/>
      <c r="BM577" s="214"/>
      <c r="BN577" s="214"/>
      <c r="BO577" s="214"/>
      <c r="BP577" s="214"/>
      <c r="BQ577" s="214"/>
      <c r="BR577" s="214"/>
      <c r="BS577" s="214"/>
      <c r="BT577" s="214"/>
      <c r="BU577" s="214"/>
      <c r="BV577" s="214"/>
      <c r="BW577" s="214"/>
      <c r="BX577" s="214"/>
      <c r="BY577" s="214"/>
      <c r="BZ577" s="214"/>
      <c r="CA577" s="214"/>
    </row>
    <row r="578" spans="1:79" x14ac:dyDescent="0.25">
      <c r="A578" s="214"/>
      <c r="B578" s="214"/>
      <c r="C578" s="214"/>
      <c r="D578" s="214"/>
      <c r="E578" s="214"/>
      <c r="F578" s="214"/>
      <c r="G578" s="214"/>
      <c r="H578" s="214"/>
      <c r="I578" s="214"/>
      <c r="J578" s="214"/>
      <c r="K578" s="214"/>
      <c r="L578" s="214"/>
      <c r="M578" s="214"/>
      <c r="N578" s="214"/>
      <c r="O578" s="214"/>
      <c r="P578" s="214"/>
      <c r="Q578" s="214"/>
      <c r="R578" s="214"/>
      <c r="S578" s="214"/>
      <c r="T578" s="214"/>
      <c r="U578" s="214"/>
      <c r="V578" s="214"/>
      <c r="W578" s="214"/>
      <c r="X578" s="214"/>
      <c r="Y578" s="214"/>
      <c r="Z578" s="214"/>
      <c r="AA578" s="214"/>
      <c r="AB578" s="214"/>
      <c r="AC578" s="214"/>
      <c r="AD578" s="214"/>
      <c r="AE578" s="214"/>
      <c r="AF578" s="214"/>
      <c r="AG578" s="214"/>
      <c r="AH578" s="214"/>
      <c r="AI578" s="214"/>
      <c r="AJ578" s="214"/>
      <c r="AK578" s="214"/>
      <c r="AL578" s="214"/>
      <c r="AM578" s="214"/>
      <c r="AN578" s="214"/>
      <c r="AO578" s="214"/>
      <c r="AP578" s="214"/>
      <c r="AQ578" s="214"/>
      <c r="AR578" s="214"/>
      <c r="AS578" s="214"/>
      <c r="AT578" s="214"/>
      <c r="AU578" s="214"/>
      <c r="AV578" s="214"/>
      <c r="AW578" s="214"/>
      <c r="AX578" s="214"/>
      <c r="AY578" s="214"/>
      <c r="AZ578" s="214"/>
      <c r="BA578" s="214"/>
      <c r="BB578" s="214"/>
      <c r="BC578" s="214"/>
      <c r="BD578" s="214"/>
      <c r="BE578" s="214"/>
      <c r="BF578" s="214"/>
      <c r="BG578" s="214"/>
      <c r="BH578" s="214"/>
      <c r="BI578" s="214"/>
      <c r="BJ578" s="214"/>
      <c r="BK578" s="214"/>
      <c r="BL578" s="214"/>
      <c r="BM578" s="214"/>
      <c r="BN578" s="214"/>
      <c r="BO578" s="214"/>
      <c r="BP578" s="214"/>
      <c r="BQ578" s="214"/>
      <c r="BR578" s="214"/>
      <c r="BS578" s="214"/>
      <c r="BT578" s="214"/>
      <c r="BU578" s="214"/>
      <c r="BV578" s="214"/>
      <c r="BW578" s="214"/>
      <c r="BX578" s="214"/>
      <c r="BY578" s="214"/>
      <c r="BZ578" s="214"/>
      <c r="CA578" s="214"/>
    </row>
    <row r="579" spans="1:79" x14ac:dyDescent="0.25">
      <c r="A579" s="214"/>
      <c r="B579" s="214"/>
      <c r="C579" s="214"/>
      <c r="D579" s="214"/>
      <c r="E579" s="214"/>
      <c r="F579" s="214"/>
      <c r="G579" s="214"/>
      <c r="H579" s="214"/>
      <c r="I579" s="214"/>
      <c r="J579" s="214"/>
      <c r="K579" s="214"/>
      <c r="L579" s="214"/>
      <c r="M579" s="214"/>
      <c r="N579" s="214"/>
      <c r="O579" s="214"/>
      <c r="P579" s="214"/>
      <c r="Q579" s="214"/>
      <c r="R579" s="214"/>
      <c r="S579" s="214"/>
      <c r="T579" s="214"/>
      <c r="U579" s="214"/>
      <c r="V579" s="214"/>
      <c r="W579" s="214"/>
      <c r="X579" s="214"/>
      <c r="Y579" s="214"/>
      <c r="Z579" s="214"/>
      <c r="AA579" s="214"/>
      <c r="AB579" s="214"/>
      <c r="AC579" s="214"/>
      <c r="AD579" s="214"/>
      <c r="AE579" s="214"/>
      <c r="AF579" s="214"/>
      <c r="AG579" s="214"/>
      <c r="AH579" s="214"/>
      <c r="AI579" s="214"/>
      <c r="AJ579" s="214"/>
      <c r="AK579" s="214"/>
      <c r="AL579" s="214"/>
      <c r="AM579" s="214"/>
      <c r="AN579" s="214"/>
      <c r="AO579" s="214"/>
      <c r="AP579" s="214"/>
      <c r="AQ579" s="214"/>
      <c r="AR579" s="214"/>
      <c r="AS579" s="214"/>
      <c r="AT579" s="214"/>
      <c r="AU579" s="214"/>
      <c r="AV579" s="214"/>
      <c r="AW579" s="214"/>
      <c r="AX579" s="214"/>
      <c r="AY579" s="214"/>
      <c r="AZ579" s="214"/>
      <c r="BA579" s="214"/>
      <c r="BB579" s="214"/>
      <c r="BC579" s="214"/>
      <c r="BD579" s="214"/>
      <c r="BE579" s="214"/>
      <c r="BF579" s="214"/>
      <c r="BG579" s="214"/>
      <c r="BH579" s="214"/>
      <c r="BI579" s="214"/>
      <c r="BJ579" s="214"/>
      <c r="BK579" s="214"/>
      <c r="BL579" s="214"/>
      <c r="BM579" s="214"/>
      <c r="BN579" s="214"/>
      <c r="BO579" s="214"/>
      <c r="BP579" s="214"/>
      <c r="BQ579" s="214"/>
      <c r="BR579" s="214"/>
      <c r="BS579" s="214"/>
      <c r="BT579" s="214"/>
      <c r="BU579" s="214"/>
      <c r="BV579" s="214"/>
      <c r="BW579" s="214"/>
      <c r="BX579" s="214"/>
      <c r="BY579" s="214"/>
      <c r="BZ579" s="214"/>
      <c r="CA579" s="214"/>
    </row>
    <row r="580" spans="1:79" x14ac:dyDescent="0.25">
      <c r="A580" s="214"/>
      <c r="B580" s="214"/>
      <c r="C580" s="214"/>
      <c r="D580" s="214"/>
      <c r="E580" s="214"/>
      <c r="F580" s="214"/>
      <c r="G580" s="214"/>
      <c r="H580" s="214"/>
      <c r="I580" s="214"/>
      <c r="J580" s="214"/>
      <c r="K580" s="214"/>
      <c r="L580" s="214"/>
      <c r="M580" s="214"/>
      <c r="N580" s="214"/>
      <c r="O580" s="214"/>
      <c r="P580" s="214"/>
      <c r="Q580" s="214"/>
      <c r="R580" s="214"/>
      <c r="S580" s="214"/>
      <c r="T580" s="214"/>
      <c r="U580" s="214"/>
      <c r="V580" s="214"/>
      <c r="W580" s="214"/>
      <c r="X580" s="214"/>
      <c r="Y580" s="214"/>
      <c r="Z580" s="214"/>
      <c r="AA580" s="214"/>
      <c r="AB580" s="214"/>
      <c r="AC580" s="214"/>
      <c r="AD580" s="214"/>
      <c r="AE580" s="214"/>
      <c r="AF580" s="214"/>
      <c r="AG580" s="214"/>
      <c r="AH580" s="214"/>
      <c r="AI580" s="214"/>
      <c r="AJ580" s="214"/>
      <c r="AK580" s="214"/>
      <c r="AL580" s="214"/>
      <c r="AM580" s="214"/>
      <c r="AN580" s="214"/>
      <c r="AO580" s="214"/>
      <c r="AP580" s="214"/>
      <c r="AQ580" s="214"/>
      <c r="AR580" s="214"/>
      <c r="AS580" s="214"/>
      <c r="AT580" s="214"/>
      <c r="AU580" s="214"/>
      <c r="AV580" s="214"/>
      <c r="AW580" s="214"/>
      <c r="AX580" s="214"/>
      <c r="AY580" s="214"/>
      <c r="AZ580" s="214"/>
      <c r="BA580" s="214"/>
      <c r="BB580" s="214"/>
      <c r="BC580" s="214"/>
      <c r="BD580" s="214"/>
      <c r="BE580" s="214"/>
      <c r="BF580" s="214"/>
      <c r="BG580" s="214"/>
      <c r="BH580" s="214"/>
      <c r="BI580" s="214"/>
      <c r="BJ580" s="214"/>
      <c r="BK580" s="214"/>
      <c r="BL580" s="214"/>
      <c r="BM580" s="214"/>
      <c r="BN580" s="214"/>
      <c r="BO580" s="214"/>
      <c r="BP580" s="214"/>
      <c r="BQ580" s="214"/>
      <c r="BR580" s="214"/>
      <c r="BS580" s="214"/>
      <c r="BT580" s="214"/>
      <c r="BU580" s="214"/>
      <c r="BV580" s="214"/>
      <c r="BW580" s="214"/>
      <c r="BX580" s="214"/>
      <c r="BY580" s="214"/>
      <c r="BZ580" s="214"/>
      <c r="CA580" s="214"/>
    </row>
    <row r="581" spans="1:79" x14ac:dyDescent="0.25">
      <c r="A581" s="214"/>
      <c r="B581" s="214"/>
      <c r="C581" s="214"/>
      <c r="D581" s="214"/>
      <c r="E581" s="214"/>
      <c r="F581" s="214"/>
      <c r="G581" s="214"/>
      <c r="H581" s="214"/>
      <c r="I581" s="214"/>
      <c r="J581" s="214"/>
      <c r="K581" s="214"/>
      <c r="L581" s="214"/>
      <c r="M581" s="214"/>
      <c r="N581" s="214"/>
      <c r="O581" s="214"/>
      <c r="P581" s="214"/>
      <c r="Q581" s="214"/>
      <c r="R581" s="214"/>
      <c r="S581" s="214"/>
      <c r="T581" s="214"/>
      <c r="U581" s="214"/>
      <c r="V581" s="214"/>
      <c r="W581" s="214"/>
      <c r="X581" s="214"/>
      <c r="Y581" s="214"/>
      <c r="Z581" s="214"/>
      <c r="AA581" s="214"/>
      <c r="AB581" s="214"/>
      <c r="AC581" s="214"/>
      <c r="AD581" s="214"/>
      <c r="AE581" s="214"/>
      <c r="AF581" s="214"/>
      <c r="AG581" s="214"/>
      <c r="AH581" s="214"/>
      <c r="AI581" s="214"/>
      <c r="AJ581" s="214"/>
      <c r="AK581" s="214"/>
      <c r="AL581" s="214"/>
      <c r="AM581" s="214"/>
      <c r="AN581" s="214"/>
      <c r="AO581" s="214"/>
      <c r="AP581" s="214"/>
      <c r="AQ581" s="214"/>
      <c r="AR581" s="214"/>
      <c r="AS581" s="214"/>
      <c r="AT581" s="214"/>
      <c r="AU581" s="214"/>
      <c r="AV581" s="214"/>
      <c r="AW581" s="214"/>
      <c r="AX581" s="214"/>
      <c r="AY581" s="214"/>
      <c r="AZ581" s="214"/>
      <c r="BA581" s="214"/>
      <c r="BB581" s="214"/>
      <c r="BC581" s="214"/>
      <c r="BD581" s="214"/>
      <c r="BE581" s="214"/>
      <c r="BF581" s="214"/>
      <c r="BG581" s="214"/>
      <c r="BH581" s="214"/>
      <c r="BI581" s="214"/>
      <c r="BJ581" s="214"/>
      <c r="BK581" s="214"/>
      <c r="BL581" s="214"/>
      <c r="BM581" s="214"/>
      <c r="BN581" s="214"/>
      <c r="BO581" s="214"/>
      <c r="BP581" s="214"/>
      <c r="BQ581" s="214"/>
      <c r="BR581" s="214"/>
      <c r="BS581" s="214"/>
      <c r="BT581" s="214"/>
      <c r="BU581" s="214"/>
      <c r="BV581" s="214"/>
      <c r="BW581" s="214"/>
      <c r="BX581" s="214"/>
      <c r="BY581" s="214"/>
      <c r="BZ581" s="214"/>
      <c r="CA581" s="214"/>
    </row>
    <row r="582" spans="1:79" x14ac:dyDescent="0.25">
      <c r="A582" s="214"/>
      <c r="B582" s="214"/>
      <c r="C582" s="214"/>
      <c r="D582" s="214"/>
      <c r="E582" s="214"/>
      <c r="F582" s="214"/>
      <c r="G582" s="214"/>
      <c r="H582" s="214"/>
      <c r="I582" s="214"/>
      <c r="J582" s="214"/>
      <c r="K582" s="214"/>
      <c r="L582" s="214"/>
      <c r="M582" s="214"/>
      <c r="N582" s="214"/>
      <c r="O582" s="214"/>
      <c r="P582" s="214"/>
      <c r="Q582" s="214"/>
      <c r="R582" s="214"/>
      <c r="S582" s="214"/>
      <c r="T582" s="214"/>
      <c r="U582" s="214"/>
      <c r="V582" s="214"/>
      <c r="W582" s="214"/>
      <c r="X582" s="214"/>
      <c r="Y582" s="214"/>
      <c r="Z582" s="214"/>
      <c r="AA582" s="214"/>
      <c r="AB582" s="214"/>
      <c r="AC582" s="214"/>
      <c r="AD582" s="214"/>
      <c r="AE582" s="214"/>
      <c r="AF582" s="214"/>
      <c r="AG582" s="214"/>
      <c r="AH582" s="214"/>
      <c r="AI582" s="214"/>
      <c r="AJ582" s="214"/>
      <c r="AK582" s="214"/>
      <c r="AL582" s="214"/>
      <c r="AM582" s="214"/>
      <c r="AN582" s="214"/>
      <c r="AO582" s="214"/>
      <c r="AP582" s="214"/>
      <c r="AQ582" s="214"/>
      <c r="AR582" s="214"/>
      <c r="AS582" s="214"/>
      <c r="AT582" s="214"/>
      <c r="AU582" s="214"/>
      <c r="AV582" s="214"/>
      <c r="AW582" s="214"/>
      <c r="AX582" s="214"/>
      <c r="AY582" s="214"/>
      <c r="AZ582" s="214"/>
      <c r="BA582" s="214"/>
      <c r="BB582" s="214"/>
      <c r="BC582" s="214"/>
      <c r="BD582" s="214"/>
      <c r="BE582" s="214"/>
      <c r="BF582" s="214"/>
      <c r="BG582" s="214"/>
      <c r="BH582" s="214"/>
      <c r="BI582" s="214"/>
      <c r="BJ582" s="214"/>
      <c r="BK582" s="214"/>
      <c r="BL582" s="214"/>
      <c r="BM582" s="214"/>
      <c r="BN582" s="214"/>
      <c r="BO582" s="214"/>
      <c r="BP582" s="214"/>
      <c r="BQ582" s="214"/>
      <c r="BR582" s="214"/>
      <c r="BS582" s="214"/>
      <c r="BT582" s="214"/>
      <c r="BU582" s="214"/>
      <c r="BV582" s="214"/>
      <c r="BW582" s="214"/>
      <c r="BX582" s="214"/>
      <c r="BY582" s="214"/>
      <c r="BZ582" s="214"/>
      <c r="CA582" s="214"/>
    </row>
    <row r="583" spans="1:79" x14ac:dyDescent="0.25">
      <c r="A583" s="214"/>
      <c r="B583" s="214"/>
      <c r="C583" s="214"/>
      <c r="D583" s="214"/>
      <c r="E583" s="214"/>
      <c r="F583" s="214"/>
      <c r="G583" s="214"/>
      <c r="H583" s="214"/>
      <c r="I583" s="214"/>
      <c r="J583" s="214"/>
      <c r="K583" s="214"/>
      <c r="L583" s="214"/>
      <c r="M583" s="214"/>
      <c r="N583" s="214"/>
      <c r="O583" s="214"/>
      <c r="P583" s="214"/>
      <c r="Q583" s="214"/>
      <c r="R583" s="214"/>
      <c r="S583" s="214"/>
      <c r="T583" s="214"/>
      <c r="U583" s="214"/>
      <c r="V583" s="214"/>
      <c r="W583" s="214"/>
      <c r="X583" s="214"/>
      <c r="Y583" s="214"/>
      <c r="Z583" s="214"/>
      <c r="AA583" s="214"/>
      <c r="AB583" s="214"/>
      <c r="AC583" s="214"/>
      <c r="AD583" s="214"/>
      <c r="AE583" s="214"/>
      <c r="AF583" s="214"/>
      <c r="AG583" s="214"/>
      <c r="AH583" s="214"/>
      <c r="AI583" s="214"/>
      <c r="AJ583" s="214"/>
      <c r="AK583" s="214"/>
      <c r="AL583" s="214"/>
      <c r="AM583" s="214"/>
      <c r="AN583" s="214"/>
      <c r="AO583" s="214"/>
      <c r="AP583" s="214"/>
      <c r="AQ583" s="214"/>
      <c r="AR583" s="214"/>
      <c r="AS583" s="214"/>
      <c r="AT583" s="214"/>
      <c r="AU583" s="214"/>
      <c r="AV583" s="214"/>
      <c r="AW583" s="214"/>
      <c r="AX583" s="214"/>
      <c r="AY583" s="214"/>
      <c r="AZ583" s="214"/>
      <c r="BA583" s="214"/>
      <c r="BB583" s="214"/>
      <c r="BC583" s="214"/>
      <c r="BD583" s="214"/>
      <c r="BE583" s="214"/>
      <c r="BF583" s="214"/>
      <c r="BG583" s="214"/>
      <c r="BH583" s="214"/>
      <c r="BI583" s="214"/>
      <c r="BJ583" s="214"/>
      <c r="BK583" s="214"/>
      <c r="BL583" s="214"/>
      <c r="BM583" s="214"/>
      <c r="BN583" s="214"/>
      <c r="BO583" s="214"/>
      <c r="BP583" s="214"/>
      <c r="BQ583" s="214"/>
      <c r="BR583" s="214"/>
      <c r="BS583" s="214"/>
      <c r="BT583" s="214"/>
      <c r="BU583" s="214"/>
      <c r="BV583" s="214"/>
      <c r="BW583" s="214"/>
      <c r="BX583" s="214"/>
      <c r="BY583" s="214"/>
      <c r="BZ583" s="214"/>
      <c r="CA583" s="214"/>
    </row>
    <row r="584" spans="1:79" x14ac:dyDescent="0.25">
      <c r="A584" s="214"/>
      <c r="B584" s="214"/>
      <c r="C584" s="214"/>
      <c r="D584" s="214"/>
      <c r="E584" s="214"/>
      <c r="F584" s="214"/>
      <c r="G584" s="214"/>
      <c r="H584" s="214"/>
      <c r="I584" s="214"/>
      <c r="J584" s="214"/>
      <c r="K584" s="214"/>
      <c r="L584" s="214"/>
      <c r="M584" s="214"/>
      <c r="N584" s="214"/>
      <c r="O584" s="214"/>
      <c r="P584" s="214"/>
      <c r="Q584" s="214"/>
      <c r="R584" s="214"/>
      <c r="S584" s="214"/>
      <c r="T584" s="214"/>
      <c r="U584" s="214"/>
      <c r="V584" s="214"/>
      <c r="W584" s="214"/>
      <c r="X584" s="214"/>
      <c r="Y584" s="214"/>
      <c r="Z584" s="214"/>
      <c r="AA584" s="214"/>
      <c r="AB584" s="214"/>
      <c r="AC584" s="214"/>
      <c r="AD584" s="214"/>
      <c r="AE584" s="214"/>
      <c r="AF584" s="214"/>
      <c r="AG584" s="214"/>
      <c r="AH584" s="214"/>
      <c r="AI584" s="214"/>
      <c r="AJ584" s="214"/>
      <c r="AK584" s="214"/>
      <c r="AL584" s="214"/>
      <c r="AM584" s="214"/>
      <c r="AN584" s="214"/>
      <c r="AO584" s="214"/>
      <c r="AP584" s="214"/>
      <c r="AQ584" s="214"/>
      <c r="AR584" s="214"/>
      <c r="AS584" s="214"/>
      <c r="AT584" s="214"/>
      <c r="AU584" s="214"/>
      <c r="AV584" s="214"/>
      <c r="AW584" s="214"/>
      <c r="AX584" s="214"/>
      <c r="AY584" s="214"/>
      <c r="AZ584" s="214"/>
      <c r="BA584" s="214"/>
      <c r="BB584" s="214"/>
      <c r="BC584" s="214"/>
      <c r="BD584" s="214"/>
      <c r="BE584" s="214"/>
      <c r="BF584" s="214"/>
      <c r="BG584" s="214"/>
      <c r="BH584" s="214"/>
      <c r="BI584" s="214"/>
      <c r="BJ584" s="214"/>
      <c r="BK584" s="214"/>
      <c r="BL584" s="214"/>
      <c r="BM584" s="214"/>
      <c r="BN584" s="214"/>
      <c r="BO584" s="214"/>
      <c r="BP584" s="214"/>
      <c r="BQ584" s="214"/>
      <c r="BR584" s="214"/>
      <c r="BS584" s="214"/>
      <c r="BT584" s="214"/>
      <c r="BU584" s="214"/>
      <c r="BV584" s="214"/>
      <c r="BW584" s="214"/>
      <c r="BX584" s="214"/>
      <c r="BY584" s="214"/>
      <c r="BZ584" s="214"/>
      <c r="CA584" s="214"/>
    </row>
    <row r="585" spans="1:79" x14ac:dyDescent="0.25">
      <c r="A585" s="214"/>
      <c r="B585" s="214"/>
      <c r="C585" s="214"/>
      <c r="D585" s="214"/>
      <c r="E585" s="214"/>
      <c r="F585" s="214"/>
      <c r="G585" s="214"/>
      <c r="H585" s="214"/>
      <c r="I585" s="214"/>
      <c r="J585" s="214"/>
      <c r="K585" s="214"/>
      <c r="L585" s="214"/>
      <c r="M585" s="214"/>
      <c r="N585" s="214"/>
      <c r="O585" s="214"/>
      <c r="P585" s="214"/>
      <c r="Q585" s="214"/>
      <c r="R585" s="214"/>
      <c r="S585" s="214"/>
      <c r="T585" s="214"/>
      <c r="U585" s="214"/>
      <c r="V585" s="214"/>
      <c r="W585" s="214"/>
      <c r="X585" s="214"/>
      <c r="Y585" s="214"/>
      <c r="Z585" s="214"/>
      <c r="AA585" s="214"/>
      <c r="AB585" s="214"/>
      <c r="AC585" s="214"/>
      <c r="AD585" s="214"/>
      <c r="AE585" s="214"/>
      <c r="AF585" s="214"/>
      <c r="AG585" s="214"/>
      <c r="AH585" s="214"/>
      <c r="AI585" s="214"/>
      <c r="AJ585" s="214"/>
      <c r="AK585" s="214"/>
      <c r="AL585" s="214"/>
      <c r="AM585" s="214"/>
      <c r="AN585" s="214"/>
      <c r="AO585" s="214"/>
      <c r="AP585" s="214"/>
      <c r="AQ585" s="214"/>
      <c r="AR585" s="214"/>
      <c r="AS585" s="214"/>
      <c r="AT585" s="214"/>
      <c r="AU585" s="214"/>
      <c r="AV585" s="214"/>
      <c r="AW585" s="214"/>
      <c r="AX585" s="214"/>
      <c r="AY585" s="214"/>
      <c r="AZ585" s="214"/>
      <c r="BA585" s="214"/>
      <c r="BB585" s="214"/>
      <c r="BC585" s="214"/>
      <c r="BD585" s="214"/>
      <c r="BE585" s="214"/>
      <c r="BF585" s="214"/>
      <c r="BG585" s="214"/>
      <c r="BH585" s="214"/>
      <c r="BI585" s="214"/>
      <c r="BJ585" s="214"/>
      <c r="BK585" s="214"/>
      <c r="BL585" s="214"/>
      <c r="BM585" s="214"/>
      <c r="BN585" s="214"/>
      <c r="BO585" s="214"/>
      <c r="BP585" s="214"/>
      <c r="BQ585" s="214"/>
      <c r="BR585" s="214"/>
      <c r="BS585" s="214"/>
      <c r="BT585" s="214"/>
      <c r="BU585" s="214"/>
      <c r="BV585" s="214"/>
      <c r="BW585" s="214"/>
      <c r="BX585" s="214"/>
      <c r="BY585" s="214"/>
      <c r="BZ585" s="214"/>
      <c r="CA585" s="214"/>
    </row>
    <row r="586" spans="1:79" x14ac:dyDescent="0.25">
      <c r="A586" s="214"/>
      <c r="B586" s="214"/>
      <c r="C586" s="214"/>
      <c r="D586" s="214"/>
      <c r="E586" s="214"/>
      <c r="F586" s="214"/>
      <c r="G586" s="214"/>
      <c r="H586" s="214"/>
      <c r="I586" s="214"/>
      <c r="J586" s="214"/>
      <c r="K586" s="214"/>
      <c r="L586" s="214"/>
      <c r="M586" s="214"/>
      <c r="N586" s="214"/>
      <c r="O586" s="214"/>
      <c r="P586" s="214"/>
      <c r="Q586" s="214"/>
      <c r="R586" s="214"/>
      <c r="S586" s="214"/>
      <c r="T586" s="214"/>
      <c r="U586" s="214"/>
      <c r="V586" s="214"/>
      <c r="W586" s="214"/>
      <c r="X586" s="214"/>
      <c r="Y586" s="214"/>
      <c r="Z586" s="214"/>
      <c r="AA586" s="214"/>
      <c r="AB586" s="214"/>
      <c r="AC586" s="214"/>
      <c r="AD586" s="214"/>
      <c r="AE586" s="214"/>
      <c r="AF586" s="214"/>
      <c r="AG586" s="214"/>
      <c r="AH586" s="214"/>
      <c r="AI586" s="214"/>
      <c r="AJ586" s="214"/>
      <c r="AK586" s="214"/>
      <c r="AL586" s="214"/>
      <c r="AM586" s="214"/>
      <c r="AN586" s="214"/>
      <c r="AO586" s="214"/>
      <c r="AP586" s="214"/>
      <c r="AQ586" s="214"/>
      <c r="AR586" s="214"/>
      <c r="AS586" s="214"/>
      <c r="AT586" s="214"/>
      <c r="AU586" s="214"/>
      <c r="AV586" s="214"/>
      <c r="AW586" s="214"/>
      <c r="AX586" s="214"/>
      <c r="AY586" s="214"/>
      <c r="AZ586" s="214"/>
      <c r="BA586" s="214"/>
      <c r="BB586" s="214"/>
      <c r="BC586" s="214"/>
      <c r="BD586" s="214"/>
      <c r="BE586" s="214"/>
      <c r="BF586" s="214"/>
      <c r="BG586" s="214"/>
      <c r="BH586" s="214"/>
      <c r="BI586" s="214"/>
      <c r="BJ586" s="214"/>
      <c r="BK586" s="214"/>
      <c r="BL586" s="214"/>
      <c r="BM586" s="214"/>
      <c r="BN586" s="214"/>
      <c r="BO586" s="214"/>
      <c r="BP586" s="214"/>
      <c r="BQ586" s="214"/>
      <c r="BR586" s="214"/>
      <c r="BS586" s="214"/>
      <c r="BT586" s="214"/>
      <c r="BU586" s="214"/>
      <c r="BV586" s="214"/>
      <c r="BW586" s="214"/>
      <c r="BX586" s="214"/>
      <c r="BY586" s="214"/>
      <c r="BZ586" s="214"/>
      <c r="CA586" s="214"/>
    </row>
    <row r="587" spans="1:79" x14ac:dyDescent="0.25">
      <c r="A587" s="214"/>
      <c r="B587" s="214"/>
      <c r="C587" s="214"/>
      <c r="D587" s="214"/>
      <c r="E587" s="214"/>
      <c r="F587" s="214"/>
      <c r="G587" s="214"/>
      <c r="H587" s="214"/>
      <c r="I587" s="214"/>
      <c r="J587" s="214"/>
      <c r="K587" s="214"/>
      <c r="L587" s="214"/>
      <c r="M587" s="214"/>
      <c r="N587" s="214"/>
      <c r="O587" s="214"/>
      <c r="P587" s="214"/>
      <c r="Q587" s="214"/>
      <c r="R587" s="214"/>
      <c r="S587" s="214"/>
      <c r="T587" s="214"/>
      <c r="U587" s="214"/>
      <c r="V587" s="214"/>
      <c r="W587" s="214"/>
      <c r="X587" s="214"/>
      <c r="Y587" s="214"/>
      <c r="Z587" s="214"/>
      <c r="AA587" s="214"/>
      <c r="AB587" s="214"/>
      <c r="AC587" s="214"/>
      <c r="AD587" s="214"/>
      <c r="AE587" s="214"/>
      <c r="AF587" s="214"/>
      <c r="AG587" s="214"/>
      <c r="AH587" s="214"/>
      <c r="AI587" s="214"/>
      <c r="AJ587" s="214"/>
      <c r="AK587" s="214"/>
      <c r="AL587" s="214"/>
      <c r="AM587" s="214"/>
      <c r="AN587" s="214"/>
      <c r="AO587" s="214"/>
      <c r="AP587" s="214"/>
      <c r="AQ587" s="214"/>
      <c r="AR587" s="214"/>
      <c r="AS587" s="214"/>
      <c r="AT587" s="214"/>
      <c r="AU587" s="214"/>
      <c r="AV587" s="214"/>
      <c r="AW587" s="214"/>
      <c r="AX587" s="214"/>
      <c r="AY587" s="214"/>
      <c r="AZ587" s="214"/>
      <c r="BA587" s="214"/>
      <c r="BB587" s="214"/>
      <c r="BC587" s="214"/>
      <c r="BD587" s="214"/>
      <c r="BE587" s="214"/>
      <c r="BF587" s="214"/>
      <c r="BG587" s="214"/>
      <c r="BH587" s="214"/>
      <c r="BI587" s="214"/>
      <c r="BJ587" s="214"/>
      <c r="BK587" s="214"/>
      <c r="BL587" s="214"/>
      <c r="BM587" s="214"/>
      <c r="BN587" s="214"/>
      <c r="BO587" s="214"/>
      <c r="BP587" s="214"/>
      <c r="BQ587" s="214"/>
      <c r="BR587" s="214"/>
      <c r="BS587" s="214"/>
      <c r="BT587" s="214"/>
      <c r="BU587" s="214"/>
      <c r="BV587" s="214"/>
      <c r="BW587" s="214"/>
      <c r="BX587" s="214"/>
      <c r="BY587" s="214"/>
      <c r="BZ587" s="214"/>
      <c r="CA587" s="214"/>
    </row>
    <row r="588" spans="1:79" x14ac:dyDescent="0.25">
      <c r="A588" s="214"/>
      <c r="B588" s="214"/>
      <c r="C588" s="214"/>
      <c r="D588" s="214"/>
      <c r="E588" s="214"/>
      <c r="F588" s="214"/>
      <c r="G588" s="214"/>
      <c r="H588" s="214"/>
      <c r="I588" s="214"/>
      <c r="J588" s="214"/>
      <c r="K588" s="214"/>
      <c r="L588" s="214"/>
      <c r="M588" s="214"/>
      <c r="N588" s="214"/>
      <c r="O588" s="214"/>
      <c r="P588" s="214"/>
      <c r="Q588" s="214"/>
      <c r="R588" s="214"/>
      <c r="S588" s="214"/>
      <c r="T588" s="214"/>
      <c r="U588" s="214"/>
      <c r="V588" s="214"/>
      <c r="W588" s="214"/>
      <c r="X588" s="214"/>
      <c r="Y588" s="214"/>
      <c r="Z588" s="214"/>
      <c r="AA588" s="214"/>
      <c r="AB588" s="214"/>
      <c r="AC588" s="214"/>
      <c r="AD588" s="214"/>
      <c r="AE588" s="214"/>
      <c r="AF588" s="214"/>
      <c r="AG588" s="214"/>
      <c r="AH588" s="214"/>
      <c r="AI588" s="214"/>
      <c r="AJ588" s="214"/>
      <c r="AK588" s="214"/>
      <c r="AL588" s="214"/>
      <c r="AM588" s="214"/>
      <c r="AN588" s="214"/>
      <c r="AO588" s="214"/>
      <c r="AP588" s="214"/>
      <c r="AQ588" s="214"/>
      <c r="AR588" s="214"/>
      <c r="AS588" s="214"/>
      <c r="AT588" s="214"/>
      <c r="AU588" s="214"/>
      <c r="AV588" s="214"/>
      <c r="AW588" s="214"/>
      <c r="AX588" s="214"/>
      <c r="AY588" s="214"/>
      <c r="AZ588" s="214"/>
      <c r="BA588" s="214"/>
      <c r="BB588" s="214"/>
      <c r="BC588" s="214"/>
      <c r="BD588" s="214"/>
      <c r="BE588" s="214"/>
      <c r="BF588" s="214"/>
      <c r="BG588" s="214"/>
      <c r="BH588" s="214"/>
      <c r="BI588" s="214"/>
      <c r="BJ588" s="214"/>
      <c r="BK588" s="214"/>
      <c r="BL588" s="214"/>
      <c r="BM588" s="214"/>
      <c r="BN588" s="214"/>
      <c r="BO588" s="214"/>
      <c r="BP588" s="214"/>
      <c r="BQ588" s="214"/>
      <c r="BR588" s="214"/>
      <c r="BS588" s="214"/>
      <c r="BT588" s="214"/>
      <c r="BU588" s="214"/>
      <c r="BV588" s="214"/>
      <c r="BW588" s="214"/>
      <c r="BX588" s="214"/>
      <c r="BY588" s="214"/>
      <c r="BZ588" s="214"/>
      <c r="CA588" s="214"/>
    </row>
    <row r="589" spans="1:79" x14ac:dyDescent="0.25">
      <c r="A589" s="214"/>
      <c r="B589" s="214"/>
      <c r="C589" s="214"/>
      <c r="D589" s="214"/>
      <c r="E589" s="214"/>
      <c r="F589" s="214"/>
      <c r="G589" s="214"/>
      <c r="H589" s="214"/>
      <c r="I589" s="214"/>
      <c r="J589" s="214"/>
      <c r="K589" s="214"/>
      <c r="L589" s="214"/>
      <c r="M589" s="214"/>
      <c r="N589" s="214"/>
      <c r="O589" s="214"/>
      <c r="P589" s="214"/>
      <c r="Q589" s="214"/>
      <c r="R589" s="214"/>
      <c r="S589" s="214"/>
      <c r="T589" s="214"/>
      <c r="U589" s="214"/>
      <c r="V589" s="214"/>
      <c r="W589" s="214"/>
      <c r="X589" s="214"/>
      <c r="Y589" s="214"/>
      <c r="Z589" s="214"/>
      <c r="AA589" s="214"/>
      <c r="AB589" s="214"/>
      <c r="AC589" s="214"/>
      <c r="AD589" s="214"/>
      <c r="AE589" s="214"/>
      <c r="AF589" s="214"/>
      <c r="AG589" s="214"/>
      <c r="AH589" s="214"/>
      <c r="AI589" s="214"/>
      <c r="AJ589" s="214"/>
      <c r="AK589" s="214"/>
      <c r="AL589" s="214"/>
      <c r="AM589" s="214"/>
      <c r="AN589" s="214"/>
      <c r="AO589" s="214"/>
      <c r="AP589" s="214"/>
      <c r="AQ589" s="214"/>
      <c r="AR589" s="214"/>
      <c r="AS589" s="214"/>
      <c r="AT589" s="214"/>
      <c r="AU589" s="214"/>
      <c r="AV589" s="214"/>
      <c r="AW589" s="214"/>
      <c r="AX589" s="214"/>
      <c r="AY589" s="214"/>
      <c r="AZ589" s="214"/>
      <c r="BA589" s="214"/>
      <c r="BB589" s="214"/>
      <c r="BC589" s="214"/>
      <c r="BD589" s="214"/>
      <c r="BE589" s="214"/>
      <c r="BF589" s="214"/>
      <c r="BG589" s="214"/>
      <c r="BH589" s="214"/>
      <c r="BI589" s="214"/>
      <c r="BJ589" s="214"/>
      <c r="BK589" s="214"/>
      <c r="BL589" s="214"/>
      <c r="BM589" s="214"/>
      <c r="BN589" s="214"/>
      <c r="BO589" s="214"/>
      <c r="BP589" s="214"/>
      <c r="BQ589" s="214"/>
      <c r="BR589" s="214"/>
      <c r="BS589" s="214"/>
      <c r="BT589" s="214"/>
      <c r="BU589" s="214"/>
      <c r="BV589" s="214"/>
      <c r="BW589" s="214"/>
      <c r="BX589" s="214"/>
      <c r="BY589" s="214"/>
      <c r="BZ589" s="214"/>
      <c r="CA589" s="214"/>
    </row>
    <row r="590" spans="1:79" x14ac:dyDescent="0.25">
      <c r="A590" s="214"/>
      <c r="B590" s="214"/>
      <c r="C590" s="214"/>
      <c r="D590" s="214"/>
      <c r="E590" s="214"/>
      <c r="F590" s="214"/>
      <c r="G590" s="214"/>
      <c r="H590" s="214"/>
      <c r="I590" s="214"/>
      <c r="J590" s="214"/>
      <c r="K590" s="214"/>
      <c r="L590" s="214"/>
      <c r="M590" s="214"/>
      <c r="N590" s="214"/>
      <c r="O590" s="214"/>
      <c r="P590" s="214"/>
      <c r="Q590" s="214"/>
      <c r="R590" s="214"/>
      <c r="S590" s="214"/>
      <c r="T590" s="214"/>
      <c r="U590" s="214"/>
      <c r="V590" s="214"/>
      <c r="W590" s="214"/>
      <c r="X590" s="214"/>
      <c r="Y590" s="214"/>
      <c r="Z590" s="214"/>
      <c r="AA590" s="214"/>
      <c r="AB590" s="214"/>
      <c r="AC590" s="214"/>
      <c r="AD590" s="214"/>
      <c r="AE590" s="214"/>
      <c r="AF590" s="214"/>
      <c r="AG590" s="214"/>
      <c r="AH590" s="214"/>
      <c r="AI590" s="214"/>
      <c r="AJ590" s="214"/>
      <c r="AK590" s="214"/>
      <c r="AL590" s="214"/>
      <c r="AM590" s="214"/>
      <c r="AN590" s="214"/>
      <c r="AO590" s="214"/>
      <c r="AP590" s="214"/>
      <c r="AQ590" s="214"/>
      <c r="AR590" s="214"/>
      <c r="AS590" s="214"/>
      <c r="AT590" s="214"/>
      <c r="AU590" s="214"/>
      <c r="AV590" s="214"/>
      <c r="AW590" s="214"/>
      <c r="AX590" s="214"/>
      <c r="AY590" s="214"/>
      <c r="AZ590" s="214"/>
      <c r="BA590" s="214"/>
      <c r="BB590" s="214"/>
      <c r="BC590" s="214"/>
      <c r="BD590" s="214"/>
      <c r="BE590" s="214"/>
      <c r="BF590" s="214"/>
      <c r="BG590" s="214"/>
      <c r="BH590" s="214"/>
      <c r="BI590" s="214"/>
      <c r="BJ590" s="214"/>
      <c r="BK590" s="214"/>
      <c r="BL590" s="214"/>
      <c r="BM590" s="214"/>
      <c r="BN590" s="214"/>
      <c r="BO590" s="214"/>
      <c r="BP590" s="214"/>
      <c r="BQ590" s="214"/>
      <c r="BR590" s="214"/>
      <c r="BS590" s="214"/>
      <c r="BT590" s="214"/>
      <c r="BU590" s="214"/>
      <c r="BV590" s="214"/>
      <c r="BW590" s="214"/>
      <c r="BX590" s="214"/>
      <c r="BY590" s="214"/>
      <c r="BZ590" s="214"/>
      <c r="CA590" s="214"/>
    </row>
    <row r="591" spans="1:79" x14ac:dyDescent="0.25">
      <c r="A591" s="214"/>
      <c r="B591" s="214"/>
      <c r="C591" s="214"/>
      <c r="D591" s="214"/>
      <c r="E591" s="214"/>
      <c r="F591" s="214"/>
      <c r="G591" s="214"/>
      <c r="H591" s="214"/>
      <c r="I591" s="214"/>
      <c r="J591" s="214"/>
      <c r="K591" s="214"/>
      <c r="L591" s="214"/>
      <c r="M591" s="214"/>
      <c r="N591" s="214"/>
      <c r="O591" s="214"/>
      <c r="P591" s="214"/>
      <c r="Q591" s="214"/>
      <c r="R591" s="214"/>
      <c r="S591" s="214"/>
      <c r="T591" s="214"/>
      <c r="U591" s="214"/>
      <c r="V591" s="214"/>
      <c r="W591" s="214"/>
      <c r="X591" s="214"/>
      <c r="Y591" s="214"/>
      <c r="Z591" s="214"/>
      <c r="AA591" s="214"/>
      <c r="AB591" s="214"/>
      <c r="AC591" s="214"/>
      <c r="AD591" s="214"/>
      <c r="AE591" s="214"/>
      <c r="AF591" s="214"/>
      <c r="AG591" s="214"/>
      <c r="AH591" s="214"/>
      <c r="AI591" s="214"/>
      <c r="AJ591" s="214"/>
      <c r="AK591" s="214"/>
      <c r="AL591" s="214"/>
      <c r="AM591" s="214"/>
      <c r="AN591" s="214"/>
      <c r="AO591" s="214"/>
      <c r="AP591" s="214"/>
      <c r="AQ591" s="214"/>
      <c r="AR591" s="214"/>
      <c r="AS591" s="214"/>
      <c r="AT591" s="214"/>
      <c r="AU591" s="214"/>
      <c r="AV591" s="214"/>
      <c r="AW591" s="214"/>
      <c r="AX591" s="214"/>
      <c r="AY591" s="214"/>
      <c r="AZ591" s="214"/>
      <c r="BA591" s="214"/>
      <c r="BB591" s="214"/>
      <c r="BC591" s="214"/>
      <c r="BD591" s="214"/>
      <c r="BE591" s="214"/>
      <c r="BF591" s="214"/>
      <c r="BG591" s="214"/>
      <c r="BH591" s="214"/>
      <c r="BI591" s="214"/>
      <c r="BJ591" s="214"/>
      <c r="BK591" s="214"/>
      <c r="BL591" s="214"/>
      <c r="BM591" s="214"/>
      <c r="BN591" s="214"/>
      <c r="BO591" s="214"/>
      <c r="BP591" s="214"/>
      <c r="BQ591" s="214"/>
      <c r="BR591" s="214"/>
      <c r="BS591" s="214"/>
      <c r="BT591" s="214"/>
      <c r="BU591" s="214"/>
      <c r="BV591" s="214"/>
      <c r="BW591" s="214"/>
      <c r="BX591" s="214"/>
      <c r="BY591" s="214"/>
      <c r="BZ591" s="214"/>
      <c r="CA591" s="214"/>
    </row>
    <row r="592" spans="1:79" x14ac:dyDescent="0.25">
      <c r="A592" s="214"/>
      <c r="B592" s="214"/>
      <c r="C592" s="214"/>
      <c r="D592" s="214"/>
      <c r="E592" s="214"/>
      <c r="F592" s="214"/>
      <c r="G592" s="214"/>
      <c r="H592" s="214"/>
      <c r="I592" s="214"/>
      <c r="J592" s="214"/>
      <c r="K592" s="214"/>
      <c r="L592" s="214"/>
      <c r="M592" s="214"/>
      <c r="N592" s="214"/>
      <c r="O592" s="214"/>
      <c r="P592" s="214"/>
      <c r="Q592" s="214"/>
      <c r="R592" s="214"/>
      <c r="S592" s="214"/>
      <c r="T592" s="214"/>
      <c r="U592" s="214"/>
      <c r="V592" s="214"/>
      <c r="W592" s="214"/>
      <c r="X592" s="214"/>
      <c r="Y592" s="214"/>
      <c r="Z592" s="214"/>
      <c r="AA592" s="214"/>
      <c r="AB592" s="214"/>
      <c r="AC592" s="214"/>
      <c r="AD592" s="214"/>
      <c r="AE592" s="214"/>
      <c r="AF592" s="214"/>
      <c r="AG592" s="214"/>
      <c r="AH592" s="214"/>
      <c r="AI592" s="214"/>
      <c r="AJ592" s="214"/>
      <c r="AK592" s="214"/>
      <c r="AL592" s="214"/>
      <c r="AM592" s="214"/>
      <c r="AN592" s="214"/>
      <c r="AO592" s="214"/>
      <c r="AP592" s="214"/>
      <c r="AQ592" s="214"/>
      <c r="AR592" s="214"/>
      <c r="AS592" s="214"/>
      <c r="AT592" s="214"/>
      <c r="AU592" s="214"/>
      <c r="AV592" s="214"/>
      <c r="AW592" s="214"/>
      <c r="AX592" s="214"/>
      <c r="AY592" s="214"/>
      <c r="AZ592" s="214"/>
      <c r="BA592" s="214"/>
      <c r="BB592" s="214"/>
      <c r="BC592" s="214"/>
      <c r="BD592" s="214"/>
      <c r="BE592" s="214"/>
      <c r="BF592" s="214"/>
      <c r="BG592" s="214"/>
      <c r="BH592" s="214"/>
      <c r="BI592" s="214"/>
      <c r="BJ592" s="214"/>
      <c r="BK592" s="214"/>
      <c r="BL592" s="214"/>
      <c r="BM592" s="214"/>
      <c r="BN592" s="214"/>
      <c r="BO592" s="214"/>
      <c r="BP592" s="214"/>
      <c r="BQ592" s="214"/>
      <c r="BR592" s="214"/>
      <c r="BS592" s="214"/>
      <c r="BT592" s="214"/>
      <c r="BU592" s="214"/>
      <c r="BV592" s="214"/>
      <c r="BW592" s="214"/>
      <c r="BX592" s="214"/>
      <c r="BY592" s="214"/>
      <c r="BZ592" s="214"/>
      <c r="CA592" s="214"/>
    </row>
    <row r="593" spans="1:79" x14ac:dyDescent="0.25">
      <c r="A593" s="214"/>
      <c r="B593" s="214"/>
      <c r="C593" s="214"/>
      <c r="D593" s="214"/>
      <c r="E593" s="214"/>
      <c r="F593" s="214"/>
      <c r="G593" s="214"/>
      <c r="H593" s="214"/>
      <c r="I593" s="214"/>
      <c r="J593" s="214"/>
      <c r="K593" s="214"/>
      <c r="L593" s="214"/>
      <c r="M593" s="214"/>
      <c r="N593" s="214"/>
      <c r="O593" s="214"/>
      <c r="P593" s="214"/>
      <c r="Q593" s="214"/>
      <c r="R593" s="214"/>
      <c r="S593" s="214"/>
      <c r="T593" s="214"/>
      <c r="U593" s="214"/>
      <c r="V593" s="214"/>
      <c r="W593" s="214"/>
      <c r="X593" s="214"/>
      <c r="Y593" s="214"/>
      <c r="Z593" s="214"/>
      <c r="AA593" s="214"/>
      <c r="AB593" s="214"/>
      <c r="AC593" s="214"/>
      <c r="AD593" s="214"/>
      <c r="AE593" s="214"/>
      <c r="AF593" s="214"/>
      <c r="AG593" s="214"/>
      <c r="AH593" s="214"/>
      <c r="AI593" s="214"/>
      <c r="AJ593" s="214"/>
      <c r="AK593" s="214"/>
      <c r="AL593" s="214"/>
      <c r="AM593" s="214"/>
      <c r="AN593" s="214"/>
      <c r="AO593" s="214"/>
      <c r="AP593" s="214"/>
      <c r="AQ593" s="214"/>
      <c r="AR593" s="214"/>
      <c r="AS593" s="214"/>
      <c r="AT593" s="214"/>
      <c r="AU593" s="214"/>
      <c r="AV593" s="214"/>
      <c r="AW593" s="214"/>
      <c r="AX593" s="214"/>
      <c r="AY593" s="214"/>
      <c r="AZ593" s="214"/>
      <c r="BA593" s="214"/>
      <c r="BB593" s="214"/>
      <c r="BC593" s="214"/>
      <c r="BD593" s="214"/>
      <c r="BE593" s="214"/>
      <c r="BF593" s="214"/>
      <c r="BG593" s="214"/>
      <c r="BH593" s="214"/>
      <c r="BI593" s="214"/>
      <c r="BJ593" s="214"/>
      <c r="BK593" s="214"/>
      <c r="BL593" s="214"/>
      <c r="BM593" s="214"/>
      <c r="BN593" s="214"/>
      <c r="BO593" s="214"/>
      <c r="BP593" s="214"/>
      <c r="BQ593" s="214"/>
      <c r="BR593" s="214"/>
      <c r="BS593" s="214"/>
      <c r="BT593" s="214"/>
      <c r="BU593" s="214"/>
      <c r="BV593" s="214"/>
      <c r="BW593" s="214"/>
      <c r="BX593" s="214"/>
      <c r="BY593" s="214"/>
      <c r="BZ593" s="214"/>
      <c r="CA593" s="214"/>
    </row>
    <row r="594" spans="1:79" x14ac:dyDescent="0.25">
      <c r="A594" s="214"/>
      <c r="B594" s="214"/>
      <c r="C594" s="214"/>
      <c r="D594" s="214"/>
      <c r="E594" s="214"/>
      <c r="F594" s="214"/>
      <c r="G594" s="214"/>
      <c r="H594" s="214"/>
      <c r="I594" s="214"/>
      <c r="J594" s="214"/>
      <c r="K594" s="214"/>
      <c r="L594" s="214"/>
      <c r="M594" s="214"/>
      <c r="N594" s="214"/>
      <c r="O594" s="214"/>
      <c r="P594" s="214"/>
      <c r="Q594" s="214"/>
      <c r="R594" s="214"/>
      <c r="S594" s="214"/>
      <c r="T594" s="214"/>
      <c r="U594" s="214"/>
      <c r="V594" s="214"/>
      <c r="W594" s="214"/>
      <c r="X594" s="214"/>
      <c r="Y594" s="214"/>
      <c r="Z594" s="214"/>
      <c r="AA594" s="214"/>
      <c r="AB594" s="214"/>
      <c r="AC594" s="214"/>
      <c r="AD594" s="214"/>
      <c r="AE594" s="214"/>
      <c r="AF594" s="214"/>
      <c r="AG594" s="214"/>
      <c r="AH594" s="214"/>
      <c r="AI594" s="214"/>
      <c r="AJ594" s="214"/>
      <c r="AK594" s="214"/>
      <c r="AL594" s="214"/>
      <c r="AM594" s="214"/>
      <c r="AN594" s="214"/>
      <c r="AO594" s="214"/>
      <c r="AP594" s="214"/>
      <c r="AQ594" s="214"/>
      <c r="AR594" s="214"/>
      <c r="AS594" s="214"/>
      <c r="AT594" s="214"/>
      <c r="AU594" s="214"/>
      <c r="AV594" s="214"/>
      <c r="AW594" s="214"/>
      <c r="AX594" s="214"/>
      <c r="AY594" s="214"/>
      <c r="AZ594" s="214"/>
      <c r="BA594" s="214"/>
      <c r="BB594" s="214"/>
      <c r="BC594" s="214"/>
      <c r="BD594" s="214"/>
      <c r="BE594" s="214"/>
      <c r="BF594" s="214"/>
      <c r="BG594" s="214"/>
      <c r="BH594" s="214"/>
      <c r="BI594" s="214"/>
      <c r="BJ594" s="214"/>
      <c r="BK594" s="214"/>
      <c r="BL594" s="214"/>
      <c r="BM594" s="214"/>
      <c r="BN594" s="214"/>
      <c r="BO594" s="214"/>
      <c r="BP594" s="214"/>
      <c r="BQ594" s="214"/>
      <c r="BR594" s="214"/>
      <c r="BS594" s="214"/>
      <c r="BT594" s="214"/>
      <c r="BU594" s="214"/>
      <c r="BV594" s="214"/>
      <c r="BW594" s="214"/>
      <c r="BX594" s="214"/>
      <c r="BY594" s="214"/>
      <c r="BZ594" s="214"/>
      <c r="CA594" s="214"/>
    </row>
    <row r="595" spans="1:79" x14ac:dyDescent="0.25">
      <c r="A595" s="214"/>
      <c r="B595" s="214"/>
      <c r="C595" s="214"/>
      <c r="D595" s="214"/>
      <c r="E595" s="214"/>
      <c r="F595" s="214"/>
      <c r="G595" s="214"/>
      <c r="H595" s="214"/>
      <c r="I595" s="214"/>
      <c r="J595" s="214"/>
      <c r="K595" s="214"/>
      <c r="L595" s="214"/>
      <c r="M595" s="214"/>
      <c r="N595" s="214"/>
      <c r="O595" s="214"/>
      <c r="P595" s="214"/>
      <c r="Q595" s="214"/>
      <c r="R595" s="214"/>
      <c r="S595" s="214"/>
      <c r="T595" s="214"/>
      <c r="U595" s="214"/>
      <c r="V595" s="214"/>
      <c r="W595" s="214"/>
      <c r="X595" s="214"/>
      <c r="Y595" s="214"/>
      <c r="Z595" s="214"/>
      <c r="AA595" s="214"/>
      <c r="AB595" s="214"/>
      <c r="AC595" s="214"/>
      <c r="AD595" s="214"/>
      <c r="AE595" s="214"/>
      <c r="AF595" s="214"/>
      <c r="AG595" s="214"/>
      <c r="AH595" s="214"/>
      <c r="AI595" s="214"/>
      <c r="AJ595" s="214"/>
      <c r="AK595" s="214"/>
      <c r="AL595" s="214"/>
      <c r="AM595" s="214"/>
      <c r="AN595" s="214"/>
      <c r="AO595" s="214"/>
      <c r="AP595" s="214"/>
      <c r="AQ595" s="214"/>
      <c r="AR595" s="214"/>
      <c r="AS595" s="214"/>
      <c r="AT595" s="214"/>
      <c r="AU595" s="214"/>
      <c r="AV595" s="214"/>
      <c r="AW595" s="214"/>
      <c r="AX595" s="214"/>
      <c r="AY595" s="214"/>
      <c r="AZ595" s="214"/>
      <c r="BA595" s="214"/>
      <c r="BB595" s="214"/>
      <c r="BC595" s="214"/>
      <c r="BD595" s="214"/>
      <c r="BE595" s="214"/>
      <c r="BF595" s="214"/>
      <c r="BG595" s="214"/>
      <c r="BH595" s="214"/>
      <c r="BI595" s="214"/>
      <c r="BJ595" s="214"/>
      <c r="BK595" s="214"/>
      <c r="BL595" s="214"/>
      <c r="BM595" s="214"/>
      <c r="BN595" s="214"/>
      <c r="BO595" s="214"/>
      <c r="BP595" s="214"/>
      <c r="BQ595" s="214"/>
      <c r="BR595" s="214"/>
      <c r="BS595" s="214"/>
      <c r="BT595" s="214"/>
      <c r="BU595" s="214"/>
      <c r="BV595" s="214"/>
      <c r="BW595" s="214"/>
      <c r="BX595" s="214"/>
      <c r="BY595" s="214"/>
      <c r="BZ595" s="214"/>
      <c r="CA595" s="214"/>
    </row>
    <row r="596" spans="1:79" x14ac:dyDescent="0.25">
      <c r="A596" s="214"/>
      <c r="B596" s="214"/>
      <c r="C596" s="214"/>
      <c r="D596" s="214"/>
      <c r="E596" s="214"/>
      <c r="F596" s="214"/>
      <c r="G596" s="214"/>
      <c r="H596" s="214"/>
      <c r="I596" s="214"/>
      <c r="J596" s="214"/>
      <c r="K596" s="214"/>
      <c r="L596" s="214"/>
      <c r="M596" s="214"/>
      <c r="N596" s="214"/>
      <c r="O596" s="214"/>
      <c r="P596" s="214"/>
      <c r="Q596" s="214"/>
      <c r="R596" s="214"/>
      <c r="S596" s="214"/>
      <c r="T596" s="214"/>
      <c r="U596" s="214"/>
      <c r="V596" s="214"/>
      <c r="W596" s="214"/>
      <c r="X596" s="214"/>
      <c r="Y596" s="214"/>
      <c r="Z596" s="214"/>
      <c r="AA596" s="214"/>
      <c r="AB596" s="214"/>
      <c r="AC596" s="214"/>
      <c r="AD596" s="214"/>
      <c r="AE596" s="214"/>
      <c r="AF596" s="214"/>
      <c r="AG596" s="214"/>
      <c r="AH596" s="214"/>
      <c r="AI596" s="214"/>
      <c r="AJ596" s="214"/>
      <c r="AK596" s="214"/>
      <c r="AL596" s="214"/>
      <c r="AM596" s="214"/>
      <c r="AN596" s="214"/>
      <c r="AO596" s="214"/>
      <c r="AP596" s="214"/>
      <c r="AQ596" s="214"/>
      <c r="AR596" s="214"/>
      <c r="AS596" s="214"/>
      <c r="AT596" s="214"/>
      <c r="AU596" s="214"/>
      <c r="AV596" s="214"/>
      <c r="AW596" s="214"/>
      <c r="AX596" s="214"/>
      <c r="AY596" s="214"/>
      <c r="AZ596" s="214"/>
      <c r="BA596" s="214"/>
      <c r="BB596" s="214"/>
      <c r="BC596" s="214"/>
      <c r="BD596" s="214"/>
      <c r="BE596" s="214"/>
      <c r="BF596" s="214"/>
      <c r="BG596" s="214"/>
      <c r="BH596" s="214"/>
      <c r="BI596" s="214"/>
      <c r="BJ596" s="214"/>
      <c r="BK596" s="214"/>
      <c r="BL596" s="214"/>
      <c r="BM596" s="214"/>
      <c r="BN596" s="214"/>
      <c r="BO596" s="214"/>
      <c r="BP596" s="214"/>
      <c r="BQ596" s="214"/>
      <c r="BR596" s="214"/>
      <c r="BS596" s="214"/>
      <c r="BT596" s="214"/>
      <c r="BU596" s="214"/>
      <c r="BV596" s="214"/>
      <c r="BW596" s="214"/>
      <c r="BX596" s="214"/>
      <c r="BY596" s="214"/>
      <c r="BZ596" s="214"/>
      <c r="CA596" s="214"/>
    </row>
    <row r="597" spans="1:79" x14ac:dyDescent="0.25">
      <c r="A597" s="214"/>
      <c r="B597" s="214"/>
      <c r="C597" s="214"/>
      <c r="D597" s="214"/>
      <c r="E597" s="214"/>
      <c r="F597" s="214"/>
      <c r="G597" s="214"/>
      <c r="H597" s="214"/>
      <c r="I597" s="214"/>
      <c r="J597" s="214"/>
      <c r="K597" s="214"/>
      <c r="L597" s="214"/>
      <c r="M597" s="214"/>
      <c r="N597" s="214"/>
      <c r="O597" s="214"/>
      <c r="P597" s="214"/>
      <c r="Q597" s="214"/>
      <c r="R597" s="214"/>
      <c r="S597" s="214"/>
      <c r="T597" s="214"/>
      <c r="U597" s="214"/>
      <c r="V597" s="214"/>
      <c r="W597" s="214"/>
      <c r="X597" s="214"/>
      <c r="Y597" s="214"/>
      <c r="Z597" s="214"/>
      <c r="AA597" s="214"/>
      <c r="AB597" s="214"/>
      <c r="AC597" s="214"/>
      <c r="AD597" s="214"/>
      <c r="AE597" s="214"/>
      <c r="AF597" s="214"/>
      <c r="AG597" s="214"/>
      <c r="AH597" s="214"/>
      <c r="AI597" s="214"/>
      <c r="AJ597" s="214"/>
      <c r="AK597" s="214"/>
      <c r="AL597" s="214"/>
      <c r="AM597" s="214"/>
      <c r="AN597" s="214"/>
      <c r="AO597" s="214"/>
      <c r="AP597" s="214"/>
      <c r="AQ597" s="214"/>
      <c r="AR597" s="214"/>
      <c r="AS597" s="214"/>
      <c r="AT597" s="214"/>
      <c r="AU597" s="214"/>
      <c r="AV597" s="214"/>
      <c r="AW597" s="214"/>
      <c r="AX597" s="214"/>
      <c r="AY597" s="214"/>
      <c r="AZ597" s="214"/>
      <c r="BA597" s="214"/>
      <c r="BB597" s="214"/>
      <c r="BC597" s="214"/>
      <c r="BD597" s="214"/>
      <c r="BE597" s="214"/>
      <c r="BF597" s="214"/>
      <c r="BG597" s="214"/>
      <c r="BH597" s="214"/>
      <c r="BI597" s="214"/>
      <c r="BJ597" s="214"/>
      <c r="BK597" s="214"/>
      <c r="BL597" s="214"/>
      <c r="BM597" s="214"/>
      <c r="BN597" s="214"/>
      <c r="BO597" s="214"/>
      <c r="BP597" s="214"/>
      <c r="BQ597" s="214"/>
      <c r="BR597" s="214"/>
      <c r="BS597" s="214"/>
      <c r="BT597" s="214"/>
      <c r="BU597" s="214"/>
      <c r="BV597" s="214"/>
      <c r="BW597" s="214"/>
      <c r="BX597" s="214"/>
      <c r="BY597" s="214"/>
      <c r="BZ597" s="214"/>
      <c r="CA597" s="214"/>
    </row>
    <row r="598" spans="1:79" x14ac:dyDescent="0.25">
      <c r="A598" s="214"/>
      <c r="B598" s="214"/>
      <c r="C598" s="214"/>
      <c r="D598" s="214"/>
      <c r="E598" s="214"/>
      <c r="F598" s="214"/>
      <c r="G598" s="214"/>
      <c r="H598" s="214"/>
      <c r="I598" s="214"/>
      <c r="J598" s="214"/>
      <c r="K598" s="214"/>
      <c r="L598" s="214"/>
      <c r="M598" s="214"/>
      <c r="N598" s="214"/>
      <c r="O598" s="214"/>
      <c r="P598" s="214"/>
      <c r="Q598" s="214"/>
      <c r="R598" s="214"/>
      <c r="S598" s="214"/>
      <c r="T598" s="214"/>
      <c r="U598" s="214"/>
      <c r="V598" s="214"/>
      <c r="W598" s="214"/>
      <c r="X598" s="214"/>
      <c r="Y598" s="214"/>
      <c r="Z598" s="214"/>
      <c r="AA598" s="214"/>
      <c r="AB598" s="214"/>
      <c r="AC598" s="214"/>
      <c r="AD598" s="214"/>
      <c r="AE598" s="214"/>
      <c r="AF598" s="214"/>
      <c r="AG598" s="214"/>
      <c r="AH598" s="214"/>
      <c r="AI598" s="214"/>
      <c r="AJ598" s="214"/>
      <c r="AK598" s="214"/>
      <c r="AL598" s="214"/>
      <c r="AM598" s="214"/>
      <c r="AN598" s="214"/>
      <c r="AO598" s="214"/>
      <c r="AP598" s="214"/>
      <c r="AQ598" s="214"/>
      <c r="AR598" s="214"/>
      <c r="AS598" s="214"/>
      <c r="AT598" s="214"/>
      <c r="AU598" s="214"/>
      <c r="AV598" s="214"/>
      <c r="AW598" s="214"/>
      <c r="AX598" s="214"/>
      <c r="AY598" s="214"/>
      <c r="AZ598" s="214"/>
      <c r="BA598" s="214"/>
      <c r="BB598" s="214"/>
      <c r="BC598" s="214"/>
      <c r="BD598" s="214"/>
      <c r="BE598" s="214"/>
      <c r="BF598" s="214"/>
      <c r="BG598" s="214"/>
      <c r="BH598" s="214"/>
      <c r="BI598" s="214"/>
      <c r="BJ598" s="214"/>
      <c r="BK598" s="214"/>
      <c r="BL598" s="214"/>
      <c r="BM598" s="214"/>
      <c r="BN598" s="214"/>
      <c r="BO598" s="214"/>
      <c r="BP598" s="214"/>
      <c r="BQ598" s="214"/>
      <c r="BR598" s="214"/>
      <c r="BS598" s="214"/>
      <c r="BT598" s="214"/>
      <c r="BU598" s="214"/>
      <c r="BV598" s="214"/>
      <c r="BW598" s="214"/>
      <c r="BX598" s="214"/>
      <c r="BY598" s="214"/>
      <c r="BZ598" s="214"/>
      <c r="CA598" s="214"/>
    </row>
    <row r="599" spans="1:79" x14ac:dyDescent="0.25">
      <c r="A599" s="214"/>
      <c r="B599" s="214"/>
      <c r="C599" s="214"/>
      <c r="D599" s="214"/>
      <c r="E599" s="214"/>
      <c r="F599" s="214"/>
      <c r="G599" s="214"/>
      <c r="H599" s="214"/>
      <c r="I599" s="214"/>
      <c r="J599" s="214"/>
      <c r="K599" s="214"/>
      <c r="L599" s="214"/>
      <c r="M599" s="214"/>
      <c r="N599" s="214"/>
      <c r="O599" s="214"/>
      <c r="P599" s="214"/>
      <c r="Q599" s="214"/>
      <c r="R599" s="214"/>
      <c r="S599" s="214"/>
      <c r="T599" s="214"/>
      <c r="U599" s="214"/>
      <c r="V599" s="214"/>
      <c r="W599" s="214"/>
      <c r="X599" s="214"/>
      <c r="Y599" s="214"/>
      <c r="Z599" s="214"/>
      <c r="AA599" s="214"/>
      <c r="AB599" s="214"/>
      <c r="AC599" s="214"/>
      <c r="AD599" s="214"/>
      <c r="AE599" s="214"/>
      <c r="AF599" s="214"/>
      <c r="AG599" s="214"/>
      <c r="AH599" s="214"/>
      <c r="AI599" s="214"/>
      <c r="AJ599" s="214"/>
      <c r="AK599" s="214"/>
      <c r="AL599" s="214"/>
      <c r="AM599" s="214"/>
      <c r="AN599" s="214"/>
      <c r="AO599" s="214"/>
      <c r="AP599" s="214"/>
      <c r="AQ599" s="214"/>
      <c r="AR599" s="214"/>
      <c r="AS599" s="214"/>
      <c r="AT599" s="214"/>
      <c r="AU599" s="214"/>
      <c r="AV599" s="214"/>
      <c r="AW599" s="214"/>
      <c r="AX599" s="214"/>
      <c r="AY599" s="214"/>
      <c r="AZ599" s="214"/>
      <c r="BA599" s="214"/>
      <c r="BB599" s="214"/>
      <c r="BC599" s="214"/>
      <c r="BD599" s="214"/>
      <c r="BE599" s="214"/>
      <c r="BF599" s="214"/>
      <c r="BG599" s="214"/>
      <c r="BH599" s="214"/>
      <c r="BI599" s="214"/>
      <c r="BJ599" s="214"/>
      <c r="BK599" s="214"/>
      <c r="BL599" s="214"/>
      <c r="BM599" s="214"/>
      <c r="BN599" s="214"/>
      <c r="BO599" s="214"/>
      <c r="BP599" s="214"/>
      <c r="BQ599" s="214"/>
      <c r="BR599" s="214"/>
      <c r="BS599" s="214"/>
      <c r="BT599" s="214"/>
      <c r="BU599" s="214"/>
      <c r="BV599" s="214"/>
      <c r="BW599" s="214"/>
      <c r="BX599" s="214"/>
      <c r="BY599" s="214"/>
      <c r="BZ599" s="214"/>
      <c r="CA599" s="214"/>
    </row>
    <row r="600" spans="1:79" x14ac:dyDescent="0.25">
      <c r="A600" s="214"/>
      <c r="B600" s="214"/>
      <c r="C600" s="214"/>
      <c r="D600" s="214"/>
      <c r="E600" s="214"/>
      <c r="F600" s="214"/>
      <c r="G600" s="214"/>
      <c r="H600" s="214"/>
      <c r="I600" s="214"/>
      <c r="J600" s="214"/>
      <c r="K600" s="214"/>
      <c r="L600" s="214"/>
      <c r="M600" s="214"/>
      <c r="N600" s="214"/>
      <c r="O600" s="214"/>
      <c r="P600" s="214"/>
      <c r="Q600" s="214"/>
      <c r="R600" s="214"/>
      <c r="S600" s="214"/>
      <c r="T600" s="214"/>
      <c r="U600" s="214"/>
      <c r="V600" s="214"/>
      <c r="W600" s="214"/>
      <c r="X600" s="214"/>
      <c r="Y600" s="214"/>
      <c r="Z600" s="214"/>
      <c r="AA600" s="214"/>
      <c r="AB600" s="214"/>
      <c r="AC600" s="214"/>
      <c r="AD600" s="214"/>
      <c r="AE600" s="214"/>
      <c r="AF600" s="214"/>
      <c r="AG600" s="214"/>
      <c r="AH600" s="214"/>
      <c r="AI600" s="214"/>
      <c r="AJ600" s="214"/>
      <c r="AK600" s="214"/>
      <c r="AL600" s="214"/>
      <c r="AM600" s="214"/>
      <c r="AN600" s="214"/>
      <c r="AO600" s="214"/>
      <c r="AP600" s="214"/>
      <c r="AQ600" s="214"/>
      <c r="AR600" s="214"/>
      <c r="AS600" s="214"/>
      <c r="AT600" s="214"/>
      <c r="AU600" s="214"/>
      <c r="AV600" s="214"/>
      <c r="AW600" s="214"/>
      <c r="AX600" s="214"/>
      <c r="AY600" s="214"/>
      <c r="AZ600" s="214"/>
      <c r="BA600" s="214"/>
      <c r="BB600" s="214"/>
      <c r="BC600" s="214"/>
      <c r="BD600" s="214"/>
      <c r="BE600" s="214"/>
      <c r="BF600" s="214"/>
      <c r="BG600" s="214"/>
      <c r="BH600" s="214"/>
      <c r="BI600" s="214"/>
      <c r="BJ600" s="214"/>
      <c r="BK600" s="214"/>
      <c r="BL600" s="214"/>
      <c r="BM600" s="214"/>
      <c r="BN600" s="214"/>
      <c r="BO600" s="214"/>
      <c r="BP600" s="214"/>
      <c r="BQ600" s="214"/>
      <c r="BR600" s="214"/>
      <c r="BS600" s="214"/>
      <c r="BT600" s="214"/>
      <c r="BU600" s="214"/>
      <c r="BV600" s="214"/>
      <c r="BW600" s="214"/>
      <c r="BX600" s="214"/>
      <c r="BY600" s="214"/>
      <c r="BZ600" s="214"/>
      <c r="CA600" s="214"/>
    </row>
    <row r="601" spans="1:79" x14ac:dyDescent="0.25">
      <c r="A601" s="214"/>
      <c r="B601" s="214"/>
      <c r="C601" s="214"/>
      <c r="D601" s="214"/>
      <c r="E601" s="214"/>
      <c r="F601" s="214"/>
      <c r="G601" s="214"/>
      <c r="H601" s="214"/>
      <c r="I601" s="214"/>
      <c r="J601" s="214"/>
      <c r="K601" s="214"/>
      <c r="L601" s="214"/>
      <c r="M601" s="214"/>
      <c r="N601" s="214"/>
      <c r="O601" s="214"/>
      <c r="P601" s="214"/>
      <c r="Q601" s="214"/>
      <c r="R601" s="214"/>
      <c r="S601" s="214"/>
      <c r="T601" s="214"/>
      <c r="U601" s="214"/>
      <c r="V601" s="214"/>
      <c r="W601" s="214"/>
      <c r="X601" s="214"/>
      <c r="Y601" s="214"/>
      <c r="Z601" s="214"/>
      <c r="AA601" s="214"/>
      <c r="AB601" s="214"/>
      <c r="AC601" s="214"/>
      <c r="AD601" s="214"/>
      <c r="AE601" s="214"/>
      <c r="AF601" s="214"/>
      <c r="AG601" s="214"/>
      <c r="AH601" s="214"/>
      <c r="AI601" s="214"/>
      <c r="AJ601" s="214"/>
      <c r="AK601" s="214"/>
      <c r="AL601" s="214"/>
      <c r="AM601" s="214"/>
      <c r="AN601" s="214"/>
      <c r="AO601" s="214"/>
      <c r="AP601" s="214"/>
      <c r="AQ601" s="214"/>
      <c r="AR601" s="214"/>
      <c r="AS601" s="214"/>
      <c r="AT601" s="214"/>
      <c r="AU601" s="214"/>
      <c r="AV601" s="214"/>
      <c r="AW601" s="214"/>
      <c r="AX601" s="214"/>
      <c r="AY601" s="214"/>
      <c r="AZ601" s="214"/>
      <c r="BA601" s="214"/>
      <c r="BB601" s="214"/>
      <c r="BC601" s="214"/>
      <c r="BD601" s="214"/>
      <c r="BE601" s="214"/>
      <c r="BF601" s="214"/>
      <c r="BG601" s="214"/>
      <c r="BH601" s="214"/>
      <c r="BI601" s="214"/>
      <c r="BJ601" s="214"/>
      <c r="BK601" s="214"/>
      <c r="BL601" s="214"/>
      <c r="BM601" s="214"/>
      <c r="BN601" s="214"/>
      <c r="BO601" s="214"/>
      <c r="BP601" s="214"/>
      <c r="BQ601" s="214"/>
      <c r="BR601" s="214"/>
      <c r="BS601" s="214"/>
      <c r="BT601" s="214"/>
      <c r="BU601" s="214"/>
      <c r="BV601" s="214"/>
      <c r="BW601" s="214"/>
      <c r="BX601" s="214"/>
      <c r="BY601" s="214"/>
      <c r="BZ601" s="214"/>
      <c r="CA601" s="214"/>
    </row>
    <row r="602" spans="1:79" x14ac:dyDescent="0.25">
      <c r="A602" s="214"/>
      <c r="B602" s="214"/>
      <c r="C602" s="214"/>
      <c r="D602" s="214"/>
      <c r="E602" s="214"/>
      <c r="F602" s="214"/>
      <c r="G602" s="214"/>
      <c r="H602" s="214"/>
      <c r="I602" s="214"/>
      <c r="J602" s="214"/>
      <c r="K602" s="214"/>
      <c r="L602" s="214"/>
      <c r="M602" s="214"/>
      <c r="N602" s="214"/>
      <c r="O602" s="214"/>
      <c r="P602" s="214"/>
      <c r="Q602" s="214"/>
      <c r="R602" s="214"/>
      <c r="S602" s="214"/>
      <c r="T602" s="214"/>
      <c r="U602" s="214"/>
      <c r="V602" s="214"/>
      <c r="W602" s="214"/>
      <c r="X602" s="214"/>
      <c r="Y602" s="214"/>
      <c r="Z602" s="214"/>
      <c r="AA602" s="214"/>
      <c r="AB602" s="214"/>
      <c r="AC602" s="214"/>
      <c r="AD602" s="214"/>
      <c r="AE602" s="214"/>
      <c r="AF602" s="214"/>
      <c r="AG602" s="214"/>
      <c r="AH602" s="214"/>
      <c r="AI602" s="214"/>
      <c r="AJ602" s="214"/>
      <c r="AK602" s="214"/>
      <c r="AL602" s="214"/>
      <c r="AM602" s="214"/>
      <c r="AN602" s="214"/>
      <c r="AO602" s="214"/>
      <c r="AP602" s="214"/>
      <c r="AQ602" s="214"/>
      <c r="AR602" s="214"/>
      <c r="AS602" s="214"/>
      <c r="AT602" s="214"/>
      <c r="AU602" s="214"/>
      <c r="AV602" s="214"/>
      <c r="AW602" s="214"/>
      <c r="AX602" s="214"/>
      <c r="AY602" s="214"/>
      <c r="AZ602" s="214"/>
      <c r="BA602" s="214"/>
      <c r="BB602" s="214"/>
      <c r="BC602" s="214"/>
      <c r="BD602" s="214"/>
      <c r="BE602" s="214"/>
      <c r="BF602" s="214"/>
      <c r="BG602" s="214"/>
      <c r="BH602" s="214"/>
      <c r="BI602" s="214"/>
      <c r="BJ602" s="214"/>
      <c r="BK602" s="214"/>
      <c r="BL602" s="214"/>
      <c r="BM602" s="214"/>
      <c r="BN602" s="214"/>
      <c r="BO602" s="214"/>
      <c r="BP602" s="214"/>
      <c r="BQ602" s="214"/>
      <c r="BR602" s="214"/>
      <c r="BS602" s="214"/>
      <c r="BT602" s="214"/>
      <c r="BU602" s="214"/>
      <c r="BV602" s="214"/>
      <c r="BW602" s="214"/>
      <c r="BX602" s="214"/>
      <c r="BY602" s="214"/>
      <c r="BZ602" s="214"/>
      <c r="CA602" s="214"/>
    </row>
    <row r="603" spans="1:79" x14ac:dyDescent="0.25">
      <c r="A603" s="214"/>
      <c r="B603" s="214"/>
      <c r="C603" s="214"/>
      <c r="D603" s="214"/>
      <c r="E603" s="214"/>
      <c r="F603" s="214"/>
      <c r="G603" s="214"/>
      <c r="H603" s="214"/>
      <c r="I603" s="214"/>
      <c r="J603" s="214"/>
      <c r="K603" s="214"/>
      <c r="L603" s="214"/>
      <c r="M603" s="214"/>
      <c r="N603" s="214"/>
      <c r="O603" s="214"/>
      <c r="P603" s="214"/>
      <c r="Q603" s="214"/>
      <c r="R603" s="214"/>
      <c r="S603" s="214"/>
      <c r="T603" s="214"/>
      <c r="U603" s="214"/>
      <c r="V603" s="214"/>
      <c r="W603" s="214"/>
      <c r="X603" s="214"/>
      <c r="Y603" s="214"/>
      <c r="Z603" s="214"/>
      <c r="AA603" s="214"/>
      <c r="AB603" s="214"/>
      <c r="AC603" s="214"/>
      <c r="AD603" s="214"/>
      <c r="AE603" s="214"/>
      <c r="AF603" s="214"/>
      <c r="AG603" s="214"/>
      <c r="AH603" s="214"/>
      <c r="AI603" s="214"/>
      <c r="AJ603" s="214"/>
      <c r="AK603" s="214"/>
      <c r="AL603" s="214"/>
      <c r="AM603" s="214"/>
      <c r="AN603" s="214"/>
      <c r="AO603" s="214"/>
      <c r="AP603" s="214"/>
      <c r="AQ603" s="214"/>
      <c r="AR603" s="214"/>
      <c r="AS603" s="214"/>
      <c r="AT603" s="214"/>
      <c r="AU603" s="214"/>
      <c r="AV603" s="214"/>
      <c r="AW603" s="214"/>
      <c r="AX603" s="214"/>
      <c r="AY603" s="214"/>
      <c r="AZ603" s="214"/>
      <c r="BA603" s="214"/>
      <c r="BB603" s="214"/>
      <c r="BC603" s="214"/>
      <c r="BD603" s="214"/>
      <c r="BE603" s="214"/>
      <c r="BF603" s="214"/>
      <c r="BG603" s="214"/>
      <c r="BH603" s="214"/>
      <c r="BI603" s="214"/>
      <c r="BJ603" s="214"/>
      <c r="BK603" s="214"/>
      <c r="BL603" s="214"/>
      <c r="BM603" s="214"/>
      <c r="BN603" s="214"/>
      <c r="BO603" s="214"/>
      <c r="BP603" s="214"/>
      <c r="BQ603" s="214"/>
      <c r="BR603" s="214"/>
      <c r="BS603" s="214"/>
      <c r="BT603" s="214"/>
      <c r="BU603" s="214"/>
      <c r="BV603" s="214"/>
      <c r="BW603" s="214"/>
      <c r="BX603" s="214"/>
      <c r="BY603" s="214"/>
      <c r="BZ603" s="214"/>
      <c r="CA603" s="214"/>
    </row>
    <row r="604" spans="1:79" x14ac:dyDescent="0.25">
      <c r="A604" s="214"/>
      <c r="B604" s="214"/>
      <c r="C604" s="214"/>
      <c r="D604" s="214"/>
      <c r="E604" s="214"/>
      <c r="F604" s="214"/>
      <c r="G604" s="214"/>
      <c r="H604" s="214"/>
      <c r="I604" s="214"/>
      <c r="J604" s="214"/>
      <c r="K604" s="214"/>
      <c r="L604" s="214"/>
      <c r="M604" s="214"/>
      <c r="N604" s="214"/>
      <c r="O604" s="214"/>
      <c r="P604" s="214"/>
      <c r="Q604" s="214"/>
      <c r="R604" s="214"/>
      <c r="S604" s="214"/>
      <c r="T604" s="214"/>
      <c r="U604" s="214"/>
      <c r="V604" s="214"/>
      <c r="W604" s="214"/>
      <c r="X604" s="214"/>
      <c r="Y604" s="214"/>
      <c r="Z604" s="214"/>
      <c r="AA604" s="214"/>
      <c r="AB604" s="214"/>
      <c r="AC604" s="214"/>
      <c r="AD604" s="214"/>
      <c r="AE604" s="214"/>
      <c r="AF604" s="214"/>
      <c r="AG604" s="214"/>
      <c r="AH604" s="214"/>
      <c r="AI604" s="214"/>
      <c r="AJ604" s="214"/>
      <c r="AK604" s="214"/>
      <c r="AL604" s="214"/>
      <c r="AM604" s="214"/>
      <c r="AN604" s="214"/>
      <c r="AO604" s="214"/>
      <c r="AP604" s="214"/>
      <c r="AQ604" s="214"/>
      <c r="AR604" s="214"/>
      <c r="AS604" s="214"/>
      <c r="AT604" s="214"/>
      <c r="AU604" s="214"/>
      <c r="AV604" s="214"/>
      <c r="AW604" s="214"/>
      <c r="AX604" s="214"/>
      <c r="AY604" s="214"/>
      <c r="AZ604" s="214"/>
      <c r="BA604" s="214"/>
      <c r="BB604" s="214"/>
      <c r="BC604" s="214"/>
      <c r="BD604" s="214"/>
      <c r="BE604" s="214"/>
      <c r="BF604" s="214"/>
      <c r="BG604" s="214"/>
      <c r="BH604" s="214"/>
      <c r="BI604" s="214"/>
      <c r="BJ604" s="214"/>
      <c r="BK604" s="214"/>
      <c r="BL604" s="214"/>
      <c r="BM604" s="214"/>
      <c r="BN604" s="214"/>
      <c r="BO604" s="214"/>
      <c r="BP604" s="214"/>
      <c r="BQ604" s="214"/>
      <c r="BR604" s="214"/>
      <c r="BS604" s="214"/>
      <c r="BT604" s="214"/>
      <c r="BU604" s="214"/>
      <c r="BV604" s="214"/>
      <c r="BW604" s="214"/>
      <c r="BX604" s="214"/>
      <c r="BY604" s="214"/>
      <c r="BZ604" s="214"/>
      <c r="CA604" s="214"/>
    </row>
    <row r="605" spans="1:79" x14ac:dyDescent="0.25">
      <c r="A605" s="214"/>
      <c r="B605" s="214"/>
      <c r="C605" s="214"/>
      <c r="D605" s="214"/>
      <c r="E605" s="214"/>
      <c r="F605" s="214"/>
      <c r="G605" s="214"/>
      <c r="H605" s="214"/>
      <c r="I605" s="214"/>
      <c r="J605" s="214"/>
      <c r="K605" s="214"/>
      <c r="L605" s="214"/>
      <c r="M605" s="214"/>
      <c r="N605" s="214"/>
      <c r="O605" s="214"/>
      <c r="P605" s="214"/>
      <c r="Q605" s="214"/>
      <c r="R605" s="214"/>
      <c r="S605" s="214"/>
      <c r="T605" s="214"/>
      <c r="U605" s="214"/>
      <c r="V605" s="214"/>
      <c r="W605" s="214"/>
      <c r="X605" s="214"/>
      <c r="Y605" s="214"/>
      <c r="Z605" s="214"/>
      <c r="AA605" s="214"/>
      <c r="AB605" s="214"/>
      <c r="AC605" s="214"/>
      <c r="AD605" s="214"/>
      <c r="AE605" s="214"/>
      <c r="AF605" s="214"/>
      <c r="AG605" s="214"/>
      <c r="AH605" s="214"/>
      <c r="AI605" s="214"/>
      <c r="AJ605" s="214"/>
      <c r="AK605" s="214"/>
      <c r="AL605" s="214"/>
      <c r="AM605" s="214"/>
      <c r="AN605" s="214"/>
      <c r="AO605" s="214"/>
      <c r="AP605" s="214"/>
      <c r="AQ605" s="214"/>
      <c r="AR605" s="214"/>
      <c r="AS605" s="214"/>
      <c r="AT605" s="214"/>
      <c r="AU605" s="214"/>
      <c r="AV605" s="214"/>
      <c r="AW605" s="214"/>
      <c r="AX605" s="214"/>
      <c r="AY605" s="214"/>
      <c r="AZ605" s="214"/>
      <c r="BA605" s="214"/>
      <c r="BB605" s="214"/>
      <c r="BC605" s="214"/>
      <c r="BD605" s="214"/>
      <c r="BE605" s="214"/>
      <c r="BF605" s="214"/>
      <c r="BG605" s="214"/>
      <c r="BH605" s="214"/>
      <c r="BI605" s="214"/>
      <c r="BJ605" s="214"/>
      <c r="BK605" s="214"/>
      <c r="BL605" s="214"/>
      <c r="BM605" s="214"/>
      <c r="BN605" s="214"/>
      <c r="BO605" s="214"/>
      <c r="BP605" s="214"/>
      <c r="BQ605" s="214"/>
      <c r="BR605" s="214"/>
      <c r="BS605" s="214"/>
      <c r="BT605" s="214"/>
      <c r="BU605" s="214"/>
      <c r="BV605" s="214"/>
      <c r="BW605" s="214"/>
      <c r="BX605" s="214"/>
      <c r="BY605" s="214"/>
      <c r="BZ605" s="214"/>
      <c r="CA605" s="214"/>
    </row>
    <row r="606" spans="1:79" x14ac:dyDescent="0.25">
      <c r="A606" s="214"/>
      <c r="B606" s="214"/>
      <c r="C606" s="214"/>
      <c r="D606" s="214"/>
      <c r="E606" s="214"/>
      <c r="F606" s="214"/>
      <c r="G606" s="214"/>
      <c r="H606" s="214"/>
      <c r="I606" s="214"/>
      <c r="J606" s="214"/>
      <c r="K606" s="214"/>
      <c r="L606" s="214"/>
      <c r="M606" s="214"/>
      <c r="N606" s="214"/>
      <c r="O606" s="214"/>
      <c r="P606" s="214"/>
      <c r="Q606" s="214"/>
      <c r="R606" s="214"/>
      <c r="S606" s="214"/>
      <c r="T606" s="214"/>
      <c r="U606" s="214"/>
      <c r="V606" s="214"/>
      <c r="W606" s="214"/>
      <c r="X606" s="214"/>
      <c r="Y606" s="214"/>
      <c r="Z606" s="214"/>
      <c r="AA606" s="214"/>
      <c r="AB606" s="214"/>
      <c r="AC606" s="214"/>
      <c r="AD606" s="214"/>
      <c r="AE606" s="214"/>
      <c r="AF606" s="214"/>
      <c r="AG606" s="214"/>
      <c r="AH606" s="214"/>
      <c r="AI606" s="214"/>
      <c r="AJ606" s="214"/>
      <c r="AK606" s="214"/>
      <c r="AL606" s="214"/>
      <c r="AM606" s="214"/>
      <c r="AN606" s="214"/>
      <c r="AO606" s="214"/>
      <c r="AP606" s="214"/>
      <c r="AQ606" s="214"/>
      <c r="AR606" s="214"/>
      <c r="AS606" s="214"/>
      <c r="AT606" s="214"/>
      <c r="AU606" s="214"/>
      <c r="AV606" s="214"/>
      <c r="AW606" s="214"/>
      <c r="AX606" s="214"/>
      <c r="AY606" s="214"/>
      <c r="AZ606" s="214"/>
      <c r="BA606" s="214"/>
      <c r="BB606" s="214"/>
      <c r="BC606" s="214"/>
      <c r="BD606" s="214"/>
      <c r="BE606" s="214"/>
      <c r="BF606" s="214"/>
      <c r="BG606" s="214"/>
      <c r="BH606" s="214"/>
      <c r="BI606" s="214"/>
      <c r="BJ606" s="214"/>
      <c r="BK606" s="214"/>
      <c r="BL606" s="214"/>
      <c r="BM606" s="214"/>
      <c r="BN606" s="214"/>
      <c r="BO606" s="214"/>
      <c r="BP606" s="214"/>
      <c r="BQ606" s="214"/>
      <c r="BR606" s="214"/>
      <c r="BS606" s="214"/>
      <c r="BT606" s="214"/>
      <c r="BU606" s="214"/>
      <c r="BV606" s="214"/>
      <c r="BW606" s="214"/>
      <c r="BX606" s="214"/>
      <c r="BY606" s="214"/>
      <c r="BZ606" s="214"/>
      <c r="CA606" s="214"/>
    </row>
    <row r="607" spans="1:79" x14ac:dyDescent="0.25">
      <c r="A607" s="214"/>
      <c r="B607" s="214"/>
      <c r="C607" s="214"/>
      <c r="D607" s="214"/>
      <c r="E607" s="214"/>
      <c r="F607" s="214"/>
      <c r="G607" s="214"/>
      <c r="H607" s="214"/>
      <c r="I607" s="214"/>
      <c r="J607" s="214"/>
      <c r="K607" s="214"/>
      <c r="L607" s="214"/>
      <c r="M607" s="214"/>
      <c r="N607" s="214"/>
      <c r="O607" s="214"/>
      <c r="P607" s="214"/>
      <c r="Q607" s="214"/>
      <c r="R607" s="214"/>
      <c r="S607" s="214"/>
      <c r="T607" s="214"/>
      <c r="U607" s="214"/>
      <c r="V607" s="214"/>
      <c r="W607" s="214"/>
      <c r="X607" s="214"/>
      <c r="Y607" s="214"/>
      <c r="Z607" s="214"/>
      <c r="AA607" s="214"/>
      <c r="AB607" s="214"/>
      <c r="AC607" s="214"/>
      <c r="AD607" s="214"/>
      <c r="AE607" s="214"/>
      <c r="AF607" s="214"/>
      <c r="AG607" s="214"/>
      <c r="AH607" s="214"/>
      <c r="AI607" s="214"/>
      <c r="AJ607" s="214"/>
      <c r="AK607" s="214"/>
      <c r="AL607" s="214"/>
      <c r="AM607" s="214"/>
      <c r="AN607" s="214"/>
      <c r="AO607" s="214"/>
      <c r="AP607" s="214"/>
      <c r="AQ607" s="214"/>
      <c r="AR607" s="214"/>
      <c r="AS607" s="214"/>
      <c r="AT607" s="214"/>
      <c r="AU607" s="214"/>
      <c r="AV607" s="214"/>
      <c r="AW607" s="214"/>
      <c r="AX607" s="214"/>
      <c r="AY607" s="214"/>
      <c r="AZ607" s="214"/>
      <c r="BA607" s="214"/>
      <c r="BB607" s="214"/>
      <c r="BC607" s="214"/>
      <c r="BD607" s="214"/>
      <c r="BE607" s="214"/>
      <c r="BF607" s="214"/>
      <c r="BG607" s="214"/>
      <c r="BH607" s="214"/>
      <c r="BI607" s="214"/>
      <c r="BJ607" s="214"/>
      <c r="BK607" s="214"/>
      <c r="BL607" s="214"/>
      <c r="BM607" s="214"/>
      <c r="BN607" s="214"/>
      <c r="BO607" s="214"/>
      <c r="BP607" s="214"/>
      <c r="BQ607" s="214"/>
      <c r="BR607" s="214"/>
      <c r="BS607" s="214"/>
      <c r="BT607" s="214"/>
      <c r="BU607" s="214"/>
      <c r="BV607" s="214"/>
      <c r="BW607" s="214"/>
      <c r="BX607" s="214"/>
      <c r="BY607" s="214"/>
      <c r="BZ607" s="214"/>
      <c r="CA607" s="214"/>
    </row>
    <row r="608" spans="1:79" x14ac:dyDescent="0.25">
      <c r="A608" s="214"/>
      <c r="B608" s="214"/>
      <c r="C608" s="214"/>
      <c r="D608" s="214"/>
      <c r="E608" s="214"/>
      <c r="F608" s="214"/>
      <c r="G608" s="214"/>
      <c r="H608" s="214"/>
      <c r="I608" s="214"/>
      <c r="J608" s="214"/>
      <c r="K608" s="214"/>
      <c r="L608" s="214"/>
      <c r="M608" s="214"/>
      <c r="N608" s="214"/>
      <c r="O608" s="214"/>
      <c r="P608" s="214"/>
      <c r="Q608" s="214"/>
      <c r="R608" s="214"/>
      <c r="S608" s="214"/>
      <c r="T608" s="214"/>
      <c r="U608" s="214"/>
      <c r="V608" s="214"/>
      <c r="W608" s="214"/>
      <c r="X608" s="214"/>
      <c r="Y608" s="214"/>
      <c r="Z608" s="214"/>
      <c r="AA608" s="214"/>
      <c r="AB608" s="214"/>
      <c r="AC608" s="214"/>
      <c r="AD608" s="214"/>
      <c r="AE608" s="214"/>
      <c r="AF608" s="214"/>
      <c r="AG608" s="214"/>
      <c r="AH608" s="214"/>
      <c r="AI608" s="214"/>
      <c r="AJ608" s="214"/>
      <c r="AK608" s="214"/>
      <c r="AL608" s="214"/>
      <c r="AM608" s="214"/>
      <c r="AN608" s="214"/>
      <c r="AO608" s="214"/>
      <c r="AP608" s="214"/>
      <c r="AQ608" s="214"/>
      <c r="AR608" s="214"/>
      <c r="AS608" s="214"/>
      <c r="AT608" s="214"/>
      <c r="AU608" s="214"/>
      <c r="AV608" s="214"/>
      <c r="AW608" s="214"/>
      <c r="AX608" s="214"/>
      <c r="AY608" s="214"/>
      <c r="AZ608" s="214"/>
      <c r="BA608" s="214"/>
      <c r="BB608" s="214"/>
      <c r="BC608" s="214"/>
      <c r="BD608" s="214"/>
      <c r="BE608" s="214"/>
      <c r="BF608" s="214"/>
      <c r="BG608" s="214"/>
      <c r="BH608" s="214"/>
      <c r="BI608" s="214"/>
      <c r="BJ608" s="214"/>
      <c r="BK608" s="214"/>
      <c r="BL608" s="214"/>
      <c r="BM608" s="214"/>
      <c r="BN608" s="214"/>
      <c r="BO608" s="214"/>
      <c r="BP608" s="214"/>
      <c r="BQ608" s="214"/>
      <c r="BR608" s="214"/>
      <c r="BS608" s="214"/>
      <c r="BT608" s="214"/>
      <c r="BU608" s="214"/>
      <c r="BV608" s="214"/>
      <c r="BW608" s="214"/>
      <c r="BX608" s="214"/>
      <c r="BY608" s="214"/>
      <c r="BZ608" s="214"/>
      <c r="CA608" s="214"/>
    </row>
    <row r="609" spans="1:79" x14ac:dyDescent="0.25">
      <c r="A609" s="214"/>
      <c r="B609" s="214"/>
      <c r="C609" s="214"/>
      <c r="D609" s="214"/>
      <c r="E609" s="214"/>
      <c r="F609" s="214"/>
      <c r="G609" s="214"/>
      <c r="H609" s="214"/>
      <c r="I609" s="214"/>
      <c r="J609" s="214"/>
      <c r="K609" s="214"/>
      <c r="L609" s="214"/>
      <c r="M609" s="214"/>
      <c r="N609" s="214"/>
      <c r="O609" s="214"/>
      <c r="P609" s="214"/>
      <c r="Q609" s="214"/>
      <c r="R609" s="214"/>
      <c r="S609" s="214"/>
      <c r="T609" s="214"/>
      <c r="U609" s="214"/>
      <c r="V609" s="214"/>
      <c r="W609" s="214"/>
      <c r="X609" s="214"/>
      <c r="Y609" s="214"/>
      <c r="Z609" s="214"/>
      <c r="AA609" s="214"/>
      <c r="AB609" s="214"/>
      <c r="AC609" s="214"/>
      <c r="AD609" s="214"/>
      <c r="AE609" s="214"/>
      <c r="AF609" s="214"/>
      <c r="AG609" s="214"/>
      <c r="AH609" s="214"/>
      <c r="AI609" s="214"/>
      <c r="AJ609" s="214"/>
      <c r="AK609" s="214"/>
      <c r="AL609" s="214"/>
      <c r="AM609" s="214"/>
      <c r="AN609" s="214"/>
      <c r="AO609" s="214"/>
      <c r="AP609" s="214"/>
      <c r="AQ609" s="214"/>
      <c r="AR609" s="214"/>
      <c r="AS609" s="214"/>
      <c r="AT609" s="214"/>
      <c r="AU609" s="214"/>
      <c r="AV609" s="214"/>
      <c r="AW609" s="214"/>
      <c r="AX609" s="214"/>
      <c r="AY609" s="214"/>
      <c r="AZ609" s="214"/>
      <c r="BA609" s="214"/>
      <c r="BB609" s="214"/>
      <c r="BC609" s="214"/>
      <c r="BD609" s="214"/>
      <c r="BE609" s="214"/>
      <c r="BF609" s="214"/>
      <c r="BG609" s="214"/>
      <c r="BH609" s="214"/>
      <c r="BI609" s="214"/>
      <c r="BJ609" s="214"/>
      <c r="BK609" s="214"/>
      <c r="BL609" s="214"/>
      <c r="BM609" s="214"/>
      <c r="BN609" s="214"/>
      <c r="BO609" s="214"/>
      <c r="BP609" s="214"/>
      <c r="BQ609" s="214"/>
      <c r="BR609" s="214"/>
      <c r="BS609" s="214"/>
      <c r="BT609" s="214"/>
      <c r="BU609" s="214"/>
      <c r="BV609" s="214"/>
      <c r="BW609" s="214"/>
      <c r="BX609" s="214"/>
      <c r="BY609" s="214"/>
      <c r="BZ609" s="214"/>
      <c r="CA609" s="214"/>
    </row>
    <row r="610" spans="1:79" x14ac:dyDescent="0.25">
      <c r="A610" s="214"/>
      <c r="B610" s="214"/>
      <c r="C610" s="214"/>
      <c r="D610" s="214"/>
      <c r="E610" s="214"/>
      <c r="F610" s="214"/>
      <c r="G610" s="214"/>
      <c r="H610" s="214"/>
      <c r="I610" s="214"/>
      <c r="J610" s="214"/>
      <c r="K610" s="214"/>
      <c r="L610" s="214"/>
      <c r="M610" s="214"/>
      <c r="N610" s="214"/>
      <c r="O610" s="214"/>
      <c r="P610" s="214"/>
      <c r="Q610" s="214"/>
      <c r="R610" s="214"/>
      <c r="S610" s="214"/>
      <c r="T610" s="214"/>
      <c r="U610" s="214"/>
      <c r="V610" s="214"/>
      <c r="W610" s="214"/>
      <c r="X610" s="214"/>
      <c r="Y610" s="214"/>
      <c r="Z610" s="214"/>
      <c r="AA610" s="214"/>
      <c r="AB610" s="214"/>
      <c r="AC610" s="214"/>
      <c r="AD610" s="214"/>
      <c r="AE610" s="214"/>
      <c r="AF610" s="214"/>
      <c r="AG610" s="214"/>
      <c r="AH610" s="214"/>
      <c r="AI610" s="214"/>
      <c r="AJ610" s="214"/>
      <c r="AK610" s="214"/>
      <c r="AL610" s="214"/>
      <c r="AM610" s="214"/>
      <c r="AN610" s="214"/>
      <c r="AO610" s="214"/>
      <c r="AP610" s="214"/>
      <c r="AQ610" s="214"/>
      <c r="AR610" s="214"/>
      <c r="AS610" s="214"/>
      <c r="AT610" s="214"/>
      <c r="AU610" s="214"/>
      <c r="AV610" s="214"/>
      <c r="AW610" s="214"/>
      <c r="AX610" s="214"/>
      <c r="AY610" s="214"/>
      <c r="AZ610" s="214"/>
      <c r="BA610" s="214"/>
      <c r="BB610" s="214"/>
      <c r="BC610" s="214"/>
      <c r="BD610" s="214"/>
      <c r="BE610" s="214"/>
      <c r="BF610" s="214"/>
      <c r="BG610" s="214"/>
      <c r="BH610" s="214"/>
      <c r="BI610" s="214"/>
      <c r="BJ610" s="214"/>
      <c r="BK610" s="214"/>
      <c r="BL610" s="214"/>
      <c r="BM610" s="214"/>
      <c r="BN610" s="214"/>
      <c r="BO610" s="214"/>
      <c r="BP610" s="214"/>
      <c r="BQ610" s="214"/>
      <c r="BR610" s="214"/>
      <c r="BS610" s="214"/>
      <c r="BT610" s="214"/>
      <c r="BU610" s="214"/>
      <c r="BV610" s="214"/>
      <c r="BW610" s="214"/>
      <c r="BX610" s="214"/>
      <c r="BY610" s="214"/>
      <c r="BZ610" s="214"/>
      <c r="CA610" s="214"/>
    </row>
    <row r="611" spans="1:79" x14ac:dyDescent="0.25">
      <c r="A611" s="214"/>
      <c r="B611" s="214"/>
      <c r="C611" s="214"/>
      <c r="D611" s="214"/>
      <c r="E611" s="214"/>
      <c r="F611" s="214"/>
      <c r="G611" s="214"/>
      <c r="H611" s="214"/>
      <c r="I611" s="214"/>
      <c r="J611" s="214"/>
      <c r="K611" s="214"/>
      <c r="L611" s="214"/>
      <c r="M611" s="214"/>
      <c r="N611" s="214"/>
      <c r="O611" s="214"/>
      <c r="P611" s="214"/>
      <c r="Q611" s="214"/>
      <c r="R611" s="214"/>
      <c r="S611" s="214"/>
      <c r="T611" s="214"/>
      <c r="U611" s="214"/>
      <c r="V611" s="214"/>
      <c r="W611" s="214"/>
      <c r="X611" s="214"/>
      <c r="Y611" s="214"/>
      <c r="Z611" s="214"/>
      <c r="AA611" s="214"/>
      <c r="AB611" s="214"/>
      <c r="AC611" s="214"/>
      <c r="AD611" s="214"/>
      <c r="AE611" s="214"/>
      <c r="AF611" s="214"/>
      <c r="AG611" s="214"/>
      <c r="AH611" s="214"/>
      <c r="AI611" s="214"/>
      <c r="AJ611" s="214"/>
      <c r="AK611" s="214"/>
      <c r="AL611" s="214"/>
      <c r="AM611" s="214"/>
      <c r="AN611" s="214"/>
      <c r="AO611" s="214"/>
      <c r="AP611" s="214"/>
      <c r="AQ611" s="214"/>
      <c r="AR611" s="214"/>
      <c r="AS611" s="214"/>
      <c r="AT611" s="214"/>
      <c r="AU611" s="214"/>
      <c r="AV611" s="214"/>
      <c r="AW611" s="214"/>
      <c r="AX611" s="214"/>
      <c r="AY611" s="214"/>
      <c r="AZ611" s="214"/>
      <c r="BA611" s="214"/>
      <c r="BB611" s="214"/>
      <c r="BC611" s="214"/>
      <c r="BD611" s="214"/>
      <c r="BE611" s="214"/>
      <c r="BF611" s="214"/>
      <c r="BG611" s="214"/>
      <c r="BH611" s="214"/>
      <c r="BI611" s="214"/>
      <c r="BJ611" s="214"/>
      <c r="BK611" s="214"/>
      <c r="BL611" s="214"/>
      <c r="BM611" s="214"/>
      <c r="BN611" s="214"/>
      <c r="BO611" s="214"/>
      <c r="BP611" s="214"/>
      <c r="BQ611" s="214"/>
      <c r="BR611" s="214"/>
      <c r="BS611" s="214"/>
      <c r="BT611" s="214"/>
      <c r="BU611" s="214"/>
      <c r="BV611" s="214"/>
      <c r="BW611" s="214"/>
      <c r="BX611" s="214"/>
      <c r="BY611" s="214"/>
      <c r="BZ611" s="214"/>
      <c r="CA611" s="214"/>
    </row>
    <row r="612" spans="1:79" x14ac:dyDescent="0.25">
      <c r="A612" s="214"/>
      <c r="B612" s="214"/>
      <c r="C612" s="214"/>
      <c r="D612" s="214"/>
      <c r="E612" s="214"/>
      <c r="F612" s="214"/>
      <c r="G612" s="214"/>
      <c r="H612" s="214"/>
      <c r="I612" s="214"/>
      <c r="J612" s="214"/>
      <c r="K612" s="214"/>
      <c r="L612" s="214"/>
      <c r="M612" s="214"/>
      <c r="N612" s="214"/>
      <c r="O612" s="214"/>
      <c r="P612" s="214"/>
      <c r="Q612" s="214"/>
      <c r="R612" s="214"/>
      <c r="S612" s="214"/>
      <c r="T612" s="214"/>
      <c r="U612" s="214"/>
      <c r="V612" s="214"/>
      <c r="W612" s="214"/>
      <c r="X612" s="214"/>
      <c r="Y612" s="214"/>
      <c r="Z612" s="214"/>
      <c r="AA612" s="214"/>
      <c r="AB612" s="214"/>
      <c r="AC612" s="214"/>
      <c r="AD612" s="214"/>
      <c r="AE612" s="214"/>
      <c r="AF612" s="214"/>
      <c r="AG612" s="214"/>
      <c r="AH612" s="214"/>
      <c r="AI612" s="214"/>
      <c r="AJ612" s="214"/>
      <c r="AK612" s="214"/>
      <c r="AL612" s="214"/>
      <c r="AM612" s="214"/>
      <c r="AN612" s="214"/>
      <c r="AO612" s="214"/>
      <c r="AP612" s="214"/>
      <c r="AQ612" s="214"/>
      <c r="AR612" s="214"/>
      <c r="AS612" s="214"/>
      <c r="AT612" s="214"/>
      <c r="AU612" s="214"/>
      <c r="AV612" s="214"/>
      <c r="AW612" s="214"/>
      <c r="AX612" s="214"/>
      <c r="AY612" s="214"/>
      <c r="AZ612" s="214"/>
      <c r="BA612" s="214"/>
      <c r="BB612" s="214"/>
      <c r="BC612" s="214"/>
      <c r="BD612" s="214"/>
      <c r="BE612" s="214"/>
      <c r="BF612" s="214"/>
      <c r="BG612" s="214"/>
      <c r="BH612" s="214"/>
      <c r="BI612" s="214"/>
      <c r="BJ612" s="214"/>
      <c r="BK612" s="214"/>
      <c r="BL612" s="214"/>
      <c r="BM612" s="214"/>
      <c r="BN612" s="214"/>
      <c r="BO612" s="214"/>
      <c r="BP612" s="214"/>
      <c r="BQ612" s="214"/>
      <c r="BR612" s="214"/>
      <c r="BS612" s="214"/>
      <c r="BT612" s="214"/>
      <c r="BU612" s="214"/>
      <c r="BV612" s="214"/>
      <c r="BW612" s="214"/>
      <c r="BX612" s="214"/>
      <c r="BY612" s="214"/>
      <c r="BZ612" s="214"/>
      <c r="CA612" s="214"/>
    </row>
    <row r="613" spans="1:79" x14ac:dyDescent="0.25">
      <c r="A613" s="214"/>
      <c r="B613" s="214"/>
      <c r="C613" s="214"/>
      <c r="D613" s="214"/>
      <c r="E613" s="214"/>
      <c r="F613" s="214"/>
      <c r="G613" s="214"/>
      <c r="H613" s="214"/>
      <c r="I613" s="214"/>
      <c r="J613" s="214"/>
      <c r="K613" s="214"/>
      <c r="L613" s="214"/>
      <c r="M613" s="214"/>
      <c r="N613" s="214"/>
      <c r="O613" s="214"/>
      <c r="P613" s="214"/>
      <c r="Q613" s="214"/>
      <c r="R613" s="214"/>
      <c r="S613" s="214"/>
      <c r="T613" s="214"/>
      <c r="U613" s="214"/>
      <c r="V613" s="214"/>
      <c r="W613" s="214"/>
      <c r="X613" s="214"/>
      <c r="Y613" s="214"/>
      <c r="Z613" s="214"/>
      <c r="AA613" s="214"/>
      <c r="AB613" s="214"/>
      <c r="AC613" s="214"/>
      <c r="AD613" s="214"/>
      <c r="AE613" s="214"/>
      <c r="AF613" s="214"/>
      <c r="AG613" s="214"/>
      <c r="AH613" s="214"/>
      <c r="AI613" s="214"/>
      <c r="AJ613" s="214"/>
      <c r="AK613" s="214"/>
      <c r="AL613" s="214"/>
      <c r="AM613" s="214"/>
      <c r="AN613" s="214"/>
      <c r="AO613" s="214"/>
      <c r="AP613" s="214"/>
      <c r="AQ613" s="214"/>
      <c r="AR613" s="214"/>
      <c r="AS613" s="214"/>
      <c r="AT613" s="214"/>
      <c r="AU613" s="214"/>
      <c r="AV613" s="214"/>
      <c r="AW613" s="214"/>
      <c r="AX613" s="214"/>
      <c r="AY613" s="214"/>
      <c r="AZ613" s="214"/>
      <c r="BA613" s="214"/>
      <c r="BB613" s="214"/>
      <c r="BC613" s="214"/>
      <c r="BD613" s="214"/>
      <c r="BE613" s="214"/>
      <c r="BF613" s="214"/>
      <c r="BG613" s="214"/>
      <c r="BH613" s="214"/>
      <c r="BI613" s="214"/>
      <c r="BJ613" s="214"/>
      <c r="BK613" s="214"/>
      <c r="BL613" s="214"/>
      <c r="BM613" s="214"/>
      <c r="BN613" s="214"/>
      <c r="BO613" s="214"/>
      <c r="BP613" s="214"/>
      <c r="BQ613" s="214"/>
      <c r="BR613" s="214"/>
      <c r="BS613" s="214"/>
      <c r="BT613" s="214"/>
      <c r="BU613" s="214"/>
      <c r="BV613" s="214"/>
      <c r="BW613" s="214"/>
      <c r="BX613" s="214"/>
      <c r="BY613" s="214"/>
      <c r="BZ613" s="214"/>
      <c r="CA613" s="214"/>
    </row>
    <row r="614" spans="1:79" x14ac:dyDescent="0.25">
      <c r="A614" s="214"/>
      <c r="B614" s="214"/>
      <c r="C614" s="214"/>
      <c r="D614" s="214"/>
      <c r="E614" s="214"/>
      <c r="F614" s="214"/>
      <c r="G614" s="214"/>
      <c r="H614" s="214"/>
      <c r="I614" s="214"/>
      <c r="J614" s="214"/>
      <c r="K614" s="214"/>
      <c r="L614" s="214"/>
      <c r="M614" s="214"/>
      <c r="N614" s="214"/>
      <c r="O614" s="214"/>
      <c r="P614" s="214"/>
      <c r="Q614" s="214"/>
      <c r="R614" s="214"/>
      <c r="S614" s="214"/>
      <c r="T614" s="214"/>
      <c r="U614" s="214"/>
      <c r="V614" s="214"/>
      <c r="W614" s="214"/>
      <c r="X614" s="214"/>
      <c r="Y614" s="214"/>
      <c r="Z614" s="214"/>
      <c r="AA614" s="214"/>
      <c r="AB614" s="214"/>
      <c r="AC614" s="214"/>
      <c r="AD614" s="214"/>
      <c r="AE614" s="214"/>
      <c r="AF614" s="214"/>
      <c r="AG614" s="214"/>
      <c r="AH614" s="214"/>
      <c r="AI614" s="214"/>
      <c r="AJ614" s="214"/>
      <c r="AK614" s="214"/>
      <c r="AL614" s="214"/>
      <c r="AM614" s="214"/>
      <c r="AN614" s="214"/>
      <c r="AO614" s="214"/>
      <c r="AP614" s="214"/>
      <c r="AQ614" s="214"/>
      <c r="AR614" s="214"/>
      <c r="AS614" s="214"/>
      <c r="AT614" s="214"/>
      <c r="AU614" s="214"/>
      <c r="AV614" s="214"/>
      <c r="AW614" s="214"/>
      <c r="AX614" s="214"/>
      <c r="AY614" s="214"/>
      <c r="AZ614" s="214"/>
      <c r="BA614" s="214"/>
      <c r="BB614" s="214"/>
      <c r="BC614" s="214"/>
      <c r="BD614" s="214"/>
      <c r="BE614" s="214"/>
      <c r="BF614" s="214"/>
      <c r="BG614" s="214"/>
      <c r="BH614" s="214"/>
      <c r="BI614" s="214"/>
      <c r="BJ614" s="214"/>
      <c r="BK614" s="214"/>
      <c r="BL614" s="214"/>
      <c r="BM614" s="214"/>
      <c r="BN614" s="214"/>
      <c r="BO614" s="214"/>
      <c r="BP614" s="214"/>
      <c r="BQ614" s="214"/>
      <c r="BR614" s="214"/>
      <c r="BS614" s="214"/>
      <c r="BT614" s="214"/>
      <c r="BU614" s="214"/>
      <c r="BV614" s="214"/>
      <c r="BW614" s="214"/>
      <c r="BX614" s="214"/>
      <c r="BY614" s="214"/>
      <c r="BZ614" s="214"/>
      <c r="CA614" s="214"/>
    </row>
    <row r="615" spans="1:79" x14ac:dyDescent="0.25">
      <c r="A615" s="214"/>
      <c r="B615" s="214"/>
      <c r="C615" s="214"/>
      <c r="D615" s="214"/>
      <c r="E615" s="214"/>
      <c r="F615" s="214"/>
      <c r="G615" s="214"/>
      <c r="H615" s="214"/>
      <c r="I615" s="214"/>
      <c r="J615" s="214"/>
      <c r="K615" s="214"/>
      <c r="L615" s="214"/>
      <c r="M615" s="214"/>
      <c r="N615" s="214"/>
      <c r="O615" s="214"/>
      <c r="P615" s="214"/>
      <c r="Q615" s="214"/>
      <c r="R615" s="214"/>
      <c r="S615" s="214"/>
      <c r="T615" s="214"/>
      <c r="U615" s="214"/>
      <c r="V615" s="214"/>
      <c r="W615" s="214"/>
      <c r="X615" s="214"/>
      <c r="Y615" s="214"/>
      <c r="Z615" s="214"/>
      <c r="AA615" s="214"/>
      <c r="AB615" s="214"/>
      <c r="AC615" s="214"/>
      <c r="AD615" s="214"/>
      <c r="AE615" s="214"/>
      <c r="AF615" s="214"/>
      <c r="AG615" s="214"/>
      <c r="AH615" s="214"/>
      <c r="AI615" s="214"/>
      <c r="AJ615" s="214"/>
      <c r="AK615" s="214"/>
      <c r="AL615" s="214"/>
      <c r="AM615" s="214"/>
      <c r="AN615" s="214"/>
      <c r="AO615" s="214"/>
      <c r="AP615" s="214"/>
      <c r="AQ615" s="214"/>
      <c r="AR615" s="214"/>
      <c r="AS615" s="214"/>
      <c r="AT615" s="214"/>
      <c r="AU615" s="214"/>
      <c r="AV615" s="214"/>
      <c r="AW615" s="214"/>
      <c r="AX615" s="214"/>
      <c r="AY615" s="214"/>
      <c r="AZ615" s="214"/>
      <c r="BA615" s="214"/>
      <c r="BB615" s="214"/>
      <c r="BC615" s="214"/>
      <c r="BD615" s="214"/>
      <c r="BE615" s="214"/>
      <c r="BF615" s="214"/>
      <c r="BG615" s="214"/>
      <c r="BH615" s="214"/>
      <c r="BI615" s="214"/>
      <c r="BJ615" s="214"/>
      <c r="BK615" s="214"/>
      <c r="BL615" s="214"/>
      <c r="BM615" s="214"/>
      <c r="BN615" s="214"/>
      <c r="BO615" s="214"/>
      <c r="BP615" s="214"/>
      <c r="BQ615" s="214"/>
      <c r="BR615" s="214"/>
      <c r="BS615" s="214"/>
      <c r="BT615" s="214"/>
      <c r="BU615" s="214"/>
      <c r="BV615" s="214"/>
      <c r="BW615" s="214"/>
      <c r="BX615" s="214"/>
      <c r="BY615" s="214"/>
      <c r="BZ615" s="214"/>
      <c r="CA615" s="214"/>
    </row>
    <row r="616" spans="1:79" x14ac:dyDescent="0.25">
      <c r="A616" s="214"/>
      <c r="B616" s="214"/>
      <c r="C616" s="214"/>
      <c r="D616" s="214"/>
      <c r="E616" s="214"/>
      <c r="F616" s="214"/>
      <c r="G616" s="214"/>
      <c r="H616" s="214"/>
      <c r="I616" s="214"/>
      <c r="J616" s="214"/>
      <c r="K616" s="214"/>
      <c r="L616" s="214"/>
      <c r="M616" s="214"/>
      <c r="N616" s="214"/>
      <c r="O616" s="214"/>
      <c r="P616" s="214"/>
      <c r="Q616" s="214"/>
      <c r="R616" s="214"/>
      <c r="S616" s="214"/>
      <c r="T616" s="214"/>
      <c r="U616" s="214"/>
      <c r="V616" s="214"/>
      <c r="W616" s="214"/>
      <c r="X616" s="214"/>
      <c r="Y616" s="214"/>
      <c r="Z616" s="214"/>
      <c r="AA616" s="214"/>
      <c r="AB616" s="214"/>
      <c r="AC616" s="214"/>
      <c r="AD616" s="214"/>
      <c r="AE616" s="214"/>
      <c r="AF616" s="214"/>
      <c r="AG616" s="214"/>
      <c r="AH616" s="214"/>
      <c r="AI616" s="214"/>
      <c r="AJ616" s="214"/>
      <c r="AK616" s="214"/>
      <c r="AL616" s="214"/>
      <c r="AM616" s="214"/>
      <c r="AN616" s="214"/>
      <c r="AO616" s="214"/>
      <c r="AP616" s="214"/>
      <c r="AQ616" s="214"/>
      <c r="AR616" s="214"/>
      <c r="AS616" s="214"/>
      <c r="AT616" s="214"/>
      <c r="AU616" s="214"/>
      <c r="AV616" s="214"/>
      <c r="AW616" s="214"/>
      <c r="AX616" s="214"/>
      <c r="AY616" s="214"/>
      <c r="AZ616" s="214"/>
      <c r="BA616" s="214"/>
      <c r="BB616" s="214"/>
      <c r="BC616" s="214"/>
      <c r="BD616" s="214"/>
      <c r="BE616" s="214"/>
      <c r="BF616" s="214"/>
      <c r="BG616" s="214"/>
      <c r="BH616" s="214"/>
      <c r="BI616" s="214"/>
      <c r="BJ616" s="214"/>
      <c r="BK616" s="214"/>
      <c r="BL616" s="214"/>
      <c r="BM616" s="214"/>
      <c r="BN616" s="214"/>
      <c r="BO616" s="214"/>
      <c r="BP616" s="214"/>
      <c r="BQ616" s="214"/>
      <c r="BR616" s="214"/>
      <c r="BS616" s="214"/>
      <c r="BT616" s="214"/>
      <c r="BU616" s="214"/>
      <c r="BV616" s="214"/>
      <c r="BW616" s="214"/>
      <c r="BX616" s="214"/>
      <c r="BY616" s="214"/>
      <c r="BZ616" s="214"/>
      <c r="CA616" s="214"/>
    </row>
    <row r="617" spans="1:79" x14ac:dyDescent="0.25">
      <c r="A617" s="214"/>
      <c r="B617" s="214"/>
      <c r="C617" s="214"/>
      <c r="D617" s="214"/>
      <c r="E617" s="214"/>
      <c r="F617" s="214"/>
      <c r="G617" s="214"/>
      <c r="H617" s="214"/>
      <c r="I617" s="214"/>
      <c r="J617" s="214"/>
      <c r="K617" s="214"/>
      <c r="L617" s="214"/>
      <c r="M617" s="214"/>
      <c r="N617" s="214"/>
      <c r="O617" s="214"/>
      <c r="P617" s="214"/>
      <c r="Q617" s="214"/>
      <c r="R617" s="214"/>
      <c r="S617" s="214"/>
      <c r="T617" s="214"/>
      <c r="U617" s="214"/>
      <c r="V617" s="214"/>
      <c r="W617" s="214"/>
      <c r="X617" s="214"/>
      <c r="Y617" s="214"/>
      <c r="Z617" s="214"/>
      <c r="AA617" s="214"/>
      <c r="AB617" s="214"/>
      <c r="AC617" s="214"/>
      <c r="AD617" s="214"/>
      <c r="AE617" s="214"/>
      <c r="AF617" s="214"/>
      <c r="AG617" s="214"/>
      <c r="AH617" s="214"/>
      <c r="AI617" s="214"/>
      <c r="AJ617" s="214"/>
      <c r="AK617" s="214"/>
      <c r="AL617" s="214"/>
      <c r="AM617" s="214"/>
      <c r="AN617" s="214"/>
      <c r="AO617" s="214"/>
      <c r="AP617" s="214"/>
      <c r="AQ617" s="214"/>
      <c r="AR617" s="214"/>
      <c r="AS617" s="214"/>
      <c r="AT617" s="214"/>
      <c r="AU617" s="214"/>
      <c r="AV617" s="214"/>
      <c r="AW617" s="214"/>
      <c r="AX617" s="214"/>
      <c r="AY617" s="214"/>
      <c r="AZ617" s="214"/>
      <c r="BA617" s="214"/>
      <c r="BB617" s="214"/>
      <c r="BC617" s="214"/>
      <c r="BD617" s="214"/>
      <c r="BE617" s="214"/>
      <c r="BF617" s="214"/>
      <c r="BG617" s="214"/>
      <c r="BH617" s="214"/>
      <c r="BI617" s="214"/>
      <c r="BJ617" s="214"/>
      <c r="BK617" s="214"/>
      <c r="BL617" s="214"/>
      <c r="BM617" s="214"/>
      <c r="BN617" s="214"/>
      <c r="BO617" s="214"/>
      <c r="BP617" s="214"/>
      <c r="BQ617" s="214"/>
      <c r="BR617" s="214"/>
      <c r="BS617" s="214"/>
      <c r="BT617" s="214"/>
      <c r="BU617" s="214"/>
      <c r="BV617" s="214"/>
      <c r="BW617" s="214"/>
      <c r="BX617" s="214"/>
      <c r="BY617" s="214"/>
      <c r="BZ617" s="214"/>
      <c r="CA617" s="214"/>
    </row>
    <row r="618" spans="1:79" x14ac:dyDescent="0.25">
      <c r="A618" s="214"/>
      <c r="B618" s="214"/>
      <c r="C618" s="214"/>
      <c r="D618" s="214"/>
      <c r="E618" s="214"/>
      <c r="F618" s="214"/>
      <c r="G618" s="214"/>
      <c r="H618" s="214"/>
      <c r="I618" s="214"/>
      <c r="J618" s="214"/>
      <c r="K618" s="214"/>
      <c r="L618" s="214"/>
      <c r="M618" s="214"/>
      <c r="N618" s="214"/>
      <c r="O618" s="214"/>
      <c r="P618" s="214"/>
      <c r="Q618" s="214"/>
      <c r="R618" s="214"/>
      <c r="S618" s="214"/>
      <c r="T618" s="214"/>
      <c r="U618" s="214"/>
      <c r="V618" s="214"/>
      <c r="W618" s="214"/>
      <c r="X618" s="214"/>
      <c r="Y618" s="214"/>
      <c r="Z618" s="214"/>
      <c r="AA618" s="214"/>
      <c r="AB618" s="214"/>
      <c r="AC618" s="214"/>
      <c r="AD618" s="214"/>
      <c r="AE618" s="214"/>
      <c r="AF618" s="214"/>
      <c r="AG618" s="214"/>
      <c r="AH618" s="214"/>
      <c r="AI618" s="214"/>
      <c r="AJ618" s="214"/>
      <c r="AK618" s="214"/>
      <c r="AL618" s="214"/>
      <c r="AM618" s="214"/>
      <c r="AN618" s="214"/>
      <c r="AO618" s="214"/>
      <c r="AP618" s="214"/>
      <c r="AQ618" s="214"/>
      <c r="AR618" s="214"/>
      <c r="AS618" s="214"/>
      <c r="AT618" s="214"/>
      <c r="AU618" s="214"/>
      <c r="AV618" s="214"/>
      <c r="AW618" s="214"/>
      <c r="AX618" s="214"/>
      <c r="AY618" s="214"/>
      <c r="AZ618" s="214"/>
      <c r="BA618" s="214"/>
      <c r="BB618" s="214"/>
      <c r="BC618" s="214"/>
      <c r="BD618" s="214"/>
      <c r="BE618" s="214"/>
      <c r="BF618" s="214"/>
      <c r="BG618" s="214"/>
      <c r="BH618" s="214"/>
      <c r="BI618" s="214"/>
      <c r="BJ618" s="214"/>
      <c r="BK618" s="214"/>
      <c r="BL618" s="214"/>
      <c r="BM618" s="214"/>
      <c r="BN618" s="214"/>
      <c r="BO618" s="214"/>
      <c r="BP618" s="214"/>
      <c r="BQ618" s="214"/>
      <c r="BR618" s="214"/>
      <c r="BS618" s="214"/>
      <c r="BT618" s="214"/>
      <c r="BU618" s="214"/>
      <c r="BV618" s="214"/>
      <c r="BW618" s="214"/>
      <c r="BX618" s="214"/>
      <c r="BY618" s="214"/>
      <c r="BZ618" s="214"/>
      <c r="CA618" s="214"/>
    </row>
    <row r="619" spans="1:79" x14ac:dyDescent="0.25">
      <c r="A619" s="214"/>
      <c r="B619" s="214"/>
      <c r="C619" s="214"/>
      <c r="D619" s="214"/>
      <c r="E619" s="214"/>
      <c r="F619" s="214"/>
      <c r="G619" s="214"/>
      <c r="H619" s="214"/>
      <c r="I619" s="214"/>
      <c r="J619" s="214"/>
      <c r="K619" s="214"/>
      <c r="L619" s="214"/>
      <c r="M619" s="214"/>
      <c r="N619" s="214"/>
      <c r="O619" s="214"/>
      <c r="P619" s="214"/>
      <c r="Q619" s="214"/>
      <c r="R619" s="214"/>
      <c r="S619" s="214"/>
      <c r="T619" s="214"/>
      <c r="U619" s="214"/>
      <c r="V619" s="214"/>
      <c r="W619" s="214"/>
      <c r="X619" s="214"/>
      <c r="Y619" s="214"/>
      <c r="Z619" s="214"/>
      <c r="AA619" s="214"/>
      <c r="AB619" s="214"/>
      <c r="AC619" s="214"/>
      <c r="AD619" s="214"/>
      <c r="AE619" s="214"/>
      <c r="AF619" s="214"/>
      <c r="AG619" s="214"/>
      <c r="AH619" s="214"/>
      <c r="AI619" s="214"/>
      <c r="AJ619" s="214"/>
      <c r="AK619" s="214"/>
      <c r="AL619" s="214"/>
      <c r="AM619" s="214"/>
      <c r="AN619" s="214"/>
      <c r="AO619" s="214"/>
      <c r="AP619" s="214"/>
      <c r="AQ619" s="214"/>
      <c r="AR619" s="214"/>
      <c r="AS619" s="214"/>
      <c r="AT619" s="214"/>
      <c r="AU619" s="214"/>
      <c r="AV619" s="214"/>
      <c r="AW619" s="214"/>
      <c r="AX619" s="214"/>
      <c r="AY619" s="214"/>
      <c r="AZ619" s="214"/>
      <c r="BA619" s="214"/>
      <c r="BB619" s="214"/>
      <c r="BC619" s="214"/>
      <c r="BD619" s="214"/>
      <c r="BE619" s="214"/>
      <c r="BF619" s="214"/>
      <c r="BG619" s="214"/>
      <c r="BH619" s="214"/>
      <c r="BI619" s="214"/>
      <c r="BJ619" s="214"/>
      <c r="BK619" s="214"/>
      <c r="BL619" s="214"/>
      <c r="BM619" s="214"/>
      <c r="BN619" s="214"/>
      <c r="BO619" s="214"/>
      <c r="BP619" s="214"/>
      <c r="BQ619" s="214"/>
      <c r="BR619" s="214"/>
      <c r="BS619" s="214"/>
      <c r="BT619" s="214"/>
      <c r="BU619" s="214"/>
      <c r="BV619" s="214"/>
      <c r="BW619" s="214"/>
      <c r="BX619" s="214"/>
      <c r="BY619" s="214"/>
      <c r="BZ619" s="214"/>
      <c r="CA619" s="214"/>
    </row>
    <row r="620" spans="1:79" x14ac:dyDescent="0.25">
      <c r="A620" s="214"/>
      <c r="B620" s="214"/>
      <c r="C620" s="214"/>
      <c r="D620" s="214"/>
      <c r="E620" s="214"/>
      <c r="F620" s="214"/>
      <c r="G620" s="214"/>
      <c r="H620" s="214"/>
      <c r="I620" s="214"/>
      <c r="J620" s="214"/>
      <c r="K620" s="214"/>
      <c r="L620" s="214"/>
      <c r="M620" s="214"/>
      <c r="N620" s="214"/>
      <c r="O620" s="214"/>
      <c r="P620" s="214"/>
      <c r="Q620" s="214"/>
      <c r="R620" s="214"/>
      <c r="S620" s="214"/>
      <c r="T620" s="214"/>
      <c r="U620" s="214"/>
      <c r="V620" s="214"/>
      <c r="W620" s="214"/>
      <c r="X620" s="214"/>
      <c r="Y620" s="214"/>
      <c r="Z620" s="214"/>
      <c r="AA620" s="214"/>
      <c r="AB620" s="214"/>
      <c r="AC620" s="214"/>
      <c r="AD620" s="214"/>
      <c r="AE620" s="214"/>
      <c r="AF620" s="214"/>
      <c r="AG620" s="214"/>
      <c r="AH620" s="214"/>
      <c r="AI620" s="214"/>
      <c r="AJ620" s="214"/>
      <c r="AK620" s="214"/>
      <c r="AL620" s="214"/>
      <c r="AM620" s="214"/>
      <c r="AN620" s="214"/>
      <c r="AO620" s="214"/>
      <c r="AP620" s="214"/>
      <c r="AQ620" s="214"/>
      <c r="AR620" s="214"/>
      <c r="AS620" s="214"/>
      <c r="AT620" s="214"/>
      <c r="AU620" s="214"/>
      <c r="AV620" s="214"/>
      <c r="AW620" s="214"/>
      <c r="AX620" s="214"/>
      <c r="AY620" s="214"/>
      <c r="AZ620" s="214"/>
      <c r="BA620" s="214"/>
      <c r="BB620" s="214"/>
      <c r="BC620" s="214"/>
      <c r="BD620" s="214"/>
      <c r="BE620" s="214"/>
      <c r="BF620" s="214"/>
      <c r="BG620" s="214"/>
      <c r="BH620" s="214"/>
      <c r="BI620" s="214"/>
      <c r="BJ620" s="214"/>
      <c r="BK620" s="214"/>
      <c r="BL620" s="214"/>
      <c r="BM620" s="214"/>
      <c r="BN620" s="214"/>
      <c r="BO620" s="214"/>
      <c r="BP620" s="214"/>
      <c r="BQ620" s="214"/>
      <c r="BR620" s="214"/>
      <c r="BS620" s="214"/>
      <c r="BT620" s="214"/>
      <c r="BU620" s="214"/>
      <c r="BV620" s="214"/>
      <c r="BW620" s="214"/>
      <c r="BX620" s="214"/>
      <c r="BY620" s="214"/>
      <c r="BZ620" s="214"/>
      <c r="CA620" s="214"/>
    </row>
    <row r="621" spans="1:79" x14ac:dyDescent="0.25">
      <c r="A621" s="214"/>
      <c r="B621" s="214"/>
      <c r="C621" s="214"/>
      <c r="D621" s="214"/>
      <c r="E621" s="214"/>
      <c r="F621" s="214"/>
      <c r="G621" s="214"/>
      <c r="H621" s="214"/>
      <c r="I621" s="214"/>
      <c r="J621" s="214"/>
      <c r="K621" s="214"/>
      <c r="L621" s="214"/>
      <c r="M621" s="214"/>
      <c r="N621" s="214"/>
      <c r="O621" s="214"/>
      <c r="P621" s="214"/>
      <c r="Q621" s="214"/>
      <c r="R621" s="214"/>
      <c r="S621" s="214"/>
      <c r="T621" s="214"/>
      <c r="U621" s="214"/>
      <c r="V621" s="214"/>
      <c r="W621" s="214"/>
      <c r="X621" s="214"/>
      <c r="Y621" s="214"/>
      <c r="Z621" s="214"/>
      <c r="AA621" s="214"/>
      <c r="AB621" s="214"/>
      <c r="AC621" s="214"/>
      <c r="AD621" s="214"/>
      <c r="AE621" s="214"/>
      <c r="AF621" s="214"/>
      <c r="AG621" s="214"/>
      <c r="AH621" s="214"/>
      <c r="AI621" s="214"/>
      <c r="AJ621" s="214"/>
      <c r="AK621" s="214"/>
      <c r="AL621" s="214"/>
      <c r="AM621" s="214"/>
      <c r="AN621" s="214"/>
      <c r="AO621" s="214"/>
      <c r="AP621" s="214"/>
      <c r="AQ621" s="214"/>
      <c r="AR621" s="214"/>
      <c r="AS621" s="214"/>
      <c r="AT621" s="214"/>
      <c r="AU621" s="214"/>
      <c r="AV621" s="214"/>
      <c r="AW621" s="214"/>
      <c r="AX621" s="214"/>
      <c r="AY621" s="214"/>
      <c r="AZ621" s="214"/>
      <c r="BA621" s="214"/>
      <c r="BB621" s="214"/>
      <c r="BC621" s="214"/>
      <c r="BD621" s="214"/>
      <c r="BE621" s="214"/>
      <c r="BF621" s="214"/>
      <c r="BG621" s="214"/>
      <c r="BH621" s="214"/>
      <c r="BI621" s="214"/>
      <c r="BJ621" s="214"/>
      <c r="BK621" s="214"/>
      <c r="BL621" s="214"/>
      <c r="BM621" s="214"/>
      <c r="BN621" s="214"/>
      <c r="BO621" s="214"/>
      <c r="BP621" s="214"/>
      <c r="BQ621" s="214"/>
      <c r="BR621" s="214"/>
      <c r="BS621" s="214"/>
      <c r="BT621" s="214"/>
      <c r="BU621" s="214"/>
      <c r="BV621" s="214"/>
      <c r="BW621" s="214"/>
      <c r="BX621" s="214"/>
      <c r="BY621" s="214"/>
      <c r="BZ621" s="214"/>
      <c r="CA621" s="214"/>
    </row>
    <row r="622" spans="1:79" x14ac:dyDescent="0.25">
      <c r="A622" s="214"/>
      <c r="B622" s="214"/>
      <c r="C622" s="214"/>
      <c r="D622" s="214"/>
      <c r="E622" s="214"/>
      <c r="F622" s="214"/>
      <c r="G622" s="214"/>
      <c r="H622" s="214"/>
      <c r="I622" s="214"/>
      <c r="J622" s="214"/>
      <c r="K622" s="214"/>
      <c r="L622" s="214"/>
      <c r="M622" s="214"/>
      <c r="N622" s="214"/>
      <c r="O622" s="214"/>
      <c r="P622" s="214"/>
      <c r="Q622" s="214"/>
      <c r="R622" s="214"/>
      <c r="S622" s="214"/>
      <c r="T622" s="214"/>
      <c r="U622" s="214"/>
      <c r="V622" s="214"/>
      <c r="W622" s="214"/>
      <c r="X622" s="214"/>
      <c r="Y622" s="214"/>
      <c r="Z622" s="214"/>
      <c r="AA622" s="214"/>
      <c r="AB622" s="214"/>
      <c r="AC622" s="214"/>
      <c r="AD622" s="214"/>
      <c r="AE622" s="214"/>
      <c r="AF622" s="214"/>
      <c r="AG622" s="214"/>
      <c r="AH622" s="214"/>
      <c r="AI622" s="214"/>
      <c r="AJ622" s="214"/>
      <c r="AK622" s="214"/>
      <c r="AL622" s="214"/>
      <c r="AM622" s="214"/>
      <c r="AN622" s="214"/>
      <c r="AO622" s="214"/>
      <c r="AP622" s="214"/>
      <c r="AQ622" s="214"/>
      <c r="AR622" s="214"/>
      <c r="AS622" s="214"/>
      <c r="AT622" s="214"/>
      <c r="AU622" s="214"/>
      <c r="AV622" s="214"/>
      <c r="AW622" s="214"/>
      <c r="AX622" s="214"/>
      <c r="AY622" s="214"/>
      <c r="AZ622" s="214"/>
      <c r="BA622" s="214"/>
      <c r="BB622" s="214"/>
      <c r="BC622" s="214"/>
      <c r="BD622" s="214"/>
      <c r="BE622" s="214"/>
      <c r="BF622" s="214"/>
      <c r="BG622" s="214"/>
      <c r="BH622" s="214"/>
      <c r="BI622" s="214"/>
      <c r="BJ622" s="214"/>
      <c r="BK622" s="214"/>
      <c r="BL622" s="214"/>
      <c r="BM622" s="214"/>
      <c r="BN622" s="214"/>
      <c r="BO622" s="214"/>
      <c r="BP622" s="214"/>
      <c r="BQ622" s="214"/>
      <c r="BR622" s="214"/>
      <c r="BS622" s="214"/>
      <c r="BT622" s="214"/>
      <c r="BU622" s="214"/>
      <c r="BV622" s="214"/>
      <c r="BW622" s="214"/>
      <c r="BX622" s="214"/>
      <c r="BY622" s="214"/>
      <c r="BZ622" s="214"/>
      <c r="CA622" s="214"/>
    </row>
    <row r="623" spans="1:79" x14ac:dyDescent="0.25">
      <c r="A623" s="214"/>
      <c r="B623" s="214"/>
      <c r="C623" s="214"/>
      <c r="D623" s="214"/>
      <c r="E623" s="214"/>
      <c r="F623" s="214"/>
      <c r="G623" s="214"/>
      <c r="H623" s="214"/>
      <c r="I623" s="214"/>
      <c r="J623" s="214"/>
      <c r="K623" s="214"/>
      <c r="L623" s="214"/>
      <c r="M623" s="214"/>
      <c r="N623" s="214"/>
      <c r="O623" s="214"/>
      <c r="P623" s="214"/>
      <c r="Q623" s="214"/>
      <c r="R623" s="214"/>
      <c r="S623" s="214"/>
      <c r="T623" s="214"/>
      <c r="U623" s="214"/>
      <c r="V623" s="214"/>
      <c r="W623" s="214"/>
      <c r="X623" s="214"/>
      <c r="Y623" s="214"/>
      <c r="Z623" s="214"/>
      <c r="AA623" s="214"/>
      <c r="AB623" s="214"/>
      <c r="AC623" s="214"/>
      <c r="AD623" s="214"/>
      <c r="AE623" s="214"/>
      <c r="AF623" s="214"/>
      <c r="AG623" s="214"/>
      <c r="AH623" s="214"/>
      <c r="AI623" s="214"/>
      <c r="AJ623" s="214"/>
      <c r="AK623" s="214"/>
      <c r="AL623" s="214"/>
      <c r="AM623" s="214"/>
      <c r="AN623" s="214"/>
      <c r="AO623" s="214"/>
      <c r="AP623" s="214"/>
      <c r="AQ623" s="214"/>
      <c r="AR623" s="214"/>
      <c r="AS623" s="214"/>
      <c r="AT623" s="214"/>
      <c r="AU623" s="214"/>
      <c r="AV623" s="214"/>
      <c r="AW623" s="214"/>
      <c r="AX623" s="214"/>
      <c r="AY623" s="214"/>
      <c r="AZ623" s="214"/>
      <c r="BA623" s="214"/>
      <c r="BB623" s="214"/>
      <c r="BC623" s="214"/>
      <c r="BD623" s="214"/>
      <c r="BE623" s="214"/>
      <c r="BF623" s="214"/>
      <c r="BG623" s="214"/>
      <c r="BH623" s="214"/>
      <c r="BI623" s="214"/>
      <c r="BJ623" s="214"/>
      <c r="BK623" s="214"/>
      <c r="BL623" s="214"/>
      <c r="BM623" s="214"/>
      <c r="BN623" s="214"/>
      <c r="BO623" s="214"/>
      <c r="BP623" s="214"/>
      <c r="BQ623" s="214"/>
      <c r="BR623" s="214"/>
      <c r="BS623" s="214"/>
      <c r="BT623" s="214"/>
      <c r="BU623" s="214"/>
      <c r="BV623" s="214"/>
      <c r="BW623" s="214"/>
      <c r="BX623" s="214"/>
      <c r="BY623" s="214"/>
      <c r="BZ623" s="214"/>
      <c r="CA623" s="214"/>
    </row>
    <row r="624" spans="1:79" x14ac:dyDescent="0.25">
      <c r="A624" s="214"/>
      <c r="B624" s="214"/>
      <c r="C624" s="214"/>
      <c r="D624" s="214"/>
      <c r="E624" s="214"/>
      <c r="F624" s="214"/>
      <c r="G624" s="214"/>
      <c r="H624" s="214"/>
      <c r="I624" s="214"/>
      <c r="J624" s="214"/>
      <c r="K624" s="214"/>
      <c r="L624" s="214"/>
      <c r="M624" s="214"/>
      <c r="N624" s="214"/>
      <c r="O624" s="214"/>
      <c r="P624" s="214"/>
      <c r="Q624" s="214"/>
      <c r="R624" s="214"/>
      <c r="S624" s="214"/>
      <c r="T624" s="214"/>
      <c r="U624" s="214"/>
      <c r="V624" s="214"/>
      <c r="W624" s="214"/>
      <c r="X624" s="214"/>
      <c r="Y624" s="214"/>
      <c r="Z624" s="214"/>
      <c r="AA624" s="214"/>
      <c r="AB624" s="214"/>
      <c r="AC624" s="214"/>
      <c r="AD624" s="214"/>
      <c r="AE624" s="214"/>
      <c r="AF624" s="214"/>
      <c r="AG624" s="214"/>
      <c r="AH624" s="214"/>
      <c r="AI624" s="214"/>
      <c r="AJ624" s="214"/>
      <c r="AK624" s="214"/>
      <c r="AL624" s="214"/>
      <c r="AM624" s="214"/>
      <c r="AN624" s="214"/>
      <c r="AO624" s="214"/>
      <c r="AP624" s="214"/>
      <c r="AQ624" s="214"/>
      <c r="AR624" s="214"/>
      <c r="AS624" s="214"/>
      <c r="AT624" s="214"/>
      <c r="AU624" s="214"/>
      <c r="AV624" s="214"/>
      <c r="AW624" s="214"/>
      <c r="AX624" s="214"/>
      <c r="AY624" s="214"/>
      <c r="AZ624" s="214"/>
      <c r="BA624" s="214"/>
      <c r="BB624" s="214"/>
      <c r="BC624" s="214"/>
      <c r="BD624" s="214"/>
      <c r="BE624" s="214"/>
      <c r="BF624" s="214"/>
      <c r="BG624" s="214"/>
      <c r="BH624" s="214"/>
      <c r="BI624" s="214"/>
      <c r="BJ624" s="214"/>
      <c r="BK624" s="214"/>
      <c r="BL624" s="214"/>
      <c r="BM624" s="214"/>
      <c r="BN624" s="214"/>
      <c r="BO624" s="214"/>
      <c r="BP624" s="214"/>
      <c r="BQ624" s="214"/>
      <c r="BR624" s="214"/>
      <c r="BS624" s="214"/>
      <c r="BT624" s="214"/>
      <c r="BU624" s="214"/>
      <c r="BV624" s="214"/>
      <c r="BW624" s="214"/>
      <c r="BX624" s="214"/>
      <c r="BY624" s="214"/>
      <c r="BZ624" s="214"/>
      <c r="CA624" s="214"/>
    </row>
    <row r="625" spans="1:79" x14ac:dyDescent="0.25">
      <c r="A625" s="214"/>
      <c r="B625" s="214"/>
      <c r="C625" s="214"/>
      <c r="D625" s="214"/>
      <c r="E625" s="214"/>
      <c r="F625" s="214"/>
      <c r="G625" s="214"/>
      <c r="H625" s="214"/>
      <c r="I625" s="214"/>
      <c r="J625" s="214"/>
      <c r="K625" s="214"/>
      <c r="L625" s="214"/>
      <c r="M625" s="214"/>
      <c r="N625" s="214"/>
      <c r="O625" s="214"/>
      <c r="P625" s="214"/>
      <c r="Q625" s="214"/>
      <c r="R625" s="214"/>
      <c r="S625" s="214"/>
      <c r="T625" s="214"/>
      <c r="U625" s="214"/>
      <c r="V625" s="214"/>
      <c r="W625" s="214"/>
      <c r="X625" s="214"/>
      <c r="Y625" s="214"/>
      <c r="Z625" s="214"/>
      <c r="AA625" s="214"/>
      <c r="AB625" s="214"/>
      <c r="AC625" s="214"/>
      <c r="AD625" s="214"/>
      <c r="AE625" s="214"/>
      <c r="AF625" s="214"/>
      <c r="AG625" s="214"/>
      <c r="AH625" s="214"/>
      <c r="AI625" s="214"/>
      <c r="AJ625" s="214"/>
      <c r="AK625" s="214"/>
      <c r="AL625" s="214"/>
      <c r="AM625" s="214"/>
      <c r="AN625" s="214"/>
      <c r="AO625" s="214"/>
      <c r="AP625" s="214"/>
      <c r="AQ625" s="214"/>
      <c r="AR625" s="214"/>
      <c r="AS625" s="214"/>
      <c r="AT625" s="214"/>
      <c r="AU625" s="214"/>
      <c r="AV625" s="214"/>
      <c r="AW625" s="214"/>
      <c r="AX625" s="214"/>
      <c r="AY625" s="214"/>
      <c r="AZ625" s="214"/>
      <c r="BA625" s="214"/>
      <c r="BB625" s="214"/>
      <c r="BC625" s="214"/>
      <c r="BD625" s="214"/>
      <c r="BE625" s="214"/>
      <c r="BF625" s="214"/>
      <c r="BG625" s="214"/>
      <c r="BH625" s="214"/>
      <c r="BI625" s="214"/>
      <c r="BJ625" s="214"/>
      <c r="BK625" s="214"/>
      <c r="BL625" s="214"/>
      <c r="BM625" s="214"/>
      <c r="BN625" s="214"/>
      <c r="BO625" s="214"/>
      <c r="BP625" s="214"/>
      <c r="BQ625" s="214"/>
      <c r="BR625" s="214"/>
      <c r="BS625" s="214"/>
      <c r="BT625" s="214"/>
      <c r="BU625" s="214"/>
      <c r="BV625" s="214"/>
      <c r="BW625" s="214"/>
      <c r="BX625" s="214"/>
      <c r="BY625" s="214"/>
      <c r="BZ625" s="214"/>
      <c r="CA625" s="214"/>
    </row>
    <row r="626" spans="1:79" x14ac:dyDescent="0.25">
      <c r="A626" s="214"/>
      <c r="B626" s="214"/>
      <c r="C626" s="214"/>
      <c r="D626" s="214"/>
      <c r="E626" s="214"/>
      <c r="F626" s="214"/>
      <c r="G626" s="214"/>
      <c r="H626" s="214"/>
      <c r="I626" s="214"/>
      <c r="J626" s="214"/>
      <c r="K626" s="214"/>
      <c r="L626" s="214"/>
      <c r="M626" s="214"/>
      <c r="N626" s="214"/>
      <c r="O626" s="214"/>
      <c r="P626" s="214"/>
      <c r="Q626" s="214"/>
      <c r="R626" s="214"/>
      <c r="S626" s="214"/>
      <c r="T626" s="214"/>
      <c r="U626" s="214"/>
      <c r="V626" s="214"/>
      <c r="W626" s="214"/>
      <c r="X626" s="214"/>
      <c r="Y626" s="214"/>
      <c r="Z626" s="214"/>
      <c r="AA626" s="214"/>
      <c r="AB626" s="214"/>
      <c r="AC626" s="214"/>
      <c r="AD626" s="214"/>
      <c r="AE626" s="214"/>
      <c r="AF626" s="214"/>
      <c r="AG626" s="214"/>
      <c r="AH626" s="214"/>
      <c r="AI626" s="214"/>
      <c r="AJ626" s="214"/>
      <c r="AK626" s="214"/>
      <c r="AL626" s="214"/>
      <c r="AM626" s="214"/>
      <c r="AN626" s="214"/>
      <c r="AO626" s="214"/>
      <c r="AP626" s="214"/>
      <c r="AQ626" s="214"/>
      <c r="AR626" s="214"/>
      <c r="AS626" s="214"/>
      <c r="AT626" s="214"/>
      <c r="AU626" s="214"/>
      <c r="AV626" s="214"/>
      <c r="AW626" s="214"/>
      <c r="AX626" s="214"/>
      <c r="AY626" s="214"/>
      <c r="AZ626" s="214"/>
      <c r="BA626" s="214"/>
      <c r="BB626" s="214"/>
      <c r="BC626" s="214"/>
      <c r="BD626" s="214"/>
      <c r="BE626" s="214"/>
      <c r="BF626" s="214"/>
      <c r="BG626" s="214"/>
      <c r="BH626" s="214"/>
      <c r="BI626" s="214"/>
      <c r="BJ626" s="214"/>
      <c r="BK626" s="214"/>
      <c r="BL626" s="214"/>
      <c r="BM626" s="214"/>
      <c r="BN626" s="214"/>
      <c r="BO626" s="214"/>
      <c r="BP626" s="214"/>
      <c r="BQ626" s="214"/>
      <c r="BR626" s="214"/>
      <c r="BS626" s="214"/>
      <c r="BT626" s="214"/>
      <c r="BU626" s="214"/>
      <c r="BV626" s="214"/>
      <c r="BW626" s="214"/>
      <c r="BX626" s="214"/>
      <c r="BY626" s="214"/>
      <c r="BZ626" s="214"/>
      <c r="CA626" s="214"/>
    </row>
    <row r="627" spans="1:79" x14ac:dyDescent="0.25">
      <c r="A627" s="214"/>
      <c r="B627" s="214"/>
      <c r="C627" s="214"/>
      <c r="D627" s="214"/>
      <c r="E627" s="214"/>
      <c r="F627" s="214"/>
      <c r="G627" s="214"/>
      <c r="H627" s="214"/>
      <c r="I627" s="214"/>
      <c r="J627" s="214"/>
      <c r="K627" s="214"/>
      <c r="L627" s="214"/>
      <c r="M627" s="214"/>
      <c r="N627" s="214"/>
      <c r="O627" s="214"/>
      <c r="P627" s="214"/>
      <c r="Q627" s="214"/>
      <c r="R627" s="214"/>
      <c r="S627" s="214"/>
      <c r="T627" s="214"/>
      <c r="U627" s="214"/>
      <c r="V627" s="214"/>
      <c r="W627" s="214"/>
      <c r="X627" s="214"/>
      <c r="Y627" s="214"/>
      <c r="Z627" s="214"/>
      <c r="AA627" s="214"/>
      <c r="AB627" s="214"/>
      <c r="AC627" s="214"/>
      <c r="AD627" s="214"/>
      <c r="AE627" s="214"/>
      <c r="AF627" s="214"/>
      <c r="AG627" s="214"/>
      <c r="AH627" s="214"/>
      <c r="AI627" s="214"/>
      <c r="AJ627" s="214"/>
      <c r="AK627" s="214"/>
      <c r="AL627" s="214"/>
      <c r="AM627" s="214"/>
      <c r="AN627" s="214"/>
      <c r="AO627" s="214"/>
      <c r="AP627" s="214"/>
      <c r="AQ627" s="214"/>
      <c r="AR627" s="214"/>
      <c r="AS627" s="214"/>
      <c r="AT627" s="214"/>
      <c r="AU627" s="214"/>
      <c r="AV627" s="214"/>
      <c r="AW627" s="214"/>
      <c r="AX627" s="214"/>
      <c r="AY627" s="214"/>
      <c r="AZ627" s="214"/>
      <c r="BA627" s="214"/>
      <c r="BB627" s="214"/>
      <c r="BC627" s="214"/>
      <c r="BD627" s="214"/>
      <c r="BE627" s="214"/>
      <c r="BF627" s="214"/>
      <c r="BG627" s="214"/>
      <c r="BH627" s="214"/>
      <c r="BI627" s="214"/>
      <c r="BJ627" s="214"/>
      <c r="BK627" s="214"/>
      <c r="BL627" s="214"/>
      <c r="BM627" s="214"/>
      <c r="BN627" s="214"/>
      <c r="BO627" s="214"/>
      <c r="BP627" s="214"/>
      <c r="BQ627" s="214"/>
      <c r="BR627" s="214"/>
      <c r="BS627" s="214"/>
      <c r="BT627" s="214"/>
      <c r="BU627" s="214"/>
      <c r="BV627" s="214"/>
      <c r="BW627" s="214"/>
      <c r="BX627" s="214"/>
      <c r="BY627" s="214"/>
      <c r="BZ627" s="214"/>
      <c r="CA627" s="214"/>
    </row>
    <row r="628" spans="1:79" x14ac:dyDescent="0.25">
      <c r="A628" s="214"/>
      <c r="B628" s="214"/>
      <c r="C628" s="214"/>
      <c r="D628" s="214"/>
      <c r="E628" s="214"/>
      <c r="F628" s="214"/>
      <c r="G628" s="214"/>
      <c r="H628" s="214"/>
      <c r="I628" s="214"/>
      <c r="J628" s="214"/>
      <c r="K628" s="214"/>
      <c r="L628" s="214"/>
      <c r="M628" s="214"/>
      <c r="N628" s="214"/>
      <c r="O628" s="214"/>
      <c r="P628" s="214"/>
      <c r="Q628" s="214"/>
      <c r="R628" s="214"/>
      <c r="S628" s="214"/>
      <c r="T628" s="214"/>
      <c r="U628" s="214"/>
      <c r="V628" s="214"/>
      <c r="W628" s="214"/>
      <c r="X628" s="214"/>
      <c r="Y628" s="214"/>
      <c r="Z628" s="214"/>
      <c r="AA628" s="214"/>
      <c r="AB628" s="214"/>
      <c r="AC628" s="214"/>
      <c r="AD628" s="214"/>
      <c r="AE628" s="214"/>
      <c r="AF628" s="214"/>
      <c r="AG628" s="214"/>
      <c r="AH628" s="214"/>
      <c r="AI628" s="214"/>
      <c r="AJ628" s="214"/>
      <c r="AK628" s="214"/>
      <c r="AL628" s="214"/>
      <c r="AM628" s="214"/>
      <c r="AN628" s="214"/>
      <c r="AO628" s="214"/>
      <c r="AP628" s="214"/>
      <c r="AQ628" s="214"/>
      <c r="AR628" s="214"/>
      <c r="AS628" s="214"/>
      <c r="AT628" s="214"/>
      <c r="AU628" s="214"/>
      <c r="AV628" s="214"/>
      <c r="AW628" s="214"/>
      <c r="AX628" s="214"/>
      <c r="AY628" s="214"/>
      <c r="AZ628" s="214"/>
      <c r="BA628" s="214"/>
      <c r="BB628" s="214"/>
      <c r="BC628" s="214"/>
      <c r="BD628" s="214"/>
      <c r="BE628" s="214"/>
      <c r="BF628" s="214"/>
      <c r="BG628" s="214"/>
      <c r="BH628" s="214"/>
      <c r="BI628" s="214"/>
      <c r="BJ628" s="214"/>
      <c r="BK628" s="214"/>
      <c r="BL628" s="214"/>
      <c r="BM628" s="214"/>
      <c r="BN628" s="214"/>
      <c r="BO628" s="214"/>
      <c r="BP628" s="214"/>
      <c r="BQ628" s="214"/>
      <c r="BR628" s="214"/>
      <c r="BS628" s="214"/>
      <c r="BT628" s="214"/>
      <c r="BU628" s="214"/>
      <c r="BV628" s="214"/>
      <c r="BW628" s="214"/>
      <c r="BX628" s="214"/>
      <c r="BY628" s="214"/>
      <c r="BZ628" s="214"/>
      <c r="CA628" s="214"/>
    </row>
    <row r="629" spans="1:79" x14ac:dyDescent="0.25">
      <c r="A629" s="214"/>
      <c r="B629" s="214"/>
      <c r="C629" s="214"/>
      <c r="D629" s="214"/>
      <c r="E629" s="214"/>
      <c r="F629" s="214"/>
      <c r="G629" s="214"/>
      <c r="H629" s="214"/>
      <c r="I629" s="214"/>
      <c r="J629" s="214"/>
      <c r="K629" s="214"/>
      <c r="L629" s="214"/>
      <c r="M629" s="214"/>
      <c r="N629" s="214"/>
      <c r="O629" s="214"/>
      <c r="P629" s="214"/>
      <c r="Q629" s="214"/>
      <c r="R629" s="214"/>
      <c r="S629" s="214"/>
      <c r="T629" s="214"/>
      <c r="U629" s="214"/>
      <c r="V629" s="214"/>
      <c r="W629" s="214"/>
      <c r="X629" s="214"/>
      <c r="Y629" s="214"/>
      <c r="Z629" s="214"/>
      <c r="AA629" s="214"/>
      <c r="AB629" s="214"/>
      <c r="AC629" s="214"/>
      <c r="AD629" s="214"/>
      <c r="AE629" s="214"/>
      <c r="AF629" s="214"/>
      <c r="AG629" s="214"/>
      <c r="AH629" s="214"/>
      <c r="AI629" s="214"/>
      <c r="AJ629" s="214"/>
      <c r="AK629" s="214"/>
      <c r="AL629" s="214"/>
      <c r="AM629" s="214"/>
      <c r="AN629" s="214"/>
      <c r="AO629" s="214"/>
      <c r="AP629" s="214"/>
      <c r="AQ629" s="214"/>
      <c r="AR629" s="214"/>
      <c r="AS629" s="214"/>
      <c r="AT629" s="214"/>
      <c r="AU629" s="214"/>
      <c r="AV629" s="214"/>
      <c r="AW629" s="214"/>
      <c r="AX629" s="214"/>
      <c r="AY629" s="214"/>
      <c r="AZ629" s="214"/>
      <c r="BA629" s="214"/>
      <c r="BB629" s="214"/>
      <c r="BC629" s="214"/>
      <c r="BD629" s="214"/>
      <c r="BE629" s="214"/>
      <c r="BF629" s="214"/>
      <c r="BG629" s="214"/>
      <c r="BH629" s="214"/>
      <c r="BI629" s="214"/>
      <c r="BJ629" s="214"/>
      <c r="BK629" s="214"/>
      <c r="BL629" s="214"/>
      <c r="BM629" s="214"/>
      <c r="BN629" s="214"/>
      <c r="BO629" s="214"/>
      <c r="BP629" s="214"/>
      <c r="BQ629" s="214"/>
      <c r="BR629" s="214"/>
      <c r="BS629" s="214"/>
      <c r="BT629" s="214"/>
      <c r="BU629" s="214"/>
      <c r="BV629" s="214"/>
      <c r="BW629" s="214"/>
      <c r="BX629" s="214"/>
      <c r="BY629" s="214"/>
      <c r="BZ629" s="214"/>
      <c r="CA629" s="214"/>
    </row>
    <row r="630" spans="1:79" x14ac:dyDescent="0.25">
      <c r="A630" s="214"/>
      <c r="B630" s="214"/>
      <c r="C630" s="214"/>
      <c r="D630" s="214"/>
      <c r="E630" s="214"/>
      <c r="F630" s="214"/>
      <c r="G630" s="214"/>
      <c r="H630" s="214"/>
      <c r="I630" s="214"/>
      <c r="J630" s="214"/>
      <c r="K630" s="214"/>
      <c r="L630" s="214"/>
      <c r="M630" s="214"/>
      <c r="N630" s="214"/>
      <c r="O630" s="214"/>
      <c r="P630" s="214"/>
      <c r="Q630" s="214"/>
      <c r="R630" s="214"/>
      <c r="S630" s="214"/>
      <c r="T630" s="214"/>
      <c r="U630" s="214"/>
      <c r="V630" s="214"/>
      <c r="W630" s="214"/>
      <c r="X630" s="214"/>
      <c r="Y630" s="214"/>
      <c r="Z630" s="214"/>
      <c r="AA630" s="214"/>
      <c r="AB630" s="214"/>
      <c r="AC630" s="214"/>
      <c r="AD630" s="214"/>
      <c r="AE630" s="214"/>
      <c r="AF630" s="214"/>
      <c r="AG630" s="214"/>
      <c r="AH630" s="214"/>
      <c r="AI630" s="214"/>
      <c r="AJ630" s="214"/>
      <c r="AK630" s="214"/>
      <c r="AL630" s="214"/>
      <c r="AM630" s="214"/>
      <c r="AN630" s="214"/>
      <c r="AO630" s="214"/>
      <c r="AP630" s="214"/>
      <c r="AQ630" s="214"/>
      <c r="AR630" s="214"/>
      <c r="AS630" s="214"/>
      <c r="AT630" s="214"/>
      <c r="AU630" s="214"/>
      <c r="AV630" s="214"/>
      <c r="AW630" s="214"/>
      <c r="AX630" s="214"/>
      <c r="AY630" s="214"/>
      <c r="AZ630" s="214"/>
      <c r="BA630" s="214"/>
      <c r="BB630" s="214"/>
      <c r="BC630" s="214"/>
      <c r="BD630" s="214"/>
      <c r="BE630" s="214"/>
      <c r="BF630" s="214"/>
      <c r="BG630" s="214"/>
      <c r="BH630" s="214"/>
      <c r="BI630" s="214"/>
      <c r="BJ630" s="214"/>
      <c r="BK630" s="214"/>
      <c r="BL630" s="214"/>
      <c r="BM630" s="214"/>
      <c r="BN630" s="214"/>
      <c r="BO630" s="214"/>
      <c r="BP630" s="214"/>
      <c r="BQ630" s="214"/>
      <c r="BR630" s="214"/>
      <c r="BS630" s="214"/>
      <c r="BT630" s="214"/>
      <c r="BU630" s="214"/>
      <c r="BV630" s="214"/>
      <c r="BW630" s="214"/>
      <c r="BX630" s="214"/>
      <c r="BY630" s="214"/>
      <c r="BZ630" s="214"/>
      <c r="CA630" s="214"/>
    </row>
    <row r="631" spans="1:79" x14ac:dyDescent="0.25">
      <c r="A631" s="214"/>
      <c r="B631" s="214"/>
      <c r="C631" s="214"/>
      <c r="D631" s="214"/>
      <c r="E631" s="214"/>
      <c r="F631" s="214"/>
      <c r="G631" s="214"/>
      <c r="H631" s="214"/>
      <c r="I631" s="214"/>
      <c r="J631" s="214"/>
      <c r="K631" s="214"/>
      <c r="L631" s="214"/>
      <c r="M631" s="214"/>
      <c r="N631" s="214"/>
      <c r="O631" s="214"/>
      <c r="P631" s="214"/>
      <c r="Q631" s="214"/>
      <c r="R631" s="214"/>
      <c r="S631" s="214"/>
      <c r="T631" s="214"/>
      <c r="U631" s="214"/>
      <c r="V631" s="214"/>
      <c r="W631" s="214"/>
      <c r="X631" s="214"/>
      <c r="Y631" s="214"/>
      <c r="Z631" s="214"/>
      <c r="AA631" s="214"/>
      <c r="AB631" s="214"/>
      <c r="AC631" s="214"/>
      <c r="AD631" s="214"/>
      <c r="AE631" s="214"/>
      <c r="AF631" s="214"/>
      <c r="AG631" s="214"/>
      <c r="AH631" s="214"/>
      <c r="AI631" s="214"/>
      <c r="AJ631" s="214"/>
      <c r="AK631" s="214"/>
      <c r="AL631" s="214"/>
      <c r="AM631" s="214"/>
      <c r="AN631" s="214"/>
      <c r="AO631" s="214"/>
      <c r="AP631" s="214"/>
      <c r="AQ631" s="214"/>
      <c r="AR631" s="214"/>
      <c r="AS631" s="214"/>
      <c r="AT631" s="214"/>
      <c r="AU631" s="214"/>
      <c r="AV631" s="214"/>
      <c r="AW631" s="214"/>
      <c r="AX631" s="214"/>
      <c r="AY631" s="214"/>
      <c r="AZ631" s="214"/>
      <c r="BA631" s="214"/>
      <c r="BB631" s="214"/>
      <c r="BC631" s="214"/>
      <c r="BD631" s="214"/>
      <c r="BE631" s="214"/>
      <c r="BF631" s="214"/>
      <c r="BG631" s="214"/>
      <c r="BH631" s="214"/>
      <c r="BI631" s="214"/>
      <c r="BJ631" s="214"/>
      <c r="BK631" s="214"/>
      <c r="BL631" s="214"/>
      <c r="BM631" s="214"/>
      <c r="BN631" s="214"/>
      <c r="BO631" s="214"/>
      <c r="BP631" s="214"/>
      <c r="BQ631" s="214"/>
      <c r="BR631" s="214"/>
      <c r="BS631" s="214"/>
      <c r="BT631" s="214"/>
      <c r="BU631" s="214"/>
      <c r="BV631" s="214"/>
      <c r="BW631" s="214"/>
      <c r="BX631" s="214"/>
      <c r="BY631" s="214"/>
      <c r="BZ631" s="214"/>
      <c r="CA631" s="214"/>
    </row>
    <row r="632" spans="1:79" x14ac:dyDescent="0.25">
      <c r="A632" s="214"/>
      <c r="B632" s="214"/>
      <c r="C632" s="214"/>
      <c r="D632" s="214"/>
      <c r="E632" s="214"/>
      <c r="F632" s="214"/>
      <c r="G632" s="214"/>
      <c r="H632" s="214"/>
      <c r="I632" s="214"/>
      <c r="J632" s="214"/>
      <c r="K632" s="214"/>
      <c r="L632" s="214"/>
      <c r="M632" s="214"/>
      <c r="N632" s="214"/>
      <c r="O632" s="214"/>
      <c r="P632" s="214"/>
      <c r="Q632" s="214"/>
      <c r="R632" s="214"/>
      <c r="S632" s="214"/>
      <c r="T632" s="214"/>
      <c r="U632" s="214"/>
      <c r="V632" s="214"/>
      <c r="W632" s="214"/>
      <c r="X632" s="214"/>
      <c r="Y632" s="214"/>
      <c r="Z632" s="214"/>
      <c r="AA632" s="214"/>
      <c r="AB632" s="214"/>
      <c r="AC632" s="214"/>
      <c r="AD632" s="214"/>
      <c r="AE632" s="214"/>
      <c r="AF632" s="214"/>
      <c r="AG632" s="214"/>
      <c r="AH632" s="214"/>
      <c r="AI632" s="214"/>
      <c r="AJ632" s="214"/>
      <c r="AK632" s="214"/>
      <c r="AL632" s="214"/>
      <c r="AM632" s="214"/>
      <c r="AN632" s="214"/>
      <c r="AO632" s="214"/>
      <c r="AP632" s="214"/>
      <c r="AQ632" s="214"/>
      <c r="AR632" s="214"/>
      <c r="AS632" s="214"/>
      <c r="AT632" s="214"/>
      <c r="AU632" s="214"/>
      <c r="AV632" s="214"/>
      <c r="AW632" s="214"/>
      <c r="AX632" s="214"/>
      <c r="AY632" s="214"/>
      <c r="AZ632" s="214"/>
      <c r="BA632" s="214"/>
      <c r="BB632" s="214"/>
      <c r="BC632" s="214"/>
      <c r="BD632" s="214"/>
      <c r="BE632" s="214"/>
      <c r="BF632" s="214"/>
      <c r="BG632" s="214"/>
      <c r="BH632" s="214"/>
      <c r="BI632" s="214"/>
      <c r="BJ632" s="214"/>
      <c r="BK632" s="214"/>
      <c r="BL632" s="214"/>
      <c r="BM632" s="214"/>
      <c r="BN632" s="214"/>
      <c r="BO632" s="214"/>
      <c r="BP632" s="214"/>
      <c r="BQ632" s="214"/>
      <c r="BR632" s="214"/>
      <c r="BS632" s="214"/>
      <c r="BT632" s="214"/>
      <c r="BU632" s="214"/>
      <c r="BV632" s="214"/>
      <c r="BW632" s="214"/>
      <c r="BX632" s="214"/>
      <c r="BY632" s="214"/>
      <c r="BZ632" s="214"/>
      <c r="CA632" s="214"/>
    </row>
    <row r="633" spans="1:79" x14ac:dyDescent="0.25">
      <c r="A633" s="214"/>
      <c r="B633" s="214"/>
      <c r="C633" s="214"/>
      <c r="D633" s="214"/>
      <c r="E633" s="214"/>
      <c r="F633" s="214"/>
      <c r="G633" s="214"/>
      <c r="H633" s="214"/>
      <c r="I633" s="214"/>
      <c r="J633" s="214"/>
      <c r="K633" s="214"/>
      <c r="L633" s="214"/>
      <c r="M633" s="214"/>
      <c r="N633" s="214"/>
      <c r="O633" s="214"/>
      <c r="P633" s="214"/>
      <c r="Q633" s="214"/>
      <c r="R633" s="214"/>
      <c r="S633" s="214"/>
      <c r="T633" s="214"/>
      <c r="U633" s="214"/>
      <c r="V633" s="214"/>
      <c r="W633" s="214"/>
      <c r="X633" s="214"/>
      <c r="Y633" s="214"/>
      <c r="Z633" s="214"/>
      <c r="AA633" s="214"/>
      <c r="AB633" s="214"/>
      <c r="AC633" s="214"/>
      <c r="AD633" s="214"/>
      <c r="AE633" s="214"/>
      <c r="AF633" s="214"/>
      <c r="AG633" s="214"/>
      <c r="AH633" s="214"/>
      <c r="AI633" s="214"/>
      <c r="AJ633" s="214"/>
      <c r="AK633" s="214"/>
      <c r="AL633" s="214"/>
      <c r="AM633" s="214"/>
      <c r="AN633" s="214"/>
      <c r="AO633" s="214"/>
      <c r="AP633" s="214"/>
      <c r="AQ633" s="214"/>
      <c r="AR633" s="214"/>
      <c r="AS633" s="214"/>
      <c r="AT633" s="214"/>
      <c r="AU633" s="214"/>
      <c r="AV633" s="214"/>
      <c r="AW633" s="214"/>
      <c r="AX633" s="214"/>
      <c r="AY633" s="214"/>
      <c r="AZ633" s="214"/>
      <c r="BA633" s="214"/>
      <c r="BB633" s="214"/>
      <c r="BC633" s="214"/>
      <c r="BD633" s="214"/>
      <c r="BE633" s="214"/>
      <c r="BF633" s="214"/>
      <c r="BG633" s="214"/>
      <c r="BH633" s="214"/>
      <c r="BI633" s="214"/>
      <c r="BJ633" s="214"/>
      <c r="BK633" s="214"/>
      <c r="BL633" s="214"/>
      <c r="BM633" s="214"/>
      <c r="BN633" s="214"/>
      <c r="BO633" s="214"/>
      <c r="BP633" s="214"/>
      <c r="BQ633" s="214"/>
      <c r="BR633" s="214"/>
      <c r="BS633" s="214"/>
      <c r="BT633" s="214"/>
      <c r="BU633" s="214"/>
      <c r="BV633" s="214"/>
      <c r="BW633" s="214"/>
      <c r="BX633" s="214"/>
      <c r="BY633" s="214"/>
      <c r="BZ633" s="214"/>
      <c r="CA633" s="214"/>
    </row>
    <row r="634" spans="1:79" x14ac:dyDescent="0.25">
      <c r="A634" s="214"/>
      <c r="B634" s="214"/>
      <c r="C634" s="214"/>
      <c r="D634" s="214"/>
      <c r="E634" s="214"/>
      <c r="F634" s="214"/>
      <c r="G634" s="214"/>
      <c r="H634" s="214"/>
      <c r="I634" s="214"/>
      <c r="J634" s="214"/>
      <c r="K634" s="214"/>
      <c r="L634" s="214"/>
      <c r="M634" s="214"/>
      <c r="N634" s="214"/>
      <c r="O634" s="214"/>
      <c r="P634" s="214"/>
      <c r="Q634" s="214"/>
      <c r="R634" s="214"/>
      <c r="S634" s="214"/>
      <c r="T634" s="214"/>
      <c r="U634" s="214"/>
      <c r="V634" s="214"/>
      <c r="W634" s="214"/>
      <c r="X634" s="214"/>
      <c r="Y634" s="214"/>
      <c r="Z634" s="214"/>
      <c r="AA634" s="214"/>
      <c r="AB634" s="214"/>
      <c r="AC634" s="214"/>
      <c r="AD634" s="214"/>
      <c r="AE634" s="214"/>
      <c r="AF634" s="214"/>
      <c r="AG634" s="214"/>
      <c r="AH634" s="214"/>
      <c r="AI634" s="214"/>
      <c r="AJ634" s="214"/>
      <c r="AK634" s="214"/>
      <c r="AL634" s="214"/>
      <c r="AM634" s="214"/>
      <c r="AN634" s="214"/>
      <c r="AO634" s="214"/>
      <c r="AP634" s="214"/>
      <c r="AQ634" s="214"/>
      <c r="AR634" s="214"/>
      <c r="AS634" s="214"/>
      <c r="AT634" s="214"/>
      <c r="AU634" s="214"/>
      <c r="AV634" s="214"/>
      <c r="AW634" s="214"/>
      <c r="AX634" s="214"/>
      <c r="AY634" s="214"/>
      <c r="AZ634" s="214"/>
      <c r="BA634" s="214"/>
      <c r="BB634" s="214"/>
      <c r="BC634" s="214"/>
      <c r="BD634" s="214"/>
      <c r="BE634" s="214"/>
      <c r="BF634" s="214"/>
      <c r="BG634" s="214"/>
      <c r="BH634" s="214"/>
      <c r="BI634" s="214"/>
      <c r="BJ634" s="214"/>
      <c r="BK634" s="214"/>
      <c r="BL634" s="214"/>
      <c r="BM634" s="214"/>
      <c r="BN634" s="214"/>
      <c r="BO634" s="214"/>
      <c r="BP634" s="214"/>
      <c r="BQ634" s="214"/>
      <c r="BR634" s="214"/>
      <c r="BS634" s="214"/>
      <c r="BT634" s="214"/>
      <c r="BU634" s="214"/>
      <c r="BV634" s="214"/>
      <c r="BW634" s="214"/>
      <c r="BX634" s="214"/>
      <c r="BY634" s="214"/>
      <c r="BZ634" s="214"/>
      <c r="CA634" s="214"/>
    </row>
    <row r="635" spans="1:79" x14ac:dyDescent="0.25">
      <c r="A635" s="214"/>
      <c r="B635" s="214"/>
      <c r="C635" s="214"/>
      <c r="D635" s="214"/>
      <c r="E635" s="214"/>
      <c r="F635" s="214"/>
      <c r="G635" s="214"/>
      <c r="H635" s="214"/>
      <c r="I635" s="214"/>
      <c r="J635" s="214"/>
      <c r="K635" s="214"/>
      <c r="L635" s="214"/>
      <c r="M635" s="214"/>
      <c r="N635" s="214"/>
      <c r="O635" s="214"/>
      <c r="P635" s="214"/>
      <c r="Q635" s="214"/>
      <c r="R635" s="214"/>
      <c r="S635" s="214"/>
      <c r="T635" s="214"/>
      <c r="U635" s="214"/>
      <c r="V635" s="214"/>
      <c r="W635" s="214"/>
      <c r="X635" s="214"/>
      <c r="Y635" s="214"/>
      <c r="Z635" s="214"/>
      <c r="AA635" s="214"/>
      <c r="AB635" s="214"/>
      <c r="AC635" s="214"/>
      <c r="AD635" s="214"/>
      <c r="AE635" s="214"/>
      <c r="AF635" s="214"/>
      <c r="AG635" s="214"/>
      <c r="AH635" s="214"/>
      <c r="AI635" s="214"/>
      <c r="AJ635" s="214"/>
      <c r="AK635" s="214"/>
      <c r="AL635" s="214"/>
      <c r="AM635" s="214"/>
      <c r="AN635" s="214"/>
      <c r="AO635" s="214"/>
      <c r="AP635" s="214"/>
      <c r="AQ635" s="214"/>
      <c r="AR635" s="214"/>
      <c r="AS635" s="214"/>
      <c r="AT635" s="214"/>
      <c r="AU635" s="214"/>
      <c r="AV635" s="214"/>
      <c r="AW635" s="214"/>
      <c r="AX635" s="214"/>
      <c r="AY635" s="214"/>
      <c r="AZ635" s="214"/>
      <c r="BA635" s="214"/>
      <c r="BB635" s="214"/>
      <c r="BC635" s="214"/>
      <c r="BD635" s="214"/>
      <c r="BE635" s="214"/>
      <c r="BF635" s="214"/>
      <c r="BG635" s="214"/>
      <c r="BH635" s="214"/>
      <c r="BI635" s="214"/>
      <c r="BJ635" s="214"/>
      <c r="BK635" s="214"/>
      <c r="BL635" s="214"/>
      <c r="BM635" s="214"/>
      <c r="BN635" s="214"/>
      <c r="BO635" s="214"/>
      <c r="BP635" s="214"/>
      <c r="BQ635" s="214"/>
      <c r="BR635" s="214"/>
      <c r="BS635" s="214"/>
      <c r="BT635" s="214"/>
      <c r="BU635" s="214"/>
      <c r="BV635" s="214"/>
      <c r="BW635" s="214"/>
      <c r="BX635" s="214"/>
      <c r="BY635" s="214"/>
      <c r="BZ635" s="214"/>
      <c r="CA635" s="214"/>
    </row>
    <row r="636" spans="1:79" x14ac:dyDescent="0.25">
      <c r="A636" s="214"/>
      <c r="B636" s="214"/>
      <c r="C636" s="214"/>
      <c r="D636" s="214"/>
      <c r="E636" s="214"/>
      <c r="F636" s="214"/>
      <c r="G636" s="214"/>
      <c r="H636" s="214"/>
      <c r="I636" s="214"/>
      <c r="J636" s="214"/>
      <c r="K636" s="214"/>
      <c r="L636" s="214"/>
      <c r="M636" s="214"/>
      <c r="N636" s="214"/>
      <c r="O636" s="214"/>
      <c r="P636" s="214"/>
      <c r="Q636" s="214"/>
      <c r="R636" s="214"/>
      <c r="S636" s="214"/>
      <c r="T636" s="214"/>
      <c r="U636" s="214"/>
      <c r="V636" s="214"/>
      <c r="W636" s="214"/>
      <c r="X636" s="214"/>
      <c r="Y636" s="214"/>
      <c r="Z636" s="214"/>
      <c r="AA636" s="214"/>
      <c r="AB636" s="214"/>
      <c r="AC636" s="214"/>
      <c r="AD636" s="214"/>
      <c r="AE636" s="214"/>
      <c r="AF636" s="214"/>
      <c r="AG636" s="214"/>
      <c r="AH636" s="214"/>
      <c r="AI636" s="214"/>
      <c r="AJ636" s="214"/>
      <c r="AK636" s="214"/>
      <c r="AL636" s="214"/>
      <c r="AM636" s="214"/>
      <c r="AN636" s="214"/>
      <c r="AO636" s="214"/>
      <c r="AP636" s="214"/>
      <c r="AQ636" s="214"/>
      <c r="AR636" s="214"/>
      <c r="AS636" s="214"/>
      <c r="AT636" s="214"/>
      <c r="AU636" s="214"/>
      <c r="AV636" s="214"/>
      <c r="AW636" s="214"/>
      <c r="AX636" s="214"/>
      <c r="AY636" s="214"/>
      <c r="AZ636" s="214"/>
      <c r="BA636" s="214"/>
      <c r="BB636" s="214"/>
      <c r="BC636" s="214"/>
      <c r="BD636" s="214"/>
      <c r="BE636" s="214"/>
      <c r="BF636" s="214"/>
      <c r="BG636" s="214"/>
      <c r="BH636" s="214"/>
      <c r="BI636" s="214"/>
      <c r="BJ636" s="214"/>
      <c r="BK636" s="214"/>
      <c r="BL636" s="214"/>
      <c r="BM636" s="214"/>
      <c r="BN636" s="214"/>
      <c r="BO636" s="214"/>
      <c r="BP636" s="214"/>
      <c r="BQ636" s="214"/>
      <c r="BR636" s="214"/>
      <c r="BS636" s="214"/>
      <c r="BT636" s="214"/>
      <c r="BU636" s="214"/>
      <c r="BV636" s="214"/>
      <c r="BW636" s="214"/>
      <c r="BX636" s="214"/>
      <c r="BY636" s="214"/>
      <c r="BZ636" s="214"/>
      <c r="CA636" s="214"/>
    </row>
    <row r="637" spans="1:79" x14ac:dyDescent="0.25">
      <c r="A637" s="214"/>
      <c r="B637" s="214"/>
      <c r="C637" s="214"/>
      <c r="D637" s="214"/>
      <c r="E637" s="214"/>
      <c r="F637" s="214"/>
      <c r="G637" s="214"/>
      <c r="H637" s="214"/>
      <c r="I637" s="214"/>
      <c r="J637" s="214"/>
      <c r="K637" s="214"/>
      <c r="L637" s="214"/>
      <c r="M637" s="214"/>
      <c r="N637" s="214"/>
      <c r="O637" s="214"/>
      <c r="P637" s="214"/>
      <c r="Q637" s="214"/>
      <c r="R637" s="214"/>
      <c r="S637" s="214"/>
      <c r="T637" s="214"/>
      <c r="U637" s="214"/>
      <c r="V637" s="214"/>
      <c r="W637" s="214"/>
      <c r="X637" s="214"/>
      <c r="Y637" s="214"/>
      <c r="Z637" s="214"/>
      <c r="AA637" s="214"/>
      <c r="AB637" s="214"/>
      <c r="AC637" s="214"/>
      <c r="AD637" s="214"/>
      <c r="AE637" s="214"/>
      <c r="AF637" s="214"/>
      <c r="AG637" s="214"/>
      <c r="AH637" s="214"/>
      <c r="AI637" s="214"/>
      <c r="AJ637" s="214"/>
      <c r="AK637" s="214"/>
      <c r="AL637" s="214"/>
      <c r="AM637" s="214"/>
      <c r="AN637" s="214"/>
      <c r="AO637" s="214"/>
      <c r="AP637" s="214"/>
      <c r="AQ637" s="214"/>
      <c r="AR637" s="214"/>
      <c r="AS637" s="214"/>
      <c r="AT637" s="214"/>
      <c r="AU637" s="214"/>
      <c r="AV637" s="214"/>
      <c r="AW637" s="214"/>
      <c r="AX637" s="214"/>
      <c r="AY637" s="214"/>
      <c r="AZ637" s="214"/>
      <c r="BA637" s="214"/>
      <c r="BB637" s="214"/>
      <c r="BC637" s="214"/>
      <c r="BD637" s="214"/>
      <c r="BE637" s="214"/>
      <c r="BF637" s="214"/>
      <c r="BG637" s="214"/>
      <c r="BH637" s="214"/>
      <c r="BI637" s="214"/>
      <c r="BJ637" s="214"/>
      <c r="BK637" s="214"/>
      <c r="BL637" s="214"/>
      <c r="BM637" s="214"/>
      <c r="BN637" s="214"/>
      <c r="BO637" s="214"/>
      <c r="BP637" s="214"/>
      <c r="BQ637" s="214"/>
      <c r="BR637" s="214"/>
      <c r="BS637" s="214"/>
      <c r="BT637" s="214"/>
      <c r="BU637" s="214"/>
      <c r="BV637" s="214"/>
      <c r="BW637" s="214"/>
      <c r="BX637" s="214"/>
      <c r="BY637" s="214"/>
      <c r="BZ637" s="214"/>
      <c r="CA637" s="214"/>
    </row>
    <row r="638" spans="1:79" x14ac:dyDescent="0.25">
      <c r="A638" s="214"/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14"/>
      <c r="P638" s="214"/>
      <c r="Q638" s="214"/>
      <c r="R638" s="214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14"/>
      <c r="AH638" s="214"/>
      <c r="AI638" s="214"/>
      <c r="AJ638" s="214"/>
      <c r="AK638" s="214"/>
      <c r="AL638" s="214"/>
      <c r="AM638" s="214"/>
      <c r="AN638" s="214"/>
      <c r="AO638" s="214"/>
      <c r="AP638" s="214"/>
      <c r="AQ638" s="214"/>
      <c r="AR638" s="214"/>
      <c r="AS638" s="214"/>
      <c r="AT638" s="214"/>
      <c r="AU638" s="214"/>
      <c r="AV638" s="214"/>
      <c r="AW638" s="214"/>
      <c r="AX638" s="214"/>
      <c r="AY638" s="214"/>
      <c r="AZ638" s="214"/>
      <c r="BA638" s="214"/>
      <c r="BB638" s="214"/>
      <c r="BC638" s="214"/>
      <c r="BD638" s="214"/>
      <c r="BE638" s="214"/>
      <c r="BF638" s="214"/>
      <c r="BG638" s="214"/>
      <c r="BH638" s="214"/>
      <c r="BI638" s="214"/>
      <c r="BJ638" s="214"/>
      <c r="BK638" s="214"/>
      <c r="BL638" s="214"/>
      <c r="BM638" s="214"/>
      <c r="BN638" s="214"/>
      <c r="BO638" s="214"/>
      <c r="BP638" s="214"/>
      <c r="BQ638" s="214"/>
      <c r="BR638" s="214"/>
      <c r="BS638" s="214"/>
      <c r="BT638" s="214"/>
      <c r="BU638" s="214"/>
      <c r="BV638" s="214"/>
      <c r="BW638" s="214"/>
      <c r="BX638" s="214"/>
      <c r="BY638" s="214"/>
      <c r="BZ638" s="214"/>
      <c r="CA638" s="214"/>
    </row>
    <row r="639" spans="1:79" x14ac:dyDescent="0.25">
      <c r="A639" s="214"/>
      <c r="B639" s="214"/>
      <c r="C639" s="214"/>
      <c r="D639" s="214"/>
      <c r="E639" s="214"/>
      <c r="F639" s="214"/>
      <c r="G639" s="214"/>
      <c r="H639" s="214"/>
      <c r="I639" s="214"/>
      <c r="J639" s="214"/>
      <c r="K639" s="214"/>
      <c r="L639" s="214"/>
      <c r="M639" s="214"/>
      <c r="N639" s="214"/>
      <c r="O639" s="214"/>
      <c r="P639" s="214"/>
      <c r="Q639" s="214"/>
      <c r="R639" s="214"/>
      <c r="S639" s="214"/>
      <c r="T639" s="214"/>
      <c r="U639" s="214"/>
      <c r="V639" s="214"/>
      <c r="W639" s="214"/>
      <c r="X639" s="214"/>
      <c r="Y639" s="214"/>
      <c r="Z639" s="214"/>
      <c r="AA639" s="214"/>
      <c r="AB639" s="214"/>
      <c r="AC639" s="214"/>
      <c r="AD639" s="214"/>
      <c r="AE639" s="214"/>
      <c r="AF639" s="214"/>
      <c r="AG639" s="214"/>
      <c r="AH639" s="214"/>
      <c r="AI639" s="214"/>
      <c r="AJ639" s="214"/>
      <c r="AK639" s="214"/>
      <c r="AL639" s="214"/>
      <c r="AM639" s="214"/>
      <c r="AN639" s="214"/>
      <c r="AO639" s="214"/>
      <c r="AP639" s="214"/>
      <c r="AQ639" s="214"/>
      <c r="AR639" s="214"/>
      <c r="AS639" s="214"/>
      <c r="AT639" s="214"/>
      <c r="AU639" s="214"/>
      <c r="AV639" s="214"/>
      <c r="AW639" s="214"/>
      <c r="AX639" s="214"/>
      <c r="AY639" s="214"/>
      <c r="AZ639" s="214"/>
      <c r="BA639" s="214"/>
      <c r="BB639" s="214"/>
      <c r="BC639" s="214"/>
      <c r="BD639" s="214"/>
      <c r="BE639" s="214"/>
      <c r="BF639" s="214"/>
      <c r="BG639" s="214"/>
      <c r="BH639" s="214"/>
      <c r="BI639" s="214"/>
      <c r="BJ639" s="214"/>
      <c r="BK639" s="214"/>
      <c r="BL639" s="214"/>
      <c r="BM639" s="214"/>
      <c r="BN639" s="214"/>
      <c r="BO639" s="214"/>
      <c r="BP639" s="214"/>
      <c r="BQ639" s="214"/>
      <c r="BR639" s="214"/>
      <c r="BS639" s="214"/>
      <c r="BT639" s="214"/>
      <c r="BU639" s="214"/>
      <c r="BV639" s="214"/>
      <c r="BW639" s="214"/>
      <c r="BX639" s="214"/>
      <c r="BY639" s="214"/>
      <c r="BZ639" s="214"/>
      <c r="CA639" s="214"/>
    </row>
    <row r="640" spans="1:79" x14ac:dyDescent="0.25">
      <c r="A640" s="214"/>
      <c r="B640" s="214"/>
      <c r="C640" s="214"/>
      <c r="D640" s="214"/>
      <c r="E640" s="214"/>
      <c r="F640" s="214"/>
      <c r="G640" s="214"/>
      <c r="H640" s="214"/>
      <c r="I640" s="214"/>
      <c r="J640" s="214"/>
      <c r="K640" s="214"/>
      <c r="L640" s="214"/>
      <c r="M640" s="214"/>
      <c r="N640" s="214"/>
      <c r="O640" s="214"/>
      <c r="P640" s="214"/>
      <c r="Q640" s="214"/>
      <c r="R640" s="214"/>
      <c r="S640" s="214"/>
      <c r="T640" s="214"/>
      <c r="U640" s="214"/>
      <c r="V640" s="214"/>
      <c r="W640" s="214"/>
      <c r="X640" s="214"/>
      <c r="Y640" s="214"/>
      <c r="Z640" s="214"/>
      <c r="AA640" s="214"/>
      <c r="AB640" s="214"/>
      <c r="AC640" s="214"/>
      <c r="AD640" s="214"/>
      <c r="AE640" s="214"/>
      <c r="AF640" s="214"/>
      <c r="AG640" s="214"/>
      <c r="AH640" s="214"/>
      <c r="AI640" s="214"/>
      <c r="AJ640" s="214"/>
      <c r="AK640" s="214"/>
      <c r="AL640" s="214"/>
      <c r="AM640" s="214"/>
      <c r="AN640" s="214"/>
      <c r="AO640" s="214"/>
      <c r="AP640" s="214"/>
      <c r="AQ640" s="214"/>
      <c r="AR640" s="214"/>
      <c r="AS640" s="214"/>
      <c r="AT640" s="214"/>
      <c r="AU640" s="214"/>
      <c r="AV640" s="214"/>
      <c r="AW640" s="214"/>
      <c r="AX640" s="214"/>
      <c r="AY640" s="214"/>
      <c r="AZ640" s="214"/>
      <c r="BA640" s="214"/>
      <c r="BB640" s="214"/>
      <c r="BC640" s="214"/>
      <c r="BD640" s="214"/>
      <c r="BE640" s="214"/>
      <c r="BF640" s="214"/>
      <c r="BG640" s="214"/>
      <c r="BH640" s="214"/>
      <c r="BI640" s="214"/>
      <c r="BJ640" s="214"/>
      <c r="BK640" s="214"/>
      <c r="BL640" s="214"/>
      <c r="BM640" s="214"/>
      <c r="BN640" s="214"/>
      <c r="BO640" s="214"/>
      <c r="BP640" s="214"/>
      <c r="BQ640" s="214"/>
      <c r="BR640" s="214"/>
      <c r="BS640" s="214"/>
      <c r="BT640" s="214"/>
      <c r="BU640" s="214"/>
      <c r="BV640" s="214"/>
      <c r="BW640" s="214"/>
      <c r="BX640" s="214"/>
      <c r="BY640" s="214"/>
      <c r="BZ640" s="214"/>
      <c r="CA640" s="214"/>
    </row>
    <row r="641" spans="1:79" x14ac:dyDescent="0.25">
      <c r="A641" s="214"/>
      <c r="B641" s="214"/>
      <c r="C641" s="214"/>
      <c r="D641" s="214"/>
      <c r="E641" s="214"/>
      <c r="F641" s="214"/>
      <c r="G641" s="214"/>
      <c r="H641" s="214"/>
      <c r="I641" s="214"/>
      <c r="J641" s="214"/>
      <c r="K641" s="214"/>
      <c r="L641" s="214"/>
      <c r="M641" s="214"/>
      <c r="N641" s="214"/>
      <c r="O641" s="214"/>
      <c r="P641" s="214"/>
      <c r="Q641" s="214"/>
      <c r="R641" s="214"/>
      <c r="S641" s="214"/>
      <c r="T641" s="214"/>
      <c r="U641" s="214"/>
      <c r="V641" s="214"/>
      <c r="W641" s="214"/>
      <c r="X641" s="214"/>
      <c r="Y641" s="214"/>
      <c r="Z641" s="214"/>
      <c r="AA641" s="214"/>
      <c r="AB641" s="214"/>
      <c r="AC641" s="214"/>
      <c r="AD641" s="214"/>
      <c r="AE641" s="214"/>
      <c r="AF641" s="214"/>
      <c r="AG641" s="214"/>
      <c r="AH641" s="214"/>
      <c r="AI641" s="214"/>
      <c r="AJ641" s="214"/>
      <c r="AK641" s="214"/>
      <c r="AL641" s="214"/>
      <c r="AM641" s="214"/>
      <c r="AN641" s="214"/>
      <c r="AO641" s="214"/>
      <c r="AP641" s="214"/>
      <c r="AQ641" s="214"/>
      <c r="AR641" s="214"/>
      <c r="AS641" s="214"/>
      <c r="AT641" s="214"/>
      <c r="AU641" s="214"/>
      <c r="AV641" s="214"/>
      <c r="AW641" s="214"/>
      <c r="AX641" s="214"/>
      <c r="AY641" s="214"/>
      <c r="AZ641" s="214"/>
      <c r="BA641" s="214"/>
      <c r="BB641" s="214"/>
      <c r="BC641" s="214"/>
      <c r="BD641" s="214"/>
      <c r="BE641" s="214"/>
      <c r="BF641" s="214"/>
      <c r="BG641" s="214"/>
      <c r="BH641" s="214"/>
      <c r="BI641" s="214"/>
      <c r="BJ641" s="214"/>
      <c r="BK641" s="214"/>
      <c r="BL641" s="214"/>
      <c r="BM641" s="214"/>
      <c r="BN641" s="214"/>
      <c r="BO641" s="214"/>
      <c r="BP641" s="214"/>
      <c r="BQ641" s="214"/>
      <c r="BR641" s="214"/>
      <c r="BS641" s="214"/>
      <c r="BT641" s="214"/>
      <c r="BU641" s="214"/>
      <c r="BV641" s="214"/>
      <c r="BW641" s="214"/>
      <c r="BX641" s="214"/>
      <c r="BY641" s="214"/>
      <c r="BZ641" s="214"/>
      <c r="CA641" s="214"/>
    </row>
    <row r="642" spans="1:79" x14ac:dyDescent="0.25">
      <c r="A642" s="214"/>
      <c r="B642" s="214"/>
      <c r="C642" s="214"/>
      <c r="D642" s="214"/>
      <c r="E642" s="214"/>
      <c r="F642" s="214"/>
      <c r="G642" s="214"/>
      <c r="H642" s="214"/>
      <c r="I642" s="214"/>
      <c r="J642" s="214"/>
      <c r="K642" s="214"/>
      <c r="L642" s="214"/>
      <c r="M642" s="214"/>
      <c r="N642" s="214"/>
      <c r="O642" s="214"/>
      <c r="P642" s="214"/>
      <c r="Q642" s="214"/>
      <c r="R642" s="214"/>
      <c r="S642" s="214"/>
      <c r="T642" s="214"/>
      <c r="U642" s="214"/>
      <c r="V642" s="214"/>
      <c r="W642" s="214"/>
      <c r="X642" s="214"/>
      <c r="Y642" s="214"/>
      <c r="Z642" s="214"/>
      <c r="AA642" s="214"/>
      <c r="AB642" s="214"/>
      <c r="AC642" s="214"/>
      <c r="AD642" s="214"/>
      <c r="AE642" s="214"/>
      <c r="AF642" s="214"/>
      <c r="AG642" s="214"/>
      <c r="AH642" s="214"/>
      <c r="AI642" s="214"/>
      <c r="AJ642" s="214"/>
      <c r="AK642" s="214"/>
      <c r="AL642" s="214"/>
      <c r="AM642" s="214"/>
      <c r="AN642" s="214"/>
      <c r="AO642" s="214"/>
      <c r="AP642" s="214"/>
      <c r="AQ642" s="214"/>
      <c r="AR642" s="214"/>
      <c r="AS642" s="214"/>
      <c r="AT642" s="214"/>
      <c r="AU642" s="214"/>
      <c r="AV642" s="214"/>
      <c r="AW642" s="214"/>
      <c r="AX642" s="214"/>
      <c r="AY642" s="214"/>
      <c r="AZ642" s="214"/>
      <c r="BA642" s="214"/>
      <c r="BB642" s="214"/>
      <c r="BC642" s="214"/>
      <c r="BD642" s="214"/>
      <c r="BE642" s="214"/>
      <c r="BF642" s="214"/>
      <c r="BG642" s="214"/>
      <c r="BH642" s="214"/>
      <c r="BI642" s="214"/>
      <c r="BJ642" s="214"/>
      <c r="BK642" s="214"/>
      <c r="BL642" s="214"/>
      <c r="BM642" s="214"/>
      <c r="BN642" s="214"/>
      <c r="BO642" s="214"/>
      <c r="BP642" s="214"/>
      <c r="BQ642" s="214"/>
      <c r="BR642" s="214"/>
      <c r="BS642" s="214"/>
      <c r="BT642" s="214"/>
      <c r="BU642" s="214"/>
      <c r="BV642" s="214"/>
      <c r="BW642" s="214"/>
      <c r="BX642" s="214"/>
      <c r="BY642" s="214"/>
      <c r="BZ642" s="214"/>
      <c r="CA642" s="214"/>
    </row>
    <row r="643" spans="1:79" x14ac:dyDescent="0.25">
      <c r="A643" s="214"/>
      <c r="B643" s="214"/>
      <c r="C643" s="214"/>
      <c r="D643" s="214"/>
      <c r="E643" s="214"/>
      <c r="F643" s="214"/>
      <c r="G643" s="214"/>
      <c r="H643" s="214"/>
      <c r="I643" s="214"/>
      <c r="J643" s="214"/>
      <c r="K643" s="214"/>
      <c r="L643" s="214"/>
      <c r="M643" s="214"/>
      <c r="N643" s="214"/>
      <c r="O643" s="214"/>
      <c r="P643" s="214"/>
      <c r="Q643" s="214"/>
      <c r="R643" s="214"/>
      <c r="S643" s="214"/>
      <c r="T643" s="214"/>
      <c r="U643" s="214"/>
      <c r="V643" s="214"/>
      <c r="W643" s="214"/>
      <c r="X643" s="214"/>
      <c r="Y643" s="214"/>
      <c r="Z643" s="214"/>
      <c r="AA643" s="214"/>
      <c r="AB643" s="214"/>
      <c r="AC643" s="214"/>
      <c r="AD643" s="214"/>
      <c r="AE643" s="214"/>
      <c r="AF643" s="214"/>
      <c r="AG643" s="214"/>
      <c r="AH643" s="214"/>
      <c r="AI643" s="214"/>
      <c r="AJ643" s="214"/>
      <c r="AK643" s="214"/>
      <c r="AL643" s="214"/>
      <c r="AM643" s="214"/>
      <c r="AN643" s="214"/>
      <c r="AO643" s="214"/>
      <c r="AP643" s="214"/>
      <c r="AQ643" s="214"/>
      <c r="AR643" s="214"/>
      <c r="AS643" s="214"/>
      <c r="AT643" s="214"/>
      <c r="AU643" s="214"/>
      <c r="AV643" s="214"/>
      <c r="AW643" s="214"/>
      <c r="AX643" s="214"/>
      <c r="AY643" s="214"/>
      <c r="AZ643" s="214"/>
      <c r="BA643" s="214"/>
      <c r="BB643" s="214"/>
      <c r="BC643" s="214"/>
      <c r="BD643" s="214"/>
      <c r="BE643" s="214"/>
      <c r="BF643" s="214"/>
      <c r="BG643" s="214"/>
      <c r="BH643" s="214"/>
      <c r="BI643" s="214"/>
      <c r="BJ643" s="214"/>
      <c r="BK643" s="214"/>
      <c r="BL643" s="214"/>
      <c r="BM643" s="214"/>
      <c r="BN643" s="214"/>
      <c r="BO643" s="214"/>
      <c r="BP643" s="214"/>
      <c r="BQ643" s="214"/>
      <c r="BR643" s="214"/>
      <c r="BS643" s="214"/>
      <c r="BT643" s="214"/>
      <c r="BU643" s="214"/>
      <c r="BV643" s="214"/>
      <c r="BW643" s="214"/>
      <c r="BX643" s="214"/>
      <c r="BY643" s="214"/>
      <c r="BZ643" s="214"/>
      <c r="CA643" s="214"/>
    </row>
    <row r="644" spans="1:79" x14ac:dyDescent="0.25">
      <c r="A644" s="214"/>
      <c r="B644" s="214"/>
      <c r="C644" s="214"/>
      <c r="D644" s="214"/>
      <c r="E644" s="214"/>
      <c r="F644" s="214"/>
      <c r="G644" s="214"/>
      <c r="H644" s="214"/>
      <c r="I644" s="214"/>
      <c r="J644" s="214"/>
      <c r="K644" s="214"/>
      <c r="L644" s="214"/>
      <c r="M644" s="214"/>
      <c r="N644" s="214"/>
      <c r="O644" s="214"/>
      <c r="P644" s="214"/>
      <c r="Q644" s="214"/>
      <c r="R644" s="214"/>
      <c r="S644" s="214"/>
      <c r="T644" s="214"/>
      <c r="U644" s="214"/>
      <c r="V644" s="214"/>
      <c r="W644" s="214"/>
      <c r="X644" s="214"/>
      <c r="Y644" s="214"/>
      <c r="Z644" s="214"/>
      <c r="AA644" s="214"/>
      <c r="AB644" s="214"/>
      <c r="AC644" s="214"/>
      <c r="AD644" s="214"/>
      <c r="AE644" s="214"/>
      <c r="AF644" s="214"/>
      <c r="AG644" s="214"/>
      <c r="AH644" s="214"/>
      <c r="AI644" s="214"/>
      <c r="AJ644" s="214"/>
      <c r="AK644" s="214"/>
      <c r="AL644" s="214"/>
      <c r="AM644" s="214"/>
      <c r="AN644" s="214"/>
      <c r="AO644" s="214"/>
      <c r="AP644" s="214"/>
      <c r="AQ644" s="214"/>
      <c r="AR644" s="214"/>
      <c r="AS644" s="214"/>
      <c r="AT644" s="214"/>
      <c r="AU644" s="214"/>
      <c r="AV644" s="214"/>
      <c r="AW644" s="214"/>
      <c r="AX644" s="214"/>
      <c r="AY644" s="214"/>
      <c r="AZ644" s="214"/>
      <c r="BA644" s="214"/>
      <c r="BB644" s="214"/>
      <c r="BC644" s="214"/>
      <c r="BD644" s="214"/>
      <c r="BE644" s="214"/>
      <c r="BF644" s="214"/>
      <c r="BG644" s="214"/>
      <c r="BH644" s="214"/>
      <c r="BI644" s="214"/>
      <c r="BJ644" s="214"/>
      <c r="BK644" s="214"/>
      <c r="BL644" s="214"/>
      <c r="BM644" s="214"/>
      <c r="BN644" s="214"/>
      <c r="BO644" s="214"/>
      <c r="BP644" s="214"/>
      <c r="BQ644" s="214"/>
      <c r="BR644" s="214"/>
      <c r="BS644" s="214"/>
      <c r="BT644" s="214"/>
      <c r="BU644" s="214"/>
      <c r="BV644" s="214"/>
      <c r="BW644" s="214"/>
      <c r="BX644" s="214"/>
      <c r="BY644" s="214"/>
      <c r="BZ644" s="214"/>
      <c r="CA644" s="214"/>
    </row>
    <row r="645" spans="1:79" x14ac:dyDescent="0.25">
      <c r="A645" s="214"/>
      <c r="B645" s="214"/>
      <c r="C645" s="214"/>
      <c r="D645" s="214"/>
      <c r="E645" s="214"/>
      <c r="F645" s="214"/>
      <c r="G645" s="214"/>
      <c r="H645" s="214"/>
      <c r="I645" s="214"/>
      <c r="J645" s="214"/>
      <c r="K645" s="214"/>
      <c r="L645" s="214"/>
      <c r="M645" s="214"/>
      <c r="N645" s="214"/>
      <c r="O645" s="214"/>
      <c r="P645" s="214"/>
      <c r="Q645" s="214"/>
      <c r="R645" s="214"/>
      <c r="S645" s="214"/>
      <c r="T645" s="214"/>
      <c r="U645" s="214"/>
      <c r="V645" s="214"/>
      <c r="W645" s="214"/>
      <c r="X645" s="214"/>
      <c r="Y645" s="214"/>
      <c r="Z645" s="214"/>
      <c r="AA645" s="214"/>
      <c r="AB645" s="214"/>
      <c r="AC645" s="214"/>
      <c r="AD645" s="214"/>
      <c r="AE645" s="214"/>
      <c r="AF645" s="214"/>
      <c r="AG645" s="214"/>
      <c r="AH645" s="214"/>
      <c r="AI645" s="214"/>
      <c r="AJ645" s="214"/>
      <c r="AK645" s="214"/>
      <c r="AL645" s="214"/>
      <c r="AM645" s="214"/>
      <c r="AN645" s="214"/>
      <c r="AO645" s="214"/>
      <c r="AP645" s="214"/>
      <c r="AQ645" s="214"/>
      <c r="AR645" s="214"/>
      <c r="AS645" s="214"/>
      <c r="AT645" s="214"/>
      <c r="AU645" s="214"/>
      <c r="AV645" s="214"/>
      <c r="AW645" s="214"/>
      <c r="AX645" s="214"/>
      <c r="AY645" s="214"/>
      <c r="AZ645" s="214"/>
      <c r="BA645" s="214"/>
      <c r="BB645" s="214"/>
      <c r="BC645" s="214"/>
      <c r="BD645" s="214"/>
      <c r="BE645" s="214"/>
      <c r="BF645" s="214"/>
      <c r="BG645" s="214"/>
      <c r="BH645" s="214"/>
      <c r="BI645" s="214"/>
      <c r="BJ645" s="214"/>
      <c r="BK645" s="214"/>
      <c r="BL645" s="214"/>
      <c r="BM645" s="214"/>
      <c r="BN645" s="214"/>
      <c r="BO645" s="214"/>
      <c r="BP645" s="214"/>
      <c r="BQ645" s="214"/>
      <c r="BR645" s="214"/>
      <c r="BS645" s="214"/>
      <c r="BT645" s="214"/>
      <c r="BU645" s="214"/>
      <c r="BV645" s="214"/>
      <c r="BW645" s="214"/>
      <c r="BX645" s="214"/>
      <c r="BY645" s="214"/>
      <c r="BZ645" s="214"/>
      <c r="CA645" s="214"/>
    </row>
    <row r="646" spans="1:79" x14ac:dyDescent="0.25">
      <c r="A646" s="214"/>
      <c r="B646" s="214"/>
      <c r="C646" s="214"/>
      <c r="D646" s="214"/>
      <c r="E646" s="214"/>
      <c r="F646" s="214"/>
      <c r="G646" s="214"/>
      <c r="H646" s="214"/>
      <c r="I646" s="214"/>
      <c r="J646" s="214"/>
      <c r="K646" s="214"/>
      <c r="L646" s="214"/>
      <c r="M646" s="214"/>
      <c r="N646" s="214"/>
      <c r="O646" s="214"/>
      <c r="P646" s="214"/>
      <c r="Q646" s="214"/>
      <c r="R646" s="214"/>
      <c r="S646" s="214"/>
      <c r="T646" s="214"/>
      <c r="U646" s="214"/>
      <c r="V646" s="214"/>
      <c r="W646" s="214"/>
      <c r="X646" s="214"/>
      <c r="Y646" s="214"/>
      <c r="Z646" s="214"/>
      <c r="AA646" s="214"/>
      <c r="AB646" s="214"/>
      <c r="AC646" s="214"/>
      <c r="AD646" s="214"/>
      <c r="AE646" s="214"/>
      <c r="AF646" s="214"/>
      <c r="AG646" s="214"/>
      <c r="AH646" s="214"/>
      <c r="AI646" s="214"/>
      <c r="AJ646" s="214"/>
      <c r="AK646" s="214"/>
      <c r="AL646" s="214"/>
      <c r="AM646" s="214"/>
      <c r="AN646" s="214"/>
      <c r="AO646" s="214"/>
      <c r="AP646" s="214"/>
      <c r="AQ646" s="214"/>
      <c r="AR646" s="214"/>
      <c r="AS646" s="214"/>
      <c r="AT646" s="214"/>
      <c r="AU646" s="214"/>
      <c r="AV646" s="214"/>
      <c r="AW646" s="214"/>
      <c r="AX646" s="214"/>
      <c r="AY646" s="214"/>
      <c r="AZ646" s="214"/>
      <c r="BA646" s="214"/>
      <c r="BB646" s="214"/>
      <c r="BC646" s="214"/>
      <c r="BD646" s="214"/>
      <c r="BE646" s="214"/>
      <c r="BF646" s="214"/>
      <c r="BG646" s="214"/>
      <c r="BH646" s="214"/>
      <c r="BI646" s="214"/>
      <c r="BJ646" s="214"/>
      <c r="BK646" s="214"/>
      <c r="BL646" s="214"/>
      <c r="BM646" s="214"/>
      <c r="BN646" s="214"/>
      <c r="BO646" s="214"/>
      <c r="BP646" s="214"/>
      <c r="BQ646" s="214"/>
      <c r="BR646" s="214"/>
      <c r="BS646" s="214"/>
      <c r="BT646" s="214"/>
      <c r="BU646" s="214"/>
      <c r="BV646" s="214"/>
      <c r="BW646" s="214"/>
      <c r="BX646" s="214"/>
      <c r="BY646" s="214"/>
      <c r="BZ646" s="214"/>
      <c r="CA646" s="214"/>
    </row>
    <row r="647" spans="1:79" x14ac:dyDescent="0.25">
      <c r="A647" s="214"/>
      <c r="B647" s="214"/>
      <c r="C647" s="214"/>
      <c r="D647" s="214"/>
      <c r="E647" s="214"/>
      <c r="F647" s="214"/>
      <c r="G647" s="214"/>
      <c r="H647" s="214"/>
      <c r="I647" s="214"/>
      <c r="J647" s="214"/>
      <c r="K647" s="214"/>
      <c r="L647" s="214"/>
      <c r="M647" s="214"/>
      <c r="N647" s="214"/>
      <c r="O647" s="214"/>
      <c r="P647" s="214"/>
      <c r="Q647" s="214"/>
      <c r="R647" s="214"/>
      <c r="S647" s="214"/>
      <c r="T647" s="214"/>
      <c r="U647" s="214"/>
      <c r="V647" s="214"/>
      <c r="W647" s="214"/>
      <c r="X647" s="214"/>
      <c r="Y647" s="214"/>
      <c r="Z647" s="214"/>
      <c r="AA647" s="214"/>
      <c r="AB647" s="214"/>
      <c r="AC647" s="214"/>
      <c r="AD647" s="214"/>
      <c r="AE647" s="214"/>
      <c r="AF647" s="214"/>
      <c r="AG647" s="214"/>
      <c r="AH647" s="214"/>
      <c r="AI647" s="214"/>
      <c r="AJ647" s="214"/>
      <c r="AK647" s="214"/>
      <c r="AL647" s="214"/>
      <c r="AM647" s="214"/>
      <c r="AN647" s="214"/>
      <c r="AO647" s="214"/>
      <c r="AP647" s="214"/>
      <c r="AQ647" s="214"/>
      <c r="AR647" s="214"/>
      <c r="AS647" s="214"/>
      <c r="AT647" s="214"/>
      <c r="AU647" s="214"/>
      <c r="AV647" s="214"/>
      <c r="AW647" s="214"/>
      <c r="AX647" s="214"/>
      <c r="AY647" s="214"/>
      <c r="AZ647" s="214"/>
      <c r="BA647" s="214"/>
      <c r="BB647" s="214"/>
      <c r="BC647" s="214"/>
      <c r="BD647" s="214"/>
      <c r="BE647" s="214"/>
      <c r="BF647" s="214"/>
      <c r="BG647" s="214"/>
      <c r="BH647" s="214"/>
      <c r="BI647" s="214"/>
      <c r="BJ647" s="214"/>
      <c r="BK647" s="214"/>
      <c r="BL647" s="214"/>
      <c r="BM647" s="214"/>
      <c r="BN647" s="214"/>
      <c r="BO647" s="214"/>
      <c r="BP647" s="214"/>
      <c r="BQ647" s="214"/>
      <c r="BR647" s="214"/>
      <c r="BS647" s="214"/>
      <c r="BT647" s="214"/>
      <c r="BU647" s="214"/>
      <c r="BV647" s="214"/>
      <c r="BW647" s="214"/>
      <c r="BX647" s="214"/>
      <c r="BY647" s="214"/>
      <c r="BZ647" s="214"/>
      <c r="CA647" s="214"/>
    </row>
    <row r="648" spans="1:79" x14ac:dyDescent="0.25">
      <c r="A648" s="214"/>
      <c r="B648" s="214"/>
      <c r="C648" s="214"/>
      <c r="D648" s="214"/>
      <c r="E648" s="214"/>
      <c r="F648" s="214"/>
      <c r="G648" s="214"/>
      <c r="H648" s="214"/>
      <c r="I648" s="214"/>
      <c r="J648" s="214"/>
      <c r="K648" s="214"/>
      <c r="L648" s="214"/>
      <c r="M648" s="214"/>
      <c r="N648" s="214"/>
      <c r="O648" s="214"/>
      <c r="P648" s="214"/>
      <c r="Q648" s="214"/>
      <c r="R648" s="214"/>
      <c r="S648" s="214"/>
      <c r="T648" s="214"/>
      <c r="U648" s="214"/>
      <c r="V648" s="214"/>
      <c r="W648" s="214"/>
      <c r="X648" s="214"/>
      <c r="Y648" s="214"/>
      <c r="Z648" s="214"/>
      <c r="AA648" s="214"/>
      <c r="AB648" s="214"/>
      <c r="AC648" s="214"/>
      <c r="AD648" s="214"/>
      <c r="AE648" s="214"/>
      <c r="AF648" s="214"/>
      <c r="AG648" s="214"/>
      <c r="AH648" s="214"/>
      <c r="AI648" s="214"/>
      <c r="AJ648" s="214"/>
      <c r="AK648" s="214"/>
      <c r="AL648" s="214"/>
      <c r="AM648" s="214"/>
      <c r="AN648" s="214"/>
      <c r="AO648" s="214"/>
      <c r="AP648" s="214"/>
      <c r="AQ648" s="214"/>
      <c r="AR648" s="214"/>
      <c r="AS648" s="214"/>
      <c r="AT648" s="214"/>
      <c r="AU648" s="214"/>
      <c r="AV648" s="214"/>
      <c r="AW648" s="214"/>
      <c r="AX648" s="214"/>
      <c r="AY648" s="214"/>
      <c r="AZ648" s="214"/>
      <c r="BA648" s="214"/>
      <c r="BB648" s="214"/>
      <c r="BC648" s="214"/>
      <c r="BD648" s="214"/>
      <c r="BE648" s="214"/>
      <c r="BF648" s="214"/>
      <c r="BG648" s="214"/>
      <c r="BH648" s="214"/>
      <c r="BI648" s="214"/>
      <c r="BJ648" s="214"/>
      <c r="BK648" s="214"/>
      <c r="BL648" s="214"/>
      <c r="BM648" s="214"/>
      <c r="BN648" s="214"/>
      <c r="BO648" s="214"/>
      <c r="BP648" s="214"/>
      <c r="BQ648" s="214"/>
      <c r="BR648" s="214"/>
      <c r="BS648" s="214"/>
      <c r="BT648" s="214"/>
      <c r="BU648" s="214"/>
      <c r="BV648" s="214"/>
      <c r="BW648" s="214"/>
      <c r="BX648" s="214"/>
      <c r="BY648" s="214"/>
      <c r="BZ648" s="214"/>
      <c r="CA648" s="214"/>
    </row>
    <row r="649" spans="1:79" x14ac:dyDescent="0.25">
      <c r="A649" s="214"/>
      <c r="B649" s="214"/>
      <c r="C649" s="214"/>
      <c r="D649" s="214"/>
      <c r="E649" s="214"/>
      <c r="F649" s="214"/>
      <c r="G649" s="214"/>
      <c r="H649" s="214"/>
      <c r="I649" s="214"/>
      <c r="J649" s="214"/>
      <c r="K649" s="214"/>
      <c r="L649" s="214"/>
      <c r="M649" s="214"/>
      <c r="N649" s="214"/>
      <c r="O649" s="214"/>
      <c r="P649" s="214"/>
      <c r="Q649" s="214"/>
      <c r="R649" s="214"/>
      <c r="S649" s="214"/>
      <c r="T649" s="214"/>
      <c r="U649" s="214"/>
      <c r="V649" s="214"/>
      <c r="W649" s="214"/>
      <c r="X649" s="214"/>
      <c r="Y649" s="214"/>
      <c r="Z649" s="214"/>
      <c r="AA649" s="214"/>
      <c r="AB649" s="214"/>
      <c r="AC649" s="214"/>
      <c r="AD649" s="214"/>
      <c r="AE649" s="214"/>
      <c r="AF649" s="214"/>
      <c r="AG649" s="214"/>
      <c r="AH649" s="214"/>
      <c r="AI649" s="214"/>
      <c r="AJ649" s="214"/>
      <c r="AK649" s="214"/>
      <c r="AL649" s="214"/>
      <c r="AM649" s="214"/>
      <c r="AN649" s="214"/>
      <c r="AO649" s="214"/>
      <c r="AP649" s="214"/>
      <c r="AQ649" s="214"/>
      <c r="AR649" s="214"/>
      <c r="AS649" s="214"/>
      <c r="AT649" s="214"/>
      <c r="AU649" s="214"/>
      <c r="AV649" s="214"/>
      <c r="AW649" s="214"/>
      <c r="AX649" s="214"/>
      <c r="AY649" s="214"/>
      <c r="AZ649" s="214"/>
      <c r="BA649" s="214"/>
      <c r="BB649" s="214"/>
      <c r="BC649" s="214"/>
      <c r="BD649" s="214"/>
      <c r="BE649" s="214"/>
      <c r="BF649" s="214"/>
      <c r="BG649" s="214"/>
      <c r="BH649" s="214"/>
      <c r="BI649" s="214"/>
      <c r="BJ649" s="214"/>
      <c r="BK649" s="214"/>
      <c r="BL649" s="214"/>
      <c r="BM649" s="214"/>
      <c r="BN649" s="214"/>
      <c r="BO649" s="214"/>
      <c r="BP649" s="214"/>
      <c r="BQ649" s="214"/>
      <c r="BR649" s="214"/>
      <c r="BS649" s="214"/>
      <c r="BT649" s="214"/>
      <c r="BU649" s="214"/>
      <c r="BV649" s="214"/>
      <c r="BW649" s="214"/>
      <c r="BX649" s="214"/>
      <c r="BY649" s="214"/>
      <c r="BZ649" s="214"/>
      <c r="CA649" s="214"/>
    </row>
    <row r="650" spans="1:79" x14ac:dyDescent="0.25">
      <c r="A650" s="214"/>
      <c r="B650" s="214"/>
      <c r="C650" s="214"/>
      <c r="D650" s="214"/>
      <c r="E650" s="214"/>
      <c r="F650" s="214"/>
      <c r="G650" s="214"/>
      <c r="H650" s="214"/>
      <c r="I650" s="214"/>
      <c r="J650" s="214"/>
      <c r="K650" s="214"/>
      <c r="L650" s="214"/>
      <c r="M650" s="214"/>
      <c r="N650" s="214"/>
      <c r="O650" s="214"/>
      <c r="P650" s="214"/>
      <c r="Q650" s="214"/>
      <c r="R650" s="214"/>
      <c r="S650" s="214"/>
      <c r="T650" s="214"/>
      <c r="U650" s="214"/>
      <c r="V650" s="214"/>
      <c r="W650" s="214"/>
      <c r="X650" s="214"/>
      <c r="Y650" s="214"/>
      <c r="Z650" s="214"/>
      <c r="AA650" s="214"/>
      <c r="AB650" s="214"/>
      <c r="AC650" s="214"/>
      <c r="AD650" s="214"/>
      <c r="AE650" s="214"/>
      <c r="AF650" s="214"/>
      <c r="AG650" s="214"/>
      <c r="AH650" s="214"/>
      <c r="AI650" s="214"/>
      <c r="AJ650" s="214"/>
      <c r="AK650" s="214"/>
      <c r="AL650" s="214"/>
      <c r="AM650" s="214"/>
      <c r="AN650" s="214"/>
      <c r="AO650" s="214"/>
      <c r="AP650" s="214"/>
      <c r="AQ650" s="214"/>
      <c r="AR650" s="214"/>
      <c r="AS650" s="214"/>
      <c r="AT650" s="214"/>
      <c r="AU650" s="214"/>
      <c r="AV650" s="214"/>
      <c r="AW650" s="214"/>
      <c r="AX650" s="214"/>
      <c r="AY650" s="214"/>
      <c r="AZ650" s="214"/>
      <c r="BA650" s="214"/>
      <c r="BB650" s="214"/>
      <c r="BC650" s="214"/>
      <c r="BD650" s="214"/>
      <c r="BE650" s="214"/>
      <c r="BF650" s="214"/>
      <c r="BG650" s="214"/>
      <c r="BH650" s="214"/>
      <c r="BI650" s="214"/>
      <c r="BJ650" s="214"/>
      <c r="BK650" s="214"/>
      <c r="BL650" s="214"/>
      <c r="BM650" s="214"/>
      <c r="BN650" s="214"/>
      <c r="BO650" s="214"/>
      <c r="BP650" s="214"/>
      <c r="BQ650" s="214"/>
      <c r="BR650" s="214"/>
      <c r="BS650" s="214"/>
      <c r="BT650" s="214"/>
      <c r="BU650" s="214"/>
      <c r="BV650" s="214"/>
      <c r="BW650" s="214"/>
      <c r="BX650" s="214"/>
      <c r="BY650" s="214"/>
      <c r="BZ650" s="214"/>
      <c r="CA650" s="214"/>
    </row>
    <row r="651" spans="1:79" x14ac:dyDescent="0.25">
      <c r="A651" s="214"/>
      <c r="B651" s="214"/>
      <c r="C651" s="214"/>
      <c r="D651" s="214"/>
      <c r="E651" s="214"/>
      <c r="F651" s="214"/>
      <c r="G651" s="214"/>
      <c r="H651" s="214"/>
      <c r="I651" s="214"/>
      <c r="J651" s="214"/>
      <c r="K651" s="214"/>
      <c r="L651" s="214"/>
      <c r="M651" s="214"/>
      <c r="N651" s="214"/>
      <c r="O651" s="214"/>
      <c r="P651" s="214"/>
      <c r="Q651" s="214"/>
      <c r="R651" s="214"/>
      <c r="S651" s="214"/>
      <c r="T651" s="214"/>
      <c r="U651" s="214"/>
      <c r="V651" s="214"/>
      <c r="W651" s="214"/>
      <c r="X651" s="214"/>
      <c r="Y651" s="214"/>
      <c r="Z651" s="214"/>
      <c r="AA651" s="214"/>
      <c r="AB651" s="214"/>
      <c r="AC651" s="214"/>
      <c r="AD651" s="214"/>
      <c r="AE651" s="214"/>
      <c r="AF651" s="214"/>
      <c r="AG651" s="214"/>
      <c r="AH651" s="214"/>
      <c r="AI651" s="214"/>
      <c r="AJ651" s="214"/>
      <c r="AK651" s="214"/>
      <c r="AL651" s="214"/>
      <c r="AM651" s="214"/>
      <c r="AN651" s="214"/>
      <c r="AO651" s="214"/>
      <c r="AP651" s="214"/>
      <c r="AQ651" s="214"/>
      <c r="AR651" s="214"/>
      <c r="AS651" s="214"/>
      <c r="AT651" s="214"/>
      <c r="AU651" s="214"/>
      <c r="AV651" s="214"/>
      <c r="AW651" s="214"/>
      <c r="AX651" s="214"/>
      <c r="AY651" s="214"/>
      <c r="AZ651" s="214"/>
      <c r="BA651" s="214"/>
      <c r="BB651" s="214"/>
      <c r="BC651" s="214"/>
      <c r="BD651" s="214"/>
      <c r="BE651" s="214"/>
      <c r="BF651" s="214"/>
      <c r="BG651" s="214"/>
      <c r="BH651" s="214"/>
      <c r="BI651" s="214"/>
      <c r="BJ651" s="214"/>
      <c r="BK651" s="214"/>
      <c r="BL651" s="214"/>
      <c r="BM651" s="214"/>
      <c r="BN651" s="214"/>
      <c r="BO651" s="214"/>
      <c r="BP651" s="214"/>
      <c r="BQ651" s="214"/>
      <c r="BR651" s="214"/>
      <c r="BS651" s="214"/>
      <c r="BT651" s="214"/>
      <c r="BU651" s="214"/>
      <c r="BV651" s="214"/>
      <c r="BW651" s="214"/>
      <c r="BX651" s="214"/>
      <c r="BY651" s="214"/>
      <c r="BZ651" s="214"/>
      <c r="CA651" s="214"/>
    </row>
    <row r="652" spans="1:79" x14ac:dyDescent="0.25">
      <c r="A652" s="214"/>
      <c r="B652" s="214"/>
      <c r="C652" s="214"/>
      <c r="D652" s="214"/>
      <c r="E652" s="214"/>
      <c r="F652" s="214"/>
      <c r="G652" s="214"/>
      <c r="H652" s="214"/>
      <c r="I652" s="214"/>
      <c r="J652" s="214"/>
      <c r="K652" s="214"/>
      <c r="L652" s="214"/>
      <c r="M652" s="214"/>
      <c r="N652" s="214"/>
      <c r="O652" s="214"/>
      <c r="P652" s="214"/>
      <c r="Q652" s="214"/>
      <c r="R652" s="214"/>
      <c r="S652" s="214"/>
      <c r="T652" s="214"/>
      <c r="U652" s="214"/>
      <c r="V652" s="214"/>
      <c r="W652" s="214"/>
      <c r="X652" s="214"/>
      <c r="Y652" s="214"/>
      <c r="Z652" s="214"/>
      <c r="AA652" s="214"/>
      <c r="AB652" s="214"/>
      <c r="AC652" s="214"/>
      <c r="AD652" s="214"/>
      <c r="AE652" s="214"/>
      <c r="AF652" s="214"/>
      <c r="AG652" s="214"/>
      <c r="AH652" s="214"/>
      <c r="AI652" s="214"/>
      <c r="AJ652" s="214"/>
      <c r="AK652" s="214"/>
      <c r="AL652" s="214"/>
      <c r="AM652" s="214"/>
      <c r="AN652" s="214"/>
      <c r="AO652" s="214"/>
      <c r="AP652" s="214"/>
      <c r="AQ652" s="214"/>
      <c r="AR652" s="214"/>
      <c r="AS652" s="214"/>
      <c r="AT652" s="214"/>
      <c r="AU652" s="214"/>
      <c r="AV652" s="214"/>
      <c r="AW652" s="214"/>
      <c r="AX652" s="214"/>
      <c r="AY652" s="214"/>
      <c r="AZ652" s="214"/>
      <c r="BA652" s="214"/>
      <c r="BB652" s="214"/>
      <c r="BC652" s="214"/>
      <c r="BD652" s="214"/>
      <c r="BE652" s="214"/>
      <c r="BF652" s="214"/>
      <c r="BG652" s="214"/>
      <c r="BH652" s="214"/>
      <c r="BI652" s="214"/>
      <c r="BJ652" s="214"/>
      <c r="BK652" s="214"/>
      <c r="BL652" s="214"/>
      <c r="BM652" s="214"/>
      <c r="BN652" s="214"/>
      <c r="BO652" s="214"/>
      <c r="BP652" s="214"/>
      <c r="BQ652" s="214"/>
      <c r="BR652" s="214"/>
      <c r="BS652" s="214"/>
      <c r="BT652" s="214"/>
      <c r="BU652" s="214"/>
      <c r="BV652" s="214"/>
      <c r="BW652" s="214"/>
      <c r="BX652" s="214"/>
      <c r="BY652" s="214"/>
      <c r="BZ652" s="214"/>
      <c r="CA652" s="214"/>
    </row>
    <row r="653" spans="1:79" x14ac:dyDescent="0.25">
      <c r="A653" s="214"/>
      <c r="B653" s="214"/>
      <c r="C653" s="214"/>
      <c r="D653" s="214"/>
      <c r="E653" s="214"/>
      <c r="F653" s="214"/>
      <c r="G653" s="214"/>
      <c r="H653" s="214"/>
      <c r="I653" s="214"/>
      <c r="J653" s="214"/>
      <c r="K653" s="214"/>
      <c r="L653" s="214"/>
      <c r="M653" s="214"/>
      <c r="N653" s="214"/>
      <c r="O653" s="214"/>
      <c r="P653" s="214"/>
      <c r="Q653" s="214"/>
      <c r="R653" s="214"/>
      <c r="S653" s="214"/>
      <c r="T653" s="214"/>
      <c r="U653" s="214"/>
      <c r="V653" s="214"/>
      <c r="W653" s="214"/>
      <c r="X653" s="214"/>
      <c r="Y653" s="214"/>
      <c r="Z653" s="214"/>
      <c r="AA653" s="214"/>
      <c r="AB653" s="214"/>
      <c r="AC653" s="214"/>
      <c r="AD653" s="214"/>
      <c r="AE653" s="214"/>
      <c r="AF653" s="214"/>
      <c r="AG653" s="214"/>
      <c r="AH653" s="214"/>
      <c r="AI653" s="214"/>
      <c r="AJ653" s="214"/>
      <c r="AK653" s="214"/>
      <c r="AL653" s="214"/>
      <c r="AM653" s="214"/>
      <c r="AN653" s="214"/>
      <c r="AO653" s="214"/>
      <c r="AP653" s="214"/>
      <c r="AQ653" s="214"/>
      <c r="AR653" s="214"/>
      <c r="AS653" s="214"/>
      <c r="AT653" s="214"/>
      <c r="AU653" s="214"/>
      <c r="AV653" s="214"/>
      <c r="AW653" s="214"/>
      <c r="AX653" s="214"/>
      <c r="AY653" s="214"/>
      <c r="AZ653" s="214"/>
      <c r="BA653" s="214"/>
      <c r="BB653" s="214"/>
      <c r="BC653" s="214"/>
      <c r="BD653" s="214"/>
      <c r="BE653" s="214"/>
      <c r="BF653" s="214"/>
      <c r="BG653" s="214"/>
      <c r="BH653" s="214"/>
      <c r="BI653" s="214"/>
      <c r="BJ653" s="214"/>
      <c r="BK653" s="214"/>
      <c r="BL653" s="214"/>
      <c r="BM653" s="214"/>
      <c r="BN653" s="214"/>
      <c r="BO653" s="214"/>
      <c r="BP653" s="214"/>
      <c r="BQ653" s="214"/>
      <c r="BR653" s="214"/>
      <c r="BS653" s="214"/>
      <c r="BT653" s="214"/>
      <c r="BU653" s="214"/>
      <c r="BV653" s="214"/>
      <c r="BW653" s="214"/>
      <c r="BX653" s="214"/>
      <c r="BY653" s="214"/>
      <c r="BZ653" s="214"/>
      <c r="CA653" s="214"/>
    </row>
    <row r="654" spans="1:79" x14ac:dyDescent="0.25">
      <c r="A654" s="214"/>
      <c r="B654" s="214"/>
      <c r="C654" s="214"/>
      <c r="D654" s="214"/>
      <c r="E654" s="214"/>
      <c r="F654" s="214"/>
      <c r="G654" s="214"/>
      <c r="H654" s="214"/>
      <c r="I654" s="214"/>
      <c r="J654" s="214"/>
      <c r="K654" s="214"/>
      <c r="L654" s="214"/>
      <c r="M654" s="214"/>
      <c r="N654" s="214"/>
      <c r="O654" s="214"/>
      <c r="P654" s="214"/>
      <c r="Q654" s="214"/>
      <c r="R654" s="214"/>
      <c r="S654" s="214"/>
      <c r="T654" s="214"/>
      <c r="U654" s="214"/>
      <c r="V654" s="214"/>
      <c r="W654" s="214"/>
      <c r="X654" s="214"/>
      <c r="Y654" s="214"/>
      <c r="Z654" s="214"/>
      <c r="AA654" s="214"/>
      <c r="AB654" s="214"/>
      <c r="AC654" s="214"/>
      <c r="AD654" s="214"/>
      <c r="AE654" s="214"/>
      <c r="AF654" s="214"/>
      <c r="AG654" s="214"/>
      <c r="AH654" s="214"/>
      <c r="AI654" s="214"/>
      <c r="AJ654" s="214"/>
      <c r="AK654" s="214"/>
      <c r="AL654" s="214"/>
      <c r="AM654" s="214"/>
      <c r="AN654" s="214"/>
      <c r="AO654" s="214"/>
      <c r="AP654" s="214"/>
      <c r="AQ654" s="214"/>
      <c r="AR654" s="214"/>
      <c r="AS654" s="214"/>
      <c r="AT654" s="214"/>
      <c r="AU654" s="214"/>
      <c r="AV654" s="214"/>
      <c r="AW654" s="214"/>
      <c r="AX654" s="214"/>
      <c r="AY654" s="214"/>
      <c r="AZ654" s="214"/>
      <c r="BA654" s="214"/>
      <c r="BB654" s="214"/>
      <c r="BC654" s="214"/>
      <c r="BD654" s="214"/>
      <c r="BE654" s="214"/>
      <c r="BF654" s="214"/>
      <c r="BG654" s="214"/>
      <c r="BH654" s="214"/>
      <c r="BI654" s="214"/>
      <c r="BJ654" s="214"/>
      <c r="BK654" s="214"/>
      <c r="BL654" s="214"/>
      <c r="BM654" s="214"/>
      <c r="BN654" s="214"/>
      <c r="BO654" s="214"/>
      <c r="BP654" s="214"/>
      <c r="BQ654" s="214"/>
      <c r="BR654" s="214"/>
      <c r="BS654" s="214"/>
      <c r="BT654" s="214"/>
      <c r="BU654" s="214"/>
      <c r="BV654" s="214"/>
      <c r="BW654" s="214"/>
      <c r="BX654" s="214"/>
      <c r="BY654" s="214"/>
      <c r="BZ654" s="214"/>
      <c r="CA654" s="214"/>
    </row>
    <row r="655" spans="1:79" x14ac:dyDescent="0.25">
      <c r="A655" s="214"/>
      <c r="B655" s="214"/>
      <c r="C655" s="214"/>
      <c r="D655" s="214"/>
      <c r="E655" s="214"/>
      <c r="F655" s="214"/>
      <c r="G655" s="214"/>
      <c r="H655" s="214"/>
      <c r="I655" s="214"/>
      <c r="J655" s="214"/>
      <c r="K655" s="214"/>
      <c r="L655" s="214"/>
      <c r="M655" s="214"/>
      <c r="N655" s="214"/>
      <c r="O655" s="214"/>
      <c r="P655" s="214"/>
      <c r="Q655" s="214"/>
      <c r="R655" s="214"/>
      <c r="S655" s="214"/>
      <c r="T655" s="214"/>
      <c r="U655" s="214"/>
      <c r="V655" s="214"/>
      <c r="W655" s="214"/>
      <c r="X655" s="214"/>
      <c r="Y655" s="214"/>
      <c r="Z655" s="214"/>
      <c r="AA655" s="214"/>
      <c r="AB655" s="214"/>
      <c r="AC655" s="214"/>
      <c r="AD655" s="214"/>
      <c r="AE655" s="214"/>
      <c r="AF655" s="214"/>
      <c r="AG655" s="214"/>
      <c r="AH655" s="214"/>
      <c r="AI655" s="214"/>
      <c r="AJ655" s="214"/>
      <c r="AK655" s="214"/>
      <c r="AL655" s="214"/>
      <c r="AM655" s="214"/>
      <c r="AN655" s="214"/>
      <c r="AO655" s="214"/>
      <c r="AP655" s="214"/>
      <c r="AQ655" s="214"/>
      <c r="AR655" s="214"/>
      <c r="AS655" s="214"/>
      <c r="AT655" s="214"/>
      <c r="AU655" s="214"/>
      <c r="AV655" s="214"/>
      <c r="AW655" s="214"/>
      <c r="AX655" s="214"/>
      <c r="AY655" s="214"/>
      <c r="AZ655" s="214"/>
      <c r="BA655" s="214"/>
      <c r="BB655" s="214"/>
      <c r="BC655" s="214"/>
      <c r="BD655" s="214"/>
      <c r="BE655" s="214"/>
      <c r="BF655" s="214"/>
      <c r="BG655" s="214"/>
      <c r="BH655" s="214"/>
      <c r="BI655" s="214"/>
      <c r="BJ655" s="214"/>
      <c r="BK655" s="214"/>
      <c r="BL655" s="214"/>
      <c r="BM655" s="214"/>
      <c r="BN655" s="214"/>
      <c r="BO655" s="214"/>
      <c r="BP655" s="214"/>
      <c r="BQ655" s="214"/>
      <c r="BR655" s="214"/>
      <c r="BS655" s="214"/>
      <c r="BT655" s="214"/>
      <c r="BU655" s="214"/>
      <c r="BV655" s="214"/>
      <c r="BW655" s="214"/>
      <c r="BX655" s="214"/>
      <c r="BY655" s="214"/>
      <c r="BZ655" s="214"/>
      <c r="CA655" s="214"/>
    </row>
    <row r="656" spans="1:79" x14ac:dyDescent="0.25">
      <c r="A656" s="214"/>
      <c r="B656" s="214"/>
      <c r="C656" s="214"/>
      <c r="D656" s="214"/>
      <c r="E656" s="214"/>
      <c r="F656" s="214"/>
      <c r="G656" s="214"/>
      <c r="H656" s="214"/>
      <c r="I656" s="214"/>
      <c r="J656" s="214"/>
      <c r="K656" s="214"/>
      <c r="L656" s="214"/>
      <c r="M656" s="214"/>
      <c r="N656" s="214"/>
      <c r="O656" s="214"/>
      <c r="P656" s="214"/>
      <c r="Q656" s="214"/>
      <c r="R656" s="214"/>
      <c r="S656" s="214"/>
      <c r="T656" s="214"/>
      <c r="U656" s="214"/>
      <c r="V656" s="214"/>
      <c r="W656" s="214"/>
      <c r="X656" s="214"/>
      <c r="Y656" s="214"/>
      <c r="Z656" s="214"/>
      <c r="AA656" s="214"/>
      <c r="AB656" s="214"/>
      <c r="AC656" s="214"/>
      <c r="AD656" s="214"/>
      <c r="AE656" s="214"/>
      <c r="AF656" s="214"/>
      <c r="AG656" s="214"/>
      <c r="AH656" s="214"/>
      <c r="AI656" s="214"/>
      <c r="AJ656" s="214"/>
      <c r="AK656" s="214"/>
      <c r="AL656" s="214"/>
      <c r="AM656" s="214"/>
      <c r="AN656" s="214"/>
      <c r="AO656" s="214"/>
      <c r="AP656" s="214"/>
      <c r="AQ656" s="214"/>
      <c r="AR656" s="214"/>
      <c r="AS656" s="214"/>
      <c r="AT656" s="214"/>
      <c r="AU656" s="214"/>
      <c r="AV656" s="214"/>
      <c r="AW656" s="214"/>
      <c r="AX656" s="214"/>
      <c r="AY656" s="214"/>
      <c r="AZ656" s="214"/>
      <c r="BA656" s="214"/>
      <c r="BB656" s="214"/>
      <c r="BC656" s="214"/>
      <c r="BD656" s="214"/>
      <c r="BE656" s="214"/>
      <c r="BF656" s="214"/>
      <c r="BG656" s="214"/>
      <c r="BH656" s="214"/>
      <c r="BI656" s="214"/>
      <c r="BJ656" s="214"/>
      <c r="BK656" s="214"/>
      <c r="BL656" s="214"/>
      <c r="BM656" s="214"/>
      <c r="BN656" s="214"/>
      <c r="BO656" s="214"/>
      <c r="BP656" s="214"/>
      <c r="BQ656" s="214"/>
      <c r="BR656" s="214"/>
      <c r="BS656" s="214"/>
      <c r="BT656" s="214"/>
      <c r="BU656" s="214"/>
      <c r="BV656" s="214"/>
      <c r="BW656" s="214"/>
      <c r="BX656" s="214"/>
      <c r="BY656" s="214"/>
      <c r="BZ656" s="214"/>
      <c r="CA656" s="214"/>
    </row>
    <row r="657" spans="1:79" x14ac:dyDescent="0.25">
      <c r="A657" s="214"/>
      <c r="B657" s="214"/>
      <c r="C657" s="214"/>
      <c r="D657" s="214"/>
      <c r="E657" s="214"/>
      <c r="F657" s="214"/>
      <c r="G657" s="214"/>
      <c r="H657" s="214"/>
      <c r="I657" s="214"/>
      <c r="J657" s="214"/>
      <c r="K657" s="214"/>
      <c r="L657" s="214"/>
      <c r="M657" s="214"/>
      <c r="N657" s="214"/>
      <c r="O657" s="214"/>
      <c r="P657" s="214"/>
      <c r="Q657" s="214"/>
      <c r="R657" s="214"/>
      <c r="S657" s="214"/>
      <c r="T657" s="214"/>
      <c r="U657" s="214"/>
      <c r="V657" s="214"/>
      <c r="W657" s="214"/>
      <c r="X657" s="214"/>
      <c r="Y657" s="214"/>
      <c r="Z657" s="214"/>
      <c r="AA657" s="214"/>
      <c r="AB657" s="214"/>
      <c r="AC657" s="214"/>
      <c r="AD657" s="214"/>
      <c r="AE657" s="214"/>
      <c r="AF657" s="214"/>
      <c r="AG657" s="214"/>
      <c r="AH657" s="214"/>
      <c r="AI657" s="214"/>
      <c r="AJ657" s="214"/>
      <c r="AK657" s="214"/>
      <c r="AL657" s="214"/>
      <c r="AM657" s="214"/>
      <c r="AN657" s="214"/>
      <c r="AO657" s="214"/>
      <c r="AP657" s="214"/>
      <c r="AQ657" s="214"/>
      <c r="AR657" s="214"/>
      <c r="AS657" s="214"/>
      <c r="AT657" s="214"/>
      <c r="AU657" s="214"/>
      <c r="AV657" s="214"/>
      <c r="AW657" s="214"/>
      <c r="AX657" s="214"/>
      <c r="AY657" s="214"/>
      <c r="AZ657" s="214"/>
      <c r="BA657" s="214"/>
      <c r="BB657" s="214"/>
      <c r="BC657" s="214"/>
      <c r="BD657" s="214"/>
      <c r="BE657" s="214"/>
      <c r="BF657" s="214"/>
      <c r="BG657" s="214"/>
      <c r="BH657" s="214"/>
      <c r="BI657" s="214"/>
      <c r="BJ657" s="214"/>
      <c r="BK657" s="214"/>
      <c r="BL657" s="214"/>
      <c r="BM657" s="214"/>
      <c r="BN657" s="214"/>
      <c r="BO657" s="214"/>
      <c r="BP657" s="214"/>
      <c r="BQ657" s="214"/>
      <c r="BR657" s="214"/>
      <c r="BS657" s="214"/>
      <c r="BT657" s="214"/>
      <c r="BU657" s="214"/>
      <c r="BV657" s="214"/>
      <c r="BW657" s="214"/>
      <c r="BX657" s="214"/>
      <c r="BY657" s="214"/>
      <c r="BZ657" s="214"/>
      <c r="CA657" s="214"/>
    </row>
    <row r="658" spans="1:79" x14ac:dyDescent="0.25">
      <c r="A658" s="214"/>
      <c r="B658" s="214"/>
      <c r="C658" s="214"/>
      <c r="D658" s="214"/>
      <c r="E658" s="214"/>
      <c r="F658" s="214"/>
      <c r="G658" s="214"/>
      <c r="H658" s="214"/>
      <c r="I658" s="214"/>
      <c r="J658" s="214"/>
      <c r="K658" s="214"/>
      <c r="L658" s="214"/>
      <c r="M658" s="214"/>
      <c r="N658" s="214"/>
      <c r="O658" s="214"/>
      <c r="P658" s="214"/>
      <c r="Q658" s="214"/>
      <c r="R658" s="214"/>
      <c r="S658" s="214"/>
      <c r="T658" s="214"/>
      <c r="U658" s="214"/>
      <c r="V658" s="214"/>
      <c r="W658" s="214"/>
      <c r="X658" s="214"/>
      <c r="Y658" s="214"/>
      <c r="Z658" s="214"/>
      <c r="AA658" s="214"/>
      <c r="AB658" s="214"/>
      <c r="AC658" s="214"/>
      <c r="AD658" s="214"/>
      <c r="AE658" s="214"/>
      <c r="AF658" s="214"/>
      <c r="AG658" s="214"/>
      <c r="AH658" s="214"/>
      <c r="AI658" s="214"/>
      <c r="AJ658" s="214"/>
      <c r="AK658" s="214"/>
      <c r="AL658" s="214"/>
      <c r="AM658" s="214"/>
      <c r="AN658" s="214"/>
      <c r="AO658" s="214"/>
      <c r="AP658" s="214"/>
      <c r="AQ658" s="214"/>
      <c r="AR658" s="214"/>
      <c r="AS658" s="214"/>
      <c r="AT658" s="214"/>
      <c r="AU658" s="214"/>
      <c r="AV658" s="214"/>
      <c r="AW658" s="214"/>
      <c r="AX658" s="214"/>
      <c r="AY658" s="214"/>
      <c r="AZ658" s="214"/>
      <c r="BA658" s="214"/>
      <c r="BB658" s="214"/>
      <c r="BC658" s="214"/>
      <c r="BD658" s="214"/>
      <c r="BE658" s="214"/>
      <c r="BF658" s="214"/>
      <c r="BG658" s="214"/>
      <c r="BH658" s="214"/>
      <c r="BI658" s="214"/>
      <c r="BJ658" s="214"/>
      <c r="BK658" s="214"/>
      <c r="BL658" s="214"/>
      <c r="BM658" s="214"/>
      <c r="BN658" s="214"/>
      <c r="BO658" s="214"/>
      <c r="BP658" s="214"/>
      <c r="BQ658" s="214"/>
      <c r="BR658" s="214"/>
      <c r="BS658" s="214"/>
      <c r="BT658" s="214"/>
      <c r="BU658" s="214"/>
      <c r="BV658" s="214"/>
      <c r="BW658" s="214"/>
      <c r="BX658" s="214"/>
      <c r="BY658" s="214"/>
      <c r="BZ658" s="214"/>
      <c r="CA658" s="214"/>
    </row>
    <row r="659" spans="1:79" x14ac:dyDescent="0.25">
      <c r="A659" s="214"/>
      <c r="B659" s="214"/>
      <c r="C659" s="214"/>
      <c r="D659" s="214"/>
      <c r="E659" s="214"/>
      <c r="F659" s="214"/>
      <c r="G659" s="214"/>
      <c r="H659" s="214"/>
      <c r="I659" s="214"/>
      <c r="J659" s="214"/>
      <c r="K659" s="214"/>
      <c r="L659" s="214"/>
      <c r="M659" s="214"/>
      <c r="N659" s="214"/>
      <c r="O659" s="214"/>
      <c r="P659" s="214"/>
      <c r="Q659" s="214"/>
      <c r="R659" s="214"/>
      <c r="S659" s="214"/>
      <c r="T659" s="214"/>
      <c r="U659" s="214"/>
      <c r="V659" s="214"/>
      <c r="W659" s="214"/>
      <c r="X659" s="214"/>
      <c r="Y659" s="214"/>
      <c r="Z659" s="214"/>
      <c r="AA659" s="214"/>
      <c r="AB659" s="214"/>
      <c r="AC659" s="214"/>
      <c r="AD659" s="214"/>
      <c r="AE659" s="214"/>
      <c r="AF659" s="214"/>
      <c r="AG659" s="214"/>
      <c r="AH659" s="214"/>
      <c r="AI659" s="214"/>
      <c r="AJ659" s="214"/>
      <c r="AK659" s="214"/>
      <c r="AL659" s="214"/>
      <c r="AM659" s="214"/>
      <c r="AN659" s="214"/>
      <c r="AO659" s="214"/>
      <c r="AP659" s="214"/>
      <c r="AQ659" s="214"/>
      <c r="AR659" s="214"/>
      <c r="AS659" s="214"/>
      <c r="AT659" s="214"/>
      <c r="AU659" s="214"/>
      <c r="AV659" s="214"/>
      <c r="AW659" s="214"/>
      <c r="AX659" s="214"/>
      <c r="AY659" s="214"/>
      <c r="AZ659" s="214"/>
      <c r="BA659" s="214"/>
      <c r="BB659" s="214"/>
      <c r="BC659" s="214"/>
      <c r="BD659" s="214"/>
      <c r="BE659" s="214"/>
      <c r="BF659" s="214"/>
      <c r="BG659" s="214"/>
      <c r="BH659" s="214"/>
      <c r="BI659" s="214"/>
      <c r="BJ659" s="214"/>
      <c r="BK659" s="214"/>
      <c r="BL659" s="214"/>
      <c r="BM659" s="214"/>
      <c r="BN659" s="214"/>
      <c r="BO659" s="214"/>
      <c r="BP659" s="214"/>
      <c r="BQ659" s="214"/>
      <c r="BR659" s="214"/>
      <c r="BS659" s="214"/>
      <c r="BT659" s="214"/>
      <c r="BU659" s="214"/>
      <c r="BV659" s="214"/>
      <c r="BW659" s="214"/>
      <c r="BX659" s="214"/>
      <c r="BY659" s="214"/>
      <c r="BZ659" s="214"/>
      <c r="CA659" s="214"/>
    </row>
    <row r="660" spans="1:79" x14ac:dyDescent="0.25">
      <c r="A660" s="214"/>
      <c r="B660" s="214"/>
      <c r="C660" s="214"/>
      <c r="D660" s="214"/>
      <c r="E660" s="214"/>
      <c r="F660" s="214"/>
      <c r="G660" s="214"/>
      <c r="H660" s="214"/>
      <c r="I660" s="214"/>
      <c r="J660" s="214"/>
      <c r="K660" s="214"/>
      <c r="L660" s="214"/>
      <c r="M660" s="214"/>
      <c r="N660" s="214"/>
      <c r="O660" s="214"/>
      <c r="P660" s="214"/>
      <c r="Q660" s="214"/>
      <c r="R660" s="214"/>
      <c r="S660" s="214"/>
      <c r="T660" s="214"/>
      <c r="U660" s="214"/>
      <c r="V660" s="214"/>
      <c r="W660" s="214"/>
      <c r="X660" s="214"/>
      <c r="Y660" s="214"/>
      <c r="Z660" s="214"/>
      <c r="AA660" s="214"/>
      <c r="AB660" s="214"/>
      <c r="AC660" s="214"/>
      <c r="AD660" s="214"/>
      <c r="AE660" s="214"/>
      <c r="AF660" s="214"/>
      <c r="AG660" s="214"/>
      <c r="AH660" s="214"/>
      <c r="AI660" s="214"/>
      <c r="AJ660" s="214"/>
      <c r="AK660" s="214"/>
      <c r="AL660" s="214"/>
      <c r="AM660" s="214"/>
      <c r="AN660" s="214"/>
      <c r="AO660" s="214"/>
      <c r="AP660" s="214"/>
      <c r="AQ660" s="214"/>
      <c r="AR660" s="214"/>
      <c r="AS660" s="214"/>
      <c r="AT660" s="214"/>
      <c r="AU660" s="214"/>
      <c r="AV660" s="214"/>
      <c r="AW660" s="214"/>
      <c r="AX660" s="214"/>
      <c r="AY660" s="214"/>
      <c r="AZ660" s="214"/>
      <c r="BA660" s="214"/>
      <c r="BB660" s="214"/>
      <c r="BC660" s="214"/>
      <c r="BD660" s="214"/>
      <c r="BE660" s="214"/>
      <c r="BF660" s="214"/>
      <c r="BG660" s="214"/>
      <c r="BH660" s="214"/>
      <c r="BI660" s="214"/>
      <c r="BJ660" s="214"/>
      <c r="BK660" s="214"/>
      <c r="BL660" s="214"/>
      <c r="BM660" s="214"/>
      <c r="BN660" s="214"/>
      <c r="BO660" s="214"/>
      <c r="BP660" s="214"/>
      <c r="BQ660" s="214"/>
      <c r="BR660" s="214"/>
      <c r="BS660" s="214"/>
      <c r="BT660" s="214"/>
      <c r="BU660" s="214"/>
      <c r="BV660" s="214"/>
      <c r="BW660" s="214"/>
      <c r="BX660" s="214"/>
      <c r="BY660" s="214"/>
      <c r="BZ660" s="214"/>
      <c r="CA660" s="214"/>
    </row>
    <row r="661" spans="1:79" x14ac:dyDescent="0.25">
      <c r="A661" s="214"/>
      <c r="B661" s="214"/>
      <c r="C661" s="214"/>
      <c r="D661" s="214"/>
      <c r="E661" s="214"/>
      <c r="F661" s="214"/>
      <c r="G661" s="214"/>
      <c r="H661" s="214"/>
      <c r="I661" s="214"/>
      <c r="J661" s="214"/>
      <c r="K661" s="214"/>
      <c r="L661" s="214"/>
      <c r="M661" s="214"/>
      <c r="N661" s="214"/>
      <c r="O661" s="214"/>
      <c r="P661" s="214"/>
      <c r="Q661" s="214"/>
      <c r="R661" s="214"/>
      <c r="S661" s="214"/>
      <c r="T661" s="214"/>
      <c r="U661" s="214"/>
      <c r="V661" s="214"/>
      <c r="W661" s="214"/>
      <c r="X661" s="214"/>
      <c r="Y661" s="214"/>
      <c r="Z661" s="214"/>
      <c r="AA661" s="214"/>
      <c r="AB661" s="214"/>
      <c r="AC661" s="214"/>
      <c r="AD661" s="214"/>
      <c r="AE661" s="214"/>
      <c r="AF661" s="214"/>
      <c r="AG661" s="214"/>
      <c r="AH661" s="214"/>
      <c r="AI661" s="214"/>
      <c r="AJ661" s="214"/>
      <c r="AK661" s="214"/>
      <c r="AL661" s="214"/>
      <c r="AM661" s="214"/>
      <c r="AN661" s="214"/>
      <c r="AO661" s="214"/>
      <c r="AP661" s="214"/>
      <c r="AQ661" s="214"/>
      <c r="AR661" s="214"/>
      <c r="AS661" s="214"/>
      <c r="AT661" s="214"/>
      <c r="AU661" s="214"/>
      <c r="AV661" s="214"/>
      <c r="AW661" s="214"/>
      <c r="AX661" s="214"/>
      <c r="AY661" s="214"/>
      <c r="AZ661" s="214"/>
      <c r="BA661" s="214"/>
      <c r="BB661" s="214"/>
      <c r="BC661" s="214"/>
      <c r="BD661" s="214"/>
      <c r="BE661" s="214"/>
      <c r="BF661" s="214"/>
      <c r="BG661" s="214"/>
      <c r="BH661" s="214"/>
      <c r="BI661" s="214"/>
      <c r="BJ661" s="214"/>
      <c r="BK661" s="214"/>
      <c r="BL661" s="214"/>
      <c r="BM661" s="214"/>
      <c r="BN661" s="214"/>
      <c r="BO661" s="214"/>
      <c r="BP661" s="214"/>
      <c r="BQ661" s="214"/>
      <c r="BR661" s="214"/>
      <c r="BS661" s="214"/>
      <c r="BT661" s="214"/>
      <c r="BU661" s="214"/>
      <c r="BV661" s="214"/>
      <c r="BW661" s="214"/>
      <c r="BX661" s="214"/>
      <c r="BY661" s="214"/>
      <c r="BZ661" s="214"/>
      <c r="CA661" s="214"/>
    </row>
    <row r="662" spans="1:79" x14ac:dyDescent="0.25">
      <c r="A662" s="214"/>
      <c r="B662" s="214"/>
      <c r="C662" s="214"/>
      <c r="D662" s="214"/>
      <c r="E662" s="214"/>
      <c r="F662" s="214"/>
      <c r="G662" s="214"/>
      <c r="H662" s="214"/>
      <c r="I662" s="214"/>
      <c r="J662" s="214"/>
      <c r="K662" s="214"/>
      <c r="L662" s="214"/>
      <c r="M662" s="214"/>
      <c r="N662" s="214"/>
      <c r="O662" s="214"/>
      <c r="P662" s="214"/>
      <c r="Q662" s="214"/>
      <c r="R662" s="214"/>
      <c r="S662" s="214"/>
      <c r="T662" s="214"/>
      <c r="U662" s="214"/>
      <c r="V662" s="214"/>
      <c r="W662" s="214"/>
      <c r="X662" s="214"/>
      <c r="Y662" s="214"/>
      <c r="Z662" s="214"/>
      <c r="AA662" s="214"/>
      <c r="AB662" s="214"/>
      <c r="AC662" s="214"/>
      <c r="AD662" s="214"/>
      <c r="AE662" s="214"/>
      <c r="AF662" s="214"/>
      <c r="AG662" s="214"/>
      <c r="AH662" s="214"/>
      <c r="AI662" s="214"/>
      <c r="AJ662" s="214"/>
      <c r="AK662" s="214"/>
      <c r="AL662" s="214"/>
      <c r="AM662" s="214"/>
      <c r="AN662" s="214"/>
      <c r="AO662" s="214"/>
      <c r="AP662" s="214"/>
      <c r="AQ662" s="214"/>
      <c r="AR662" s="214"/>
      <c r="AS662" s="214"/>
      <c r="AT662" s="214"/>
      <c r="AU662" s="214"/>
      <c r="AV662" s="214"/>
      <c r="AW662" s="214"/>
      <c r="AX662" s="214"/>
      <c r="AY662" s="214"/>
      <c r="AZ662" s="214"/>
      <c r="BA662" s="214"/>
      <c r="BB662" s="214"/>
      <c r="BC662" s="214"/>
      <c r="BD662" s="214"/>
      <c r="BE662" s="214"/>
      <c r="BF662" s="214"/>
      <c r="BG662" s="214"/>
      <c r="BH662" s="214"/>
      <c r="BI662" s="214"/>
      <c r="BJ662" s="214"/>
      <c r="BK662" s="214"/>
      <c r="BL662" s="214"/>
      <c r="BM662" s="214"/>
      <c r="BN662" s="214"/>
      <c r="BO662" s="214"/>
      <c r="BP662" s="214"/>
      <c r="BQ662" s="214"/>
      <c r="BR662" s="214"/>
      <c r="BS662" s="214"/>
      <c r="BT662" s="214"/>
      <c r="BU662" s="214"/>
      <c r="BV662" s="214"/>
      <c r="BW662" s="214"/>
      <c r="BX662" s="214"/>
      <c r="BY662" s="214"/>
      <c r="BZ662" s="214"/>
      <c r="CA662" s="214"/>
    </row>
    <row r="663" spans="1:79" x14ac:dyDescent="0.25">
      <c r="A663" s="214"/>
      <c r="B663" s="214"/>
      <c r="C663" s="214"/>
      <c r="D663" s="214"/>
      <c r="E663" s="214"/>
      <c r="F663" s="214"/>
      <c r="G663" s="214"/>
      <c r="H663" s="214"/>
      <c r="I663" s="214"/>
      <c r="J663" s="214"/>
      <c r="K663" s="214"/>
      <c r="L663" s="214"/>
      <c r="M663" s="214"/>
      <c r="N663" s="214"/>
      <c r="O663" s="214"/>
      <c r="P663" s="214"/>
      <c r="Q663" s="214"/>
      <c r="R663" s="214"/>
      <c r="S663" s="214"/>
      <c r="T663" s="214"/>
      <c r="U663" s="214"/>
      <c r="V663" s="214"/>
      <c r="W663" s="214"/>
      <c r="X663" s="214"/>
      <c r="Y663" s="214"/>
      <c r="Z663" s="214"/>
      <c r="AA663" s="214"/>
      <c r="AB663" s="214"/>
      <c r="AC663" s="214"/>
      <c r="AD663" s="214"/>
      <c r="AE663" s="214"/>
      <c r="AF663" s="214"/>
      <c r="AG663" s="214"/>
      <c r="AH663" s="214"/>
      <c r="AI663" s="214"/>
      <c r="AJ663" s="214"/>
      <c r="AK663" s="214"/>
      <c r="AL663" s="214"/>
      <c r="AM663" s="214"/>
      <c r="AN663" s="214"/>
      <c r="AO663" s="214"/>
      <c r="AP663" s="214"/>
      <c r="AQ663" s="214"/>
      <c r="AR663" s="214"/>
      <c r="AS663" s="214"/>
      <c r="AT663" s="214"/>
      <c r="AU663" s="214"/>
      <c r="AV663" s="214"/>
      <c r="AW663" s="214"/>
      <c r="AX663" s="214"/>
      <c r="AY663" s="214"/>
      <c r="AZ663" s="214"/>
      <c r="BA663" s="214"/>
      <c r="BB663" s="214"/>
      <c r="BC663" s="214"/>
      <c r="BD663" s="214"/>
      <c r="BE663" s="214"/>
      <c r="BF663" s="214"/>
      <c r="BG663" s="214"/>
      <c r="BH663" s="214"/>
      <c r="BI663" s="214"/>
      <c r="BJ663" s="214"/>
      <c r="BK663" s="214"/>
      <c r="BL663" s="214"/>
      <c r="BM663" s="214"/>
      <c r="BN663" s="214"/>
      <c r="BO663" s="214"/>
      <c r="BP663" s="214"/>
      <c r="BQ663" s="214"/>
      <c r="BR663" s="214"/>
      <c r="BS663" s="214"/>
      <c r="BT663" s="214"/>
      <c r="BU663" s="214"/>
      <c r="BV663" s="214"/>
      <c r="BW663" s="214"/>
      <c r="BX663" s="214"/>
      <c r="BY663" s="214"/>
      <c r="BZ663" s="214"/>
      <c r="CA663" s="214"/>
    </row>
    <row r="664" spans="1:79" x14ac:dyDescent="0.25">
      <c r="A664" s="214"/>
      <c r="B664" s="214"/>
      <c r="C664" s="214"/>
      <c r="D664" s="214"/>
      <c r="E664" s="214"/>
      <c r="F664" s="214"/>
      <c r="G664" s="214"/>
      <c r="H664" s="214"/>
      <c r="I664" s="214"/>
      <c r="J664" s="214"/>
      <c r="K664" s="214"/>
      <c r="L664" s="214"/>
      <c r="M664" s="214"/>
      <c r="N664" s="214"/>
      <c r="O664" s="214"/>
      <c r="P664" s="214"/>
      <c r="Q664" s="214"/>
      <c r="R664" s="214"/>
      <c r="S664" s="214"/>
      <c r="T664" s="214"/>
      <c r="U664" s="214"/>
      <c r="V664" s="214"/>
      <c r="W664" s="214"/>
      <c r="X664" s="214"/>
      <c r="Y664" s="214"/>
      <c r="Z664" s="214"/>
      <c r="AA664" s="214"/>
      <c r="AB664" s="214"/>
      <c r="AC664" s="214"/>
      <c r="AD664" s="214"/>
      <c r="AE664" s="214"/>
      <c r="AF664" s="214"/>
      <c r="AG664" s="214"/>
      <c r="AH664" s="214"/>
      <c r="AI664" s="214"/>
      <c r="AJ664" s="214"/>
      <c r="AK664" s="214"/>
      <c r="AL664" s="214"/>
      <c r="AM664" s="214"/>
      <c r="AN664" s="214"/>
      <c r="AO664" s="214"/>
      <c r="AP664" s="214"/>
      <c r="AQ664" s="214"/>
      <c r="AR664" s="214"/>
      <c r="AS664" s="214"/>
      <c r="AT664" s="214"/>
      <c r="AU664" s="214"/>
      <c r="AV664" s="214"/>
      <c r="AW664" s="214"/>
      <c r="AX664" s="214"/>
      <c r="AY664" s="214"/>
      <c r="AZ664" s="214"/>
      <c r="BA664" s="214"/>
      <c r="BB664" s="214"/>
      <c r="BC664" s="214"/>
      <c r="BD664" s="214"/>
      <c r="BE664" s="214"/>
      <c r="BF664" s="214"/>
      <c r="BG664" s="214"/>
      <c r="BH664" s="214"/>
      <c r="BI664" s="214"/>
      <c r="BJ664" s="214"/>
      <c r="BK664" s="214"/>
      <c r="BL664" s="214"/>
      <c r="BM664" s="214"/>
      <c r="BN664" s="214"/>
      <c r="BO664" s="214"/>
      <c r="BP664" s="214"/>
      <c r="BQ664" s="214"/>
      <c r="BR664" s="214"/>
      <c r="BS664" s="214"/>
      <c r="BT664" s="214"/>
      <c r="BU664" s="214"/>
      <c r="BV664" s="214"/>
      <c r="BW664" s="214"/>
      <c r="BX664" s="214"/>
      <c r="BY664" s="214"/>
      <c r="BZ664" s="214"/>
      <c r="CA664" s="214"/>
    </row>
    <row r="665" spans="1:79" x14ac:dyDescent="0.25">
      <c r="A665" s="214"/>
      <c r="B665" s="214"/>
      <c r="C665" s="214"/>
      <c r="D665" s="214"/>
      <c r="E665" s="214"/>
      <c r="F665" s="214"/>
      <c r="G665" s="214"/>
      <c r="H665" s="214"/>
      <c r="I665" s="214"/>
      <c r="J665" s="214"/>
      <c r="K665" s="214"/>
      <c r="L665" s="214"/>
      <c r="M665" s="214"/>
      <c r="N665" s="214"/>
      <c r="O665" s="214"/>
      <c r="P665" s="214"/>
      <c r="Q665" s="214"/>
      <c r="R665" s="214"/>
      <c r="S665" s="214"/>
      <c r="T665" s="214"/>
      <c r="U665" s="214"/>
      <c r="V665" s="214"/>
      <c r="W665" s="214"/>
      <c r="X665" s="214"/>
      <c r="Y665" s="214"/>
      <c r="Z665" s="214"/>
      <c r="AA665" s="214"/>
      <c r="AB665" s="214"/>
      <c r="AC665" s="214"/>
      <c r="AD665" s="214"/>
      <c r="AE665" s="214"/>
      <c r="AF665" s="214"/>
      <c r="AG665" s="214"/>
      <c r="AH665" s="214"/>
      <c r="AI665" s="214"/>
      <c r="AJ665" s="214"/>
      <c r="AK665" s="214"/>
      <c r="AL665" s="214"/>
      <c r="AM665" s="214"/>
      <c r="AN665" s="214"/>
      <c r="AO665" s="214"/>
      <c r="AP665" s="214"/>
      <c r="AQ665" s="214"/>
      <c r="AR665" s="214"/>
      <c r="AS665" s="214"/>
      <c r="AT665" s="214"/>
      <c r="AU665" s="214"/>
      <c r="AV665" s="214"/>
      <c r="AW665" s="214"/>
      <c r="AX665" s="214"/>
      <c r="AY665" s="214"/>
      <c r="AZ665" s="214"/>
      <c r="BA665" s="214"/>
      <c r="BB665" s="214"/>
      <c r="BC665" s="214"/>
      <c r="BD665" s="214"/>
      <c r="BE665" s="214"/>
      <c r="BF665" s="214"/>
      <c r="BG665" s="214"/>
      <c r="BH665" s="214"/>
      <c r="BI665" s="214"/>
      <c r="BJ665" s="214"/>
      <c r="BK665" s="214"/>
      <c r="BL665" s="214"/>
      <c r="BM665" s="214"/>
      <c r="BN665" s="214"/>
      <c r="BO665" s="214"/>
      <c r="BP665" s="214"/>
      <c r="BQ665" s="214"/>
      <c r="BR665" s="214"/>
      <c r="BS665" s="214"/>
      <c r="BT665" s="214"/>
      <c r="BU665" s="214"/>
      <c r="BV665" s="214"/>
      <c r="BW665" s="214"/>
      <c r="BX665" s="214"/>
      <c r="BY665" s="214"/>
      <c r="BZ665" s="214"/>
      <c r="CA665" s="214"/>
    </row>
    <row r="666" spans="1:79" x14ac:dyDescent="0.25">
      <c r="A666" s="214"/>
      <c r="B666" s="214"/>
      <c r="C666" s="214"/>
      <c r="D666" s="214"/>
      <c r="E666" s="214"/>
      <c r="F666" s="214"/>
      <c r="G666" s="214"/>
      <c r="H666" s="214"/>
      <c r="I666" s="214"/>
      <c r="J666" s="214"/>
      <c r="K666" s="214"/>
      <c r="L666" s="214"/>
      <c r="M666" s="214"/>
      <c r="N666" s="214"/>
      <c r="O666" s="214"/>
      <c r="P666" s="214"/>
      <c r="Q666" s="214"/>
      <c r="R666" s="214"/>
      <c r="S666" s="214"/>
      <c r="T666" s="214"/>
      <c r="U666" s="214"/>
      <c r="V666" s="214"/>
      <c r="W666" s="214"/>
      <c r="X666" s="214"/>
      <c r="Y666" s="214"/>
      <c r="Z666" s="214"/>
      <c r="AA666" s="214"/>
      <c r="AB666" s="214"/>
      <c r="AC666" s="214"/>
      <c r="AD666" s="214"/>
      <c r="AE666" s="214"/>
      <c r="AF666" s="214"/>
      <c r="AG666" s="214"/>
      <c r="AH666" s="214"/>
      <c r="AI666" s="214"/>
      <c r="AJ666" s="214"/>
      <c r="AK666" s="214"/>
      <c r="AL666" s="214"/>
      <c r="AM666" s="214"/>
      <c r="AN666" s="214"/>
      <c r="AO666" s="214"/>
      <c r="AP666" s="214"/>
      <c r="AQ666" s="214"/>
      <c r="AR666" s="214"/>
      <c r="AS666" s="214"/>
      <c r="AT666" s="214"/>
      <c r="AU666" s="214"/>
      <c r="AV666" s="214"/>
      <c r="AW666" s="214"/>
      <c r="AX666" s="214"/>
      <c r="AY666" s="214"/>
      <c r="AZ666" s="214"/>
      <c r="BA666" s="214"/>
      <c r="BB666" s="214"/>
      <c r="BC666" s="214"/>
      <c r="BD666" s="214"/>
      <c r="BE666" s="214"/>
      <c r="BF666" s="214"/>
      <c r="BG666" s="214"/>
      <c r="BH666" s="214"/>
      <c r="BI666" s="214"/>
      <c r="BJ666" s="214"/>
      <c r="BK666" s="214"/>
      <c r="BL666" s="214"/>
      <c r="BM666" s="214"/>
      <c r="BN666" s="214"/>
      <c r="BO666" s="214"/>
      <c r="BP666" s="214"/>
      <c r="BQ666" s="214"/>
      <c r="BR666" s="214"/>
      <c r="BS666" s="214"/>
      <c r="BT666" s="214"/>
      <c r="BU666" s="214"/>
      <c r="BV666" s="214"/>
      <c r="BW666" s="214"/>
      <c r="BX666" s="214"/>
      <c r="BY666" s="214"/>
      <c r="BZ666" s="214"/>
      <c r="CA666" s="214"/>
    </row>
    <row r="667" spans="1:79" x14ac:dyDescent="0.25">
      <c r="A667" s="214"/>
      <c r="B667" s="214"/>
      <c r="C667" s="214"/>
      <c r="D667" s="214"/>
      <c r="E667" s="214"/>
      <c r="F667" s="214"/>
      <c r="G667" s="214"/>
      <c r="H667" s="214"/>
      <c r="I667" s="214"/>
      <c r="J667" s="214"/>
      <c r="K667" s="214"/>
      <c r="L667" s="214"/>
      <c r="M667" s="214"/>
      <c r="N667" s="214"/>
      <c r="O667" s="214"/>
      <c r="P667" s="214"/>
      <c r="Q667" s="214"/>
      <c r="R667" s="214"/>
      <c r="S667" s="214"/>
      <c r="T667" s="214"/>
      <c r="U667" s="214"/>
      <c r="V667" s="214"/>
      <c r="W667" s="214"/>
      <c r="X667" s="214"/>
      <c r="Y667" s="214"/>
      <c r="Z667" s="214"/>
      <c r="AA667" s="214"/>
      <c r="AB667" s="214"/>
      <c r="AC667" s="214"/>
      <c r="AD667" s="214"/>
      <c r="AE667" s="214"/>
      <c r="AF667" s="214"/>
      <c r="AG667" s="214"/>
      <c r="AH667" s="214"/>
      <c r="AI667" s="214"/>
      <c r="AJ667" s="214"/>
      <c r="AK667" s="214"/>
      <c r="AL667" s="214"/>
      <c r="AM667" s="214"/>
      <c r="AN667" s="214"/>
      <c r="AO667" s="214"/>
      <c r="AP667" s="214"/>
      <c r="AQ667" s="214"/>
      <c r="AR667" s="214"/>
      <c r="AS667" s="214"/>
      <c r="AT667" s="214"/>
      <c r="AU667" s="214"/>
      <c r="AV667" s="214"/>
      <c r="AW667" s="214"/>
      <c r="AX667" s="214"/>
      <c r="AY667" s="214"/>
      <c r="AZ667" s="214"/>
      <c r="BA667" s="214"/>
      <c r="BB667" s="214"/>
      <c r="BC667" s="214"/>
      <c r="BD667" s="214"/>
      <c r="BE667" s="214"/>
      <c r="BF667" s="214"/>
      <c r="BG667" s="214"/>
      <c r="BH667" s="214"/>
      <c r="BI667" s="214"/>
      <c r="BJ667" s="214"/>
      <c r="BK667" s="214"/>
      <c r="BL667" s="214"/>
      <c r="BM667" s="214"/>
      <c r="BN667" s="214"/>
      <c r="BO667" s="214"/>
      <c r="BP667" s="214"/>
      <c r="BQ667" s="214"/>
      <c r="BR667" s="214"/>
      <c r="BS667" s="214"/>
      <c r="BT667" s="214"/>
      <c r="BU667" s="214"/>
      <c r="BV667" s="214"/>
      <c r="BW667" s="214"/>
      <c r="BX667" s="214"/>
      <c r="BY667" s="214"/>
      <c r="BZ667" s="214"/>
      <c r="CA667" s="214"/>
    </row>
    <row r="668" spans="1:79" x14ac:dyDescent="0.25">
      <c r="A668" s="214"/>
      <c r="B668" s="214"/>
      <c r="C668" s="214"/>
      <c r="D668" s="214"/>
      <c r="E668" s="214"/>
      <c r="F668" s="214"/>
      <c r="G668" s="214"/>
      <c r="H668" s="214"/>
      <c r="I668" s="214"/>
      <c r="J668" s="214"/>
      <c r="K668" s="214"/>
      <c r="L668" s="214"/>
      <c r="M668" s="214"/>
      <c r="N668" s="214"/>
      <c r="O668" s="214"/>
      <c r="P668" s="214"/>
      <c r="Q668" s="214"/>
      <c r="R668" s="214"/>
      <c r="S668" s="214"/>
      <c r="T668" s="214"/>
      <c r="U668" s="214"/>
      <c r="V668" s="214"/>
      <c r="W668" s="214"/>
      <c r="X668" s="214"/>
      <c r="Y668" s="214"/>
      <c r="Z668" s="214"/>
      <c r="AA668" s="214"/>
      <c r="AB668" s="214"/>
      <c r="AC668" s="214"/>
      <c r="AD668" s="214"/>
      <c r="AE668" s="214"/>
      <c r="AF668" s="214"/>
      <c r="AG668" s="214"/>
      <c r="AH668" s="214"/>
      <c r="AI668" s="214"/>
      <c r="AJ668" s="214"/>
      <c r="AK668" s="214"/>
      <c r="AL668" s="214"/>
      <c r="AM668" s="214"/>
      <c r="AN668" s="214"/>
      <c r="AO668" s="214"/>
      <c r="AP668" s="214"/>
      <c r="AQ668" s="214"/>
      <c r="AR668" s="214"/>
      <c r="AS668" s="214"/>
      <c r="AT668" s="214"/>
      <c r="AU668" s="214"/>
      <c r="AV668" s="214"/>
      <c r="AW668" s="214"/>
      <c r="AX668" s="214"/>
      <c r="AY668" s="214"/>
      <c r="AZ668" s="214"/>
      <c r="BA668" s="214"/>
      <c r="BB668" s="214"/>
      <c r="BC668" s="214"/>
      <c r="BD668" s="214"/>
      <c r="BE668" s="214"/>
      <c r="BF668" s="214"/>
      <c r="BG668" s="214"/>
      <c r="BH668" s="214"/>
      <c r="BI668" s="214"/>
      <c r="BJ668" s="214"/>
      <c r="BK668" s="214"/>
      <c r="BL668" s="214"/>
      <c r="BM668" s="214"/>
      <c r="BN668" s="214"/>
      <c r="BO668" s="214"/>
      <c r="BP668" s="214"/>
      <c r="BQ668" s="214"/>
      <c r="BR668" s="214"/>
      <c r="BS668" s="214"/>
      <c r="BT668" s="214"/>
      <c r="BU668" s="214"/>
      <c r="BV668" s="214"/>
      <c r="BW668" s="214"/>
      <c r="BX668" s="214"/>
      <c r="BY668" s="214"/>
      <c r="BZ668" s="214"/>
      <c r="CA668" s="214"/>
    </row>
    <row r="669" spans="1:79" x14ac:dyDescent="0.25">
      <c r="A669" s="214"/>
      <c r="B669" s="214"/>
      <c r="C669" s="214"/>
      <c r="D669" s="214"/>
      <c r="E669" s="214"/>
      <c r="F669" s="214"/>
      <c r="G669" s="214"/>
      <c r="H669" s="214"/>
      <c r="I669" s="214"/>
      <c r="J669" s="214"/>
      <c r="K669" s="214"/>
      <c r="L669" s="214"/>
      <c r="M669" s="214"/>
      <c r="N669" s="214"/>
      <c r="O669" s="214"/>
      <c r="P669" s="214"/>
      <c r="Q669" s="214"/>
      <c r="R669" s="214"/>
      <c r="S669" s="214"/>
      <c r="T669" s="214"/>
      <c r="U669" s="214"/>
      <c r="V669" s="214"/>
      <c r="W669" s="214"/>
      <c r="X669" s="214"/>
      <c r="Y669" s="214"/>
      <c r="Z669" s="214"/>
      <c r="AA669" s="214"/>
      <c r="AB669" s="214"/>
      <c r="AC669" s="214"/>
      <c r="AD669" s="214"/>
      <c r="AE669" s="214"/>
      <c r="AF669" s="214"/>
      <c r="AG669" s="214"/>
      <c r="AH669" s="214"/>
      <c r="AI669" s="214"/>
      <c r="AJ669" s="214"/>
      <c r="AK669" s="214"/>
      <c r="AL669" s="214"/>
      <c r="AM669" s="214"/>
      <c r="AN669" s="214"/>
      <c r="AO669" s="214"/>
      <c r="AP669" s="214"/>
      <c r="AQ669" s="214"/>
      <c r="AR669" s="214"/>
      <c r="AS669" s="214"/>
      <c r="AT669" s="214"/>
      <c r="AU669" s="214"/>
      <c r="AV669" s="214"/>
      <c r="AW669" s="214"/>
      <c r="AX669" s="214"/>
      <c r="AY669" s="214"/>
      <c r="AZ669" s="214"/>
      <c r="BA669" s="214"/>
      <c r="BB669" s="214"/>
      <c r="BC669" s="214"/>
      <c r="BD669" s="214"/>
      <c r="BE669" s="214"/>
      <c r="BF669" s="214"/>
      <c r="BG669" s="214"/>
      <c r="BH669" s="214"/>
      <c r="BI669" s="214"/>
      <c r="BJ669" s="214"/>
      <c r="BK669" s="214"/>
      <c r="BL669" s="214"/>
      <c r="BM669" s="214"/>
      <c r="BN669" s="214"/>
      <c r="BO669" s="214"/>
      <c r="BP669" s="214"/>
      <c r="BQ669" s="214"/>
      <c r="BR669" s="214"/>
      <c r="BS669" s="214"/>
      <c r="BT669" s="214"/>
      <c r="BU669" s="214"/>
      <c r="BV669" s="214"/>
      <c r="BW669" s="214"/>
      <c r="BX669" s="214"/>
      <c r="BY669" s="214"/>
      <c r="BZ669" s="214"/>
      <c r="CA669" s="214"/>
    </row>
    <row r="670" spans="1:79" x14ac:dyDescent="0.25">
      <c r="A670" s="214"/>
      <c r="B670" s="214"/>
      <c r="C670" s="214"/>
      <c r="D670" s="214"/>
      <c r="E670" s="214"/>
      <c r="F670" s="214"/>
      <c r="G670" s="214"/>
      <c r="H670" s="214"/>
      <c r="I670" s="214"/>
      <c r="J670" s="214"/>
      <c r="K670" s="214"/>
      <c r="L670" s="214"/>
      <c r="M670" s="214"/>
      <c r="N670" s="214"/>
      <c r="O670" s="214"/>
      <c r="P670" s="214"/>
      <c r="Q670" s="214"/>
      <c r="R670" s="214"/>
      <c r="S670" s="214"/>
      <c r="T670" s="214"/>
      <c r="U670" s="214"/>
      <c r="V670" s="214"/>
      <c r="W670" s="214"/>
      <c r="X670" s="214"/>
      <c r="Y670" s="214"/>
      <c r="Z670" s="214"/>
      <c r="AA670" s="214"/>
      <c r="AB670" s="214"/>
      <c r="AC670" s="214"/>
      <c r="AD670" s="214"/>
      <c r="AE670" s="214"/>
      <c r="AF670" s="214"/>
      <c r="AG670" s="214"/>
      <c r="AH670" s="214"/>
      <c r="AI670" s="214"/>
      <c r="AJ670" s="214"/>
      <c r="AK670" s="214"/>
      <c r="AL670" s="214"/>
      <c r="AM670" s="214"/>
      <c r="AN670" s="214"/>
      <c r="AO670" s="214"/>
      <c r="AP670" s="214"/>
      <c r="AQ670" s="214"/>
      <c r="AR670" s="214"/>
      <c r="AS670" s="214"/>
      <c r="AT670" s="214"/>
      <c r="AU670" s="214"/>
      <c r="AV670" s="214"/>
      <c r="AW670" s="214"/>
      <c r="AX670" s="214"/>
      <c r="AY670" s="214"/>
      <c r="AZ670" s="214"/>
      <c r="BA670" s="214"/>
      <c r="BB670" s="214"/>
      <c r="BC670" s="214"/>
      <c r="BD670" s="214"/>
      <c r="BE670" s="214"/>
      <c r="BF670" s="214"/>
      <c r="BG670" s="214"/>
      <c r="BH670" s="214"/>
      <c r="BI670" s="214"/>
      <c r="BJ670" s="214"/>
      <c r="BK670" s="214"/>
      <c r="BL670" s="214"/>
      <c r="BM670" s="214"/>
      <c r="BN670" s="214"/>
      <c r="BO670" s="214"/>
      <c r="BP670" s="214"/>
      <c r="BQ670" s="214"/>
      <c r="BR670" s="214"/>
      <c r="BS670" s="214"/>
      <c r="BT670" s="214"/>
      <c r="BU670" s="214"/>
      <c r="BV670" s="214"/>
      <c r="BW670" s="214"/>
      <c r="BX670" s="214"/>
      <c r="BY670" s="214"/>
      <c r="BZ670" s="214"/>
      <c r="CA670" s="214"/>
    </row>
    <row r="671" spans="1:79" x14ac:dyDescent="0.25">
      <c r="A671" s="214"/>
      <c r="B671" s="214"/>
      <c r="C671" s="214"/>
      <c r="D671" s="214"/>
      <c r="E671" s="214"/>
      <c r="F671" s="214"/>
      <c r="G671" s="214"/>
      <c r="H671" s="214"/>
      <c r="I671" s="214"/>
      <c r="J671" s="214"/>
      <c r="K671" s="214"/>
      <c r="L671" s="214"/>
      <c r="M671" s="214"/>
      <c r="N671" s="214"/>
      <c r="O671" s="214"/>
      <c r="P671" s="214"/>
      <c r="Q671" s="214"/>
      <c r="R671" s="214"/>
      <c r="S671" s="214"/>
      <c r="T671" s="214"/>
      <c r="U671" s="214"/>
      <c r="V671" s="214"/>
      <c r="W671" s="214"/>
      <c r="X671" s="214"/>
      <c r="Y671" s="214"/>
      <c r="Z671" s="214"/>
      <c r="AA671" s="214"/>
      <c r="AB671" s="214"/>
      <c r="AC671" s="214"/>
      <c r="AD671" s="214"/>
      <c r="AE671" s="214"/>
      <c r="AF671" s="214"/>
      <c r="AG671" s="214"/>
      <c r="AH671" s="214"/>
      <c r="AI671" s="214"/>
      <c r="AJ671" s="214"/>
      <c r="AK671" s="214"/>
      <c r="AL671" s="214"/>
      <c r="AM671" s="214"/>
      <c r="AN671" s="214"/>
      <c r="AO671" s="214"/>
      <c r="AP671" s="214"/>
      <c r="AQ671" s="214"/>
      <c r="AR671" s="214"/>
      <c r="AS671" s="214"/>
      <c r="AT671" s="214"/>
      <c r="AU671" s="214"/>
      <c r="AV671" s="214"/>
      <c r="AW671" s="214"/>
      <c r="AX671" s="214"/>
      <c r="AY671" s="214"/>
      <c r="AZ671" s="214"/>
      <c r="BA671" s="214"/>
      <c r="BB671" s="214"/>
      <c r="BC671" s="214"/>
      <c r="BD671" s="214"/>
      <c r="BE671" s="214"/>
      <c r="BF671" s="214"/>
      <c r="BG671" s="214"/>
      <c r="BH671" s="214"/>
      <c r="BI671" s="214"/>
      <c r="BJ671" s="214"/>
      <c r="BK671" s="214"/>
      <c r="BL671" s="214"/>
      <c r="BM671" s="214"/>
      <c r="BN671" s="214"/>
      <c r="BO671" s="214"/>
      <c r="BP671" s="214"/>
      <c r="BQ671" s="214"/>
      <c r="BR671" s="214"/>
      <c r="BS671" s="214"/>
      <c r="BT671" s="214"/>
      <c r="BU671" s="214"/>
      <c r="BV671" s="214"/>
      <c r="BW671" s="214"/>
      <c r="BX671" s="214"/>
      <c r="BY671" s="214"/>
      <c r="BZ671" s="214"/>
      <c r="CA671" s="214"/>
    </row>
    <row r="672" spans="1:79" x14ac:dyDescent="0.25">
      <c r="A672" s="214"/>
      <c r="B672" s="214"/>
      <c r="C672" s="214"/>
      <c r="D672" s="214"/>
      <c r="E672" s="214"/>
      <c r="F672" s="214"/>
      <c r="G672" s="214"/>
      <c r="H672" s="214"/>
      <c r="I672" s="214"/>
      <c r="J672" s="214"/>
      <c r="K672" s="214"/>
      <c r="L672" s="214"/>
      <c r="M672" s="214"/>
      <c r="N672" s="214"/>
      <c r="O672" s="214"/>
      <c r="P672" s="214"/>
      <c r="Q672" s="214"/>
      <c r="R672" s="214"/>
      <c r="S672" s="214"/>
      <c r="T672" s="214"/>
      <c r="U672" s="214"/>
      <c r="V672" s="214"/>
      <c r="W672" s="214"/>
      <c r="X672" s="214"/>
      <c r="Y672" s="214"/>
      <c r="Z672" s="214"/>
      <c r="AA672" s="214"/>
      <c r="AB672" s="214"/>
      <c r="AC672" s="214"/>
      <c r="AD672" s="214"/>
      <c r="AE672" s="214"/>
      <c r="AF672" s="214"/>
      <c r="AG672" s="214"/>
      <c r="AH672" s="214"/>
      <c r="AI672" s="214"/>
      <c r="AJ672" s="214"/>
      <c r="AK672" s="214"/>
      <c r="AL672" s="214"/>
      <c r="AM672" s="214"/>
      <c r="AN672" s="214"/>
      <c r="AO672" s="214"/>
      <c r="AP672" s="214"/>
      <c r="AQ672" s="214"/>
      <c r="AR672" s="214"/>
      <c r="AS672" s="214"/>
      <c r="AT672" s="214"/>
      <c r="AU672" s="214"/>
      <c r="AV672" s="214"/>
      <c r="AW672" s="214"/>
      <c r="AX672" s="214"/>
      <c r="AY672" s="214"/>
      <c r="AZ672" s="214"/>
      <c r="BA672" s="214"/>
      <c r="BB672" s="214"/>
      <c r="BC672" s="214"/>
      <c r="BD672" s="214"/>
      <c r="BE672" s="214"/>
      <c r="BF672" s="214"/>
      <c r="BG672" s="214"/>
      <c r="BH672" s="214"/>
      <c r="BI672" s="214"/>
      <c r="BJ672" s="214"/>
      <c r="BK672" s="214"/>
      <c r="BL672" s="214"/>
      <c r="BM672" s="214"/>
      <c r="BN672" s="214"/>
      <c r="BO672" s="214"/>
      <c r="BP672" s="214"/>
      <c r="BQ672" s="214"/>
      <c r="BR672" s="214"/>
      <c r="BS672" s="214"/>
      <c r="BT672" s="214"/>
      <c r="BU672" s="214"/>
      <c r="BV672" s="214"/>
      <c r="BW672" s="214"/>
      <c r="BX672" s="214"/>
      <c r="BY672" s="214"/>
      <c r="BZ672" s="214"/>
      <c r="CA672" s="214"/>
    </row>
    <row r="673" spans="1:79" x14ac:dyDescent="0.25">
      <c r="A673" s="214"/>
      <c r="B673" s="214"/>
      <c r="C673" s="214"/>
      <c r="D673" s="214"/>
      <c r="E673" s="214"/>
      <c r="F673" s="214"/>
      <c r="G673" s="214"/>
      <c r="H673" s="214"/>
      <c r="I673" s="214"/>
      <c r="J673" s="214"/>
      <c r="K673" s="214"/>
      <c r="L673" s="214"/>
      <c r="M673" s="214"/>
      <c r="N673" s="214"/>
      <c r="O673" s="214"/>
      <c r="P673" s="214"/>
      <c r="Q673" s="214"/>
      <c r="R673" s="214"/>
      <c r="S673" s="214"/>
      <c r="T673" s="214"/>
      <c r="U673" s="214"/>
      <c r="V673" s="214"/>
      <c r="W673" s="214"/>
      <c r="X673" s="214"/>
      <c r="Y673" s="214"/>
      <c r="Z673" s="214"/>
      <c r="AA673" s="214"/>
      <c r="AB673" s="214"/>
      <c r="AC673" s="214"/>
      <c r="AD673" s="214"/>
      <c r="AE673" s="214"/>
      <c r="AF673" s="214"/>
      <c r="AG673" s="214"/>
      <c r="AH673" s="214"/>
      <c r="AI673" s="214"/>
      <c r="AJ673" s="214"/>
      <c r="AK673" s="214"/>
      <c r="AL673" s="214"/>
      <c r="AM673" s="214"/>
      <c r="AN673" s="214"/>
      <c r="AO673" s="214"/>
      <c r="AP673" s="214"/>
      <c r="AQ673" s="214"/>
      <c r="AR673" s="214"/>
      <c r="AS673" s="214"/>
      <c r="AT673" s="214"/>
      <c r="AU673" s="214"/>
      <c r="AV673" s="214"/>
      <c r="AW673" s="214"/>
      <c r="AX673" s="214"/>
      <c r="AY673" s="214"/>
      <c r="AZ673" s="214"/>
      <c r="BA673" s="214"/>
      <c r="BB673" s="214"/>
      <c r="BC673" s="214"/>
      <c r="BD673" s="214"/>
      <c r="BE673" s="214"/>
      <c r="BF673" s="214"/>
      <c r="BG673" s="214"/>
      <c r="BH673" s="214"/>
      <c r="BI673" s="214"/>
      <c r="BJ673" s="214"/>
      <c r="BK673" s="214"/>
      <c r="BL673" s="214"/>
      <c r="BM673" s="214"/>
      <c r="BN673" s="214"/>
      <c r="BO673" s="214"/>
      <c r="BP673" s="214"/>
      <c r="BQ673" s="214"/>
      <c r="BR673" s="214"/>
      <c r="BS673" s="214"/>
      <c r="BT673" s="214"/>
      <c r="BU673" s="214"/>
      <c r="BV673" s="214"/>
      <c r="BW673" s="214"/>
      <c r="BX673" s="214"/>
      <c r="BY673" s="214"/>
      <c r="BZ673" s="214"/>
      <c r="CA673" s="214"/>
    </row>
    <row r="674" spans="1:79" x14ac:dyDescent="0.25">
      <c r="A674" s="214"/>
      <c r="B674" s="214"/>
      <c r="C674" s="214"/>
      <c r="D674" s="214"/>
      <c r="E674" s="214"/>
      <c r="F674" s="214"/>
      <c r="G674" s="214"/>
      <c r="H674" s="214"/>
      <c r="I674" s="214"/>
      <c r="J674" s="214"/>
      <c r="K674" s="214"/>
      <c r="L674" s="214"/>
      <c r="M674" s="214"/>
      <c r="N674" s="214"/>
      <c r="O674" s="214"/>
      <c r="P674" s="214"/>
      <c r="Q674" s="214"/>
      <c r="R674" s="214"/>
      <c r="S674" s="214"/>
      <c r="T674" s="214"/>
      <c r="U674" s="214"/>
      <c r="V674" s="214"/>
      <c r="W674" s="214"/>
      <c r="X674" s="214"/>
      <c r="Y674" s="214"/>
      <c r="Z674" s="214"/>
      <c r="AA674" s="214"/>
      <c r="AB674" s="214"/>
      <c r="AC674" s="214"/>
      <c r="AD674" s="214"/>
      <c r="AE674" s="214"/>
      <c r="AF674" s="214"/>
      <c r="AG674" s="214"/>
      <c r="AH674" s="214"/>
      <c r="AI674" s="214"/>
      <c r="AJ674" s="214"/>
      <c r="AK674" s="214"/>
      <c r="AL674" s="214"/>
      <c r="AM674" s="214"/>
      <c r="AN674" s="214"/>
      <c r="AO674" s="214"/>
      <c r="AP674" s="214"/>
      <c r="AQ674" s="214"/>
      <c r="AR674" s="214"/>
      <c r="AS674" s="214"/>
      <c r="AT674" s="214"/>
      <c r="AU674" s="214"/>
      <c r="AV674" s="214"/>
      <c r="AW674" s="214"/>
      <c r="AX674" s="214"/>
      <c r="AY674" s="214"/>
      <c r="AZ674" s="214"/>
      <c r="BA674" s="214"/>
      <c r="BB674" s="214"/>
      <c r="BC674" s="214"/>
      <c r="BD674" s="214"/>
      <c r="BE674" s="214"/>
      <c r="BF674" s="214"/>
      <c r="BG674" s="214"/>
      <c r="BH674" s="214"/>
      <c r="BI674" s="214"/>
      <c r="BJ674" s="214"/>
      <c r="BK674" s="214"/>
      <c r="BL674" s="214"/>
      <c r="BM674" s="214"/>
      <c r="BN674" s="214"/>
      <c r="BO674" s="214"/>
      <c r="BP674" s="214"/>
      <c r="BQ674" s="214"/>
      <c r="BR674" s="214"/>
      <c r="BS674" s="214"/>
      <c r="BT674" s="214"/>
      <c r="BU674" s="214"/>
      <c r="BV674" s="214"/>
      <c r="BW674" s="214"/>
      <c r="BX674" s="214"/>
      <c r="BY674" s="214"/>
      <c r="BZ674" s="214"/>
      <c r="CA674" s="214"/>
    </row>
    <row r="675" spans="1:79" x14ac:dyDescent="0.25">
      <c r="A675" s="214"/>
      <c r="B675" s="214"/>
      <c r="C675" s="214"/>
      <c r="D675" s="214"/>
      <c r="E675" s="214"/>
      <c r="F675" s="214"/>
      <c r="G675" s="214"/>
      <c r="H675" s="214"/>
      <c r="I675" s="214"/>
      <c r="J675" s="214"/>
      <c r="K675" s="214"/>
      <c r="L675" s="214"/>
      <c r="M675" s="214"/>
      <c r="N675" s="214"/>
      <c r="O675" s="214"/>
      <c r="P675" s="214"/>
      <c r="Q675" s="214"/>
      <c r="R675" s="214"/>
      <c r="S675" s="214"/>
      <c r="T675" s="214"/>
      <c r="U675" s="214"/>
      <c r="V675" s="214"/>
      <c r="W675" s="214"/>
      <c r="X675" s="214"/>
      <c r="Y675" s="214"/>
      <c r="Z675" s="214"/>
      <c r="AA675" s="214"/>
      <c r="AB675" s="214"/>
      <c r="AC675" s="214"/>
      <c r="AD675" s="214"/>
      <c r="AE675" s="214"/>
      <c r="AF675" s="214"/>
      <c r="AG675" s="214"/>
      <c r="AH675" s="214"/>
      <c r="AI675" s="214"/>
      <c r="AJ675" s="214"/>
      <c r="AK675" s="214"/>
      <c r="AL675" s="214"/>
      <c r="AM675" s="214"/>
      <c r="AN675" s="214"/>
      <c r="AO675" s="214"/>
      <c r="AP675" s="214"/>
      <c r="AQ675" s="214"/>
      <c r="AR675" s="214"/>
      <c r="AS675" s="214"/>
      <c r="AT675" s="214"/>
      <c r="AU675" s="214"/>
      <c r="AV675" s="214"/>
      <c r="AW675" s="214"/>
      <c r="AX675" s="214"/>
      <c r="AY675" s="214"/>
      <c r="AZ675" s="214"/>
      <c r="BA675" s="214"/>
      <c r="BB675" s="214"/>
      <c r="BC675" s="214"/>
      <c r="BD675" s="214"/>
      <c r="BE675" s="214"/>
      <c r="BF675" s="214"/>
      <c r="BG675" s="214"/>
      <c r="BH675" s="214"/>
      <c r="BI675" s="214"/>
      <c r="BJ675" s="214"/>
      <c r="BK675" s="214"/>
      <c r="BL675" s="214"/>
      <c r="BM675" s="214"/>
      <c r="BN675" s="214"/>
      <c r="BO675" s="214"/>
      <c r="BP675" s="214"/>
      <c r="BQ675" s="214"/>
      <c r="BR675" s="214"/>
      <c r="BS675" s="214"/>
      <c r="BT675" s="214"/>
      <c r="BU675" s="214"/>
      <c r="BV675" s="214"/>
      <c r="BW675" s="214"/>
      <c r="BX675" s="214"/>
      <c r="BY675" s="214"/>
      <c r="BZ675" s="214"/>
      <c r="CA675" s="214"/>
    </row>
    <row r="676" spans="1:79" x14ac:dyDescent="0.25">
      <c r="A676" s="214"/>
      <c r="B676" s="214"/>
      <c r="C676" s="214"/>
      <c r="D676" s="214"/>
      <c r="E676" s="214"/>
      <c r="F676" s="214"/>
      <c r="G676" s="214"/>
      <c r="H676" s="214"/>
      <c r="I676" s="214"/>
      <c r="J676" s="214"/>
      <c r="K676" s="214"/>
      <c r="L676" s="214"/>
      <c r="M676" s="214"/>
      <c r="N676" s="214"/>
      <c r="O676" s="214"/>
      <c r="P676" s="214"/>
      <c r="Q676" s="214"/>
      <c r="R676" s="214"/>
      <c r="S676" s="214"/>
      <c r="T676" s="214"/>
      <c r="U676" s="214"/>
      <c r="V676" s="214"/>
      <c r="W676" s="214"/>
      <c r="X676" s="214"/>
      <c r="Y676" s="214"/>
      <c r="Z676" s="214"/>
      <c r="AA676" s="214"/>
      <c r="AB676" s="214"/>
      <c r="AC676" s="214"/>
      <c r="AD676" s="214"/>
      <c r="AE676" s="214"/>
      <c r="AF676" s="214"/>
      <c r="AG676" s="214"/>
      <c r="AH676" s="214"/>
      <c r="AI676" s="214"/>
      <c r="AJ676" s="214"/>
      <c r="AK676" s="214"/>
      <c r="AL676" s="214"/>
      <c r="AM676" s="214"/>
      <c r="AN676" s="214"/>
      <c r="AO676" s="214"/>
      <c r="AP676" s="214"/>
      <c r="AQ676" s="214"/>
      <c r="AR676" s="214"/>
      <c r="AS676" s="214"/>
      <c r="AT676" s="214"/>
      <c r="AU676" s="214"/>
      <c r="AV676" s="214"/>
      <c r="AW676" s="214"/>
      <c r="AX676" s="214"/>
      <c r="AY676" s="214"/>
      <c r="AZ676" s="214"/>
      <c r="BA676" s="214"/>
      <c r="BB676" s="214"/>
      <c r="BC676" s="214"/>
      <c r="BD676" s="214"/>
      <c r="BE676" s="214"/>
      <c r="BF676" s="214"/>
      <c r="BG676" s="214"/>
      <c r="BH676" s="214"/>
      <c r="BI676" s="214"/>
      <c r="BJ676" s="214"/>
      <c r="BK676" s="214"/>
      <c r="BL676" s="214"/>
      <c r="BM676" s="214"/>
      <c r="BN676" s="214"/>
      <c r="BO676" s="214"/>
      <c r="BP676" s="214"/>
      <c r="BQ676" s="214"/>
      <c r="BR676" s="214"/>
      <c r="BS676" s="214"/>
      <c r="BT676" s="214"/>
      <c r="BU676" s="214"/>
      <c r="BV676" s="214"/>
      <c r="BW676" s="214"/>
      <c r="BX676" s="214"/>
      <c r="BY676" s="214"/>
      <c r="BZ676" s="214"/>
      <c r="CA676" s="214"/>
    </row>
    <row r="677" spans="1:79" x14ac:dyDescent="0.25">
      <c r="A677" s="214"/>
      <c r="B677" s="214"/>
      <c r="C677" s="214"/>
      <c r="D677" s="214"/>
      <c r="E677" s="214"/>
      <c r="F677" s="214"/>
      <c r="G677" s="214"/>
      <c r="H677" s="214"/>
      <c r="I677" s="214"/>
      <c r="J677" s="214"/>
      <c r="K677" s="214"/>
      <c r="L677" s="214"/>
      <c r="M677" s="214"/>
      <c r="N677" s="214"/>
      <c r="O677" s="214"/>
      <c r="P677" s="214"/>
      <c r="Q677" s="214"/>
      <c r="R677" s="214"/>
      <c r="S677" s="214"/>
      <c r="T677" s="214"/>
      <c r="U677" s="214"/>
      <c r="V677" s="214"/>
      <c r="W677" s="214"/>
      <c r="X677" s="214"/>
      <c r="Y677" s="214"/>
      <c r="Z677" s="214"/>
      <c r="AA677" s="214"/>
      <c r="AB677" s="214"/>
      <c r="AC677" s="214"/>
      <c r="AD677" s="214"/>
      <c r="AE677" s="214"/>
      <c r="AF677" s="214"/>
      <c r="AG677" s="214"/>
      <c r="AH677" s="214"/>
      <c r="AI677" s="214"/>
      <c r="AJ677" s="214"/>
      <c r="AK677" s="214"/>
      <c r="AL677" s="214"/>
      <c r="AM677" s="214"/>
      <c r="AN677" s="214"/>
      <c r="AO677" s="214"/>
      <c r="AP677" s="214"/>
      <c r="AQ677" s="214"/>
      <c r="AR677" s="214"/>
      <c r="AS677" s="214"/>
      <c r="AT677" s="214"/>
      <c r="AU677" s="214"/>
      <c r="AV677" s="214"/>
      <c r="AW677" s="214"/>
      <c r="AX677" s="214"/>
      <c r="AY677" s="214"/>
      <c r="AZ677" s="214"/>
      <c r="BA677" s="214"/>
      <c r="BB677" s="214"/>
      <c r="BC677" s="214"/>
      <c r="BD677" s="214"/>
      <c r="BE677" s="214"/>
      <c r="BF677" s="214"/>
      <c r="BG677" s="214"/>
      <c r="BH677" s="214"/>
      <c r="BI677" s="214"/>
      <c r="BJ677" s="214"/>
      <c r="BK677" s="214"/>
      <c r="BL677" s="214"/>
      <c r="BM677" s="214"/>
      <c r="BN677" s="214"/>
      <c r="BO677" s="214"/>
      <c r="BP677" s="214"/>
      <c r="BQ677" s="214"/>
      <c r="BR677" s="214"/>
      <c r="BS677" s="214"/>
      <c r="BT677" s="214"/>
      <c r="BU677" s="214"/>
      <c r="BV677" s="214"/>
      <c r="BW677" s="214"/>
      <c r="BX677" s="214"/>
      <c r="BY677" s="214"/>
      <c r="BZ677" s="214"/>
      <c r="CA677" s="214"/>
    </row>
    <row r="678" spans="1:79" x14ac:dyDescent="0.25">
      <c r="A678" s="214"/>
      <c r="B678" s="214"/>
      <c r="C678" s="214"/>
      <c r="D678" s="214"/>
      <c r="E678" s="214"/>
      <c r="F678" s="214"/>
      <c r="G678" s="214"/>
      <c r="H678" s="214"/>
      <c r="I678" s="214"/>
      <c r="J678" s="214"/>
      <c r="K678" s="214"/>
      <c r="L678" s="214"/>
      <c r="M678" s="214"/>
      <c r="N678" s="214"/>
      <c r="O678" s="214"/>
      <c r="P678" s="214"/>
      <c r="Q678" s="214"/>
      <c r="R678" s="214"/>
      <c r="S678" s="214"/>
      <c r="T678" s="214"/>
      <c r="U678" s="214"/>
      <c r="V678" s="214"/>
      <c r="W678" s="214"/>
      <c r="X678" s="214"/>
      <c r="Y678" s="214"/>
      <c r="Z678" s="214"/>
      <c r="AA678" s="214"/>
      <c r="AB678" s="214"/>
      <c r="AC678" s="214"/>
      <c r="AD678" s="214"/>
      <c r="AE678" s="214"/>
      <c r="AF678" s="214"/>
      <c r="AG678" s="214"/>
      <c r="AH678" s="214"/>
      <c r="AI678" s="214"/>
      <c r="AJ678" s="214"/>
      <c r="AK678" s="214"/>
      <c r="AL678" s="214"/>
      <c r="AM678" s="214"/>
      <c r="AN678" s="214"/>
      <c r="AO678" s="214"/>
      <c r="AP678" s="214"/>
      <c r="AQ678" s="214"/>
      <c r="AR678" s="214"/>
      <c r="AS678" s="214"/>
      <c r="AT678" s="214"/>
      <c r="AU678" s="214"/>
      <c r="AV678" s="214"/>
      <c r="AW678" s="214"/>
      <c r="AX678" s="214"/>
      <c r="AY678" s="214"/>
      <c r="AZ678" s="214"/>
      <c r="BA678" s="214"/>
      <c r="BB678" s="214"/>
      <c r="BC678" s="214"/>
      <c r="BD678" s="214"/>
      <c r="BE678" s="214"/>
      <c r="BF678" s="214"/>
      <c r="BG678" s="214"/>
      <c r="BH678" s="214"/>
      <c r="BI678" s="214"/>
      <c r="BJ678" s="214"/>
      <c r="BK678" s="214"/>
      <c r="BL678" s="214"/>
      <c r="BM678" s="214"/>
      <c r="BN678" s="214"/>
      <c r="BO678" s="214"/>
      <c r="BP678" s="214"/>
      <c r="BQ678" s="214"/>
      <c r="BR678" s="214"/>
      <c r="BS678" s="214"/>
      <c r="BT678" s="214"/>
      <c r="BU678" s="214"/>
      <c r="BV678" s="214"/>
      <c r="BW678" s="214"/>
      <c r="BX678" s="214"/>
      <c r="BY678" s="214"/>
      <c r="BZ678" s="214"/>
      <c r="CA678" s="214"/>
    </row>
    <row r="679" spans="1:79" x14ac:dyDescent="0.25">
      <c r="A679" s="214"/>
      <c r="B679" s="214"/>
      <c r="C679" s="214"/>
      <c r="D679" s="214"/>
      <c r="E679" s="214"/>
      <c r="F679" s="214"/>
      <c r="G679" s="214"/>
      <c r="H679" s="214"/>
      <c r="I679" s="214"/>
      <c r="J679" s="214"/>
      <c r="K679" s="214"/>
      <c r="L679" s="214"/>
      <c r="M679" s="214"/>
      <c r="N679" s="214"/>
      <c r="O679" s="214"/>
      <c r="P679" s="214"/>
      <c r="Q679" s="214"/>
      <c r="R679" s="214"/>
      <c r="S679" s="214"/>
      <c r="T679" s="214"/>
      <c r="U679" s="214"/>
      <c r="V679" s="214"/>
      <c r="W679" s="214"/>
      <c r="X679" s="214"/>
      <c r="Y679" s="214"/>
      <c r="Z679" s="214"/>
      <c r="AA679" s="214"/>
      <c r="AB679" s="214"/>
      <c r="AC679" s="214"/>
      <c r="AD679" s="214"/>
      <c r="AE679" s="214"/>
      <c r="AF679" s="214"/>
      <c r="AG679" s="214"/>
      <c r="AH679" s="214"/>
      <c r="AI679" s="214"/>
      <c r="AJ679" s="214"/>
      <c r="AK679" s="214"/>
      <c r="AL679" s="214"/>
      <c r="AM679" s="214"/>
      <c r="AN679" s="214"/>
      <c r="AO679" s="214"/>
      <c r="AP679" s="214"/>
      <c r="AQ679" s="214"/>
      <c r="AR679" s="214"/>
      <c r="AS679" s="214"/>
      <c r="AT679" s="214"/>
      <c r="AU679" s="214"/>
      <c r="AV679" s="214"/>
      <c r="AW679" s="214"/>
      <c r="AX679" s="214"/>
      <c r="AY679" s="214"/>
      <c r="AZ679" s="214"/>
      <c r="BA679" s="214"/>
      <c r="BB679" s="214"/>
      <c r="BC679" s="214"/>
      <c r="BD679" s="214"/>
      <c r="BE679" s="214"/>
      <c r="BF679" s="214"/>
      <c r="BG679" s="214"/>
      <c r="BH679" s="214"/>
      <c r="BI679" s="214"/>
      <c r="BJ679" s="214"/>
      <c r="BK679" s="214"/>
      <c r="BL679" s="214"/>
      <c r="BM679" s="214"/>
      <c r="BN679" s="214"/>
      <c r="BO679" s="214"/>
      <c r="BP679" s="214"/>
      <c r="BQ679" s="214"/>
      <c r="BR679" s="214"/>
      <c r="BS679" s="214"/>
      <c r="BT679" s="214"/>
      <c r="BU679" s="214"/>
      <c r="BV679" s="214"/>
      <c r="BW679" s="214"/>
      <c r="BX679" s="214"/>
      <c r="BY679" s="214"/>
      <c r="BZ679" s="214"/>
      <c r="CA679" s="214"/>
    </row>
  </sheetData>
  <phoneticPr fontId="5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3CF4-FCA0-494E-BA31-D63E72B17DE2}">
  <sheetPr codeName="Hoja6">
    <tabColor rgb="FFFFFF00"/>
  </sheetPr>
  <dimension ref="A1:CH679"/>
  <sheetViews>
    <sheetView zoomScaleNormal="100" workbookViewId="0">
      <pane xSplit="1" topLeftCell="E1" activePane="topRight" state="frozen"/>
      <selection pane="topRight" activeCell="L4" sqref="L4"/>
    </sheetView>
  </sheetViews>
  <sheetFormatPr baseColWidth="10" defaultColWidth="11.42578125" defaultRowHeight="15" x14ac:dyDescent="0.25"/>
  <cols>
    <col min="1" max="5" width="14.28515625" customWidth="1"/>
    <col min="6" max="6" width="15" customWidth="1"/>
    <col min="7" max="7" width="15.140625" customWidth="1"/>
    <col min="8" max="8" width="15.28515625" bestFit="1" customWidth="1"/>
    <col min="9" max="10" width="14" customWidth="1"/>
    <col min="11" max="11" width="9.5703125" bestFit="1" customWidth="1"/>
    <col min="12" max="12" width="9.42578125" bestFit="1" customWidth="1"/>
    <col min="13" max="14" width="9.5703125" bestFit="1" customWidth="1"/>
    <col min="15" max="15" width="7.5703125" bestFit="1" customWidth="1"/>
    <col min="16" max="20" width="7.5703125" customWidth="1"/>
    <col min="21" max="21" width="10.28515625" customWidth="1"/>
    <col min="22" max="22" width="12.42578125" customWidth="1"/>
    <col min="23" max="23" width="12.7109375" bestFit="1" customWidth="1"/>
    <col min="24" max="24" width="13.140625" customWidth="1"/>
    <col min="25" max="25" width="12.7109375" bestFit="1" customWidth="1"/>
    <col min="26" max="26" width="12.7109375" customWidth="1"/>
    <col min="27" max="27" width="11.7109375" bestFit="1" customWidth="1"/>
    <col min="28" max="28" width="11.28515625" customWidth="1"/>
    <col min="29" max="29" width="12.28515625" customWidth="1"/>
    <col min="30" max="30" width="13.5703125" customWidth="1"/>
    <col min="31" max="31" width="13" customWidth="1"/>
    <col min="32" max="32" width="13.85546875" customWidth="1"/>
    <col min="33" max="33" width="12.7109375" customWidth="1"/>
    <col min="34" max="34" width="12.42578125" customWidth="1"/>
    <col min="55" max="55" width="12.7109375" customWidth="1"/>
    <col min="56" max="56" width="11.7109375" customWidth="1"/>
    <col min="57" max="57" width="12.28515625" customWidth="1"/>
    <col min="58" max="58" width="12.85546875" customWidth="1"/>
    <col min="59" max="59" width="12.5703125" customWidth="1"/>
    <col min="60" max="60" width="14" customWidth="1"/>
    <col min="61" max="61" width="12.5703125" customWidth="1"/>
  </cols>
  <sheetData>
    <row r="1" spans="1:26" ht="93.75" x14ac:dyDescent="0.25">
      <c r="A1" s="414" t="str">
        <f>CONCATENATE("Valor Nominal Del bloque (",IF('Información y Datos'!L42='Patrones LACOMET'!D3,"pulgadas)","mm)"))</f>
        <v>Valor Nominal Del bloque (mm)</v>
      </c>
      <c r="B1" s="854" t="s">
        <v>1002</v>
      </c>
      <c r="C1" s="854" t="s">
        <v>1003</v>
      </c>
      <c r="D1" s="854" t="s">
        <v>1004</v>
      </c>
      <c r="E1" s="854" t="s">
        <v>1005</v>
      </c>
      <c r="F1" s="854" t="s">
        <v>1006</v>
      </c>
      <c r="G1" s="854" t="s">
        <v>895</v>
      </c>
      <c r="H1" s="414" t="str">
        <f>CONCATENATE("Desviación de la longitud Central                 (",IF('Información y Datos'!L42='Patrones LACOMET'!D3,"µ pulgadas)","µm)"))</f>
        <v>Desviación de la longitud Central                 (µm)</v>
      </c>
      <c r="I1" s="849" t="str">
        <f>CONCATENATE("Incertidumbre (",IF('Información y Datos'!L42='Patrones LACOMET'!D3,"µ pulgadas)","µm)"))</f>
        <v>Incertidumbre (µm)</v>
      </c>
      <c r="J1" s="414" t="s">
        <v>790</v>
      </c>
      <c r="K1" s="874" t="s">
        <v>1014</v>
      </c>
      <c r="L1" s="874" t="s">
        <v>1015</v>
      </c>
      <c r="M1" s="874" t="s">
        <v>1016</v>
      </c>
      <c r="N1" s="874" t="s">
        <v>1017</v>
      </c>
      <c r="O1" s="874" t="s">
        <v>1018</v>
      </c>
      <c r="P1" s="874" t="s">
        <v>1019</v>
      </c>
      <c r="Q1" s="874" t="s">
        <v>1020</v>
      </c>
      <c r="R1" s="874" t="s">
        <v>1021</v>
      </c>
      <c r="S1" s="874" t="s">
        <v>1022</v>
      </c>
      <c r="T1" s="874" t="s">
        <v>1023</v>
      </c>
      <c r="U1" s="875" t="s">
        <v>996</v>
      </c>
      <c r="V1" s="875" t="s">
        <v>997</v>
      </c>
      <c r="W1" s="875" t="s">
        <v>998</v>
      </c>
      <c r="X1" s="875" t="s">
        <v>999</v>
      </c>
      <c r="Y1" s="875" t="s">
        <v>1000</v>
      </c>
      <c r="Z1" s="875" t="s">
        <v>1001</v>
      </c>
    </row>
    <row r="2" spans="1:26" ht="18" customHeight="1" x14ac:dyDescent="0.25">
      <c r="B2" s="857" t="str">
        <f t="shared" ref="B2:B33" si="0">IF(H2="","",AVERAGE(V2-$U2,AC2-$AB2,AJ2-$AI2,AQ2-$AP2,AX2-$AW2))</f>
        <v/>
      </c>
      <c r="C2" s="858" t="str">
        <f t="shared" ref="C2:C33" si="1">IF(I2="","",AVERAGE(W2-$U2,AD2-$AB2,AK2-$AI2,AR2-$AP2,AY2-$AW2))</f>
        <v/>
      </c>
      <c r="D2" s="858" t="str">
        <f t="shared" ref="D2:D33" si="2">IF(J2="","",AVERAGE(X2-$U2,AE2-$AB2,AL2-$AI2,AS2-$AP2,AZ2-$AW2))</f>
        <v/>
      </c>
      <c r="E2" s="858" t="str">
        <f t="shared" ref="E2:E33" si="3">IF(K2="","",AVERAGE(Y2-$U2,AF2-$AB2,AM2-$AI2,AT2-$AP2,BA2-$AW2))</f>
        <v/>
      </c>
      <c r="F2" s="858" t="str">
        <f t="shared" ref="F2:F33" si="4">IF(L2="","",AVERAGE(Z2-$U2,AG2-$AB2,AN2-$AI2,AU2-$AP2,BB2-$AW2))</f>
        <v/>
      </c>
      <c r="G2" s="835" t="str">
        <f>IF(H2="","",ROUNDUP((_xlfn.STDEV.S(V2-$U$2,AC2-$AB$2,AJ2-$AI$2,AQ2-$AP$2,AX2-$AW$2))/(SQRT([6]Datos!C2)),5))</f>
        <v/>
      </c>
      <c r="H2" s="864" t="str">
        <f>IF(OR(A2="",U2=""),"",AVERAGE(V2-U2,X2-W2,Z2-Y2,AB2-AA2,AD2-AC2))</f>
        <v/>
      </c>
      <c r="I2" s="835" t="str">
        <f>IF(H2="","",ROUNDUP((_xlfn.STDEV.S(V2-$U$2,AC2-$AB$2,AJ2-$AI$2,AQ2-$AP$2,AX2-$AW$2))/(SQRT([6]Datos!C2)),5))</f>
        <v/>
      </c>
    </row>
    <row r="3" spans="1:26" x14ac:dyDescent="0.25">
      <c r="B3" s="859" t="str">
        <f t="shared" si="0"/>
        <v/>
      </c>
      <c r="C3" s="856" t="str">
        <f t="shared" si="1"/>
        <v/>
      </c>
      <c r="D3" s="856" t="str">
        <f t="shared" si="2"/>
        <v/>
      </c>
      <c r="E3" s="856" t="str">
        <f t="shared" si="3"/>
        <v/>
      </c>
      <c r="F3" s="856" t="str">
        <f t="shared" si="4"/>
        <v/>
      </c>
      <c r="G3" s="579" t="str">
        <f>IF(H3="","",ROUNDUP((_xlfn.STDEV.S(V3-$U$2,AC3-$AB$2,AJ3-$AI$2,AQ3-$AP$2,AX3-$AW$2))/(SQRT([6]Datos!C3)),5))</f>
        <v/>
      </c>
      <c r="H3" s="865" t="str">
        <f t="shared" ref="H3:H66" si="5">IF(OR(A3="",U3=""),"",AVERAGE(V3-U3,X3-W3,Z3-Y3,AB3-AA3,AD3-AC3))</f>
        <v/>
      </c>
      <c r="I3" s="579" t="str">
        <f>IF(H3="","",ROUNDUP((_xlfn.STDEV.S(V3-$U$2,AC3-$AB$2,AJ3-$AI$2,AQ3-$AP$2,AX3-$AW$2))/(SQRT([6]Datos!C3)),5))</f>
        <v/>
      </c>
    </row>
    <row r="4" spans="1:26" ht="15.75" customHeight="1" x14ac:dyDescent="0.25">
      <c r="B4" s="859" t="str">
        <f t="shared" si="0"/>
        <v/>
      </c>
      <c r="C4" s="856" t="str">
        <f t="shared" si="1"/>
        <v/>
      </c>
      <c r="D4" s="856" t="str">
        <f t="shared" si="2"/>
        <v/>
      </c>
      <c r="E4" s="856" t="str">
        <f t="shared" si="3"/>
        <v/>
      </c>
      <c r="F4" s="856" t="str">
        <f t="shared" si="4"/>
        <v/>
      </c>
      <c r="G4" s="579" t="str">
        <f>IF(H4="","",ROUNDUP((_xlfn.STDEV.S(V4-$U$2,AC4-$AB$2,AJ4-$AI$2,AQ4-$AP$2,AX4-$AW$2))/(SQRT([6]Datos!C4)),5))</f>
        <v/>
      </c>
      <c r="H4" s="865" t="str">
        <f t="shared" si="5"/>
        <v/>
      </c>
      <c r="I4" s="579" t="str">
        <f>IF(H4="","",ROUNDUP((_xlfn.STDEV.S(V4-$U$2,AC4-$AB$2,AJ4-$AI$2,AQ4-$AP$2,AX4-$AW$2))/(SQRT([6]Datos!C4)),5))</f>
        <v/>
      </c>
    </row>
    <row r="5" spans="1:26" x14ac:dyDescent="0.25">
      <c r="B5" s="859" t="str">
        <f t="shared" si="0"/>
        <v/>
      </c>
      <c r="C5" s="856" t="str">
        <f t="shared" si="1"/>
        <v/>
      </c>
      <c r="D5" s="856" t="str">
        <f t="shared" si="2"/>
        <v/>
      </c>
      <c r="E5" s="856" t="str">
        <f t="shared" si="3"/>
        <v/>
      </c>
      <c r="F5" s="856" t="str">
        <f t="shared" si="4"/>
        <v/>
      </c>
      <c r="G5" s="579" t="str">
        <f>IF(H5="","",ROUNDUP((_xlfn.STDEV.S(V5-$U$2,AC5-$AB$2,AJ5-$AI$2,AQ5-$AP$2,AX5-$AW$2))/(SQRT([6]Datos!C5)),5))</f>
        <v/>
      </c>
      <c r="H5" s="865" t="str">
        <f t="shared" si="5"/>
        <v/>
      </c>
      <c r="I5" s="579" t="str">
        <f>IF(H5="","",ROUNDUP((_xlfn.STDEV.S(V5-$U$2,AC5-$AB$2,AJ5-$AI$2,AQ5-$AP$2,AX5-$AW$2))/(SQRT([6]Datos!C5)),5))</f>
        <v/>
      </c>
    </row>
    <row r="6" spans="1:26" x14ac:dyDescent="0.25">
      <c r="B6" s="859" t="str">
        <f t="shared" si="0"/>
        <v/>
      </c>
      <c r="C6" s="856" t="str">
        <f t="shared" si="1"/>
        <v/>
      </c>
      <c r="D6" s="856" t="str">
        <f t="shared" si="2"/>
        <v/>
      </c>
      <c r="E6" s="856" t="str">
        <f t="shared" si="3"/>
        <v/>
      </c>
      <c r="F6" s="856" t="str">
        <f t="shared" si="4"/>
        <v/>
      </c>
      <c r="G6" s="579" t="str">
        <f>IF(H6="","",ROUNDUP((_xlfn.STDEV.S(V6-$U$2,AC6-$AB$2,AJ6-$AI$2,AQ6-$AP$2,AX6-$AW$2))/(SQRT([6]Datos!C6)),5))</f>
        <v/>
      </c>
      <c r="H6" s="865" t="str">
        <f t="shared" si="5"/>
        <v/>
      </c>
      <c r="I6" s="579" t="str">
        <f>IF(H6="","",ROUNDUP((_xlfn.STDEV.S(V6-$U$2,AC6-$AB$2,AJ6-$AI$2,AQ6-$AP$2,AX6-$AW$2))/(SQRT([6]Datos!C6)),5))</f>
        <v/>
      </c>
      <c r="X6" s="1347"/>
    </row>
    <row r="7" spans="1:26" x14ac:dyDescent="0.25">
      <c r="B7" s="859" t="str">
        <f t="shared" si="0"/>
        <v/>
      </c>
      <c r="C7" s="856" t="str">
        <f t="shared" si="1"/>
        <v/>
      </c>
      <c r="D7" s="856" t="str">
        <f t="shared" si="2"/>
        <v/>
      </c>
      <c r="E7" s="856" t="str">
        <f t="shared" si="3"/>
        <v/>
      </c>
      <c r="F7" s="856" t="str">
        <f t="shared" si="4"/>
        <v/>
      </c>
      <c r="G7" s="579" t="str">
        <f>IF(H7="","",ROUNDUP((_xlfn.STDEV.S(V7-$U$2,AC7-$AB$2,AJ7-$AI$2,AQ7-$AP$2,AX7-$AW$2))/(SQRT([6]Datos!C7)),5))</f>
        <v/>
      </c>
      <c r="H7" s="865" t="str">
        <f t="shared" si="5"/>
        <v/>
      </c>
      <c r="I7" s="579" t="str">
        <f>IF(H7="","",ROUNDUP((_xlfn.STDEV.S(V7-$U$2,AC7-$AB$2,AJ7-$AI$2,AQ7-$AP$2,AX7-$AW$2))/(SQRT([6]Datos!C7)),5))</f>
        <v/>
      </c>
    </row>
    <row r="8" spans="1:26" x14ac:dyDescent="0.25">
      <c r="B8" s="859" t="str">
        <f t="shared" si="0"/>
        <v/>
      </c>
      <c r="C8" s="856" t="str">
        <f t="shared" si="1"/>
        <v/>
      </c>
      <c r="D8" s="856" t="str">
        <f t="shared" si="2"/>
        <v/>
      </c>
      <c r="E8" s="856" t="str">
        <f t="shared" si="3"/>
        <v/>
      </c>
      <c r="F8" s="856" t="str">
        <f t="shared" si="4"/>
        <v/>
      </c>
      <c r="G8" s="579" t="str">
        <f>IF(H8="","",ROUNDUP((_xlfn.STDEV.S(V8-$U$2,AC8-$AB$2,AJ8-$AI$2,AQ8-$AP$2,AX8-$AW$2))/(SQRT([6]Datos!C8)),5))</f>
        <v/>
      </c>
      <c r="H8" s="865" t="str">
        <f t="shared" si="5"/>
        <v/>
      </c>
      <c r="I8" s="579" t="str">
        <f>IF(H8="","",ROUNDUP((_xlfn.STDEV.S(V8-$U$2,AC8-$AB$2,AJ8-$AI$2,AQ8-$AP$2,AX8-$AW$2))/(SQRT([6]Datos!C8)),5))</f>
        <v/>
      </c>
    </row>
    <row r="9" spans="1:26" x14ac:dyDescent="0.25">
      <c r="B9" s="859" t="str">
        <f t="shared" si="0"/>
        <v/>
      </c>
      <c r="C9" s="856" t="str">
        <f t="shared" si="1"/>
        <v/>
      </c>
      <c r="D9" s="856" t="str">
        <f t="shared" si="2"/>
        <v/>
      </c>
      <c r="E9" s="856" t="str">
        <f t="shared" si="3"/>
        <v/>
      </c>
      <c r="F9" s="856" t="str">
        <f t="shared" si="4"/>
        <v/>
      </c>
      <c r="G9" s="579" t="str">
        <f>IF(H9="","",ROUNDUP((_xlfn.STDEV.S(V9-$U$2,AC9-$AB$2,AJ9-$AI$2,AQ9-$AP$2,AX9-$AW$2))/(SQRT([6]Datos!C9)),5))</f>
        <v/>
      </c>
      <c r="H9" s="865" t="str">
        <f t="shared" si="5"/>
        <v/>
      </c>
      <c r="I9" s="579" t="str">
        <f>IF(H9="","",ROUNDUP((_xlfn.STDEV.S(V9-$U$2,AC9-$AB$2,AJ9-$AI$2,AQ9-$AP$2,AX9-$AW$2))/(SQRT([6]Datos!C9)),5))</f>
        <v/>
      </c>
    </row>
    <row r="10" spans="1:26" x14ac:dyDescent="0.25">
      <c r="B10" s="859" t="str">
        <f t="shared" si="0"/>
        <v/>
      </c>
      <c r="C10" s="856" t="str">
        <f t="shared" si="1"/>
        <v/>
      </c>
      <c r="D10" s="856" t="str">
        <f t="shared" si="2"/>
        <v/>
      </c>
      <c r="E10" s="856" t="str">
        <f t="shared" si="3"/>
        <v/>
      </c>
      <c r="F10" s="856" t="str">
        <f t="shared" si="4"/>
        <v/>
      </c>
      <c r="G10" s="579" t="str">
        <f>IF(H10="","",ROUNDUP((_xlfn.STDEV.S(V10-$U$2,AC10-$AB$2,AJ10-$AI$2,AQ10-$AP$2,AX10-$AW$2))/(SQRT([6]Datos!C10)),5))</f>
        <v/>
      </c>
      <c r="H10" s="865" t="str">
        <f t="shared" si="5"/>
        <v/>
      </c>
      <c r="I10" s="579" t="str">
        <f>IF(H10="","",ROUNDUP((_xlfn.STDEV.S(V10-$U$2,AC10-$AB$2,AJ10-$AI$2,AQ10-$AP$2,AX10-$AW$2))/(SQRT([6]Datos!C10)),5))</f>
        <v/>
      </c>
    </row>
    <row r="11" spans="1:26" x14ac:dyDescent="0.25">
      <c r="B11" s="859" t="str">
        <f t="shared" si="0"/>
        <v/>
      </c>
      <c r="C11" s="856" t="str">
        <f t="shared" si="1"/>
        <v/>
      </c>
      <c r="D11" s="856" t="str">
        <f t="shared" si="2"/>
        <v/>
      </c>
      <c r="E11" s="856" t="str">
        <f t="shared" si="3"/>
        <v/>
      </c>
      <c r="F11" s="856" t="str">
        <f t="shared" si="4"/>
        <v/>
      </c>
      <c r="G11" s="579" t="str">
        <f>IF(H11="","",ROUNDUP((_xlfn.STDEV.S(V11-$U$2,AC11-$AB$2,AJ11-$AI$2,AQ11-$AP$2,AX11-$AW$2))/(SQRT([6]Datos!C11)),5))</f>
        <v/>
      </c>
      <c r="H11" s="865" t="str">
        <f t="shared" si="5"/>
        <v/>
      </c>
      <c r="I11" s="579" t="str">
        <f>IF(H11="","",ROUNDUP((_xlfn.STDEV.S(V11-$U$2,AC11-$AB$2,AJ11-$AI$2,AQ11-$AP$2,AX11-$AW$2))/(SQRT([6]Datos!C11)),5))</f>
        <v/>
      </c>
    </row>
    <row r="12" spans="1:26" x14ac:dyDescent="0.25">
      <c r="B12" s="859" t="str">
        <f t="shared" si="0"/>
        <v/>
      </c>
      <c r="C12" s="856" t="str">
        <f t="shared" si="1"/>
        <v/>
      </c>
      <c r="D12" s="856" t="str">
        <f t="shared" si="2"/>
        <v/>
      </c>
      <c r="E12" s="856" t="str">
        <f t="shared" si="3"/>
        <v/>
      </c>
      <c r="F12" s="856" t="str">
        <f t="shared" si="4"/>
        <v/>
      </c>
      <c r="G12" s="579" t="str">
        <f>IF(H12="","",ROUNDUP((_xlfn.STDEV.S(V12-$U$2,AC12-$AB$2,AJ12-$AI$2,AQ12-$AP$2,AX12-$AW$2))/(SQRT([6]Datos!C12)),5))</f>
        <v/>
      </c>
      <c r="H12" s="865" t="str">
        <f t="shared" si="5"/>
        <v/>
      </c>
      <c r="I12" s="579" t="str">
        <f>IF(H12="","",ROUNDUP((_xlfn.STDEV.S(V12-$U$2,AC12-$AB$2,AJ12-$AI$2,AQ12-$AP$2,AX12-$AW$2))/(SQRT([6]Datos!C12)),5))</f>
        <v/>
      </c>
    </row>
    <row r="13" spans="1:26" x14ac:dyDescent="0.25">
      <c r="B13" s="859" t="str">
        <f t="shared" si="0"/>
        <v/>
      </c>
      <c r="C13" s="856" t="str">
        <f t="shared" si="1"/>
        <v/>
      </c>
      <c r="D13" s="856" t="str">
        <f t="shared" si="2"/>
        <v/>
      </c>
      <c r="E13" s="856" t="str">
        <f t="shared" si="3"/>
        <v/>
      </c>
      <c r="F13" s="856" t="str">
        <f t="shared" si="4"/>
        <v/>
      </c>
      <c r="G13" s="579" t="str">
        <f>IF(H13="","",ROUNDUP((_xlfn.STDEV.S(V13-$U$2,AC13-$AB$2,AJ13-$AI$2,AQ13-$AP$2,AX13-$AW$2))/(SQRT([6]Datos!C13)),5))</f>
        <v/>
      </c>
      <c r="H13" s="865" t="str">
        <f t="shared" si="5"/>
        <v/>
      </c>
      <c r="I13" s="579" t="str">
        <f>IF(H13="","",ROUNDUP((_xlfn.STDEV.S(V13-$U$2,AC13-$AB$2,AJ13-$AI$2,AQ13-$AP$2,AX13-$AW$2))/(SQRT([6]Datos!C13)),5))</f>
        <v/>
      </c>
    </row>
    <row r="14" spans="1:26" x14ac:dyDescent="0.25">
      <c r="B14" s="859" t="str">
        <f t="shared" si="0"/>
        <v/>
      </c>
      <c r="C14" s="856" t="str">
        <f t="shared" si="1"/>
        <v/>
      </c>
      <c r="D14" s="856" t="str">
        <f t="shared" si="2"/>
        <v/>
      </c>
      <c r="E14" s="856" t="str">
        <f t="shared" si="3"/>
        <v/>
      </c>
      <c r="F14" s="856" t="str">
        <f t="shared" si="4"/>
        <v/>
      </c>
      <c r="G14" s="579" t="str">
        <f>IF(H14="","",ROUNDUP((_xlfn.STDEV.S(V14-$U$2,AC14-$AB$2,AJ14-$AI$2,AQ14-$AP$2,AX14-$AW$2))/(SQRT([6]Datos!C14)),5))</f>
        <v/>
      </c>
      <c r="H14" s="865" t="str">
        <f t="shared" si="5"/>
        <v/>
      </c>
      <c r="I14" s="579" t="str">
        <f>IF(H14="","",ROUNDUP((_xlfn.STDEV.S(V14-$U$2,AC14-$AB$2,AJ14-$AI$2,AQ14-$AP$2,AX14-$AW$2))/(SQRT([6]Datos!C14)),5))</f>
        <v/>
      </c>
    </row>
    <row r="15" spans="1:26" x14ac:dyDescent="0.25">
      <c r="B15" s="859" t="str">
        <f t="shared" si="0"/>
        <v/>
      </c>
      <c r="C15" s="856" t="str">
        <f t="shared" si="1"/>
        <v/>
      </c>
      <c r="D15" s="856" t="str">
        <f t="shared" si="2"/>
        <v/>
      </c>
      <c r="E15" s="856" t="str">
        <f t="shared" si="3"/>
        <v/>
      </c>
      <c r="F15" s="856" t="str">
        <f t="shared" si="4"/>
        <v/>
      </c>
      <c r="G15" s="579" t="str">
        <f>IF(H15="","",ROUNDUP((_xlfn.STDEV.S(V15-$U$2,AC15-$AB$2,AJ15-$AI$2,AQ15-$AP$2,AX15-$AW$2))/(SQRT([6]Datos!C15)),5))</f>
        <v/>
      </c>
      <c r="H15" s="865" t="str">
        <f t="shared" si="5"/>
        <v/>
      </c>
      <c r="I15" s="579" t="str">
        <f>IF(H15="","",ROUNDUP((_xlfn.STDEV.S(V15-$U$2,AC15-$AB$2,AJ15-$AI$2,AQ15-$AP$2,AX15-$AW$2))/(SQRT([6]Datos!C15)),5))</f>
        <v/>
      </c>
    </row>
    <row r="16" spans="1:26" x14ac:dyDescent="0.25">
      <c r="B16" s="859" t="str">
        <f t="shared" si="0"/>
        <v/>
      </c>
      <c r="C16" s="856" t="str">
        <f t="shared" si="1"/>
        <v/>
      </c>
      <c r="D16" s="856" t="str">
        <f t="shared" si="2"/>
        <v/>
      </c>
      <c r="E16" s="856" t="str">
        <f t="shared" si="3"/>
        <v/>
      </c>
      <c r="F16" s="856" t="str">
        <f t="shared" si="4"/>
        <v/>
      </c>
      <c r="G16" s="579" t="str">
        <f>IF(H16="","",ROUNDUP((_xlfn.STDEV.S(V16-$U$2,AC16-$AB$2,AJ16-$AI$2,AQ16-$AP$2,AX16-$AW$2))/(SQRT([6]Datos!C16)),5))</f>
        <v/>
      </c>
      <c r="H16" s="865" t="str">
        <f t="shared" si="5"/>
        <v/>
      </c>
      <c r="I16" s="579" t="str">
        <f>IF(H16="","",ROUNDUP((_xlfn.STDEV.S(V16-$U$2,AC16-$AB$2,AJ16-$AI$2,AQ16-$AP$2,AX16-$AW$2))/(SQRT([6]Datos!C16)),5))</f>
        <v/>
      </c>
    </row>
    <row r="17" spans="2:9" x14ac:dyDescent="0.25">
      <c r="B17" s="859" t="str">
        <f t="shared" si="0"/>
        <v/>
      </c>
      <c r="C17" s="856" t="str">
        <f t="shared" si="1"/>
        <v/>
      </c>
      <c r="D17" s="856" t="str">
        <f t="shared" si="2"/>
        <v/>
      </c>
      <c r="E17" s="856" t="str">
        <f t="shared" si="3"/>
        <v/>
      </c>
      <c r="F17" s="856" t="str">
        <f t="shared" si="4"/>
        <v/>
      </c>
      <c r="G17" s="579" t="str">
        <f>IF(H17="","",ROUNDUP((_xlfn.STDEV.S(V17-$U$2,AC17-$AB$2,AJ17-$AI$2,AQ17-$AP$2,AX17-$AW$2))/(SQRT([6]Datos!C17)),5))</f>
        <v/>
      </c>
      <c r="H17" s="865" t="str">
        <f t="shared" si="5"/>
        <v/>
      </c>
      <c r="I17" s="579" t="str">
        <f>IF(H17="","",ROUNDUP((_xlfn.STDEV.S(V17-$U$2,AC17-$AB$2,AJ17-$AI$2,AQ17-$AP$2,AX17-$AW$2))/(SQRT([6]Datos!C17)),5))</f>
        <v/>
      </c>
    </row>
    <row r="18" spans="2:9" x14ac:dyDescent="0.25">
      <c r="B18" s="859" t="str">
        <f t="shared" si="0"/>
        <v/>
      </c>
      <c r="C18" s="856" t="str">
        <f t="shared" si="1"/>
        <v/>
      </c>
      <c r="D18" s="856" t="str">
        <f t="shared" si="2"/>
        <v/>
      </c>
      <c r="E18" s="856" t="str">
        <f t="shared" si="3"/>
        <v/>
      </c>
      <c r="F18" s="856" t="str">
        <f t="shared" si="4"/>
        <v/>
      </c>
      <c r="G18" s="579" t="str">
        <f>IF(H18="","",ROUNDUP((_xlfn.STDEV.S(V18-$U$2,AC18-$AB$2,AJ18-$AI$2,AQ18-$AP$2,AX18-$AW$2))/(SQRT([6]Datos!C18)),5))</f>
        <v/>
      </c>
      <c r="H18" s="865" t="str">
        <f t="shared" si="5"/>
        <v/>
      </c>
      <c r="I18" s="579" t="str">
        <f>IF(H18="","",ROUNDUP((_xlfn.STDEV.S(V18-$U$2,AC18-$AB$2,AJ18-$AI$2,AQ18-$AP$2,AX18-$AW$2))/(SQRT([6]Datos!C18)),5))</f>
        <v/>
      </c>
    </row>
    <row r="19" spans="2:9" x14ac:dyDescent="0.25">
      <c r="B19" s="859" t="str">
        <f t="shared" si="0"/>
        <v/>
      </c>
      <c r="C19" s="856" t="str">
        <f t="shared" si="1"/>
        <v/>
      </c>
      <c r="D19" s="856" t="str">
        <f t="shared" si="2"/>
        <v/>
      </c>
      <c r="E19" s="856" t="str">
        <f t="shared" si="3"/>
        <v/>
      </c>
      <c r="F19" s="856" t="str">
        <f t="shared" si="4"/>
        <v/>
      </c>
      <c r="G19" s="579" t="str">
        <f>IF(H19="","",ROUNDUP((_xlfn.STDEV.S(V19-$U$2,AC19-$AB$2,AJ19-$AI$2,AQ19-$AP$2,AX19-$AW$2))/(SQRT([6]Datos!C19)),5))</f>
        <v/>
      </c>
      <c r="H19" s="865" t="str">
        <f t="shared" si="5"/>
        <v/>
      </c>
      <c r="I19" s="579" t="str">
        <f>IF(H19="","",ROUNDUP((_xlfn.STDEV.S(V19-$U$2,AC19-$AB$2,AJ19-$AI$2,AQ19-$AP$2,AX19-$AW$2))/(SQRT([6]Datos!C19)),5))</f>
        <v/>
      </c>
    </row>
    <row r="20" spans="2:9" x14ac:dyDescent="0.25">
      <c r="B20" s="859" t="str">
        <f t="shared" si="0"/>
        <v/>
      </c>
      <c r="C20" s="856" t="str">
        <f t="shared" si="1"/>
        <v/>
      </c>
      <c r="D20" s="856" t="str">
        <f t="shared" si="2"/>
        <v/>
      </c>
      <c r="E20" s="856" t="str">
        <f t="shared" si="3"/>
        <v/>
      </c>
      <c r="F20" s="856" t="str">
        <f t="shared" si="4"/>
        <v/>
      </c>
      <c r="G20" s="579" t="str">
        <f>IF(H20="","",ROUNDUP((_xlfn.STDEV.S(V20-$U$2,AC20-$AB$2,AJ20-$AI$2,AQ20-$AP$2,AX20-$AW$2))/(SQRT([6]Datos!C20)),5))</f>
        <v/>
      </c>
      <c r="H20" s="865" t="str">
        <f t="shared" si="5"/>
        <v/>
      </c>
      <c r="I20" s="579" t="str">
        <f>IF(H20="","",ROUNDUP((_xlfn.STDEV.S(V20-$U$2,AC20-$AB$2,AJ20-$AI$2,AQ20-$AP$2,AX20-$AW$2))/(SQRT([6]Datos!C20)),5))</f>
        <v/>
      </c>
    </row>
    <row r="21" spans="2:9" x14ac:dyDescent="0.25">
      <c r="B21" s="859" t="str">
        <f t="shared" si="0"/>
        <v/>
      </c>
      <c r="C21" s="856" t="str">
        <f t="shared" si="1"/>
        <v/>
      </c>
      <c r="D21" s="856" t="str">
        <f t="shared" si="2"/>
        <v/>
      </c>
      <c r="E21" s="856" t="str">
        <f t="shared" si="3"/>
        <v/>
      </c>
      <c r="F21" s="856" t="str">
        <f t="shared" si="4"/>
        <v/>
      </c>
      <c r="G21" s="579" t="str">
        <f>IF(H21="","",ROUNDUP((_xlfn.STDEV.S(V21-$U$2,AC21-$AB$2,AJ21-$AI$2,AQ21-$AP$2,AX21-$AW$2))/(SQRT([6]Datos!C21)),5))</f>
        <v/>
      </c>
      <c r="H21" s="865" t="str">
        <f t="shared" si="5"/>
        <v/>
      </c>
      <c r="I21" s="579" t="str">
        <f>IF(H21="","",ROUNDUP((_xlfn.STDEV.S(V21-$U$2,AC21-$AB$2,AJ21-$AI$2,AQ21-$AP$2,AX21-$AW$2))/(SQRT([6]Datos!C21)),5))</f>
        <v/>
      </c>
    </row>
    <row r="22" spans="2:9" x14ac:dyDescent="0.25">
      <c r="B22" s="859" t="str">
        <f t="shared" si="0"/>
        <v/>
      </c>
      <c r="C22" s="856" t="str">
        <f t="shared" si="1"/>
        <v/>
      </c>
      <c r="D22" s="856" t="str">
        <f t="shared" si="2"/>
        <v/>
      </c>
      <c r="E22" s="856" t="str">
        <f t="shared" si="3"/>
        <v/>
      </c>
      <c r="F22" s="856" t="str">
        <f t="shared" si="4"/>
        <v/>
      </c>
      <c r="G22" s="579" t="str">
        <f>IF(H22="","",ROUNDUP((_xlfn.STDEV.S(V22-$U$2,AC22-$AB$2,AJ22-$AI$2,AQ22-$AP$2,AX22-$AW$2))/(SQRT([6]Datos!C22)),5))</f>
        <v/>
      </c>
      <c r="H22" s="865" t="str">
        <f t="shared" si="5"/>
        <v/>
      </c>
      <c r="I22" s="579" t="str">
        <f>IF(H22="","",ROUNDUP((_xlfn.STDEV.S(V22-$U$2,AC22-$AB$2,AJ22-$AI$2,AQ22-$AP$2,AX22-$AW$2))/(SQRT([6]Datos!C22)),5))</f>
        <v/>
      </c>
    </row>
    <row r="23" spans="2:9" x14ac:dyDescent="0.25">
      <c r="B23" s="859" t="str">
        <f t="shared" si="0"/>
        <v/>
      </c>
      <c r="C23" s="856" t="str">
        <f t="shared" si="1"/>
        <v/>
      </c>
      <c r="D23" s="856" t="str">
        <f t="shared" si="2"/>
        <v/>
      </c>
      <c r="E23" s="856" t="str">
        <f t="shared" si="3"/>
        <v/>
      </c>
      <c r="F23" s="856" t="str">
        <f t="shared" si="4"/>
        <v/>
      </c>
      <c r="G23" s="579" t="str">
        <f>IF(H23="","",ROUNDUP((_xlfn.STDEV.S(V23-$U$2,AC23-$AB$2,AJ23-$AI$2,AQ23-$AP$2,AX23-$AW$2))/(SQRT([6]Datos!C23)),5))</f>
        <v/>
      </c>
      <c r="H23" s="865" t="str">
        <f t="shared" si="5"/>
        <v/>
      </c>
      <c r="I23" s="579" t="str">
        <f>IF(H23="","",ROUNDUP((_xlfn.STDEV.S(V23-$U$2,AC23-$AB$2,AJ23-$AI$2,AQ23-$AP$2,AX23-$AW$2))/(SQRT([6]Datos!C23)),5))</f>
        <v/>
      </c>
    </row>
    <row r="24" spans="2:9" x14ac:dyDescent="0.25">
      <c r="B24" s="859" t="str">
        <f t="shared" si="0"/>
        <v/>
      </c>
      <c r="C24" s="856" t="str">
        <f t="shared" si="1"/>
        <v/>
      </c>
      <c r="D24" s="856" t="str">
        <f t="shared" si="2"/>
        <v/>
      </c>
      <c r="E24" s="856" t="str">
        <f t="shared" si="3"/>
        <v/>
      </c>
      <c r="F24" s="856" t="str">
        <f t="shared" si="4"/>
        <v/>
      </c>
      <c r="G24" s="579" t="str">
        <f>IF(H24="","",ROUNDUP((_xlfn.STDEV.S(V24-$U$2,AC24-$AB$2,AJ24-$AI$2,AQ24-$AP$2,AX24-$AW$2))/(SQRT([6]Datos!C24)),5))</f>
        <v/>
      </c>
      <c r="H24" s="865" t="str">
        <f t="shared" si="5"/>
        <v/>
      </c>
      <c r="I24" s="579" t="str">
        <f>IF(H24="","",ROUNDUP((_xlfn.STDEV.S(V24-$U$2,AC24-$AB$2,AJ24-$AI$2,AQ24-$AP$2,AX24-$AW$2))/(SQRT([6]Datos!C24)),5))</f>
        <v/>
      </c>
    </row>
    <row r="25" spans="2:9" x14ac:dyDescent="0.25">
      <c r="B25" s="859" t="str">
        <f t="shared" si="0"/>
        <v/>
      </c>
      <c r="C25" s="856" t="str">
        <f t="shared" si="1"/>
        <v/>
      </c>
      <c r="D25" s="856" t="str">
        <f t="shared" si="2"/>
        <v/>
      </c>
      <c r="E25" s="856" t="str">
        <f t="shared" si="3"/>
        <v/>
      </c>
      <c r="F25" s="856" t="str">
        <f t="shared" si="4"/>
        <v/>
      </c>
      <c r="G25" s="579" t="str">
        <f>IF(H25="","",ROUNDUP((_xlfn.STDEV.S(V25-$U$2,AC25-$AB$2,AJ25-$AI$2,AQ25-$AP$2,AX25-$AW$2))/(SQRT([6]Datos!C25)),5))</f>
        <v/>
      </c>
      <c r="H25" s="865" t="str">
        <f t="shared" si="5"/>
        <v/>
      </c>
      <c r="I25" s="579" t="str">
        <f>IF(H25="","",ROUNDUP((_xlfn.STDEV.S(V25-$U$2,AC25-$AB$2,AJ25-$AI$2,AQ25-$AP$2,AX25-$AW$2))/(SQRT([6]Datos!C25)),5))</f>
        <v/>
      </c>
    </row>
    <row r="26" spans="2:9" x14ac:dyDescent="0.25">
      <c r="B26" s="859" t="str">
        <f t="shared" si="0"/>
        <v/>
      </c>
      <c r="C26" s="856" t="str">
        <f t="shared" si="1"/>
        <v/>
      </c>
      <c r="D26" s="856" t="str">
        <f t="shared" si="2"/>
        <v/>
      </c>
      <c r="E26" s="856" t="str">
        <f t="shared" si="3"/>
        <v/>
      </c>
      <c r="F26" s="856" t="str">
        <f t="shared" si="4"/>
        <v/>
      </c>
      <c r="G26" s="579" t="str">
        <f>IF(H26="","",ROUNDUP((_xlfn.STDEV.S(V26-$U$2,AC26-$AB$2,AJ26-$AI$2,AQ26-$AP$2,AX26-$AW$2))/(SQRT([6]Datos!C26)),5))</f>
        <v/>
      </c>
      <c r="H26" s="865" t="str">
        <f t="shared" si="5"/>
        <v/>
      </c>
      <c r="I26" s="579" t="str">
        <f>IF(H26="","",ROUNDUP((_xlfn.STDEV.S(V26-$U$2,AC26-$AB$2,AJ26-$AI$2,AQ26-$AP$2,AX26-$AW$2))/(SQRT([6]Datos!C26)),5))</f>
        <v/>
      </c>
    </row>
    <row r="27" spans="2:9" x14ac:dyDescent="0.25">
      <c r="B27" s="859" t="str">
        <f t="shared" si="0"/>
        <v/>
      </c>
      <c r="C27" s="856" t="str">
        <f t="shared" si="1"/>
        <v/>
      </c>
      <c r="D27" s="856" t="str">
        <f t="shared" si="2"/>
        <v/>
      </c>
      <c r="E27" s="856" t="str">
        <f t="shared" si="3"/>
        <v/>
      </c>
      <c r="F27" s="856" t="str">
        <f t="shared" si="4"/>
        <v/>
      </c>
      <c r="G27" s="579" t="str">
        <f>IF(H27="","",ROUNDUP((_xlfn.STDEV.S(V27-$U$2,AC27-$AB$2,AJ27-$AI$2,AQ27-$AP$2,AX27-$AW$2))/(SQRT([6]Datos!C27)),5))</f>
        <v/>
      </c>
      <c r="H27" s="865" t="str">
        <f t="shared" si="5"/>
        <v/>
      </c>
      <c r="I27" s="579" t="str">
        <f>IF(H27="","",ROUNDUP((_xlfn.STDEV.S(V27-$U$2,AC27-$AB$2,AJ27-$AI$2,AQ27-$AP$2,AX27-$AW$2))/(SQRT([6]Datos!C27)),5))</f>
        <v/>
      </c>
    </row>
    <row r="28" spans="2:9" x14ac:dyDescent="0.25">
      <c r="B28" s="859" t="str">
        <f t="shared" si="0"/>
        <v/>
      </c>
      <c r="C28" s="856" t="str">
        <f t="shared" si="1"/>
        <v/>
      </c>
      <c r="D28" s="856" t="str">
        <f t="shared" si="2"/>
        <v/>
      </c>
      <c r="E28" s="856" t="str">
        <f t="shared" si="3"/>
        <v/>
      </c>
      <c r="F28" s="856" t="str">
        <f t="shared" si="4"/>
        <v/>
      </c>
      <c r="G28" s="579" t="str">
        <f>IF(H28="","",ROUNDUP((_xlfn.STDEV.S(V28-$U$2,AC28-$AB$2,AJ28-$AI$2,AQ28-$AP$2,AX28-$AW$2))/(SQRT([6]Datos!C28)),5))</f>
        <v/>
      </c>
      <c r="H28" s="865" t="str">
        <f t="shared" si="5"/>
        <v/>
      </c>
      <c r="I28" s="579" t="str">
        <f>IF(H28="","",ROUNDUP((_xlfn.STDEV.S(V28-$U$2,AC28-$AB$2,AJ28-$AI$2,AQ28-$AP$2,AX28-$AW$2))/(SQRT([6]Datos!C28)),5))</f>
        <v/>
      </c>
    </row>
    <row r="29" spans="2:9" x14ac:dyDescent="0.25">
      <c r="B29" s="859" t="str">
        <f t="shared" si="0"/>
        <v/>
      </c>
      <c r="C29" s="856" t="str">
        <f t="shared" si="1"/>
        <v/>
      </c>
      <c r="D29" s="856" t="str">
        <f t="shared" si="2"/>
        <v/>
      </c>
      <c r="E29" s="856" t="str">
        <f t="shared" si="3"/>
        <v/>
      </c>
      <c r="F29" s="856" t="str">
        <f t="shared" si="4"/>
        <v/>
      </c>
      <c r="G29" s="579" t="str">
        <f>IF(H29="","",ROUNDUP((_xlfn.STDEV.S(V29-$U$2,AC29-$AB$2,AJ29-$AI$2,AQ29-$AP$2,AX29-$AW$2))/(SQRT([6]Datos!C29)),5))</f>
        <v/>
      </c>
      <c r="H29" s="865" t="str">
        <f t="shared" si="5"/>
        <v/>
      </c>
      <c r="I29" s="579" t="str">
        <f>IF(H29="","",ROUNDUP((_xlfn.STDEV.S(V29-$U$2,AC29-$AB$2,AJ29-$AI$2,AQ29-$AP$2,AX29-$AW$2))/(SQRT([6]Datos!C29)),5))</f>
        <v/>
      </c>
    </row>
    <row r="30" spans="2:9" x14ac:dyDescent="0.25">
      <c r="B30" s="859" t="str">
        <f t="shared" si="0"/>
        <v/>
      </c>
      <c r="C30" s="856" t="str">
        <f t="shared" si="1"/>
        <v/>
      </c>
      <c r="D30" s="856" t="str">
        <f t="shared" si="2"/>
        <v/>
      </c>
      <c r="E30" s="856" t="str">
        <f t="shared" si="3"/>
        <v/>
      </c>
      <c r="F30" s="856" t="str">
        <f t="shared" si="4"/>
        <v/>
      </c>
      <c r="G30" s="579" t="str">
        <f>IF(H30="","",ROUNDUP((_xlfn.STDEV.S(V30-$U$2,AC30-$AB$2,AJ30-$AI$2,AQ30-$AP$2,AX30-$AW$2))/(SQRT([6]Datos!C30)),5))</f>
        <v/>
      </c>
      <c r="H30" s="865" t="str">
        <f t="shared" si="5"/>
        <v/>
      </c>
      <c r="I30" s="579" t="str">
        <f>IF(H30="","",ROUNDUP((_xlfn.STDEV.S(V30-$U$2,AC30-$AB$2,AJ30-$AI$2,AQ30-$AP$2,AX30-$AW$2))/(SQRT([6]Datos!C30)),5))</f>
        <v/>
      </c>
    </row>
    <row r="31" spans="2:9" x14ac:dyDescent="0.25">
      <c r="B31" s="859" t="str">
        <f t="shared" si="0"/>
        <v/>
      </c>
      <c r="C31" s="856" t="str">
        <f t="shared" si="1"/>
        <v/>
      </c>
      <c r="D31" s="856" t="str">
        <f t="shared" si="2"/>
        <v/>
      </c>
      <c r="E31" s="856" t="str">
        <f t="shared" si="3"/>
        <v/>
      </c>
      <c r="F31" s="856" t="str">
        <f t="shared" si="4"/>
        <v/>
      </c>
      <c r="G31" s="579" t="str">
        <f>IF(H31="","",ROUNDUP((_xlfn.STDEV.S(V31-$U$2,AC31-$AB$2,AJ31-$AI$2,AQ31-$AP$2,AX31-$AW$2))/(SQRT([6]Datos!C31)),5))</f>
        <v/>
      </c>
      <c r="H31" s="865" t="str">
        <f t="shared" si="5"/>
        <v/>
      </c>
      <c r="I31" s="579" t="str">
        <f>IF(H31="","",ROUNDUP((_xlfn.STDEV.S(V31-$U$2,AC31-$AB$2,AJ31-$AI$2,AQ31-$AP$2,AX31-$AW$2))/(SQRT([6]Datos!C31)),5))</f>
        <v/>
      </c>
    </row>
    <row r="32" spans="2:9" x14ac:dyDescent="0.25">
      <c r="B32" s="859" t="str">
        <f t="shared" si="0"/>
        <v/>
      </c>
      <c r="C32" s="856" t="str">
        <f t="shared" si="1"/>
        <v/>
      </c>
      <c r="D32" s="856" t="str">
        <f t="shared" si="2"/>
        <v/>
      </c>
      <c r="E32" s="856" t="str">
        <f t="shared" si="3"/>
        <v/>
      </c>
      <c r="F32" s="856" t="str">
        <f t="shared" si="4"/>
        <v/>
      </c>
      <c r="G32" s="579" t="str">
        <f>IF(H32="","",ROUNDUP((_xlfn.STDEV.S(V32-$U$2,AC32-$AB$2,AJ32-$AI$2,AQ32-$AP$2,AX32-$AW$2))/(SQRT([6]Datos!C32)),5))</f>
        <v/>
      </c>
      <c r="H32" s="865" t="str">
        <f t="shared" si="5"/>
        <v/>
      </c>
      <c r="I32" s="579" t="str">
        <f>IF(H32="","",ROUNDUP((_xlfn.STDEV.S(V32-$U$2,AC32-$AB$2,AJ32-$AI$2,AQ32-$AP$2,AX32-$AW$2))/(SQRT([6]Datos!C32)),5))</f>
        <v/>
      </c>
    </row>
    <row r="33" spans="2:9" x14ac:dyDescent="0.25">
      <c r="B33" s="859" t="str">
        <f t="shared" si="0"/>
        <v/>
      </c>
      <c r="C33" s="856" t="str">
        <f t="shared" si="1"/>
        <v/>
      </c>
      <c r="D33" s="856" t="str">
        <f t="shared" si="2"/>
        <v/>
      </c>
      <c r="E33" s="856" t="str">
        <f t="shared" si="3"/>
        <v/>
      </c>
      <c r="F33" s="856" t="str">
        <f t="shared" si="4"/>
        <v/>
      </c>
      <c r="G33" s="579" t="str">
        <f>IF(H33="","",ROUNDUP((_xlfn.STDEV.S(V33-$U$2,AC33-$AB$2,AJ33-$AI$2,AQ33-$AP$2,AX33-$AW$2))/(SQRT([6]Datos!C33)),5))</f>
        <v/>
      </c>
      <c r="H33" s="865" t="str">
        <f t="shared" si="5"/>
        <v/>
      </c>
      <c r="I33" s="579" t="str">
        <f>IF(H33="","",ROUNDUP((_xlfn.STDEV.S(V33-$U$2,AC33-$AB$2,AJ33-$AI$2,AQ33-$AP$2,AX33-$AW$2))/(SQRT([6]Datos!C33)),5))</f>
        <v/>
      </c>
    </row>
    <row r="34" spans="2:9" x14ac:dyDescent="0.25">
      <c r="B34" s="859" t="str">
        <f t="shared" ref="B34:B65" si="6">IF(H34="","",AVERAGE(V34-$U34,AC34-$AB34,AJ34-$AI34,AQ34-$AP34,AX34-$AW34))</f>
        <v/>
      </c>
      <c r="C34" s="856" t="str">
        <f t="shared" ref="C34:C65" si="7">IF(I34="","",AVERAGE(W34-$U34,AD34-$AB34,AK34-$AI34,AR34-$AP34,AY34-$AW34))</f>
        <v/>
      </c>
      <c r="D34" s="856" t="str">
        <f t="shared" ref="D34:D65" si="8">IF(J34="","",AVERAGE(X34-$U34,AE34-$AB34,AL34-$AI34,AS34-$AP34,AZ34-$AW34))</f>
        <v/>
      </c>
      <c r="E34" s="856" t="str">
        <f t="shared" ref="E34:E65" si="9">IF(K34="","",AVERAGE(Y34-$U34,AF34-$AB34,AM34-$AI34,AT34-$AP34,BA34-$AW34))</f>
        <v/>
      </c>
      <c r="F34" s="856" t="str">
        <f t="shared" ref="F34:F65" si="10">IF(L34="","",AVERAGE(Z34-$U34,AG34-$AB34,AN34-$AI34,AU34-$AP34,BB34-$AW34))</f>
        <v/>
      </c>
      <c r="G34" s="579" t="str">
        <f>IF(H34="","",ROUNDUP((_xlfn.STDEV.S(V34-$U$2,AC34-$AB$2,AJ34-$AI$2,AQ34-$AP$2,AX34-$AW$2))/(SQRT([6]Datos!C34)),5))</f>
        <v/>
      </c>
      <c r="H34" s="865" t="str">
        <f t="shared" si="5"/>
        <v/>
      </c>
      <c r="I34" s="579" t="str">
        <f>IF(H34="","",ROUNDUP((_xlfn.STDEV.S(V34-$U$2,AC34-$AB$2,AJ34-$AI$2,AQ34-$AP$2,AX34-$AW$2))/(SQRT([6]Datos!C34)),5))</f>
        <v/>
      </c>
    </row>
    <row r="35" spans="2:9" x14ac:dyDescent="0.25">
      <c r="B35" s="859" t="str">
        <f t="shared" si="6"/>
        <v/>
      </c>
      <c r="C35" s="856" t="str">
        <f t="shared" si="7"/>
        <v/>
      </c>
      <c r="D35" s="856" t="str">
        <f t="shared" si="8"/>
        <v/>
      </c>
      <c r="E35" s="856" t="str">
        <f t="shared" si="9"/>
        <v/>
      </c>
      <c r="F35" s="856" t="str">
        <f t="shared" si="10"/>
        <v/>
      </c>
      <c r="G35" s="579" t="str">
        <f>IF(H35="","",ROUNDUP((_xlfn.STDEV.S(V35-$U$2,AC35-$AB$2,AJ35-$AI$2,AQ35-$AP$2,AX35-$AW$2))/(SQRT([6]Datos!C35)),5))</f>
        <v/>
      </c>
      <c r="H35" s="865" t="str">
        <f t="shared" si="5"/>
        <v/>
      </c>
      <c r="I35" s="579" t="str">
        <f>IF(H35="","",ROUNDUP((_xlfn.STDEV.S(V35-$U$2,AC35-$AB$2,AJ35-$AI$2,AQ35-$AP$2,AX35-$AW$2))/(SQRT([6]Datos!C35)),5))</f>
        <v/>
      </c>
    </row>
    <row r="36" spans="2:9" x14ac:dyDescent="0.25">
      <c r="B36" s="859" t="str">
        <f t="shared" si="6"/>
        <v/>
      </c>
      <c r="C36" s="856" t="str">
        <f t="shared" si="7"/>
        <v/>
      </c>
      <c r="D36" s="856" t="str">
        <f t="shared" si="8"/>
        <v/>
      </c>
      <c r="E36" s="856" t="str">
        <f t="shared" si="9"/>
        <v/>
      </c>
      <c r="F36" s="856" t="str">
        <f t="shared" si="10"/>
        <v/>
      </c>
      <c r="G36" s="579" t="str">
        <f>IF(H36="","",ROUNDUP((_xlfn.STDEV.S(V36-$U$2,AC36-$AB$2,AJ36-$AI$2,AQ36-$AP$2,AX36-$AW$2))/(SQRT([6]Datos!C36)),5))</f>
        <v/>
      </c>
      <c r="H36" s="865" t="str">
        <f t="shared" si="5"/>
        <v/>
      </c>
      <c r="I36" s="579" t="str">
        <f>IF(H36="","",ROUNDUP((_xlfn.STDEV.S(V36-$U$2,AC36-$AB$2,AJ36-$AI$2,AQ36-$AP$2,AX36-$AW$2))/(SQRT([6]Datos!C36)),5))</f>
        <v/>
      </c>
    </row>
    <row r="37" spans="2:9" x14ac:dyDescent="0.25">
      <c r="B37" s="859" t="str">
        <f t="shared" si="6"/>
        <v/>
      </c>
      <c r="C37" s="856" t="str">
        <f t="shared" si="7"/>
        <v/>
      </c>
      <c r="D37" s="856" t="str">
        <f t="shared" si="8"/>
        <v/>
      </c>
      <c r="E37" s="856" t="str">
        <f t="shared" si="9"/>
        <v/>
      </c>
      <c r="F37" s="856" t="str">
        <f t="shared" si="10"/>
        <v/>
      </c>
      <c r="G37" s="579" t="str">
        <f>IF(H37="","",ROUNDUP((_xlfn.STDEV.S(V37-$U$2,AC37-$AB$2,AJ37-$AI$2,AQ37-$AP$2,AX37-$AW$2))/(SQRT([6]Datos!C37)),5))</f>
        <v/>
      </c>
      <c r="H37" s="865" t="str">
        <f t="shared" si="5"/>
        <v/>
      </c>
      <c r="I37" s="579" t="str">
        <f>IF(H37="","",ROUNDUP((_xlfn.STDEV.S(V37-$U$2,AC37-$AB$2,AJ37-$AI$2,AQ37-$AP$2,AX37-$AW$2))/(SQRT([6]Datos!C37)),5))</f>
        <v/>
      </c>
    </row>
    <row r="38" spans="2:9" x14ac:dyDescent="0.25">
      <c r="B38" s="859" t="str">
        <f t="shared" si="6"/>
        <v/>
      </c>
      <c r="C38" s="856" t="str">
        <f t="shared" si="7"/>
        <v/>
      </c>
      <c r="D38" s="856" t="str">
        <f t="shared" si="8"/>
        <v/>
      </c>
      <c r="E38" s="856" t="str">
        <f t="shared" si="9"/>
        <v/>
      </c>
      <c r="F38" s="856" t="str">
        <f t="shared" si="10"/>
        <v/>
      </c>
      <c r="G38" s="579" t="str">
        <f>IF(H38="","",ROUNDUP((_xlfn.STDEV.S(V38-$U$2,AC38-$AB$2,AJ38-$AI$2,AQ38-$AP$2,AX38-$AW$2))/(SQRT([6]Datos!C38)),5))</f>
        <v/>
      </c>
      <c r="H38" s="865" t="str">
        <f t="shared" si="5"/>
        <v/>
      </c>
      <c r="I38" s="579" t="str">
        <f>IF(H38="","",ROUNDUP((_xlfn.STDEV.S(V38-$U$2,AC38-$AB$2,AJ38-$AI$2,AQ38-$AP$2,AX38-$AW$2))/(SQRT([6]Datos!C38)),5))</f>
        <v/>
      </c>
    </row>
    <row r="39" spans="2:9" x14ac:dyDescent="0.25">
      <c r="B39" s="859" t="str">
        <f t="shared" si="6"/>
        <v/>
      </c>
      <c r="C39" s="856" t="str">
        <f t="shared" si="7"/>
        <v/>
      </c>
      <c r="D39" s="856" t="str">
        <f t="shared" si="8"/>
        <v/>
      </c>
      <c r="E39" s="856" t="str">
        <f t="shared" si="9"/>
        <v/>
      </c>
      <c r="F39" s="856" t="str">
        <f t="shared" si="10"/>
        <v/>
      </c>
      <c r="G39" s="579" t="str">
        <f>IF(H39="","",ROUNDUP((_xlfn.STDEV.S(V39-$U$2,AC39-$AB$2,AJ39-$AI$2,AQ39-$AP$2,AX39-$AW$2))/(SQRT([6]Datos!C39)),5))</f>
        <v/>
      </c>
      <c r="H39" s="865" t="str">
        <f t="shared" si="5"/>
        <v/>
      </c>
      <c r="I39" s="579" t="str">
        <f>IF(H39="","",ROUNDUP((_xlfn.STDEV.S(V39-$U$2,AC39-$AB$2,AJ39-$AI$2,AQ39-$AP$2,AX39-$AW$2))/(SQRT([6]Datos!C39)),5))</f>
        <v/>
      </c>
    </row>
    <row r="40" spans="2:9" x14ac:dyDescent="0.25">
      <c r="B40" s="859" t="str">
        <f t="shared" si="6"/>
        <v/>
      </c>
      <c r="C40" s="856" t="str">
        <f t="shared" si="7"/>
        <v/>
      </c>
      <c r="D40" s="856" t="str">
        <f t="shared" si="8"/>
        <v/>
      </c>
      <c r="E40" s="856" t="str">
        <f t="shared" si="9"/>
        <v/>
      </c>
      <c r="F40" s="856" t="str">
        <f t="shared" si="10"/>
        <v/>
      </c>
      <c r="G40" s="579" t="str">
        <f>IF(H40="","",ROUNDUP((_xlfn.STDEV.S(V40-$U$2,AC40-$AB$2,AJ40-$AI$2,AQ40-$AP$2,AX40-$AW$2))/(SQRT([6]Datos!C40)),5))</f>
        <v/>
      </c>
      <c r="H40" s="865" t="str">
        <f t="shared" si="5"/>
        <v/>
      </c>
      <c r="I40" s="579" t="str">
        <f>IF(H40="","",ROUNDUP((_xlfn.STDEV.S(V40-$U$2,AC40-$AB$2,AJ40-$AI$2,AQ40-$AP$2,AX40-$AW$2))/(SQRT([6]Datos!C40)),5))</f>
        <v/>
      </c>
    </row>
    <row r="41" spans="2:9" x14ac:dyDescent="0.25">
      <c r="B41" s="859" t="str">
        <f t="shared" si="6"/>
        <v/>
      </c>
      <c r="C41" s="856" t="str">
        <f t="shared" si="7"/>
        <v/>
      </c>
      <c r="D41" s="856" t="str">
        <f t="shared" si="8"/>
        <v/>
      </c>
      <c r="E41" s="856" t="str">
        <f t="shared" si="9"/>
        <v/>
      </c>
      <c r="F41" s="856" t="str">
        <f t="shared" si="10"/>
        <v/>
      </c>
      <c r="G41" s="579" t="str">
        <f>IF(H41="","",ROUNDUP((_xlfn.STDEV.S(V41-$U$2,AC41-$AB$2,AJ41-$AI$2,AQ41-$AP$2,AX41-$AW$2))/(SQRT([6]Datos!C41)),5))</f>
        <v/>
      </c>
      <c r="H41" s="865" t="str">
        <f t="shared" si="5"/>
        <v/>
      </c>
      <c r="I41" s="579" t="str">
        <f>IF(H41="","",ROUNDUP((_xlfn.STDEV.S(V41-$U$2,AC41-$AB$2,AJ41-$AI$2,AQ41-$AP$2,AX41-$AW$2))/(SQRT([6]Datos!C41)),5))</f>
        <v/>
      </c>
    </row>
    <row r="42" spans="2:9" x14ac:dyDescent="0.25">
      <c r="B42" s="859" t="str">
        <f t="shared" si="6"/>
        <v/>
      </c>
      <c r="C42" s="856" t="str">
        <f t="shared" si="7"/>
        <v/>
      </c>
      <c r="D42" s="856" t="str">
        <f t="shared" si="8"/>
        <v/>
      </c>
      <c r="E42" s="856" t="str">
        <f t="shared" si="9"/>
        <v/>
      </c>
      <c r="F42" s="856" t="str">
        <f t="shared" si="10"/>
        <v/>
      </c>
      <c r="G42" s="579" t="str">
        <f>IF(H42="","",ROUNDUP((_xlfn.STDEV.S(V42-$U$2,AC42-$AB$2,AJ42-$AI$2,AQ42-$AP$2,AX42-$AW$2))/(SQRT([6]Datos!C42)),5))</f>
        <v/>
      </c>
      <c r="H42" s="865" t="str">
        <f t="shared" si="5"/>
        <v/>
      </c>
      <c r="I42" s="579" t="str">
        <f>IF(H42="","",ROUNDUP((_xlfn.STDEV.S(V42-$U$2,AC42-$AB$2,AJ42-$AI$2,AQ42-$AP$2,AX42-$AW$2))/(SQRT([6]Datos!C42)),5))</f>
        <v/>
      </c>
    </row>
    <row r="43" spans="2:9" x14ac:dyDescent="0.25">
      <c r="B43" s="859" t="str">
        <f t="shared" si="6"/>
        <v/>
      </c>
      <c r="C43" s="856" t="str">
        <f t="shared" si="7"/>
        <v/>
      </c>
      <c r="D43" s="856" t="str">
        <f t="shared" si="8"/>
        <v/>
      </c>
      <c r="E43" s="856" t="str">
        <f t="shared" si="9"/>
        <v/>
      </c>
      <c r="F43" s="856" t="str">
        <f t="shared" si="10"/>
        <v/>
      </c>
      <c r="G43" s="579" t="str">
        <f>IF(H43="","",ROUNDUP((_xlfn.STDEV.S(V43-$U$2,AC43-$AB$2,AJ43-$AI$2,AQ43-$AP$2,AX43-$AW$2))/(SQRT([6]Datos!C43)),5))</f>
        <v/>
      </c>
      <c r="H43" s="865" t="str">
        <f t="shared" si="5"/>
        <v/>
      </c>
      <c r="I43" s="579" t="str">
        <f>IF(H43="","",ROUNDUP((_xlfn.STDEV.S(V43-$U$2,AC43-$AB$2,AJ43-$AI$2,AQ43-$AP$2,AX43-$AW$2))/(SQRT([6]Datos!C43)),5))</f>
        <v/>
      </c>
    </row>
    <row r="44" spans="2:9" x14ac:dyDescent="0.25">
      <c r="B44" s="859" t="str">
        <f t="shared" si="6"/>
        <v/>
      </c>
      <c r="C44" s="856" t="str">
        <f t="shared" si="7"/>
        <v/>
      </c>
      <c r="D44" s="856" t="str">
        <f t="shared" si="8"/>
        <v/>
      </c>
      <c r="E44" s="856" t="str">
        <f t="shared" si="9"/>
        <v/>
      </c>
      <c r="F44" s="856" t="str">
        <f t="shared" si="10"/>
        <v/>
      </c>
      <c r="G44" s="579" t="str">
        <f>IF(H44="","",ROUNDUP((_xlfn.STDEV.S(V44-$U$2,AC44-$AB$2,AJ44-$AI$2,AQ44-$AP$2,AX44-$AW$2))/(SQRT([6]Datos!C44)),5))</f>
        <v/>
      </c>
      <c r="H44" s="865" t="str">
        <f t="shared" si="5"/>
        <v/>
      </c>
      <c r="I44" s="579" t="str">
        <f>IF(H44="","",ROUNDUP((_xlfn.STDEV.S(V44-$U$2,AC44-$AB$2,AJ44-$AI$2,AQ44-$AP$2,AX44-$AW$2))/(SQRT([6]Datos!C44)),5))</f>
        <v/>
      </c>
    </row>
    <row r="45" spans="2:9" x14ac:dyDescent="0.25">
      <c r="B45" s="859" t="str">
        <f t="shared" si="6"/>
        <v/>
      </c>
      <c r="C45" s="856" t="str">
        <f t="shared" si="7"/>
        <v/>
      </c>
      <c r="D45" s="856" t="str">
        <f t="shared" si="8"/>
        <v/>
      </c>
      <c r="E45" s="856" t="str">
        <f t="shared" si="9"/>
        <v/>
      </c>
      <c r="F45" s="856" t="str">
        <f t="shared" si="10"/>
        <v/>
      </c>
      <c r="G45" s="579" t="str">
        <f>IF(H45="","",ROUNDUP((_xlfn.STDEV.S(V45-$U$2,AC45-$AB$2,AJ45-$AI$2,AQ45-$AP$2,AX45-$AW$2))/(SQRT([6]Datos!C45)),5))</f>
        <v/>
      </c>
      <c r="H45" s="865" t="str">
        <f t="shared" si="5"/>
        <v/>
      </c>
      <c r="I45" s="579" t="str">
        <f>IF(H45="","",ROUNDUP((_xlfn.STDEV.S(V45-$U$2,AC45-$AB$2,AJ45-$AI$2,AQ45-$AP$2,AX45-$AW$2))/(SQRT([6]Datos!C45)),5))</f>
        <v/>
      </c>
    </row>
    <row r="46" spans="2:9" x14ac:dyDescent="0.25">
      <c r="B46" s="859" t="str">
        <f t="shared" si="6"/>
        <v/>
      </c>
      <c r="C46" s="856" t="str">
        <f t="shared" si="7"/>
        <v/>
      </c>
      <c r="D46" s="856" t="str">
        <f t="shared" si="8"/>
        <v/>
      </c>
      <c r="E46" s="856" t="str">
        <f t="shared" si="9"/>
        <v/>
      </c>
      <c r="F46" s="856" t="str">
        <f t="shared" si="10"/>
        <v/>
      </c>
      <c r="G46" s="579" t="str">
        <f>IF(H46="","",ROUNDUP((_xlfn.STDEV.S(V46-$U$2,AC46-$AB$2,AJ46-$AI$2,AQ46-$AP$2,AX46-$AW$2))/(SQRT([6]Datos!C46)),5))</f>
        <v/>
      </c>
      <c r="H46" s="865" t="str">
        <f t="shared" si="5"/>
        <v/>
      </c>
      <c r="I46" s="579" t="str">
        <f>IF(H46="","",ROUNDUP((_xlfn.STDEV.S(V46-$U$2,AC46-$AB$2,AJ46-$AI$2,AQ46-$AP$2,AX46-$AW$2))/(SQRT([6]Datos!C46)),5))</f>
        <v/>
      </c>
    </row>
    <row r="47" spans="2:9" x14ac:dyDescent="0.25">
      <c r="B47" s="859" t="str">
        <f t="shared" si="6"/>
        <v/>
      </c>
      <c r="C47" s="856" t="str">
        <f t="shared" si="7"/>
        <v/>
      </c>
      <c r="D47" s="856" t="str">
        <f t="shared" si="8"/>
        <v/>
      </c>
      <c r="E47" s="856" t="str">
        <f t="shared" si="9"/>
        <v/>
      </c>
      <c r="F47" s="856" t="str">
        <f t="shared" si="10"/>
        <v/>
      </c>
      <c r="G47" s="579" t="str">
        <f>IF(H47="","",ROUNDUP((_xlfn.STDEV.S(V47-$U$2,AC47-$AB$2,AJ47-$AI$2,AQ47-$AP$2,AX47-$AW$2))/(SQRT([6]Datos!C47)),5))</f>
        <v/>
      </c>
      <c r="H47" s="865" t="str">
        <f t="shared" si="5"/>
        <v/>
      </c>
      <c r="I47" s="579" t="str">
        <f>IF(H47="","",ROUNDUP((_xlfn.STDEV.S(V47-$U$2,AC47-$AB$2,AJ47-$AI$2,AQ47-$AP$2,AX47-$AW$2))/(SQRT([6]Datos!C47)),5))</f>
        <v/>
      </c>
    </row>
    <row r="48" spans="2:9" x14ac:dyDescent="0.25">
      <c r="B48" s="859" t="str">
        <f t="shared" si="6"/>
        <v/>
      </c>
      <c r="C48" s="856" t="str">
        <f t="shared" si="7"/>
        <v/>
      </c>
      <c r="D48" s="856" t="str">
        <f t="shared" si="8"/>
        <v/>
      </c>
      <c r="E48" s="856" t="str">
        <f t="shared" si="9"/>
        <v/>
      </c>
      <c r="F48" s="856" t="str">
        <f t="shared" si="10"/>
        <v/>
      </c>
      <c r="G48" s="579" t="str">
        <f>IF(H48="","",ROUNDUP((_xlfn.STDEV.S(V48-$U$2,AC48-$AB$2,AJ48-$AI$2,AQ48-$AP$2,AX48-$AW$2))/(SQRT([6]Datos!C48)),5))</f>
        <v/>
      </c>
      <c r="H48" s="865" t="str">
        <f t="shared" si="5"/>
        <v/>
      </c>
      <c r="I48" s="579" t="str">
        <f>IF(H48="","",ROUNDUP((_xlfn.STDEV.S(V48-$U$2,AC48-$AB$2,AJ48-$AI$2,AQ48-$AP$2,AX48-$AW$2))/(SQRT([6]Datos!C48)),5))</f>
        <v/>
      </c>
    </row>
    <row r="49" spans="2:9" x14ac:dyDescent="0.25">
      <c r="B49" s="859" t="str">
        <f t="shared" si="6"/>
        <v/>
      </c>
      <c r="C49" s="856" t="str">
        <f t="shared" si="7"/>
        <v/>
      </c>
      <c r="D49" s="856" t="str">
        <f t="shared" si="8"/>
        <v/>
      </c>
      <c r="E49" s="856" t="str">
        <f t="shared" si="9"/>
        <v/>
      </c>
      <c r="F49" s="856" t="str">
        <f t="shared" si="10"/>
        <v/>
      </c>
      <c r="G49" s="579" t="str">
        <f>IF(H49="","",ROUNDUP((_xlfn.STDEV.S(V49-$U$2,AC49-$AB$2,AJ49-$AI$2,AQ49-$AP$2,AX49-$AW$2))/(SQRT([6]Datos!C49)),5))</f>
        <v/>
      </c>
      <c r="H49" s="865" t="str">
        <f t="shared" si="5"/>
        <v/>
      </c>
      <c r="I49" s="579" t="str">
        <f>IF(H49="","",ROUNDUP((_xlfn.STDEV.S(V49-$U$2,AC49-$AB$2,AJ49-$AI$2,AQ49-$AP$2,AX49-$AW$2))/(SQRT([6]Datos!C49)),5))</f>
        <v/>
      </c>
    </row>
    <row r="50" spans="2:9" x14ac:dyDescent="0.25">
      <c r="B50" s="859" t="str">
        <f t="shared" si="6"/>
        <v/>
      </c>
      <c r="C50" s="856" t="str">
        <f t="shared" si="7"/>
        <v/>
      </c>
      <c r="D50" s="856" t="str">
        <f t="shared" si="8"/>
        <v/>
      </c>
      <c r="E50" s="856" t="str">
        <f t="shared" si="9"/>
        <v/>
      </c>
      <c r="F50" s="856" t="str">
        <f t="shared" si="10"/>
        <v/>
      </c>
      <c r="G50" s="579" t="str">
        <f>IF(H50="","",ROUNDUP((_xlfn.STDEV.S(V50-$U$2,AC50-$AB$2,AJ50-$AI$2,AQ50-$AP$2,AX50-$AW$2))/(SQRT([6]Datos!C50)),5))</f>
        <v/>
      </c>
      <c r="H50" s="865" t="str">
        <f t="shared" si="5"/>
        <v/>
      </c>
      <c r="I50" s="579" t="str">
        <f>IF(H50="","",ROUNDUP((_xlfn.STDEV.S(V50-$U$2,AC50-$AB$2,AJ50-$AI$2,AQ50-$AP$2,AX50-$AW$2))/(SQRT([6]Datos!C50)),5))</f>
        <v/>
      </c>
    </row>
    <row r="51" spans="2:9" x14ac:dyDescent="0.25">
      <c r="B51" s="859" t="str">
        <f t="shared" si="6"/>
        <v/>
      </c>
      <c r="C51" s="856" t="str">
        <f t="shared" si="7"/>
        <v/>
      </c>
      <c r="D51" s="856" t="str">
        <f t="shared" si="8"/>
        <v/>
      </c>
      <c r="E51" s="856" t="str">
        <f t="shared" si="9"/>
        <v/>
      </c>
      <c r="F51" s="856" t="str">
        <f t="shared" si="10"/>
        <v/>
      </c>
      <c r="G51" s="579" t="str">
        <f>IF(H51="","",ROUNDUP((_xlfn.STDEV.S(V51-$U$2,AC51-$AB$2,AJ51-$AI$2,AQ51-$AP$2,AX51-$AW$2))/(SQRT([6]Datos!C51)),5))</f>
        <v/>
      </c>
      <c r="H51" s="865" t="str">
        <f t="shared" si="5"/>
        <v/>
      </c>
      <c r="I51" s="579" t="str">
        <f>IF(H51="","",ROUNDUP((_xlfn.STDEV.S(V51-$U$2,AC51-$AB$2,AJ51-$AI$2,AQ51-$AP$2,AX51-$AW$2))/(SQRT([6]Datos!C51)),5))</f>
        <v/>
      </c>
    </row>
    <row r="52" spans="2:9" x14ac:dyDescent="0.25">
      <c r="B52" s="859" t="str">
        <f t="shared" si="6"/>
        <v/>
      </c>
      <c r="C52" s="856" t="str">
        <f t="shared" si="7"/>
        <v/>
      </c>
      <c r="D52" s="856" t="str">
        <f t="shared" si="8"/>
        <v/>
      </c>
      <c r="E52" s="856" t="str">
        <f t="shared" si="9"/>
        <v/>
      </c>
      <c r="F52" s="856" t="str">
        <f t="shared" si="10"/>
        <v/>
      </c>
      <c r="G52" s="579" t="str">
        <f>IF(H52="","",ROUNDUP((_xlfn.STDEV.S(V52-$U$2,AC52-$AB$2,AJ52-$AI$2,AQ52-$AP$2,AX52-$AW$2))/(SQRT([6]Datos!C52)),5))</f>
        <v/>
      </c>
      <c r="H52" s="865" t="str">
        <f t="shared" si="5"/>
        <v/>
      </c>
      <c r="I52" s="579" t="str">
        <f>IF(H52="","",ROUNDUP((_xlfn.STDEV.S(V52-$U$2,AC52-$AB$2,AJ52-$AI$2,AQ52-$AP$2,AX52-$AW$2))/(SQRT([6]Datos!C52)),5))</f>
        <v/>
      </c>
    </row>
    <row r="53" spans="2:9" x14ac:dyDescent="0.25">
      <c r="B53" s="859" t="str">
        <f t="shared" si="6"/>
        <v/>
      </c>
      <c r="C53" s="856" t="str">
        <f t="shared" si="7"/>
        <v/>
      </c>
      <c r="D53" s="856" t="str">
        <f t="shared" si="8"/>
        <v/>
      </c>
      <c r="E53" s="856" t="str">
        <f t="shared" si="9"/>
        <v/>
      </c>
      <c r="F53" s="856" t="str">
        <f t="shared" si="10"/>
        <v/>
      </c>
      <c r="G53" s="579" t="str">
        <f>IF(H53="","",ROUNDUP((_xlfn.STDEV.S(V53-$U$2,AC53-$AB$2,AJ53-$AI$2,AQ53-$AP$2,AX53-$AW$2))/(SQRT([6]Datos!C53)),5))</f>
        <v/>
      </c>
      <c r="H53" s="865" t="str">
        <f t="shared" si="5"/>
        <v/>
      </c>
      <c r="I53" s="579" t="str">
        <f>IF(H53="","",ROUNDUP((_xlfn.STDEV.S(V53-$U$2,AC53-$AB$2,AJ53-$AI$2,AQ53-$AP$2,AX53-$AW$2))/(SQRT([6]Datos!C53)),5))</f>
        <v/>
      </c>
    </row>
    <row r="54" spans="2:9" x14ac:dyDescent="0.25">
      <c r="B54" s="859" t="str">
        <f t="shared" si="6"/>
        <v/>
      </c>
      <c r="C54" s="856" t="str">
        <f t="shared" si="7"/>
        <v/>
      </c>
      <c r="D54" s="856" t="str">
        <f t="shared" si="8"/>
        <v/>
      </c>
      <c r="E54" s="856" t="str">
        <f t="shared" si="9"/>
        <v/>
      </c>
      <c r="F54" s="856" t="str">
        <f t="shared" si="10"/>
        <v/>
      </c>
      <c r="G54" s="579" t="str">
        <f>IF(H54="","",ROUNDUP((_xlfn.STDEV.S(V54-$U$2,AC54-$AB$2,AJ54-$AI$2,AQ54-$AP$2,AX54-$AW$2))/(SQRT([6]Datos!C54)),5))</f>
        <v/>
      </c>
      <c r="H54" s="865" t="str">
        <f t="shared" si="5"/>
        <v/>
      </c>
      <c r="I54" s="579" t="str">
        <f>IF(H54="","",ROUNDUP((_xlfn.STDEV.S(V54-$U$2,AC54-$AB$2,AJ54-$AI$2,AQ54-$AP$2,AX54-$AW$2))/(SQRT([6]Datos!C54)),5))</f>
        <v/>
      </c>
    </row>
    <row r="55" spans="2:9" x14ac:dyDescent="0.25">
      <c r="B55" s="859" t="str">
        <f t="shared" si="6"/>
        <v/>
      </c>
      <c r="C55" s="856" t="str">
        <f t="shared" si="7"/>
        <v/>
      </c>
      <c r="D55" s="856" t="str">
        <f t="shared" si="8"/>
        <v/>
      </c>
      <c r="E55" s="856" t="str">
        <f t="shared" si="9"/>
        <v/>
      </c>
      <c r="F55" s="856" t="str">
        <f t="shared" si="10"/>
        <v/>
      </c>
      <c r="G55" s="579" t="str">
        <f>IF(H55="","",ROUNDUP((_xlfn.STDEV.S(V55-$U$2,AC55-$AB$2,AJ55-$AI$2,AQ55-$AP$2,AX55-$AW$2))/(SQRT([6]Datos!C55)),5))</f>
        <v/>
      </c>
      <c r="H55" s="865" t="str">
        <f t="shared" si="5"/>
        <v/>
      </c>
      <c r="I55" s="579" t="str">
        <f>IF(H55="","",ROUNDUP((_xlfn.STDEV.S(V55-$U$2,AC55-$AB$2,AJ55-$AI$2,AQ55-$AP$2,AX55-$AW$2))/(SQRT([6]Datos!C55)),5))</f>
        <v/>
      </c>
    </row>
    <row r="56" spans="2:9" x14ac:dyDescent="0.25">
      <c r="B56" s="859" t="str">
        <f t="shared" si="6"/>
        <v/>
      </c>
      <c r="C56" s="856" t="str">
        <f t="shared" si="7"/>
        <v/>
      </c>
      <c r="D56" s="856" t="str">
        <f t="shared" si="8"/>
        <v/>
      </c>
      <c r="E56" s="856" t="str">
        <f t="shared" si="9"/>
        <v/>
      </c>
      <c r="F56" s="856" t="str">
        <f t="shared" si="10"/>
        <v/>
      </c>
      <c r="G56" s="579" t="str">
        <f>IF(H56="","",ROUNDUP((_xlfn.STDEV.S(V56-$U$2,AC56-$AB$2,AJ56-$AI$2,AQ56-$AP$2,AX56-$AW$2))/(SQRT([6]Datos!C56)),5))</f>
        <v/>
      </c>
      <c r="H56" s="865" t="str">
        <f t="shared" si="5"/>
        <v/>
      </c>
      <c r="I56" s="579" t="str">
        <f>IF(H56="","",ROUNDUP((_xlfn.STDEV.S(V56-$U$2,AC56-$AB$2,AJ56-$AI$2,AQ56-$AP$2,AX56-$AW$2))/(SQRT([6]Datos!C56)),5))</f>
        <v/>
      </c>
    </row>
    <row r="57" spans="2:9" x14ac:dyDescent="0.25">
      <c r="B57" s="859" t="str">
        <f t="shared" si="6"/>
        <v/>
      </c>
      <c r="C57" s="856" t="str">
        <f t="shared" si="7"/>
        <v/>
      </c>
      <c r="D57" s="856" t="str">
        <f t="shared" si="8"/>
        <v/>
      </c>
      <c r="E57" s="856" t="str">
        <f t="shared" si="9"/>
        <v/>
      </c>
      <c r="F57" s="856" t="str">
        <f t="shared" si="10"/>
        <v/>
      </c>
      <c r="G57" s="579" t="str">
        <f>IF(H57="","",ROUNDUP((_xlfn.STDEV.S(V57-$U$2,AC57-$AB$2,AJ57-$AI$2,AQ57-$AP$2,AX57-$AW$2))/(SQRT([6]Datos!C57)),5))</f>
        <v/>
      </c>
      <c r="H57" s="865" t="str">
        <f t="shared" si="5"/>
        <v/>
      </c>
      <c r="I57" s="579" t="str">
        <f>IF(H57="","",ROUNDUP((_xlfn.STDEV.S(V57-$U$2,AC57-$AB$2,AJ57-$AI$2,AQ57-$AP$2,AX57-$AW$2))/(SQRT([6]Datos!C57)),5))</f>
        <v/>
      </c>
    </row>
    <row r="58" spans="2:9" x14ac:dyDescent="0.25">
      <c r="B58" s="859" t="str">
        <f t="shared" si="6"/>
        <v/>
      </c>
      <c r="C58" s="856" t="str">
        <f t="shared" si="7"/>
        <v/>
      </c>
      <c r="D58" s="856" t="str">
        <f t="shared" si="8"/>
        <v/>
      </c>
      <c r="E58" s="856" t="str">
        <f t="shared" si="9"/>
        <v/>
      </c>
      <c r="F58" s="856" t="str">
        <f t="shared" si="10"/>
        <v/>
      </c>
      <c r="G58" s="579" t="str">
        <f>IF(H58="","",ROUNDUP((_xlfn.STDEV.S(V58-$U$2,AC58-$AB$2,AJ58-$AI$2,AQ58-$AP$2,AX58-$AW$2))/(SQRT([6]Datos!C58)),5))</f>
        <v/>
      </c>
      <c r="H58" s="865" t="str">
        <f t="shared" si="5"/>
        <v/>
      </c>
      <c r="I58" s="579" t="str">
        <f>IF(H58="","",ROUNDUP((_xlfn.STDEV.S(V58-$U$2,AC58-$AB$2,AJ58-$AI$2,AQ58-$AP$2,AX58-$AW$2))/(SQRT([6]Datos!C58)),5))</f>
        <v/>
      </c>
    </row>
    <row r="59" spans="2:9" x14ac:dyDescent="0.25">
      <c r="B59" s="859" t="str">
        <f t="shared" si="6"/>
        <v/>
      </c>
      <c r="C59" s="856" t="str">
        <f t="shared" si="7"/>
        <v/>
      </c>
      <c r="D59" s="856" t="str">
        <f t="shared" si="8"/>
        <v/>
      </c>
      <c r="E59" s="856" t="str">
        <f t="shared" si="9"/>
        <v/>
      </c>
      <c r="F59" s="856" t="str">
        <f t="shared" si="10"/>
        <v/>
      </c>
      <c r="G59" s="579" t="str">
        <f>IF(H59="","",ROUNDUP((_xlfn.STDEV.S(V59-$U$2,AC59-$AB$2,AJ59-$AI$2,AQ59-$AP$2,AX59-$AW$2))/(SQRT([6]Datos!C59)),5))</f>
        <v/>
      </c>
      <c r="H59" s="865" t="str">
        <f t="shared" si="5"/>
        <v/>
      </c>
      <c r="I59" s="579" t="str">
        <f>IF(H59="","",ROUNDUP((_xlfn.STDEV.S(V59-$U$2,AC59-$AB$2,AJ59-$AI$2,AQ59-$AP$2,AX59-$AW$2))/(SQRT([6]Datos!C59)),5))</f>
        <v/>
      </c>
    </row>
    <row r="60" spans="2:9" x14ac:dyDescent="0.25">
      <c r="B60" s="859" t="str">
        <f t="shared" si="6"/>
        <v/>
      </c>
      <c r="C60" s="856" t="str">
        <f t="shared" si="7"/>
        <v/>
      </c>
      <c r="D60" s="856" t="str">
        <f t="shared" si="8"/>
        <v/>
      </c>
      <c r="E60" s="856" t="str">
        <f t="shared" si="9"/>
        <v/>
      </c>
      <c r="F60" s="856" t="str">
        <f t="shared" si="10"/>
        <v/>
      </c>
      <c r="G60" s="579" t="str">
        <f>IF(H60="","",ROUNDUP((_xlfn.STDEV.S(V60-$U$2,AC60-$AB$2,AJ60-$AI$2,AQ60-$AP$2,AX60-$AW$2))/(SQRT([6]Datos!C60)),5))</f>
        <v/>
      </c>
      <c r="H60" s="865" t="str">
        <f t="shared" si="5"/>
        <v/>
      </c>
      <c r="I60" s="579" t="str">
        <f>IF(H60="","",ROUNDUP((_xlfn.STDEV.S(V60-$U$2,AC60-$AB$2,AJ60-$AI$2,AQ60-$AP$2,AX60-$AW$2))/(SQRT([6]Datos!C60)),5))</f>
        <v/>
      </c>
    </row>
    <row r="61" spans="2:9" x14ac:dyDescent="0.25">
      <c r="B61" s="859" t="str">
        <f t="shared" si="6"/>
        <v/>
      </c>
      <c r="C61" s="856" t="str">
        <f t="shared" si="7"/>
        <v/>
      </c>
      <c r="D61" s="856" t="str">
        <f t="shared" si="8"/>
        <v/>
      </c>
      <c r="E61" s="856" t="str">
        <f t="shared" si="9"/>
        <v/>
      </c>
      <c r="F61" s="856" t="str">
        <f t="shared" si="10"/>
        <v/>
      </c>
      <c r="G61" s="579" t="str">
        <f>IF(H61="","",ROUNDUP((_xlfn.STDEV.S(V61-$U$2,AC61-$AB$2,AJ61-$AI$2,AQ61-$AP$2,AX61-$AW$2))/(SQRT([6]Datos!C61)),5))</f>
        <v/>
      </c>
      <c r="H61" s="865" t="str">
        <f t="shared" si="5"/>
        <v/>
      </c>
      <c r="I61" s="579" t="str">
        <f>IF(H61="","",ROUNDUP((_xlfn.STDEV.S(V61-$U$2,AC61-$AB$2,AJ61-$AI$2,AQ61-$AP$2,AX61-$AW$2))/(SQRT([6]Datos!C61)),5))</f>
        <v/>
      </c>
    </row>
    <row r="62" spans="2:9" x14ac:dyDescent="0.25">
      <c r="B62" s="859" t="str">
        <f t="shared" si="6"/>
        <v/>
      </c>
      <c r="C62" s="856" t="str">
        <f t="shared" si="7"/>
        <v/>
      </c>
      <c r="D62" s="856" t="str">
        <f t="shared" si="8"/>
        <v/>
      </c>
      <c r="E62" s="856" t="str">
        <f t="shared" si="9"/>
        <v/>
      </c>
      <c r="F62" s="856" t="str">
        <f t="shared" si="10"/>
        <v/>
      </c>
      <c r="G62" s="579" t="str">
        <f>IF(H62="","",ROUNDUP((_xlfn.STDEV.S(V62-$U$2,AC62-$AB$2,AJ62-$AI$2,AQ62-$AP$2,AX62-$AW$2))/(SQRT([6]Datos!C62)),5))</f>
        <v/>
      </c>
      <c r="H62" s="865" t="str">
        <f t="shared" si="5"/>
        <v/>
      </c>
      <c r="I62" s="579" t="str">
        <f>IF(H62="","",ROUNDUP((_xlfn.STDEV.S(V62-$U$2,AC62-$AB$2,AJ62-$AI$2,AQ62-$AP$2,AX62-$AW$2))/(SQRT([6]Datos!C62)),5))</f>
        <v/>
      </c>
    </row>
    <row r="63" spans="2:9" x14ac:dyDescent="0.25">
      <c r="B63" s="859" t="str">
        <f t="shared" si="6"/>
        <v/>
      </c>
      <c r="C63" s="856" t="str">
        <f t="shared" si="7"/>
        <v/>
      </c>
      <c r="D63" s="856" t="str">
        <f t="shared" si="8"/>
        <v/>
      </c>
      <c r="E63" s="856" t="str">
        <f t="shared" si="9"/>
        <v/>
      </c>
      <c r="F63" s="856" t="str">
        <f t="shared" si="10"/>
        <v/>
      </c>
      <c r="G63" s="579" t="str">
        <f>IF(H63="","",ROUNDUP((_xlfn.STDEV.S(V63-$U$2,AC63-$AB$2,AJ63-$AI$2,AQ63-$AP$2,AX63-$AW$2))/(SQRT([6]Datos!C63)),5))</f>
        <v/>
      </c>
      <c r="H63" s="865" t="str">
        <f t="shared" si="5"/>
        <v/>
      </c>
      <c r="I63" s="579" t="str">
        <f>IF(H63="","",ROUNDUP((_xlfn.STDEV.S(V63-$U$2,AC63-$AB$2,AJ63-$AI$2,AQ63-$AP$2,AX63-$AW$2))/(SQRT([6]Datos!C63)),5))</f>
        <v/>
      </c>
    </row>
    <row r="64" spans="2:9" x14ac:dyDescent="0.25">
      <c r="B64" s="859" t="str">
        <f t="shared" si="6"/>
        <v/>
      </c>
      <c r="C64" s="856" t="str">
        <f t="shared" si="7"/>
        <v/>
      </c>
      <c r="D64" s="856" t="str">
        <f t="shared" si="8"/>
        <v/>
      </c>
      <c r="E64" s="856" t="str">
        <f t="shared" si="9"/>
        <v/>
      </c>
      <c r="F64" s="856" t="str">
        <f t="shared" si="10"/>
        <v/>
      </c>
      <c r="G64" s="579" t="str">
        <f>IF(H64="","",ROUNDUP((_xlfn.STDEV.S(V64-$U$2,AC64-$AB$2,AJ64-$AI$2,AQ64-$AP$2,AX64-$AW$2))/(SQRT([6]Datos!C64)),5))</f>
        <v/>
      </c>
      <c r="H64" s="865" t="str">
        <f t="shared" si="5"/>
        <v/>
      </c>
      <c r="I64" s="579" t="str">
        <f>IF(H64="","",ROUNDUP((_xlfn.STDEV.S(V64-$U$2,AC64-$AB$2,AJ64-$AI$2,AQ64-$AP$2,AX64-$AW$2))/(SQRT([6]Datos!C64)),5))</f>
        <v/>
      </c>
    </row>
    <row r="65" spans="2:9" x14ac:dyDescent="0.25">
      <c r="B65" s="859" t="str">
        <f t="shared" si="6"/>
        <v/>
      </c>
      <c r="C65" s="856" t="str">
        <f t="shared" si="7"/>
        <v/>
      </c>
      <c r="D65" s="856" t="str">
        <f t="shared" si="8"/>
        <v/>
      </c>
      <c r="E65" s="856" t="str">
        <f t="shared" si="9"/>
        <v/>
      </c>
      <c r="F65" s="856" t="str">
        <f t="shared" si="10"/>
        <v/>
      </c>
      <c r="G65" s="579" t="str">
        <f>IF(H65="","",ROUNDUP((_xlfn.STDEV.S(V65-$U$2,AC65-$AB$2,AJ65-$AI$2,AQ65-$AP$2,AX65-$AW$2))/(SQRT([6]Datos!C65)),5))</f>
        <v/>
      </c>
      <c r="H65" s="865" t="str">
        <f t="shared" si="5"/>
        <v/>
      </c>
      <c r="I65" s="579" t="str">
        <f>IF(H65="","",ROUNDUP((_xlfn.STDEV.S(V65-$U$2,AC65-$AB$2,AJ65-$AI$2,AQ65-$AP$2,AX65-$AW$2))/(SQRT([6]Datos!C65)),5))</f>
        <v/>
      </c>
    </row>
    <row r="66" spans="2:9" x14ac:dyDescent="0.25">
      <c r="B66" s="859" t="str">
        <f t="shared" ref="B66:B97" si="11">IF(H66="","",AVERAGE(V66-$U66,AC66-$AB66,AJ66-$AI66,AQ66-$AP66,AX66-$AW66))</f>
        <v/>
      </c>
      <c r="C66" s="856" t="str">
        <f t="shared" ref="C66:C97" si="12">IF(I66="","",AVERAGE(W66-$U66,AD66-$AB66,AK66-$AI66,AR66-$AP66,AY66-$AW66))</f>
        <v/>
      </c>
      <c r="D66" s="856" t="str">
        <f t="shared" ref="D66:D97" si="13">IF(J66="","",AVERAGE(X66-$U66,AE66-$AB66,AL66-$AI66,AS66-$AP66,AZ66-$AW66))</f>
        <v/>
      </c>
      <c r="E66" s="856" t="str">
        <f t="shared" ref="E66:E97" si="14">IF(K66="","",AVERAGE(Y66-$U66,AF66-$AB66,AM66-$AI66,AT66-$AP66,BA66-$AW66))</f>
        <v/>
      </c>
      <c r="F66" s="856" t="str">
        <f t="shared" ref="F66:F97" si="15">IF(L66="","",AVERAGE(Z66-$U66,AG66-$AB66,AN66-$AI66,AU66-$AP66,BB66-$AW66))</f>
        <v/>
      </c>
      <c r="G66" s="579" t="str">
        <f>IF(H66="","",ROUNDUP((_xlfn.STDEV.S(V66-$U$2,AC66-$AB$2,AJ66-$AI$2,AQ66-$AP$2,AX66-$AW$2))/(SQRT([6]Datos!C66)),5))</f>
        <v/>
      </c>
      <c r="H66" s="865" t="str">
        <f t="shared" si="5"/>
        <v/>
      </c>
      <c r="I66" s="579" t="str">
        <f>IF(H66="","",ROUNDUP((_xlfn.STDEV.S(V66-$U$2,AC66-$AB$2,AJ66-$AI$2,AQ66-$AP$2,AX66-$AW$2))/(SQRT([6]Datos!C66)),5))</f>
        <v/>
      </c>
    </row>
    <row r="67" spans="2:9" x14ac:dyDescent="0.25">
      <c r="B67" s="859" t="str">
        <f t="shared" si="11"/>
        <v/>
      </c>
      <c r="C67" s="856" t="str">
        <f t="shared" si="12"/>
        <v/>
      </c>
      <c r="D67" s="856" t="str">
        <f t="shared" si="13"/>
        <v/>
      </c>
      <c r="E67" s="856" t="str">
        <f t="shared" si="14"/>
        <v/>
      </c>
      <c r="F67" s="856" t="str">
        <f t="shared" si="15"/>
        <v/>
      </c>
      <c r="G67" s="579" t="str">
        <f>IF(H67="","",ROUNDUP((_xlfn.STDEV.S(V67-$U$2,AC67-$AB$2,AJ67-$AI$2,AQ67-$AP$2,AX67-$AW$2))/(SQRT([6]Datos!C67)),5))</f>
        <v/>
      </c>
      <c r="H67" s="865" t="str">
        <f t="shared" ref="H67:H123" si="16">IF(OR(A67="",U67=""),"",AVERAGE(V67-U67,X67-W67,Z67-Y67,AB67-AA67,AD67-AC67))</f>
        <v/>
      </c>
      <c r="I67" s="579" t="str">
        <f>IF(H67="","",ROUNDUP((_xlfn.STDEV.S(V67-$U$2,AC67-$AB$2,AJ67-$AI$2,AQ67-$AP$2,AX67-$AW$2))/(SQRT([6]Datos!C67)),5))</f>
        <v/>
      </c>
    </row>
    <row r="68" spans="2:9" x14ac:dyDescent="0.25">
      <c r="B68" s="859" t="str">
        <f t="shared" si="11"/>
        <v/>
      </c>
      <c r="C68" s="856" t="str">
        <f t="shared" si="12"/>
        <v/>
      </c>
      <c r="D68" s="856" t="str">
        <f t="shared" si="13"/>
        <v/>
      </c>
      <c r="E68" s="856" t="str">
        <f t="shared" si="14"/>
        <v/>
      </c>
      <c r="F68" s="856" t="str">
        <f t="shared" si="15"/>
        <v/>
      </c>
      <c r="G68" s="579" t="str">
        <f>IF(H68="","",ROUNDUP((_xlfn.STDEV.S(V68-$U$2,AC68-$AB$2,AJ68-$AI$2,AQ68-$AP$2,AX68-$AW$2))/(SQRT([6]Datos!C68)),5))</f>
        <v/>
      </c>
      <c r="H68" s="865" t="str">
        <f t="shared" si="16"/>
        <v/>
      </c>
      <c r="I68" s="579" t="str">
        <f>IF(H68="","",ROUNDUP((_xlfn.STDEV.S(V68-$U$2,AC68-$AB$2,AJ68-$AI$2,AQ68-$AP$2,AX68-$AW$2))/(SQRT([6]Datos!C68)),5))</f>
        <v/>
      </c>
    </row>
    <row r="69" spans="2:9" x14ac:dyDescent="0.25">
      <c r="B69" s="859" t="str">
        <f t="shared" si="11"/>
        <v/>
      </c>
      <c r="C69" s="856" t="str">
        <f t="shared" si="12"/>
        <v/>
      </c>
      <c r="D69" s="856" t="str">
        <f t="shared" si="13"/>
        <v/>
      </c>
      <c r="E69" s="856" t="str">
        <f t="shared" si="14"/>
        <v/>
      </c>
      <c r="F69" s="856" t="str">
        <f t="shared" si="15"/>
        <v/>
      </c>
      <c r="G69" s="579" t="str">
        <f>IF(H69="","",ROUNDUP((_xlfn.STDEV.S(V69-$U$2,AC69-$AB$2,AJ69-$AI$2,AQ69-$AP$2,AX69-$AW$2))/(SQRT([6]Datos!C69)),5))</f>
        <v/>
      </c>
      <c r="H69" s="865" t="str">
        <f t="shared" si="16"/>
        <v/>
      </c>
      <c r="I69" s="579" t="str">
        <f>IF(H69="","",ROUNDUP((_xlfn.STDEV.S(V69-$U$2,AC69-$AB$2,AJ69-$AI$2,AQ69-$AP$2,AX69-$AW$2))/(SQRT([6]Datos!C69)),5))</f>
        <v/>
      </c>
    </row>
    <row r="70" spans="2:9" x14ac:dyDescent="0.25">
      <c r="B70" s="859" t="str">
        <f t="shared" si="11"/>
        <v/>
      </c>
      <c r="C70" s="856" t="str">
        <f t="shared" si="12"/>
        <v/>
      </c>
      <c r="D70" s="856" t="str">
        <f t="shared" si="13"/>
        <v/>
      </c>
      <c r="E70" s="856" t="str">
        <f t="shared" si="14"/>
        <v/>
      </c>
      <c r="F70" s="856" t="str">
        <f t="shared" si="15"/>
        <v/>
      </c>
      <c r="G70" s="579" t="str">
        <f>IF(H70="","",ROUNDUP((_xlfn.STDEV.S(V70-$U$2,AC70-$AB$2,AJ70-$AI$2,AQ70-$AP$2,AX70-$AW$2))/(SQRT([6]Datos!C70)),5))</f>
        <v/>
      </c>
      <c r="H70" s="865" t="str">
        <f t="shared" si="16"/>
        <v/>
      </c>
      <c r="I70" s="579" t="str">
        <f>IF(H70="","",ROUNDUP((_xlfn.STDEV.S(V70-$U$2,AC70-$AB$2,AJ70-$AI$2,AQ70-$AP$2,AX70-$AW$2))/(SQRT([6]Datos!C70)),5))</f>
        <v/>
      </c>
    </row>
    <row r="71" spans="2:9" x14ac:dyDescent="0.25">
      <c r="B71" s="859" t="str">
        <f t="shared" si="11"/>
        <v/>
      </c>
      <c r="C71" s="856" t="str">
        <f t="shared" si="12"/>
        <v/>
      </c>
      <c r="D71" s="856" t="str">
        <f t="shared" si="13"/>
        <v/>
      </c>
      <c r="E71" s="856" t="str">
        <f t="shared" si="14"/>
        <v/>
      </c>
      <c r="F71" s="856" t="str">
        <f t="shared" si="15"/>
        <v/>
      </c>
      <c r="G71" s="579" t="str">
        <f>IF(H71="","",ROUNDUP((_xlfn.STDEV.S(V71-$U$2,AC71-$AB$2,AJ71-$AI$2,AQ71-$AP$2,AX71-$AW$2))/(SQRT([6]Datos!C71)),5))</f>
        <v/>
      </c>
      <c r="H71" s="865" t="str">
        <f t="shared" si="16"/>
        <v/>
      </c>
      <c r="I71" s="579" t="str">
        <f>IF(H71="","",ROUNDUP((_xlfn.STDEV.S(V71-$U$2,AC71-$AB$2,AJ71-$AI$2,AQ71-$AP$2,AX71-$AW$2))/(SQRT([6]Datos!C71)),5))</f>
        <v/>
      </c>
    </row>
    <row r="72" spans="2:9" x14ac:dyDescent="0.25">
      <c r="B72" s="859" t="str">
        <f t="shared" si="11"/>
        <v/>
      </c>
      <c r="C72" s="856" t="str">
        <f t="shared" si="12"/>
        <v/>
      </c>
      <c r="D72" s="856" t="str">
        <f t="shared" si="13"/>
        <v/>
      </c>
      <c r="E72" s="856" t="str">
        <f t="shared" si="14"/>
        <v/>
      </c>
      <c r="F72" s="856" t="str">
        <f t="shared" si="15"/>
        <v/>
      </c>
      <c r="G72" s="579" t="str">
        <f>IF(H72="","",ROUNDUP((_xlfn.STDEV.S(V72-$U$2,AC72-$AB$2,AJ72-$AI$2,AQ72-$AP$2,AX72-$AW$2))/(SQRT([6]Datos!C72)),5))</f>
        <v/>
      </c>
      <c r="H72" s="865" t="str">
        <f t="shared" si="16"/>
        <v/>
      </c>
      <c r="I72" s="579" t="str">
        <f>IF(H72="","",ROUNDUP((_xlfn.STDEV.S(V72-$U$2,AC72-$AB$2,AJ72-$AI$2,AQ72-$AP$2,AX72-$AW$2))/(SQRT([6]Datos!C72)),5))</f>
        <v/>
      </c>
    </row>
    <row r="73" spans="2:9" x14ac:dyDescent="0.25">
      <c r="B73" s="859" t="str">
        <f t="shared" si="11"/>
        <v/>
      </c>
      <c r="C73" s="856" t="str">
        <f t="shared" si="12"/>
        <v/>
      </c>
      <c r="D73" s="856" t="str">
        <f t="shared" si="13"/>
        <v/>
      </c>
      <c r="E73" s="856" t="str">
        <f t="shared" si="14"/>
        <v/>
      </c>
      <c r="F73" s="856" t="str">
        <f t="shared" si="15"/>
        <v/>
      </c>
      <c r="G73" s="579" t="str">
        <f>IF(H73="","",ROUNDUP((_xlfn.STDEV.S(V73-$U$2,AC73-$AB$2,AJ73-$AI$2,AQ73-$AP$2,AX73-$AW$2))/(SQRT([6]Datos!C73)),5))</f>
        <v/>
      </c>
      <c r="H73" s="865" t="str">
        <f t="shared" si="16"/>
        <v/>
      </c>
      <c r="I73" s="579" t="str">
        <f>IF(H73="","",ROUNDUP((_xlfn.STDEV.S(V73-$U$2,AC73-$AB$2,AJ73-$AI$2,AQ73-$AP$2,AX73-$AW$2))/(SQRT([6]Datos!C73)),5))</f>
        <v/>
      </c>
    </row>
    <row r="74" spans="2:9" x14ac:dyDescent="0.25">
      <c r="B74" s="859" t="str">
        <f t="shared" si="11"/>
        <v/>
      </c>
      <c r="C74" s="856" t="str">
        <f t="shared" si="12"/>
        <v/>
      </c>
      <c r="D74" s="856" t="str">
        <f t="shared" si="13"/>
        <v/>
      </c>
      <c r="E74" s="856" t="str">
        <f t="shared" si="14"/>
        <v/>
      </c>
      <c r="F74" s="856" t="str">
        <f t="shared" si="15"/>
        <v/>
      </c>
      <c r="G74" s="579" t="str">
        <f>IF(H74="","",ROUNDUP((_xlfn.STDEV.S(V74-$U$2,AC74-$AB$2,AJ74-$AI$2,AQ74-$AP$2,AX74-$AW$2))/(SQRT([6]Datos!C74)),5))</f>
        <v/>
      </c>
      <c r="H74" s="865" t="str">
        <f t="shared" si="16"/>
        <v/>
      </c>
      <c r="I74" s="579" t="str">
        <f>IF(H74="","",ROUNDUP((_xlfn.STDEV.S(V74-$U$2,AC74-$AB$2,AJ74-$AI$2,AQ74-$AP$2,AX74-$AW$2))/(SQRT([6]Datos!C74)),5))</f>
        <v/>
      </c>
    </row>
    <row r="75" spans="2:9" x14ac:dyDescent="0.25">
      <c r="B75" s="859" t="str">
        <f t="shared" si="11"/>
        <v/>
      </c>
      <c r="C75" s="856" t="str">
        <f t="shared" si="12"/>
        <v/>
      </c>
      <c r="D75" s="856" t="str">
        <f t="shared" si="13"/>
        <v/>
      </c>
      <c r="E75" s="856" t="str">
        <f t="shared" si="14"/>
        <v/>
      </c>
      <c r="F75" s="856" t="str">
        <f t="shared" si="15"/>
        <v/>
      </c>
      <c r="G75" s="579" t="str">
        <f>IF(H75="","",ROUNDUP((_xlfn.STDEV.S(V75-$U$2,AC75-$AB$2,AJ75-$AI$2,AQ75-$AP$2,AX75-$AW$2))/(SQRT([6]Datos!C75)),5))</f>
        <v/>
      </c>
      <c r="H75" s="865" t="str">
        <f t="shared" si="16"/>
        <v/>
      </c>
      <c r="I75" s="579" t="str">
        <f>IF(H75="","",ROUNDUP((_xlfn.STDEV.S(V75-$U$2,AC75-$AB$2,AJ75-$AI$2,AQ75-$AP$2,AX75-$AW$2))/(SQRT([6]Datos!C75)),5))</f>
        <v/>
      </c>
    </row>
    <row r="76" spans="2:9" x14ac:dyDescent="0.25">
      <c r="B76" s="859" t="str">
        <f t="shared" si="11"/>
        <v/>
      </c>
      <c r="C76" s="856" t="str">
        <f t="shared" si="12"/>
        <v/>
      </c>
      <c r="D76" s="856" t="str">
        <f t="shared" si="13"/>
        <v/>
      </c>
      <c r="E76" s="856" t="str">
        <f t="shared" si="14"/>
        <v/>
      </c>
      <c r="F76" s="856" t="str">
        <f t="shared" si="15"/>
        <v/>
      </c>
      <c r="G76" s="579" t="str">
        <f>IF(H76="","",ROUNDUP((_xlfn.STDEV.S(V76-$U$2,AC76-$AB$2,AJ76-$AI$2,AQ76-$AP$2,AX76-$AW$2))/(SQRT([6]Datos!C76)),5))</f>
        <v/>
      </c>
      <c r="H76" s="865" t="str">
        <f t="shared" si="16"/>
        <v/>
      </c>
      <c r="I76" s="579" t="str">
        <f>IF(H76="","",ROUNDUP((_xlfn.STDEV.S(V76-$U$2,AC76-$AB$2,AJ76-$AI$2,AQ76-$AP$2,AX76-$AW$2))/(SQRT([6]Datos!C76)),5))</f>
        <v/>
      </c>
    </row>
    <row r="77" spans="2:9" x14ac:dyDescent="0.25">
      <c r="B77" s="859" t="str">
        <f t="shared" si="11"/>
        <v/>
      </c>
      <c r="C77" s="856" t="str">
        <f t="shared" si="12"/>
        <v/>
      </c>
      <c r="D77" s="856" t="str">
        <f t="shared" si="13"/>
        <v/>
      </c>
      <c r="E77" s="856" t="str">
        <f t="shared" si="14"/>
        <v/>
      </c>
      <c r="F77" s="856" t="str">
        <f t="shared" si="15"/>
        <v/>
      </c>
      <c r="G77" s="579" t="str">
        <f>IF(H77="","",ROUNDUP((_xlfn.STDEV.S(V77-$U$2,AC77-$AB$2,AJ77-$AI$2,AQ77-$AP$2,AX77-$AW$2))/(SQRT([6]Datos!C77)),5))</f>
        <v/>
      </c>
      <c r="H77" s="865" t="str">
        <f t="shared" si="16"/>
        <v/>
      </c>
      <c r="I77" s="579" t="str">
        <f>IF(H77="","",ROUNDUP((_xlfn.STDEV.S(V77-$U$2,AC77-$AB$2,AJ77-$AI$2,AQ77-$AP$2,AX77-$AW$2))/(SQRT([6]Datos!C77)),5))</f>
        <v/>
      </c>
    </row>
    <row r="78" spans="2:9" x14ac:dyDescent="0.25">
      <c r="B78" s="859" t="str">
        <f t="shared" si="11"/>
        <v/>
      </c>
      <c r="C78" s="856" t="str">
        <f t="shared" si="12"/>
        <v/>
      </c>
      <c r="D78" s="856" t="str">
        <f t="shared" si="13"/>
        <v/>
      </c>
      <c r="E78" s="856" t="str">
        <f t="shared" si="14"/>
        <v/>
      </c>
      <c r="F78" s="856" t="str">
        <f t="shared" si="15"/>
        <v/>
      </c>
      <c r="G78" s="579" t="str">
        <f>IF(H78="","",ROUNDUP((_xlfn.STDEV.S(V78-$U$2,AC78-$AB$2,AJ78-$AI$2,AQ78-$AP$2,AX78-$AW$2))/(SQRT([6]Datos!C78)),5))</f>
        <v/>
      </c>
      <c r="H78" s="865" t="str">
        <f t="shared" si="16"/>
        <v/>
      </c>
      <c r="I78" s="579" t="str">
        <f>IF(H78="","",ROUNDUP((_xlfn.STDEV.S(V78-$U$2,AC78-$AB$2,AJ78-$AI$2,AQ78-$AP$2,AX78-$AW$2))/(SQRT([6]Datos!C78)),5))</f>
        <v/>
      </c>
    </row>
    <row r="79" spans="2:9" x14ac:dyDescent="0.25">
      <c r="B79" s="859" t="str">
        <f t="shared" si="11"/>
        <v/>
      </c>
      <c r="C79" s="856" t="str">
        <f t="shared" si="12"/>
        <v/>
      </c>
      <c r="D79" s="856" t="str">
        <f t="shared" si="13"/>
        <v/>
      </c>
      <c r="E79" s="856" t="str">
        <f t="shared" si="14"/>
        <v/>
      </c>
      <c r="F79" s="856" t="str">
        <f t="shared" si="15"/>
        <v/>
      </c>
      <c r="G79" s="579" t="str">
        <f>IF(H79="","",ROUNDUP((_xlfn.STDEV.S(V79-$U$2,AC79-$AB$2,AJ79-$AI$2,AQ79-$AP$2,AX79-$AW$2))/(SQRT([6]Datos!C79)),5))</f>
        <v/>
      </c>
      <c r="H79" s="865" t="str">
        <f t="shared" si="16"/>
        <v/>
      </c>
      <c r="I79" s="579" t="str">
        <f>IF(H79="","",ROUNDUP((_xlfn.STDEV.S(V79-$U$2,AC79-$AB$2,AJ79-$AI$2,AQ79-$AP$2,AX79-$AW$2))/(SQRT([6]Datos!C79)),5))</f>
        <v/>
      </c>
    </row>
    <row r="80" spans="2:9" x14ac:dyDescent="0.25">
      <c r="B80" s="859" t="str">
        <f t="shared" si="11"/>
        <v/>
      </c>
      <c r="C80" s="856" t="str">
        <f t="shared" si="12"/>
        <v/>
      </c>
      <c r="D80" s="856" t="str">
        <f t="shared" si="13"/>
        <v/>
      </c>
      <c r="E80" s="856" t="str">
        <f t="shared" si="14"/>
        <v/>
      </c>
      <c r="F80" s="856" t="str">
        <f t="shared" si="15"/>
        <v/>
      </c>
      <c r="G80" s="579" t="str">
        <f>IF(H80="","",ROUNDUP((_xlfn.STDEV.S(V80-$U$2,AC80-$AB$2,AJ80-$AI$2,AQ80-$AP$2,AX80-$AW$2))/(SQRT([6]Datos!C80)),5))</f>
        <v/>
      </c>
      <c r="H80" s="865" t="str">
        <f t="shared" si="16"/>
        <v/>
      </c>
      <c r="I80" s="579" t="str">
        <f>IF(H80="","",ROUNDUP((_xlfn.STDEV.S(V80-$U$2,AC80-$AB$2,AJ80-$AI$2,AQ80-$AP$2,AX80-$AW$2))/(SQRT([6]Datos!C80)),5))</f>
        <v/>
      </c>
    </row>
    <row r="81" spans="2:9" x14ac:dyDescent="0.25">
      <c r="B81" s="859" t="str">
        <f t="shared" si="11"/>
        <v/>
      </c>
      <c r="C81" s="856" t="str">
        <f t="shared" si="12"/>
        <v/>
      </c>
      <c r="D81" s="856" t="str">
        <f t="shared" si="13"/>
        <v/>
      </c>
      <c r="E81" s="856" t="str">
        <f t="shared" si="14"/>
        <v/>
      </c>
      <c r="F81" s="856" t="str">
        <f t="shared" si="15"/>
        <v/>
      </c>
      <c r="G81" s="579" t="str">
        <f>IF(H81="","",ROUNDUP((_xlfn.STDEV.S(V81-$U$2,AC81-$AB$2,AJ81-$AI$2,AQ81-$AP$2,AX81-$AW$2))/(SQRT([6]Datos!C81)),5))</f>
        <v/>
      </c>
      <c r="H81" s="865" t="str">
        <f t="shared" si="16"/>
        <v/>
      </c>
      <c r="I81" s="579" t="str">
        <f>IF(H81="","",ROUNDUP((_xlfn.STDEV.S(V81-$U$2,AC81-$AB$2,AJ81-$AI$2,AQ81-$AP$2,AX81-$AW$2))/(SQRT([6]Datos!C81)),5))</f>
        <v/>
      </c>
    </row>
    <row r="82" spans="2:9" x14ac:dyDescent="0.25">
      <c r="B82" s="859" t="str">
        <f t="shared" si="11"/>
        <v/>
      </c>
      <c r="C82" s="856" t="str">
        <f t="shared" si="12"/>
        <v/>
      </c>
      <c r="D82" s="856" t="str">
        <f t="shared" si="13"/>
        <v/>
      </c>
      <c r="E82" s="856" t="str">
        <f t="shared" si="14"/>
        <v/>
      </c>
      <c r="F82" s="856" t="str">
        <f t="shared" si="15"/>
        <v/>
      </c>
      <c r="G82" s="579" t="str">
        <f>IF(H82="","",ROUNDUP((_xlfn.STDEV.S(V82-$U$2,AC82-$AB$2,AJ82-$AI$2,AQ82-$AP$2,AX82-$AW$2))/(SQRT([6]Datos!C82)),5))</f>
        <v/>
      </c>
      <c r="H82" s="865" t="str">
        <f t="shared" si="16"/>
        <v/>
      </c>
      <c r="I82" s="579" t="str">
        <f>IF(H82="","",ROUNDUP((_xlfn.STDEV.S(V82-$U$2,AC82-$AB$2,AJ82-$AI$2,AQ82-$AP$2,AX82-$AW$2))/(SQRT([6]Datos!C82)),5))</f>
        <v/>
      </c>
    </row>
    <row r="83" spans="2:9" x14ac:dyDescent="0.25">
      <c r="B83" s="859" t="str">
        <f t="shared" si="11"/>
        <v/>
      </c>
      <c r="C83" s="856" t="str">
        <f t="shared" si="12"/>
        <v/>
      </c>
      <c r="D83" s="856" t="str">
        <f t="shared" si="13"/>
        <v/>
      </c>
      <c r="E83" s="856" t="str">
        <f t="shared" si="14"/>
        <v/>
      </c>
      <c r="F83" s="856" t="str">
        <f t="shared" si="15"/>
        <v/>
      </c>
      <c r="G83" s="579" t="str">
        <f>IF(H83="","",ROUNDUP((_xlfn.STDEV.S(V83-$U$2,AC83-$AB$2,AJ83-$AI$2,AQ83-$AP$2,AX83-$AW$2))/(SQRT([6]Datos!C83)),5))</f>
        <v/>
      </c>
      <c r="H83" s="865" t="str">
        <f t="shared" si="16"/>
        <v/>
      </c>
      <c r="I83" s="579" t="str">
        <f>IF(H83="","",ROUNDUP((_xlfn.STDEV.S(V83-$U$2,AC83-$AB$2,AJ83-$AI$2,AQ83-$AP$2,AX83-$AW$2))/(SQRT([6]Datos!C83)),5))</f>
        <v/>
      </c>
    </row>
    <row r="84" spans="2:9" x14ac:dyDescent="0.25">
      <c r="B84" s="859" t="str">
        <f t="shared" si="11"/>
        <v/>
      </c>
      <c r="C84" s="856" t="str">
        <f t="shared" si="12"/>
        <v/>
      </c>
      <c r="D84" s="856" t="str">
        <f t="shared" si="13"/>
        <v/>
      </c>
      <c r="E84" s="856" t="str">
        <f t="shared" si="14"/>
        <v/>
      </c>
      <c r="F84" s="856" t="str">
        <f t="shared" si="15"/>
        <v/>
      </c>
      <c r="G84" s="579" t="str">
        <f>IF(H84="","",ROUNDUP((_xlfn.STDEV.S(V84-$U$2,AC84-$AB$2,AJ84-$AI$2,AQ84-$AP$2,AX84-$AW$2))/(SQRT([6]Datos!C84)),5))</f>
        <v/>
      </c>
      <c r="H84" s="865" t="str">
        <f t="shared" si="16"/>
        <v/>
      </c>
      <c r="I84" s="579" t="str">
        <f>IF(H84="","",ROUNDUP((_xlfn.STDEV.S(V84-$U$2,AC84-$AB$2,AJ84-$AI$2,AQ84-$AP$2,AX84-$AW$2))/(SQRT([6]Datos!C84)),5))</f>
        <v/>
      </c>
    </row>
    <row r="85" spans="2:9" x14ac:dyDescent="0.25">
      <c r="B85" s="859" t="str">
        <f t="shared" si="11"/>
        <v/>
      </c>
      <c r="C85" s="856" t="str">
        <f t="shared" si="12"/>
        <v/>
      </c>
      <c r="D85" s="856" t="str">
        <f t="shared" si="13"/>
        <v/>
      </c>
      <c r="E85" s="856" t="str">
        <f t="shared" si="14"/>
        <v/>
      </c>
      <c r="F85" s="856" t="str">
        <f t="shared" si="15"/>
        <v/>
      </c>
      <c r="G85" s="579" t="str">
        <f>IF(H85="","",ROUNDUP((_xlfn.STDEV.S(V85-$U$2,AC85-$AB$2,AJ85-$AI$2,AQ85-$AP$2,AX85-$AW$2))/(SQRT([6]Datos!C85)),5))</f>
        <v/>
      </c>
      <c r="H85" s="865" t="str">
        <f t="shared" si="16"/>
        <v/>
      </c>
      <c r="I85" s="579" t="str">
        <f>IF(H85="","",ROUNDUP((_xlfn.STDEV.S(V85-$U$2,AC85-$AB$2,AJ85-$AI$2,AQ85-$AP$2,AX85-$AW$2))/(SQRT([6]Datos!C85)),5))</f>
        <v/>
      </c>
    </row>
    <row r="86" spans="2:9" x14ac:dyDescent="0.25">
      <c r="B86" s="859" t="str">
        <f t="shared" si="11"/>
        <v/>
      </c>
      <c r="C86" s="856" t="str">
        <f t="shared" si="12"/>
        <v/>
      </c>
      <c r="D86" s="856" t="str">
        <f t="shared" si="13"/>
        <v/>
      </c>
      <c r="E86" s="856" t="str">
        <f t="shared" si="14"/>
        <v/>
      </c>
      <c r="F86" s="856" t="str">
        <f t="shared" si="15"/>
        <v/>
      </c>
      <c r="G86" s="579" t="str">
        <f>IF(H86="","",ROUNDUP((_xlfn.STDEV.S(V86-$U$2,AC86-$AB$2,AJ86-$AI$2,AQ86-$AP$2,AX86-$AW$2))/(SQRT([6]Datos!C86)),5))</f>
        <v/>
      </c>
      <c r="H86" s="865" t="str">
        <f t="shared" si="16"/>
        <v/>
      </c>
      <c r="I86" s="579" t="str">
        <f>IF(H86="","",ROUNDUP((_xlfn.STDEV.S(V86-$U$2,AC86-$AB$2,AJ86-$AI$2,AQ86-$AP$2,AX86-$AW$2))/(SQRT([6]Datos!C86)),5))</f>
        <v/>
      </c>
    </row>
    <row r="87" spans="2:9" x14ac:dyDescent="0.25">
      <c r="B87" s="859" t="str">
        <f t="shared" si="11"/>
        <v/>
      </c>
      <c r="C87" s="856" t="str">
        <f t="shared" si="12"/>
        <v/>
      </c>
      <c r="D87" s="856" t="str">
        <f t="shared" si="13"/>
        <v/>
      </c>
      <c r="E87" s="856" t="str">
        <f t="shared" si="14"/>
        <v/>
      </c>
      <c r="F87" s="856" t="str">
        <f t="shared" si="15"/>
        <v/>
      </c>
      <c r="G87" s="579" t="str">
        <f>IF(H87="","",ROUNDUP((_xlfn.STDEV.S(V87-$U$2,AC87-$AB$2,AJ87-$AI$2,AQ87-$AP$2,AX87-$AW$2))/(SQRT([6]Datos!C87)),5))</f>
        <v/>
      </c>
      <c r="H87" s="865" t="str">
        <f t="shared" si="16"/>
        <v/>
      </c>
      <c r="I87" s="579" t="str">
        <f>IF(H87="","",ROUNDUP((_xlfn.STDEV.S(V87-$U$2,AC87-$AB$2,AJ87-$AI$2,AQ87-$AP$2,AX87-$AW$2))/(SQRT([6]Datos!C87)),5))</f>
        <v/>
      </c>
    </row>
    <row r="88" spans="2:9" x14ac:dyDescent="0.25">
      <c r="B88" s="859" t="str">
        <f t="shared" si="11"/>
        <v/>
      </c>
      <c r="C88" s="856" t="str">
        <f t="shared" si="12"/>
        <v/>
      </c>
      <c r="D88" s="856" t="str">
        <f t="shared" si="13"/>
        <v/>
      </c>
      <c r="E88" s="856" t="str">
        <f t="shared" si="14"/>
        <v/>
      </c>
      <c r="F88" s="856" t="str">
        <f t="shared" si="15"/>
        <v/>
      </c>
      <c r="G88" s="579" t="str">
        <f>IF(H88="","",ROUNDUP((_xlfn.STDEV.S(V88-$U$2,AC88-$AB$2,AJ88-$AI$2,AQ88-$AP$2,AX88-$AW$2))/(SQRT([6]Datos!C88)),5))</f>
        <v/>
      </c>
      <c r="H88" s="865" t="str">
        <f t="shared" si="16"/>
        <v/>
      </c>
      <c r="I88" s="579" t="str">
        <f>IF(H88="","",ROUNDUP((_xlfn.STDEV.S(V88-$U$2,AC88-$AB$2,AJ88-$AI$2,AQ88-$AP$2,AX88-$AW$2))/(SQRT([6]Datos!C88)),5))</f>
        <v/>
      </c>
    </row>
    <row r="89" spans="2:9" x14ac:dyDescent="0.25">
      <c r="B89" s="859" t="str">
        <f t="shared" si="11"/>
        <v/>
      </c>
      <c r="C89" s="856" t="str">
        <f t="shared" si="12"/>
        <v/>
      </c>
      <c r="D89" s="856" t="str">
        <f t="shared" si="13"/>
        <v/>
      </c>
      <c r="E89" s="856" t="str">
        <f t="shared" si="14"/>
        <v/>
      </c>
      <c r="F89" s="856" t="str">
        <f t="shared" si="15"/>
        <v/>
      </c>
      <c r="G89" s="579" t="str">
        <f>IF(H89="","",ROUNDUP((_xlfn.STDEV.S(V89-$U$2,AC89-$AB$2,AJ89-$AI$2,AQ89-$AP$2,AX89-$AW$2))/(SQRT([6]Datos!C89)),5))</f>
        <v/>
      </c>
      <c r="H89" s="865" t="str">
        <f t="shared" si="16"/>
        <v/>
      </c>
      <c r="I89" s="579" t="str">
        <f>IF(H89="","",ROUNDUP((_xlfn.STDEV.S(V89-$U$2,AC89-$AB$2,AJ89-$AI$2,AQ89-$AP$2,AX89-$AW$2))/(SQRT([6]Datos!C89)),5))</f>
        <v/>
      </c>
    </row>
    <row r="90" spans="2:9" x14ac:dyDescent="0.25">
      <c r="B90" s="859" t="str">
        <f t="shared" si="11"/>
        <v/>
      </c>
      <c r="C90" s="856" t="str">
        <f t="shared" si="12"/>
        <v/>
      </c>
      <c r="D90" s="856" t="str">
        <f t="shared" si="13"/>
        <v/>
      </c>
      <c r="E90" s="856" t="str">
        <f t="shared" si="14"/>
        <v/>
      </c>
      <c r="F90" s="856" t="str">
        <f t="shared" si="15"/>
        <v/>
      </c>
      <c r="G90" s="579" t="str">
        <f>IF(H90="","",ROUNDUP((_xlfn.STDEV.S(V90-$U$2,AC90-$AB$2,AJ90-$AI$2,AQ90-$AP$2,AX90-$AW$2))/(SQRT([6]Datos!C90)),5))</f>
        <v/>
      </c>
      <c r="H90" s="865" t="str">
        <f t="shared" si="16"/>
        <v/>
      </c>
      <c r="I90" s="579" t="str">
        <f>IF(H90="","",ROUNDUP((_xlfn.STDEV.S(V90-$U$2,AC90-$AB$2,AJ90-$AI$2,AQ90-$AP$2,AX90-$AW$2))/(SQRT([6]Datos!C90)),5))</f>
        <v/>
      </c>
    </row>
    <row r="91" spans="2:9" x14ac:dyDescent="0.25">
      <c r="B91" s="859" t="str">
        <f t="shared" si="11"/>
        <v/>
      </c>
      <c r="C91" s="856" t="str">
        <f t="shared" si="12"/>
        <v/>
      </c>
      <c r="D91" s="856" t="str">
        <f t="shared" si="13"/>
        <v/>
      </c>
      <c r="E91" s="856" t="str">
        <f t="shared" si="14"/>
        <v/>
      </c>
      <c r="F91" s="856" t="str">
        <f t="shared" si="15"/>
        <v/>
      </c>
      <c r="G91" s="579" t="str">
        <f>IF(H91="","",ROUNDUP((_xlfn.STDEV.S(V91-$U$2,AC91-$AB$2,AJ91-$AI$2,AQ91-$AP$2,AX91-$AW$2))/(SQRT([6]Datos!C91)),5))</f>
        <v/>
      </c>
      <c r="H91" s="865" t="str">
        <f t="shared" si="16"/>
        <v/>
      </c>
      <c r="I91" s="579" t="str">
        <f>IF(H91="","",ROUNDUP((_xlfn.STDEV.S(V91-$U$2,AC91-$AB$2,AJ91-$AI$2,AQ91-$AP$2,AX91-$AW$2))/(SQRT([6]Datos!C91)),5))</f>
        <v/>
      </c>
    </row>
    <row r="92" spans="2:9" x14ac:dyDescent="0.25">
      <c r="B92" s="859" t="str">
        <f t="shared" si="11"/>
        <v/>
      </c>
      <c r="C92" s="856" t="str">
        <f t="shared" si="12"/>
        <v/>
      </c>
      <c r="D92" s="856" t="str">
        <f t="shared" si="13"/>
        <v/>
      </c>
      <c r="E92" s="856" t="str">
        <f t="shared" si="14"/>
        <v/>
      </c>
      <c r="F92" s="856" t="str">
        <f t="shared" si="15"/>
        <v/>
      </c>
      <c r="G92" s="579" t="str">
        <f>IF(H92="","",ROUNDUP((_xlfn.STDEV.S(V92-$U$2,AC92-$AB$2,AJ92-$AI$2,AQ92-$AP$2,AX92-$AW$2))/(SQRT([6]Datos!C92)),5))</f>
        <v/>
      </c>
      <c r="H92" s="865" t="str">
        <f t="shared" si="16"/>
        <v/>
      </c>
      <c r="I92" s="579" t="str">
        <f>IF(H92="","",ROUNDUP((_xlfn.STDEV.S(V92-$U$2,AC92-$AB$2,AJ92-$AI$2,AQ92-$AP$2,AX92-$AW$2))/(SQRT([6]Datos!C92)),5))</f>
        <v/>
      </c>
    </row>
    <row r="93" spans="2:9" x14ac:dyDescent="0.25">
      <c r="B93" s="859" t="str">
        <f t="shared" si="11"/>
        <v/>
      </c>
      <c r="C93" s="856" t="str">
        <f t="shared" si="12"/>
        <v/>
      </c>
      <c r="D93" s="856" t="str">
        <f t="shared" si="13"/>
        <v/>
      </c>
      <c r="E93" s="856" t="str">
        <f t="shared" si="14"/>
        <v/>
      </c>
      <c r="F93" s="856" t="str">
        <f t="shared" si="15"/>
        <v/>
      </c>
      <c r="G93" s="579" t="str">
        <f>IF(H93="","",ROUNDUP((_xlfn.STDEV.S(V93-$U$2,AC93-$AB$2,AJ93-$AI$2,AQ93-$AP$2,AX93-$AW$2))/(SQRT([6]Datos!C93)),5))</f>
        <v/>
      </c>
      <c r="H93" s="865" t="str">
        <f t="shared" si="16"/>
        <v/>
      </c>
      <c r="I93" s="579" t="str">
        <f>IF(H93="","",ROUNDUP((_xlfn.STDEV.S(V93-$U$2,AC93-$AB$2,AJ93-$AI$2,AQ93-$AP$2,AX93-$AW$2))/(SQRT([6]Datos!C93)),5))</f>
        <v/>
      </c>
    </row>
    <row r="94" spans="2:9" x14ac:dyDescent="0.25">
      <c r="B94" s="859" t="str">
        <f t="shared" si="11"/>
        <v/>
      </c>
      <c r="C94" s="856" t="str">
        <f t="shared" si="12"/>
        <v/>
      </c>
      <c r="D94" s="856" t="str">
        <f t="shared" si="13"/>
        <v/>
      </c>
      <c r="E94" s="856" t="str">
        <f t="shared" si="14"/>
        <v/>
      </c>
      <c r="F94" s="856" t="str">
        <f t="shared" si="15"/>
        <v/>
      </c>
      <c r="G94" s="579" t="str">
        <f>IF(H94="","",ROUNDUP((_xlfn.STDEV.S(V94-$U$2,AC94-$AB$2,AJ94-$AI$2,AQ94-$AP$2,AX94-$AW$2))/(SQRT([6]Datos!C94)),5))</f>
        <v/>
      </c>
      <c r="H94" s="865" t="str">
        <f t="shared" si="16"/>
        <v/>
      </c>
      <c r="I94" s="579" t="str">
        <f>IF(H94="","",ROUNDUP((_xlfn.STDEV.S(V94-$U$2,AC94-$AB$2,AJ94-$AI$2,AQ94-$AP$2,AX94-$AW$2))/(SQRT([6]Datos!C94)),5))</f>
        <v/>
      </c>
    </row>
    <row r="95" spans="2:9" x14ac:dyDescent="0.25">
      <c r="B95" s="859" t="str">
        <f t="shared" si="11"/>
        <v/>
      </c>
      <c r="C95" s="856" t="str">
        <f t="shared" si="12"/>
        <v/>
      </c>
      <c r="D95" s="856" t="str">
        <f t="shared" si="13"/>
        <v/>
      </c>
      <c r="E95" s="856" t="str">
        <f t="shared" si="14"/>
        <v/>
      </c>
      <c r="F95" s="856" t="str">
        <f t="shared" si="15"/>
        <v/>
      </c>
      <c r="G95" s="579" t="str">
        <f>IF(H95="","",ROUNDUP((_xlfn.STDEV.S(V95-$U$2,AC95-$AB$2,AJ95-$AI$2,AQ95-$AP$2,AX95-$AW$2))/(SQRT([6]Datos!C95)),5))</f>
        <v/>
      </c>
      <c r="H95" s="865" t="str">
        <f t="shared" si="16"/>
        <v/>
      </c>
      <c r="I95" s="579" t="str">
        <f>IF(H95="","",ROUNDUP((_xlfn.STDEV.S(V95-$U$2,AC95-$AB$2,AJ95-$AI$2,AQ95-$AP$2,AX95-$AW$2))/(SQRT([6]Datos!C95)),5))</f>
        <v/>
      </c>
    </row>
    <row r="96" spans="2:9" x14ac:dyDescent="0.25">
      <c r="B96" s="859" t="str">
        <f t="shared" si="11"/>
        <v/>
      </c>
      <c r="C96" s="856" t="str">
        <f t="shared" si="12"/>
        <v/>
      </c>
      <c r="D96" s="856" t="str">
        <f t="shared" si="13"/>
        <v/>
      </c>
      <c r="E96" s="856" t="str">
        <f t="shared" si="14"/>
        <v/>
      </c>
      <c r="F96" s="856" t="str">
        <f t="shared" si="15"/>
        <v/>
      </c>
      <c r="G96" s="579" t="str">
        <f>IF(H96="","",ROUNDUP((_xlfn.STDEV.S(V96-$U$2,AC96-$AB$2,AJ96-$AI$2,AQ96-$AP$2,AX96-$AW$2))/(SQRT([6]Datos!C96)),5))</f>
        <v/>
      </c>
      <c r="H96" s="865" t="str">
        <f t="shared" si="16"/>
        <v/>
      </c>
      <c r="I96" s="579" t="str">
        <f>IF(H96="","",ROUNDUP((_xlfn.STDEV.S(V96-$U$2,AC96-$AB$2,AJ96-$AI$2,AQ96-$AP$2,AX96-$AW$2))/(SQRT([6]Datos!C96)),5))</f>
        <v/>
      </c>
    </row>
    <row r="97" spans="1:86" x14ac:dyDescent="0.25">
      <c r="B97" s="859" t="str">
        <f t="shared" si="11"/>
        <v/>
      </c>
      <c r="C97" s="856" t="str">
        <f t="shared" si="12"/>
        <v/>
      </c>
      <c r="D97" s="856" t="str">
        <f t="shared" si="13"/>
        <v/>
      </c>
      <c r="E97" s="856" t="str">
        <f t="shared" si="14"/>
        <v/>
      </c>
      <c r="F97" s="856" t="str">
        <f t="shared" si="15"/>
        <v/>
      </c>
      <c r="G97" s="579" t="str">
        <f>IF(H97="","",ROUNDUP((_xlfn.STDEV.S(V97-$U$2,AC97-$AB$2,AJ97-$AI$2,AQ97-$AP$2,AX97-$AW$2))/(SQRT([6]Datos!C97)),5))</f>
        <v/>
      </c>
      <c r="H97" s="865" t="str">
        <f t="shared" si="16"/>
        <v/>
      </c>
      <c r="I97" s="579" t="str">
        <f>IF(H97="","",ROUNDUP((_xlfn.STDEV.S(V97-$U$2,AC97-$AB$2,AJ97-$AI$2,AQ97-$AP$2,AX97-$AW$2))/(SQRT([6]Datos!C97)),5))</f>
        <v/>
      </c>
    </row>
    <row r="98" spans="1:86" x14ac:dyDescent="0.25">
      <c r="B98" s="859" t="str">
        <f t="shared" ref="B98:B123" si="17">IF(H98="","",AVERAGE(V98-$U98,AC98-$AB98,AJ98-$AI98,AQ98-$AP98,AX98-$AW98))</f>
        <v/>
      </c>
      <c r="C98" s="856" t="str">
        <f t="shared" ref="C98:C123" si="18">IF(I98="","",AVERAGE(W98-$U98,AD98-$AB98,AK98-$AI98,AR98-$AP98,AY98-$AW98))</f>
        <v/>
      </c>
      <c r="D98" s="856" t="str">
        <f t="shared" ref="D98:D123" si="19">IF(J98="","",AVERAGE(X98-$U98,AE98-$AB98,AL98-$AI98,AS98-$AP98,AZ98-$AW98))</f>
        <v/>
      </c>
      <c r="E98" s="856" t="str">
        <f t="shared" ref="E98:E123" si="20">IF(K98="","",AVERAGE(Y98-$U98,AF98-$AB98,AM98-$AI98,AT98-$AP98,BA98-$AW98))</f>
        <v/>
      </c>
      <c r="F98" s="856" t="str">
        <f t="shared" ref="F98:F123" si="21">IF(L98="","",AVERAGE(Z98-$U98,AG98-$AB98,AN98-$AI98,AU98-$AP98,BB98-$AW98))</f>
        <v/>
      </c>
      <c r="G98" s="579" t="str">
        <f>IF(H98="","",ROUNDUP((_xlfn.STDEV.S(V98-$U$2,AC98-$AB$2,AJ98-$AI$2,AQ98-$AP$2,AX98-$AW$2))/(SQRT([6]Datos!C98)),5))</f>
        <v/>
      </c>
      <c r="H98" s="865" t="str">
        <f t="shared" si="16"/>
        <v/>
      </c>
      <c r="I98" s="579" t="str">
        <f>IF(H98="","",ROUNDUP((_xlfn.STDEV.S(V98-$U$2,AC98-$AB$2,AJ98-$AI$2,AQ98-$AP$2,AX98-$AW$2))/(SQRT([6]Datos!C98)),5))</f>
        <v/>
      </c>
    </row>
    <row r="99" spans="1:86" x14ac:dyDescent="0.25">
      <c r="B99" s="859" t="str">
        <f t="shared" si="17"/>
        <v/>
      </c>
      <c r="C99" s="856" t="str">
        <f t="shared" si="18"/>
        <v/>
      </c>
      <c r="D99" s="856" t="str">
        <f t="shared" si="19"/>
        <v/>
      </c>
      <c r="E99" s="856" t="str">
        <f t="shared" si="20"/>
        <v/>
      </c>
      <c r="F99" s="856" t="str">
        <f t="shared" si="21"/>
        <v/>
      </c>
      <c r="G99" s="579" t="str">
        <f>IF(H99="","",ROUNDUP((_xlfn.STDEV.S(V99-$U$2,AC99-$AB$2,AJ99-$AI$2,AQ99-$AP$2,AX99-$AW$2))/(SQRT([6]Datos!C99)),5))</f>
        <v/>
      </c>
      <c r="H99" s="865" t="str">
        <f t="shared" si="16"/>
        <v/>
      </c>
      <c r="I99" s="579" t="str">
        <f>IF(H99="","",ROUNDUP((_xlfn.STDEV.S(V99-$U$2,AC99-$AB$2,AJ99-$AI$2,AQ99-$AP$2,AX99-$AW$2))/(SQRT([6]Datos!C99)),5))</f>
        <v/>
      </c>
    </row>
    <row r="100" spans="1:86" x14ac:dyDescent="0.25">
      <c r="B100" s="859" t="str">
        <f t="shared" si="17"/>
        <v/>
      </c>
      <c r="C100" s="856" t="str">
        <f t="shared" si="18"/>
        <v/>
      </c>
      <c r="D100" s="856" t="str">
        <f t="shared" si="19"/>
        <v/>
      </c>
      <c r="E100" s="856" t="str">
        <f t="shared" si="20"/>
        <v/>
      </c>
      <c r="F100" s="856" t="str">
        <f t="shared" si="21"/>
        <v/>
      </c>
      <c r="G100" s="579" t="str">
        <f>IF(H100="","",ROUNDUP((_xlfn.STDEV.S(V100-$U$2,AC100-$AB$2,AJ100-$AI$2,AQ100-$AP$2,AX100-$AW$2))/(SQRT([6]Datos!C100)),5))</f>
        <v/>
      </c>
      <c r="H100" s="865" t="str">
        <f t="shared" si="16"/>
        <v/>
      </c>
      <c r="I100" s="579" t="str">
        <f>IF(H100="","",ROUNDUP((_xlfn.STDEV.S(V100-$U$2,AC100-$AB$2,AJ100-$AI$2,AQ100-$AP$2,AX100-$AW$2))/(SQRT([6]Datos!C100)),5))</f>
        <v/>
      </c>
    </row>
    <row r="101" spans="1:86" x14ac:dyDescent="0.25">
      <c r="A101" s="850">
        <f>IF([5]Sheet1!A101="","",[5]Sheet1!A101)</f>
        <v>20.5</v>
      </c>
      <c r="B101" s="859" t="str">
        <f t="shared" si="17"/>
        <v/>
      </c>
      <c r="C101" s="856" t="str">
        <f t="shared" si="18"/>
        <v/>
      </c>
      <c r="D101" s="856">
        <f t="shared" si="19"/>
        <v>0</v>
      </c>
      <c r="E101" s="856" t="str">
        <f t="shared" si="20"/>
        <v/>
      </c>
      <c r="F101" s="856" t="str">
        <f t="shared" si="21"/>
        <v/>
      </c>
      <c r="G101" s="579" t="str">
        <f>IF(H101="","",ROUNDUP((_xlfn.STDEV.S(V101-$U$2,AC101-$AB$2,AJ101-$AI$2,AQ101-$AP$2,AX101-$AW$2))/(SQRT([6]Datos!C101)),5))</f>
        <v/>
      </c>
      <c r="H101" s="865" t="str">
        <f t="shared" si="16"/>
        <v/>
      </c>
      <c r="I101" s="579" t="str">
        <f>IF(H101="","",ROUNDUP((_xlfn.STDEV.S(V101-$U$2,AC101-$AB$2,AJ101-$AI$2,AQ101-$AP$2,AX101-$AW$2))/(SQRT([6]Datos!C101)),5))</f>
        <v/>
      </c>
      <c r="J101" s="862">
        <f>IF([6]Datos!B101="","",[6]Datos!B101)</f>
        <v>25646</v>
      </c>
    </row>
    <row r="102" spans="1:86" x14ac:dyDescent="0.25">
      <c r="A102" s="850">
        <f>IF([5]Sheet1!A102="","",[5]Sheet1!A102)</f>
        <v>21</v>
      </c>
      <c r="B102" s="859">
        <f t="shared" si="17"/>
        <v>3.5999999999999997E-2</v>
      </c>
      <c r="C102" s="856">
        <f t="shared" si="18"/>
        <v>4.2000000000000003E-2</v>
      </c>
      <c r="D102" s="856">
        <f t="shared" si="19"/>
        <v>0</v>
      </c>
      <c r="E102" s="856">
        <f t="shared" si="20"/>
        <v>3.3999999999999996E-2</v>
      </c>
      <c r="F102" s="856">
        <f t="shared" si="21"/>
        <v>-2.0000000000000018E-3</v>
      </c>
      <c r="G102" s="579">
        <f>IF(H102="","",ROUNDUP((_xlfn.STDEV.S(V102-$U$2,AC102-$AB$2,AJ102-$AI$2,AQ102-$AP$2,AX102-$AW$2))/(SQRT([6]Datos!C102)),5))</f>
        <v>0.02</v>
      </c>
      <c r="H102" s="865">
        <f t="shared" si="16"/>
        <v>6.8000000000000005E-2</v>
      </c>
      <c r="I102" s="579">
        <f>IF(H102="","",ROUNDUP((_xlfn.STDEV.S(V102-$U$2,AC102-$AB$2,AJ102-$AI$2,AQ102-$AP$2,AX102-$AW$2))/(SQRT([6]Datos!C102)),5))</f>
        <v>0.02</v>
      </c>
      <c r="J102" s="862">
        <f>IF([6]Datos!B102="","",[6]Datos!B102)</f>
        <v>26292</v>
      </c>
      <c r="K102" s="442">
        <f>IF([6]Datos!D102="","",[6]Datos!D102)</f>
        <v>19.734000000000002</v>
      </c>
      <c r="L102" s="443">
        <f>IF([6]Datos!E102="","",[6]Datos!E102)</f>
        <v>20.02</v>
      </c>
      <c r="M102" s="443">
        <f>IF([6]Datos!F102="","",[6]Datos!F102)</f>
        <v>19.959</v>
      </c>
      <c r="N102" s="443">
        <f>IF([6]Datos!G102="","",[6]Datos!G102)</f>
        <v>19.594000000000001</v>
      </c>
      <c r="O102" s="444">
        <f>IF([6]Datos!H102="","",[6]Datos!H102)</f>
        <v>55.86</v>
      </c>
      <c r="P102" s="851">
        <f>IF([6]Datos!I102="","",[6]Datos!I102)</f>
        <v>19.734000000000002</v>
      </c>
      <c r="Q102" s="444">
        <f>IF([6]Datos!J102="","",[6]Datos!J102)</f>
        <v>20.02</v>
      </c>
      <c r="R102" s="444">
        <f>IF([6]Datos!K102="","",[6]Datos!K102)</f>
        <v>19.959</v>
      </c>
      <c r="S102" s="444">
        <f>IF([6]Datos!L102="","",[6]Datos!L102)</f>
        <v>19.594000000000001</v>
      </c>
      <c r="T102" s="444">
        <f>IF([6]Datos!M102="","",[6]Datos!M102)</f>
        <v>55.86</v>
      </c>
      <c r="U102" s="836">
        <f>IF([6]Datos!N102="","",[6]Datos!N102)</f>
        <v>0</v>
      </c>
      <c r="V102" s="837">
        <f>IF([6]Datos!O102="","",[6]Datos!O102)</f>
        <v>7.0000000000000007E-2</v>
      </c>
      <c r="W102" s="837">
        <f>IF([6]Datos!P102="","",[6]Datos!P102)</f>
        <v>0</v>
      </c>
      <c r="X102" s="837">
        <f>IF([6]Datos!Q102="","",[6]Datos!Q102)</f>
        <v>7.0000000000000007E-2</v>
      </c>
      <c r="Y102" s="837">
        <f>IF([6]Datos!R102="","",[6]Datos!R102)</f>
        <v>0</v>
      </c>
      <c r="Z102" s="837">
        <f>IF([6]Datos!S102="","",[6]Datos!S102)</f>
        <v>0.06</v>
      </c>
      <c r="AA102" s="855">
        <f>IF([6]Datos!T102="","",[6]Datos!T102)</f>
        <v>0</v>
      </c>
      <c r="AB102" s="836">
        <f>IF([6]Datos!U102="","",[6]Datos!U102)</f>
        <v>7.0000000000000007E-2</v>
      </c>
      <c r="AC102" s="837">
        <f>IF([6]Datos!V102="","",[6]Datos!V102)</f>
        <v>0</v>
      </c>
      <c r="AD102" s="837">
        <f>IF([6]Datos!W102="","",[6]Datos!W102)</f>
        <v>7.0000000000000007E-2</v>
      </c>
      <c r="AE102" s="837">
        <f>IF([6]Datos!X102="","",[6]Datos!X102)</f>
        <v>0</v>
      </c>
      <c r="AF102" s="837">
        <f>IF([6]Datos!Y102="","",[6]Datos!Y102)</f>
        <v>0.06</v>
      </c>
      <c r="AG102" s="837">
        <f>IF([6]Datos!Z102="","",[6]Datos!Z102)</f>
        <v>0</v>
      </c>
      <c r="AH102" s="855">
        <f>IF([6]Datos!AA102="","",[6]Datos!AA102)</f>
        <v>0.05</v>
      </c>
      <c r="AI102" s="836">
        <f>IF([6]Datos!AB102="","",[6]Datos!AB102)</f>
        <v>0</v>
      </c>
      <c r="AJ102" s="837">
        <f>IF([6]Datos!AC102="","",[6]Datos!AC102)</f>
        <v>0.06</v>
      </c>
      <c r="AK102" s="837">
        <f>IF([6]Datos!AD102="","",[6]Datos!AD102)</f>
        <v>7.0000000000000007E-2</v>
      </c>
      <c r="AL102" s="837">
        <f>IF([6]Datos!AE102="","",[6]Datos!AE102)</f>
        <v>0</v>
      </c>
      <c r="AM102" s="837">
        <f>IF([6]Datos!AF102="","",[6]Datos!AF102)</f>
        <v>0.06</v>
      </c>
      <c r="AN102" s="837">
        <f>IF([6]Datos!AG102="","",[6]Datos!AG102)</f>
        <v>0</v>
      </c>
      <c r="AO102" s="855">
        <f>IF([6]Datos!AH102="","",[6]Datos!AH102)</f>
        <v>0.05</v>
      </c>
      <c r="AP102" s="836">
        <f>IF([6]Datos!AI102="","",[6]Datos!AI102)</f>
        <v>0</v>
      </c>
      <c r="AQ102" s="837">
        <f>IF([6]Datos!AJ102="","",[6]Datos!AJ102)</f>
        <v>0.06</v>
      </c>
      <c r="AR102" s="837">
        <f>IF([6]Datos!AK102="","",[6]Datos!AK102)</f>
        <v>7.0000000000000007E-2</v>
      </c>
      <c r="AS102" s="837">
        <f>IF([6]Datos!AL102="","",[6]Datos!AL102)</f>
        <v>0</v>
      </c>
      <c r="AT102" s="837">
        <f>IF([6]Datos!AM102="","",[6]Datos!AM102)</f>
        <v>0.06</v>
      </c>
      <c r="AU102" s="837">
        <f>IF([6]Datos!AN102="","",[6]Datos!AN102)</f>
        <v>0</v>
      </c>
      <c r="AV102" s="855">
        <f>IF([6]Datos!AO102="","",[6]Datos!AO102)</f>
        <v>0.05</v>
      </c>
      <c r="AW102" s="836">
        <f>IF([6]Datos!AP102="","",[6]Datos!AP102)</f>
        <v>0</v>
      </c>
      <c r="AX102" s="837">
        <f>IF([6]Datos!AQ102="","",[6]Datos!AQ102)</f>
        <v>0.06</v>
      </c>
      <c r="AY102" s="837">
        <f>IF([6]Datos!AR102="","",[6]Datos!AR102)</f>
        <v>7.0000000000000007E-2</v>
      </c>
      <c r="AZ102" s="836">
        <f>IF([6]Datos!AS102="","",[6]Datos!AS102)</f>
        <v>0</v>
      </c>
      <c r="BA102" s="837">
        <f>IF([6]Datos!AT102="","",[6]Datos!AT102)</f>
        <v>0.06</v>
      </c>
      <c r="BB102" s="448">
        <f>IF([6]Datos!AU102="","",[6]Datos!AU102)</f>
        <v>0</v>
      </c>
      <c r="BC102" s="855">
        <v>0.05</v>
      </c>
      <c r="BD102" s="836">
        <v>0</v>
      </c>
      <c r="BE102" s="837">
        <v>0.06</v>
      </c>
      <c r="BF102" s="837">
        <v>7.0000000000000007E-2</v>
      </c>
      <c r="BG102" s="836">
        <v>0</v>
      </c>
      <c r="BH102" s="837">
        <v>0.06</v>
      </c>
      <c r="BI102" s="448">
        <v>0</v>
      </c>
      <c r="BJ102" s="214"/>
      <c r="BK102" s="214"/>
      <c r="BL102" s="214"/>
      <c r="BO102" s="214"/>
      <c r="BP102" s="214"/>
      <c r="BQ102" s="214"/>
      <c r="BR102" s="214"/>
      <c r="BS102" s="214"/>
      <c r="BT102" s="214"/>
      <c r="BU102" s="214"/>
      <c r="BV102" s="214"/>
      <c r="BW102" s="214"/>
      <c r="BX102" s="214"/>
      <c r="BY102" s="214"/>
      <c r="BZ102" s="214"/>
      <c r="CA102" s="214"/>
      <c r="CB102" s="214"/>
      <c r="CC102" s="214"/>
      <c r="CD102" s="214"/>
      <c r="CE102" s="214"/>
      <c r="CF102" s="214"/>
      <c r="CG102" s="214"/>
      <c r="CH102" s="214"/>
    </row>
    <row r="103" spans="1:86" x14ac:dyDescent="0.25">
      <c r="A103" s="850">
        <f>IF([5]Sheet1!A103="","",[5]Sheet1!A103)</f>
        <v>21.5</v>
      </c>
      <c r="B103" s="859">
        <f t="shared" si="17"/>
        <v>1.7999999999999999E-2</v>
      </c>
      <c r="C103" s="856">
        <f t="shared" si="18"/>
        <v>1.2E-2</v>
      </c>
      <c r="D103" s="856">
        <f t="shared" si="19"/>
        <v>0</v>
      </c>
      <c r="E103" s="856">
        <f t="shared" si="20"/>
        <v>1.9999999999999997E-2</v>
      </c>
      <c r="F103" s="856">
        <f t="shared" si="21"/>
        <v>1.9999999999999996E-3</v>
      </c>
      <c r="G103" s="579">
        <f>IF(H103="","",ROUNDUP((_xlfn.STDEV.S(V103-$U$2,AC103-$AB$2,AJ103-$AI$2,AQ103-$AP$2,AX103-$AW$2))/(SQRT([6]Datos!C103)),5))</f>
        <v>9.219999999999999E-3</v>
      </c>
      <c r="H103" s="865">
        <f t="shared" si="16"/>
        <v>2.2000000000000002E-2</v>
      </c>
      <c r="I103" s="579">
        <f>IF(H103="","",ROUNDUP((_xlfn.STDEV.S(V103-$U$2,AC103-$AB$2,AJ103-$AI$2,AQ103-$AP$2,AX103-$AW$2))/(SQRT([6]Datos!C103)),5))</f>
        <v>9.219999999999999E-3</v>
      </c>
      <c r="J103" s="862">
        <f>IF([6]Datos!B103="","",[6]Datos!B103)</f>
        <v>25724</v>
      </c>
      <c r="K103" s="442">
        <f>IF([6]Datos!D103="","",[6]Datos!D103)</f>
        <v>19.599</v>
      </c>
      <c r="L103" s="443">
        <f>IF([6]Datos!E103="","",[6]Datos!E103)</f>
        <v>20.001000000000001</v>
      </c>
      <c r="M103" s="443">
        <f>IF([6]Datos!F103="","",[6]Datos!F103)</f>
        <v>20.004999999999999</v>
      </c>
      <c r="N103" s="443">
        <f>IF([6]Datos!G103="","",[6]Datos!G103)</f>
        <v>19.792999999999999</v>
      </c>
      <c r="O103" s="444">
        <f>IF([6]Datos!H103="","",[6]Datos!H103)</f>
        <v>56.84</v>
      </c>
      <c r="P103" s="851">
        <f>IF([6]Datos!I103="","",[6]Datos!I103)</f>
        <v>19.599</v>
      </c>
      <c r="Q103" s="444">
        <f>IF([6]Datos!J103="","",[6]Datos!J103)</f>
        <v>20.001000000000001</v>
      </c>
      <c r="R103" s="444">
        <f>IF([6]Datos!K103="","",[6]Datos!K103)</f>
        <v>20.004999999999999</v>
      </c>
      <c r="S103" s="444">
        <f>IF([6]Datos!L103="","",[6]Datos!L103)</f>
        <v>19.792999999999999</v>
      </c>
      <c r="T103" s="444">
        <f>IF([6]Datos!M103="","",[6]Datos!M103)</f>
        <v>56.84</v>
      </c>
      <c r="U103" s="836">
        <f>IF([6]Datos!N103="","",[6]Datos!N103)</f>
        <v>0</v>
      </c>
      <c r="V103" s="837">
        <f>IF([6]Datos!O103="","",[6]Datos!O103)</f>
        <v>0.02</v>
      </c>
      <c r="W103" s="837">
        <f>IF([6]Datos!P103="","",[6]Datos!P103)</f>
        <v>0</v>
      </c>
      <c r="X103" s="837">
        <f>IF([6]Datos!Q103="","",[6]Datos!Q103)</f>
        <v>0.02</v>
      </c>
      <c r="Y103" s="837">
        <f>IF([6]Datos!R103="","",[6]Datos!R103)</f>
        <v>0</v>
      </c>
      <c r="Z103" s="837">
        <f>IF([6]Datos!S103="","",[6]Datos!S103)</f>
        <v>0.03</v>
      </c>
      <c r="AA103" s="855">
        <f>IF([6]Datos!T103="","",[6]Datos!T103)</f>
        <v>0</v>
      </c>
      <c r="AB103" s="836">
        <f>IF([6]Datos!U103="","",[6]Datos!U103)</f>
        <v>0.02</v>
      </c>
      <c r="AC103" s="837">
        <f>IF([6]Datos!V103="","",[6]Datos!V103)</f>
        <v>0</v>
      </c>
      <c r="AD103" s="837">
        <f>IF([6]Datos!W103="","",[6]Datos!W103)</f>
        <v>0.02</v>
      </c>
      <c r="AE103" s="837">
        <f>IF([6]Datos!X103="","",[6]Datos!X103)</f>
        <v>0</v>
      </c>
      <c r="AF103" s="837">
        <f>IF([6]Datos!Y103="","",[6]Datos!Y103)</f>
        <v>0.03</v>
      </c>
      <c r="AG103" s="837">
        <f>IF([6]Datos!Z103="","",[6]Datos!Z103)</f>
        <v>0</v>
      </c>
      <c r="AH103" s="855">
        <f>IF([6]Datos!AA103="","",[6]Datos!AA103)</f>
        <v>0.03</v>
      </c>
      <c r="AI103" s="836">
        <f>IF([6]Datos!AB103="","",[6]Datos!AB103)</f>
        <v>0</v>
      </c>
      <c r="AJ103" s="837">
        <f>IF([6]Datos!AC103="","",[6]Datos!AC103)</f>
        <v>0.03</v>
      </c>
      <c r="AK103" s="837">
        <f>IF([6]Datos!AD103="","",[6]Datos!AD103)</f>
        <v>0.02</v>
      </c>
      <c r="AL103" s="837">
        <f>IF([6]Datos!AE103="","",[6]Datos!AE103)</f>
        <v>0</v>
      </c>
      <c r="AM103" s="837">
        <f>IF([6]Datos!AF103="","",[6]Datos!AF103)</f>
        <v>0.03</v>
      </c>
      <c r="AN103" s="837">
        <f>IF([6]Datos!AG103="","",[6]Datos!AG103)</f>
        <v>0</v>
      </c>
      <c r="AO103" s="855">
        <f>IF([6]Datos!AH103="","",[6]Datos!AH103)</f>
        <v>0.03</v>
      </c>
      <c r="AP103" s="836">
        <f>IF([6]Datos!AI103="","",[6]Datos!AI103)</f>
        <v>0</v>
      </c>
      <c r="AQ103" s="837">
        <f>IF([6]Datos!AJ103="","",[6]Datos!AJ103)</f>
        <v>0.03</v>
      </c>
      <c r="AR103" s="837">
        <f>IF([6]Datos!AK103="","",[6]Datos!AK103)</f>
        <v>0.02</v>
      </c>
      <c r="AS103" s="837">
        <f>IF([6]Datos!AL103="","",[6]Datos!AL103)</f>
        <v>0</v>
      </c>
      <c r="AT103" s="837">
        <f>IF([6]Datos!AM103="","",[6]Datos!AM103)</f>
        <v>0.03</v>
      </c>
      <c r="AU103" s="837">
        <f>IF([6]Datos!AN103="","",[6]Datos!AN103)</f>
        <v>0</v>
      </c>
      <c r="AV103" s="855">
        <f>IF([6]Datos!AO103="","",[6]Datos!AO103)</f>
        <v>0.03</v>
      </c>
      <c r="AW103" s="836">
        <f>IF([6]Datos!AP103="","",[6]Datos!AP103)</f>
        <v>0</v>
      </c>
      <c r="AX103" s="837">
        <f>IF([6]Datos!AQ103="","",[6]Datos!AQ103)</f>
        <v>0.03</v>
      </c>
      <c r="AY103" s="837">
        <f>IF([6]Datos!AR103="","",[6]Datos!AR103)</f>
        <v>0.02</v>
      </c>
      <c r="AZ103" s="836">
        <f>IF([6]Datos!AS103="","",[6]Datos!AS103)</f>
        <v>0</v>
      </c>
      <c r="BA103" s="837">
        <f>IF([6]Datos!AT103="","",[6]Datos!AT103)</f>
        <v>0.03</v>
      </c>
      <c r="BB103" s="448">
        <f>IF([6]Datos!AU103="","",[6]Datos!AU103)</f>
        <v>0</v>
      </c>
      <c r="BC103" s="855">
        <v>0.03</v>
      </c>
      <c r="BD103" s="836">
        <v>0</v>
      </c>
      <c r="BE103" s="837">
        <v>0.03</v>
      </c>
      <c r="BF103" s="837">
        <v>0.02</v>
      </c>
      <c r="BG103" s="836">
        <v>0</v>
      </c>
      <c r="BH103" s="837">
        <v>0.03</v>
      </c>
      <c r="BI103" s="448">
        <v>0</v>
      </c>
      <c r="BJ103" s="214"/>
      <c r="BK103" s="214"/>
      <c r="BL103" s="214"/>
      <c r="BO103" s="214"/>
      <c r="BP103" s="214"/>
      <c r="BQ103" s="214"/>
      <c r="BR103" s="214"/>
      <c r="BS103" s="214"/>
      <c r="BT103" s="214"/>
      <c r="BU103" s="214"/>
      <c r="BV103" s="214"/>
      <c r="BW103" s="214"/>
      <c r="BX103" s="214"/>
      <c r="BY103" s="214"/>
      <c r="BZ103" s="214"/>
      <c r="CA103" s="214"/>
      <c r="CB103" s="214"/>
      <c r="CC103" s="214"/>
      <c r="CD103" s="214"/>
      <c r="CE103" s="214"/>
      <c r="CF103" s="214"/>
      <c r="CG103" s="214"/>
      <c r="CH103" s="214"/>
    </row>
    <row r="104" spans="1:86" x14ac:dyDescent="0.25">
      <c r="A104" s="850">
        <f>IF([5]Sheet1!A104="","",[5]Sheet1!A104)</f>
        <v>22</v>
      </c>
      <c r="B104" s="859">
        <f t="shared" si="17"/>
        <v>3.0000000000000006E-2</v>
      </c>
      <c r="C104" s="856">
        <f t="shared" si="18"/>
        <v>3.3999999999999996E-2</v>
      </c>
      <c r="D104" s="856">
        <f t="shared" si="19"/>
        <v>-2.0000000000000018E-3</v>
      </c>
      <c r="E104" s="856">
        <f t="shared" si="20"/>
        <v>3.3999999999999996E-2</v>
      </c>
      <c r="F104" s="856">
        <f t="shared" si="21"/>
        <v>-2.0000000000000018E-3</v>
      </c>
      <c r="G104" s="579">
        <f>IF(H104="","",ROUNDUP((_xlfn.STDEV.S(V104-$U$2,AC104-$AB$2,AJ104-$AI$2,AQ104-$AP$2,AX104-$AW$2))/(SQRT([6]Datos!C104)),5))</f>
        <v>1.8439999999999998E-2</v>
      </c>
      <c r="H104" s="865">
        <f t="shared" si="16"/>
        <v>6.4000000000000001E-2</v>
      </c>
      <c r="I104" s="579">
        <f>IF(H104="","",ROUNDUP((_xlfn.STDEV.S(V104-$U$2,AC104-$AB$2,AJ104-$AI$2,AQ104-$AP$2,AX104-$AW$2))/(SQRT([6]Datos!C104)),5))</f>
        <v>1.8439999999999998E-2</v>
      </c>
      <c r="J104" s="862">
        <f>IF([6]Datos!B104="","",[6]Datos!B104)</f>
        <v>25807</v>
      </c>
      <c r="K104" s="442">
        <f>IF([6]Datos!D104="","",[6]Datos!D104)</f>
        <v>19.510000000000002</v>
      </c>
      <c r="L104" s="443">
        <f>IF([6]Datos!E104="","",[6]Datos!E104)</f>
        <v>20.076000000000001</v>
      </c>
      <c r="M104" s="443">
        <f>IF([6]Datos!F104="","",[6]Datos!F104)</f>
        <v>19.907</v>
      </c>
      <c r="N104" s="443">
        <f>IF([6]Datos!G104="","",[6]Datos!G104)</f>
        <v>19.577999999999999</v>
      </c>
      <c r="O104" s="444">
        <f>IF([6]Datos!H104="","",[6]Datos!H104)</f>
        <v>56.78</v>
      </c>
      <c r="P104" s="851">
        <f>IF([6]Datos!I104="","",[6]Datos!I104)</f>
        <v>19.510000000000002</v>
      </c>
      <c r="Q104" s="444">
        <f>IF([6]Datos!J104="","",[6]Datos!J104)</f>
        <v>20.076000000000001</v>
      </c>
      <c r="R104" s="444">
        <f>IF([6]Datos!K104="","",[6]Datos!K104)</f>
        <v>19.907</v>
      </c>
      <c r="S104" s="444">
        <f>IF([6]Datos!L104="","",[6]Datos!L104)</f>
        <v>19.577999999999999</v>
      </c>
      <c r="T104" s="444">
        <f>IF([6]Datos!M104="","",[6]Datos!M104)</f>
        <v>56.78</v>
      </c>
      <c r="U104" s="836">
        <f>IF([6]Datos!N104="","",[6]Datos!N104)</f>
        <v>0</v>
      </c>
      <c r="V104" s="837">
        <f>IF([6]Datos!O104="","",[6]Datos!O104)</f>
        <v>7.0000000000000007E-2</v>
      </c>
      <c r="W104" s="837">
        <f>IF([6]Datos!P104="","",[6]Datos!P104)</f>
        <v>0</v>
      </c>
      <c r="X104" s="837">
        <f>IF([6]Datos!Q104="","",[6]Datos!Q104)</f>
        <v>0.06</v>
      </c>
      <c r="Y104" s="837">
        <f>IF([6]Datos!R104="","",[6]Datos!R104)</f>
        <v>0</v>
      </c>
      <c r="Z104" s="837">
        <f>IF([6]Datos!S104="","",[6]Datos!S104)</f>
        <v>0.06</v>
      </c>
      <c r="AA104" s="855">
        <f>IF([6]Datos!T104="","",[6]Datos!T104)</f>
        <v>0</v>
      </c>
      <c r="AB104" s="836">
        <f>IF([6]Datos!U104="","",[6]Datos!U104)</f>
        <v>7.0000000000000007E-2</v>
      </c>
      <c r="AC104" s="837">
        <f>IF([6]Datos!V104="","",[6]Datos!V104)</f>
        <v>0</v>
      </c>
      <c r="AD104" s="837">
        <f>IF([6]Datos!W104="","",[6]Datos!W104)</f>
        <v>0.06</v>
      </c>
      <c r="AE104" s="837">
        <f>IF([6]Datos!X104="","",[6]Datos!X104)</f>
        <v>0</v>
      </c>
      <c r="AF104" s="837">
        <f>IF([6]Datos!Y104="","",[6]Datos!Y104)</f>
        <v>0.06</v>
      </c>
      <c r="AG104" s="837">
        <f>IF([6]Datos!Z104="","",[6]Datos!Z104)</f>
        <v>0</v>
      </c>
      <c r="AH104" s="855">
        <f>IF([6]Datos!AA104="","",[6]Datos!AA104)</f>
        <v>0.06</v>
      </c>
      <c r="AI104" s="836">
        <f>IF([6]Datos!AB104="","",[6]Datos!AB104)</f>
        <v>0</v>
      </c>
      <c r="AJ104" s="837">
        <f>IF([6]Datos!AC104="","",[6]Datos!AC104)</f>
        <v>0.05</v>
      </c>
      <c r="AK104" s="837">
        <f>IF([6]Datos!AD104="","",[6]Datos!AD104)</f>
        <v>0.06</v>
      </c>
      <c r="AL104" s="837">
        <f>IF([6]Datos!AE104="","",[6]Datos!AE104)</f>
        <v>0</v>
      </c>
      <c r="AM104" s="837">
        <f>IF([6]Datos!AF104="","",[6]Datos!AF104)</f>
        <v>0.06</v>
      </c>
      <c r="AN104" s="837">
        <f>IF([6]Datos!AG104="","",[6]Datos!AG104)</f>
        <v>0</v>
      </c>
      <c r="AO104" s="855">
        <f>IF([6]Datos!AH104="","",[6]Datos!AH104)</f>
        <v>0.06</v>
      </c>
      <c r="AP104" s="836">
        <f>IF([6]Datos!AI104="","",[6]Datos!AI104)</f>
        <v>0</v>
      </c>
      <c r="AQ104" s="837">
        <f>IF([6]Datos!AJ104="","",[6]Datos!AJ104)</f>
        <v>0.05</v>
      </c>
      <c r="AR104" s="837">
        <f>IF([6]Datos!AK104="","",[6]Datos!AK104)</f>
        <v>0.06</v>
      </c>
      <c r="AS104" s="837">
        <f>IF([6]Datos!AL104="","",[6]Datos!AL104)</f>
        <v>0</v>
      </c>
      <c r="AT104" s="837">
        <f>IF([6]Datos!AM104="","",[6]Datos!AM104)</f>
        <v>0.06</v>
      </c>
      <c r="AU104" s="837">
        <f>IF([6]Datos!AN104="","",[6]Datos!AN104)</f>
        <v>0</v>
      </c>
      <c r="AV104" s="855">
        <f>IF([6]Datos!AO104="","",[6]Datos!AO104)</f>
        <v>0.06</v>
      </c>
      <c r="AW104" s="836">
        <f>IF([6]Datos!AP104="","",[6]Datos!AP104)</f>
        <v>0</v>
      </c>
      <c r="AX104" s="837">
        <f>IF([6]Datos!AQ104="","",[6]Datos!AQ104)</f>
        <v>0.05</v>
      </c>
      <c r="AY104" s="837">
        <f>IF([6]Datos!AR104="","",[6]Datos!AR104)</f>
        <v>0.06</v>
      </c>
      <c r="AZ104" s="836">
        <f>IF([6]Datos!AS104="","",[6]Datos!AS104)</f>
        <v>0</v>
      </c>
      <c r="BA104" s="837">
        <f>IF([6]Datos!AT104="","",[6]Datos!AT104)</f>
        <v>0.06</v>
      </c>
      <c r="BB104" s="448">
        <f>IF([6]Datos!AU104="","",[6]Datos!AU104)</f>
        <v>0</v>
      </c>
      <c r="BC104" s="855">
        <v>0.06</v>
      </c>
      <c r="BD104" s="836">
        <v>0</v>
      </c>
      <c r="BE104" s="837">
        <v>0.05</v>
      </c>
      <c r="BF104" s="837">
        <v>0.06</v>
      </c>
      <c r="BG104" s="836">
        <v>0</v>
      </c>
      <c r="BH104" s="837">
        <v>0.06</v>
      </c>
      <c r="BI104" s="448">
        <v>0</v>
      </c>
      <c r="BJ104" s="214"/>
      <c r="BK104" s="214"/>
      <c r="BL104" s="214"/>
      <c r="BO104" s="214"/>
      <c r="BP104" s="214"/>
      <c r="BQ104" s="214"/>
      <c r="BR104" s="214"/>
      <c r="BS104" s="214"/>
      <c r="BT104" s="214"/>
      <c r="BU104" s="214"/>
      <c r="BV104" s="214"/>
      <c r="BW104" s="214"/>
      <c r="BX104" s="214"/>
      <c r="BY104" s="214"/>
      <c r="BZ104" s="214"/>
      <c r="CA104" s="214"/>
      <c r="CB104" s="214"/>
      <c r="CC104" s="214"/>
      <c r="CD104" s="214"/>
      <c r="CE104" s="214"/>
      <c r="CF104" s="214"/>
      <c r="CG104" s="214"/>
      <c r="CH104" s="214"/>
    </row>
    <row r="105" spans="1:86" x14ac:dyDescent="0.25">
      <c r="A105" s="850">
        <f>IF([5]Sheet1!A105="","",[5]Sheet1!A105)</f>
        <v>22.5</v>
      </c>
      <c r="B105" s="859">
        <f t="shared" si="17"/>
        <v>7.1999999999999995E-2</v>
      </c>
      <c r="C105" s="856">
        <f t="shared" si="18"/>
        <v>6.7999999999999991E-2</v>
      </c>
      <c r="D105" s="856">
        <f t="shared" si="19"/>
        <v>1.9999999999999992E-3</v>
      </c>
      <c r="E105" s="856">
        <f t="shared" si="20"/>
        <v>7.5999999999999998E-2</v>
      </c>
      <c r="F105" s="856">
        <f t="shared" si="21"/>
        <v>3.9999999999999983E-3</v>
      </c>
      <c r="G105" s="579">
        <f>IF(H105="","",ROUNDUP((_xlfn.STDEV.S(V105-$U$2,AC105-$AB$2,AJ105-$AI$2,AQ105-$AP$2,AX105-$AW$2))/(SQRT([6]Datos!C105)),5))</f>
        <v>3.6880000000000003E-2</v>
      </c>
      <c r="H105" s="865">
        <f t="shared" si="16"/>
        <v>0.10800000000000001</v>
      </c>
      <c r="I105" s="579">
        <f>IF(H105="","",ROUNDUP((_xlfn.STDEV.S(V105-$U$2,AC105-$AB$2,AJ105-$AI$2,AQ105-$AP$2,AX105-$AW$2))/(SQRT([6]Datos!C105)),5))</f>
        <v>3.6880000000000003E-2</v>
      </c>
      <c r="J105" s="862">
        <f>IF([6]Datos!B105="","",[6]Datos!B105)</f>
        <v>25509</v>
      </c>
      <c r="K105" s="442">
        <f>IF([6]Datos!D105="","",[6]Datos!D105)</f>
        <v>20.047999999999998</v>
      </c>
      <c r="L105" s="443">
        <f>IF([6]Datos!E105="","",[6]Datos!E105)</f>
        <v>20.539000000000001</v>
      </c>
      <c r="M105" s="443">
        <f>IF([6]Datos!F105="","",[6]Datos!F105)</f>
        <v>20.625</v>
      </c>
      <c r="N105" s="443">
        <f>IF([6]Datos!G105="","",[6]Datos!G105)</f>
        <v>20.215</v>
      </c>
      <c r="O105" s="444">
        <f>IF([6]Datos!H105="","",[6]Datos!H105)</f>
        <v>58.02</v>
      </c>
      <c r="P105" s="851">
        <f>IF([6]Datos!I105="","",[6]Datos!I105)</f>
        <v>20.047999999999998</v>
      </c>
      <c r="Q105" s="444">
        <f>IF([6]Datos!J105="","",[6]Datos!J105)</f>
        <v>20.539000000000001</v>
      </c>
      <c r="R105" s="444">
        <f>IF([6]Datos!K105="","",[6]Datos!K105)</f>
        <v>20.625</v>
      </c>
      <c r="S105" s="444">
        <f>IF([6]Datos!L105="","",[6]Datos!L105)</f>
        <v>20.215</v>
      </c>
      <c r="T105" s="444">
        <f>IF([6]Datos!M105="","",[6]Datos!M105)</f>
        <v>58.02</v>
      </c>
      <c r="U105" s="836">
        <f>IF([6]Datos!N105="","",[6]Datos!N105)</f>
        <v>0</v>
      </c>
      <c r="V105" s="837">
        <f>IF([6]Datos!O105="","",[6]Datos!O105)</f>
        <v>0.1</v>
      </c>
      <c r="W105" s="837">
        <f>IF([6]Datos!P105="","",[6]Datos!P105)</f>
        <v>0</v>
      </c>
      <c r="X105" s="837">
        <f>IF([6]Datos!Q105="","",[6]Datos!Q105)</f>
        <v>0.11</v>
      </c>
      <c r="Y105" s="837">
        <f>IF([6]Datos!R105="","",[6]Datos!R105)</f>
        <v>0</v>
      </c>
      <c r="Z105" s="837">
        <f>IF([6]Datos!S105="","",[6]Datos!S105)</f>
        <v>0.12</v>
      </c>
      <c r="AA105" s="855">
        <f>IF([6]Datos!T105="","",[6]Datos!T105)</f>
        <v>0</v>
      </c>
      <c r="AB105" s="836">
        <f>IF([6]Datos!U105="","",[6]Datos!U105)</f>
        <v>0.1</v>
      </c>
      <c r="AC105" s="837">
        <f>IF([6]Datos!V105="","",[6]Datos!V105)</f>
        <v>0</v>
      </c>
      <c r="AD105" s="837">
        <f>IF([6]Datos!W105="","",[6]Datos!W105)</f>
        <v>0.11</v>
      </c>
      <c r="AE105" s="837">
        <f>IF([6]Datos!X105="","",[6]Datos!X105)</f>
        <v>0</v>
      </c>
      <c r="AF105" s="837">
        <f>IF([6]Datos!Y105="","",[6]Datos!Y105)</f>
        <v>0.12</v>
      </c>
      <c r="AG105" s="837">
        <f>IF([6]Datos!Z105="","",[6]Datos!Z105)</f>
        <v>0</v>
      </c>
      <c r="AH105" s="855">
        <f>IF([6]Datos!AA105="","",[6]Datos!AA105)</f>
        <v>0.13</v>
      </c>
      <c r="AI105" s="836">
        <f>IF([6]Datos!AB105="","",[6]Datos!AB105)</f>
        <v>0</v>
      </c>
      <c r="AJ105" s="837">
        <f>IF([6]Datos!AC105="","",[6]Datos!AC105)</f>
        <v>0.12</v>
      </c>
      <c r="AK105" s="837">
        <f>IF([6]Datos!AD105="","",[6]Datos!AD105)</f>
        <v>0.11</v>
      </c>
      <c r="AL105" s="837">
        <f>IF([6]Datos!AE105="","",[6]Datos!AE105)</f>
        <v>0</v>
      </c>
      <c r="AM105" s="837">
        <f>IF([6]Datos!AF105="","",[6]Datos!AF105)</f>
        <v>0.12</v>
      </c>
      <c r="AN105" s="837">
        <f>IF([6]Datos!AG105="","",[6]Datos!AG105)</f>
        <v>0</v>
      </c>
      <c r="AO105" s="855">
        <f>IF([6]Datos!AH105="","",[6]Datos!AH105)</f>
        <v>0.13</v>
      </c>
      <c r="AP105" s="836">
        <f>IF([6]Datos!AI105="","",[6]Datos!AI105)</f>
        <v>0</v>
      </c>
      <c r="AQ105" s="837">
        <f>IF([6]Datos!AJ105="","",[6]Datos!AJ105)</f>
        <v>0.12</v>
      </c>
      <c r="AR105" s="837">
        <f>IF([6]Datos!AK105="","",[6]Datos!AK105)</f>
        <v>0.11</v>
      </c>
      <c r="AS105" s="837">
        <f>IF([6]Datos!AL105="","",[6]Datos!AL105)</f>
        <v>0</v>
      </c>
      <c r="AT105" s="837">
        <f>IF([6]Datos!AM105="","",[6]Datos!AM105)</f>
        <v>0.12</v>
      </c>
      <c r="AU105" s="837">
        <f>IF([6]Datos!AN105="","",[6]Datos!AN105)</f>
        <v>0</v>
      </c>
      <c r="AV105" s="855">
        <f>IF([6]Datos!AO105="","",[6]Datos!AO105)</f>
        <v>0.13</v>
      </c>
      <c r="AW105" s="836">
        <f>IF([6]Datos!AP105="","",[6]Datos!AP105)</f>
        <v>0</v>
      </c>
      <c r="AX105" s="837">
        <f>IF([6]Datos!AQ105="","",[6]Datos!AQ105)</f>
        <v>0.12</v>
      </c>
      <c r="AY105" s="837">
        <f>IF([6]Datos!AR105="","",[6]Datos!AR105)</f>
        <v>0.11</v>
      </c>
      <c r="AZ105" s="836">
        <f>IF([6]Datos!AS105="","",[6]Datos!AS105)</f>
        <v>0</v>
      </c>
      <c r="BA105" s="837">
        <f>IF([6]Datos!AT105="","",[6]Datos!AT105)</f>
        <v>0.12</v>
      </c>
      <c r="BB105" s="448">
        <f>IF([6]Datos!AU105="","",[6]Datos!AU105)</f>
        <v>0</v>
      </c>
      <c r="BC105" s="855">
        <v>0.13</v>
      </c>
      <c r="BD105" s="836">
        <v>0</v>
      </c>
      <c r="BE105" s="837">
        <v>0.12</v>
      </c>
      <c r="BF105" s="837">
        <v>0.11</v>
      </c>
      <c r="BG105" s="836">
        <v>0</v>
      </c>
      <c r="BH105" s="837">
        <v>0.12</v>
      </c>
      <c r="BI105" s="448">
        <v>0</v>
      </c>
      <c r="BJ105" s="214"/>
      <c r="BK105" s="214"/>
      <c r="BL105" s="214"/>
      <c r="BO105" s="214"/>
      <c r="BP105" s="214"/>
      <c r="BQ105" s="214"/>
      <c r="BR105" s="214"/>
      <c r="BS105" s="214"/>
      <c r="BT105" s="214"/>
      <c r="BU105" s="214"/>
      <c r="BV105" s="214"/>
      <c r="BW105" s="214"/>
      <c r="BX105" s="214"/>
      <c r="BY105" s="214"/>
      <c r="BZ105" s="214"/>
      <c r="CA105" s="214"/>
      <c r="CB105" s="214"/>
      <c r="CC105" s="214"/>
      <c r="CD105" s="214"/>
      <c r="CE105" s="214"/>
      <c r="CF105" s="214"/>
      <c r="CG105" s="214"/>
      <c r="CH105" s="214"/>
    </row>
    <row r="106" spans="1:86" x14ac:dyDescent="0.25">
      <c r="A106" s="850">
        <f>IF([5]Sheet1!A106="","",[5]Sheet1!A106)</f>
        <v>23</v>
      </c>
      <c r="B106" s="859">
        <f t="shared" si="17"/>
        <v>6.0000000000000001E-3</v>
      </c>
      <c r="C106" s="856">
        <f t="shared" si="18"/>
        <v>-2E-3</v>
      </c>
      <c r="D106" s="856">
        <f t="shared" si="19"/>
        <v>-2E-3</v>
      </c>
      <c r="E106" s="856">
        <f t="shared" si="20"/>
        <v>1.4000000000000002E-2</v>
      </c>
      <c r="F106" s="856">
        <f t="shared" si="21"/>
        <v>2E-3</v>
      </c>
      <c r="G106" s="579">
        <f>IF(H106="","",ROUNDUP((_xlfn.STDEV.S(V106-$U$2,AC106-$AB$2,AJ106-$AI$2,AQ106-$AP$2,AX106-$AW$2))/(SQRT([6]Datos!C106)),5))</f>
        <v>3.1700000000000001E-3</v>
      </c>
      <c r="H106" s="865">
        <f t="shared" si="16"/>
        <v>8.0000000000000002E-3</v>
      </c>
      <c r="I106" s="579">
        <f>IF(H106="","",ROUNDUP((_xlfn.STDEV.S(V106-$U$2,AC106-$AB$2,AJ106-$AI$2,AQ106-$AP$2,AX106-$AW$2))/(SQRT([6]Datos!C106)),5))</f>
        <v>3.1700000000000001E-3</v>
      </c>
      <c r="J106" s="862">
        <f>IF([6]Datos!B106="","",[6]Datos!B106)</f>
        <v>24763</v>
      </c>
      <c r="K106" s="442">
        <f>IF([6]Datos!D106="","",[6]Datos!D106)</f>
        <v>20.010000000000002</v>
      </c>
      <c r="L106" s="443">
        <f>IF([6]Datos!E106="","",[6]Datos!E106)</f>
        <v>20.518999999999998</v>
      </c>
      <c r="M106" s="443">
        <f>IF([6]Datos!F106="","",[6]Datos!F106)</f>
        <v>20.571999999999999</v>
      </c>
      <c r="N106" s="443">
        <f>IF([6]Datos!G106="","",[6]Datos!G106)</f>
        <v>20.085999999999999</v>
      </c>
      <c r="O106" s="444">
        <f>IF([6]Datos!H106="","",[6]Datos!H106)</f>
        <v>58.09</v>
      </c>
      <c r="P106" s="851">
        <f>IF([6]Datos!I106="","",[6]Datos!I106)</f>
        <v>20.010000000000002</v>
      </c>
      <c r="Q106" s="444">
        <f>IF([6]Datos!J106="","",[6]Datos!J106)</f>
        <v>20.518999999999998</v>
      </c>
      <c r="R106" s="444">
        <f>IF([6]Datos!K106="","",[6]Datos!K106)</f>
        <v>20.571999999999999</v>
      </c>
      <c r="S106" s="444">
        <f>IF([6]Datos!L106="","",[6]Datos!L106)</f>
        <v>20.085999999999999</v>
      </c>
      <c r="T106" s="444">
        <f>IF([6]Datos!M106="","",[6]Datos!M106)</f>
        <v>58.09</v>
      </c>
      <c r="U106" s="836">
        <f>IF([6]Datos!N106="","",[6]Datos!N106)</f>
        <v>0</v>
      </c>
      <c r="V106" s="837">
        <f>IF([6]Datos!O106="","",[6]Datos!O106)</f>
        <v>0.01</v>
      </c>
      <c r="W106" s="837">
        <f>IF([6]Datos!P106="","",[6]Datos!P106)</f>
        <v>0</v>
      </c>
      <c r="X106" s="837">
        <f>IF([6]Datos!Q106="","",[6]Datos!Q106)</f>
        <v>0</v>
      </c>
      <c r="Y106" s="837">
        <f>IF([6]Datos!R106="","",[6]Datos!R106)</f>
        <v>0</v>
      </c>
      <c r="Z106" s="837">
        <f>IF([6]Datos!S106="","",[6]Datos!S106)</f>
        <v>0.02</v>
      </c>
      <c r="AA106" s="855">
        <f>IF([6]Datos!T106="","",[6]Datos!T106)</f>
        <v>0</v>
      </c>
      <c r="AB106" s="836">
        <f>IF([6]Datos!U106="","",[6]Datos!U106)</f>
        <v>0.01</v>
      </c>
      <c r="AC106" s="837">
        <f>IF([6]Datos!V106="","",[6]Datos!V106)</f>
        <v>0</v>
      </c>
      <c r="AD106" s="837">
        <f>IF([6]Datos!W106="","",[6]Datos!W106)</f>
        <v>0</v>
      </c>
      <c r="AE106" s="837">
        <f>IF([6]Datos!X106="","",[6]Datos!X106)</f>
        <v>0</v>
      </c>
      <c r="AF106" s="837">
        <f>IF([6]Datos!Y106="","",[6]Datos!Y106)</f>
        <v>0.02</v>
      </c>
      <c r="AG106" s="837">
        <f>IF([6]Datos!Z106="","",[6]Datos!Z106)</f>
        <v>0</v>
      </c>
      <c r="AH106" s="855">
        <f>IF([6]Datos!AA106="","",[6]Datos!AA106)</f>
        <v>0.01</v>
      </c>
      <c r="AI106" s="836">
        <f>IF([6]Datos!AB106="","",[6]Datos!AB106)</f>
        <v>0</v>
      </c>
      <c r="AJ106" s="837">
        <f>IF([6]Datos!AC106="","",[6]Datos!AC106)</f>
        <v>0.01</v>
      </c>
      <c r="AK106" s="837">
        <f>IF([6]Datos!AD106="","",[6]Datos!AD106)</f>
        <v>0</v>
      </c>
      <c r="AL106" s="837">
        <f>IF([6]Datos!AE106="","",[6]Datos!AE106)</f>
        <v>0</v>
      </c>
      <c r="AM106" s="837">
        <f>IF([6]Datos!AF106="","",[6]Datos!AF106)</f>
        <v>0.02</v>
      </c>
      <c r="AN106" s="837">
        <f>IF([6]Datos!AG106="","",[6]Datos!AG106)</f>
        <v>0</v>
      </c>
      <c r="AO106" s="855">
        <f>IF([6]Datos!AH106="","",[6]Datos!AH106)</f>
        <v>0.01</v>
      </c>
      <c r="AP106" s="836">
        <f>IF([6]Datos!AI106="","",[6]Datos!AI106)</f>
        <v>0</v>
      </c>
      <c r="AQ106" s="837">
        <f>IF([6]Datos!AJ106="","",[6]Datos!AJ106)</f>
        <v>0.01</v>
      </c>
      <c r="AR106" s="837">
        <f>IF([6]Datos!AK106="","",[6]Datos!AK106)</f>
        <v>0</v>
      </c>
      <c r="AS106" s="837">
        <f>IF([6]Datos!AL106="","",[6]Datos!AL106)</f>
        <v>0</v>
      </c>
      <c r="AT106" s="837">
        <f>IF([6]Datos!AM106="","",[6]Datos!AM106)</f>
        <v>0.02</v>
      </c>
      <c r="AU106" s="837">
        <f>IF([6]Datos!AN106="","",[6]Datos!AN106)</f>
        <v>0</v>
      </c>
      <c r="AV106" s="855">
        <f>IF([6]Datos!AO106="","",[6]Datos!AO106)</f>
        <v>0.01</v>
      </c>
      <c r="AW106" s="836">
        <f>IF([6]Datos!AP106="","",[6]Datos!AP106)</f>
        <v>0</v>
      </c>
      <c r="AX106" s="837">
        <f>IF([6]Datos!AQ106="","",[6]Datos!AQ106)</f>
        <v>0.01</v>
      </c>
      <c r="AY106" s="837">
        <f>IF([6]Datos!AR106="","",[6]Datos!AR106)</f>
        <v>0</v>
      </c>
      <c r="AZ106" s="836">
        <f>IF([6]Datos!AS106="","",[6]Datos!AS106)</f>
        <v>0</v>
      </c>
      <c r="BA106" s="837">
        <f>IF([6]Datos!AT106="","",[6]Datos!AT106)</f>
        <v>0.02</v>
      </c>
      <c r="BB106" s="448">
        <f>IF([6]Datos!AU106="","",[6]Datos!AU106)</f>
        <v>0</v>
      </c>
      <c r="BC106" s="855">
        <v>0.01</v>
      </c>
      <c r="BD106" s="836">
        <v>0</v>
      </c>
      <c r="BE106" s="837">
        <v>0.01</v>
      </c>
      <c r="BF106" s="837">
        <v>0</v>
      </c>
      <c r="BG106" s="836">
        <v>0</v>
      </c>
      <c r="BH106" s="837">
        <v>0.02</v>
      </c>
      <c r="BI106" s="448">
        <v>0</v>
      </c>
      <c r="BJ106" s="214"/>
      <c r="BK106" s="214"/>
      <c r="BL106" s="214"/>
      <c r="BO106" s="214"/>
      <c r="BP106" s="214"/>
      <c r="BQ106" s="214"/>
      <c r="BR106" s="214"/>
      <c r="BS106" s="214"/>
      <c r="BT106" s="214"/>
      <c r="BU106" s="214"/>
      <c r="BV106" s="214"/>
      <c r="BW106" s="214"/>
      <c r="BX106" s="214"/>
      <c r="BY106" s="214"/>
      <c r="BZ106" s="214"/>
      <c r="CA106" s="214"/>
      <c r="CB106" s="214"/>
      <c r="CC106" s="214"/>
      <c r="CD106" s="214"/>
      <c r="CE106" s="214"/>
      <c r="CF106" s="214"/>
      <c r="CG106" s="214"/>
      <c r="CH106" s="214"/>
    </row>
    <row r="107" spans="1:86" x14ac:dyDescent="0.25">
      <c r="A107" s="850">
        <f>IF([5]Sheet1!A107="","",[5]Sheet1!A107)</f>
        <v>23.5</v>
      </c>
      <c r="B107" s="859">
        <f t="shared" si="17"/>
        <v>4.2000000000000003E-2</v>
      </c>
      <c r="C107" s="856">
        <f t="shared" si="18"/>
        <v>4.4000000000000004E-2</v>
      </c>
      <c r="D107" s="856">
        <f t="shared" si="19"/>
        <v>2.0000000000000018E-3</v>
      </c>
      <c r="E107" s="856">
        <f t="shared" si="20"/>
        <v>2.8000000000000004E-2</v>
      </c>
      <c r="F107" s="856">
        <f t="shared" si="21"/>
        <v>-1.9999999999999992E-3</v>
      </c>
      <c r="G107" s="579">
        <f>IF(H107="","",ROUNDUP((_xlfn.STDEV.S(V107-$U$2,AC107-$AB$2,AJ107-$AI$2,AQ107-$AP$2,AX107-$AW$2))/(SQRT([6]Datos!C107)),5))</f>
        <v>2.1569999999999999E-2</v>
      </c>
      <c r="H107" s="865">
        <f t="shared" si="16"/>
        <v>6.2E-2</v>
      </c>
      <c r="I107" s="579">
        <f>IF(H107="","",ROUNDUP((_xlfn.STDEV.S(V107-$U$2,AC107-$AB$2,AJ107-$AI$2,AQ107-$AP$2,AX107-$AW$2))/(SQRT([6]Datos!C107)),5))</f>
        <v>2.1569999999999999E-2</v>
      </c>
      <c r="J107" s="862">
        <f>IF([6]Datos!B107="","",[6]Datos!B107)</f>
        <v>26282</v>
      </c>
      <c r="K107" s="442">
        <f>IF([6]Datos!D107="","",[6]Datos!D107)</f>
        <v>20.475000000000001</v>
      </c>
      <c r="L107" s="443">
        <f>IF([6]Datos!E107="","",[6]Datos!E107)</f>
        <v>20.885999999999999</v>
      </c>
      <c r="M107" s="443">
        <f>IF([6]Datos!F107="","",[6]Datos!F107)</f>
        <v>20.948</v>
      </c>
      <c r="N107" s="443">
        <f>IF([6]Datos!G107="","",[6]Datos!G107)</f>
        <v>20.437000000000001</v>
      </c>
      <c r="O107" s="444">
        <f>IF([6]Datos!H107="","",[6]Datos!H107)</f>
        <v>59.37</v>
      </c>
      <c r="P107" s="851">
        <f>IF([6]Datos!I107="","",[6]Datos!I107)</f>
        <v>20.475000000000001</v>
      </c>
      <c r="Q107" s="444">
        <f>IF([6]Datos!J107="","",[6]Datos!J107)</f>
        <v>20.885999999999999</v>
      </c>
      <c r="R107" s="444">
        <f>IF([6]Datos!K107="","",[6]Datos!K107)</f>
        <v>20.948</v>
      </c>
      <c r="S107" s="444">
        <f>IF([6]Datos!L107="","",[6]Datos!L107)</f>
        <v>20.437000000000001</v>
      </c>
      <c r="T107" s="444">
        <f>IF([6]Datos!M107="","",[6]Datos!M107)</f>
        <v>59.37</v>
      </c>
      <c r="U107" s="836">
        <f>IF([6]Datos!N107="","",[6]Datos!N107)</f>
        <v>0</v>
      </c>
      <c r="V107" s="837">
        <f>IF([6]Datos!O107="","",[6]Datos!O107)</f>
        <v>0.06</v>
      </c>
      <c r="W107" s="837">
        <f>IF([6]Datos!P107="","",[6]Datos!P107)</f>
        <v>0</v>
      </c>
      <c r="X107" s="837">
        <f>IF([6]Datos!Q107="","",[6]Datos!Q107)</f>
        <v>7.0000000000000007E-2</v>
      </c>
      <c r="Y107" s="837">
        <f>IF([6]Datos!R107="","",[6]Datos!R107)</f>
        <v>0</v>
      </c>
      <c r="Z107" s="837">
        <f>IF([6]Datos!S107="","",[6]Datos!S107)</f>
        <v>0.05</v>
      </c>
      <c r="AA107" s="855">
        <f>IF([6]Datos!T107="","",[6]Datos!T107)</f>
        <v>0</v>
      </c>
      <c r="AB107" s="836">
        <f>IF([6]Datos!U107="","",[6]Datos!U107)</f>
        <v>0.06</v>
      </c>
      <c r="AC107" s="837">
        <f>IF([6]Datos!V107="","",[6]Datos!V107)</f>
        <v>0</v>
      </c>
      <c r="AD107" s="837">
        <f>IF([6]Datos!W107="","",[6]Datos!W107)</f>
        <v>7.0000000000000007E-2</v>
      </c>
      <c r="AE107" s="837">
        <f>IF([6]Datos!X107="","",[6]Datos!X107)</f>
        <v>0</v>
      </c>
      <c r="AF107" s="837">
        <f>IF([6]Datos!Y107="","",[6]Datos!Y107)</f>
        <v>0.05</v>
      </c>
      <c r="AG107" s="837">
        <f>IF([6]Datos!Z107="","",[6]Datos!Z107)</f>
        <v>0</v>
      </c>
      <c r="AH107" s="855">
        <f>IF([6]Datos!AA107="","",[6]Datos!AA107)</f>
        <v>0.06</v>
      </c>
      <c r="AI107" s="836">
        <f>IF([6]Datos!AB107="","",[6]Datos!AB107)</f>
        <v>0</v>
      </c>
      <c r="AJ107" s="837">
        <f>IF([6]Datos!AC107="","",[6]Datos!AC107)</f>
        <v>7.0000000000000007E-2</v>
      </c>
      <c r="AK107" s="837">
        <f>IF([6]Datos!AD107="","",[6]Datos!AD107)</f>
        <v>7.0000000000000007E-2</v>
      </c>
      <c r="AL107" s="837">
        <f>IF([6]Datos!AE107="","",[6]Datos!AE107)</f>
        <v>0</v>
      </c>
      <c r="AM107" s="837">
        <f>IF([6]Datos!AF107="","",[6]Datos!AF107)</f>
        <v>0.05</v>
      </c>
      <c r="AN107" s="837">
        <f>IF([6]Datos!AG107="","",[6]Datos!AG107)</f>
        <v>0</v>
      </c>
      <c r="AO107" s="855">
        <f>IF([6]Datos!AH107="","",[6]Datos!AH107)</f>
        <v>0.06</v>
      </c>
      <c r="AP107" s="836">
        <f>IF([6]Datos!AI107="","",[6]Datos!AI107)</f>
        <v>0</v>
      </c>
      <c r="AQ107" s="837">
        <f>IF([6]Datos!AJ107="","",[6]Datos!AJ107)</f>
        <v>7.0000000000000007E-2</v>
      </c>
      <c r="AR107" s="837">
        <f>IF([6]Datos!AK107="","",[6]Datos!AK107)</f>
        <v>7.0000000000000007E-2</v>
      </c>
      <c r="AS107" s="837">
        <f>IF([6]Datos!AL107="","",[6]Datos!AL107)</f>
        <v>0</v>
      </c>
      <c r="AT107" s="837">
        <f>IF([6]Datos!AM107="","",[6]Datos!AM107)</f>
        <v>0.05</v>
      </c>
      <c r="AU107" s="837">
        <f>IF([6]Datos!AN107="","",[6]Datos!AN107)</f>
        <v>0</v>
      </c>
      <c r="AV107" s="855">
        <f>IF([6]Datos!AO107="","",[6]Datos!AO107)</f>
        <v>0.06</v>
      </c>
      <c r="AW107" s="836">
        <f>IF([6]Datos!AP107="","",[6]Datos!AP107)</f>
        <v>0</v>
      </c>
      <c r="AX107" s="837">
        <f>IF([6]Datos!AQ107="","",[6]Datos!AQ107)</f>
        <v>7.0000000000000007E-2</v>
      </c>
      <c r="AY107" s="837">
        <f>IF([6]Datos!AR107="","",[6]Datos!AR107)</f>
        <v>7.0000000000000007E-2</v>
      </c>
      <c r="AZ107" s="836">
        <f>IF([6]Datos!AS107="","",[6]Datos!AS107)</f>
        <v>0</v>
      </c>
      <c r="BA107" s="837">
        <f>IF([6]Datos!AT107="","",[6]Datos!AT107)</f>
        <v>0.05</v>
      </c>
      <c r="BB107" s="448">
        <f>IF([6]Datos!AU107="","",[6]Datos!AU107)</f>
        <v>0</v>
      </c>
      <c r="BC107" s="855">
        <v>0.06</v>
      </c>
      <c r="BD107" s="836">
        <v>0</v>
      </c>
      <c r="BE107" s="837">
        <v>7.0000000000000007E-2</v>
      </c>
      <c r="BF107" s="837">
        <v>7.0000000000000007E-2</v>
      </c>
      <c r="BG107" s="836">
        <v>0</v>
      </c>
      <c r="BH107" s="837">
        <v>0.05</v>
      </c>
      <c r="BI107" s="448">
        <v>0</v>
      </c>
      <c r="BJ107" s="214"/>
      <c r="BK107" s="214"/>
      <c r="BL107" s="214"/>
      <c r="BO107" s="214"/>
      <c r="BP107" s="214"/>
      <c r="BQ107" s="214"/>
      <c r="BR107" s="214"/>
      <c r="BS107" s="214"/>
      <c r="BT107" s="214"/>
      <c r="BU107" s="214"/>
      <c r="BV107" s="214"/>
      <c r="BW107" s="214"/>
      <c r="BX107" s="214"/>
      <c r="BY107" s="214"/>
      <c r="BZ107" s="214"/>
      <c r="CA107" s="214"/>
      <c r="CB107" s="214"/>
      <c r="CC107" s="214"/>
      <c r="CD107" s="214"/>
      <c r="CE107" s="214"/>
      <c r="CF107" s="214"/>
      <c r="CG107" s="214"/>
      <c r="CH107" s="214"/>
    </row>
    <row r="108" spans="1:86" x14ac:dyDescent="0.25">
      <c r="A108" s="850">
        <f>IF([5]Sheet1!A108="","",[5]Sheet1!A108)</f>
        <v>24</v>
      </c>
      <c r="B108" s="859">
        <f t="shared" si="17"/>
        <v>1.7999999999999999E-2</v>
      </c>
      <c r="C108" s="856">
        <f t="shared" si="18"/>
        <v>0.01</v>
      </c>
      <c r="D108" s="856">
        <f t="shared" si="19"/>
        <v>-1.9999999999999996E-3</v>
      </c>
      <c r="E108" s="856">
        <f t="shared" si="20"/>
        <v>2.6000000000000002E-2</v>
      </c>
      <c r="F108" s="856">
        <f t="shared" si="21"/>
        <v>2.0000000000000005E-3</v>
      </c>
      <c r="G108" s="579">
        <f>IF(H108="","",ROUNDUP((_xlfn.STDEV.S(V108-$U$2,AC108-$AB$2,AJ108-$AI$2,AQ108-$AP$2,AX108-$AW$2))/(SQRT([6]Datos!C108)),5))</f>
        <v>9.4900000000000002E-3</v>
      </c>
      <c r="H108" s="865">
        <f t="shared" si="16"/>
        <v>2.7999999999999997E-2</v>
      </c>
      <c r="I108" s="579">
        <f>IF(H108="","",ROUNDUP((_xlfn.STDEV.S(V108-$U$2,AC108-$AB$2,AJ108-$AI$2,AQ108-$AP$2,AX108-$AW$2))/(SQRT([6]Datos!C108)),5))</f>
        <v>9.4900000000000002E-3</v>
      </c>
      <c r="J108" s="862">
        <f>IF([6]Datos!B108="","",[6]Datos!B108)</f>
        <v>26263</v>
      </c>
      <c r="K108" s="442">
        <f>IF([6]Datos!D108="","",[6]Datos!D108)</f>
        <v>20.553000000000001</v>
      </c>
      <c r="L108" s="443">
        <f>IF([6]Datos!E108="","",[6]Datos!E108)</f>
        <v>20.9</v>
      </c>
      <c r="M108" s="443">
        <f>IF([6]Datos!F108="","",[6]Datos!F108)</f>
        <v>20.817</v>
      </c>
      <c r="N108" s="443">
        <f>IF([6]Datos!G108="","",[6]Datos!G108)</f>
        <v>20.363</v>
      </c>
      <c r="O108" s="444">
        <f>IF([6]Datos!H108="","",[6]Datos!H108)</f>
        <v>59.3</v>
      </c>
      <c r="P108" s="851">
        <f>IF([6]Datos!I108="","",[6]Datos!I108)</f>
        <v>20.553000000000001</v>
      </c>
      <c r="Q108" s="444">
        <f>IF([6]Datos!J108="","",[6]Datos!J108)</f>
        <v>20.9</v>
      </c>
      <c r="R108" s="444">
        <f>IF([6]Datos!K108="","",[6]Datos!K108)</f>
        <v>20.817</v>
      </c>
      <c r="S108" s="444">
        <f>IF([6]Datos!L108="","",[6]Datos!L108)</f>
        <v>20.363</v>
      </c>
      <c r="T108" s="444">
        <f>IF([6]Datos!M108="","",[6]Datos!M108)</f>
        <v>59.3</v>
      </c>
      <c r="U108" s="836">
        <f>IF([6]Datos!N108="","",[6]Datos!N108)</f>
        <v>0</v>
      </c>
      <c r="V108" s="837">
        <f>IF([6]Datos!O108="","",[6]Datos!O108)</f>
        <v>0.03</v>
      </c>
      <c r="W108" s="837">
        <f>IF([6]Datos!P108="","",[6]Datos!P108)</f>
        <v>0</v>
      </c>
      <c r="X108" s="837">
        <f>IF([6]Datos!Q108="","",[6]Datos!Q108)</f>
        <v>0.02</v>
      </c>
      <c r="Y108" s="837">
        <f>IF([6]Datos!R108="","",[6]Datos!R108)</f>
        <v>0</v>
      </c>
      <c r="Z108" s="837">
        <f>IF([6]Datos!S108="","",[6]Datos!S108)</f>
        <v>0.04</v>
      </c>
      <c r="AA108" s="855">
        <f>IF([6]Datos!T108="","",[6]Datos!T108)</f>
        <v>0</v>
      </c>
      <c r="AB108" s="836">
        <f>IF([6]Datos!U108="","",[6]Datos!U108)</f>
        <v>0.03</v>
      </c>
      <c r="AC108" s="837">
        <f>IF([6]Datos!V108="","",[6]Datos!V108)</f>
        <v>0</v>
      </c>
      <c r="AD108" s="837">
        <f>IF([6]Datos!W108="","",[6]Datos!W108)</f>
        <v>0.02</v>
      </c>
      <c r="AE108" s="837">
        <f>IF([6]Datos!X108="","",[6]Datos!X108)</f>
        <v>0</v>
      </c>
      <c r="AF108" s="837">
        <f>IF([6]Datos!Y108="","",[6]Datos!Y108)</f>
        <v>0.04</v>
      </c>
      <c r="AG108" s="837">
        <f>IF([6]Datos!Z108="","",[6]Datos!Z108)</f>
        <v>0</v>
      </c>
      <c r="AH108" s="855">
        <f>IF([6]Datos!AA108="","",[6]Datos!AA108)</f>
        <v>0.02</v>
      </c>
      <c r="AI108" s="836">
        <f>IF([6]Datos!AB108="","",[6]Datos!AB108)</f>
        <v>0</v>
      </c>
      <c r="AJ108" s="837">
        <f>IF([6]Datos!AC108="","",[6]Datos!AC108)</f>
        <v>0.03</v>
      </c>
      <c r="AK108" s="837">
        <f>IF([6]Datos!AD108="","",[6]Datos!AD108)</f>
        <v>0.02</v>
      </c>
      <c r="AL108" s="837">
        <f>IF([6]Datos!AE108="","",[6]Datos!AE108)</f>
        <v>0</v>
      </c>
      <c r="AM108" s="837">
        <f>IF([6]Datos!AF108="","",[6]Datos!AF108)</f>
        <v>0.04</v>
      </c>
      <c r="AN108" s="837">
        <f>IF([6]Datos!AG108="","",[6]Datos!AG108)</f>
        <v>0</v>
      </c>
      <c r="AO108" s="855">
        <f>IF([6]Datos!AH108="","",[6]Datos!AH108)</f>
        <v>0.02</v>
      </c>
      <c r="AP108" s="836">
        <f>IF([6]Datos!AI108="","",[6]Datos!AI108)</f>
        <v>0</v>
      </c>
      <c r="AQ108" s="837">
        <f>IF([6]Datos!AJ108="","",[6]Datos!AJ108)</f>
        <v>0.03</v>
      </c>
      <c r="AR108" s="837">
        <f>IF([6]Datos!AK108="","",[6]Datos!AK108)</f>
        <v>0.02</v>
      </c>
      <c r="AS108" s="837">
        <f>IF([6]Datos!AL108="","",[6]Datos!AL108)</f>
        <v>0</v>
      </c>
      <c r="AT108" s="837">
        <f>IF([6]Datos!AM108="","",[6]Datos!AM108)</f>
        <v>0.04</v>
      </c>
      <c r="AU108" s="837">
        <f>IF([6]Datos!AN108="","",[6]Datos!AN108)</f>
        <v>0</v>
      </c>
      <c r="AV108" s="855">
        <f>IF([6]Datos!AO108="","",[6]Datos!AO108)</f>
        <v>0.02</v>
      </c>
      <c r="AW108" s="836">
        <f>IF([6]Datos!AP108="","",[6]Datos!AP108)</f>
        <v>0</v>
      </c>
      <c r="AX108" s="837">
        <f>IF([6]Datos!AQ108="","",[6]Datos!AQ108)</f>
        <v>0.03</v>
      </c>
      <c r="AY108" s="837">
        <f>IF([6]Datos!AR108="","",[6]Datos!AR108)</f>
        <v>0.02</v>
      </c>
      <c r="AZ108" s="836">
        <f>IF([6]Datos!AS108="","",[6]Datos!AS108)</f>
        <v>0</v>
      </c>
      <c r="BA108" s="837">
        <f>IF([6]Datos!AT108="","",[6]Datos!AT108)</f>
        <v>0.04</v>
      </c>
      <c r="BB108" s="448">
        <f>IF([6]Datos!AU108="","",[6]Datos!AU108)</f>
        <v>0</v>
      </c>
      <c r="BC108" s="855">
        <v>0.02</v>
      </c>
      <c r="BD108" s="836">
        <v>0</v>
      </c>
      <c r="BE108" s="837">
        <v>0.03</v>
      </c>
      <c r="BF108" s="837">
        <v>0.02</v>
      </c>
      <c r="BG108" s="836">
        <v>0</v>
      </c>
      <c r="BH108" s="837">
        <v>0.04</v>
      </c>
      <c r="BI108" s="448">
        <v>0</v>
      </c>
      <c r="BJ108" s="214"/>
      <c r="BK108" s="214"/>
      <c r="BL108" s="214"/>
      <c r="BO108" s="214"/>
      <c r="BP108" s="214"/>
      <c r="BQ108" s="214"/>
      <c r="BR108" s="214"/>
      <c r="BS108" s="214"/>
      <c r="BT108" s="214"/>
      <c r="BU108" s="214"/>
      <c r="BV108" s="214"/>
      <c r="BW108" s="214"/>
      <c r="BX108" s="214"/>
      <c r="BY108" s="214"/>
      <c r="BZ108" s="214"/>
      <c r="CA108" s="214"/>
      <c r="CB108" s="214"/>
      <c r="CC108" s="214"/>
      <c r="CD108" s="214"/>
      <c r="CE108" s="214"/>
      <c r="CF108" s="214"/>
      <c r="CG108" s="214"/>
      <c r="CH108" s="214"/>
    </row>
    <row r="109" spans="1:86" x14ac:dyDescent="0.25">
      <c r="A109" s="850">
        <f>IF([5]Sheet1!A109="","",[5]Sheet1!A109)</f>
        <v>24.5</v>
      </c>
      <c r="B109" s="859">
        <f t="shared" si="17"/>
        <v>6.0000000000000012E-2</v>
      </c>
      <c r="C109" s="856">
        <f t="shared" si="18"/>
        <v>5.800000000000001E-2</v>
      </c>
      <c r="D109" s="856">
        <f t="shared" si="19"/>
        <v>-1.9999999999999992E-3</v>
      </c>
      <c r="E109" s="856">
        <f t="shared" si="20"/>
        <v>5.800000000000001E-2</v>
      </c>
      <c r="F109" s="856">
        <f t="shared" si="21"/>
        <v>-1.9999999999999992E-3</v>
      </c>
      <c r="G109" s="579">
        <f>IF(H109="","",ROUNDUP((_xlfn.STDEV.S(V109-$U$2,AC109-$AB$2,AJ109-$AI$2,AQ109-$AP$2,AX109-$AW$2))/(SQRT([6]Datos!C109)),5))</f>
        <v>3.2560000000000006E-2</v>
      </c>
      <c r="H109" s="865">
        <f t="shared" si="16"/>
        <v>0.10400000000000001</v>
      </c>
      <c r="I109" s="579">
        <f>IF(H109="","",ROUNDUP((_xlfn.STDEV.S(V109-$U$2,AC109-$AB$2,AJ109-$AI$2,AQ109-$AP$2,AX109-$AW$2))/(SQRT([6]Datos!C109)),5))</f>
        <v>3.2560000000000006E-2</v>
      </c>
      <c r="J109" s="862">
        <f>IF([6]Datos!B109="","",[6]Datos!B109)</f>
        <v>25621</v>
      </c>
      <c r="K109" s="442">
        <f>IF([6]Datos!D109="","",[6]Datos!D109)</f>
        <v>19.596</v>
      </c>
      <c r="L109" s="443">
        <f>IF([6]Datos!E109="","",[6]Datos!E109)</f>
        <v>19.975999999999999</v>
      </c>
      <c r="M109" s="443">
        <f>IF([6]Datos!F109="","",[6]Datos!F109)</f>
        <v>20.056999999999999</v>
      </c>
      <c r="N109" s="443">
        <f>IF([6]Datos!G109="","",[6]Datos!G109)</f>
        <v>19.794</v>
      </c>
      <c r="O109" s="444">
        <f>IF([6]Datos!H109="","",[6]Datos!H109)</f>
        <v>55.89</v>
      </c>
      <c r="P109" s="851">
        <f>IF([6]Datos!I109="","",[6]Datos!I109)</f>
        <v>19.596</v>
      </c>
      <c r="Q109" s="444">
        <f>IF([6]Datos!J109="","",[6]Datos!J109)</f>
        <v>19.975999999999999</v>
      </c>
      <c r="R109" s="444">
        <f>IF([6]Datos!K109="","",[6]Datos!K109)</f>
        <v>20.056999999999999</v>
      </c>
      <c r="S109" s="444">
        <f>IF([6]Datos!L109="","",[6]Datos!L109)</f>
        <v>19.794</v>
      </c>
      <c r="T109" s="444">
        <f>IF([6]Datos!M109="","",[6]Datos!M109)</f>
        <v>55.89</v>
      </c>
      <c r="U109" s="836">
        <f>IF([6]Datos!N109="","",[6]Datos!N109)</f>
        <v>0</v>
      </c>
      <c r="V109" s="837">
        <f>IF([6]Datos!O109="","",[6]Datos!O109)</f>
        <v>0.11</v>
      </c>
      <c r="W109" s="837">
        <f>IF([6]Datos!P109="","",[6]Datos!P109)</f>
        <v>0</v>
      </c>
      <c r="X109" s="837">
        <f>IF([6]Datos!Q109="","",[6]Datos!Q109)</f>
        <v>0.1</v>
      </c>
      <c r="Y109" s="837">
        <f>IF([6]Datos!R109="","",[6]Datos!R109)</f>
        <v>0</v>
      </c>
      <c r="Z109" s="837">
        <f>IF([6]Datos!S109="","",[6]Datos!S109)</f>
        <v>0.1</v>
      </c>
      <c r="AA109" s="855">
        <f>IF([6]Datos!T109="","",[6]Datos!T109)</f>
        <v>0</v>
      </c>
      <c r="AB109" s="836">
        <f>IF([6]Datos!U109="","",[6]Datos!U109)</f>
        <v>0.11</v>
      </c>
      <c r="AC109" s="837">
        <f>IF([6]Datos!V109="","",[6]Datos!V109)</f>
        <v>0</v>
      </c>
      <c r="AD109" s="837">
        <f>IF([6]Datos!W109="","",[6]Datos!W109)</f>
        <v>0.1</v>
      </c>
      <c r="AE109" s="837">
        <f>IF([6]Datos!X109="","",[6]Datos!X109)</f>
        <v>0</v>
      </c>
      <c r="AF109" s="837">
        <f>IF([6]Datos!Y109="","",[6]Datos!Y109)</f>
        <v>0.1</v>
      </c>
      <c r="AG109" s="837">
        <f>IF([6]Datos!Z109="","",[6]Datos!Z109)</f>
        <v>0</v>
      </c>
      <c r="AH109" s="855">
        <f>IF([6]Datos!AA109="","",[6]Datos!AA109)</f>
        <v>0.09</v>
      </c>
      <c r="AI109" s="836">
        <f>IF([6]Datos!AB109="","",[6]Datos!AB109)</f>
        <v>0</v>
      </c>
      <c r="AJ109" s="837">
        <f>IF([6]Datos!AC109="","",[6]Datos!AC109)</f>
        <v>0.1</v>
      </c>
      <c r="AK109" s="837">
        <f>IF([6]Datos!AD109="","",[6]Datos!AD109)</f>
        <v>0.1</v>
      </c>
      <c r="AL109" s="837">
        <f>IF([6]Datos!AE109="","",[6]Datos!AE109)</f>
        <v>0</v>
      </c>
      <c r="AM109" s="837">
        <f>IF([6]Datos!AF109="","",[6]Datos!AF109)</f>
        <v>0.1</v>
      </c>
      <c r="AN109" s="837">
        <f>IF([6]Datos!AG109="","",[6]Datos!AG109)</f>
        <v>0</v>
      </c>
      <c r="AO109" s="855">
        <f>IF([6]Datos!AH109="","",[6]Datos!AH109)</f>
        <v>0.09</v>
      </c>
      <c r="AP109" s="836">
        <f>IF([6]Datos!AI109="","",[6]Datos!AI109)</f>
        <v>0</v>
      </c>
      <c r="AQ109" s="837">
        <f>IF([6]Datos!AJ109="","",[6]Datos!AJ109)</f>
        <v>0.1</v>
      </c>
      <c r="AR109" s="837">
        <f>IF([6]Datos!AK109="","",[6]Datos!AK109)</f>
        <v>0.1</v>
      </c>
      <c r="AS109" s="837">
        <f>IF([6]Datos!AL109="","",[6]Datos!AL109)</f>
        <v>0</v>
      </c>
      <c r="AT109" s="837">
        <f>IF([6]Datos!AM109="","",[6]Datos!AM109)</f>
        <v>0.1</v>
      </c>
      <c r="AU109" s="837">
        <f>IF([6]Datos!AN109="","",[6]Datos!AN109)</f>
        <v>0</v>
      </c>
      <c r="AV109" s="855">
        <f>IF([6]Datos!AO109="","",[6]Datos!AO109)</f>
        <v>0.09</v>
      </c>
      <c r="AW109" s="836">
        <f>IF([6]Datos!AP109="","",[6]Datos!AP109)</f>
        <v>0</v>
      </c>
      <c r="AX109" s="837">
        <f>IF([6]Datos!AQ109="","",[6]Datos!AQ109)</f>
        <v>0.1</v>
      </c>
      <c r="AY109" s="837">
        <f>IF([6]Datos!AR109="","",[6]Datos!AR109)</f>
        <v>0.1</v>
      </c>
      <c r="AZ109" s="836">
        <f>IF([6]Datos!AS109="","",[6]Datos!AS109)</f>
        <v>0</v>
      </c>
      <c r="BA109" s="837">
        <f>IF([6]Datos!AT109="","",[6]Datos!AT109)</f>
        <v>0.1</v>
      </c>
      <c r="BB109" s="448">
        <f>IF([6]Datos!AU109="","",[6]Datos!AU109)</f>
        <v>0</v>
      </c>
      <c r="BC109" s="855">
        <v>0.09</v>
      </c>
      <c r="BD109" s="836">
        <v>0</v>
      </c>
      <c r="BE109" s="837">
        <v>0.1</v>
      </c>
      <c r="BF109" s="837">
        <v>0.1</v>
      </c>
      <c r="BG109" s="836">
        <v>0</v>
      </c>
      <c r="BH109" s="837">
        <v>0.1</v>
      </c>
      <c r="BI109" s="448">
        <v>0</v>
      </c>
      <c r="BJ109" s="214"/>
      <c r="BK109" s="214"/>
      <c r="BL109" s="214"/>
      <c r="BO109" s="214"/>
      <c r="BP109" s="214"/>
      <c r="BQ109" s="214"/>
      <c r="BR109" s="214"/>
      <c r="BS109" s="214"/>
      <c r="BT109" s="214"/>
      <c r="BU109" s="214"/>
      <c r="BV109" s="214"/>
      <c r="BW109" s="214"/>
      <c r="BX109" s="214"/>
      <c r="BY109" s="214"/>
      <c r="BZ109" s="214"/>
      <c r="CA109" s="214"/>
      <c r="CB109" s="214"/>
      <c r="CC109" s="214"/>
      <c r="CD109" s="214"/>
      <c r="CE109" s="214"/>
      <c r="CF109" s="214"/>
      <c r="CG109" s="214"/>
      <c r="CH109" s="214"/>
    </row>
    <row r="110" spans="1:86" x14ac:dyDescent="0.25">
      <c r="A110" s="850">
        <f>IF([5]Sheet1!A110="","",[5]Sheet1!A110)</f>
        <v>25</v>
      </c>
      <c r="B110" s="859">
        <f t="shared" si="17"/>
        <v>4.8000000000000001E-2</v>
      </c>
      <c r="C110" s="856">
        <f t="shared" si="18"/>
        <v>0.04</v>
      </c>
      <c r="D110" s="856">
        <f t="shared" si="19"/>
        <v>-1.9999999999999992E-3</v>
      </c>
      <c r="E110" s="856">
        <f t="shared" si="20"/>
        <v>0.04</v>
      </c>
      <c r="F110" s="856">
        <f t="shared" si="21"/>
        <v>-1.9999999999999992E-3</v>
      </c>
      <c r="G110" s="579">
        <f>IF(H110="","",ROUNDUP((_xlfn.STDEV.S(V110-$U$2,AC110-$AB$2,AJ110-$AI$2,AQ110-$AP$2,AX110-$AW$2))/(SQRT([6]Datos!C110)),5))</f>
        <v>2.53E-2</v>
      </c>
      <c r="H110" s="865">
        <f t="shared" si="16"/>
        <v>7.400000000000001E-2</v>
      </c>
      <c r="I110" s="579">
        <f>IF(H110="","",ROUNDUP((_xlfn.STDEV.S(V110-$U$2,AC110-$AB$2,AJ110-$AI$2,AQ110-$AP$2,AX110-$AW$2))/(SQRT([6]Datos!C110)),5))</f>
        <v>2.53E-2</v>
      </c>
      <c r="J110" s="862">
        <f>IF([6]Datos!B110="","",[6]Datos!B110)</f>
        <v>26224</v>
      </c>
      <c r="K110" s="442">
        <f>IF([6]Datos!D110="","",[6]Datos!D110)</f>
        <v>19.527999999999999</v>
      </c>
      <c r="L110" s="443">
        <f>IF([6]Datos!E110="","",[6]Datos!E110)</f>
        <v>20.097000000000001</v>
      </c>
      <c r="M110" s="443">
        <f>IF([6]Datos!F110="","",[6]Datos!F110)</f>
        <v>19.922999999999998</v>
      </c>
      <c r="N110" s="443">
        <f>IF([6]Datos!G110="","",[6]Datos!G110)</f>
        <v>19.609000000000002</v>
      </c>
      <c r="O110" s="444">
        <f>IF([6]Datos!H110="","",[6]Datos!H110)</f>
        <v>56.88</v>
      </c>
      <c r="P110" s="851">
        <f>IF([6]Datos!I110="","",[6]Datos!I110)</f>
        <v>19.527999999999999</v>
      </c>
      <c r="Q110" s="444">
        <f>IF([6]Datos!J110="","",[6]Datos!J110)</f>
        <v>20.097000000000001</v>
      </c>
      <c r="R110" s="444">
        <f>IF([6]Datos!K110="","",[6]Datos!K110)</f>
        <v>19.922999999999998</v>
      </c>
      <c r="S110" s="444">
        <f>IF([6]Datos!L110="","",[6]Datos!L110)</f>
        <v>19.609000000000002</v>
      </c>
      <c r="T110" s="444">
        <f>IF([6]Datos!M110="","",[6]Datos!M110)</f>
        <v>56.88</v>
      </c>
      <c r="U110" s="836">
        <f>IF([6]Datos!N110="","",[6]Datos!N110)</f>
        <v>0</v>
      </c>
      <c r="V110" s="837">
        <f>IF([6]Datos!O110="","",[6]Datos!O110)</f>
        <v>0.08</v>
      </c>
      <c r="W110" s="837">
        <f>IF([6]Datos!P110="","",[6]Datos!P110)</f>
        <v>0</v>
      </c>
      <c r="X110" s="837">
        <f>IF([6]Datos!Q110="","",[6]Datos!Q110)</f>
        <v>7.0000000000000007E-2</v>
      </c>
      <c r="Y110" s="837">
        <f>IF([6]Datos!R110="","",[6]Datos!R110)</f>
        <v>0</v>
      </c>
      <c r="Z110" s="837">
        <f>IF([6]Datos!S110="","",[6]Datos!S110)</f>
        <v>7.0000000000000007E-2</v>
      </c>
      <c r="AA110" s="855">
        <f>IF([6]Datos!T110="","",[6]Datos!T110)</f>
        <v>0</v>
      </c>
      <c r="AB110" s="836">
        <f>IF([6]Datos!U110="","",[6]Datos!U110)</f>
        <v>0.08</v>
      </c>
      <c r="AC110" s="837">
        <f>IF([6]Datos!V110="","",[6]Datos!V110)</f>
        <v>0</v>
      </c>
      <c r="AD110" s="837">
        <f>IF([6]Datos!W110="","",[6]Datos!W110)</f>
        <v>7.0000000000000007E-2</v>
      </c>
      <c r="AE110" s="837">
        <f>IF([6]Datos!X110="","",[6]Datos!X110)</f>
        <v>0</v>
      </c>
      <c r="AF110" s="837">
        <f>IF([6]Datos!Y110="","",[6]Datos!Y110)</f>
        <v>7.0000000000000007E-2</v>
      </c>
      <c r="AG110" s="837">
        <f>IF([6]Datos!Z110="","",[6]Datos!Z110)</f>
        <v>0</v>
      </c>
      <c r="AH110" s="855">
        <f>IF([6]Datos!AA110="","",[6]Datos!AA110)</f>
        <v>0.06</v>
      </c>
      <c r="AI110" s="836">
        <f>IF([6]Datos!AB110="","",[6]Datos!AB110)</f>
        <v>0</v>
      </c>
      <c r="AJ110" s="837">
        <f>IF([6]Datos!AC110="","",[6]Datos!AC110)</f>
        <v>0.08</v>
      </c>
      <c r="AK110" s="837">
        <f>IF([6]Datos!AD110="","",[6]Datos!AD110)</f>
        <v>7.0000000000000007E-2</v>
      </c>
      <c r="AL110" s="837">
        <f>IF([6]Datos!AE110="","",[6]Datos!AE110)</f>
        <v>0</v>
      </c>
      <c r="AM110" s="837">
        <f>IF([6]Datos!AF110="","",[6]Datos!AF110)</f>
        <v>7.0000000000000007E-2</v>
      </c>
      <c r="AN110" s="837">
        <f>IF([6]Datos!AG110="","",[6]Datos!AG110)</f>
        <v>0</v>
      </c>
      <c r="AO110" s="855">
        <f>IF([6]Datos!AH110="","",[6]Datos!AH110)</f>
        <v>0.06</v>
      </c>
      <c r="AP110" s="836">
        <f>IF([6]Datos!AI110="","",[6]Datos!AI110)</f>
        <v>0</v>
      </c>
      <c r="AQ110" s="837">
        <f>IF([6]Datos!AJ110="","",[6]Datos!AJ110)</f>
        <v>0.08</v>
      </c>
      <c r="AR110" s="837">
        <f>IF([6]Datos!AK110="","",[6]Datos!AK110)</f>
        <v>7.0000000000000007E-2</v>
      </c>
      <c r="AS110" s="837">
        <f>IF([6]Datos!AL110="","",[6]Datos!AL110)</f>
        <v>0</v>
      </c>
      <c r="AT110" s="837">
        <f>IF([6]Datos!AM110="","",[6]Datos!AM110)</f>
        <v>7.0000000000000007E-2</v>
      </c>
      <c r="AU110" s="837">
        <f>IF([6]Datos!AN110="","",[6]Datos!AN110)</f>
        <v>0</v>
      </c>
      <c r="AV110" s="855">
        <f>IF([6]Datos!AO110="","",[6]Datos!AO110)</f>
        <v>0.06</v>
      </c>
      <c r="AW110" s="836">
        <f>IF([6]Datos!AP110="","",[6]Datos!AP110)</f>
        <v>0</v>
      </c>
      <c r="AX110" s="837">
        <f>IF([6]Datos!AQ110="","",[6]Datos!AQ110)</f>
        <v>0.08</v>
      </c>
      <c r="AY110" s="837">
        <f>IF([6]Datos!AR110="","",[6]Datos!AR110)</f>
        <v>7.0000000000000007E-2</v>
      </c>
      <c r="AZ110" s="836">
        <f>IF([6]Datos!AS110="","",[6]Datos!AS110)</f>
        <v>0</v>
      </c>
      <c r="BA110" s="837">
        <f>IF([6]Datos!AT110="","",[6]Datos!AT110)</f>
        <v>7.0000000000000007E-2</v>
      </c>
      <c r="BB110" s="448">
        <f>IF([6]Datos!AU110="","",[6]Datos!AU110)</f>
        <v>0</v>
      </c>
      <c r="BC110" s="855">
        <v>0.06</v>
      </c>
      <c r="BD110" s="836">
        <v>0</v>
      </c>
      <c r="BE110" s="837">
        <v>0.08</v>
      </c>
      <c r="BF110" s="837">
        <v>7.0000000000000007E-2</v>
      </c>
      <c r="BG110" s="836">
        <v>0</v>
      </c>
      <c r="BH110" s="837">
        <v>7.0000000000000007E-2</v>
      </c>
      <c r="BI110" s="448">
        <v>0</v>
      </c>
      <c r="BJ110" s="214"/>
      <c r="BK110" s="214"/>
      <c r="BL110" s="214"/>
      <c r="BO110" s="214"/>
      <c r="BP110" s="214"/>
      <c r="BQ110" s="214"/>
      <c r="BR110" s="214"/>
      <c r="BS110" s="214"/>
      <c r="BT110" s="214"/>
      <c r="BU110" s="214"/>
      <c r="BV110" s="214"/>
      <c r="BW110" s="214"/>
      <c r="BX110" s="214"/>
      <c r="BY110" s="214"/>
      <c r="BZ110" s="214"/>
      <c r="CA110" s="214"/>
      <c r="CB110" s="214"/>
      <c r="CC110" s="214"/>
      <c r="CD110" s="214"/>
      <c r="CE110" s="214"/>
      <c r="CF110" s="214"/>
      <c r="CG110" s="214"/>
      <c r="CH110" s="214"/>
    </row>
    <row r="111" spans="1:86" x14ac:dyDescent="0.25">
      <c r="A111" s="850">
        <f>IF([5]Sheet1!A111="","",[5]Sheet1!A111)</f>
        <v>50</v>
      </c>
      <c r="B111" s="859">
        <f t="shared" si="17"/>
        <v>6.0000000000000012E-2</v>
      </c>
      <c r="C111" s="856">
        <f t="shared" si="18"/>
        <v>4.6000000000000006E-2</v>
      </c>
      <c r="D111" s="856">
        <f t="shared" si="19"/>
        <v>-1.9999999999999992E-3</v>
      </c>
      <c r="E111" s="856">
        <f t="shared" si="20"/>
        <v>5.4000000000000006E-2</v>
      </c>
      <c r="F111" s="856">
        <f t="shared" si="21"/>
        <v>0</v>
      </c>
      <c r="G111" s="579">
        <f>IF(H111="","",ROUNDUP((_xlfn.STDEV.S(V111-$U$2,AC111-$AB$2,AJ111-$AI$2,AQ111-$AP$2,AX111-$AW$2))/(SQRT([6]Datos!C111)),5))</f>
        <v>3.099E-2</v>
      </c>
      <c r="H111" s="865">
        <f t="shared" si="16"/>
        <v>8.5999999999999993E-2</v>
      </c>
      <c r="I111" s="579">
        <f>IF(H111="","",ROUNDUP((_xlfn.STDEV.S(V111-$U$2,AC111-$AB$2,AJ111-$AI$2,AQ111-$AP$2,AX111-$AW$2))/(SQRT([6]Datos!C111)),5))</f>
        <v>3.099E-2</v>
      </c>
      <c r="J111" s="862">
        <f>IF([6]Datos!B111="","",[6]Datos!B111)</f>
        <v>26290</v>
      </c>
      <c r="K111" s="442">
        <f>IF([6]Datos!D111="","",[6]Datos!D111)</f>
        <v>19.521000000000001</v>
      </c>
      <c r="L111" s="443">
        <f>IF([6]Datos!E111="","",[6]Datos!E111)</f>
        <v>20.108000000000001</v>
      </c>
      <c r="M111" s="443">
        <f>IF([6]Datos!F111="","",[6]Datos!F111)</f>
        <v>19.861999999999998</v>
      </c>
      <c r="N111" s="443">
        <f>IF([6]Datos!G111="","",[6]Datos!G111)</f>
        <v>19.741</v>
      </c>
      <c r="O111" s="444">
        <f>IF([6]Datos!H111="","",[6]Datos!H111)</f>
        <v>56.91</v>
      </c>
      <c r="P111" s="851">
        <f>IF([6]Datos!I111="","",[6]Datos!I111)</f>
        <v>19.521000000000001</v>
      </c>
      <c r="Q111" s="444">
        <f>IF([6]Datos!J111="","",[6]Datos!J111)</f>
        <v>20.108000000000001</v>
      </c>
      <c r="R111" s="444">
        <f>IF([6]Datos!K111="","",[6]Datos!K111)</f>
        <v>19.861999999999998</v>
      </c>
      <c r="S111" s="444">
        <f>IF([6]Datos!L111="","",[6]Datos!L111)</f>
        <v>19.741</v>
      </c>
      <c r="T111" s="444">
        <f>IF([6]Datos!M111="","",[6]Datos!M111)</f>
        <v>56.91</v>
      </c>
      <c r="U111" s="836">
        <f>IF([6]Datos!N111="","",[6]Datos!N111)</f>
        <v>0</v>
      </c>
      <c r="V111" s="837">
        <f>IF([6]Datos!O111="","",[6]Datos!O111)</f>
        <v>0.09</v>
      </c>
      <c r="W111" s="837">
        <f>IF([6]Datos!P111="","",[6]Datos!P111)</f>
        <v>0</v>
      </c>
      <c r="X111" s="837">
        <f>IF([6]Datos!Q111="","",[6]Datos!Q111)</f>
        <v>0.08</v>
      </c>
      <c r="Y111" s="837">
        <f>IF([6]Datos!R111="","",[6]Datos!R111)</f>
        <v>0</v>
      </c>
      <c r="Z111" s="837">
        <f>IF([6]Datos!S111="","",[6]Datos!S111)</f>
        <v>0.09</v>
      </c>
      <c r="AA111" s="855">
        <f>IF([6]Datos!T111="","",[6]Datos!T111)</f>
        <v>0</v>
      </c>
      <c r="AB111" s="836">
        <f>IF([6]Datos!U111="","",[6]Datos!U111)</f>
        <v>0.09</v>
      </c>
      <c r="AC111" s="837">
        <f>IF([6]Datos!V111="","",[6]Datos!V111)</f>
        <v>0</v>
      </c>
      <c r="AD111" s="837">
        <f>IF([6]Datos!W111="","",[6]Datos!W111)</f>
        <v>0.08</v>
      </c>
      <c r="AE111" s="837">
        <f>IF([6]Datos!X111="","",[6]Datos!X111)</f>
        <v>0</v>
      </c>
      <c r="AF111" s="837">
        <f>IF([6]Datos!Y111="","",[6]Datos!Y111)</f>
        <v>0.09</v>
      </c>
      <c r="AG111" s="837">
        <f>IF([6]Datos!Z111="","",[6]Datos!Z111)</f>
        <v>0</v>
      </c>
      <c r="AH111" s="855">
        <f>IF([6]Datos!AA111="","",[6]Datos!AA111)</f>
        <v>0.09</v>
      </c>
      <c r="AI111" s="836">
        <f>IF([6]Datos!AB111="","",[6]Datos!AB111)</f>
        <v>0</v>
      </c>
      <c r="AJ111" s="837">
        <f>IF([6]Datos!AC111="","",[6]Datos!AC111)</f>
        <v>0.1</v>
      </c>
      <c r="AK111" s="837">
        <f>IF([6]Datos!AD111="","",[6]Datos!AD111)</f>
        <v>0.08</v>
      </c>
      <c r="AL111" s="837">
        <f>IF([6]Datos!AE111="","",[6]Datos!AE111)</f>
        <v>0</v>
      </c>
      <c r="AM111" s="837">
        <f>IF([6]Datos!AF111="","",[6]Datos!AF111)</f>
        <v>0.09</v>
      </c>
      <c r="AN111" s="837">
        <f>IF([6]Datos!AG111="","",[6]Datos!AG111)</f>
        <v>0</v>
      </c>
      <c r="AO111" s="855">
        <f>IF([6]Datos!AH111="","",[6]Datos!AH111)</f>
        <v>0.09</v>
      </c>
      <c r="AP111" s="836">
        <f>IF([6]Datos!AI111="","",[6]Datos!AI111)</f>
        <v>0</v>
      </c>
      <c r="AQ111" s="837">
        <f>IF([6]Datos!AJ111="","",[6]Datos!AJ111)</f>
        <v>0.1</v>
      </c>
      <c r="AR111" s="837">
        <f>IF([6]Datos!AK111="","",[6]Datos!AK111)</f>
        <v>0.08</v>
      </c>
      <c r="AS111" s="837">
        <f>IF([6]Datos!AL111="","",[6]Datos!AL111)</f>
        <v>0</v>
      </c>
      <c r="AT111" s="837">
        <f>IF([6]Datos!AM111="","",[6]Datos!AM111)</f>
        <v>0.09</v>
      </c>
      <c r="AU111" s="837">
        <f>IF([6]Datos!AN111="","",[6]Datos!AN111)</f>
        <v>0</v>
      </c>
      <c r="AV111" s="855">
        <f>IF([6]Datos!AO111="","",[6]Datos!AO111)</f>
        <v>0.09</v>
      </c>
      <c r="AW111" s="836">
        <f>IF([6]Datos!AP111="","",[6]Datos!AP111)</f>
        <v>0</v>
      </c>
      <c r="AX111" s="837">
        <f>IF([6]Datos!AQ111="","",[6]Datos!AQ111)</f>
        <v>0.1</v>
      </c>
      <c r="AY111" s="837">
        <f>IF([6]Datos!AR111="","",[6]Datos!AR111)</f>
        <v>0.08</v>
      </c>
      <c r="AZ111" s="836">
        <f>IF([6]Datos!AS111="","",[6]Datos!AS111)</f>
        <v>0</v>
      </c>
      <c r="BA111" s="837">
        <f>IF([6]Datos!AT111="","",[6]Datos!AT111)</f>
        <v>0.09</v>
      </c>
      <c r="BB111" s="448">
        <f>IF([6]Datos!AU111="","",[6]Datos!AU111)</f>
        <v>0</v>
      </c>
      <c r="BC111" s="855">
        <v>0.09</v>
      </c>
      <c r="BD111" s="836">
        <v>0</v>
      </c>
      <c r="BE111" s="837">
        <v>0.1</v>
      </c>
      <c r="BF111" s="837">
        <v>0.08</v>
      </c>
      <c r="BG111" s="836">
        <v>0</v>
      </c>
      <c r="BH111" s="837">
        <v>0.09</v>
      </c>
      <c r="BI111" s="448">
        <v>0</v>
      </c>
      <c r="BJ111" s="214"/>
      <c r="BK111" s="214"/>
      <c r="BL111" s="214"/>
      <c r="BO111" s="214"/>
      <c r="BP111" s="214"/>
      <c r="BQ111" s="214"/>
      <c r="BR111" s="214"/>
      <c r="BS111" s="214"/>
      <c r="BT111" s="214"/>
      <c r="BU111" s="214"/>
      <c r="BV111" s="214"/>
      <c r="BW111" s="214"/>
      <c r="BX111" s="214"/>
      <c r="BY111" s="214"/>
      <c r="BZ111" s="214"/>
      <c r="CA111" s="214"/>
      <c r="CB111" s="214"/>
      <c r="CC111" s="214"/>
      <c r="CD111" s="214"/>
      <c r="CE111" s="214"/>
      <c r="CF111" s="214"/>
      <c r="CG111" s="214"/>
      <c r="CH111" s="214"/>
    </row>
    <row r="112" spans="1:86" x14ac:dyDescent="0.25">
      <c r="A112" s="850">
        <f>IF([5]Sheet1!A112="","",[5]Sheet1!A112)</f>
        <v>75</v>
      </c>
      <c r="B112" s="859">
        <f t="shared" si="17"/>
        <v>4.8000000000000001E-2</v>
      </c>
      <c r="C112" s="856">
        <f t="shared" si="18"/>
        <v>0.04</v>
      </c>
      <c r="D112" s="856">
        <f t="shared" si="19"/>
        <v>-1.9999999999999992E-3</v>
      </c>
      <c r="E112" s="856">
        <f t="shared" si="20"/>
        <v>4.8000000000000001E-2</v>
      </c>
      <c r="F112" s="856">
        <f t="shared" si="21"/>
        <v>0</v>
      </c>
      <c r="G112" s="579">
        <f>IF(H112="","",ROUNDUP((_xlfn.STDEV.S(V112-$U$2,AC112-$AB$2,AJ112-$AI$2,AQ112-$AP$2,AX112-$AW$2))/(SQRT([6]Datos!C112)),5))</f>
        <v>2.53E-2</v>
      </c>
      <c r="H112" s="865">
        <f t="shared" si="16"/>
        <v>7.6000000000000012E-2</v>
      </c>
      <c r="I112" s="579">
        <f>IF(H112="","",ROUNDUP((_xlfn.STDEV.S(V112-$U$2,AC112-$AB$2,AJ112-$AI$2,AQ112-$AP$2,AX112-$AW$2))/(SQRT([6]Datos!C112)),5))</f>
        <v>2.53E-2</v>
      </c>
      <c r="J112" s="862">
        <f>IF([6]Datos!B112="","",[6]Datos!B112)</f>
        <v>26308</v>
      </c>
      <c r="K112" s="442">
        <f>IF([6]Datos!D112="","",[6]Datos!D112)</f>
        <v>19.591999999999999</v>
      </c>
      <c r="L112" s="443">
        <f>IF([6]Datos!E112="","",[6]Datos!E112)</f>
        <v>19.898</v>
      </c>
      <c r="M112" s="443">
        <f>IF([6]Datos!F112="","",[6]Datos!F112)</f>
        <v>19.893000000000001</v>
      </c>
      <c r="N112" s="443">
        <f>IF([6]Datos!G112="","",[6]Datos!G112)</f>
        <v>19.821000000000002</v>
      </c>
      <c r="O112" s="444">
        <f>IF([6]Datos!H112="","",[6]Datos!H112)</f>
        <v>55.91</v>
      </c>
      <c r="P112" s="851">
        <f>IF([6]Datos!I112="","",[6]Datos!I112)</f>
        <v>19.591999999999999</v>
      </c>
      <c r="Q112" s="444">
        <f>IF([6]Datos!J112="","",[6]Datos!J112)</f>
        <v>19.898</v>
      </c>
      <c r="R112" s="444">
        <f>IF([6]Datos!K112="","",[6]Datos!K112)</f>
        <v>19.893000000000001</v>
      </c>
      <c r="S112" s="444">
        <f>IF([6]Datos!L112="","",[6]Datos!L112)</f>
        <v>19.821000000000002</v>
      </c>
      <c r="T112" s="444">
        <f>IF([6]Datos!M112="","",[6]Datos!M112)</f>
        <v>55.91</v>
      </c>
      <c r="U112" s="836">
        <f>IF([6]Datos!N112="","",[6]Datos!N112)</f>
        <v>0</v>
      </c>
      <c r="V112" s="837">
        <f>IF([6]Datos!O112="","",[6]Datos!O112)</f>
        <v>0.08</v>
      </c>
      <c r="W112" s="837">
        <f>IF([6]Datos!P112="","",[6]Datos!P112)</f>
        <v>0</v>
      </c>
      <c r="X112" s="837">
        <f>IF([6]Datos!Q112="","",[6]Datos!Q112)</f>
        <v>7.0000000000000007E-2</v>
      </c>
      <c r="Y112" s="837">
        <f>IF([6]Datos!R112="","",[6]Datos!R112)</f>
        <v>0</v>
      </c>
      <c r="Z112" s="837">
        <f>IF([6]Datos!S112="","",[6]Datos!S112)</f>
        <v>0.08</v>
      </c>
      <c r="AA112" s="855">
        <f>IF([6]Datos!T112="","",[6]Datos!T112)</f>
        <v>0</v>
      </c>
      <c r="AB112" s="836">
        <f>IF([6]Datos!U112="","",[6]Datos!U112)</f>
        <v>0.08</v>
      </c>
      <c r="AC112" s="837">
        <f>IF([6]Datos!V112="","",[6]Datos!V112)</f>
        <v>0</v>
      </c>
      <c r="AD112" s="837">
        <f>IF([6]Datos!W112="","",[6]Datos!W112)</f>
        <v>7.0000000000000007E-2</v>
      </c>
      <c r="AE112" s="837">
        <f>IF([6]Datos!X112="","",[6]Datos!X112)</f>
        <v>0</v>
      </c>
      <c r="AF112" s="837">
        <f>IF([6]Datos!Y112="","",[6]Datos!Y112)</f>
        <v>0.08</v>
      </c>
      <c r="AG112" s="837">
        <f>IF([6]Datos!Z112="","",[6]Datos!Z112)</f>
        <v>0</v>
      </c>
      <c r="AH112" s="855">
        <f>IF([6]Datos!AA112="","",[6]Datos!AA112)</f>
        <v>0.09</v>
      </c>
      <c r="AI112" s="836">
        <f>IF([6]Datos!AB112="","",[6]Datos!AB112)</f>
        <v>0</v>
      </c>
      <c r="AJ112" s="837">
        <f>IF([6]Datos!AC112="","",[6]Datos!AC112)</f>
        <v>0.08</v>
      </c>
      <c r="AK112" s="837">
        <f>IF([6]Datos!AD112="","",[6]Datos!AD112)</f>
        <v>7.0000000000000007E-2</v>
      </c>
      <c r="AL112" s="837">
        <f>IF([6]Datos!AE112="","",[6]Datos!AE112)</f>
        <v>0</v>
      </c>
      <c r="AM112" s="837">
        <f>IF([6]Datos!AF112="","",[6]Datos!AF112)</f>
        <v>0.08</v>
      </c>
      <c r="AN112" s="837">
        <f>IF([6]Datos!AG112="","",[6]Datos!AG112)</f>
        <v>0</v>
      </c>
      <c r="AO112" s="855">
        <f>IF([6]Datos!AH112="","",[6]Datos!AH112)</f>
        <v>0.09</v>
      </c>
      <c r="AP112" s="836">
        <f>IF([6]Datos!AI112="","",[6]Datos!AI112)</f>
        <v>0</v>
      </c>
      <c r="AQ112" s="837">
        <f>IF([6]Datos!AJ112="","",[6]Datos!AJ112)</f>
        <v>0.08</v>
      </c>
      <c r="AR112" s="837">
        <f>IF([6]Datos!AK112="","",[6]Datos!AK112)</f>
        <v>7.0000000000000007E-2</v>
      </c>
      <c r="AS112" s="837">
        <f>IF([6]Datos!AL112="","",[6]Datos!AL112)</f>
        <v>0</v>
      </c>
      <c r="AT112" s="837">
        <f>IF([6]Datos!AM112="","",[6]Datos!AM112)</f>
        <v>0.08</v>
      </c>
      <c r="AU112" s="837">
        <f>IF([6]Datos!AN112="","",[6]Datos!AN112)</f>
        <v>0</v>
      </c>
      <c r="AV112" s="855">
        <f>IF([6]Datos!AO112="","",[6]Datos!AO112)</f>
        <v>0.09</v>
      </c>
      <c r="AW112" s="836">
        <f>IF([6]Datos!AP112="","",[6]Datos!AP112)</f>
        <v>0</v>
      </c>
      <c r="AX112" s="837">
        <f>IF([6]Datos!AQ112="","",[6]Datos!AQ112)</f>
        <v>0.08</v>
      </c>
      <c r="AY112" s="837">
        <f>IF([6]Datos!AR112="","",[6]Datos!AR112)</f>
        <v>7.0000000000000007E-2</v>
      </c>
      <c r="AZ112" s="836">
        <f>IF([6]Datos!AS112="","",[6]Datos!AS112)</f>
        <v>0</v>
      </c>
      <c r="BA112" s="837">
        <f>IF([6]Datos!AT112="","",[6]Datos!AT112)</f>
        <v>0.08</v>
      </c>
      <c r="BB112" s="448">
        <f>IF([6]Datos!AU112="","",[6]Datos!AU112)</f>
        <v>0</v>
      </c>
      <c r="BC112" s="855">
        <v>0.09</v>
      </c>
      <c r="BD112" s="836">
        <v>0</v>
      </c>
      <c r="BE112" s="837">
        <v>0.08</v>
      </c>
      <c r="BF112" s="837">
        <v>7.0000000000000007E-2</v>
      </c>
      <c r="BG112" s="836">
        <v>0</v>
      </c>
      <c r="BH112" s="837">
        <v>0.08</v>
      </c>
      <c r="BI112" s="448">
        <v>0</v>
      </c>
      <c r="BJ112" s="214"/>
      <c r="BK112" s="214"/>
      <c r="BL112" s="214"/>
      <c r="BO112" s="214"/>
      <c r="BP112" s="214"/>
      <c r="BQ112" s="214"/>
      <c r="BR112" s="214"/>
      <c r="BS112" s="214"/>
      <c r="BT112" s="214"/>
      <c r="BU112" s="214"/>
      <c r="BV112" s="214"/>
      <c r="BW112" s="214"/>
      <c r="BX112" s="214"/>
      <c r="BY112" s="214"/>
      <c r="BZ112" s="214"/>
      <c r="CA112" s="214"/>
      <c r="CB112" s="214"/>
      <c r="CC112" s="214"/>
      <c r="CD112" s="214"/>
      <c r="CE112" s="214"/>
      <c r="CF112" s="214"/>
      <c r="CG112" s="214"/>
      <c r="CH112" s="214"/>
    </row>
    <row r="113" spans="1:86" x14ac:dyDescent="0.25">
      <c r="A113" s="850">
        <f>IF([5]Sheet1!A113="","",[5]Sheet1!A113)</f>
        <v>100</v>
      </c>
      <c r="B113" s="859">
        <f t="shared" si="17"/>
        <v>-4.2000000000000003E-2</v>
      </c>
      <c r="C113" s="856">
        <f t="shared" si="18"/>
        <v>-3.7999999999999999E-2</v>
      </c>
      <c r="D113" s="856">
        <f t="shared" si="19"/>
        <v>-1.9999999999999992E-3</v>
      </c>
      <c r="E113" s="856">
        <f t="shared" si="20"/>
        <v>-3.0000000000000006E-2</v>
      </c>
      <c r="F113" s="856">
        <f t="shared" si="21"/>
        <v>0</v>
      </c>
      <c r="G113" s="579">
        <f>IF(H113="","",ROUNDUP((_xlfn.STDEV.S(V113-$U$2,AC113-$AB$2,AJ113-$AI$2,AQ113-$AP$2,AX113-$AW$2))/(SQRT([6]Datos!C113)),5))</f>
        <v>2.145E-2</v>
      </c>
      <c r="H113" s="865">
        <f t="shared" si="16"/>
        <v>-5.4000000000000006E-2</v>
      </c>
      <c r="I113" s="579">
        <f>IF(H113="","",ROUNDUP((_xlfn.STDEV.S(V113-$U$2,AC113-$AB$2,AJ113-$AI$2,AQ113-$AP$2,AX113-$AW$2))/(SQRT([6]Datos!C113)),5))</f>
        <v>2.145E-2</v>
      </c>
      <c r="J113" s="862">
        <f>IF([6]Datos!B113="","",[6]Datos!B113)</f>
        <v>26261</v>
      </c>
      <c r="K113" s="442">
        <f>IF([6]Datos!D113="","",[6]Datos!D113)</f>
        <v>19.7</v>
      </c>
      <c r="L113" s="443">
        <f>IF([6]Datos!E113="","",[6]Datos!E113)</f>
        <v>20.087</v>
      </c>
      <c r="M113" s="443">
        <f>IF([6]Datos!F113="","",[6]Datos!F113)</f>
        <v>20.033000000000001</v>
      </c>
      <c r="N113" s="443">
        <f>IF([6]Datos!G113="","",[6]Datos!G113)</f>
        <v>19.797999999999998</v>
      </c>
      <c r="O113" s="444">
        <f>IF([6]Datos!H113="","",[6]Datos!H113)</f>
        <v>55.88</v>
      </c>
      <c r="P113" s="851">
        <f>IF([6]Datos!I113="","",[6]Datos!I113)</f>
        <v>19.7</v>
      </c>
      <c r="Q113" s="444">
        <f>IF([6]Datos!J113="","",[6]Datos!J113)</f>
        <v>20.087</v>
      </c>
      <c r="R113" s="444">
        <f>IF([6]Datos!K113="","",[6]Datos!K113)</f>
        <v>20.033000000000001</v>
      </c>
      <c r="S113" s="444">
        <f>IF([6]Datos!L113="","",[6]Datos!L113)</f>
        <v>19.797999999999998</v>
      </c>
      <c r="T113" s="444">
        <f>IF([6]Datos!M113="","",[6]Datos!M113)</f>
        <v>55.88</v>
      </c>
      <c r="U113" s="836">
        <f>IF([6]Datos!N113="","",[6]Datos!N113)</f>
        <v>0</v>
      </c>
      <c r="V113" s="837">
        <f>IF([6]Datos!O113="","",[6]Datos!O113)</f>
        <v>-0.05</v>
      </c>
      <c r="W113" s="837">
        <f>IF([6]Datos!P113="","",[6]Datos!P113)</f>
        <v>0</v>
      </c>
      <c r="X113" s="837">
        <f>IF([6]Datos!Q113="","",[6]Datos!Q113)</f>
        <v>-0.06</v>
      </c>
      <c r="Y113" s="837">
        <f>IF([6]Datos!R113="","",[6]Datos!R113)</f>
        <v>0</v>
      </c>
      <c r="Z113" s="837">
        <f>IF([6]Datos!S113="","",[6]Datos!S113)</f>
        <v>-0.05</v>
      </c>
      <c r="AA113" s="855">
        <f>IF([6]Datos!T113="","",[6]Datos!T113)</f>
        <v>0</v>
      </c>
      <c r="AB113" s="836">
        <f>IF([6]Datos!U113="","",[6]Datos!U113)</f>
        <v>-0.05</v>
      </c>
      <c r="AC113" s="837">
        <f>IF([6]Datos!V113="","",[6]Datos!V113)</f>
        <v>0</v>
      </c>
      <c r="AD113" s="837">
        <f>IF([6]Datos!W113="","",[6]Datos!W113)</f>
        <v>-0.06</v>
      </c>
      <c r="AE113" s="837">
        <f>IF([6]Datos!X113="","",[6]Datos!X113)</f>
        <v>0</v>
      </c>
      <c r="AF113" s="837">
        <f>IF([6]Datos!Y113="","",[6]Datos!Y113)</f>
        <v>-0.05</v>
      </c>
      <c r="AG113" s="837">
        <f>IF([6]Datos!Z113="","",[6]Datos!Z113)</f>
        <v>0</v>
      </c>
      <c r="AH113" s="855">
        <f>IF([6]Datos!AA113="","",[6]Datos!AA113)</f>
        <v>-7.0000000000000007E-2</v>
      </c>
      <c r="AI113" s="836">
        <f>IF([6]Datos!AB113="","",[6]Datos!AB113)</f>
        <v>0</v>
      </c>
      <c r="AJ113" s="837">
        <f>IF([6]Datos!AC113="","",[6]Datos!AC113)</f>
        <v>-7.0000000000000007E-2</v>
      </c>
      <c r="AK113" s="837">
        <f>IF([6]Datos!AD113="","",[6]Datos!AD113)</f>
        <v>-0.06</v>
      </c>
      <c r="AL113" s="837">
        <f>IF([6]Datos!AE113="","",[6]Datos!AE113)</f>
        <v>0</v>
      </c>
      <c r="AM113" s="837">
        <f>IF([6]Datos!AF113="","",[6]Datos!AF113)</f>
        <v>-0.05</v>
      </c>
      <c r="AN113" s="837">
        <f>IF([6]Datos!AG113="","",[6]Datos!AG113)</f>
        <v>0</v>
      </c>
      <c r="AO113" s="855">
        <f>IF([6]Datos!AH113="","",[6]Datos!AH113)</f>
        <v>-7.0000000000000007E-2</v>
      </c>
      <c r="AP113" s="836">
        <f>IF([6]Datos!AI113="","",[6]Datos!AI113)</f>
        <v>0</v>
      </c>
      <c r="AQ113" s="837">
        <f>IF([6]Datos!AJ113="","",[6]Datos!AJ113)</f>
        <v>-7.0000000000000007E-2</v>
      </c>
      <c r="AR113" s="837">
        <f>IF([6]Datos!AK113="","",[6]Datos!AK113)</f>
        <v>-0.06</v>
      </c>
      <c r="AS113" s="837">
        <f>IF([6]Datos!AL113="","",[6]Datos!AL113)</f>
        <v>0</v>
      </c>
      <c r="AT113" s="837">
        <f>IF([6]Datos!AM113="","",[6]Datos!AM113)</f>
        <v>-0.05</v>
      </c>
      <c r="AU113" s="837">
        <f>IF([6]Datos!AN113="","",[6]Datos!AN113)</f>
        <v>0</v>
      </c>
      <c r="AV113" s="855">
        <f>IF([6]Datos!AO113="","",[6]Datos!AO113)</f>
        <v>-7.0000000000000007E-2</v>
      </c>
      <c r="AW113" s="836">
        <f>IF([6]Datos!AP113="","",[6]Datos!AP113)</f>
        <v>0</v>
      </c>
      <c r="AX113" s="837">
        <f>IF([6]Datos!AQ113="","",[6]Datos!AQ113)</f>
        <v>-7.0000000000000007E-2</v>
      </c>
      <c r="AY113" s="837">
        <f>IF([6]Datos!AR113="","",[6]Datos!AR113)</f>
        <v>-0.06</v>
      </c>
      <c r="AZ113" s="836">
        <f>IF([6]Datos!AS113="","",[6]Datos!AS113)</f>
        <v>0</v>
      </c>
      <c r="BA113" s="837">
        <f>IF([6]Datos!AT113="","",[6]Datos!AT113)</f>
        <v>-0.05</v>
      </c>
      <c r="BB113" s="448">
        <f>IF([6]Datos!AU113="","",[6]Datos!AU113)</f>
        <v>0</v>
      </c>
      <c r="BC113" s="855">
        <v>-7.0000000000000007E-2</v>
      </c>
      <c r="BD113" s="836">
        <v>0</v>
      </c>
      <c r="BE113" s="837">
        <v>-7.0000000000000007E-2</v>
      </c>
      <c r="BF113" s="837">
        <v>-0.06</v>
      </c>
      <c r="BG113" s="836">
        <v>0</v>
      </c>
      <c r="BH113" s="837">
        <v>-0.05</v>
      </c>
      <c r="BI113" s="448">
        <v>0</v>
      </c>
      <c r="BJ113" s="214"/>
      <c r="BK113" s="214"/>
      <c r="BL113" s="214"/>
      <c r="BO113" s="214"/>
      <c r="BP113" s="214"/>
      <c r="BQ113" s="214"/>
      <c r="BR113" s="214"/>
      <c r="BS113" s="214"/>
      <c r="BT113" s="214"/>
      <c r="BU113" s="214"/>
      <c r="BV113" s="214"/>
      <c r="BW113" s="214"/>
      <c r="BX113" s="214"/>
      <c r="BY113" s="214"/>
      <c r="BZ113" s="214"/>
      <c r="CA113" s="214"/>
      <c r="CB113" s="214"/>
      <c r="CC113" s="214"/>
      <c r="CD113" s="214"/>
      <c r="CE113" s="214"/>
      <c r="CF113" s="214"/>
      <c r="CG113" s="214"/>
      <c r="CH113" s="214"/>
    </row>
    <row r="114" spans="1:86" x14ac:dyDescent="0.25">
      <c r="A114" s="850" t="str">
        <f>IF([5]Sheet1!A114="","",[5]Sheet1!A114)</f>
        <v/>
      </c>
      <c r="B114" s="859" t="str">
        <f t="shared" si="17"/>
        <v/>
      </c>
      <c r="C114" s="856" t="str">
        <f t="shared" si="18"/>
        <v/>
      </c>
      <c r="D114" s="856" t="str">
        <f t="shared" si="19"/>
        <v/>
      </c>
      <c r="E114" s="856" t="str">
        <f t="shared" si="20"/>
        <v/>
      </c>
      <c r="F114" s="856" t="str">
        <f t="shared" si="21"/>
        <v/>
      </c>
      <c r="G114" s="579" t="str">
        <f>IF(H114="","",ROUNDUP((_xlfn.STDEV.S(V114-$U$2,AC114-$AB$2,AJ114-$AI$2,AQ114-$AP$2,AX114-$AW$2))/(SQRT([6]Datos!C114)),5))</f>
        <v/>
      </c>
      <c r="H114" s="865" t="str">
        <f t="shared" si="16"/>
        <v/>
      </c>
      <c r="I114" s="579" t="str">
        <f>IF(H114="","",ROUNDUP((_xlfn.STDEV.S(V114-$U$2,AC114-$AB$2,AJ114-$AI$2,AQ114-$AP$2,AX114-$AW$2))/(SQRT([6]Datos!C114)),5))</f>
        <v/>
      </c>
      <c r="J114" s="862" t="str">
        <f>IF([6]Datos!B114="","",[6]Datos!B114)</f>
        <v/>
      </c>
      <c r="K114" s="442" t="str">
        <f>IF([6]Datos!D114="","",[6]Datos!D114)</f>
        <v/>
      </c>
      <c r="L114" s="443" t="str">
        <f>IF([6]Datos!E114="","",[6]Datos!E114)</f>
        <v/>
      </c>
      <c r="M114" s="443" t="str">
        <f>IF([6]Datos!F114="","",[6]Datos!F114)</f>
        <v/>
      </c>
      <c r="N114" s="443" t="str">
        <f>IF([6]Datos!G114="","",[6]Datos!G114)</f>
        <v/>
      </c>
      <c r="O114" s="444" t="str">
        <f>IF([6]Datos!H114="","",[6]Datos!H114)</f>
        <v/>
      </c>
      <c r="P114" s="851" t="str">
        <f>IF([6]Datos!I114="","",[6]Datos!I114)</f>
        <v/>
      </c>
      <c r="Q114" s="444" t="str">
        <f>IF([6]Datos!J114="","",[6]Datos!J114)</f>
        <v/>
      </c>
      <c r="R114" s="444" t="str">
        <f>IF([6]Datos!K114="","",[6]Datos!K114)</f>
        <v/>
      </c>
      <c r="S114" s="444" t="str">
        <f>IF([6]Datos!L114="","",[6]Datos!L114)</f>
        <v/>
      </c>
      <c r="T114" s="444" t="str">
        <f>IF([6]Datos!M114="","",[6]Datos!M114)</f>
        <v/>
      </c>
      <c r="U114" s="836" t="str">
        <f>IF([6]Datos!N114="","",[6]Datos!N114)</f>
        <v/>
      </c>
      <c r="V114" s="837" t="str">
        <f>IF([6]Datos!O114="","",[6]Datos!O114)</f>
        <v/>
      </c>
      <c r="W114" s="837" t="str">
        <f>IF([6]Datos!P114="","",[6]Datos!P114)</f>
        <v/>
      </c>
      <c r="X114" s="837" t="str">
        <f>IF([6]Datos!Q114="","",[6]Datos!Q114)</f>
        <v/>
      </c>
      <c r="Y114" s="837" t="str">
        <f>IF([6]Datos!R114="","",[6]Datos!R114)</f>
        <v/>
      </c>
      <c r="Z114" s="837" t="str">
        <f>IF([6]Datos!S114="","",[6]Datos!S114)</f>
        <v/>
      </c>
      <c r="AA114" s="855" t="str">
        <f>IF([6]Datos!T114="","",[6]Datos!T114)</f>
        <v/>
      </c>
      <c r="AB114" s="836" t="str">
        <f>IF([6]Datos!U114="","",[6]Datos!U114)</f>
        <v/>
      </c>
      <c r="AC114" s="837" t="str">
        <f>IF([6]Datos!V114="","",[6]Datos!V114)</f>
        <v/>
      </c>
      <c r="AD114" s="837" t="str">
        <f>IF([6]Datos!W114="","",[6]Datos!W114)</f>
        <v/>
      </c>
      <c r="AE114" s="837" t="str">
        <f>IF([6]Datos!X114="","",[6]Datos!X114)</f>
        <v/>
      </c>
      <c r="AF114" s="837" t="str">
        <f>IF([6]Datos!Y114="","",[6]Datos!Y114)</f>
        <v/>
      </c>
      <c r="AG114" s="837" t="str">
        <f>IF([6]Datos!Z114="","",[6]Datos!Z114)</f>
        <v/>
      </c>
      <c r="AH114" s="855" t="str">
        <f>IF([6]Datos!AA114="","",[6]Datos!AA114)</f>
        <v/>
      </c>
      <c r="AI114" s="836" t="str">
        <f>IF([6]Datos!AB114="","",[6]Datos!AB114)</f>
        <v/>
      </c>
      <c r="AJ114" s="837" t="str">
        <f>IF([6]Datos!AC114="","",[6]Datos!AC114)</f>
        <v/>
      </c>
      <c r="AK114" s="837" t="str">
        <f>IF([6]Datos!AD114="","",[6]Datos!AD114)</f>
        <v/>
      </c>
      <c r="AL114" s="837" t="str">
        <f>IF([6]Datos!AE114="","",[6]Datos!AE114)</f>
        <v/>
      </c>
      <c r="AM114" s="837" t="str">
        <f>IF([6]Datos!AF114="","",[6]Datos!AF114)</f>
        <v/>
      </c>
      <c r="AN114" s="837" t="str">
        <f>IF([6]Datos!AG114="","",[6]Datos!AG114)</f>
        <v/>
      </c>
      <c r="AO114" s="855" t="str">
        <f>IF([6]Datos!AH114="","",[6]Datos!AH114)</f>
        <v/>
      </c>
      <c r="AP114" s="836" t="str">
        <f>IF([6]Datos!AI114="","",[6]Datos!AI114)</f>
        <v/>
      </c>
      <c r="AQ114" s="837" t="str">
        <f>IF([6]Datos!AJ114="","",[6]Datos!AJ114)</f>
        <v/>
      </c>
      <c r="AR114" s="837" t="str">
        <f>IF([6]Datos!AK114="","",[6]Datos!AK114)</f>
        <v/>
      </c>
      <c r="AS114" s="837" t="str">
        <f>IF([6]Datos!AL114="","",[6]Datos!AL114)</f>
        <v/>
      </c>
      <c r="AT114" s="837" t="str">
        <f>IF([6]Datos!AM114="","",[6]Datos!AM114)</f>
        <v/>
      </c>
      <c r="AU114" s="837" t="str">
        <f>IF([6]Datos!AN114="","",[6]Datos!AN114)</f>
        <v/>
      </c>
      <c r="AV114" s="855" t="str">
        <f>IF([6]Datos!AO114="","",[6]Datos!AO114)</f>
        <v/>
      </c>
      <c r="AW114" s="836" t="str">
        <f>IF([6]Datos!AP114="","",[6]Datos!AP114)</f>
        <v/>
      </c>
      <c r="AX114" s="837" t="str">
        <f>IF([6]Datos!AQ114="","",[6]Datos!AQ114)</f>
        <v/>
      </c>
      <c r="AY114" s="837" t="str">
        <f>IF([6]Datos!AR114="","",[6]Datos!AR114)</f>
        <v/>
      </c>
      <c r="AZ114" s="836" t="str">
        <f>IF([6]Datos!AS114="","",[6]Datos!AS114)</f>
        <v/>
      </c>
      <c r="BA114" s="837" t="str">
        <f>IF([6]Datos!AT114="","",[6]Datos!AT114)</f>
        <v/>
      </c>
      <c r="BB114" s="448" t="str">
        <f>IF([6]Datos!AU114="","",[6]Datos!AU114)</f>
        <v/>
      </c>
      <c r="BC114" s="855" t="s">
        <v>1007</v>
      </c>
      <c r="BD114" s="836" t="s">
        <v>1007</v>
      </c>
      <c r="BE114" s="837" t="s">
        <v>1007</v>
      </c>
      <c r="BF114" s="837" t="s">
        <v>1007</v>
      </c>
      <c r="BG114" s="836" t="s">
        <v>1007</v>
      </c>
      <c r="BH114" s="837" t="s">
        <v>1007</v>
      </c>
      <c r="BI114" s="448" t="s">
        <v>1007</v>
      </c>
      <c r="BJ114" s="214"/>
      <c r="BK114" s="214"/>
      <c r="BL114" s="214"/>
      <c r="BO114" s="214"/>
      <c r="BP114" s="214"/>
      <c r="BQ114" s="214"/>
      <c r="BR114" s="214"/>
      <c r="BS114" s="214"/>
      <c r="BT114" s="214"/>
      <c r="BU114" s="214"/>
      <c r="BV114" s="214"/>
      <c r="BW114" s="214"/>
      <c r="BX114" s="214"/>
      <c r="BY114" s="214"/>
      <c r="BZ114" s="214"/>
      <c r="CA114" s="214"/>
      <c r="CB114" s="214"/>
      <c r="CC114" s="214"/>
      <c r="CD114" s="214"/>
      <c r="CE114" s="214"/>
      <c r="CF114" s="214"/>
      <c r="CG114" s="214"/>
      <c r="CH114" s="214"/>
    </row>
    <row r="115" spans="1:86" x14ac:dyDescent="0.25">
      <c r="A115" s="850" t="str">
        <f>IF([5]Sheet1!A115="","",[5]Sheet1!A115)</f>
        <v/>
      </c>
      <c r="B115" s="859" t="str">
        <f t="shared" si="17"/>
        <v/>
      </c>
      <c r="C115" s="856" t="str">
        <f t="shared" si="18"/>
        <v/>
      </c>
      <c r="D115" s="856" t="str">
        <f t="shared" si="19"/>
        <v/>
      </c>
      <c r="E115" s="856" t="str">
        <f t="shared" si="20"/>
        <v/>
      </c>
      <c r="F115" s="856" t="str">
        <f t="shared" si="21"/>
        <v/>
      </c>
      <c r="G115" s="579" t="str">
        <f>IF(H115="","",ROUNDUP((_xlfn.STDEV.S(V115-$U$2,AC115-$AB$2,AJ115-$AI$2,AQ115-$AP$2,AX115-$AW$2))/(SQRT([6]Datos!C115)),5))</f>
        <v/>
      </c>
      <c r="H115" s="865" t="str">
        <f t="shared" si="16"/>
        <v/>
      </c>
      <c r="I115" s="579" t="str">
        <f>IF(H115="","",ROUNDUP((_xlfn.STDEV.S(V115-$U$2,AC115-$AB$2,AJ115-$AI$2,AQ115-$AP$2,AX115-$AW$2))/(SQRT([6]Datos!C115)),5))</f>
        <v/>
      </c>
      <c r="J115" s="862" t="str">
        <f>IF([6]Datos!B115="","",[6]Datos!B115)</f>
        <v/>
      </c>
      <c r="K115" s="442" t="str">
        <f>IF([6]Datos!D115="","",[6]Datos!D115)</f>
        <v/>
      </c>
      <c r="L115" s="443" t="str">
        <f>IF([6]Datos!E115="","",[6]Datos!E115)</f>
        <v/>
      </c>
      <c r="M115" s="443" t="str">
        <f>IF([6]Datos!F115="","",[6]Datos!F115)</f>
        <v/>
      </c>
      <c r="N115" s="443" t="str">
        <f>IF([6]Datos!G115="","",[6]Datos!G115)</f>
        <v/>
      </c>
      <c r="O115" s="444" t="str">
        <f>IF([6]Datos!H115="","",[6]Datos!H115)</f>
        <v/>
      </c>
      <c r="P115" s="851" t="str">
        <f>IF([6]Datos!I115="","",[6]Datos!I115)</f>
        <v/>
      </c>
      <c r="Q115" s="444" t="str">
        <f>IF([6]Datos!J115="","",[6]Datos!J115)</f>
        <v/>
      </c>
      <c r="R115" s="444" t="str">
        <f>IF([6]Datos!K115="","",[6]Datos!K115)</f>
        <v/>
      </c>
      <c r="S115" s="444" t="str">
        <f>IF([6]Datos!L115="","",[6]Datos!L115)</f>
        <v/>
      </c>
      <c r="T115" s="444" t="str">
        <f>IF([6]Datos!M115="","",[6]Datos!M115)</f>
        <v/>
      </c>
      <c r="U115" s="836" t="str">
        <f>IF([6]Datos!N115="","",[6]Datos!N115)</f>
        <v/>
      </c>
      <c r="V115" s="837" t="str">
        <f>IF([6]Datos!O115="","",[6]Datos!O115)</f>
        <v/>
      </c>
      <c r="W115" s="837" t="str">
        <f>IF([6]Datos!P115="","",[6]Datos!P115)</f>
        <v/>
      </c>
      <c r="X115" s="837" t="str">
        <f>IF([6]Datos!Q115="","",[6]Datos!Q115)</f>
        <v/>
      </c>
      <c r="Y115" s="837" t="str">
        <f>IF([6]Datos!R115="","",[6]Datos!R115)</f>
        <v/>
      </c>
      <c r="Z115" s="837" t="str">
        <f>IF([6]Datos!S115="","",[6]Datos!S115)</f>
        <v/>
      </c>
      <c r="AA115" s="855" t="str">
        <f>IF([6]Datos!T115="","",[6]Datos!T115)</f>
        <v/>
      </c>
      <c r="AB115" s="836" t="str">
        <f>IF([6]Datos!U115="","",[6]Datos!U115)</f>
        <v/>
      </c>
      <c r="AC115" s="837" t="str">
        <f>IF([6]Datos!V115="","",[6]Datos!V115)</f>
        <v/>
      </c>
      <c r="AD115" s="837" t="str">
        <f>IF([6]Datos!W115="","",[6]Datos!W115)</f>
        <v/>
      </c>
      <c r="AE115" s="837" t="str">
        <f>IF([6]Datos!X115="","",[6]Datos!X115)</f>
        <v/>
      </c>
      <c r="AF115" s="837" t="str">
        <f>IF([6]Datos!Y115="","",[6]Datos!Y115)</f>
        <v/>
      </c>
      <c r="AG115" s="837" t="str">
        <f>IF([6]Datos!Z115="","",[6]Datos!Z115)</f>
        <v/>
      </c>
      <c r="AH115" s="855" t="str">
        <f>IF([6]Datos!AA115="","",[6]Datos!AA115)</f>
        <v/>
      </c>
      <c r="AI115" s="836" t="str">
        <f>IF([6]Datos!AB115="","",[6]Datos!AB115)</f>
        <v/>
      </c>
      <c r="AJ115" s="837" t="str">
        <f>IF([6]Datos!AC115="","",[6]Datos!AC115)</f>
        <v/>
      </c>
      <c r="AK115" s="837" t="str">
        <f>IF([6]Datos!AD115="","",[6]Datos!AD115)</f>
        <v/>
      </c>
      <c r="AL115" s="837" t="str">
        <f>IF([6]Datos!AE115="","",[6]Datos!AE115)</f>
        <v/>
      </c>
      <c r="AM115" s="837" t="str">
        <f>IF([6]Datos!AF115="","",[6]Datos!AF115)</f>
        <v/>
      </c>
      <c r="AN115" s="837" t="str">
        <f>IF([6]Datos!AG115="","",[6]Datos!AG115)</f>
        <v/>
      </c>
      <c r="AO115" s="855" t="str">
        <f>IF([6]Datos!AH115="","",[6]Datos!AH115)</f>
        <v/>
      </c>
      <c r="AP115" s="836" t="str">
        <f>IF([6]Datos!AI115="","",[6]Datos!AI115)</f>
        <v/>
      </c>
      <c r="AQ115" s="837" t="str">
        <f>IF([6]Datos!AJ115="","",[6]Datos!AJ115)</f>
        <v/>
      </c>
      <c r="AR115" s="837" t="str">
        <f>IF([6]Datos!AK115="","",[6]Datos!AK115)</f>
        <v/>
      </c>
      <c r="AS115" s="837" t="str">
        <f>IF([6]Datos!AL115="","",[6]Datos!AL115)</f>
        <v/>
      </c>
      <c r="AT115" s="837" t="str">
        <f>IF([6]Datos!AM115="","",[6]Datos!AM115)</f>
        <v/>
      </c>
      <c r="AU115" s="837" t="str">
        <f>IF([6]Datos!AN115="","",[6]Datos!AN115)</f>
        <v/>
      </c>
      <c r="AV115" s="855" t="str">
        <f>IF([6]Datos!AO115="","",[6]Datos!AO115)</f>
        <v/>
      </c>
      <c r="AW115" s="836" t="str">
        <f>IF([6]Datos!AP115="","",[6]Datos!AP115)</f>
        <v/>
      </c>
      <c r="AX115" s="837" t="str">
        <f>IF([6]Datos!AQ115="","",[6]Datos!AQ115)</f>
        <v/>
      </c>
      <c r="AY115" s="837" t="str">
        <f>IF([6]Datos!AR115="","",[6]Datos!AR115)</f>
        <v/>
      </c>
      <c r="AZ115" s="836" t="str">
        <f>IF([6]Datos!AS115="","",[6]Datos!AS115)</f>
        <v/>
      </c>
      <c r="BA115" s="837" t="str">
        <f>IF([6]Datos!AT115="","",[6]Datos!AT115)</f>
        <v/>
      </c>
      <c r="BB115" s="448" t="str">
        <f>IF([6]Datos!AU115="","",[6]Datos!AU115)</f>
        <v/>
      </c>
      <c r="BC115" s="855" t="s">
        <v>1007</v>
      </c>
      <c r="BD115" s="836" t="s">
        <v>1007</v>
      </c>
      <c r="BE115" s="837" t="s">
        <v>1007</v>
      </c>
      <c r="BF115" s="837" t="s">
        <v>1007</v>
      </c>
      <c r="BG115" s="836" t="s">
        <v>1007</v>
      </c>
      <c r="BH115" s="837" t="s">
        <v>1007</v>
      </c>
      <c r="BI115" s="448" t="s">
        <v>1007</v>
      </c>
      <c r="BJ115" s="214"/>
      <c r="BK115" s="214"/>
      <c r="BL115" s="214"/>
      <c r="BO115" s="214"/>
      <c r="BP115" s="214"/>
      <c r="BQ115" s="214"/>
      <c r="BR115" s="214"/>
      <c r="BS115" s="214"/>
      <c r="BT115" s="214"/>
      <c r="BU115" s="214"/>
      <c r="BV115" s="214"/>
      <c r="BW115" s="214"/>
      <c r="BX115" s="214"/>
      <c r="BY115" s="214"/>
      <c r="BZ115" s="214"/>
      <c r="CA115" s="214"/>
      <c r="CB115" s="214"/>
      <c r="CC115" s="214"/>
      <c r="CD115" s="214"/>
      <c r="CE115" s="214"/>
      <c r="CF115" s="214"/>
      <c r="CG115" s="214"/>
      <c r="CH115" s="214"/>
    </row>
    <row r="116" spans="1:86" x14ac:dyDescent="0.25">
      <c r="A116" s="850" t="str">
        <f>IF([5]Sheet1!A116="","",[5]Sheet1!A116)</f>
        <v/>
      </c>
      <c r="B116" s="859" t="str">
        <f t="shared" si="17"/>
        <v/>
      </c>
      <c r="C116" s="856" t="str">
        <f t="shared" si="18"/>
        <v/>
      </c>
      <c r="D116" s="856" t="str">
        <f t="shared" si="19"/>
        <v/>
      </c>
      <c r="E116" s="856" t="str">
        <f t="shared" si="20"/>
        <v/>
      </c>
      <c r="F116" s="856" t="str">
        <f t="shared" si="21"/>
        <v/>
      </c>
      <c r="G116" s="579" t="str">
        <f>IF(H116="","",ROUNDUP((_xlfn.STDEV.S(V116-$U$2,AC116-$AB$2,AJ116-$AI$2,AQ116-$AP$2,AX116-$AW$2))/(SQRT([6]Datos!C116)),5))</f>
        <v/>
      </c>
      <c r="H116" s="865" t="str">
        <f t="shared" si="16"/>
        <v/>
      </c>
      <c r="I116" s="579" t="str">
        <f>IF(H116="","",ROUNDUP((_xlfn.STDEV.S(V116-$U$2,AC116-$AB$2,AJ116-$AI$2,AQ116-$AP$2,AX116-$AW$2))/(SQRT([6]Datos!C116)),5))</f>
        <v/>
      </c>
      <c r="J116" s="862" t="str">
        <f>IF([6]Datos!B116="","",[6]Datos!B116)</f>
        <v/>
      </c>
      <c r="K116" s="442" t="str">
        <f>IF([6]Datos!D116="","",[6]Datos!D116)</f>
        <v/>
      </c>
      <c r="L116" s="443" t="str">
        <f>IF([6]Datos!E116="","",[6]Datos!E116)</f>
        <v/>
      </c>
      <c r="M116" s="443" t="str">
        <f>IF([6]Datos!F116="","",[6]Datos!F116)</f>
        <v/>
      </c>
      <c r="N116" s="443" t="str">
        <f>IF([6]Datos!G116="","",[6]Datos!G116)</f>
        <v/>
      </c>
      <c r="O116" s="444" t="str">
        <f>IF([6]Datos!H116="","",[6]Datos!H116)</f>
        <v/>
      </c>
      <c r="P116" s="851" t="str">
        <f>IF([6]Datos!I116="","",[6]Datos!I116)</f>
        <v/>
      </c>
      <c r="Q116" s="444" t="str">
        <f>IF([6]Datos!J116="","",[6]Datos!J116)</f>
        <v/>
      </c>
      <c r="R116" s="444" t="str">
        <f>IF([6]Datos!K116="","",[6]Datos!K116)</f>
        <v/>
      </c>
      <c r="S116" s="444" t="str">
        <f>IF([6]Datos!L116="","",[6]Datos!L116)</f>
        <v/>
      </c>
      <c r="T116" s="444" t="str">
        <f>IF([6]Datos!M116="","",[6]Datos!M116)</f>
        <v/>
      </c>
      <c r="U116" s="836" t="str">
        <f>IF([6]Datos!N116="","",[6]Datos!N116)</f>
        <v/>
      </c>
      <c r="V116" s="837" t="str">
        <f>IF([6]Datos!O116="","",[6]Datos!O116)</f>
        <v/>
      </c>
      <c r="W116" s="837" t="str">
        <f>IF([6]Datos!P116="","",[6]Datos!P116)</f>
        <v/>
      </c>
      <c r="X116" s="837" t="str">
        <f>IF([6]Datos!Q116="","",[6]Datos!Q116)</f>
        <v/>
      </c>
      <c r="Y116" s="837" t="str">
        <f>IF([6]Datos!R116="","",[6]Datos!R116)</f>
        <v/>
      </c>
      <c r="Z116" s="837" t="str">
        <f>IF([6]Datos!S116="","",[6]Datos!S116)</f>
        <v/>
      </c>
      <c r="AA116" s="855" t="str">
        <f>IF([6]Datos!T116="","",[6]Datos!T116)</f>
        <v/>
      </c>
      <c r="AB116" s="836" t="str">
        <f>IF([6]Datos!U116="","",[6]Datos!U116)</f>
        <v/>
      </c>
      <c r="AC116" s="837" t="str">
        <f>IF([6]Datos!V116="","",[6]Datos!V116)</f>
        <v/>
      </c>
      <c r="AD116" s="837" t="str">
        <f>IF([6]Datos!W116="","",[6]Datos!W116)</f>
        <v/>
      </c>
      <c r="AE116" s="837" t="str">
        <f>IF([6]Datos!X116="","",[6]Datos!X116)</f>
        <v/>
      </c>
      <c r="AF116" s="837" t="str">
        <f>IF([6]Datos!Y116="","",[6]Datos!Y116)</f>
        <v/>
      </c>
      <c r="AG116" s="837" t="str">
        <f>IF([6]Datos!Z116="","",[6]Datos!Z116)</f>
        <v/>
      </c>
      <c r="AH116" s="855" t="str">
        <f>IF([6]Datos!AA116="","",[6]Datos!AA116)</f>
        <v/>
      </c>
      <c r="AI116" s="836" t="str">
        <f>IF([6]Datos!AB116="","",[6]Datos!AB116)</f>
        <v/>
      </c>
      <c r="AJ116" s="837" t="str">
        <f>IF([6]Datos!AC116="","",[6]Datos!AC116)</f>
        <v/>
      </c>
      <c r="AK116" s="837" t="str">
        <f>IF([6]Datos!AD116="","",[6]Datos!AD116)</f>
        <v/>
      </c>
      <c r="AL116" s="837" t="str">
        <f>IF([6]Datos!AE116="","",[6]Datos!AE116)</f>
        <v/>
      </c>
      <c r="AM116" s="837" t="str">
        <f>IF([6]Datos!AF116="","",[6]Datos!AF116)</f>
        <v/>
      </c>
      <c r="AN116" s="837" t="str">
        <f>IF([6]Datos!AG116="","",[6]Datos!AG116)</f>
        <v/>
      </c>
      <c r="AO116" s="855" t="str">
        <f>IF([6]Datos!AH116="","",[6]Datos!AH116)</f>
        <v/>
      </c>
      <c r="AP116" s="836" t="str">
        <f>IF([6]Datos!AI116="","",[6]Datos!AI116)</f>
        <v/>
      </c>
      <c r="AQ116" s="837" t="str">
        <f>IF([6]Datos!AJ116="","",[6]Datos!AJ116)</f>
        <v/>
      </c>
      <c r="AR116" s="837" t="str">
        <f>IF([6]Datos!AK116="","",[6]Datos!AK116)</f>
        <v/>
      </c>
      <c r="AS116" s="837" t="str">
        <f>IF([6]Datos!AL116="","",[6]Datos!AL116)</f>
        <v/>
      </c>
      <c r="AT116" s="837" t="str">
        <f>IF([6]Datos!AM116="","",[6]Datos!AM116)</f>
        <v/>
      </c>
      <c r="AU116" s="837" t="str">
        <f>IF([6]Datos!AN116="","",[6]Datos!AN116)</f>
        <v/>
      </c>
      <c r="AV116" s="855" t="str">
        <f>IF([6]Datos!AO116="","",[6]Datos!AO116)</f>
        <v/>
      </c>
      <c r="AW116" s="836" t="str">
        <f>IF([6]Datos!AP116="","",[6]Datos!AP116)</f>
        <v/>
      </c>
      <c r="AX116" s="837" t="str">
        <f>IF([6]Datos!AQ116="","",[6]Datos!AQ116)</f>
        <v/>
      </c>
      <c r="AY116" s="837" t="str">
        <f>IF([6]Datos!AR116="","",[6]Datos!AR116)</f>
        <v/>
      </c>
      <c r="AZ116" s="836" t="str">
        <f>IF([6]Datos!AS116="","",[6]Datos!AS116)</f>
        <v/>
      </c>
      <c r="BA116" s="837" t="str">
        <f>IF([6]Datos!AT116="","",[6]Datos!AT116)</f>
        <v/>
      </c>
      <c r="BB116" s="448" t="str">
        <f>IF([6]Datos!AU116="","",[6]Datos!AU116)</f>
        <v/>
      </c>
      <c r="BC116" s="855" t="s">
        <v>1007</v>
      </c>
      <c r="BD116" s="836" t="s">
        <v>1007</v>
      </c>
      <c r="BE116" s="837" t="s">
        <v>1007</v>
      </c>
      <c r="BF116" s="837" t="s">
        <v>1007</v>
      </c>
      <c r="BG116" s="836" t="s">
        <v>1007</v>
      </c>
      <c r="BH116" s="837" t="s">
        <v>1007</v>
      </c>
      <c r="BI116" s="448" t="s">
        <v>1007</v>
      </c>
      <c r="BJ116" s="214"/>
      <c r="BK116" s="214"/>
      <c r="BL116" s="214"/>
      <c r="BO116" s="214"/>
      <c r="BP116" s="214"/>
      <c r="BQ116" s="214"/>
      <c r="BR116" s="214"/>
      <c r="BS116" s="214"/>
      <c r="BT116" s="214"/>
      <c r="BU116" s="214"/>
      <c r="BV116" s="214"/>
      <c r="BW116" s="214"/>
      <c r="BX116" s="214"/>
      <c r="BY116" s="214"/>
      <c r="BZ116" s="214"/>
      <c r="CA116" s="214"/>
      <c r="CB116" s="214"/>
      <c r="CC116" s="214"/>
      <c r="CD116" s="214"/>
      <c r="CE116" s="214"/>
      <c r="CF116" s="214"/>
      <c r="CG116" s="214"/>
      <c r="CH116" s="214"/>
    </row>
    <row r="117" spans="1:86" x14ac:dyDescent="0.25">
      <c r="A117" s="850" t="str">
        <f>IF([5]Sheet1!A117="","",[5]Sheet1!A117)</f>
        <v/>
      </c>
      <c r="B117" s="859" t="str">
        <f t="shared" si="17"/>
        <v/>
      </c>
      <c r="C117" s="856" t="str">
        <f t="shared" si="18"/>
        <v/>
      </c>
      <c r="D117" s="856" t="str">
        <f t="shared" si="19"/>
        <v/>
      </c>
      <c r="E117" s="856" t="str">
        <f t="shared" si="20"/>
        <v/>
      </c>
      <c r="F117" s="856" t="str">
        <f t="shared" si="21"/>
        <v/>
      </c>
      <c r="G117" s="579" t="str">
        <f>IF(H117="","",ROUNDUP((_xlfn.STDEV.S(V117-$U$2,AC117-$AB$2,AJ117-$AI$2,AQ117-$AP$2,AX117-$AW$2))/(SQRT([6]Datos!C117)),5))</f>
        <v/>
      </c>
      <c r="H117" s="865" t="str">
        <f t="shared" si="16"/>
        <v/>
      </c>
      <c r="I117" s="579" t="str">
        <f>IF(H117="","",ROUNDUP((_xlfn.STDEV.S(V117-$U$2,AC117-$AB$2,AJ117-$AI$2,AQ117-$AP$2,AX117-$AW$2))/(SQRT([6]Datos!C117)),5))</f>
        <v/>
      </c>
      <c r="J117" s="862" t="str">
        <f>IF([6]Datos!B117="","",[6]Datos!B117)</f>
        <v/>
      </c>
      <c r="K117" s="442" t="str">
        <f>IF([6]Datos!D117="","",[6]Datos!D117)</f>
        <v/>
      </c>
      <c r="L117" s="443" t="str">
        <f>IF([6]Datos!E117="","",[6]Datos!E117)</f>
        <v/>
      </c>
      <c r="M117" s="443" t="str">
        <f>IF([6]Datos!F117="","",[6]Datos!F117)</f>
        <v/>
      </c>
      <c r="N117" s="443" t="str">
        <f>IF([6]Datos!G117="","",[6]Datos!G117)</f>
        <v/>
      </c>
      <c r="O117" s="444" t="str">
        <f>IF([6]Datos!H117="","",[6]Datos!H117)</f>
        <v/>
      </c>
      <c r="P117" s="851" t="str">
        <f>IF([6]Datos!I117="","",[6]Datos!I117)</f>
        <v/>
      </c>
      <c r="Q117" s="444" t="str">
        <f>IF([6]Datos!J117="","",[6]Datos!J117)</f>
        <v/>
      </c>
      <c r="R117" s="444" t="str">
        <f>IF([6]Datos!K117="","",[6]Datos!K117)</f>
        <v/>
      </c>
      <c r="S117" s="444" t="str">
        <f>IF([6]Datos!L117="","",[6]Datos!L117)</f>
        <v/>
      </c>
      <c r="T117" s="444" t="str">
        <f>IF([6]Datos!M117="","",[6]Datos!M117)</f>
        <v/>
      </c>
      <c r="U117" s="836" t="str">
        <f>IF([6]Datos!N117="","",[6]Datos!N117)</f>
        <v/>
      </c>
      <c r="V117" s="837" t="str">
        <f>IF([6]Datos!O117="","",[6]Datos!O117)</f>
        <v/>
      </c>
      <c r="W117" s="837" t="str">
        <f>IF([6]Datos!P117="","",[6]Datos!P117)</f>
        <v/>
      </c>
      <c r="X117" s="837" t="str">
        <f>IF([6]Datos!Q117="","",[6]Datos!Q117)</f>
        <v/>
      </c>
      <c r="Y117" s="837" t="str">
        <f>IF([6]Datos!R117="","",[6]Datos!R117)</f>
        <v/>
      </c>
      <c r="Z117" s="837" t="str">
        <f>IF([6]Datos!S117="","",[6]Datos!S117)</f>
        <v/>
      </c>
      <c r="AA117" s="855" t="str">
        <f>IF([6]Datos!T117="","",[6]Datos!T117)</f>
        <v/>
      </c>
      <c r="AB117" s="836" t="str">
        <f>IF([6]Datos!U117="","",[6]Datos!U117)</f>
        <v/>
      </c>
      <c r="AC117" s="837" t="str">
        <f>IF([6]Datos!V117="","",[6]Datos!V117)</f>
        <v/>
      </c>
      <c r="AD117" s="837" t="str">
        <f>IF([6]Datos!W117="","",[6]Datos!W117)</f>
        <v/>
      </c>
      <c r="AE117" s="837" t="str">
        <f>IF([6]Datos!X117="","",[6]Datos!X117)</f>
        <v/>
      </c>
      <c r="AF117" s="837" t="str">
        <f>IF([6]Datos!Y117="","",[6]Datos!Y117)</f>
        <v/>
      </c>
      <c r="AG117" s="837" t="str">
        <f>IF([6]Datos!Z117="","",[6]Datos!Z117)</f>
        <v/>
      </c>
      <c r="AH117" s="855" t="str">
        <f>IF([6]Datos!AA117="","",[6]Datos!AA117)</f>
        <v/>
      </c>
      <c r="AI117" s="836" t="str">
        <f>IF([6]Datos!AB117="","",[6]Datos!AB117)</f>
        <v/>
      </c>
      <c r="AJ117" s="837" t="str">
        <f>IF([6]Datos!AC117="","",[6]Datos!AC117)</f>
        <v/>
      </c>
      <c r="AK117" s="837" t="str">
        <f>IF([6]Datos!AD117="","",[6]Datos!AD117)</f>
        <v/>
      </c>
      <c r="AL117" s="837" t="str">
        <f>IF([6]Datos!AE117="","",[6]Datos!AE117)</f>
        <v/>
      </c>
      <c r="AM117" s="837" t="str">
        <f>IF([6]Datos!AF117="","",[6]Datos!AF117)</f>
        <v/>
      </c>
      <c r="AN117" s="837" t="str">
        <f>IF([6]Datos!AG117="","",[6]Datos!AG117)</f>
        <v/>
      </c>
      <c r="AO117" s="855" t="str">
        <f>IF([6]Datos!AH117="","",[6]Datos!AH117)</f>
        <v/>
      </c>
      <c r="AP117" s="836" t="str">
        <f>IF([6]Datos!AI117="","",[6]Datos!AI117)</f>
        <v/>
      </c>
      <c r="AQ117" s="837" t="str">
        <f>IF([6]Datos!AJ117="","",[6]Datos!AJ117)</f>
        <v/>
      </c>
      <c r="AR117" s="837" t="str">
        <f>IF([6]Datos!AK117="","",[6]Datos!AK117)</f>
        <v/>
      </c>
      <c r="AS117" s="837" t="str">
        <f>IF([6]Datos!AL117="","",[6]Datos!AL117)</f>
        <v/>
      </c>
      <c r="AT117" s="837" t="str">
        <f>IF([6]Datos!AM117="","",[6]Datos!AM117)</f>
        <v/>
      </c>
      <c r="AU117" s="837" t="str">
        <f>IF([6]Datos!AN117="","",[6]Datos!AN117)</f>
        <v/>
      </c>
      <c r="AV117" s="855" t="str">
        <f>IF([6]Datos!AO117="","",[6]Datos!AO117)</f>
        <v/>
      </c>
      <c r="AW117" s="836" t="str">
        <f>IF([6]Datos!AP117="","",[6]Datos!AP117)</f>
        <v/>
      </c>
      <c r="AX117" s="837" t="str">
        <f>IF([6]Datos!AQ117="","",[6]Datos!AQ117)</f>
        <v/>
      </c>
      <c r="AY117" s="837" t="str">
        <f>IF([6]Datos!AR117="","",[6]Datos!AR117)</f>
        <v/>
      </c>
      <c r="AZ117" s="836" t="str">
        <f>IF([6]Datos!AS117="","",[6]Datos!AS117)</f>
        <v/>
      </c>
      <c r="BA117" s="837" t="str">
        <f>IF([6]Datos!AT117="","",[6]Datos!AT117)</f>
        <v/>
      </c>
      <c r="BB117" s="448" t="str">
        <f>IF([6]Datos!AU117="","",[6]Datos!AU117)</f>
        <v/>
      </c>
      <c r="BC117" s="855" t="s">
        <v>1007</v>
      </c>
      <c r="BD117" s="836" t="s">
        <v>1007</v>
      </c>
      <c r="BE117" s="837" t="s">
        <v>1007</v>
      </c>
      <c r="BF117" s="837" t="s">
        <v>1007</v>
      </c>
      <c r="BG117" s="836" t="s">
        <v>1007</v>
      </c>
      <c r="BH117" s="837" t="s">
        <v>1007</v>
      </c>
      <c r="BI117" s="448" t="s">
        <v>1007</v>
      </c>
      <c r="BJ117" s="214"/>
      <c r="BK117" s="214"/>
      <c r="BL117" s="214"/>
      <c r="BO117" s="214"/>
      <c r="BP117" s="214"/>
      <c r="BQ117" s="214"/>
      <c r="BR117" s="214"/>
      <c r="BS117" s="214"/>
      <c r="BT117" s="214"/>
      <c r="BU117" s="214"/>
      <c r="BV117" s="214"/>
      <c r="BW117" s="214"/>
      <c r="BX117" s="214"/>
      <c r="BY117" s="214"/>
      <c r="BZ117" s="214"/>
      <c r="CA117" s="214"/>
      <c r="CB117" s="214"/>
      <c r="CC117" s="214"/>
      <c r="CD117" s="214"/>
      <c r="CE117" s="214"/>
      <c r="CF117" s="214"/>
      <c r="CG117" s="214"/>
      <c r="CH117" s="214"/>
    </row>
    <row r="118" spans="1:86" x14ac:dyDescent="0.25">
      <c r="A118" s="850" t="str">
        <f>IF([5]Sheet1!A118="","",[5]Sheet1!A118)</f>
        <v/>
      </c>
      <c r="B118" s="859" t="str">
        <f t="shared" si="17"/>
        <v/>
      </c>
      <c r="C118" s="856" t="str">
        <f t="shared" si="18"/>
        <v/>
      </c>
      <c r="D118" s="856" t="str">
        <f t="shared" si="19"/>
        <v/>
      </c>
      <c r="E118" s="856" t="str">
        <f t="shared" si="20"/>
        <v/>
      </c>
      <c r="F118" s="856" t="str">
        <f t="shared" si="21"/>
        <v/>
      </c>
      <c r="G118" s="579" t="str">
        <f>IF(H118="","",ROUNDUP((_xlfn.STDEV.S(V118-$U$2,AC118-$AB$2,AJ118-$AI$2,AQ118-$AP$2,AX118-$AW$2))/(SQRT([6]Datos!C118)),5))</f>
        <v/>
      </c>
      <c r="H118" s="865" t="str">
        <f t="shared" si="16"/>
        <v/>
      </c>
      <c r="I118" s="579" t="str">
        <f>IF(H118="","",ROUNDUP((_xlfn.STDEV.S(V118-$U$2,AC118-$AB$2,AJ118-$AI$2,AQ118-$AP$2,AX118-$AW$2))/(SQRT([6]Datos!C118)),5))</f>
        <v/>
      </c>
      <c r="J118" s="862" t="str">
        <f>IF([6]Datos!B118="","",[6]Datos!B118)</f>
        <v/>
      </c>
      <c r="K118" s="442" t="str">
        <f>IF([6]Datos!D118="","",[6]Datos!D118)</f>
        <v/>
      </c>
      <c r="L118" s="443" t="str">
        <f>IF([6]Datos!E118="","",[6]Datos!E118)</f>
        <v/>
      </c>
      <c r="M118" s="443" t="str">
        <f>IF([6]Datos!F118="","",[6]Datos!F118)</f>
        <v/>
      </c>
      <c r="N118" s="443" t="str">
        <f>IF([6]Datos!G118="","",[6]Datos!G118)</f>
        <v/>
      </c>
      <c r="O118" s="444" t="str">
        <f>IF([6]Datos!H118="","",[6]Datos!H118)</f>
        <v/>
      </c>
      <c r="P118" s="851" t="str">
        <f>IF([6]Datos!I118="","",[6]Datos!I118)</f>
        <v/>
      </c>
      <c r="Q118" s="444" t="str">
        <f>IF([6]Datos!J118="","",[6]Datos!J118)</f>
        <v/>
      </c>
      <c r="R118" s="444" t="str">
        <f>IF([6]Datos!K118="","",[6]Datos!K118)</f>
        <v/>
      </c>
      <c r="S118" s="444" t="str">
        <f>IF([6]Datos!L118="","",[6]Datos!L118)</f>
        <v/>
      </c>
      <c r="T118" s="444" t="str">
        <f>IF([6]Datos!M118="","",[6]Datos!M118)</f>
        <v/>
      </c>
      <c r="U118" s="836" t="str">
        <f>IF([6]Datos!N118="","",[6]Datos!N118)</f>
        <v/>
      </c>
      <c r="V118" s="837" t="str">
        <f>IF([6]Datos!O118="","",[6]Datos!O118)</f>
        <v/>
      </c>
      <c r="W118" s="837" t="str">
        <f>IF([6]Datos!P118="","",[6]Datos!P118)</f>
        <v/>
      </c>
      <c r="X118" s="837" t="str">
        <f>IF([6]Datos!Q118="","",[6]Datos!Q118)</f>
        <v/>
      </c>
      <c r="Y118" s="837" t="str">
        <f>IF([6]Datos!R118="","",[6]Datos!R118)</f>
        <v/>
      </c>
      <c r="Z118" s="837" t="str">
        <f>IF([6]Datos!S118="","",[6]Datos!S118)</f>
        <v/>
      </c>
      <c r="AA118" s="855" t="str">
        <f>IF([6]Datos!T118="","",[6]Datos!T118)</f>
        <v/>
      </c>
      <c r="AB118" s="836" t="str">
        <f>IF([6]Datos!U118="","",[6]Datos!U118)</f>
        <v/>
      </c>
      <c r="AC118" s="837" t="str">
        <f>IF([6]Datos!V118="","",[6]Datos!V118)</f>
        <v/>
      </c>
      <c r="AD118" s="837" t="str">
        <f>IF([6]Datos!W118="","",[6]Datos!W118)</f>
        <v/>
      </c>
      <c r="AE118" s="837" t="str">
        <f>IF([6]Datos!X118="","",[6]Datos!X118)</f>
        <v/>
      </c>
      <c r="AF118" s="837" t="str">
        <f>IF([6]Datos!Y118="","",[6]Datos!Y118)</f>
        <v/>
      </c>
      <c r="AG118" s="837" t="str">
        <f>IF([6]Datos!Z118="","",[6]Datos!Z118)</f>
        <v/>
      </c>
      <c r="AH118" s="855" t="str">
        <f>IF([6]Datos!AA118="","",[6]Datos!AA118)</f>
        <v/>
      </c>
      <c r="AI118" s="836" t="str">
        <f>IF([6]Datos!AB118="","",[6]Datos!AB118)</f>
        <v/>
      </c>
      <c r="AJ118" s="837" t="str">
        <f>IF([6]Datos!AC118="","",[6]Datos!AC118)</f>
        <v/>
      </c>
      <c r="AK118" s="837" t="str">
        <f>IF([6]Datos!AD118="","",[6]Datos!AD118)</f>
        <v/>
      </c>
      <c r="AL118" s="837" t="str">
        <f>IF([6]Datos!AE118="","",[6]Datos!AE118)</f>
        <v/>
      </c>
      <c r="AM118" s="837" t="str">
        <f>IF([6]Datos!AF118="","",[6]Datos!AF118)</f>
        <v/>
      </c>
      <c r="AN118" s="837" t="str">
        <f>IF([6]Datos!AG118="","",[6]Datos!AG118)</f>
        <v/>
      </c>
      <c r="AO118" s="855" t="str">
        <f>IF([6]Datos!AH118="","",[6]Datos!AH118)</f>
        <v/>
      </c>
      <c r="AP118" s="836" t="str">
        <f>IF([6]Datos!AI118="","",[6]Datos!AI118)</f>
        <v/>
      </c>
      <c r="AQ118" s="837" t="str">
        <f>IF([6]Datos!AJ118="","",[6]Datos!AJ118)</f>
        <v/>
      </c>
      <c r="AR118" s="837" t="str">
        <f>IF([6]Datos!AK118="","",[6]Datos!AK118)</f>
        <v/>
      </c>
      <c r="AS118" s="837" t="str">
        <f>IF([6]Datos!AL118="","",[6]Datos!AL118)</f>
        <v/>
      </c>
      <c r="AT118" s="837" t="str">
        <f>IF([6]Datos!AM118="","",[6]Datos!AM118)</f>
        <v/>
      </c>
      <c r="AU118" s="837" t="str">
        <f>IF([6]Datos!AN118="","",[6]Datos!AN118)</f>
        <v/>
      </c>
      <c r="AV118" s="855" t="str">
        <f>IF([6]Datos!AO118="","",[6]Datos!AO118)</f>
        <v/>
      </c>
      <c r="AW118" s="836" t="str">
        <f>IF([6]Datos!AP118="","",[6]Datos!AP118)</f>
        <v/>
      </c>
      <c r="AX118" s="837" t="str">
        <f>IF([6]Datos!AQ118="","",[6]Datos!AQ118)</f>
        <v/>
      </c>
      <c r="AY118" s="837" t="str">
        <f>IF([6]Datos!AR118="","",[6]Datos!AR118)</f>
        <v/>
      </c>
      <c r="AZ118" s="836" t="str">
        <f>IF([6]Datos!AS118="","",[6]Datos!AS118)</f>
        <v/>
      </c>
      <c r="BA118" s="837" t="str">
        <f>IF([6]Datos!AT118="","",[6]Datos!AT118)</f>
        <v/>
      </c>
      <c r="BB118" s="448" t="str">
        <f>IF([6]Datos!AU118="","",[6]Datos!AU118)</f>
        <v/>
      </c>
      <c r="BC118" s="855" t="s">
        <v>1007</v>
      </c>
      <c r="BD118" s="836" t="s">
        <v>1007</v>
      </c>
      <c r="BE118" s="837" t="s">
        <v>1007</v>
      </c>
      <c r="BF118" s="837" t="s">
        <v>1007</v>
      </c>
      <c r="BG118" s="836" t="s">
        <v>1007</v>
      </c>
      <c r="BH118" s="837" t="s">
        <v>1007</v>
      </c>
      <c r="BI118" s="448" t="s">
        <v>1007</v>
      </c>
      <c r="BJ118" s="214"/>
      <c r="BK118" s="214"/>
      <c r="BL118" s="214"/>
      <c r="BO118" s="214"/>
      <c r="BP118" s="214"/>
      <c r="BQ118" s="214"/>
      <c r="BR118" s="214"/>
      <c r="BS118" s="214"/>
      <c r="BT118" s="214"/>
      <c r="BU118" s="214"/>
      <c r="BV118" s="214"/>
      <c r="BW118" s="214"/>
      <c r="BX118" s="214"/>
      <c r="BY118" s="214"/>
      <c r="BZ118" s="214"/>
      <c r="CA118" s="214"/>
      <c r="CB118" s="214"/>
      <c r="CC118" s="214"/>
      <c r="CD118" s="214"/>
      <c r="CE118" s="214"/>
      <c r="CF118" s="214"/>
      <c r="CG118" s="214"/>
      <c r="CH118" s="214"/>
    </row>
    <row r="119" spans="1:86" x14ac:dyDescent="0.25">
      <c r="A119" s="850" t="str">
        <f>IF([5]Sheet1!A119="","",[5]Sheet1!A119)</f>
        <v/>
      </c>
      <c r="B119" s="859" t="str">
        <f t="shared" si="17"/>
        <v/>
      </c>
      <c r="C119" s="856" t="str">
        <f t="shared" si="18"/>
        <v/>
      </c>
      <c r="D119" s="856" t="str">
        <f t="shared" si="19"/>
        <v/>
      </c>
      <c r="E119" s="856" t="str">
        <f t="shared" si="20"/>
        <v/>
      </c>
      <c r="F119" s="856" t="str">
        <f t="shared" si="21"/>
        <v/>
      </c>
      <c r="G119" s="579" t="str">
        <f>IF(H119="","",ROUNDUP((_xlfn.STDEV.S(V119-$U$2,AC119-$AB$2,AJ119-$AI$2,AQ119-$AP$2,AX119-$AW$2))/(SQRT([6]Datos!C119)),5))</f>
        <v/>
      </c>
      <c r="H119" s="865" t="str">
        <f t="shared" si="16"/>
        <v/>
      </c>
      <c r="I119" s="579" t="str">
        <f>IF(H119="","",ROUNDUP((_xlfn.STDEV.S(V119-$U$2,AC119-$AB$2,AJ119-$AI$2,AQ119-$AP$2,AX119-$AW$2))/(SQRT([6]Datos!C119)),5))</f>
        <v/>
      </c>
      <c r="J119" s="862" t="str">
        <f>IF([6]Datos!B119="","",[6]Datos!B119)</f>
        <v/>
      </c>
      <c r="K119" s="442" t="str">
        <f>IF([6]Datos!D119="","",[6]Datos!D119)</f>
        <v/>
      </c>
      <c r="L119" s="443" t="str">
        <f>IF([6]Datos!E119="","",[6]Datos!E119)</f>
        <v/>
      </c>
      <c r="M119" s="443" t="str">
        <f>IF([6]Datos!F119="","",[6]Datos!F119)</f>
        <v/>
      </c>
      <c r="N119" s="443" t="str">
        <f>IF([6]Datos!G119="","",[6]Datos!G119)</f>
        <v/>
      </c>
      <c r="O119" s="444" t="str">
        <f>IF([6]Datos!H119="","",[6]Datos!H119)</f>
        <v/>
      </c>
      <c r="P119" s="851" t="str">
        <f>IF([6]Datos!I119="","",[6]Datos!I119)</f>
        <v/>
      </c>
      <c r="Q119" s="444" t="str">
        <f>IF([6]Datos!J119="","",[6]Datos!J119)</f>
        <v/>
      </c>
      <c r="R119" s="444" t="str">
        <f>IF([6]Datos!K119="","",[6]Datos!K119)</f>
        <v/>
      </c>
      <c r="S119" s="444" t="str">
        <f>IF([6]Datos!L119="","",[6]Datos!L119)</f>
        <v/>
      </c>
      <c r="T119" s="444" t="str">
        <f>IF([6]Datos!M119="","",[6]Datos!M119)</f>
        <v/>
      </c>
      <c r="U119" s="836" t="str">
        <f>IF([6]Datos!N119="","",[6]Datos!N119)</f>
        <v/>
      </c>
      <c r="V119" s="837" t="str">
        <f>IF([6]Datos!O119="","",[6]Datos!O119)</f>
        <v/>
      </c>
      <c r="W119" s="837" t="str">
        <f>IF([6]Datos!P119="","",[6]Datos!P119)</f>
        <v/>
      </c>
      <c r="X119" s="837" t="str">
        <f>IF([6]Datos!Q119="","",[6]Datos!Q119)</f>
        <v/>
      </c>
      <c r="Y119" s="837" t="str">
        <f>IF([6]Datos!R119="","",[6]Datos!R119)</f>
        <v/>
      </c>
      <c r="Z119" s="837" t="str">
        <f>IF([6]Datos!S119="","",[6]Datos!S119)</f>
        <v/>
      </c>
      <c r="AA119" s="855" t="str">
        <f>IF([6]Datos!T119="","",[6]Datos!T119)</f>
        <v/>
      </c>
      <c r="AB119" s="836" t="str">
        <f>IF([6]Datos!U119="","",[6]Datos!U119)</f>
        <v/>
      </c>
      <c r="AC119" s="837" t="str">
        <f>IF([6]Datos!V119="","",[6]Datos!V119)</f>
        <v/>
      </c>
      <c r="AD119" s="837" t="str">
        <f>IF([6]Datos!W119="","",[6]Datos!W119)</f>
        <v/>
      </c>
      <c r="AE119" s="837" t="str">
        <f>IF([6]Datos!X119="","",[6]Datos!X119)</f>
        <v/>
      </c>
      <c r="AF119" s="837" t="str">
        <f>IF([6]Datos!Y119="","",[6]Datos!Y119)</f>
        <v/>
      </c>
      <c r="AG119" s="837" t="str">
        <f>IF([6]Datos!Z119="","",[6]Datos!Z119)</f>
        <v/>
      </c>
      <c r="AH119" s="855" t="str">
        <f>IF([6]Datos!AA119="","",[6]Datos!AA119)</f>
        <v/>
      </c>
      <c r="AI119" s="836" t="str">
        <f>IF([6]Datos!AB119="","",[6]Datos!AB119)</f>
        <v/>
      </c>
      <c r="AJ119" s="837" t="str">
        <f>IF([6]Datos!AC119="","",[6]Datos!AC119)</f>
        <v/>
      </c>
      <c r="AK119" s="837" t="str">
        <f>IF([6]Datos!AD119="","",[6]Datos!AD119)</f>
        <v/>
      </c>
      <c r="AL119" s="837" t="str">
        <f>IF([6]Datos!AE119="","",[6]Datos!AE119)</f>
        <v/>
      </c>
      <c r="AM119" s="837" t="str">
        <f>IF([6]Datos!AF119="","",[6]Datos!AF119)</f>
        <v/>
      </c>
      <c r="AN119" s="837" t="str">
        <f>IF([6]Datos!AG119="","",[6]Datos!AG119)</f>
        <v/>
      </c>
      <c r="AO119" s="855" t="str">
        <f>IF([6]Datos!AH119="","",[6]Datos!AH119)</f>
        <v/>
      </c>
      <c r="AP119" s="836" t="str">
        <f>IF([6]Datos!AI119="","",[6]Datos!AI119)</f>
        <v/>
      </c>
      <c r="AQ119" s="837" t="str">
        <f>IF([6]Datos!AJ119="","",[6]Datos!AJ119)</f>
        <v/>
      </c>
      <c r="AR119" s="837" t="str">
        <f>IF([6]Datos!AK119="","",[6]Datos!AK119)</f>
        <v/>
      </c>
      <c r="AS119" s="837" t="str">
        <f>IF([6]Datos!AL119="","",[6]Datos!AL119)</f>
        <v/>
      </c>
      <c r="AT119" s="837" t="str">
        <f>IF([6]Datos!AM119="","",[6]Datos!AM119)</f>
        <v/>
      </c>
      <c r="AU119" s="837" t="str">
        <f>IF([6]Datos!AN119="","",[6]Datos!AN119)</f>
        <v/>
      </c>
      <c r="AV119" s="855" t="str">
        <f>IF([6]Datos!AO119="","",[6]Datos!AO119)</f>
        <v/>
      </c>
      <c r="AW119" s="836" t="str">
        <f>IF([6]Datos!AP119="","",[6]Datos!AP119)</f>
        <v/>
      </c>
      <c r="AX119" s="837" t="str">
        <f>IF([6]Datos!AQ119="","",[6]Datos!AQ119)</f>
        <v/>
      </c>
      <c r="AY119" s="837" t="str">
        <f>IF([6]Datos!AR119="","",[6]Datos!AR119)</f>
        <v/>
      </c>
      <c r="AZ119" s="836" t="str">
        <f>IF([6]Datos!AS119="","",[6]Datos!AS119)</f>
        <v/>
      </c>
      <c r="BA119" s="837" t="str">
        <f>IF([6]Datos!AT119="","",[6]Datos!AT119)</f>
        <v/>
      </c>
      <c r="BB119" s="448" t="str">
        <f>IF([6]Datos!AU119="","",[6]Datos!AU119)</f>
        <v/>
      </c>
      <c r="BC119" s="855" t="s">
        <v>1007</v>
      </c>
      <c r="BD119" s="836" t="s">
        <v>1007</v>
      </c>
      <c r="BE119" s="837" t="s">
        <v>1007</v>
      </c>
      <c r="BF119" s="837" t="s">
        <v>1007</v>
      </c>
      <c r="BG119" s="836" t="s">
        <v>1007</v>
      </c>
      <c r="BH119" s="837" t="s">
        <v>1007</v>
      </c>
      <c r="BI119" s="448" t="s">
        <v>1007</v>
      </c>
      <c r="BJ119" s="214"/>
      <c r="BK119" s="214"/>
      <c r="BL119" s="214"/>
      <c r="BO119" s="214"/>
      <c r="BP119" s="214"/>
      <c r="BQ119" s="214"/>
      <c r="BR119" s="214"/>
      <c r="BS119" s="214"/>
      <c r="BT119" s="214"/>
      <c r="BU119" s="214"/>
      <c r="BV119" s="214"/>
      <c r="BW119" s="214"/>
      <c r="BX119" s="214"/>
      <c r="BY119" s="214"/>
      <c r="BZ119" s="214"/>
      <c r="CA119" s="214"/>
      <c r="CB119" s="214"/>
      <c r="CC119" s="214"/>
      <c r="CD119" s="214"/>
      <c r="CE119" s="214"/>
      <c r="CF119" s="214"/>
      <c r="CG119" s="214"/>
      <c r="CH119" s="214"/>
    </row>
    <row r="120" spans="1:86" x14ac:dyDescent="0.25">
      <c r="A120" s="850" t="str">
        <f>IF([5]Sheet1!A120="","",[5]Sheet1!A120)</f>
        <v/>
      </c>
      <c r="B120" s="859" t="str">
        <f t="shared" si="17"/>
        <v/>
      </c>
      <c r="C120" s="856" t="str">
        <f t="shared" si="18"/>
        <v/>
      </c>
      <c r="D120" s="856" t="str">
        <f t="shared" si="19"/>
        <v/>
      </c>
      <c r="E120" s="856" t="str">
        <f t="shared" si="20"/>
        <v/>
      </c>
      <c r="F120" s="856" t="str">
        <f t="shared" si="21"/>
        <v/>
      </c>
      <c r="G120" s="579" t="str">
        <f>IF(H120="","",ROUNDUP((_xlfn.STDEV.S(V120-$U$2,AC120-$AB$2,AJ120-$AI$2,AQ120-$AP$2,AX120-$AW$2))/(SQRT([6]Datos!C120)),5))</f>
        <v/>
      </c>
      <c r="H120" s="865" t="str">
        <f t="shared" si="16"/>
        <v/>
      </c>
      <c r="I120" s="579" t="str">
        <f>IF(H120="","",ROUNDUP((_xlfn.STDEV.S(V120-$U$2,AC120-$AB$2,AJ120-$AI$2,AQ120-$AP$2,AX120-$AW$2))/(SQRT([6]Datos!C120)),5))</f>
        <v/>
      </c>
      <c r="J120" s="862" t="str">
        <f>IF([6]Datos!B120="","",[6]Datos!B120)</f>
        <v/>
      </c>
      <c r="K120" s="442" t="str">
        <f>IF([6]Datos!D120="","",[6]Datos!D120)</f>
        <v/>
      </c>
      <c r="L120" s="443" t="str">
        <f>IF([6]Datos!E120="","",[6]Datos!E120)</f>
        <v/>
      </c>
      <c r="M120" s="443" t="str">
        <f>IF([6]Datos!F120="","",[6]Datos!F120)</f>
        <v/>
      </c>
      <c r="N120" s="443" t="str">
        <f>IF([6]Datos!G120="","",[6]Datos!G120)</f>
        <v/>
      </c>
      <c r="O120" s="444" t="str">
        <f>IF([6]Datos!H120="","",[6]Datos!H120)</f>
        <v/>
      </c>
      <c r="P120" s="851" t="str">
        <f>IF([6]Datos!I120="","",[6]Datos!I120)</f>
        <v/>
      </c>
      <c r="Q120" s="444" t="str">
        <f>IF([6]Datos!J120="","",[6]Datos!J120)</f>
        <v/>
      </c>
      <c r="R120" s="444" t="str">
        <f>IF([6]Datos!K120="","",[6]Datos!K120)</f>
        <v/>
      </c>
      <c r="S120" s="444" t="str">
        <f>IF([6]Datos!L120="","",[6]Datos!L120)</f>
        <v/>
      </c>
      <c r="T120" s="444" t="str">
        <f>IF([6]Datos!M120="","",[6]Datos!M120)</f>
        <v/>
      </c>
      <c r="U120" s="836" t="str">
        <f>IF([6]Datos!N120="","",[6]Datos!N120)</f>
        <v/>
      </c>
      <c r="V120" s="837" t="str">
        <f>IF([6]Datos!O120="","",[6]Datos!O120)</f>
        <v/>
      </c>
      <c r="W120" s="837" t="str">
        <f>IF([6]Datos!P120="","",[6]Datos!P120)</f>
        <v/>
      </c>
      <c r="X120" s="837" t="str">
        <f>IF([6]Datos!Q120="","",[6]Datos!Q120)</f>
        <v/>
      </c>
      <c r="Y120" s="837" t="str">
        <f>IF([6]Datos!R120="","",[6]Datos!R120)</f>
        <v/>
      </c>
      <c r="Z120" s="837" t="str">
        <f>IF([6]Datos!S120="","",[6]Datos!S120)</f>
        <v/>
      </c>
      <c r="AA120" s="855" t="str">
        <f>IF([6]Datos!T120="","",[6]Datos!T120)</f>
        <v/>
      </c>
      <c r="AB120" s="836" t="str">
        <f>IF([6]Datos!U120="","",[6]Datos!U120)</f>
        <v/>
      </c>
      <c r="AC120" s="837" t="str">
        <f>IF([6]Datos!V120="","",[6]Datos!V120)</f>
        <v/>
      </c>
      <c r="AD120" s="837" t="str">
        <f>IF([6]Datos!W120="","",[6]Datos!W120)</f>
        <v/>
      </c>
      <c r="AE120" s="837" t="str">
        <f>IF([6]Datos!X120="","",[6]Datos!X120)</f>
        <v/>
      </c>
      <c r="AF120" s="837" t="str">
        <f>IF([6]Datos!Y120="","",[6]Datos!Y120)</f>
        <v/>
      </c>
      <c r="AG120" s="837" t="str">
        <f>IF([6]Datos!Z120="","",[6]Datos!Z120)</f>
        <v/>
      </c>
      <c r="AH120" s="855" t="str">
        <f>IF([6]Datos!AA120="","",[6]Datos!AA120)</f>
        <v/>
      </c>
      <c r="AI120" s="836" t="str">
        <f>IF([6]Datos!AB120="","",[6]Datos!AB120)</f>
        <v/>
      </c>
      <c r="AJ120" s="837" t="str">
        <f>IF([6]Datos!AC120="","",[6]Datos!AC120)</f>
        <v/>
      </c>
      <c r="AK120" s="837" t="str">
        <f>IF([6]Datos!AD120="","",[6]Datos!AD120)</f>
        <v/>
      </c>
      <c r="AL120" s="837" t="str">
        <f>IF([6]Datos!AE120="","",[6]Datos!AE120)</f>
        <v/>
      </c>
      <c r="AM120" s="837" t="str">
        <f>IF([6]Datos!AF120="","",[6]Datos!AF120)</f>
        <v/>
      </c>
      <c r="AN120" s="837" t="str">
        <f>IF([6]Datos!AG120="","",[6]Datos!AG120)</f>
        <v/>
      </c>
      <c r="AO120" s="855" t="str">
        <f>IF([6]Datos!AH120="","",[6]Datos!AH120)</f>
        <v/>
      </c>
      <c r="AP120" s="836" t="str">
        <f>IF([6]Datos!AI120="","",[6]Datos!AI120)</f>
        <v/>
      </c>
      <c r="AQ120" s="837" t="str">
        <f>IF([6]Datos!AJ120="","",[6]Datos!AJ120)</f>
        <v/>
      </c>
      <c r="AR120" s="837" t="str">
        <f>IF([6]Datos!AK120="","",[6]Datos!AK120)</f>
        <v/>
      </c>
      <c r="AS120" s="837" t="str">
        <f>IF([6]Datos!AL120="","",[6]Datos!AL120)</f>
        <v/>
      </c>
      <c r="AT120" s="837" t="str">
        <f>IF([6]Datos!AM120="","",[6]Datos!AM120)</f>
        <v/>
      </c>
      <c r="AU120" s="837" t="str">
        <f>IF([6]Datos!AN120="","",[6]Datos!AN120)</f>
        <v/>
      </c>
      <c r="AV120" s="855" t="str">
        <f>IF([6]Datos!AO120="","",[6]Datos!AO120)</f>
        <v/>
      </c>
      <c r="AW120" s="836" t="str">
        <f>IF([6]Datos!AP120="","",[6]Datos!AP120)</f>
        <v/>
      </c>
      <c r="AX120" s="837" t="str">
        <f>IF([6]Datos!AQ120="","",[6]Datos!AQ120)</f>
        <v/>
      </c>
      <c r="AY120" s="837" t="str">
        <f>IF([6]Datos!AR120="","",[6]Datos!AR120)</f>
        <v/>
      </c>
      <c r="AZ120" s="836" t="str">
        <f>IF([6]Datos!AS120="","",[6]Datos!AS120)</f>
        <v/>
      </c>
      <c r="BA120" s="837" t="str">
        <f>IF([6]Datos!AT120="","",[6]Datos!AT120)</f>
        <v/>
      </c>
      <c r="BB120" s="448" t="str">
        <f>IF([6]Datos!AU120="","",[6]Datos!AU120)</f>
        <v/>
      </c>
      <c r="BC120" s="855" t="s">
        <v>1007</v>
      </c>
      <c r="BD120" s="836" t="s">
        <v>1007</v>
      </c>
      <c r="BE120" s="837" t="s">
        <v>1007</v>
      </c>
      <c r="BF120" s="837" t="s">
        <v>1007</v>
      </c>
      <c r="BG120" s="836" t="s">
        <v>1007</v>
      </c>
      <c r="BH120" s="837" t="s">
        <v>1007</v>
      </c>
      <c r="BI120" s="448" t="s">
        <v>1007</v>
      </c>
      <c r="BJ120" s="214"/>
      <c r="BK120" s="214"/>
      <c r="BL120" s="214"/>
      <c r="BO120" s="214"/>
      <c r="BP120" s="214"/>
      <c r="BQ120" s="214"/>
      <c r="BR120" s="214"/>
      <c r="BS120" s="214"/>
      <c r="BT120" s="214"/>
      <c r="BU120" s="214"/>
      <c r="BV120" s="214"/>
      <c r="BW120" s="214"/>
      <c r="BX120" s="214"/>
      <c r="BY120" s="214"/>
      <c r="BZ120" s="214"/>
      <c r="CA120" s="214"/>
      <c r="CB120" s="214"/>
      <c r="CC120" s="214"/>
      <c r="CD120" s="214"/>
      <c r="CE120" s="214"/>
      <c r="CF120" s="214"/>
      <c r="CG120" s="214"/>
      <c r="CH120" s="214"/>
    </row>
    <row r="121" spans="1:86" x14ac:dyDescent="0.25">
      <c r="A121" s="850" t="str">
        <f>IF([5]Sheet1!A121="","",[5]Sheet1!A121)</f>
        <v/>
      </c>
      <c r="B121" s="859" t="str">
        <f t="shared" si="17"/>
        <v/>
      </c>
      <c r="C121" s="856" t="str">
        <f t="shared" si="18"/>
        <v/>
      </c>
      <c r="D121" s="856" t="str">
        <f t="shared" si="19"/>
        <v/>
      </c>
      <c r="E121" s="856" t="str">
        <f t="shared" si="20"/>
        <v/>
      </c>
      <c r="F121" s="856" t="str">
        <f t="shared" si="21"/>
        <v/>
      </c>
      <c r="G121" s="579" t="str">
        <f>IF(H121="","",ROUNDUP((_xlfn.STDEV.S(V121-$U$2,AC121-$AB$2,AJ121-$AI$2,AQ121-$AP$2,AX121-$AW$2))/(SQRT([6]Datos!C121)),5))</f>
        <v/>
      </c>
      <c r="H121" s="865" t="str">
        <f t="shared" si="16"/>
        <v/>
      </c>
      <c r="I121" s="579" t="str">
        <f>IF(H121="","",ROUNDUP((_xlfn.STDEV.S(V121-$U$2,AC121-$AB$2,AJ121-$AI$2,AQ121-$AP$2,AX121-$AW$2))/(SQRT([6]Datos!C121)),5))</f>
        <v/>
      </c>
      <c r="J121" s="862" t="str">
        <f>IF([6]Datos!B121="","",[6]Datos!B121)</f>
        <v/>
      </c>
      <c r="K121" s="442" t="str">
        <f>IF([6]Datos!D121="","",[6]Datos!D121)</f>
        <v/>
      </c>
      <c r="L121" s="443" t="str">
        <f>IF([6]Datos!E121="","",[6]Datos!E121)</f>
        <v/>
      </c>
      <c r="M121" s="443" t="str">
        <f>IF([6]Datos!F121="","",[6]Datos!F121)</f>
        <v/>
      </c>
      <c r="N121" s="443" t="str">
        <f>IF([6]Datos!G121="","",[6]Datos!G121)</f>
        <v/>
      </c>
      <c r="O121" s="444" t="str">
        <f>IF([6]Datos!H121="","",[6]Datos!H121)</f>
        <v/>
      </c>
      <c r="P121" s="851" t="str">
        <f>IF([6]Datos!I121="","",[6]Datos!I121)</f>
        <v/>
      </c>
      <c r="Q121" s="444" t="str">
        <f>IF([6]Datos!J121="","",[6]Datos!J121)</f>
        <v/>
      </c>
      <c r="R121" s="444" t="str">
        <f>IF([6]Datos!K121="","",[6]Datos!K121)</f>
        <v/>
      </c>
      <c r="S121" s="444" t="str">
        <f>IF([6]Datos!L121="","",[6]Datos!L121)</f>
        <v/>
      </c>
      <c r="T121" s="444" t="str">
        <f>IF([6]Datos!M121="","",[6]Datos!M121)</f>
        <v/>
      </c>
      <c r="U121" s="836" t="str">
        <f>IF([6]Datos!N121="","",[6]Datos!N121)</f>
        <v/>
      </c>
      <c r="V121" s="837" t="str">
        <f>IF([6]Datos!O121="","",[6]Datos!O121)</f>
        <v/>
      </c>
      <c r="W121" s="837" t="str">
        <f>IF([6]Datos!P121="","",[6]Datos!P121)</f>
        <v/>
      </c>
      <c r="X121" s="837" t="str">
        <f>IF([6]Datos!Q121="","",[6]Datos!Q121)</f>
        <v/>
      </c>
      <c r="Y121" s="837" t="str">
        <f>IF([6]Datos!R121="","",[6]Datos!R121)</f>
        <v/>
      </c>
      <c r="Z121" s="837" t="str">
        <f>IF([6]Datos!S121="","",[6]Datos!S121)</f>
        <v/>
      </c>
      <c r="AA121" s="855" t="str">
        <f>IF([6]Datos!T121="","",[6]Datos!T121)</f>
        <v/>
      </c>
      <c r="AB121" s="836" t="str">
        <f>IF([6]Datos!U121="","",[6]Datos!U121)</f>
        <v/>
      </c>
      <c r="AC121" s="837" t="str">
        <f>IF([6]Datos!V121="","",[6]Datos!V121)</f>
        <v/>
      </c>
      <c r="AD121" s="837" t="str">
        <f>IF([6]Datos!W121="","",[6]Datos!W121)</f>
        <v/>
      </c>
      <c r="AE121" s="837" t="str">
        <f>IF([6]Datos!X121="","",[6]Datos!X121)</f>
        <v/>
      </c>
      <c r="AF121" s="837" t="str">
        <f>IF([6]Datos!Y121="","",[6]Datos!Y121)</f>
        <v/>
      </c>
      <c r="AG121" s="837" t="str">
        <f>IF([6]Datos!Z121="","",[6]Datos!Z121)</f>
        <v/>
      </c>
      <c r="AH121" s="855" t="str">
        <f>IF([6]Datos!AA121="","",[6]Datos!AA121)</f>
        <v/>
      </c>
      <c r="AI121" s="836" t="str">
        <f>IF([6]Datos!AB121="","",[6]Datos!AB121)</f>
        <v/>
      </c>
      <c r="AJ121" s="837" t="str">
        <f>IF([6]Datos!AC121="","",[6]Datos!AC121)</f>
        <v/>
      </c>
      <c r="AK121" s="837" t="str">
        <f>IF([6]Datos!AD121="","",[6]Datos!AD121)</f>
        <v/>
      </c>
      <c r="AL121" s="837" t="str">
        <f>IF([6]Datos!AE121="","",[6]Datos!AE121)</f>
        <v/>
      </c>
      <c r="AM121" s="837" t="str">
        <f>IF([6]Datos!AF121="","",[6]Datos!AF121)</f>
        <v/>
      </c>
      <c r="AN121" s="837" t="str">
        <f>IF([6]Datos!AG121="","",[6]Datos!AG121)</f>
        <v/>
      </c>
      <c r="AO121" s="855" t="str">
        <f>IF([6]Datos!AH121="","",[6]Datos!AH121)</f>
        <v/>
      </c>
      <c r="AP121" s="836" t="str">
        <f>IF([6]Datos!AI121="","",[6]Datos!AI121)</f>
        <v/>
      </c>
      <c r="AQ121" s="837" t="str">
        <f>IF([6]Datos!AJ121="","",[6]Datos!AJ121)</f>
        <v/>
      </c>
      <c r="AR121" s="837" t="str">
        <f>IF([6]Datos!AK121="","",[6]Datos!AK121)</f>
        <v/>
      </c>
      <c r="AS121" s="837" t="str">
        <f>IF([6]Datos!AL121="","",[6]Datos!AL121)</f>
        <v/>
      </c>
      <c r="AT121" s="837" t="str">
        <f>IF([6]Datos!AM121="","",[6]Datos!AM121)</f>
        <v/>
      </c>
      <c r="AU121" s="837" t="str">
        <f>IF([6]Datos!AN121="","",[6]Datos!AN121)</f>
        <v/>
      </c>
      <c r="AV121" s="855" t="str">
        <f>IF([6]Datos!AO121="","",[6]Datos!AO121)</f>
        <v/>
      </c>
      <c r="AW121" s="836" t="str">
        <f>IF([6]Datos!AP121="","",[6]Datos!AP121)</f>
        <v/>
      </c>
      <c r="AX121" s="837" t="str">
        <f>IF([6]Datos!AQ121="","",[6]Datos!AQ121)</f>
        <v/>
      </c>
      <c r="AY121" s="837" t="str">
        <f>IF([6]Datos!AR121="","",[6]Datos!AR121)</f>
        <v/>
      </c>
      <c r="AZ121" s="836" t="str">
        <f>IF([6]Datos!AS121="","",[6]Datos!AS121)</f>
        <v/>
      </c>
      <c r="BA121" s="837" t="str">
        <f>IF([6]Datos!AT121="","",[6]Datos!AT121)</f>
        <v/>
      </c>
      <c r="BB121" s="448" t="str">
        <f>IF([6]Datos!AU121="","",[6]Datos!AU121)</f>
        <v/>
      </c>
      <c r="BC121" s="855" t="s">
        <v>1007</v>
      </c>
      <c r="BD121" s="836" t="s">
        <v>1007</v>
      </c>
      <c r="BE121" s="837" t="s">
        <v>1007</v>
      </c>
      <c r="BF121" s="837" t="s">
        <v>1007</v>
      </c>
      <c r="BG121" s="836" t="s">
        <v>1007</v>
      </c>
      <c r="BH121" s="837" t="s">
        <v>1007</v>
      </c>
      <c r="BI121" s="448" t="s">
        <v>1007</v>
      </c>
      <c r="BJ121" s="214"/>
      <c r="BK121" s="214"/>
      <c r="BL121" s="214"/>
      <c r="BO121" s="214"/>
      <c r="BP121" s="214"/>
      <c r="BQ121" s="214"/>
      <c r="BR121" s="214"/>
      <c r="BS121" s="214"/>
      <c r="BT121" s="214"/>
      <c r="BU121" s="214"/>
      <c r="BV121" s="214"/>
      <c r="BW121" s="214"/>
      <c r="BX121" s="214"/>
      <c r="BY121" s="214"/>
      <c r="BZ121" s="214"/>
      <c r="CA121" s="214"/>
      <c r="CB121" s="214"/>
      <c r="CC121" s="214"/>
      <c r="CD121" s="214"/>
      <c r="CE121" s="214"/>
      <c r="CF121" s="214"/>
      <c r="CG121" s="214"/>
      <c r="CH121" s="214"/>
    </row>
    <row r="122" spans="1:86" x14ac:dyDescent="0.25">
      <c r="A122" s="850" t="str">
        <f>IF([5]Sheet1!A122="","",[5]Sheet1!A122)</f>
        <v/>
      </c>
      <c r="B122" s="859" t="str">
        <f t="shared" si="17"/>
        <v/>
      </c>
      <c r="C122" s="856" t="str">
        <f t="shared" si="18"/>
        <v/>
      </c>
      <c r="D122" s="856" t="str">
        <f t="shared" si="19"/>
        <v/>
      </c>
      <c r="E122" s="856" t="str">
        <f t="shared" si="20"/>
        <v/>
      </c>
      <c r="F122" s="856" t="str">
        <f t="shared" si="21"/>
        <v/>
      </c>
      <c r="G122" s="579" t="str">
        <f>IF(H122="","",ROUNDUP((_xlfn.STDEV.S(V122-$U$2,AC122-$AB$2,AJ122-$AI$2,AQ122-$AP$2,AX122-$AW$2))/(SQRT([6]Datos!C122)),5))</f>
        <v/>
      </c>
      <c r="H122" s="865" t="str">
        <f t="shared" si="16"/>
        <v/>
      </c>
      <c r="I122" s="579" t="str">
        <f>IF(H122="","",ROUNDUP((_xlfn.STDEV.S(V122-$U$2,AC122-$AB$2,AJ122-$AI$2,AQ122-$AP$2,AX122-$AW$2))/(SQRT([6]Datos!C122)),5))</f>
        <v/>
      </c>
      <c r="J122" s="862" t="str">
        <f>IF([6]Datos!B122="","",[6]Datos!B122)</f>
        <v/>
      </c>
      <c r="K122" s="442" t="str">
        <f>IF([6]Datos!D122="","",[6]Datos!D122)</f>
        <v/>
      </c>
      <c r="L122" s="443" t="str">
        <f>IF([6]Datos!E122="","",[6]Datos!E122)</f>
        <v/>
      </c>
      <c r="M122" s="443" t="str">
        <f>IF([6]Datos!F122="","",[6]Datos!F122)</f>
        <v/>
      </c>
      <c r="N122" s="443" t="str">
        <f>IF([6]Datos!G122="","",[6]Datos!G122)</f>
        <v/>
      </c>
      <c r="O122" s="444" t="str">
        <f>IF([6]Datos!H122="","",[6]Datos!H122)</f>
        <v/>
      </c>
      <c r="P122" s="851" t="str">
        <f>IF([6]Datos!I122="","",[6]Datos!I122)</f>
        <v/>
      </c>
      <c r="Q122" s="444" t="str">
        <f>IF([6]Datos!J122="","",[6]Datos!J122)</f>
        <v/>
      </c>
      <c r="R122" s="444" t="str">
        <f>IF([6]Datos!K122="","",[6]Datos!K122)</f>
        <v/>
      </c>
      <c r="S122" s="444" t="str">
        <f>IF([6]Datos!L122="","",[6]Datos!L122)</f>
        <v/>
      </c>
      <c r="T122" s="444" t="str">
        <f>IF([6]Datos!M122="","",[6]Datos!M122)</f>
        <v/>
      </c>
      <c r="U122" s="836" t="str">
        <f>IF([6]Datos!N122="","",[6]Datos!N122)</f>
        <v/>
      </c>
      <c r="V122" s="837" t="str">
        <f>IF([6]Datos!O122="","",[6]Datos!O122)</f>
        <v/>
      </c>
      <c r="W122" s="837" t="str">
        <f>IF([6]Datos!P122="","",[6]Datos!P122)</f>
        <v/>
      </c>
      <c r="X122" s="837" t="str">
        <f>IF([6]Datos!Q122="","",[6]Datos!Q122)</f>
        <v/>
      </c>
      <c r="Y122" s="837" t="str">
        <f>IF([6]Datos!R122="","",[6]Datos!R122)</f>
        <v/>
      </c>
      <c r="Z122" s="837" t="str">
        <f>IF([6]Datos!S122="","",[6]Datos!S122)</f>
        <v/>
      </c>
      <c r="AA122" s="855" t="str">
        <f>IF([6]Datos!T122="","",[6]Datos!T122)</f>
        <v/>
      </c>
      <c r="AB122" s="836" t="str">
        <f>IF([6]Datos!U122="","",[6]Datos!U122)</f>
        <v/>
      </c>
      <c r="AC122" s="837" t="str">
        <f>IF([6]Datos!V122="","",[6]Datos!V122)</f>
        <v/>
      </c>
      <c r="AD122" s="837" t="str">
        <f>IF([6]Datos!W122="","",[6]Datos!W122)</f>
        <v/>
      </c>
      <c r="AE122" s="837" t="str">
        <f>IF([6]Datos!X122="","",[6]Datos!X122)</f>
        <v/>
      </c>
      <c r="AF122" s="837" t="str">
        <f>IF([6]Datos!Y122="","",[6]Datos!Y122)</f>
        <v/>
      </c>
      <c r="AG122" s="837" t="str">
        <f>IF([6]Datos!Z122="","",[6]Datos!Z122)</f>
        <v/>
      </c>
      <c r="AH122" s="855" t="str">
        <f>IF([6]Datos!AA122="","",[6]Datos!AA122)</f>
        <v/>
      </c>
      <c r="AI122" s="836" t="str">
        <f>IF([6]Datos!AB122="","",[6]Datos!AB122)</f>
        <v/>
      </c>
      <c r="AJ122" s="837" t="str">
        <f>IF([6]Datos!AC122="","",[6]Datos!AC122)</f>
        <v/>
      </c>
      <c r="AK122" s="837" t="str">
        <f>IF([6]Datos!AD122="","",[6]Datos!AD122)</f>
        <v/>
      </c>
      <c r="AL122" s="837" t="str">
        <f>IF([6]Datos!AE122="","",[6]Datos!AE122)</f>
        <v/>
      </c>
      <c r="AM122" s="837" t="str">
        <f>IF([6]Datos!AF122="","",[6]Datos!AF122)</f>
        <v/>
      </c>
      <c r="AN122" s="837" t="str">
        <f>IF([6]Datos!AG122="","",[6]Datos!AG122)</f>
        <v/>
      </c>
      <c r="AO122" s="855" t="str">
        <f>IF([6]Datos!AH122="","",[6]Datos!AH122)</f>
        <v/>
      </c>
      <c r="AP122" s="836" t="str">
        <f>IF([6]Datos!AI122="","",[6]Datos!AI122)</f>
        <v/>
      </c>
      <c r="AQ122" s="837" t="str">
        <f>IF([6]Datos!AJ122="","",[6]Datos!AJ122)</f>
        <v/>
      </c>
      <c r="AR122" s="837" t="str">
        <f>IF([6]Datos!AK122="","",[6]Datos!AK122)</f>
        <v/>
      </c>
      <c r="AS122" s="837" t="str">
        <f>IF([6]Datos!AL122="","",[6]Datos!AL122)</f>
        <v/>
      </c>
      <c r="AT122" s="837" t="str">
        <f>IF([6]Datos!AM122="","",[6]Datos!AM122)</f>
        <v/>
      </c>
      <c r="AU122" s="837" t="str">
        <f>IF([6]Datos!AN122="","",[6]Datos!AN122)</f>
        <v/>
      </c>
      <c r="AV122" s="855" t="str">
        <f>IF([6]Datos!AO122="","",[6]Datos!AO122)</f>
        <v/>
      </c>
      <c r="AW122" s="836" t="str">
        <f>IF([6]Datos!AP122="","",[6]Datos!AP122)</f>
        <v/>
      </c>
      <c r="AX122" s="837" t="str">
        <f>IF([6]Datos!AQ122="","",[6]Datos!AQ122)</f>
        <v/>
      </c>
      <c r="AY122" s="837" t="str">
        <f>IF([6]Datos!AR122="","",[6]Datos!AR122)</f>
        <v/>
      </c>
      <c r="AZ122" s="836" t="str">
        <f>IF([6]Datos!AS122="","",[6]Datos!AS122)</f>
        <v/>
      </c>
      <c r="BA122" s="837" t="str">
        <f>IF([6]Datos!AT122="","",[6]Datos!AT122)</f>
        <v/>
      </c>
      <c r="BB122" s="448" t="str">
        <f>IF([6]Datos!AU122="","",[6]Datos!AU122)</f>
        <v/>
      </c>
      <c r="BC122" s="855" t="s">
        <v>1007</v>
      </c>
      <c r="BD122" s="836" t="s">
        <v>1007</v>
      </c>
      <c r="BE122" s="837" t="s">
        <v>1007</v>
      </c>
      <c r="BF122" s="837" t="s">
        <v>1007</v>
      </c>
      <c r="BG122" s="836" t="s">
        <v>1007</v>
      </c>
      <c r="BH122" s="837" t="s">
        <v>1007</v>
      </c>
      <c r="BI122" s="448" t="s">
        <v>1007</v>
      </c>
      <c r="BJ122" s="214"/>
      <c r="BK122" s="214"/>
      <c r="BL122" s="214"/>
      <c r="BO122" s="214"/>
      <c r="BP122" s="214"/>
      <c r="BQ122" s="214"/>
      <c r="BR122" s="214"/>
      <c r="BS122" s="214"/>
      <c r="BT122" s="214"/>
      <c r="BU122" s="214"/>
      <c r="BV122" s="214"/>
      <c r="BW122" s="214"/>
      <c r="BX122" s="214"/>
      <c r="BY122" s="214"/>
      <c r="BZ122" s="214"/>
      <c r="CA122" s="214"/>
      <c r="CB122" s="214"/>
      <c r="CC122" s="214"/>
      <c r="CD122" s="214"/>
      <c r="CE122" s="214"/>
      <c r="CF122" s="214"/>
      <c r="CG122" s="214"/>
      <c r="CH122" s="214"/>
    </row>
    <row r="123" spans="1:86" x14ac:dyDescent="0.25">
      <c r="A123" s="850" t="str">
        <f>IF([5]Sheet1!A123="","",[5]Sheet1!A123)</f>
        <v/>
      </c>
      <c r="B123" s="860" t="str">
        <f t="shared" si="17"/>
        <v/>
      </c>
      <c r="C123" s="861" t="str">
        <f t="shared" si="18"/>
        <v/>
      </c>
      <c r="D123" s="861" t="str">
        <f t="shared" si="19"/>
        <v/>
      </c>
      <c r="E123" s="861" t="str">
        <f t="shared" si="20"/>
        <v/>
      </c>
      <c r="F123" s="861" t="str">
        <f t="shared" si="21"/>
        <v/>
      </c>
      <c r="G123" s="853" t="str">
        <f>IF(H123="","",ROUNDUP((_xlfn.STDEV.S(V123-$U$2,AC123-$AB$2,AJ123-$AI$2,AQ123-$AP$2,AX123-$AW$2))/(SQRT([6]Datos!C123)),5))</f>
        <v/>
      </c>
      <c r="H123" s="866" t="str">
        <f t="shared" si="16"/>
        <v/>
      </c>
      <c r="I123" s="853" t="str">
        <f>IF(H123="","",ROUNDUP((_xlfn.STDEV.S(V123-$U$2,AC123-$AB$2,AJ123-$AI$2,AQ123-$AP$2,AX123-$AW$2))/(SQRT([6]Datos!C123)),5))</f>
        <v/>
      </c>
      <c r="J123" s="863" t="str">
        <f>IF([6]Datos!B123="","",[6]Datos!B123)</f>
        <v/>
      </c>
      <c r="K123" s="445" t="str">
        <f>IF([6]Datos!D123="","",[6]Datos!D123)</f>
        <v/>
      </c>
      <c r="L123" s="446" t="str">
        <f>IF([6]Datos!E123="","",[6]Datos!E123)</f>
        <v/>
      </c>
      <c r="M123" s="446" t="str">
        <f>IF([6]Datos!F123="","",[6]Datos!F123)</f>
        <v/>
      </c>
      <c r="N123" s="446" t="str">
        <f>IF([6]Datos!G123="","",[6]Datos!G123)</f>
        <v/>
      </c>
      <c r="O123" s="447" t="str">
        <f>IF([6]Datos!H123="","",[6]Datos!H123)</f>
        <v/>
      </c>
      <c r="P123" s="852" t="str">
        <f>IF([6]Datos!I123="","",[6]Datos!I123)</f>
        <v/>
      </c>
      <c r="Q123" s="447" t="str">
        <f>IF([6]Datos!J123="","",[6]Datos!J123)</f>
        <v/>
      </c>
      <c r="R123" s="447" t="str">
        <f>IF([6]Datos!K123="","",[6]Datos!K123)</f>
        <v/>
      </c>
      <c r="S123" s="447" t="str">
        <f>IF([6]Datos!L123="","",[6]Datos!L123)</f>
        <v/>
      </c>
      <c r="T123" s="447" t="str">
        <f>IF([6]Datos!M123="","",[6]Datos!M123)</f>
        <v/>
      </c>
      <c r="U123" s="836" t="str">
        <f>IF([6]Datos!N123="","",[6]Datos!N123)</f>
        <v/>
      </c>
      <c r="V123" s="837" t="str">
        <f>IF([6]Datos!O123="","",[6]Datos!O123)</f>
        <v/>
      </c>
      <c r="W123" s="837" t="str">
        <f>IF([6]Datos!P123="","",[6]Datos!P123)</f>
        <v/>
      </c>
      <c r="X123" s="837" t="str">
        <f>IF([6]Datos!Q123="","",[6]Datos!Q123)</f>
        <v/>
      </c>
      <c r="Y123" s="837" t="str">
        <f>IF([6]Datos!R123="","",[6]Datos!R123)</f>
        <v/>
      </c>
      <c r="Z123" s="837" t="str">
        <f>IF([6]Datos!S123="","",[6]Datos!S123)</f>
        <v/>
      </c>
      <c r="AA123" s="855" t="str">
        <f>IF([6]Datos!T123="","",[6]Datos!T123)</f>
        <v/>
      </c>
      <c r="AB123" s="836" t="str">
        <f>IF([6]Datos!U123="","",[6]Datos!U123)</f>
        <v/>
      </c>
      <c r="AC123" s="837" t="str">
        <f>IF([6]Datos!V123="","",[6]Datos!V123)</f>
        <v/>
      </c>
      <c r="AD123" s="837" t="str">
        <f>IF([6]Datos!W123="","",[6]Datos!W123)</f>
        <v/>
      </c>
      <c r="AE123" s="837" t="str">
        <f>IF([6]Datos!X123="","",[6]Datos!X123)</f>
        <v/>
      </c>
      <c r="AF123" s="837" t="str">
        <f>IF([6]Datos!Y123="","",[6]Datos!Y123)</f>
        <v/>
      </c>
      <c r="AG123" s="837" t="str">
        <f>IF([6]Datos!Z123="","",[6]Datos!Z123)</f>
        <v/>
      </c>
      <c r="AH123" s="855" t="str">
        <f>IF([6]Datos!AA123="","",[6]Datos!AA123)</f>
        <v/>
      </c>
      <c r="AI123" s="836" t="str">
        <f>IF([6]Datos!AB123="","",[6]Datos!AB123)</f>
        <v/>
      </c>
      <c r="AJ123" s="837" t="str">
        <f>IF([6]Datos!AC123="","",[6]Datos!AC123)</f>
        <v/>
      </c>
      <c r="AK123" s="837" t="str">
        <f>IF([6]Datos!AD123="","",[6]Datos!AD123)</f>
        <v/>
      </c>
      <c r="AL123" s="837" t="str">
        <f>IF([6]Datos!AE123="","",[6]Datos!AE123)</f>
        <v/>
      </c>
      <c r="AM123" s="837" t="str">
        <f>IF([6]Datos!AF123="","",[6]Datos!AF123)</f>
        <v/>
      </c>
      <c r="AN123" s="837" t="str">
        <f>IF([6]Datos!AG123="","",[6]Datos!AG123)</f>
        <v/>
      </c>
      <c r="AO123" s="855" t="str">
        <f>IF([6]Datos!AH123="","",[6]Datos!AH123)</f>
        <v/>
      </c>
      <c r="AP123" s="836" t="str">
        <f>IF([6]Datos!AI123="","",[6]Datos!AI123)</f>
        <v/>
      </c>
      <c r="AQ123" s="837" t="str">
        <f>IF([6]Datos!AJ123="","",[6]Datos!AJ123)</f>
        <v/>
      </c>
      <c r="AR123" s="837" t="str">
        <f>IF([6]Datos!AK123="","",[6]Datos!AK123)</f>
        <v/>
      </c>
      <c r="AS123" s="837" t="str">
        <f>IF([6]Datos!AL123="","",[6]Datos!AL123)</f>
        <v/>
      </c>
      <c r="AT123" s="837" t="str">
        <f>IF([6]Datos!AM123="","",[6]Datos!AM123)</f>
        <v/>
      </c>
      <c r="AU123" s="837" t="str">
        <f>IF([6]Datos!AN123="","",[6]Datos!AN123)</f>
        <v/>
      </c>
      <c r="AV123" s="855" t="str">
        <f>IF([6]Datos!AO123="","",[6]Datos!AO123)</f>
        <v/>
      </c>
      <c r="AW123" s="836" t="str">
        <f>IF([6]Datos!AP123="","",[6]Datos!AP123)</f>
        <v/>
      </c>
      <c r="AX123" s="837" t="str">
        <f>IF([6]Datos!AQ123="","",[6]Datos!AQ123)</f>
        <v/>
      </c>
      <c r="AY123" s="837" t="str">
        <f>IF([6]Datos!AR123="","",[6]Datos!AR123)</f>
        <v/>
      </c>
      <c r="AZ123" s="867" t="str">
        <f>IF([6]Datos!AS123="","",[6]Datos!AS123)</f>
        <v/>
      </c>
      <c r="BA123" s="868" t="str">
        <f>IF([6]Datos!AT123="","",[6]Datos!AT123)</f>
        <v/>
      </c>
      <c r="BB123" s="869" t="str">
        <f>IF([6]Datos!AU123="","",[6]Datos!AU123)</f>
        <v/>
      </c>
      <c r="BC123" s="855" t="s">
        <v>1007</v>
      </c>
      <c r="BD123" s="836" t="s">
        <v>1007</v>
      </c>
      <c r="BE123" s="837" t="s">
        <v>1007</v>
      </c>
      <c r="BF123" s="837" t="s">
        <v>1007</v>
      </c>
      <c r="BG123" s="867" t="s">
        <v>1007</v>
      </c>
      <c r="BH123" s="868" t="s">
        <v>1007</v>
      </c>
      <c r="BI123" s="869" t="s">
        <v>1007</v>
      </c>
      <c r="BJ123" s="214"/>
      <c r="BK123" s="214"/>
      <c r="BL123" s="214"/>
      <c r="BO123" s="214"/>
      <c r="BP123" s="214"/>
      <c r="BQ123" s="214"/>
      <c r="BR123" s="214"/>
      <c r="BS123" s="214"/>
      <c r="BT123" s="214"/>
      <c r="BU123" s="214"/>
      <c r="BV123" s="214"/>
      <c r="BW123" s="214"/>
      <c r="BX123" s="214"/>
      <c r="BY123" s="214"/>
      <c r="BZ123" s="214"/>
      <c r="CA123" s="214"/>
      <c r="CB123" s="214"/>
      <c r="CC123" s="214"/>
      <c r="CD123" s="214"/>
      <c r="CE123" s="214"/>
      <c r="CF123" s="214"/>
      <c r="CG123" s="214"/>
      <c r="CH123" s="214"/>
    </row>
    <row r="124" spans="1:86" x14ac:dyDescent="0.25">
      <c r="A124" s="214"/>
      <c r="B124" s="214"/>
      <c r="C124" s="214"/>
      <c r="D124" s="214"/>
      <c r="E124" s="214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14"/>
      <c r="AI124" s="214"/>
      <c r="AJ124" s="214"/>
      <c r="AK124" s="214"/>
      <c r="AL124" s="214"/>
      <c r="AM124" s="214"/>
      <c r="AN124" s="214"/>
      <c r="AO124" s="214"/>
      <c r="AP124" s="214"/>
      <c r="AQ124" s="214"/>
      <c r="AR124" s="214"/>
      <c r="AS124" s="214"/>
      <c r="AT124" s="214"/>
      <c r="AU124" s="214"/>
      <c r="AV124" s="214"/>
      <c r="AW124" s="214"/>
      <c r="AX124" s="214"/>
      <c r="AY124" s="214"/>
      <c r="AZ124" s="214"/>
      <c r="BA124" s="214"/>
      <c r="BB124" s="214"/>
      <c r="BC124" s="214"/>
      <c r="BD124" s="214"/>
      <c r="BE124" s="214"/>
      <c r="BF124" s="214"/>
      <c r="BG124" s="214"/>
      <c r="BH124" s="214"/>
      <c r="BI124" s="214"/>
      <c r="BJ124" s="214"/>
      <c r="BK124" s="214"/>
      <c r="BL124" s="214"/>
      <c r="BM124" s="214"/>
      <c r="BN124" s="214"/>
      <c r="BO124" s="214"/>
      <c r="BP124" s="214"/>
      <c r="BQ124" s="214"/>
      <c r="BR124" s="214"/>
      <c r="BS124" s="214"/>
      <c r="BT124" s="214"/>
      <c r="BU124" s="214"/>
      <c r="BV124" s="214"/>
      <c r="BW124" s="214"/>
      <c r="BX124" s="214"/>
      <c r="BY124" s="214"/>
      <c r="BZ124" s="214"/>
      <c r="CA124" s="214"/>
      <c r="CB124" s="214"/>
      <c r="CC124" s="214"/>
      <c r="CD124" s="214"/>
      <c r="CE124" s="214"/>
      <c r="CF124" s="214"/>
      <c r="CG124" s="214"/>
      <c r="CH124" s="214"/>
    </row>
    <row r="125" spans="1:86" x14ac:dyDescent="0.25">
      <c r="A125" s="214"/>
      <c r="B125" s="214"/>
      <c r="C125" s="214"/>
      <c r="D125" s="214"/>
      <c r="E125" s="214"/>
      <c r="F125" s="214"/>
      <c r="G125" s="214"/>
      <c r="H125" s="214"/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  <c r="AK125" s="214"/>
      <c r="AL125" s="214"/>
      <c r="AM125" s="214"/>
      <c r="AN125" s="214"/>
      <c r="AO125" s="214"/>
      <c r="AP125" s="214"/>
      <c r="AQ125" s="214"/>
      <c r="AR125" s="214"/>
      <c r="AS125" s="214"/>
      <c r="AT125" s="214"/>
      <c r="AU125" s="214"/>
      <c r="AV125" s="214"/>
      <c r="AW125" s="214"/>
      <c r="AX125" s="214"/>
      <c r="AY125" s="214"/>
      <c r="AZ125" s="214"/>
      <c r="BA125" s="214"/>
      <c r="BB125" s="214"/>
      <c r="BC125" s="214"/>
      <c r="BD125" s="214"/>
      <c r="BE125" s="214"/>
      <c r="BF125" s="214"/>
      <c r="BG125" s="214"/>
      <c r="BH125" s="214"/>
      <c r="BI125" s="214"/>
      <c r="BJ125" s="214"/>
      <c r="BK125" s="214"/>
      <c r="BL125" s="214"/>
      <c r="BM125" s="214"/>
      <c r="BN125" s="214"/>
      <c r="BO125" s="214"/>
      <c r="BP125" s="214"/>
      <c r="BQ125" s="214"/>
      <c r="BR125" s="214"/>
      <c r="BS125" s="214"/>
      <c r="BT125" s="214"/>
      <c r="BU125" s="214"/>
      <c r="BV125" s="214"/>
      <c r="BW125" s="214"/>
      <c r="BX125" s="214"/>
      <c r="BY125" s="214"/>
      <c r="BZ125" s="214"/>
      <c r="CA125" s="214"/>
      <c r="CB125" s="214"/>
      <c r="CC125" s="214"/>
      <c r="CD125" s="214"/>
      <c r="CE125" s="214"/>
      <c r="CF125" s="214"/>
    </row>
    <row r="126" spans="1:86" x14ac:dyDescent="0.25">
      <c r="A126" s="214"/>
      <c r="B126" s="214"/>
      <c r="C126" s="214"/>
      <c r="D126" s="214"/>
      <c r="E126" s="214"/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4"/>
      <c r="AH126" s="214"/>
      <c r="AI126" s="214"/>
      <c r="AJ126" s="214"/>
      <c r="AK126" s="214"/>
      <c r="AL126" s="214"/>
      <c r="AM126" s="214"/>
      <c r="AN126" s="214"/>
      <c r="AO126" s="214"/>
      <c r="AP126" s="214"/>
      <c r="AQ126" s="214"/>
      <c r="AR126" s="214"/>
      <c r="AS126" s="214"/>
      <c r="AT126" s="214"/>
      <c r="AU126" s="214"/>
      <c r="AV126" s="214"/>
      <c r="AW126" s="214"/>
      <c r="AX126" s="214"/>
      <c r="AY126" s="214"/>
      <c r="AZ126" s="214"/>
      <c r="BA126" s="214"/>
      <c r="BB126" s="214"/>
      <c r="BC126" s="214"/>
      <c r="BD126" s="214"/>
      <c r="BE126" s="214"/>
      <c r="BF126" s="214"/>
      <c r="BG126" s="214"/>
      <c r="BH126" s="214"/>
      <c r="BI126" s="214"/>
      <c r="BJ126" s="214"/>
      <c r="BK126" s="214"/>
      <c r="BL126" s="214"/>
      <c r="BM126" s="214"/>
      <c r="BN126" s="214"/>
      <c r="BO126" s="214"/>
      <c r="BP126" s="214"/>
      <c r="BQ126" s="214"/>
      <c r="BR126" s="214"/>
      <c r="BS126" s="214"/>
      <c r="BT126" s="214"/>
      <c r="BU126" s="214"/>
      <c r="BV126" s="214"/>
      <c r="BW126" s="214"/>
      <c r="BX126" s="214"/>
      <c r="BY126" s="214"/>
      <c r="BZ126" s="214"/>
      <c r="CA126" s="214"/>
      <c r="CB126" s="214"/>
      <c r="CC126" s="214"/>
      <c r="CD126" s="214"/>
      <c r="CE126" s="214"/>
      <c r="CF126" s="214"/>
    </row>
    <row r="127" spans="1:86" x14ac:dyDescent="0.25">
      <c r="A127" s="214"/>
      <c r="B127" s="214"/>
      <c r="C127" s="214"/>
      <c r="D127" s="214"/>
      <c r="E127" s="214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  <c r="AK127" s="214"/>
      <c r="AL127" s="214"/>
      <c r="AM127" s="214"/>
      <c r="AN127" s="214"/>
      <c r="AO127" s="214"/>
      <c r="AP127" s="214"/>
      <c r="AQ127" s="214"/>
      <c r="AR127" s="214"/>
      <c r="AS127" s="214"/>
      <c r="AT127" s="214"/>
      <c r="AU127" s="214"/>
      <c r="AV127" s="214"/>
      <c r="AW127" s="214"/>
      <c r="AX127" s="214"/>
      <c r="AY127" s="214"/>
      <c r="AZ127" s="214"/>
      <c r="BA127" s="214"/>
      <c r="BB127" s="214"/>
      <c r="BC127" s="214"/>
      <c r="BD127" s="214"/>
      <c r="BE127" s="214"/>
      <c r="BF127" s="214"/>
      <c r="BG127" s="214"/>
      <c r="BH127" s="214"/>
      <c r="BI127" s="214"/>
      <c r="BJ127" s="214"/>
      <c r="BK127" s="214"/>
      <c r="BL127" s="214"/>
      <c r="BM127" s="214"/>
      <c r="BN127" s="214"/>
      <c r="BO127" s="214"/>
      <c r="BP127" s="214"/>
      <c r="BQ127" s="214"/>
      <c r="BR127" s="214"/>
      <c r="BS127" s="214"/>
      <c r="BT127" s="214"/>
      <c r="BU127" s="214"/>
      <c r="BV127" s="214"/>
      <c r="BW127" s="214"/>
      <c r="BX127" s="214"/>
      <c r="BY127" s="214"/>
      <c r="BZ127" s="214"/>
      <c r="CA127" s="214"/>
      <c r="CB127" s="214"/>
      <c r="CC127" s="214"/>
      <c r="CD127" s="214"/>
      <c r="CE127" s="214"/>
      <c r="CF127" s="214"/>
    </row>
    <row r="128" spans="1:86" x14ac:dyDescent="0.25">
      <c r="A128" s="214"/>
      <c r="B128" s="214"/>
      <c r="C128" s="214"/>
      <c r="D128" s="214"/>
      <c r="E128" s="214"/>
      <c r="F128" s="214"/>
      <c r="G128" s="214"/>
      <c r="H128" s="214"/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  <c r="AK128" s="214"/>
      <c r="AL128" s="214"/>
      <c r="AM128" s="214"/>
      <c r="AN128" s="214"/>
      <c r="AO128" s="214"/>
      <c r="AP128" s="214"/>
      <c r="AQ128" s="214"/>
      <c r="AR128" s="214"/>
      <c r="AS128" s="214"/>
      <c r="AT128" s="214"/>
      <c r="AU128" s="214"/>
      <c r="AV128" s="214"/>
      <c r="AW128" s="214"/>
      <c r="AX128" s="214"/>
      <c r="AY128" s="214"/>
      <c r="AZ128" s="214"/>
      <c r="BA128" s="214"/>
      <c r="BB128" s="214"/>
      <c r="BC128" s="214"/>
      <c r="BD128" s="214"/>
      <c r="BE128" s="214"/>
      <c r="BF128" s="214"/>
      <c r="BG128" s="214"/>
      <c r="BH128" s="214"/>
      <c r="BI128" s="214"/>
      <c r="BJ128" s="214"/>
      <c r="BK128" s="214"/>
      <c r="BL128" s="214"/>
      <c r="BM128" s="214"/>
      <c r="BN128" s="214"/>
      <c r="BO128" s="214"/>
      <c r="BP128" s="214"/>
      <c r="BQ128" s="214"/>
      <c r="BR128" s="214"/>
      <c r="BS128" s="214"/>
      <c r="BT128" s="214"/>
      <c r="BU128" s="214"/>
      <c r="BV128" s="214"/>
      <c r="BW128" s="214"/>
      <c r="BX128" s="214"/>
      <c r="BY128" s="214"/>
      <c r="BZ128" s="214"/>
      <c r="CA128" s="214"/>
      <c r="CB128" s="214"/>
      <c r="CC128" s="214"/>
      <c r="CD128" s="214"/>
      <c r="CE128" s="214"/>
      <c r="CF128" s="214"/>
    </row>
    <row r="129" spans="1:84" x14ac:dyDescent="0.25">
      <c r="A129" s="214"/>
      <c r="B129" s="214"/>
      <c r="C129" s="214"/>
      <c r="D129" s="214"/>
      <c r="E129" s="214"/>
      <c r="F129" s="214"/>
      <c r="G129" s="214"/>
      <c r="H129" s="214"/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  <c r="AK129" s="214"/>
      <c r="AL129" s="214"/>
      <c r="AM129" s="214"/>
      <c r="AN129" s="214"/>
      <c r="AO129" s="214"/>
      <c r="AP129" s="214"/>
      <c r="AQ129" s="214"/>
      <c r="AR129" s="214"/>
      <c r="AS129" s="214"/>
      <c r="AT129" s="214"/>
      <c r="AU129" s="214"/>
      <c r="AV129" s="214"/>
      <c r="AW129" s="214"/>
      <c r="AX129" s="214"/>
      <c r="AY129" s="214"/>
      <c r="AZ129" s="214"/>
      <c r="BA129" s="214"/>
      <c r="BB129" s="214"/>
      <c r="BC129" s="214"/>
      <c r="BD129" s="214"/>
      <c r="BE129" s="214"/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4"/>
      <c r="BQ129" s="214"/>
      <c r="BR129" s="214"/>
      <c r="BS129" s="214"/>
      <c r="BT129" s="214"/>
      <c r="BU129" s="214"/>
      <c r="BV129" s="214"/>
      <c r="BW129" s="214"/>
      <c r="BX129" s="214"/>
      <c r="BY129" s="214"/>
      <c r="BZ129" s="214"/>
      <c r="CA129" s="214"/>
      <c r="CB129" s="214"/>
      <c r="CC129" s="214"/>
      <c r="CD129" s="214"/>
      <c r="CE129" s="214"/>
      <c r="CF129" s="214"/>
    </row>
    <row r="130" spans="1:84" x14ac:dyDescent="0.25">
      <c r="A130" s="214"/>
      <c r="B130" s="214"/>
      <c r="C130" s="214"/>
      <c r="D130" s="214"/>
      <c r="E130" s="214"/>
      <c r="F130" s="214"/>
      <c r="G130" s="214"/>
      <c r="H130" s="214"/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  <c r="AK130" s="214"/>
      <c r="AL130" s="214"/>
      <c r="AM130" s="214"/>
      <c r="AN130" s="214"/>
      <c r="AO130" s="214"/>
      <c r="AP130" s="214"/>
      <c r="AQ130" s="214"/>
      <c r="AR130" s="214"/>
      <c r="AS130" s="214"/>
      <c r="AT130" s="214"/>
      <c r="AU130" s="214"/>
      <c r="AV130" s="214"/>
      <c r="AW130" s="214"/>
      <c r="AX130" s="214"/>
      <c r="AY130" s="214"/>
      <c r="AZ130" s="214"/>
      <c r="BA130" s="214"/>
      <c r="BB130" s="214"/>
      <c r="BC130" s="214"/>
      <c r="BD130" s="214"/>
      <c r="BE130" s="214"/>
      <c r="BF130" s="214"/>
      <c r="BG130" s="214"/>
      <c r="BH130" s="214"/>
      <c r="BI130" s="214"/>
      <c r="BJ130" s="214"/>
      <c r="BK130" s="214"/>
      <c r="BL130" s="214"/>
      <c r="BM130" s="214"/>
      <c r="BN130" s="214"/>
      <c r="BO130" s="214"/>
      <c r="BP130" s="214"/>
      <c r="BQ130" s="214"/>
      <c r="BR130" s="214"/>
      <c r="BS130" s="214"/>
      <c r="BT130" s="214"/>
      <c r="BU130" s="214"/>
      <c r="BV130" s="214"/>
      <c r="BW130" s="214"/>
      <c r="BX130" s="214"/>
      <c r="BY130" s="214"/>
      <c r="BZ130" s="214"/>
      <c r="CA130" s="214"/>
      <c r="CB130" s="214"/>
      <c r="CC130" s="214"/>
      <c r="CD130" s="214"/>
      <c r="CE130" s="214"/>
      <c r="CF130" s="214"/>
    </row>
    <row r="131" spans="1:84" x14ac:dyDescent="0.25">
      <c r="A131" s="214"/>
      <c r="B131" s="214"/>
      <c r="C131" s="214"/>
      <c r="D131" s="214"/>
      <c r="E131" s="214"/>
      <c r="F131" s="214"/>
      <c r="G131" s="214"/>
      <c r="H131" s="214"/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  <c r="AK131" s="214"/>
      <c r="AL131" s="214"/>
      <c r="AM131" s="214"/>
      <c r="AN131" s="214"/>
      <c r="AO131" s="214"/>
      <c r="AP131" s="214"/>
      <c r="AQ131" s="214"/>
      <c r="AR131" s="214"/>
      <c r="AS131" s="214"/>
      <c r="AT131" s="214"/>
      <c r="AU131" s="214"/>
      <c r="AV131" s="214"/>
      <c r="AW131" s="214"/>
      <c r="AX131" s="214"/>
      <c r="AY131" s="214"/>
      <c r="AZ131" s="214"/>
      <c r="BA131" s="214"/>
      <c r="BB131" s="214"/>
      <c r="BC131" s="214"/>
      <c r="BD131" s="214"/>
      <c r="BE131" s="214"/>
      <c r="BF131" s="214"/>
      <c r="BG131" s="214"/>
      <c r="BH131" s="214"/>
      <c r="BI131" s="214"/>
      <c r="BJ131" s="214"/>
      <c r="BK131" s="214"/>
      <c r="BL131" s="214"/>
      <c r="BM131" s="214"/>
      <c r="BN131" s="214"/>
      <c r="BO131" s="214"/>
      <c r="BP131" s="214"/>
      <c r="BQ131" s="214"/>
      <c r="BR131" s="214"/>
      <c r="BS131" s="214"/>
      <c r="BT131" s="214"/>
      <c r="BU131" s="214"/>
      <c r="BV131" s="214"/>
      <c r="BW131" s="214"/>
      <c r="BX131" s="214"/>
      <c r="BY131" s="214"/>
      <c r="BZ131" s="214"/>
      <c r="CA131" s="214"/>
      <c r="CB131" s="214"/>
      <c r="CC131" s="214"/>
      <c r="CD131" s="214"/>
      <c r="CE131" s="214"/>
      <c r="CF131" s="214"/>
    </row>
    <row r="132" spans="1:84" x14ac:dyDescent="0.25">
      <c r="A132" s="214"/>
      <c r="B132" s="214"/>
      <c r="C132" s="214"/>
      <c r="D132" s="214"/>
      <c r="E132" s="214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  <c r="AF132" s="214"/>
      <c r="AG132" s="214"/>
      <c r="AH132" s="214"/>
      <c r="AI132" s="214"/>
      <c r="AJ132" s="214"/>
      <c r="AK132" s="214"/>
      <c r="AL132" s="214"/>
      <c r="AM132" s="214"/>
      <c r="AN132" s="214"/>
      <c r="AO132" s="214"/>
      <c r="AP132" s="214"/>
      <c r="AQ132" s="214"/>
      <c r="AR132" s="214"/>
      <c r="AS132" s="214"/>
      <c r="AT132" s="214"/>
      <c r="AU132" s="214"/>
      <c r="AV132" s="214"/>
      <c r="AW132" s="214"/>
      <c r="AX132" s="214"/>
      <c r="AY132" s="214"/>
      <c r="AZ132" s="214"/>
      <c r="BA132" s="214"/>
      <c r="BB132" s="214"/>
      <c r="BC132" s="214"/>
      <c r="BD132" s="214"/>
      <c r="BE132" s="214"/>
      <c r="BF132" s="214"/>
      <c r="BG132" s="214"/>
      <c r="BH132" s="214"/>
      <c r="BI132" s="214"/>
      <c r="BJ132" s="214"/>
      <c r="BK132" s="214"/>
      <c r="BL132" s="214"/>
      <c r="BM132" s="214"/>
      <c r="BN132" s="214"/>
      <c r="BO132" s="214"/>
      <c r="BP132" s="214"/>
      <c r="BQ132" s="214"/>
      <c r="BR132" s="214"/>
      <c r="BS132" s="214"/>
      <c r="BT132" s="214"/>
      <c r="BU132" s="214"/>
      <c r="BV132" s="214"/>
      <c r="BW132" s="214"/>
      <c r="BX132" s="214"/>
      <c r="BY132" s="214"/>
      <c r="BZ132" s="214"/>
      <c r="CA132" s="214"/>
      <c r="CB132" s="214"/>
      <c r="CC132" s="214"/>
      <c r="CD132" s="214"/>
      <c r="CE132" s="214"/>
      <c r="CF132" s="214"/>
    </row>
    <row r="133" spans="1:84" x14ac:dyDescent="0.25">
      <c r="A133" s="214"/>
      <c r="B133" s="214"/>
      <c r="C133" s="214"/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  <c r="AK133" s="214"/>
      <c r="AL133" s="214"/>
      <c r="AM133" s="214"/>
      <c r="AN133" s="214"/>
      <c r="AO133" s="214"/>
      <c r="AP133" s="214"/>
      <c r="AQ133" s="214"/>
      <c r="AR133" s="214"/>
      <c r="AS133" s="214"/>
      <c r="AT133" s="214"/>
      <c r="AU133" s="214"/>
      <c r="AV133" s="214"/>
      <c r="AW133" s="214"/>
      <c r="AX133" s="214"/>
      <c r="AY133" s="214"/>
      <c r="AZ133" s="214"/>
      <c r="BA133" s="214"/>
      <c r="BB133" s="214"/>
      <c r="BC133" s="214"/>
      <c r="BD133" s="214"/>
      <c r="BE133" s="214"/>
      <c r="BF133" s="214"/>
      <c r="BG133" s="214"/>
      <c r="BH133" s="214"/>
      <c r="BI133" s="214"/>
      <c r="BJ133" s="214"/>
      <c r="BK133" s="214"/>
      <c r="BL133" s="214"/>
      <c r="BM133" s="214"/>
      <c r="BN133" s="214"/>
      <c r="BO133" s="214"/>
      <c r="BP133" s="214"/>
      <c r="BQ133" s="214"/>
      <c r="BR133" s="214"/>
      <c r="BS133" s="214"/>
      <c r="BT133" s="214"/>
      <c r="BU133" s="214"/>
      <c r="BV133" s="214"/>
      <c r="BW133" s="214"/>
      <c r="BX133" s="214"/>
      <c r="BY133" s="214"/>
      <c r="BZ133" s="214"/>
      <c r="CA133" s="214"/>
      <c r="CB133" s="214"/>
      <c r="CC133" s="214"/>
      <c r="CD133" s="214"/>
      <c r="CE133" s="214"/>
      <c r="CF133" s="214"/>
    </row>
    <row r="134" spans="1:84" x14ac:dyDescent="0.25">
      <c r="A134" s="214"/>
      <c r="B134" s="214"/>
      <c r="C134" s="214"/>
      <c r="D134" s="214"/>
      <c r="E134" s="214"/>
      <c r="F134" s="214"/>
      <c r="G134" s="214"/>
      <c r="H134" s="214"/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  <c r="AK134" s="214"/>
      <c r="AL134" s="214"/>
      <c r="AM134" s="214"/>
      <c r="AN134" s="214"/>
      <c r="AO134" s="214"/>
      <c r="AP134" s="214"/>
      <c r="AQ134" s="214"/>
      <c r="AR134" s="214"/>
      <c r="AS134" s="214"/>
      <c r="AT134" s="214"/>
      <c r="AU134" s="214"/>
      <c r="AV134" s="214"/>
      <c r="AW134" s="214"/>
      <c r="AX134" s="214"/>
      <c r="AY134" s="214"/>
      <c r="AZ134" s="214"/>
      <c r="BA134" s="214"/>
      <c r="BB134" s="214"/>
      <c r="BC134" s="214"/>
      <c r="BD134" s="214"/>
      <c r="BE134" s="214"/>
      <c r="BF134" s="214"/>
      <c r="BG134" s="214"/>
      <c r="BH134" s="214"/>
      <c r="BI134" s="214"/>
      <c r="BJ134" s="214"/>
      <c r="BK134" s="214"/>
      <c r="BL134" s="214"/>
      <c r="BM134" s="214"/>
      <c r="BN134" s="214"/>
      <c r="BO134" s="214"/>
      <c r="BP134" s="214"/>
      <c r="BQ134" s="214"/>
      <c r="BR134" s="214"/>
      <c r="BS134" s="214"/>
      <c r="BT134" s="214"/>
      <c r="BU134" s="214"/>
      <c r="BV134" s="214"/>
      <c r="BW134" s="214"/>
      <c r="BX134" s="214"/>
      <c r="BY134" s="214"/>
      <c r="BZ134" s="214"/>
      <c r="CA134" s="214"/>
      <c r="CB134" s="214"/>
      <c r="CC134" s="214"/>
      <c r="CD134" s="214"/>
      <c r="CE134" s="214"/>
      <c r="CF134" s="214"/>
    </row>
    <row r="135" spans="1:84" x14ac:dyDescent="0.25">
      <c r="A135" s="214"/>
      <c r="B135" s="214"/>
      <c r="C135" s="214"/>
      <c r="D135" s="214"/>
      <c r="E135" s="214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  <c r="AF135" s="214"/>
      <c r="AG135" s="214"/>
      <c r="AH135" s="214"/>
      <c r="AI135" s="214"/>
      <c r="AJ135" s="214"/>
      <c r="AK135" s="214"/>
      <c r="AL135" s="214"/>
      <c r="AM135" s="214"/>
      <c r="AN135" s="214"/>
      <c r="AO135" s="214"/>
      <c r="AP135" s="214"/>
      <c r="AQ135" s="214"/>
      <c r="AR135" s="214"/>
      <c r="AS135" s="214"/>
      <c r="AT135" s="214"/>
      <c r="AU135" s="214"/>
      <c r="AV135" s="214"/>
      <c r="AW135" s="214"/>
      <c r="AX135" s="214"/>
      <c r="AY135" s="214"/>
      <c r="AZ135" s="214"/>
      <c r="BA135" s="214"/>
      <c r="BB135" s="214"/>
      <c r="BC135" s="214"/>
      <c r="BD135" s="214"/>
      <c r="BE135" s="214"/>
      <c r="BF135" s="214"/>
      <c r="BG135" s="214"/>
      <c r="BH135" s="214"/>
      <c r="BI135" s="214"/>
      <c r="BJ135" s="214"/>
      <c r="BK135" s="214"/>
      <c r="BL135" s="214"/>
      <c r="BM135" s="214"/>
      <c r="BN135" s="214"/>
      <c r="BO135" s="214"/>
      <c r="BP135" s="214"/>
      <c r="BQ135" s="214"/>
      <c r="BR135" s="214"/>
      <c r="BS135" s="214"/>
      <c r="BT135" s="214"/>
      <c r="BU135" s="214"/>
      <c r="BV135" s="214"/>
      <c r="BW135" s="214"/>
      <c r="BX135" s="214"/>
      <c r="BY135" s="214"/>
      <c r="BZ135" s="214"/>
      <c r="CA135" s="214"/>
      <c r="CB135" s="214"/>
      <c r="CC135" s="214"/>
      <c r="CD135" s="214"/>
      <c r="CE135" s="214"/>
      <c r="CF135" s="214"/>
    </row>
    <row r="136" spans="1:84" x14ac:dyDescent="0.25">
      <c r="A136" s="214"/>
      <c r="B136" s="214"/>
      <c r="C136" s="214"/>
      <c r="D136" s="214"/>
      <c r="E136" s="214"/>
      <c r="F136" s="214"/>
      <c r="G136" s="214"/>
      <c r="H136" s="214"/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  <c r="AA136" s="214"/>
      <c r="AB136" s="214"/>
      <c r="AC136" s="214"/>
      <c r="AD136" s="214"/>
      <c r="AE136" s="214"/>
      <c r="AF136" s="214"/>
      <c r="AG136" s="214"/>
      <c r="AH136" s="214"/>
      <c r="AI136" s="214"/>
      <c r="AJ136" s="214"/>
      <c r="AK136" s="214"/>
      <c r="AL136" s="214"/>
      <c r="AM136" s="214"/>
      <c r="AN136" s="214"/>
      <c r="AO136" s="214"/>
      <c r="AP136" s="214"/>
      <c r="AQ136" s="214"/>
      <c r="AR136" s="214"/>
      <c r="AS136" s="214"/>
      <c r="AT136" s="214"/>
      <c r="AU136" s="214"/>
      <c r="AV136" s="214"/>
      <c r="AW136" s="214"/>
      <c r="AX136" s="214"/>
      <c r="AY136" s="214"/>
      <c r="AZ136" s="214"/>
      <c r="BA136" s="214"/>
      <c r="BB136" s="214"/>
      <c r="BC136" s="214"/>
      <c r="BD136" s="214"/>
      <c r="BE136" s="214"/>
      <c r="BF136" s="214"/>
      <c r="BG136" s="214"/>
      <c r="BH136" s="214"/>
      <c r="BI136" s="214"/>
      <c r="BJ136" s="214"/>
      <c r="BK136" s="214"/>
      <c r="BL136" s="214"/>
      <c r="BM136" s="214"/>
      <c r="BN136" s="214"/>
      <c r="BO136" s="214"/>
      <c r="BP136" s="214"/>
      <c r="BQ136" s="214"/>
      <c r="BR136" s="214"/>
      <c r="BS136" s="214"/>
      <c r="BT136" s="214"/>
      <c r="BU136" s="214"/>
      <c r="BV136" s="214"/>
      <c r="BW136" s="214"/>
      <c r="BX136" s="214"/>
      <c r="BY136" s="214"/>
      <c r="BZ136" s="214"/>
      <c r="CA136" s="214"/>
      <c r="CB136" s="214"/>
      <c r="CC136" s="214"/>
      <c r="CD136" s="214"/>
      <c r="CE136" s="214"/>
      <c r="CF136" s="214"/>
    </row>
    <row r="137" spans="1:84" x14ac:dyDescent="0.25">
      <c r="A137" s="214"/>
      <c r="B137" s="214"/>
      <c r="C137" s="214"/>
      <c r="D137" s="214"/>
      <c r="E137" s="214"/>
      <c r="F137" s="214"/>
      <c r="G137" s="214"/>
      <c r="H137" s="214"/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  <c r="AK137" s="214"/>
      <c r="AL137" s="214"/>
      <c r="AM137" s="214"/>
      <c r="AN137" s="214"/>
      <c r="AO137" s="214"/>
      <c r="AP137" s="214"/>
      <c r="AQ137" s="214"/>
      <c r="AR137" s="214"/>
      <c r="AS137" s="214"/>
      <c r="AT137" s="214"/>
      <c r="AU137" s="214"/>
      <c r="AV137" s="214"/>
      <c r="AW137" s="214"/>
      <c r="AX137" s="214"/>
      <c r="AY137" s="214"/>
      <c r="AZ137" s="214"/>
      <c r="BA137" s="214"/>
      <c r="BB137" s="214"/>
      <c r="BC137" s="214"/>
      <c r="BD137" s="214"/>
      <c r="BE137" s="214"/>
      <c r="BF137" s="214"/>
      <c r="BG137" s="214"/>
      <c r="BH137" s="214"/>
      <c r="BI137" s="214"/>
      <c r="BJ137" s="214"/>
      <c r="BK137" s="214"/>
      <c r="BL137" s="214"/>
      <c r="BM137" s="214"/>
      <c r="BN137" s="214"/>
      <c r="BO137" s="214"/>
      <c r="BP137" s="214"/>
      <c r="BQ137" s="214"/>
      <c r="BR137" s="214"/>
      <c r="BS137" s="214"/>
      <c r="BT137" s="214"/>
      <c r="BU137" s="214"/>
      <c r="BV137" s="214"/>
      <c r="BW137" s="214"/>
      <c r="BX137" s="214"/>
      <c r="BY137" s="214"/>
      <c r="BZ137" s="214"/>
      <c r="CA137" s="214"/>
      <c r="CB137" s="214"/>
      <c r="CC137" s="214"/>
      <c r="CD137" s="214"/>
      <c r="CE137" s="214"/>
      <c r="CF137" s="214"/>
    </row>
    <row r="138" spans="1:84" x14ac:dyDescent="0.25">
      <c r="A138" s="214"/>
      <c r="B138" s="214"/>
      <c r="C138" s="214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4"/>
      <c r="AP138" s="214"/>
      <c r="AQ138" s="214"/>
      <c r="AR138" s="214"/>
      <c r="AS138" s="214"/>
      <c r="AT138" s="214"/>
      <c r="AU138" s="214"/>
      <c r="AV138" s="214"/>
      <c r="AW138" s="214"/>
      <c r="AX138" s="214"/>
      <c r="AY138" s="214"/>
      <c r="AZ138" s="214"/>
      <c r="BA138" s="214"/>
      <c r="BB138" s="214"/>
      <c r="BC138" s="214"/>
      <c r="BD138" s="214"/>
      <c r="BE138" s="214"/>
      <c r="BF138" s="214"/>
      <c r="BG138" s="214"/>
      <c r="BH138" s="214"/>
      <c r="BI138" s="214"/>
      <c r="BJ138" s="214"/>
      <c r="BK138" s="214"/>
      <c r="BL138" s="214"/>
      <c r="BM138" s="214"/>
      <c r="BN138" s="214"/>
      <c r="BO138" s="214"/>
      <c r="BP138" s="214"/>
      <c r="BQ138" s="214"/>
      <c r="BR138" s="214"/>
      <c r="BS138" s="214"/>
      <c r="BT138" s="214"/>
      <c r="BU138" s="214"/>
      <c r="BV138" s="214"/>
      <c r="BW138" s="214"/>
      <c r="BX138" s="214"/>
      <c r="BY138" s="214"/>
      <c r="BZ138" s="214"/>
      <c r="CA138" s="214"/>
      <c r="CB138" s="214"/>
      <c r="CC138" s="214"/>
      <c r="CD138" s="214"/>
      <c r="CE138" s="214"/>
      <c r="CF138" s="214"/>
    </row>
    <row r="139" spans="1:84" x14ac:dyDescent="0.25">
      <c r="A139" s="214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4"/>
      <c r="AP139" s="214"/>
      <c r="AQ139" s="214"/>
      <c r="AR139" s="214"/>
      <c r="AS139" s="214"/>
      <c r="AT139" s="214"/>
      <c r="AU139" s="214"/>
      <c r="AV139" s="214"/>
      <c r="AW139" s="214"/>
      <c r="AX139" s="214"/>
      <c r="AY139" s="214"/>
      <c r="AZ139" s="214"/>
      <c r="BA139" s="214"/>
      <c r="BB139" s="214"/>
      <c r="BC139" s="214"/>
      <c r="BD139" s="214"/>
      <c r="BE139" s="214"/>
      <c r="BF139" s="214"/>
      <c r="BG139" s="214"/>
      <c r="BH139" s="214"/>
      <c r="BI139" s="214"/>
      <c r="BJ139" s="214"/>
      <c r="BK139" s="214"/>
      <c r="BL139" s="214"/>
      <c r="BM139" s="214"/>
      <c r="BN139" s="214"/>
      <c r="BO139" s="214"/>
      <c r="BP139" s="214"/>
      <c r="BQ139" s="214"/>
      <c r="BR139" s="214"/>
      <c r="BS139" s="214"/>
      <c r="BT139" s="214"/>
      <c r="BU139" s="214"/>
      <c r="BV139" s="214"/>
      <c r="BW139" s="214"/>
      <c r="BX139" s="214"/>
      <c r="BY139" s="214"/>
      <c r="BZ139" s="214"/>
      <c r="CA139" s="214"/>
      <c r="CB139" s="214"/>
      <c r="CC139" s="214"/>
      <c r="CD139" s="214"/>
      <c r="CE139" s="214"/>
      <c r="CF139" s="214"/>
    </row>
    <row r="140" spans="1:84" x14ac:dyDescent="0.25">
      <c r="A140" s="214"/>
      <c r="B140" s="214"/>
      <c r="C140" s="214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  <c r="AK140" s="214"/>
      <c r="AL140" s="214"/>
      <c r="AM140" s="214"/>
      <c r="AN140" s="214"/>
      <c r="AO140" s="214"/>
      <c r="AP140" s="214"/>
      <c r="AQ140" s="214"/>
      <c r="AR140" s="214"/>
      <c r="AS140" s="214"/>
      <c r="AT140" s="214"/>
      <c r="AU140" s="214"/>
      <c r="AV140" s="214"/>
      <c r="AW140" s="214"/>
      <c r="AX140" s="214"/>
      <c r="AY140" s="214"/>
      <c r="AZ140" s="214"/>
      <c r="BA140" s="214"/>
      <c r="BB140" s="214"/>
      <c r="BC140" s="214"/>
      <c r="BD140" s="214"/>
      <c r="BE140" s="214"/>
      <c r="BF140" s="214"/>
      <c r="BG140" s="214"/>
      <c r="BH140" s="214"/>
      <c r="BI140" s="214"/>
      <c r="BJ140" s="214"/>
      <c r="BK140" s="214"/>
      <c r="BL140" s="214"/>
      <c r="BM140" s="214"/>
      <c r="BN140" s="214"/>
      <c r="BO140" s="214"/>
      <c r="BP140" s="214"/>
      <c r="BQ140" s="214"/>
      <c r="BR140" s="214"/>
      <c r="BS140" s="214"/>
      <c r="BT140" s="214"/>
      <c r="BU140" s="214"/>
      <c r="BV140" s="214"/>
      <c r="BW140" s="214"/>
      <c r="BX140" s="214"/>
      <c r="BY140" s="214"/>
      <c r="BZ140" s="214"/>
      <c r="CA140" s="214"/>
      <c r="CB140" s="214"/>
      <c r="CC140" s="214"/>
      <c r="CD140" s="214"/>
      <c r="CE140" s="214"/>
      <c r="CF140" s="214"/>
    </row>
    <row r="141" spans="1:84" x14ac:dyDescent="0.25">
      <c r="A141" s="214"/>
      <c r="B141" s="214"/>
      <c r="C141" s="214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  <c r="AK141" s="214"/>
      <c r="AL141" s="214"/>
      <c r="AM141" s="214"/>
      <c r="AN141" s="214"/>
      <c r="AO141" s="214"/>
      <c r="AP141" s="214"/>
      <c r="AQ141" s="214"/>
      <c r="AR141" s="214"/>
      <c r="AS141" s="214"/>
      <c r="AT141" s="214"/>
      <c r="AU141" s="214"/>
      <c r="AV141" s="214"/>
      <c r="AW141" s="214"/>
      <c r="AX141" s="214"/>
      <c r="AY141" s="214"/>
      <c r="AZ141" s="214"/>
      <c r="BA141" s="214"/>
      <c r="BB141" s="214"/>
      <c r="BC141" s="214"/>
      <c r="BD141" s="214"/>
      <c r="BE141" s="214"/>
      <c r="BF141" s="214"/>
      <c r="BG141" s="214"/>
      <c r="BH141" s="214"/>
      <c r="BI141" s="214"/>
      <c r="BJ141" s="214"/>
      <c r="BK141" s="214"/>
      <c r="BL141" s="214"/>
      <c r="BM141" s="214"/>
      <c r="BN141" s="214"/>
      <c r="BO141" s="214"/>
      <c r="BP141" s="214"/>
      <c r="BQ141" s="214"/>
      <c r="BR141" s="214"/>
      <c r="BS141" s="214"/>
      <c r="BT141" s="214"/>
      <c r="BU141" s="214"/>
      <c r="BV141" s="214"/>
      <c r="BW141" s="214"/>
      <c r="BX141" s="214"/>
      <c r="BY141" s="214"/>
      <c r="BZ141" s="214"/>
      <c r="CA141" s="214"/>
      <c r="CB141" s="214"/>
      <c r="CC141" s="214"/>
      <c r="CD141" s="214"/>
      <c r="CE141" s="214"/>
      <c r="CF141" s="214"/>
    </row>
    <row r="142" spans="1:84" x14ac:dyDescent="0.25">
      <c r="A142" s="214"/>
      <c r="B142" s="214"/>
      <c r="C142" s="214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4"/>
      <c r="AH142" s="214"/>
      <c r="AI142" s="214"/>
      <c r="AJ142" s="214"/>
      <c r="AK142" s="214"/>
      <c r="AL142" s="214"/>
      <c r="AM142" s="214"/>
      <c r="AN142" s="214"/>
      <c r="AO142" s="214"/>
      <c r="AP142" s="214"/>
      <c r="AQ142" s="214"/>
      <c r="AR142" s="214"/>
      <c r="AS142" s="214"/>
      <c r="AT142" s="214"/>
      <c r="AU142" s="214"/>
      <c r="AV142" s="214"/>
      <c r="AW142" s="214"/>
      <c r="AX142" s="214"/>
      <c r="AY142" s="214"/>
      <c r="AZ142" s="214"/>
      <c r="BA142" s="214"/>
      <c r="BB142" s="214"/>
      <c r="BC142" s="214"/>
      <c r="BD142" s="214"/>
      <c r="BE142" s="214"/>
      <c r="BF142" s="214"/>
      <c r="BG142" s="214"/>
      <c r="BH142" s="214"/>
      <c r="BI142" s="214"/>
      <c r="BJ142" s="214"/>
      <c r="BK142" s="214"/>
      <c r="BL142" s="214"/>
      <c r="BM142" s="214"/>
      <c r="BN142" s="214"/>
      <c r="BO142" s="214"/>
      <c r="BP142" s="214"/>
      <c r="BQ142" s="214"/>
      <c r="BR142" s="214"/>
      <c r="BS142" s="214"/>
      <c r="BT142" s="214"/>
      <c r="BU142" s="214"/>
      <c r="BV142" s="214"/>
      <c r="BW142" s="214"/>
      <c r="BX142" s="214"/>
      <c r="BY142" s="214"/>
      <c r="BZ142" s="214"/>
      <c r="CA142" s="214"/>
      <c r="CB142" s="214"/>
      <c r="CC142" s="214"/>
      <c r="CD142" s="214"/>
      <c r="CE142" s="214"/>
      <c r="CF142" s="214"/>
    </row>
    <row r="143" spans="1:84" x14ac:dyDescent="0.25">
      <c r="A143" s="214"/>
      <c r="B143" s="214"/>
      <c r="C143" s="214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4"/>
      <c r="AH143" s="214"/>
      <c r="AI143" s="214"/>
      <c r="AJ143" s="214"/>
      <c r="AK143" s="214"/>
      <c r="AL143" s="214"/>
      <c r="AM143" s="214"/>
      <c r="AN143" s="214"/>
      <c r="AO143" s="214"/>
      <c r="AP143" s="214"/>
      <c r="AQ143" s="214"/>
      <c r="AR143" s="214"/>
      <c r="AS143" s="214"/>
      <c r="AT143" s="214"/>
      <c r="AU143" s="214"/>
      <c r="AV143" s="214"/>
      <c r="AW143" s="214"/>
      <c r="AX143" s="214"/>
      <c r="AY143" s="214"/>
      <c r="AZ143" s="214"/>
      <c r="BA143" s="214"/>
      <c r="BB143" s="214"/>
      <c r="BC143" s="214"/>
      <c r="BD143" s="214"/>
      <c r="BE143" s="214"/>
      <c r="BF143" s="214"/>
      <c r="BG143" s="214"/>
      <c r="BH143" s="214"/>
      <c r="BI143" s="214"/>
      <c r="BJ143" s="214"/>
      <c r="BK143" s="214"/>
      <c r="BL143" s="214"/>
      <c r="BM143" s="214"/>
      <c r="BN143" s="214"/>
      <c r="BO143" s="214"/>
      <c r="BP143" s="214"/>
      <c r="BQ143" s="214"/>
      <c r="BR143" s="214"/>
      <c r="BS143" s="214"/>
      <c r="BT143" s="214"/>
      <c r="BU143" s="214"/>
      <c r="BV143" s="214"/>
      <c r="BW143" s="214"/>
      <c r="BX143" s="214"/>
      <c r="BY143" s="214"/>
      <c r="BZ143" s="214"/>
      <c r="CA143" s="214"/>
      <c r="CB143" s="214"/>
      <c r="CC143" s="214"/>
      <c r="CD143" s="214"/>
      <c r="CE143" s="214"/>
      <c r="CF143" s="214"/>
    </row>
    <row r="144" spans="1:84" x14ac:dyDescent="0.25">
      <c r="A144" s="214"/>
      <c r="B144" s="214"/>
      <c r="C144" s="214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  <c r="AK144" s="214"/>
      <c r="AL144" s="214"/>
      <c r="AM144" s="214"/>
      <c r="AN144" s="214"/>
      <c r="AO144" s="214"/>
      <c r="AP144" s="214"/>
      <c r="AQ144" s="214"/>
      <c r="AR144" s="214"/>
      <c r="AS144" s="214"/>
      <c r="AT144" s="214"/>
      <c r="AU144" s="214"/>
      <c r="AV144" s="214"/>
      <c r="AW144" s="214"/>
      <c r="AX144" s="214"/>
      <c r="AY144" s="214"/>
      <c r="AZ144" s="214"/>
      <c r="BA144" s="214"/>
      <c r="BB144" s="214"/>
      <c r="BC144" s="214"/>
      <c r="BD144" s="214"/>
      <c r="BE144" s="214"/>
      <c r="BF144" s="214"/>
      <c r="BG144" s="214"/>
      <c r="BH144" s="214"/>
      <c r="BI144" s="214"/>
      <c r="BJ144" s="214"/>
      <c r="BK144" s="214"/>
      <c r="BL144" s="214"/>
      <c r="BM144" s="214"/>
      <c r="BN144" s="214"/>
      <c r="BO144" s="214"/>
      <c r="BP144" s="214"/>
      <c r="BQ144" s="214"/>
      <c r="BR144" s="214"/>
      <c r="BS144" s="214"/>
      <c r="BT144" s="214"/>
      <c r="BU144" s="214"/>
      <c r="BV144" s="214"/>
      <c r="BW144" s="214"/>
      <c r="BX144" s="214"/>
      <c r="BY144" s="214"/>
      <c r="BZ144" s="214"/>
      <c r="CA144" s="214"/>
      <c r="CB144" s="214"/>
      <c r="CC144" s="214"/>
      <c r="CD144" s="214"/>
      <c r="CE144" s="214"/>
      <c r="CF144" s="214"/>
    </row>
    <row r="145" spans="1:84" x14ac:dyDescent="0.25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  <c r="AA145" s="214"/>
      <c r="AB145" s="214"/>
      <c r="AC145" s="214"/>
      <c r="AD145" s="214"/>
      <c r="AE145" s="214"/>
      <c r="AF145" s="214"/>
      <c r="AG145" s="214"/>
      <c r="AH145" s="214"/>
      <c r="AI145" s="214"/>
      <c r="AJ145" s="214"/>
      <c r="AK145" s="214"/>
      <c r="AL145" s="214"/>
      <c r="AM145" s="214"/>
      <c r="AN145" s="214"/>
      <c r="AO145" s="214"/>
      <c r="AP145" s="214"/>
      <c r="AQ145" s="214"/>
      <c r="AR145" s="214"/>
      <c r="AS145" s="214"/>
      <c r="AT145" s="214"/>
      <c r="AU145" s="214"/>
      <c r="AV145" s="214"/>
      <c r="AW145" s="214"/>
      <c r="AX145" s="214"/>
      <c r="AY145" s="214"/>
      <c r="AZ145" s="214"/>
      <c r="BA145" s="214"/>
      <c r="BB145" s="214"/>
      <c r="BC145" s="214"/>
      <c r="BD145" s="214"/>
      <c r="BE145" s="214"/>
      <c r="BF145" s="214"/>
      <c r="BG145" s="214"/>
      <c r="BH145" s="214"/>
      <c r="BI145" s="214"/>
      <c r="BJ145" s="214"/>
      <c r="BK145" s="214"/>
      <c r="BL145" s="214"/>
      <c r="BM145" s="214"/>
      <c r="BN145" s="214"/>
      <c r="BO145" s="214"/>
      <c r="BP145" s="214"/>
      <c r="BQ145" s="214"/>
      <c r="BR145" s="214"/>
      <c r="BS145" s="214"/>
      <c r="BT145" s="214"/>
      <c r="BU145" s="214"/>
      <c r="BV145" s="214"/>
      <c r="BW145" s="214"/>
      <c r="BX145" s="214"/>
      <c r="BY145" s="214"/>
      <c r="BZ145" s="214"/>
      <c r="CA145" s="214"/>
      <c r="CB145" s="214"/>
      <c r="CC145" s="214"/>
      <c r="CD145" s="214"/>
      <c r="CE145" s="214"/>
      <c r="CF145" s="214"/>
    </row>
    <row r="146" spans="1:84" x14ac:dyDescent="0.25">
      <c r="A146" s="214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  <c r="AK146" s="214"/>
      <c r="AL146" s="214"/>
      <c r="AM146" s="214"/>
      <c r="AN146" s="214"/>
      <c r="AO146" s="214"/>
      <c r="AP146" s="214"/>
      <c r="AQ146" s="214"/>
      <c r="AR146" s="214"/>
      <c r="AS146" s="214"/>
      <c r="AT146" s="214"/>
      <c r="AU146" s="214"/>
      <c r="AV146" s="214"/>
      <c r="AW146" s="214"/>
      <c r="AX146" s="214"/>
      <c r="AY146" s="214"/>
      <c r="AZ146" s="214"/>
      <c r="BA146" s="214"/>
      <c r="BB146" s="214"/>
      <c r="BC146" s="214"/>
      <c r="BD146" s="214"/>
      <c r="BE146" s="214"/>
      <c r="BF146" s="214"/>
      <c r="BG146" s="214"/>
      <c r="BH146" s="214"/>
      <c r="BI146" s="214"/>
      <c r="BJ146" s="214"/>
      <c r="BK146" s="214"/>
      <c r="BL146" s="214"/>
      <c r="BM146" s="214"/>
      <c r="BN146" s="214"/>
      <c r="BO146" s="214"/>
      <c r="BP146" s="214"/>
      <c r="BQ146" s="214"/>
      <c r="BR146" s="214"/>
      <c r="BS146" s="214"/>
      <c r="BT146" s="214"/>
      <c r="BU146" s="214"/>
      <c r="BV146" s="214"/>
      <c r="BW146" s="214"/>
      <c r="BX146" s="214"/>
      <c r="BY146" s="214"/>
      <c r="BZ146" s="214"/>
      <c r="CA146" s="214"/>
      <c r="CB146" s="214"/>
      <c r="CC146" s="214"/>
      <c r="CD146" s="214"/>
      <c r="CE146" s="214"/>
      <c r="CF146" s="214"/>
    </row>
    <row r="147" spans="1:84" x14ac:dyDescent="0.25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  <c r="AK147" s="214"/>
      <c r="AL147" s="214"/>
      <c r="AM147" s="214"/>
      <c r="AN147" s="214"/>
      <c r="AO147" s="214"/>
      <c r="AP147" s="214"/>
      <c r="AQ147" s="214"/>
      <c r="AR147" s="214"/>
      <c r="AS147" s="214"/>
      <c r="AT147" s="214"/>
      <c r="AU147" s="214"/>
      <c r="AV147" s="214"/>
      <c r="AW147" s="214"/>
      <c r="AX147" s="214"/>
      <c r="AY147" s="214"/>
      <c r="AZ147" s="214"/>
      <c r="BA147" s="214"/>
      <c r="BB147" s="214"/>
      <c r="BC147" s="214"/>
      <c r="BD147" s="214"/>
      <c r="BE147" s="214"/>
      <c r="BF147" s="214"/>
      <c r="BG147" s="214"/>
      <c r="BH147" s="214"/>
      <c r="BI147" s="214"/>
      <c r="BJ147" s="214"/>
      <c r="BK147" s="214"/>
      <c r="BL147" s="214"/>
      <c r="BM147" s="214"/>
      <c r="BN147" s="214"/>
      <c r="BO147" s="214"/>
      <c r="BP147" s="214"/>
      <c r="BQ147" s="214"/>
      <c r="BR147" s="214"/>
      <c r="BS147" s="214"/>
      <c r="BT147" s="214"/>
      <c r="BU147" s="214"/>
      <c r="BV147" s="214"/>
      <c r="BW147" s="214"/>
      <c r="BX147" s="214"/>
      <c r="BY147" s="214"/>
      <c r="BZ147" s="214"/>
      <c r="CA147" s="214"/>
      <c r="CB147" s="214"/>
      <c r="CC147" s="214"/>
      <c r="CD147" s="214"/>
      <c r="CE147" s="214"/>
      <c r="CF147" s="214"/>
    </row>
    <row r="148" spans="1:84" x14ac:dyDescent="0.25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  <c r="AA148" s="214"/>
      <c r="AB148" s="214"/>
      <c r="AC148" s="214"/>
      <c r="AD148" s="214"/>
      <c r="AE148" s="214"/>
      <c r="AF148" s="214"/>
      <c r="AG148" s="214"/>
      <c r="AH148" s="214"/>
      <c r="AI148" s="214"/>
      <c r="AJ148" s="214"/>
      <c r="AK148" s="214"/>
      <c r="AL148" s="214"/>
      <c r="AM148" s="214"/>
      <c r="AN148" s="214"/>
      <c r="AO148" s="214"/>
      <c r="AP148" s="214"/>
      <c r="AQ148" s="214"/>
      <c r="AR148" s="214"/>
      <c r="AS148" s="214"/>
      <c r="AT148" s="214"/>
      <c r="AU148" s="214"/>
      <c r="AV148" s="214"/>
      <c r="AW148" s="214"/>
      <c r="AX148" s="214"/>
      <c r="AY148" s="214"/>
      <c r="AZ148" s="214"/>
      <c r="BA148" s="214"/>
      <c r="BB148" s="214"/>
      <c r="BC148" s="214"/>
      <c r="BD148" s="214"/>
      <c r="BE148" s="214"/>
      <c r="BF148" s="214"/>
      <c r="BG148" s="214"/>
      <c r="BH148" s="214"/>
      <c r="BI148" s="214"/>
      <c r="BJ148" s="214"/>
      <c r="BK148" s="214"/>
      <c r="BL148" s="214"/>
      <c r="BM148" s="214"/>
      <c r="BN148" s="214"/>
      <c r="BO148" s="214"/>
      <c r="BP148" s="214"/>
      <c r="BQ148" s="214"/>
      <c r="BR148" s="214"/>
      <c r="BS148" s="214"/>
      <c r="BT148" s="214"/>
      <c r="BU148" s="214"/>
      <c r="BV148" s="214"/>
      <c r="BW148" s="214"/>
      <c r="BX148" s="214"/>
      <c r="BY148" s="214"/>
      <c r="BZ148" s="214"/>
      <c r="CA148" s="214"/>
      <c r="CB148" s="214"/>
      <c r="CC148" s="214"/>
      <c r="CD148" s="214"/>
      <c r="CE148" s="214"/>
      <c r="CF148" s="214"/>
    </row>
    <row r="149" spans="1:84" x14ac:dyDescent="0.25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  <c r="AA149" s="214"/>
      <c r="AB149" s="214"/>
      <c r="AC149" s="214"/>
      <c r="AD149" s="214"/>
      <c r="AE149" s="214"/>
      <c r="AF149" s="214"/>
      <c r="AG149" s="214"/>
      <c r="AH149" s="214"/>
      <c r="AI149" s="214"/>
      <c r="AJ149" s="214"/>
      <c r="AK149" s="214"/>
      <c r="AL149" s="214"/>
      <c r="AM149" s="214"/>
      <c r="AN149" s="214"/>
      <c r="AO149" s="214"/>
      <c r="AP149" s="214"/>
      <c r="AQ149" s="214"/>
      <c r="AR149" s="214"/>
      <c r="AS149" s="214"/>
      <c r="AT149" s="214"/>
      <c r="AU149" s="214"/>
      <c r="AV149" s="214"/>
      <c r="AW149" s="214"/>
      <c r="AX149" s="214"/>
      <c r="AY149" s="214"/>
      <c r="AZ149" s="214"/>
      <c r="BA149" s="214"/>
      <c r="BB149" s="214"/>
      <c r="BC149" s="214"/>
      <c r="BD149" s="214"/>
      <c r="BE149" s="214"/>
      <c r="BF149" s="214"/>
      <c r="BG149" s="214"/>
      <c r="BH149" s="214"/>
      <c r="BI149" s="214"/>
      <c r="BJ149" s="214"/>
      <c r="BK149" s="214"/>
      <c r="BL149" s="214"/>
      <c r="BM149" s="214"/>
      <c r="BN149" s="214"/>
      <c r="BO149" s="214"/>
      <c r="BP149" s="214"/>
      <c r="BQ149" s="214"/>
      <c r="BR149" s="214"/>
      <c r="BS149" s="214"/>
      <c r="BT149" s="214"/>
      <c r="BU149" s="214"/>
      <c r="BV149" s="214"/>
      <c r="BW149" s="214"/>
      <c r="BX149" s="214"/>
      <c r="BY149" s="214"/>
      <c r="BZ149" s="214"/>
      <c r="CA149" s="214"/>
      <c r="CB149" s="214"/>
      <c r="CC149" s="214"/>
      <c r="CD149" s="214"/>
      <c r="CE149" s="214"/>
      <c r="CF149" s="214"/>
    </row>
    <row r="150" spans="1:84" x14ac:dyDescent="0.25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  <c r="AA150" s="214"/>
      <c r="AB150" s="214"/>
      <c r="AC150" s="214"/>
      <c r="AD150" s="214"/>
      <c r="AE150" s="214"/>
      <c r="AF150" s="214"/>
      <c r="AG150" s="214"/>
      <c r="AH150" s="214"/>
      <c r="AI150" s="214"/>
      <c r="AJ150" s="214"/>
      <c r="AK150" s="214"/>
      <c r="AL150" s="214"/>
      <c r="AM150" s="214"/>
      <c r="AN150" s="214"/>
      <c r="AO150" s="214"/>
      <c r="AP150" s="214"/>
      <c r="AQ150" s="214"/>
      <c r="AR150" s="214"/>
      <c r="AS150" s="214"/>
      <c r="AT150" s="214"/>
      <c r="AU150" s="214"/>
      <c r="AV150" s="214"/>
      <c r="AW150" s="214"/>
      <c r="AX150" s="214"/>
      <c r="AY150" s="214"/>
      <c r="AZ150" s="214"/>
      <c r="BA150" s="214"/>
      <c r="BB150" s="214"/>
      <c r="BC150" s="214"/>
      <c r="BD150" s="214"/>
      <c r="BE150" s="214"/>
      <c r="BF150" s="214"/>
      <c r="BG150" s="214"/>
      <c r="BH150" s="214"/>
      <c r="BI150" s="214"/>
      <c r="BJ150" s="214"/>
      <c r="BK150" s="214"/>
      <c r="BL150" s="214"/>
      <c r="BM150" s="214"/>
      <c r="BN150" s="214"/>
      <c r="BO150" s="214"/>
      <c r="BP150" s="214"/>
      <c r="BQ150" s="214"/>
      <c r="BR150" s="214"/>
      <c r="BS150" s="214"/>
      <c r="BT150" s="214"/>
      <c r="BU150" s="214"/>
      <c r="BV150" s="214"/>
      <c r="BW150" s="214"/>
      <c r="BX150" s="214"/>
      <c r="BY150" s="214"/>
      <c r="BZ150" s="214"/>
      <c r="CA150" s="214"/>
      <c r="CB150" s="214"/>
      <c r="CC150" s="214"/>
      <c r="CD150" s="214"/>
      <c r="CE150" s="214"/>
      <c r="CF150" s="214"/>
    </row>
    <row r="151" spans="1:84" x14ac:dyDescent="0.25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  <c r="AA151" s="214"/>
      <c r="AB151" s="214"/>
      <c r="AC151" s="214"/>
      <c r="AD151" s="214"/>
      <c r="AE151" s="214"/>
      <c r="AF151" s="214"/>
      <c r="AG151" s="214"/>
      <c r="AH151" s="214"/>
      <c r="AI151" s="214"/>
      <c r="AJ151" s="214"/>
      <c r="AK151" s="214"/>
      <c r="AL151" s="214"/>
      <c r="AM151" s="214"/>
      <c r="AN151" s="214"/>
      <c r="AO151" s="214"/>
      <c r="AP151" s="214"/>
      <c r="AQ151" s="214"/>
      <c r="AR151" s="214"/>
      <c r="AS151" s="214"/>
      <c r="AT151" s="214"/>
      <c r="AU151" s="214"/>
      <c r="AV151" s="214"/>
      <c r="AW151" s="214"/>
      <c r="AX151" s="214"/>
      <c r="AY151" s="214"/>
      <c r="AZ151" s="214"/>
      <c r="BA151" s="214"/>
      <c r="BB151" s="214"/>
      <c r="BC151" s="214"/>
      <c r="BD151" s="214"/>
      <c r="BE151" s="214"/>
      <c r="BF151" s="214"/>
      <c r="BG151" s="214"/>
      <c r="BH151" s="214"/>
      <c r="BI151" s="214"/>
      <c r="BJ151" s="214"/>
      <c r="BK151" s="214"/>
      <c r="BL151" s="214"/>
      <c r="BM151" s="214"/>
      <c r="BN151" s="214"/>
      <c r="BO151" s="214"/>
      <c r="BP151" s="214"/>
      <c r="BQ151" s="214"/>
      <c r="BR151" s="214"/>
      <c r="BS151" s="214"/>
      <c r="BT151" s="214"/>
      <c r="BU151" s="214"/>
      <c r="BV151" s="214"/>
      <c r="BW151" s="214"/>
      <c r="BX151" s="214"/>
      <c r="BY151" s="214"/>
      <c r="BZ151" s="214"/>
      <c r="CA151" s="214"/>
      <c r="CB151" s="214"/>
      <c r="CC151" s="214"/>
      <c r="CD151" s="214"/>
      <c r="CE151" s="214"/>
      <c r="CF151" s="214"/>
    </row>
    <row r="152" spans="1:84" x14ac:dyDescent="0.25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214"/>
      <c r="AJ152" s="214"/>
      <c r="AK152" s="214"/>
      <c r="AL152" s="214"/>
      <c r="AM152" s="214"/>
      <c r="AN152" s="214"/>
      <c r="AO152" s="214"/>
      <c r="AP152" s="214"/>
      <c r="AQ152" s="214"/>
      <c r="AR152" s="214"/>
      <c r="AS152" s="214"/>
      <c r="AT152" s="214"/>
      <c r="AU152" s="214"/>
      <c r="AV152" s="214"/>
      <c r="AW152" s="214"/>
      <c r="AX152" s="214"/>
      <c r="AY152" s="214"/>
      <c r="AZ152" s="214"/>
      <c r="BA152" s="214"/>
      <c r="BB152" s="214"/>
      <c r="BC152" s="214"/>
      <c r="BD152" s="214"/>
      <c r="BE152" s="214"/>
      <c r="BF152" s="214"/>
      <c r="BG152" s="214"/>
      <c r="BH152" s="214"/>
      <c r="BI152" s="214"/>
      <c r="BJ152" s="214"/>
      <c r="BK152" s="214"/>
      <c r="BL152" s="214"/>
      <c r="BM152" s="214"/>
      <c r="BN152" s="214"/>
      <c r="BO152" s="214"/>
      <c r="BP152" s="214"/>
      <c r="BQ152" s="214"/>
      <c r="BR152" s="214"/>
      <c r="BS152" s="214"/>
      <c r="BT152" s="214"/>
      <c r="BU152" s="214"/>
      <c r="BV152" s="214"/>
      <c r="BW152" s="214"/>
      <c r="BX152" s="214"/>
      <c r="BY152" s="214"/>
      <c r="BZ152" s="214"/>
      <c r="CA152" s="214"/>
      <c r="CB152" s="214"/>
      <c r="CC152" s="214"/>
      <c r="CD152" s="214"/>
      <c r="CE152" s="214"/>
      <c r="CF152" s="214"/>
    </row>
    <row r="153" spans="1:84" x14ac:dyDescent="0.25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  <c r="AK153" s="214"/>
      <c r="AL153" s="214"/>
      <c r="AM153" s="214"/>
      <c r="AN153" s="214"/>
      <c r="AO153" s="214"/>
      <c r="AP153" s="214"/>
      <c r="AQ153" s="214"/>
      <c r="AR153" s="214"/>
      <c r="AS153" s="214"/>
      <c r="AT153" s="214"/>
      <c r="AU153" s="214"/>
      <c r="AV153" s="214"/>
      <c r="AW153" s="214"/>
      <c r="AX153" s="214"/>
      <c r="AY153" s="214"/>
      <c r="AZ153" s="214"/>
      <c r="BA153" s="214"/>
      <c r="BB153" s="214"/>
      <c r="BC153" s="214"/>
      <c r="BD153" s="214"/>
      <c r="BE153" s="214"/>
      <c r="BF153" s="214"/>
      <c r="BG153" s="214"/>
      <c r="BH153" s="214"/>
      <c r="BI153" s="214"/>
      <c r="BJ153" s="214"/>
      <c r="BK153" s="214"/>
      <c r="BL153" s="214"/>
      <c r="BM153" s="214"/>
      <c r="BN153" s="214"/>
      <c r="BO153" s="214"/>
      <c r="BP153" s="214"/>
      <c r="BQ153" s="214"/>
      <c r="BR153" s="214"/>
      <c r="BS153" s="214"/>
      <c r="BT153" s="214"/>
      <c r="BU153" s="214"/>
      <c r="BV153" s="214"/>
      <c r="BW153" s="214"/>
      <c r="BX153" s="214"/>
      <c r="BY153" s="214"/>
      <c r="BZ153" s="214"/>
      <c r="CA153" s="214"/>
      <c r="CB153" s="214"/>
      <c r="CC153" s="214"/>
      <c r="CD153" s="214"/>
      <c r="CE153" s="214"/>
      <c r="CF153" s="214"/>
    </row>
    <row r="154" spans="1:84" x14ac:dyDescent="0.25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  <c r="AA154" s="214"/>
      <c r="AB154" s="214"/>
      <c r="AC154" s="214"/>
      <c r="AD154" s="214"/>
      <c r="AE154" s="214"/>
      <c r="AF154" s="214"/>
      <c r="AG154" s="214"/>
      <c r="AH154" s="214"/>
      <c r="AI154" s="214"/>
      <c r="AJ154" s="214"/>
      <c r="AK154" s="214"/>
      <c r="AL154" s="214"/>
      <c r="AM154" s="214"/>
      <c r="AN154" s="214"/>
      <c r="AO154" s="214"/>
      <c r="AP154" s="214"/>
      <c r="AQ154" s="214"/>
      <c r="AR154" s="214"/>
      <c r="AS154" s="214"/>
      <c r="AT154" s="214"/>
      <c r="AU154" s="214"/>
      <c r="AV154" s="214"/>
      <c r="AW154" s="214"/>
      <c r="AX154" s="214"/>
      <c r="AY154" s="214"/>
      <c r="AZ154" s="214"/>
      <c r="BA154" s="214"/>
      <c r="BB154" s="214"/>
      <c r="BC154" s="214"/>
      <c r="BD154" s="214"/>
      <c r="BE154" s="214"/>
      <c r="BF154" s="214"/>
      <c r="BG154" s="214"/>
      <c r="BH154" s="214"/>
      <c r="BI154" s="214"/>
      <c r="BJ154" s="214"/>
      <c r="BK154" s="214"/>
      <c r="BL154" s="214"/>
      <c r="BM154" s="214"/>
      <c r="BN154" s="214"/>
      <c r="BO154" s="214"/>
      <c r="BP154" s="214"/>
      <c r="BQ154" s="214"/>
      <c r="BR154" s="214"/>
      <c r="BS154" s="214"/>
      <c r="BT154" s="214"/>
      <c r="BU154" s="214"/>
      <c r="BV154" s="214"/>
      <c r="BW154" s="214"/>
      <c r="BX154" s="214"/>
      <c r="BY154" s="214"/>
      <c r="BZ154" s="214"/>
      <c r="CA154" s="214"/>
      <c r="CB154" s="214"/>
      <c r="CC154" s="214"/>
      <c r="CD154" s="214"/>
      <c r="CE154" s="214"/>
      <c r="CF154" s="214"/>
    </row>
    <row r="155" spans="1:84" x14ac:dyDescent="0.25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4"/>
      <c r="AH155" s="214"/>
      <c r="AI155" s="214"/>
      <c r="AJ155" s="214"/>
      <c r="AK155" s="214"/>
      <c r="AL155" s="214"/>
      <c r="AM155" s="214"/>
      <c r="AN155" s="214"/>
      <c r="AO155" s="214"/>
      <c r="AP155" s="214"/>
      <c r="AQ155" s="214"/>
      <c r="AR155" s="214"/>
      <c r="AS155" s="214"/>
      <c r="AT155" s="214"/>
      <c r="AU155" s="214"/>
      <c r="AV155" s="214"/>
      <c r="AW155" s="214"/>
      <c r="AX155" s="214"/>
      <c r="AY155" s="214"/>
      <c r="AZ155" s="214"/>
      <c r="BA155" s="214"/>
      <c r="BB155" s="214"/>
      <c r="BC155" s="214"/>
      <c r="BD155" s="214"/>
      <c r="BE155" s="214"/>
      <c r="BF155" s="214"/>
      <c r="BG155" s="214"/>
      <c r="BH155" s="214"/>
      <c r="BI155" s="214"/>
      <c r="BJ155" s="214"/>
      <c r="BK155" s="214"/>
      <c r="BL155" s="214"/>
      <c r="BM155" s="214"/>
      <c r="BN155" s="214"/>
      <c r="BO155" s="214"/>
      <c r="BP155" s="214"/>
      <c r="BQ155" s="214"/>
      <c r="BR155" s="214"/>
      <c r="BS155" s="214"/>
      <c r="BT155" s="214"/>
      <c r="BU155" s="214"/>
      <c r="BV155" s="214"/>
      <c r="BW155" s="214"/>
      <c r="BX155" s="214"/>
      <c r="BY155" s="214"/>
      <c r="BZ155" s="214"/>
      <c r="CA155" s="214"/>
      <c r="CB155" s="214"/>
      <c r="CC155" s="214"/>
      <c r="CD155" s="214"/>
      <c r="CE155" s="214"/>
      <c r="CF155" s="214"/>
    </row>
    <row r="156" spans="1:84" x14ac:dyDescent="0.25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4"/>
      <c r="AF156" s="214"/>
      <c r="AG156" s="214"/>
      <c r="AH156" s="214"/>
      <c r="AI156" s="214"/>
      <c r="AJ156" s="214"/>
      <c r="AK156" s="214"/>
      <c r="AL156" s="214"/>
      <c r="AM156" s="214"/>
      <c r="AN156" s="214"/>
      <c r="AO156" s="214"/>
      <c r="AP156" s="214"/>
      <c r="AQ156" s="214"/>
      <c r="AR156" s="214"/>
      <c r="AS156" s="214"/>
      <c r="AT156" s="214"/>
      <c r="AU156" s="214"/>
      <c r="AV156" s="214"/>
      <c r="AW156" s="214"/>
      <c r="AX156" s="214"/>
      <c r="AY156" s="214"/>
      <c r="AZ156" s="214"/>
      <c r="BA156" s="214"/>
      <c r="BB156" s="214"/>
      <c r="BC156" s="214"/>
      <c r="BD156" s="214"/>
      <c r="BE156" s="214"/>
      <c r="BF156" s="214"/>
      <c r="BG156" s="214"/>
      <c r="BH156" s="214"/>
      <c r="BI156" s="214"/>
      <c r="BJ156" s="214"/>
      <c r="BK156" s="214"/>
      <c r="BL156" s="214"/>
      <c r="BM156" s="214"/>
      <c r="BN156" s="214"/>
      <c r="BO156" s="214"/>
      <c r="BP156" s="214"/>
      <c r="BQ156" s="214"/>
      <c r="BR156" s="214"/>
      <c r="BS156" s="214"/>
      <c r="BT156" s="214"/>
      <c r="BU156" s="214"/>
      <c r="BV156" s="214"/>
      <c r="BW156" s="214"/>
      <c r="BX156" s="214"/>
      <c r="BY156" s="214"/>
      <c r="BZ156" s="214"/>
      <c r="CA156" s="214"/>
      <c r="CB156" s="214"/>
      <c r="CC156" s="214"/>
      <c r="CD156" s="214"/>
      <c r="CE156" s="214"/>
      <c r="CF156" s="214"/>
    </row>
    <row r="157" spans="1:84" x14ac:dyDescent="0.25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  <c r="AA157" s="214"/>
      <c r="AB157" s="214"/>
      <c r="AC157" s="214"/>
      <c r="AD157" s="214"/>
      <c r="AE157" s="214"/>
      <c r="AF157" s="214"/>
      <c r="AG157" s="214"/>
      <c r="AH157" s="214"/>
      <c r="AI157" s="214"/>
      <c r="AJ157" s="214"/>
      <c r="AK157" s="214"/>
      <c r="AL157" s="214"/>
      <c r="AM157" s="214"/>
      <c r="AN157" s="214"/>
      <c r="AO157" s="214"/>
      <c r="AP157" s="214"/>
      <c r="AQ157" s="214"/>
      <c r="AR157" s="214"/>
      <c r="AS157" s="214"/>
      <c r="AT157" s="214"/>
      <c r="AU157" s="214"/>
      <c r="AV157" s="214"/>
      <c r="AW157" s="214"/>
      <c r="AX157" s="214"/>
      <c r="AY157" s="214"/>
      <c r="AZ157" s="214"/>
      <c r="BA157" s="214"/>
      <c r="BB157" s="214"/>
      <c r="BC157" s="214"/>
      <c r="BD157" s="214"/>
      <c r="BE157" s="214"/>
      <c r="BF157" s="214"/>
      <c r="BG157" s="214"/>
      <c r="BH157" s="214"/>
      <c r="BI157" s="214"/>
      <c r="BJ157" s="214"/>
      <c r="BK157" s="214"/>
      <c r="BL157" s="214"/>
      <c r="BM157" s="214"/>
      <c r="BN157" s="214"/>
      <c r="BO157" s="214"/>
      <c r="BP157" s="214"/>
      <c r="BQ157" s="214"/>
      <c r="BR157" s="214"/>
      <c r="BS157" s="214"/>
      <c r="BT157" s="214"/>
      <c r="BU157" s="214"/>
      <c r="BV157" s="214"/>
      <c r="BW157" s="214"/>
      <c r="BX157" s="214"/>
      <c r="BY157" s="214"/>
      <c r="BZ157" s="214"/>
      <c r="CA157" s="214"/>
      <c r="CB157" s="214"/>
      <c r="CC157" s="214"/>
      <c r="CD157" s="214"/>
      <c r="CE157" s="214"/>
      <c r="CF157" s="214"/>
    </row>
    <row r="158" spans="1:84" x14ac:dyDescent="0.25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  <c r="AA158" s="214"/>
      <c r="AB158" s="214"/>
      <c r="AC158" s="214"/>
      <c r="AD158" s="214"/>
      <c r="AE158" s="214"/>
      <c r="AF158" s="214"/>
      <c r="AG158" s="214"/>
      <c r="AH158" s="214"/>
      <c r="AI158" s="214"/>
      <c r="AJ158" s="214"/>
      <c r="AK158" s="214"/>
      <c r="AL158" s="214"/>
      <c r="AM158" s="214"/>
      <c r="AN158" s="214"/>
      <c r="AO158" s="214"/>
      <c r="AP158" s="214"/>
      <c r="AQ158" s="214"/>
      <c r="AR158" s="214"/>
      <c r="AS158" s="214"/>
      <c r="AT158" s="214"/>
      <c r="AU158" s="214"/>
      <c r="AV158" s="214"/>
      <c r="AW158" s="214"/>
      <c r="AX158" s="214"/>
      <c r="AY158" s="214"/>
      <c r="AZ158" s="214"/>
      <c r="BA158" s="214"/>
      <c r="BB158" s="214"/>
      <c r="BC158" s="214"/>
      <c r="BD158" s="214"/>
      <c r="BE158" s="214"/>
      <c r="BF158" s="214"/>
      <c r="BG158" s="214"/>
      <c r="BH158" s="214"/>
      <c r="BI158" s="214"/>
      <c r="BJ158" s="214"/>
      <c r="BK158" s="214"/>
      <c r="BL158" s="214"/>
      <c r="BM158" s="214"/>
      <c r="BN158" s="214"/>
      <c r="BO158" s="214"/>
      <c r="BP158" s="214"/>
      <c r="BQ158" s="214"/>
      <c r="BR158" s="214"/>
      <c r="BS158" s="214"/>
      <c r="BT158" s="214"/>
      <c r="BU158" s="214"/>
      <c r="BV158" s="214"/>
      <c r="BW158" s="214"/>
      <c r="BX158" s="214"/>
      <c r="BY158" s="214"/>
      <c r="BZ158" s="214"/>
      <c r="CA158" s="214"/>
      <c r="CB158" s="214"/>
      <c r="CC158" s="214"/>
      <c r="CD158" s="214"/>
      <c r="CE158" s="214"/>
      <c r="CF158" s="214"/>
    </row>
    <row r="159" spans="1:84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  <c r="AA159" s="214"/>
      <c r="AB159" s="214"/>
      <c r="AC159" s="214"/>
      <c r="AD159" s="214"/>
      <c r="AE159" s="214"/>
      <c r="AF159" s="214"/>
      <c r="AG159" s="214"/>
      <c r="AH159" s="214"/>
      <c r="AI159" s="214"/>
      <c r="AJ159" s="214"/>
      <c r="AK159" s="214"/>
      <c r="AL159" s="214"/>
      <c r="AM159" s="214"/>
      <c r="AN159" s="214"/>
      <c r="AO159" s="214"/>
      <c r="AP159" s="214"/>
      <c r="AQ159" s="214"/>
      <c r="AR159" s="214"/>
      <c r="AS159" s="214"/>
      <c r="AT159" s="214"/>
      <c r="AU159" s="214"/>
      <c r="AV159" s="214"/>
      <c r="AW159" s="214"/>
      <c r="AX159" s="214"/>
      <c r="AY159" s="214"/>
      <c r="AZ159" s="214"/>
      <c r="BA159" s="214"/>
      <c r="BB159" s="214"/>
      <c r="BC159" s="214"/>
      <c r="BD159" s="214"/>
      <c r="BE159" s="214"/>
      <c r="BF159" s="214"/>
      <c r="BG159" s="214"/>
      <c r="BH159" s="214"/>
      <c r="BI159" s="214"/>
      <c r="BJ159" s="214"/>
      <c r="BK159" s="214"/>
      <c r="BL159" s="214"/>
      <c r="BM159" s="214"/>
      <c r="BN159" s="214"/>
      <c r="BO159" s="214"/>
      <c r="BP159" s="214"/>
      <c r="BQ159" s="214"/>
      <c r="BR159" s="214"/>
      <c r="BS159" s="214"/>
      <c r="BT159" s="214"/>
      <c r="BU159" s="214"/>
      <c r="BV159" s="214"/>
      <c r="BW159" s="214"/>
      <c r="BX159" s="214"/>
      <c r="BY159" s="214"/>
      <c r="BZ159" s="214"/>
      <c r="CA159" s="214"/>
      <c r="CB159" s="214"/>
      <c r="CC159" s="214"/>
      <c r="CD159" s="214"/>
      <c r="CE159" s="214"/>
      <c r="CF159" s="214"/>
    </row>
    <row r="160" spans="1:84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4"/>
      <c r="AH160" s="214"/>
      <c r="AI160" s="214"/>
      <c r="AJ160" s="214"/>
      <c r="AK160" s="214"/>
      <c r="AL160" s="214"/>
      <c r="AM160" s="214"/>
      <c r="AN160" s="214"/>
      <c r="AO160" s="214"/>
      <c r="AP160" s="214"/>
      <c r="AQ160" s="214"/>
      <c r="AR160" s="214"/>
      <c r="AS160" s="214"/>
      <c r="AT160" s="214"/>
      <c r="AU160" s="214"/>
      <c r="AV160" s="214"/>
      <c r="AW160" s="214"/>
      <c r="AX160" s="214"/>
      <c r="AY160" s="214"/>
      <c r="AZ160" s="214"/>
      <c r="BA160" s="214"/>
      <c r="BB160" s="214"/>
      <c r="BC160" s="214"/>
      <c r="BD160" s="214"/>
      <c r="BE160" s="214"/>
      <c r="BF160" s="214"/>
      <c r="BG160" s="214"/>
      <c r="BH160" s="214"/>
      <c r="BI160" s="214"/>
      <c r="BJ160" s="214"/>
      <c r="BK160" s="214"/>
      <c r="BL160" s="214"/>
      <c r="BM160" s="214"/>
      <c r="BN160" s="214"/>
      <c r="BO160" s="214"/>
      <c r="BP160" s="214"/>
      <c r="BQ160" s="214"/>
      <c r="BR160" s="214"/>
      <c r="BS160" s="214"/>
      <c r="BT160" s="214"/>
      <c r="BU160" s="214"/>
      <c r="BV160" s="214"/>
      <c r="BW160" s="214"/>
      <c r="BX160" s="214"/>
      <c r="BY160" s="214"/>
      <c r="BZ160" s="214"/>
      <c r="CA160" s="214"/>
      <c r="CB160" s="214"/>
      <c r="CC160" s="214"/>
      <c r="CD160" s="214"/>
      <c r="CE160" s="214"/>
      <c r="CF160" s="214"/>
    </row>
    <row r="161" spans="1:84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4"/>
      <c r="AF161" s="214"/>
      <c r="AG161" s="214"/>
      <c r="AH161" s="214"/>
      <c r="AI161" s="214"/>
      <c r="AJ161" s="214"/>
      <c r="AK161" s="214"/>
      <c r="AL161" s="214"/>
      <c r="AM161" s="214"/>
      <c r="AN161" s="214"/>
      <c r="AO161" s="214"/>
      <c r="AP161" s="214"/>
      <c r="AQ161" s="214"/>
      <c r="AR161" s="214"/>
      <c r="AS161" s="214"/>
      <c r="AT161" s="214"/>
      <c r="AU161" s="214"/>
      <c r="AV161" s="214"/>
      <c r="AW161" s="214"/>
      <c r="AX161" s="214"/>
      <c r="AY161" s="214"/>
      <c r="AZ161" s="214"/>
      <c r="BA161" s="214"/>
      <c r="BB161" s="214"/>
      <c r="BC161" s="214"/>
      <c r="BD161" s="214"/>
      <c r="BE161" s="214"/>
      <c r="BF161" s="214"/>
      <c r="BG161" s="214"/>
      <c r="BH161" s="214"/>
      <c r="BI161" s="214"/>
      <c r="BJ161" s="214"/>
      <c r="BK161" s="214"/>
      <c r="BL161" s="214"/>
      <c r="BM161" s="214"/>
      <c r="BN161" s="214"/>
      <c r="BO161" s="214"/>
      <c r="BP161" s="214"/>
      <c r="BQ161" s="214"/>
      <c r="BR161" s="214"/>
      <c r="BS161" s="214"/>
      <c r="BT161" s="214"/>
      <c r="BU161" s="214"/>
      <c r="BV161" s="214"/>
      <c r="BW161" s="214"/>
      <c r="BX161" s="214"/>
      <c r="BY161" s="214"/>
      <c r="BZ161" s="214"/>
      <c r="CA161" s="214"/>
      <c r="CB161" s="214"/>
      <c r="CC161" s="214"/>
      <c r="CD161" s="214"/>
      <c r="CE161" s="214"/>
      <c r="CF161" s="214"/>
    </row>
    <row r="162" spans="1:84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  <c r="AA162" s="214"/>
      <c r="AB162" s="214"/>
      <c r="AC162" s="214"/>
      <c r="AD162" s="214"/>
      <c r="AE162" s="214"/>
      <c r="AF162" s="214"/>
      <c r="AG162" s="214"/>
      <c r="AH162" s="214"/>
      <c r="AI162" s="214"/>
      <c r="AJ162" s="214"/>
      <c r="AK162" s="214"/>
      <c r="AL162" s="214"/>
      <c r="AM162" s="214"/>
      <c r="AN162" s="214"/>
      <c r="AO162" s="214"/>
      <c r="AP162" s="214"/>
      <c r="AQ162" s="214"/>
      <c r="AR162" s="214"/>
      <c r="AS162" s="214"/>
      <c r="AT162" s="214"/>
      <c r="AU162" s="214"/>
      <c r="AV162" s="214"/>
      <c r="AW162" s="214"/>
      <c r="AX162" s="214"/>
      <c r="AY162" s="214"/>
      <c r="AZ162" s="214"/>
      <c r="BA162" s="214"/>
      <c r="BB162" s="214"/>
      <c r="BC162" s="214"/>
      <c r="BD162" s="214"/>
      <c r="BE162" s="214"/>
      <c r="BF162" s="214"/>
      <c r="BG162" s="214"/>
      <c r="BH162" s="214"/>
      <c r="BI162" s="214"/>
      <c r="BJ162" s="214"/>
      <c r="BK162" s="214"/>
      <c r="BL162" s="214"/>
      <c r="BM162" s="214"/>
      <c r="BN162" s="214"/>
      <c r="BO162" s="214"/>
      <c r="BP162" s="214"/>
      <c r="BQ162" s="214"/>
      <c r="BR162" s="214"/>
      <c r="BS162" s="214"/>
      <c r="BT162" s="214"/>
      <c r="BU162" s="214"/>
      <c r="BV162" s="214"/>
      <c r="BW162" s="214"/>
      <c r="BX162" s="214"/>
      <c r="BY162" s="214"/>
      <c r="BZ162" s="214"/>
      <c r="CA162" s="214"/>
      <c r="CB162" s="214"/>
      <c r="CC162" s="214"/>
      <c r="CD162" s="214"/>
      <c r="CE162" s="214"/>
      <c r="CF162" s="214"/>
    </row>
    <row r="163" spans="1:84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  <c r="AA163" s="214"/>
      <c r="AB163" s="214"/>
      <c r="AC163" s="214"/>
      <c r="AD163" s="214"/>
      <c r="AE163" s="214"/>
      <c r="AF163" s="214"/>
      <c r="AG163" s="214"/>
      <c r="AH163" s="214"/>
      <c r="AI163" s="214"/>
      <c r="AJ163" s="214"/>
      <c r="AK163" s="214"/>
      <c r="AL163" s="214"/>
      <c r="AM163" s="214"/>
      <c r="AN163" s="214"/>
      <c r="AO163" s="214"/>
      <c r="AP163" s="214"/>
      <c r="AQ163" s="214"/>
      <c r="AR163" s="214"/>
      <c r="AS163" s="214"/>
      <c r="AT163" s="214"/>
      <c r="AU163" s="214"/>
      <c r="AV163" s="214"/>
      <c r="AW163" s="214"/>
      <c r="AX163" s="214"/>
      <c r="AY163" s="214"/>
      <c r="AZ163" s="214"/>
      <c r="BA163" s="214"/>
      <c r="BB163" s="214"/>
      <c r="BC163" s="214"/>
      <c r="BD163" s="214"/>
      <c r="BE163" s="214"/>
      <c r="BF163" s="214"/>
      <c r="BG163" s="214"/>
      <c r="BH163" s="214"/>
      <c r="BI163" s="214"/>
      <c r="BJ163" s="214"/>
      <c r="BK163" s="214"/>
      <c r="BL163" s="214"/>
      <c r="BM163" s="214"/>
      <c r="BN163" s="214"/>
      <c r="BO163" s="214"/>
      <c r="BP163" s="214"/>
      <c r="BQ163" s="214"/>
      <c r="BR163" s="214"/>
      <c r="BS163" s="214"/>
      <c r="BT163" s="214"/>
      <c r="BU163" s="214"/>
      <c r="BV163" s="214"/>
      <c r="BW163" s="214"/>
      <c r="BX163" s="214"/>
      <c r="BY163" s="214"/>
      <c r="BZ163" s="214"/>
      <c r="CA163" s="214"/>
      <c r="CB163" s="214"/>
      <c r="CC163" s="214"/>
      <c r="CD163" s="214"/>
      <c r="CE163" s="214"/>
      <c r="CF163" s="214"/>
    </row>
    <row r="164" spans="1:84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  <c r="AA164" s="214"/>
      <c r="AB164" s="214"/>
      <c r="AC164" s="214"/>
      <c r="AD164" s="214"/>
      <c r="AE164" s="214"/>
      <c r="AF164" s="214"/>
      <c r="AG164" s="214"/>
      <c r="AH164" s="214"/>
      <c r="AI164" s="214"/>
      <c r="AJ164" s="214"/>
      <c r="AK164" s="214"/>
      <c r="AL164" s="214"/>
      <c r="AM164" s="214"/>
      <c r="AN164" s="214"/>
      <c r="AO164" s="214"/>
      <c r="AP164" s="214"/>
      <c r="AQ164" s="214"/>
      <c r="AR164" s="214"/>
      <c r="AS164" s="214"/>
      <c r="AT164" s="214"/>
      <c r="AU164" s="214"/>
      <c r="AV164" s="214"/>
      <c r="AW164" s="214"/>
      <c r="AX164" s="214"/>
      <c r="AY164" s="214"/>
      <c r="AZ164" s="214"/>
      <c r="BA164" s="214"/>
      <c r="BB164" s="214"/>
      <c r="BC164" s="214"/>
      <c r="BD164" s="214"/>
      <c r="BE164" s="214"/>
      <c r="BF164" s="214"/>
      <c r="BG164" s="214"/>
      <c r="BH164" s="214"/>
      <c r="BI164" s="214"/>
      <c r="BJ164" s="214"/>
      <c r="BK164" s="214"/>
      <c r="BL164" s="214"/>
      <c r="BM164" s="214"/>
      <c r="BN164" s="214"/>
      <c r="BO164" s="214"/>
      <c r="BP164" s="214"/>
      <c r="BQ164" s="214"/>
      <c r="BR164" s="214"/>
      <c r="BS164" s="214"/>
      <c r="BT164" s="214"/>
      <c r="BU164" s="214"/>
      <c r="BV164" s="214"/>
      <c r="BW164" s="214"/>
      <c r="BX164" s="214"/>
      <c r="BY164" s="214"/>
      <c r="BZ164" s="214"/>
      <c r="CA164" s="214"/>
      <c r="CB164" s="214"/>
      <c r="CC164" s="214"/>
      <c r="CD164" s="214"/>
      <c r="CE164" s="214"/>
      <c r="CF164" s="214"/>
    </row>
    <row r="165" spans="1:84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4"/>
      <c r="AH165" s="214"/>
      <c r="AI165" s="214"/>
      <c r="AJ165" s="214"/>
      <c r="AK165" s="214"/>
      <c r="AL165" s="214"/>
      <c r="AM165" s="214"/>
      <c r="AN165" s="214"/>
      <c r="AO165" s="214"/>
      <c r="AP165" s="214"/>
      <c r="AQ165" s="214"/>
      <c r="AR165" s="214"/>
      <c r="AS165" s="214"/>
      <c r="AT165" s="214"/>
      <c r="AU165" s="214"/>
      <c r="AV165" s="214"/>
      <c r="AW165" s="214"/>
      <c r="AX165" s="214"/>
      <c r="AY165" s="214"/>
      <c r="AZ165" s="214"/>
      <c r="BA165" s="214"/>
      <c r="BB165" s="214"/>
      <c r="BC165" s="214"/>
      <c r="BD165" s="214"/>
      <c r="BE165" s="214"/>
      <c r="BF165" s="214"/>
      <c r="BG165" s="214"/>
      <c r="BH165" s="214"/>
      <c r="BI165" s="214"/>
      <c r="BJ165" s="214"/>
      <c r="BK165" s="214"/>
      <c r="BL165" s="214"/>
      <c r="BM165" s="214"/>
      <c r="BN165" s="214"/>
      <c r="BO165" s="214"/>
      <c r="BP165" s="214"/>
      <c r="BQ165" s="214"/>
      <c r="BR165" s="214"/>
      <c r="BS165" s="214"/>
      <c r="BT165" s="214"/>
      <c r="BU165" s="214"/>
      <c r="BV165" s="214"/>
      <c r="BW165" s="214"/>
      <c r="BX165" s="214"/>
      <c r="BY165" s="214"/>
      <c r="BZ165" s="214"/>
      <c r="CA165" s="214"/>
      <c r="CB165" s="214"/>
      <c r="CC165" s="214"/>
      <c r="CD165" s="214"/>
      <c r="CE165" s="214"/>
      <c r="CF165" s="214"/>
    </row>
    <row r="166" spans="1:84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  <c r="AA166" s="214"/>
      <c r="AB166" s="214"/>
      <c r="AC166" s="214"/>
      <c r="AD166" s="214"/>
      <c r="AE166" s="214"/>
      <c r="AF166" s="214"/>
      <c r="AG166" s="214"/>
      <c r="AH166" s="214"/>
      <c r="AI166" s="214"/>
      <c r="AJ166" s="214"/>
      <c r="AK166" s="214"/>
      <c r="AL166" s="214"/>
      <c r="AM166" s="214"/>
      <c r="AN166" s="214"/>
      <c r="AO166" s="214"/>
      <c r="AP166" s="214"/>
      <c r="AQ166" s="214"/>
      <c r="AR166" s="214"/>
      <c r="AS166" s="214"/>
      <c r="AT166" s="214"/>
      <c r="AU166" s="214"/>
      <c r="AV166" s="214"/>
      <c r="AW166" s="214"/>
      <c r="AX166" s="214"/>
      <c r="AY166" s="214"/>
      <c r="AZ166" s="214"/>
      <c r="BA166" s="214"/>
      <c r="BB166" s="214"/>
      <c r="BC166" s="214"/>
      <c r="BD166" s="214"/>
      <c r="BE166" s="214"/>
      <c r="BF166" s="214"/>
      <c r="BG166" s="214"/>
      <c r="BH166" s="214"/>
      <c r="BI166" s="214"/>
      <c r="BJ166" s="214"/>
      <c r="BK166" s="214"/>
      <c r="BL166" s="214"/>
      <c r="BM166" s="214"/>
      <c r="BN166" s="214"/>
      <c r="BO166" s="214"/>
      <c r="BP166" s="214"/>
      <c r="BQ166" s="214"/>
      <c r="BR166" s="214"/>
      <c r="BS166" s="214"/>
      <c r="BT166" s="214"/>
      <c r="BU166" s="214"/>
      <c r="BV166" s="214"/>
      <c r="BW166" s="214"/>
      <c r="BX166" s="214"/>
      <c r="BY166" s="214"/>
      <c r="BZ166" s="214"/>
      <c r="CA166" s="214"/>
      <c r="CB166" s="214"/>
      <c r="CC166" s="214"/>
      <c r="CD166" s="214"/>
      <c r="CE166" s="214"/>
      <c r="CF166" s="214"/>
    </row>
    <row r="167" spans="1:84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  <c r="AA167" s="214"/>
      <c r="AB167" s="214"/>
      <c r="AC167" s="214"/>
      <c r="AD167" s="214"/>
      <c r="AE167" s="214"/>
      <c r="AF167" s="214"/>
      <c r="AG167" s="214"/>
      <c r="AH167" s="214"/>
      <c r="AI167" s="214"/>
      <c r="AJ167" s="214"/>
      <c r="AK167" s="214"/>
      <c r="AL167" s="214"/>
      <c r="AM167" s="214"/>
      <c r="AN167" s="214"/>
      <c r="AO167" s="214"/>
      <c r="AP167" s="214"/>
      <c r="AQ167" s="214"/>
      <c r="AR167" s="214"/>
      <c r="AS167" s="214"/>
      <c r="AT167" s="214"/>
      <c r="AU167" s="214"/>
      <c r="AV167" s="214"/>
      <c r="AW167" s="214"/>
      <c r="AX167" s="214"/>
      <c r="AY167" s="214"/>
      <c r="AZ167" s="214"/>
      <c r="BA167" s="214"/>
      <c r="BB167" s="214"/>
      <c r="BC167" s="214"/>
      <c r="BD167" s="214"/>
      <c r="BE167" s="214"/>
      <c r="BF167" s="214"/>
      <c r="BG167" s="214"/>
      <c r="BH167" s="214"/>
      <c r="BI167" s="214"/>
      <c r="BJ167" s="214"/>
      <c r="BK167" s="214"/>
      <c r="BL167" s="214"/>
      <c r="BM167" s="214"/>
      <c r="BN167" s="214"/>
      <c r="BO167" s="214"/>
      <c r="BP167" s="214"/>
      <c r="BQ167" s="214"/>
      <c r="BR167" s="214"/>
      <c r="BS167" s="214"/>
      <c r="BT167" s="214"/>
      <c r="BU167" s="214"/>
      <c r="BV167" s="214"/>
      <c r="BW167" s="214"/>
      <c r="BX167" s="214"/>
      <c r="BY167" s="214"/>
      <c r="BZ167" s="214"/>
      <c r="CA167" s="214"/>
      <c r="CB167" s="214"/>
      <c r="CC167" s="214"/>
      <c r="CD167" s="214"/>
      <c r="CE167" s="214"/>
      <c r="CF167" s="214"/>
    </row>
    <row r="168" spans="1:84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4"/>
      <c r="AH168" s="214"/>
      <c r="AI168" s="214"/>
      <c r="AJ168" s="214"/>
      <c r="AK168" s="214"/>
      <c r="AL168" s="214"/>
      <c r="AM168" s="214"/>
      <c r="AN168" s="214"/>
      <c r="AO168" s="214"/>
      <c r="AP168" s="214"/>
      <c r="AQ168" s="214"/>
      <c r="AR168" s="214"/>
      <c r="AS168" s="214"/>
      <c r="AT168" s="214"/>
      <c r="AU168" s="214"/>
      <c r="AV168" s="214"/>
      <c r="AW168" s="214"/>
      <c r="AX168" s="214"/>
      <c r="AY168" s="214"/>
      <c r="AZ168" s="214"/>
      <c r="BA168" s="214"/>
      <c r="BB168" s="214"/>
      <c r="BC168" s="214"/>
      <c r="BD168" s="214"/>
      <c r="BE168" s="214"/>
      <c r="BF168" s="214"/>
      <c r="BG168" s="214"/>
      <c r="BH168" s="214"/>
      <c r="BI168" s="214"/>
      <c r="BJ168" s="214"/>
      <c r="BK168" s="214"/>
      <c r="BL168" s="214"/>
      <c r="BM168" s="214"/>
      <c r="BN168" s="214"/>
      <c r="BO168" s="214"/>
      <c r="BP168" s="214"/>
      <c r="BQ168" s="214"/>
      <c r="BR168" s="214"/>
      <c r="BS168" s="214"/>
      <c r="BT168" s="214"/>
      <c r="BU168" s="214"/>
      <c r="BV168" s="214"/>
      <c r="BW168" s="214"/>
      <c r="BX168" s="214"/>
      <c r="BY168" s="214"/>
      <c r="BZ168" s="214"/>
      <c r="CA168" s="214"/>
      <c r="CB168" s="214"/>
      <c r="CC168" s="214"/>
      <c r="CD168" s="214"/>
      <c r="CE168" s="214"/>
      <c r="CF168" s="214"/>
    </row>
    <row r="169" spans="1:84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  <c r="AG169" s="214"/>
      <c r="AH169" s="214"/>
      <c r="AI169" s="214"/>
      <c r="AJ169" s="214"/>
      <c r="AK169" s="214"/>
      <c r="AL169" s="214"/>
      <c r="AM169" s="214"/>
      <c r="AN169" s="214"/>
      <c r="AO169" s="214"/>
      <c r="AP169" s="214"/>
      <c r="AQ169" s="214"/>
      <c r="AR169" s="214"/>
      <c r="AS169" s="214"/>
      <c r="AT169" s="214"/>
      <c r="AU169" s="214"/>
      <c r="AV169" s="214"/>
      <c r="AW169" s="214"/>
      <c r="AX169" s="214"/>
      <c r="AY169" s="214"/>
      <c r="AZ169" s="214"/>
      <c r="BA169" s="214"/>
      <c r="BB169" s="214"/>
      <c r="BC169" s="214"/>
      <c r="BD169" s="214"/>
      <c r="BE169" s="214"/>
      <c r="BF169" s="214"/>
      <c r="BG169" s="214"/>
      <c r="BH169" s="214"/>
      <c r="BI169" s="214"/>
      <c r="BJ169" s="214"/>
      <c r="BK169" s="214"/>
      <c r="BL169" s="214"/>
      <c r="BM169" s="214"/>
      <c r="BN169" s="214"/>
      <c r="BO169" s="214"/>
      <c r="BP169" s="214"/>
      <c r="BQ169" s="214"/>
      <c r="BR169" s="214"/>
      <c r="BS169" s="214"/>
      <c r="BT169" s="214"/>
      <c r="BU169" s="214"/>
      <c r="BV169" s="214"/>
      <c r="BW169" s="214"/>
      <c r="BX169" s="214"/>
      <c r="BY169" s="214"/>
      <c r="BZ169" s="214"/>
      <c r="CA169" s="214"/>
      <c r="CB169" s="214"/>
      <c r="CC169" s="214"/>
      <c r="CD169" s="214"/>
      <c r="CE169" s="214"/>
      <c r="CF169" s="214"/>
    </row>
    <row r="170" spans="1:84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  <c r="AG170" s="214"/>
      <c r="AH170" s="214"/>
      <c r="AI170" s="214"/>
      <c r="AJ170" s="214"/>
      <c r="AK170" s="214"/>
      <c r="AL170" s="214"/>
      <c r="AM170" s="214"/>
      <c r="AN170" s="214"/>
      <c r="AO170" s="214"/>
      <c r="AP170" s="214"/>
      <c r="AQ170" s="214"/>
      <c r="AR170" s="214"/>
      <c r="AS170" s="214"/>
      <c r="AT170" s="214"/>
      <c r="AU170" s="214"/>
      <c r="AV170" s="214"/>
      <c r="AW170" s="214"/>
      <c r="AX170" s="214"/>
      <c r="AY170" s="214"/>
      <c r="AZ170" s="214"/>
      <c r="BA170" s="214"/>
      <c r="BB170" s="214"/>
      <c r="BC170" s="214"/>
      <c r="BD170" s="214"/>
      <c r="BE170" s="214"/>
      <c r="BF170" s="214"/>
      <c r="BG170" s="214"/>
      <c r="BH170" s="214"/>
      <c r="BI170" s="214"/>
      <c r="BJ170" s="214"/>
      <c r="BK170" s="214"/>
      <c r="BL170" s="214"/>
      <c r="BM170" s="214"/>
      <c r="BN170" s="214"/>
      <c r="BO170" s="214"/>
      <c r="BP170" s="214"/>
      <c r="BQ170" s="214"/>
      <c r="BR170" s="214"/>
      <c r="BS170" s="214"/>
      <c r="BT170" s="214"/>
      <c r="BU170" s="214"/>
      <c r="BV170" s="214"/>
      <c r="BW170" s="214"/>
      <c r="BX170" s="214"/>
      <c r="BY170" s="214"/>
      <c r="BZ170" s="214"/>
      <c r="CA170" s="214"/>
      <c r="CB170" s="214"/>
      <c r="CC170" s="214"/>
      <c r="CD170" s="214"/>
      <c r="CE170" s="214"/>
      <c r="CF170" s="214"/>
    </row>
    <row r="171" spans="1:84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  <c r="AG171" s="214"/>
      <c r="AH171" s="214"/>
      <c r="AI171" s="214"/>
      <c r="AJ171" s="214"/>
      <c r="AK171" s="214"/>
      <c r="AL171" s="214"/>
      <c r="AM171" s="214"/>
      <c r="AN171" s="214"/>
      <c r="AO171" s="214"/>
      <c r="AP171" s="214"/>
      <c r="AQ171" s="214"/>
      <c r="AR171" s="214"/>
      <c r="AS171" s="214"/>
      <c r="AT171" s="214"/>
      <c r="AU171" s="214"/>
      <c r="AV171" s="214"/>
      <c r="AW171" s="214"/>
      <c r="AX171" s="214"/>
      <c r="AY171" s="214"/>
      <c r="AZ171" s="214"/>
      <c r="BA171" s="214"/>
      <c r="BB171" s="214"/>
      <c r="BC171" s="214"/>
      <c r="BD171" s="214"/>
      <c r="BE171" s="214"/>
      <c r="BF171" s="214"/>
      <c r="BG171" s="214"/>
      <c r="BH171" s="214"/>
      <c r="BI171" s="214"/>
      <c r="BJ171" s="214"/>
      <c r="BK171" s="214"/>
      <c r="BL171" s="214"/>
      <c r="BM171" s="214"/>
      <c r="BN171" s="214"/>
      <c r="BO171" s="214"/>
      <c r="BP171" s="214"/>
      <c r="BQ171" s="214"/>
      <c r="BR171" s="214"/>
      <c r="BS171" s="214"/>
      <c r="BT171" s="214"/>
      <c r="BU171" s="214"/>
      <c r="BV171" s="214"/>
      <c r="BW171" s="214"/>
      <c r="BX171" s="214"/>
      <c r="BY171" s="214"/>
      <c r="BZ171" s="214"/>
      <c r="CA171" s="214"/>
      <c r="CB171" s="214"/>
      <c r="CC171" s="214"/>
      <c r="CD171" s="214"/>
      <c r="CE171" s="214"/>
      <c r="CF171" s="214"/>
    </row>
    <row r="172" spans="1:84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214"/>
      <c r="AK172" s="214"/>
      <c r="AL172" s="214"/>
      <c r="AM172" s="214"/>
      <c r="AN172" s="214"/>
      <c r="AO172" s="214"/>
      <c r="AP172" s="214"/>
      <c r="AQ172" s="214"/>
      <c r="AR172" s="214"/>
      <c r="AS172" s="214"/>
      <c r="AT172" s="214"/>
      <c r="AU172" s="214"/>
      <c r="AV172" s="214"/>
      <c r="AW172" s="214"/>
      <c r="AX172" s="214"/>
      <c r="AY172" s="214"/>
      <c r="AZ172" s="214"/>
      <c r="BA172" s="214"/>
      <c r="BB172" s="214"/>
      <c r="BC172" s="214"/>
      <c r="BD172" s="214"/>
      <c r="BE172" s="214"/>
      <c r="BF172" s="214"/>
      <c r="BG172" s="214"/>
      <c r="BH172" s="214"/>
      <c r="BI172" s="214"/>
      <c r="BJ172" s="214"/>
      <c r="BK172" s="214"/>
      <c r="BL172" s="214"/>
      <c r="BM172" s="214"/>
      <c r="BN172" s="214"/>
      <c r="BO172" s="214"/>
      <c r="BP172" s="214"/>
      <c r="BQ172" s="214"/>
      <c r="BR172" s="214"/>
      <c r="BS172" s="214"/>
      <c r="BT172" s="214"/>
      <c r="BU172" s="214"/>
      <c r="BV172" s="214"/>
      <c r="BW172" s="214"/>
      <c r="BX172" s="214"/>
      <c r="BY172" s="214"/>
      <c r="BZ172" s="214"/>
      <c r="CA172" s="214"/>
      <c r="CB172" s="214"/>
      <c r="CC172" s="214"/>
      <c r="CD172" s="214"/>
      <c r="CE172" s="214"/>
      <c r="CF172" s="214"/>
    </row>
    <row r="173" spans="1:84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4"/>
      <c r="AH173" s="214"/>
      <c r="AI173" s="214"/>
      <c r="AJ173" s="214"/>
      <c r="AK173" s="214"/>
      <c r="AL173" s="214"/>
      <c r="AM173" s="214"/>
      <c r="AN173" s="214"/>
      <c r="AO173" s="214"/>
      <c r="AP173" s="214"/>
      <c r="AQ173" s="214"/>
      <c r="AR173" s="214"/>
      <c r="AS173" s="214"/>
      <c r="AT173" s="214"/>
      <c r="AU173" s="214"/>
      <c r="AV173" s="214"/>
      <c r="AW173" s="214"/>
      <c r="AX173" s="214"/>
      <c r="AY173" s="214"/>
      <c r="AZ173" s="214"/>
      <c r="BA173" s="214"/>
      <c r="BB173" s="214"/>
      <c r="BC173" s="214"/>
      <c r="BD173" s="214"/>
      <c r="BE173" s="214"/>
      <c r="BF173" s="214"/>
      <c r="BG173" s="214"/>
      <c r="BH173" s="214"/>
      <c r="BI173" s="214"/>
      <c r="BJ173" s="214"/>
      <c r="BK173" s="214"/>
      <c r="BL173" s="214"/>
      <c r="BM173" s="214"/>
      <c r="BN173" s="214"/>
      <c r="BO173" s="214"/>
      <c r="BP173" s="214"/>
      <c r="BQ173" s="214"/>
      <c r="BR173" s="214"/>
      <c r="BS173" s="214"/>
      <c r="BT173" s="214"/>
      <c r="BU173" s="214"/>
      <c r="BV173" s="214"/>
      <c r="BW173" s="214"/>
      <c r="BX173" s="214"/>
      <c r="BY173" s="214"/>
      <c r="BZ173" s="214"/>
      <c r="CA173" s="214"/>
      <c r="CB173" s="214"/>
      <c r="CC173" s="214"/>
      <c r="CD173" s="214"/>
      <c r="CE173" s="214"/>
      <c r="CF173" s="214"/>
    </row>
    <row r="174" spans="1:84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  <c r="AA174" s="214"/>
      <c r="AB174" s="214"/>
      <c r="AC174" s="214"/>
      <c r="AD174" s="214"/>
      <c r="AE174" s="214"/>
      <c r="AF174" s="214"/>
      <c r="AG174" s="214"/>
      <c r="AH174" s="214"/>
      <c r="AI174" s="214"/>
      <c r="AJ174" s="214"/>
      <c r="AK174" s="214"/>
      <c r="AL174" s="214"/>
      <c r="AM174" s="214"/>
      <c r="AN174" s="214"/>
      <c r="AO174" s="214"/>
      <c r="AP174" s="214"/>
      <c r="AQ174" s="214"/>
      <c r="AR174" s="214"/>
      <c r="AS174" s="214"/>
      <c r="AT174" s="214"/>
      <c r="AU174" s="214"/>
      <c r="AV174" s="214"/>
      <c r="AW174" s="214"/>
      <c r="AX174" s="214"/>
      <c r="AY174" s="214"/>
      <c r="AZ174" s="214"/>
      <c r="BA174" s="214"/>
      <c r="BB174" s="214"/>
      <c r="BC174" s="214"/>
      <c r="BD174" s="214"/>
      <c r="BE174" s="214"/>
      <c r="BF174" s="214"/>
      <c r="BG174" s="214"/>
      <c r="BH174" s="214"/>
      <c r="BI174" s="214"/>
      <c r="BJ174" s="214"/>
      <c r="BK174" s="214"/>
      <c r="BL174" s="214"/>
      <c r="BM174" s="214"/>
      <c r="BN174" s="214"/>
      <c r="BO174" s="214"/>
      <c r="BP174" s="214"/>
      <c r="BQ174" s="214"/>
      <c r="BR174" s="214"/>
      <c r="BS174" s="214"/>
      <c r="BT174" s="214"/>
      <c r="BU174" s="214"/>
      <c r="BV174" s="214"/>
      <c r="BW174" s="214"/>
      <c r="BX174" s="214"/>
      <c r="BY174" s="214"/>
      <c r="BZ174" s="214"/>
      <c r="CA174" s="214"/>
      <c r="CB174" s="214"/>
      <c r="CC174" s="214"/>
      <c r="CD174" s="214"/>
      <c r="CE174" s="214"/>
      <c r="CF174" s="214"/>
    </row>
    <row r="175" spans="1:84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  <c r="AA175" s="214"/>
      <c r="AB175" s="214"/>
      <c r="AC175" s="214"/>
      <c r="AD175" s="214"/>
      <c r="AE175" s="214"/>
      <c r="AF175" s="214"/>
      <c r="AG175" s="214"/>
      <c r="AH175" s="214"/>
      <c r="AI175" s="214"/>
      <c r="AJ175" s="214"/>
      <c r="AK175" s="214"/>
      <c r="AL175" s="214"/>
      <c r="AM175" s="214"/>
      <c r="AN175" s="214"/>
      <c r="AO175" s="214"/>
      <c r="AP175" s="214"/>
      <c r="AQ175" s="214"/>
      <c r="AR175" s="214"/>
      <c r="AS175" s="214"/>
      <c r="AT175" s="214"/>
      <c r="AU175" s="214"/>
      <c r="AV175" s="214"/>
      <c r="AW175" s="214"/>
      <c r="AX175" s="214"/>
      <c r="AY175" s="214"/>
      <c r="AZ175" s="214"/>
      <c r="BA175" s="214"/>
      <c r="BB175" s="214"/>
      <c r="BC175" s="214"/>
      <c r="BD175" s="214"/>
      <c r="BE175" s="214"/>
      <c r="BF175" s="214"/>
      <c r="BG175" s="214"/>
      <c r="BH175" s="214"/>
      <c r="BI175" s="214"/>
      <c r="BJ175" s="214"/>
      <c r="BK175" s="214"/>
      <c r="BL175" s="214"/>
      <c r="BM175" s="214"/>
      <c r="BN175" s="214"/>
      <c r="BO175" s="214"/>
      <c r="BP175" s="214"/>
      <c r="BQ175" s="214"/>
      <c r="BR175" s="214"/>
      <c r="BS175" s="214"/>
      <c r="BT175" s="214"/>
      <c r="BU175" s="214"/>
      <c r="BV175" s="214"/>
      <c r="BW175" s="214"/>
      <c r="BX175" s="214"/>
      <c r="BY175" s="214"/>
      <c r="BZ175" s="214"/>
      <c r="CA175" s="214"/>
      <c r="CB175" s="214"/>
      <c r="CC175" s="214"/>
      <c r="CD175" s="214"/>
      <c r="CE175" s="214"/>
      <c r="CF175" s="214"/>
    </row>
    <row r="176" spans="1:84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  <c r="AA176" s="214"/>
      <c r="AB176" s="214"/>
      <c r="AC176" s="214"/>
      <c r="AD176" s="214"/>
      <c r="AE176" s="214"/>
      <c r="AF176" s="214"/>
      <c r="AG176" s="214"/>
      <c r="AH176" s="214"/>
      <c r="AI176" s="214"/>
      <c r="AJ176" s="214"/>
      <c r="AK176" s="214"/>
      <c r="AL176" s="214"/>
      <c r="AM176" s="214"/>
      <c r="AN176" s="214"/>
      <c r="AO176" s="214"/>
      <c r="AP176" s="214"/>
      <c r="AQ176" s="214"/>
      <c r="AR176" s="214"/>
      <c r="AS176" s="214"/>
      <c r="AT176" s="214"/>
      <c r="AU176" s="214"/>
      <c r="AV176" s="214"/>
      <c r="AW176" s="214"/>
      <c r="AX176" s="214"/>
      <c r="AY176" s="214"/>
      <c r="AZ176" s="214"/>
      <c r="BA176" s="214"/>
      <c r="BB176" s="214"/>
      <c r="BC176" s="214"/>
      <c r="BD176" s="214"/>
      <c r="BE176" s="214"/>
      <c r="BF176" s="214"/>
      <c r="BG176" s="214"/>
      <c r="BH176" s="214"/>
      <c r="BI176" s="214"/>
      <c r="BJ176" s="214"/>
      <c r="BK176" s="214"/>
      <c r="BL176" s="214"/>
      <c r="BM176" s="214"/>
      <c r="BN176" s="214"/>
      <c r="BO176" s="214"/>
      <c r="BP176" s="214"/>
      <c r="BQ176" s="214"/>
      <c r="BR176" s="214"/>
      <c r="BS176" s="214"/>
      <c r="BT176" s="214"/>
      <c r="BU176" s="214"/>
      <c r="BV176" s="214"/>
      <c r="BW176" s="214"/>
      <c r="BX176" s="214"/>
      <c r="BY176" s="214"/>
      <c r="BZ176" s="214"/>
      <c r="CA176" s="214"/>
      <c r="CB176" s="214"/>
      <c r="CC176" s="214"/>
      <c r="CD176" s="214"/>
      <c r="CE176" s="214"/>
      <c r="CF176" s="214"/>
    </row>
    <row r="177" spans="1:84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  <c r="AA177" s="214"/>
      <c r="AB177" s="214"/>
      <c r="AC177" s="214"/>
      <c r="AD177" s="214"/>
      <c r="AE177" s="214"/>
      <c r="AF177" s="214"/>
      <c r="AG177" s="214"/>
      <c r="AH177" s="214"/>
      <c r="AI177" s="214"/>
      <c r="AJ177" s="214"/>
      <c r="AK177" s="214"/>
      <c r="AL177" s="214"/>
      <c r="AM177" s="214"/>
      <c r="AN177" s="214"/>
      <c r="AO177" s="214"/>
      <c r="AP177" s="214"/>
      <c r="AQ177" s="214"/>
      <c r="AR177" s="214"/>
      <c r="AS177" s="214"/>
      <c r="AT177" s="214"/>
      <c r="AU177" s="214"/>
      <c r="AV177" s="214"/>
      <c r="AW177" s="214"/>
      <c r="AX177" s="214"/>
      <c r="AY177" s="214"/>
      <c r="AZ177" s="214"/>
      <c r="BA177" s="214"/>
      <c r="BB177" s="214"/>
      <c r="BC177" s="214"/>
      <c r="BD177" s="214"/>
      <c r="BE177" s="214"/>
      <c r="BF177" s="214"/>
      <c r="BG177" s="214"/>
      <c r="BH177" s="214"/>
      <c r="BI177" s="214"/>
      <c r="BJ177" s="214"/>
      <c r="BK177" s="214"/>
      <c r="BL177" s="214"/>
      <c r="BM177" s="214"/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4"/>
      <c r="CD177" s="214"/>
      <c r="CE177" s="214"/>
      <c r="CF177" s="214"/>
    </row>
    <row r="178" spans="1:84" x14ac:dyDescent="0.25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  <c r="AA178" s="214"/>
      <c r="AB178" s="214"/>
      <c r="AC178" s="214"/>
      <c r="AD178" s="214"/>
      <c r="AE178" s="214"/>
      <c r="AF178" s="214"/>
      <c r="AG178" s="214"/>
      <c r="AH178" s="214"/>
      <c r="AI178" s="214"/>
      <c r="AJ178" s="214"/>
      <c r="AK178" s="214"/>
      <c r="AL178" s="214"/>
      <c r="AM178" s="214"/>
      <c r="AN178" s="214"/>
      <c r="AO178" s="214"/>
      <c r="AP178" s="214"/>
      <c r="AQ178" s="214"/>
      <c r="AR178" s="214"/>
      <c r="AS178" s="214"/>
      <c r="AT178" s="214"/>
      <c r="AU178" s="214"/>
      <c r="AV178" s="214"/>
      <c r="AW178" s="214"/>
      <c r="AX178" s="214"/>
      <c r="AY178" s="214"/>
      <c r="AZ178" s="214"/>
      <c r="BA178" s="214"/>
      <c r="BB178" s="214"/>
      <c r="BC178" s="214"/>
      <c r="BD178" s="214"/>
      <c r="BE178" s="214"/>
      <c r="BF178" s="214"/>
      <c r="BG178" s="214"/>
      <c r="BH178" s="214"/>
      <c r="BI178" s="214"/>
      <c r="BJ178" s="214"/>
      <c r="BK178" s="214"/>
      <c r="BL178" s="214"/>
      <c r="BM178" s="214"/>
      <c r="BN178" s="214"/>
      <c r="BO178" s="214"/>
      <c r="BP178" s="214"/>
      <c r="BQ178" s="214"/>
      <c r="BR178" s="214"/>
      <c r="BS178" s="214"/>
      <c r="BT178" s="214"/>
      <c r="BU178" s="214"/>
      <c r="BV178" s="214"/>
      <c r="BW178" s="214"/>
      <c r="BX178" s="214"/>
      <c r="BY178" s="214"/>
      <c r="BZ178" s="214"/>
      <c r="CA178" s="214"/>
      <c r="CB178" s="214"/>
      <c r="CC178" s="214"/>
      <c r="CD178" s="214"/>
      <c r="CE178" s="214"/>
      <c r="CF178" s="214"/>
    </row>
    <row r="179" spans="1:84" x14ac:dyDescent="0.25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  <c r="AA179" s="214"/>
      <c r="AB179" s="214"/>
      <c r="AC179" s="214"/>
      <c r="AD179" s="214"/>
      <c r="AE179" s="214"/>
      <c r="AF179" s="214"/>
      <c r="AG179" s="214"/>
      <c r="AH179" s="214"/>
      <c r="AI179" s="214"/>
      <c r="AJ179" s="214"/>
      <c r="AK179" s="214"/>
      <c r="AL179" s="214"/>
      <c r="AM179" s="214"/>
      <c r="AN179" s="214"/>
      <c r="AO179" s="214"/>
      <c r="AP179" s="214"/>
      <c r="AQ179" s="214"/>
      <c r="AR179" s="214"/>
      <c r="AS179" s="214"/>
      <c r="AT179" s="214"/>
      <c r="AU179" s="214"/>
      <c r="AV179" s="214"/>
      <c r="AW179" s="214"/>
      <c r="AX179" s="214"/>
      <c r="AY179" s="214"/>
      <c r="AZ179" s="214"/>
      <c r="BA179" s="214"/>
      <c r="BB179" s="214"/>
      <c r="BC179" s="214"/>
      <c r="BD179" s="214"/>
      <c r="BE179" s="214"/>
      <c r="BF179" s="214"/>
      <c r="BG179" s="214"/>
      <c r="BH179" s="214"/>
      <c r="BI179" s="214"/>
      <c r="BJ179" s="214"/>
      <c r="BK179" s="214"/>
      <c r="BL179" s="214"/>
      <c r="BM179" s="214"/>
      <c r="BN179" s="214"/>
      <c r="BO179" s="214"/>
      <c r="BP179" s="214"/>
      <c r="BQ179" s="214"/>
      <c r="BR179" s="214"/>
      <c r="BS179" s="214"/>
      <c r="BT179" s="214"/>
      <c r="BU179" s="214"/>
      <c r="BV179" s="214"/>
      <c r="BW179" s="214"/>
      <c r="BX179" s="214"/>
      <c r="BY179" s="214"/>
      <c r="BZ179" s="214"/>
      <c r="CA179" s="214"/>
      <c r="CB179" s="214"/>
      <c r="CC179" s="214"/>
      <c r="CD179" s="214"/>
      <c r="CE179" s="214"/>
      <c r="CF179" s="214"/>
    </row>
    <row r="180" spans="1:84" x14ac:dyDescent="0.25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  <c r="AA180" s="214"/>
      <c r="AB180" s="214"/>
      <c r="AC180" s="214"/>
      <c r="AD180" s="214"/>
      <c r="AE180" s="214"/>
      <c r="AF180" s="214"/>
      <c r="AG180" s="214"/>
      <c r="AH180" s="214"/>
      <c r="AI180" s="214"/>
      <c r="AJ180" s="214"/>
      <c r="AK180" s="214"/>
      <c r="AL180" s="214"/>
      <c r="AM180" s="214"/>
      <c r="AN180" s="214"/>
      <c r="AO180" s="214"/>
      <c r="AP180" s="214"/>
      <c r="AQ180" s="214"/>
      <c r="AR180" s="214"/>
      <c r="AS180" s="214"/>
      <c r="AT180" s="214"/>
      <c r="AU180" s="214"/>
      <c r="AV180" s="214"/>
      <c r="AW180" s="214"/>
      <c r="AX180" s="214"/>
      <c r="AY180" s="214"/>
      <c r="AZ180" s="214"/>
      <c r="BA180" s="214"/>
      <c r="BB180" s="214"/>
      <c r="BC180" s="214"/>
      <c r="BD180" s="214"/>
      <c r="BE180" s="214"/>
      <c r="BF180" s="214"/>
      <c r="BG180" s="214"/>
      <c r="BH180" s="214"/>
      <c r="BI180" s="214"/>
      <c r="BJ180" s="214"/>
      <c r="BK180" s="214"/>
      <c r="BL180" s="214"/>
      <c r="BM180" s="214"/>
      <c r="BN180" s="214"/>
      <c r="BO180" s="214"/>
      <c r="BP180" s="214"/>
      <c r="BQ180" s="214"/>
      <c r="BR180" s="214"/>
      <c r="BS180" s="214"/>
      <c r="BT180" s="214"/>
      <c r="BU180" s="214"/>
      <c r="BV180" s="214"/>
      <c r="BW180" s="214"/>
      <c r="BX180" s="214"/>
      <c r="BY180" s="214"/>
      <c r="BZ180" s="214"/>
      <c r="CA180" s="214"/>
      <c r="CB180" s="214"/>
      <c r="CC180" s="214"/>
      <c r="CD180" s="214"/>
      <c r="CE180" s="214"/>
      <c r="CF180" s="214"/>
    </row>
    <row r="181" spans="1:84" x14ac:dyDescent="0.25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4"/>
      <c r="AE181" s="214"/>
      <c r="AF181" s="214"/>
      <c r="AG181" s="214"/>
      <c r="AH181" s="214"/>
      <c r="AI181" s="214"/>
      <c r="AJ181" s="214"/>
      <c r="AK181" s="214"/>
      <c r="AL181" s="214"/>
      <c r="AM181" s="214"/>
      <c r="AN181" s="214"/>
      <c r="AO181" s="214"/>
      <c r="AP181" s="214"/>
      <c r="AQ181" s="214"/>
      <c r="AR181" s="214"/>
      <c r="AS181" s="214"/>
      <c r="AT181" s="214"/>
      <c r="AU181" s="214"/>
      <c r="AV181" s="214"/>
      <c r="AW181" s="214"/>
      <c r="AX181" s="214"/>
      <c r="AY181" s="214"/>
      <c r="AZ181" s="214"/>
      <c r="BA181" s="214"/>
      <c r="BB181" s="214"/>
      <c r="BC181" s="214"/>
      <c r="BD181" s="214"/>
      <c r="BE181" s="214"/>
      <c r="BF181" s="214"/>
      <c r="BG181" s="214"/>
      <c r="BH181" s="214"/>
      <c r="BI181" s="214"/>
      <c r="BJ181" s="214"/>
      <c r="BK181" s="214"/>
      <c r="BL181" s="214"/>
      <c r="BM181" s="214"/>
      <c r="BN181" s="214"/>
      <c r="BO181" s="214"/>
      <c r="BP181" s="214"/>
      <c r="BQ181" s="214"/>
      <c r="BR181" s="214"/>
      <c r="BS181" s="214"/>
      <c r="BT181" s="214"/>
      <c r="BU181" s="214"/>
      <c r="BV181" s="214"/>
      <c r="BW181" s="214"/>
      <c r="BX181" s="214"/>
      <c r="BY181" s="214"/>
      <c r="BZ181" s="214"/>
      <c r="CA181" s="214"/>
      <c r="CB181" s="214"/>
      <c r="CC181" s="214"/>
      <c r="CD181" s="214"/>
      <c r="CE181" s="214"/>
      <c r="CF181" s="214"/>
    </row>
    <row r="182" spans="1:84" x14ac:dyDescent="0.25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  <c r="AA182" s="214"/>
      <c r="AB182" s="214"/>
      <c r="AC182" s="214"/>
      <c r="AD182" s="214"/>
      <c r="AE182" s="214"/>
      <c r="AF182" s="214"/>
      <c r="AG182" s="214"/>
      <c r="AH182" s="214"/>
      <c r="AI182" s="214"/>
      <c r="AJ182" s="214"/>
      <c r="AK182" s="214"/>
      <c r="AL182" s="214"/>
      <c r="AM182" s="214"/>
      <c r="AN182" s="214"/>
      <c r="AO182" s="214"/>
      <c r="AP182" s="214"/>
      <c r="AQ182" s="214"/>
      <c r="AR182" s="214"/>
      <c r="AS182" s="214"/>
      <c r="AT182" s="214"/>
      <c r="AU182" s="214"/>
      <c r="AV182" s="214"/>
      <c r="AW182" s="214"/>
      <c r="AX182" s="214"/>
      <c r="AY182" s="214"/>
      <c r="AZ182" s="214"/>
      <c r="BA182" s="214"/>
      <c r="BB182" s="214"/>
      <c r="BC182" s="214"/>
      <c r="BD182" s="214"/>
      <c r="BE182" s="214"/>
      <c r="BF182" s="214"/>
      <c r="BG182" s="214"/>
      <c r="BH182" s="214"/>
      <c r="BI182" s="214"/>
      <c r="BJ182" s="214"/>
      <c r="BK182" s="214"/>
      <c r="BL182" s="214"/>
      <c r="BM182" s="214"/>
      <c r="BN182" s="214"/>
      <c r="BO182" s="214"/>
      <c r="BP182" s="214"/>
      <c r="BQ182" s="214"/>
      <c r="BR182" s="214"/>
      <c r="BS182" s="214"/>
      <c r="BT182" s="214"/>
      <c r="BU182" s="214"/>
      <c r="BV182" s="214"/>
      <c r="BW182" s="214"/>
      <c r="BX182" s="214"/>
      <c r="BY182" s="214"/>
      <c r="BZ182" s="214"/>
      <c r="CA182" s="214"/>
      <c r="CB182" s="214"/>
      <c r="CC182" s="214"/>
      <c r="CD182" s="214"/>
      <c r="CE182" s="214"/>
      <c r="CF182" s="214"/>
    </row>
    <row r="183" spans="1:84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  <c r="AA183" s="214"/>
      <c r="AB183" s="214"/>
      <c r="AC183" s="214"/>
      <c r="AD183" s="214"/>
      <c r="AE183" s="214"/>
      <c r="AF183" s="214"/>
      <c r="AG183" s="214"/>
      <c r="AH183" s="214"/>
      <c r="AI183" s="214"/>
      <c r="AJ183" s="214"/>
      <c r="AK183" s="214"/>
      <c r="AL183" s="214"/>
      <c r="AM183" s="214"/>
      <c r="AN183" s="214"/>
      <c r="AO183" s="214"/>
      <c r="AP183" s="214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  <c r="BJ183" s="214"/>
      <c r="BK183" s="214"/>
      <c r="BL183" s="214"/>
      <c r="BM183" s="214"/>
      <c r="BN183" s="214"/>
      <c r="BO183" s="214"/>
      <c r="BP183" s="214"/>
      <c r="BQ183" s="214"/>
      <c r="BR183" s="214"/>
      <c r="BS183" s="214"/>
      <c r="BT183" s="214"/>
      <c r="BU183" s="214"/>
      <c r="BV183" s="214"/>
      <c r="BW183" s="214"/>
      <c r="BX183" s="214"/>
      <c r="BY183" s="214"/>
      <c r="BZ183" s="214"/>
      <c r="CA183" s="214"/>
      <c r="CB183" s="214"/>
      <c r="CC183" s="214"/>
      <c r="CD183" s="214"/>
      <c r="CE183" s="214"/>
      <c r="CF183" s="214"/>
    </row>
    <row r="184" spans="1:84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  <c r="AA184" s="214"/>
      <c r="AB184" s="214"/>
      <c r="AC184" s="214"/>
      <c r="AD184" s="214"/>
      <c r="AE184" s="214"/>
      <c r="AF184" s="214"/>
      <c r="AG184" s="214"/>
      <c r="AH184" s="214"/>
      <c r="AI184" s="214"/>
      <c r="AJ184" s="214"/>
      <c r="AK184" s="214"/>
      <c r="AL184" s="214"/>
      <c r="AM184" s="214"/>
      <c r="AN184" s="214"/>
      <c r="AO184" s="214"/>
      <c r="AP184" s="214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  <c r="BJ184" s="214"/>
      <c r="BK184" s="214"/>
      <c r="BL184" s="214"/>
      <c r="BM184" s="214"/>
      <c r="BN184" s="214"/>
      <c r="BO184" s="214"/>
      <c r="BP184" s="214"/>
      <c r="BQ184" s="214"/>
      <c r="BR184" s="214"/>
      <c r="BS184" s="214"/>
      <c r="BT184" s="214"/>
      <c r="BU184" s="214"/>
      <c r="BV184" s="214"/>
      <c r="BW184" s="214"/>
      <c r="BX184" s="214"/>
      <c r="BY184" s="214"/>
      <c r="BZ184" s="214"/>
      <c r="CA184" s="214"/>
      <c r="CB184" s="214"/>
      <c r="CC184" s="214"/>
      <c r="CD184" s="214"/>
      <c r="CE184" s="214"/>
      <c r="CF184" s="214"/>
    </row>
    <row r="185" spans="1:84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  <c r="AA185" s="214"/>
      <c r="AB185" s="214"/>
      <c r="AC185" s="214"/>
      <c r="AD185" s="214"/>
      <c r="AE185" s="214"/>
      <c r="AF185" s="214"/>
      <c r="AG185" s="214"/>
      <c r="AH185" s="214"/>
      <c r="AI185" s="214"/>
      <c r="AJ185" s="214"/>
      <c r="AK185" s="214"/>
      <c r="AL185" s="214"/>
      <c r="AM185" s="214"/>
      <c r="AN185" s="214"/>
      <c r="AO185" s="214"/>
      <c r="AP185" s="214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  <c r="BJ185" s="214"/>
      <c r="BK185" s="214"/>
      <c r="BL185" s="214"/>
      <c r="BM185" s="214"/>
      <c r="BN185" s="214"/>
      <c r="BO185" s="214"/>
      <c r="BP185" s="214"/>
      <c r="BQ185" s="214"/>
      <c r="BR185" s="214"/>
      <c r="BS185" s="214"/>
      <c r="BT185" s="214"/>
      <c r="BU185" s="214"/>
      <c r="BV185" s="214"/>
      <c r="BW185" s="214"/>
      <c r="BX185" s="214"/>
      <c r="BY185" s="214"/>
      <c r="BZ185" s="214"/>
      <c r="CA185" s="214"/>
      <c r="CB185" s="214"/>
      <c r="CC185" s="214"/>
      <c r="CD185" s="214"/>
      <c r="CE185" s="214"/>
      <c r="CF185" s="214"/>
    </row>
    <row r="186" spans="1:84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  <c r="AA186" s="214"/>
      <c r="AB186" s="214"/>
      <c r="AC186" s="214"/>
      <c r="AD186" s="214"/>
      <c r="AE186" s="214"/>
      <c r="AF186" s="214"/>
      <c r="AG186" s="214"/>
      <c r="AH186" s="214"/>
      <c r="AI186" s="214"/>
      <c r="AJ186" s="214"/>
      <c r="AK186" s="214"/>
      <c r="AL186" s="214"/>
      <c r="AM186" s="214"/>
      <c r="AN186" s="214"/>
      <c r="AO186" s="214"/>
      <c r="AP186" s="214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  <c r="BJ186" s="214"/>
      <c r="BK186" s="214"/>
      <c r="BL186" s="214"/>
      <c r="BM186" s="214"/>
      <c r="BN186" s="214"/>
      <c r="BO186" s="214"/>
      <c r="BP186" s="214"/>
      <c r="BQ186" s="214"/>
      <c r="BR186" s="214"/>
      <c r="BS186" s="214"/>
      <c r="BT186" s="214"/>
      <c r="BU186" s="214"/>
      <c r="BV186" s="214"/>
      <c r="BW186" s="214"/>
      <c r="BX186" s="214"/>
      <c r="BY186" s="214"/>
      <c r="BZ186" s="214"/>
      <c r="CA186" s="214"/>
      <c r="CB186" s="214"/>
      <c r="CC186" s="214"/>
      <c r="CD186" s="214"/>
      <c r="CE186" s="214"/>
      <c r="CF186" s="214"/>
    </row>
    <row r="187" spans="1:84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4"/>
      <c r="AH187" s="214"/>
      <c r="AI187" s="214"/>
      <c r="AJ187" s="214"/>
      <c r="AK187" s="214"/>
      <c r="AL187" s="214"/>
      <c r="AM187" s="214"/>
      <c r="AN187" s="214"/>
      <c r="AO187" s="214"/>
      <c r="AP187" s="214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  <c r="BJ187" s="214"/>
      <c r="BK187" s="214"/>
      <c r="BL187" s="214"/>
      <c r="BM187" s="214"/>
      <c r="BN187" s="214"/>
      <c r="BO187" s="214"/>
      <c r="BP187" s="214"/>
      <c r="BQ187" s="214"/>
      <c r="BR187" s="214"/>
      <c r="BS187" s="214"/>
      <c r="BT187" s="214"/>
      <c r="BU187" s="214"/>
      <c r="BV187" s="214"/>
      <c r="BW187" s="214"/>
      <c r="BX187" s="214"/>
      <c r="BY187" s="214"/>
      <c r="BZ187" s="214"/>
      <c r="CA187" s="214"/>
      <c r="CB187" s="214"/>
      <c r="CC187" s="214"/>
      <c r="CD187" s="214"/>
      <c r="CE187" s="214"/>
      <c r="CF187" s="214"/>
    </row>
    <row r="188" spans="1:84" x14ac:dyDescent="0.25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214"/>
      <c r="AK188" s="214"/>
      <c r="AL188" s="214"/>
      <c r="AM188" s="214"/>
      <c r="AN188" s="214"/>
      <c r="AO188" s="214"/>
      <c r="AP188" s="214"/>
      <c r="AQ188" s="214"/>
      <c r="AR188" s="214"/>
      <c r="AS188" s="214"/>
      <c r="AT188" s="214"/>
      <c r="AU188" s="214"/>
      <c r="AV188" s="214"/>
      <c r="AW188" s="214"/>
      <c r="AX188" s="214"/>
      <c r="AY188" s="214"/>
      <c r="AZ188" s="214"/>
      <c r="BA188" s="214"/>
      <c r="BB188" s="214"/>
      <c r="BC188" s="214"/>
      <c r="BD188" s="214"/>
      <c r="BE188" s="214"/>
      <c r="BF188" s="214"/>
      <c r="BG188" s="214"/>
      <c r="BH188" s="214"/>
      <c r="BI188" s="214"/>
      <c r="BJ188" s="214"/>
      <c r="BK188" s="214"/>
      <c r="BL188" s="214"/>
      <c r="BM188" s="214"/>
      <c r="BN188" s="214"/>
      <c r="BO188" s="214"/>
      <c r="BP188" s="214"/>
      <c r="BQ188" s="214"/>
      <c r="BR188" s="214"/>
      <c r="BS188" s="214"/>
      <c r="BT188" s="214"/>
      <c r="BU188" s="214"/>
      <c r="BV188" s="214"/>
      <c r="BW188" s="214"/>
      <c r="BX188" s="214"/>
      <c r="BY188" s="214"/>
      <c r="BZ188" s="214"/>
      <c r="CA188" s="214"/>
      <c r="CB188" s="214"/>
      <c r="CC188" s="214"/>
      <c r="CD188" s="214"/>
      <c r="CE188" s="214"/>
      <c r="CF188" s="214"/>
    </row>
    <row r="189" spans="1:84" x14ac:dyDescent="0.25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  <c r="AA189" s="214"/>
      <c r="AB189" s="214"/>
      <c r="AC189" s="214"/>
      <c r="AD189" s="214"/>
      <c r="AE189" s="214"/>
      <c r="AF189" s="214"/>
      <c r="AG189" s="214"/>
      <c r="AH189" s="214"/>
      <c r="AI189" s="214"/>
      <c r="AJ189" s="214"/>
      <c r="AK189" s="214"/>
      <c r="AL189" s="214"/>
      <c r="AM189" s="214"/>
      <c r="AN189" s="214"/>
      <c r="AO189" s="214"/>
      <c r="AP189" s="214"/>
      <c r="AQ189" s="214"/>
      <c r="AR189" s="214"/>
      <c r="AS189" s="214"/>
      <c r="AT189" s="214"/>
      <c r="AU189" s="214"/>
      <c r="AV189" s="214"/>
      <c r="AW189" s="214"/>
      <c r="AX189" s="214"/>
      <c r="AY189" s="214"/>
      <c r="AZ189" s="214"/>
      <c r="BA189" s="214"/>
      <c r="BB189" s="214"/>
      <c r="BC189" s="214"/>
      <c r="BD189" s="214"/>
      <c r="BE189" s="214"/>
      <c r="BF189" s="214"/>
      <c r="BG189" s="214"/>
      <c r="BH189" s="214"/>
      <c r="BI189" s="214"/>
      <c r="BJ189" s="214"/>
      <c r="BK189" s="214"/>
      <c r="BL189" s="214"/>
      <c r="BM189" s="214"/>
      <c r="BN189" s="214"/>
      <c r="BO189" s="214"/>
      <c r="BP189" s="214"/>
      <c r="BQ189" s="214"/>
      <c r="BR189" s="214"/>
      <c r="BS189" s="214"/>
      <c r="BT189" s="214"/>
      <c r="BU189" s="214"/>
      <c r="BV189" s="214"/>
      <c r="BW189" s="214"/>
      <c r="BX189" s="214"/>
      <c r="BY189" s="214"/>
      <c r="BZ189" s="214"/>
      <c r="CA189" s="214"/>
      <c r="CB189" s="214"/>
      <c r="CC189" s="214"/>
      <c r="CD189" s="214"/>
      <c r="CE189" s="214"/>
      <c r="CF189" s="214"/>
    </row>
    <row r="190" spans="1:84" x14ac:dyDescent="0.25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  <c r="AA190" s="214"/>
      <c r="AB190" s="214"/>
      <c r="AC190" s="214"/>
      <c r="AD190" s="214"/>
      <c r="AE190" s="214"/>
      <c r="AF190" s="214"/>
      <c r="AG190" s="214"/>
      <c r="AH190" s="214"/>
      <c r="AI190" s="214"/>
      <c r="AJ190" s="214"/>
      <c r="AK190" s="214"/>
      <c r="AL190" s="214"/>
      <c r="AM190" s="214"/>
      <c r="AN190" s="214"/>
      <c r="AO190" s="214"/>
      <c r="AP190" s="214"/>
      <c r="AQ190" s="214"/>
      <c r="AR190" s="214"/>
      <c r="AS190" s="214"/>
      <c r="AT190" s="214"/>
      <c r="AU190" s="214"/>
      <c r="AV190" s="214"/>
      <c r="AW190" s="214"/>
      <c r="AX190" s="214"/>
      <c r="AY190" s="214"/>
      <c r="AZ190" s="214"/>
      <c r="BA190" s="214"/>
      <c r="BB190" s="214"/>
      <c r="BC190" s="214"/>
      <c r="BD190" s="214"/>
      <c r="BE190" s="214"/>
      <c r="BF190" s="214"/>
      <c r="BG190" s="214"/>
      <c r="BH190" s="214"/>
      <c r="BI190" s="214"/>
      <c r="BJ190" s="214"/>
      <c r="BK190" s="214"/>
      <c r="BL190" s="214"/>
      <c r="BM190" s="214"/>
      <c r="BN190" s="214"/>
      <c r="BO190" s="214"/>
      <c r="BP190" s="214"/>
      <c r="BQ190" s="214"/>
      <c r="BR190" s="214"/>
      <c r="BS190" s="214"/>
      <c r="BT190" s="214"/>
      <c r="BU190" s="214"/>
      <c r="BV190" s="214"/>
      <c r="BW190" s="214"/>
      <c r="BX190" s="214"/>
      <c r="BY190" s="214"/>
      <c r="BZ190" s="214"/>
      <c r="CA190" s="214"/>
      <c r="CB190" s="214"/>
      <c r="CC190" s="214"/>
      <c r="CD190" s="214"/>
      <c r="CE190" s="214"/>
      <c r="CF190" s="214"/>
    </row>
    <row r="191" spans="1:84" x14ac:dyDescent="0.25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  <c r="AA191" s="214"/>
      <c r="AB191" s="214"/>
      <c r="AC191" s="214"/>
      <c r="AD191" s="214"/>
      <c r="AE191" s="214"/>
      <c r="AF191" s="214"/>
      <c r="AG191" s="214"/>
      <c r="AH191" s="214"/>
      <c r="AI191" s="214"/>
      <c r="AJ191" s="214"/>
      <c r="AK191" s="214"/>
      <c r="AL191" s="214"/>
      <c r="AM191" s="214"/>
      <c r="AN191" s="214"/>
      <c r="AO191" s="214"/>
      <c r="AP191" s="214"/>
      <c r="AQ191" s="214"/>
      <c r="AR191" s="214"/>
      <c r="AS191" s="214"/>
      <c r="AT191" s="214"/>
      <c r="AU191" s="214"/>
      <c r="AV191" s="214"/>
      <c r="AW191" s="214"/>
      <c r="AX191" s="214"/>
      <c r="AY191" s="214"/>
      <c r="AZ191" s="214"/>
      <c r="BA191" s="214"/>
      <c r="BB191" s="214"/>
      <c r="BC191" s="214"/>
      <c r="BD191" s="214"/>
      <c r="BE191" s="214"/>
      <c r="BF191" s="214"/>
      <c r="BG191" s="214"/>
      <c r="BH191" s="214"/>
      <c r="BI191" s="214"/>
      <c r="BJ191" s="214"/>
      <c r="BK191" s="214"/>
      <c r="BL191" s="214"/>
      <c r="BM191" s="214"/>
      <c r="BN191" s="214"/>
      <c r="BO191" s="214"/>
      <c r="BP191" s="214"/>
      <c r="BQ191" s="214"/>
      <c r="BR191" s="214"/>
      <c r="BS191" s="214"/>
      <c r="BT191" s="214"/>
      <c r="BU191" s="214"/>
      <c r="BV191" s="214"/>
      <c r="BW191" s="214"/>
      <c r="BX191" s="214"/>
      <c r="BY191" s="214"/>
      <c r="BZ191" s="214"/>
      <c r="CA191" s="214"/>
      <c r="CB191" s="214"/>
      <c r="CC191" s="214"/>
      <c r="CD191" s="214"/>
      <c r="CE191" s="214"/>
      <c r="CF191" s="214"/>
    </row>
    <row r="192" spans="1:84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  <c r="AA192" s="214"/>
      <c r="AB192" s="214"/>
      <c r="AC192" s="214"/>
      <c r="AD192" s="214"/>
      <c r="AE192" s="214"/>
      <c r="AF192" s="214"/>
      <c r="AG192" s="214"/>
      <c r="AH192" s="214"/>
      <c r="AI192" s="214"/>
      <c r="AJ192" s="214"/>
      <c r="AK192" s="214"/>
      <c r="AL192" s="214"/>
      <c r="AM192" s="214"/>
      <c r="AN192" s="214"/>
      <c r="AO192" s="214"/>
      <c r="AP192" s="214"/>
      <c r="AQ192" s="214"/>
      <c r="AR192" s="214"/>
      <c r="AS192" s="214"/>
      <c r="AT192" s="214"/>
      <c r="AU192" s="214"/>
      <c r="AV192" s="214"/>
      <c r="AW192" s="214"/>
      <c r="AX192" s="214"/>
      <c r="AY192" s="214"/>
      <c r="AZ192" s="214"/>
      <c r="BA192" s="214"/>
      <c r="BB192" s="214"/>
      <c r="BC192" s="214"/>
      <c r="BD192" s="214"/>
      <c r="BE192" s="214"/>
      <c r="BF192" s="214"/>
      <c r="BG192" s="214"/>
      <c r="BH192" s="214"/>
      <c r="BI192" s="214"/>
      <c r="BJ192" s="214"/>
      <c r="BK192" s="214"/>
      <c r="BL192" s="214"/>
      <c r="BM192" s="214"/>
      <c r="BN192" s="214"/>
      <c r="BO192" s="214"/>
      <c r="BP192" s="214"/>
      <c r="BQ192" s="214"/>
      <c r="BR192" s="214"/>
      <c r="BS192" s="214"/>
      <c r="BT192" s="214"/>
      <c r="BU192" s="214"/>
      <c r="BV192" s="214"/>
      <c r="BW192" s="214"/>
      <c r="BX192" s="214"/>
      <c r="BY192" s="214"/>
      <c r="BZ192" s="214"/>
      <c r="CA192" s="214"/>
      <c r="CB192" s="214"/>
      <c r="CC192" s="214"/>
      <c r="CD192" s="214"/>
      <c r="CE192" s="214"/>
      <c r="CF192" s="214"/>
    </row>
    <row r="193" spans="1:84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214"/>
      <c r="AK193" s="214"/>
      <c r="AL193" s="214"/>
      <c r="AM193" s="214"/>
      <c r="AN193" s="214"/>
      <c r="AO193" s="214"/>
      <c r="AP193" s="214"/>
      <c r="AQ193" s="214"/>
      <c r="AR193" s="214"/>
      <c r="AS193" s="214"/>
      <c r="AT193" s="214"/>
      <c r="AU193" s="214"/>
      <c r="AV193" s="214"/>
      <c r="AW193" s="214"/>
      <c r="AX193" s="214"/>
      <c r="AY193" s="214"/>
      <c r="AZ193" s="214"/>
      <c r="BA193" s="214"/>
      <c r="BB193" s="214"/>
      <c r="BC193" s="214"/>
      <c r="BD193" s="214"/>
      <c r="BE193" s="214"/>
      <c r="BF193" s="214"/>
      <c r="BG193" s="214"/>
      <c r="BH193" s="214"/>
      <c r="BI193" s="214"/>
      <c r="BJ193" s="214"/>
      <c r="BK193" s="214"/>
      <c r="BL193" s="214"/>
      <c r="BM193" s="214"/>
      <c r="BN193" s="214"/>
      <c r="BO193" s="214"/>
      <c r="BP193" s="214"/>
      <c r="BQ193" s="214"/>
      <c r="BR193" s="214"/>
      <c r="BS193" s="214"/>
      <c r="BT193" s="214"/>
      <c r="BU193" s="214"/>
      <c r="BV193" s="214"/>
      <c r="BW193" s="214"/>
      <c r="BX193" s="214"/>
      <c r="BY193" s="214"/>
      <c r="BZ193" s="214"/>
      <c r="CA193" s="214"/>
      <c r="CB193" s="214"/>
      <c r="CC193" s="214"/>
      <c r="CD193" s="214"/>
      <c r="CE193" s="214"/>
      <c r="CF193" s="214"/>
    </row>
    <row r="194" spans="1:84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  <c r="AK194" s="214"/>
      <c r="AL194" s="214"/>
      <c r="AM194" s="214"/>
      <c r="AN194" s="214"/>
      <c r="AO194" s="214"/>
      <c r="AP194" s="214"/>
      <c r="AQ194" s="214"/>
      <c r="AR194" s="214"/>
      <c r="AS194" s="214"/>
      <c r="AT194" s="214"/>
      <c r="AU194" s="214"/>
      <c r="AV194" s="214"/>
      <c r="AW194" s="214"/>
      <c r="AX194" s="214"/>
      <c r="AY194" s="214"/>
      <c r="AZ194" s="214"/>
      <c r="BA194" s="214"/>
      <c r="BB194" s="214"/>
      <c r="BC194" s="214"/>
      <c r="BD194" s="214"/>
      <c r="BE194" s="214"/>
      <c r="BF194" s="214"/>
      <c r="BG194" s="214"/>
      <c r="BH194" s="214"/>
      <c r="BI194" s="214"/>
      <c r="BJ194" s="214"/>
      <c r="BK194" s="214"/>
      <c r="BL194" s="214"/>
      <c r="BM194" s="214"/>
      <c r="BN194" s="214"/>
      <c r="BO194" s="214"/>
      <c r="BP194" s="214"/>
      <c r="BQ194" s="214"/>
      <c r="BR194" s="214"/>
      <c r="BS194" s="214"/>
      <c r="BT194" s="214"/>
      <c r="BU194" s="214"/>
      <c r="BV194" s="214"/>
      <c r="BW194" s="214"/>
      <c r="BX194" s="214"/>
      <c r="BY194" s="214"/>
      <c r="BZ194" s="214"/>
      <c r="CA194" s="214"/>
      <c r="CB194" s="214"/>
      <c r="CC194" s="214"/>
      <c r="CD194" s="214"/>
      <c r="CE194" s="214"/>
      <c r="CF194" s="214"/>
    </row>
    <row r="195" spans="1:84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  <c r="V195" s="214"/>
      <c r="W195" s="214"/>
      <c r="X195" s="214"/>
      <c r="Y195" s="214"/>
      <c r="Z195" s="214"/>
      <c r="AA195" s="214"/>
      <c r="AB195" s="214"/>
      <c r="AC195" s="214"/>
      <c r="AD195" s="214"/>
      <c r="AE195" s="214"/>
      <c r="AF195" s="214"/>
      <c r="AG195" s="214"/>
      <c r="AH195" s="214"/>
      <c r="AI195" s="214"/>
      <c r="AJ195" s="214"/>
      <c r="AK195" s="214"/>
      <c r="AL195" s="214"/>
      <c r="AM195" s="214"/>
      <c r="AN195" s="214"/>
      <c r="AO195" s="214"/>
      <c r="AP195" s="214"/>
      <c r="AQ195" s="214"/>
      <c r="AR195" s="214"/>
      <c r="AS195" s="214"/>
      <c r="AT195" s="214"/>
      <c r="AU195" s="214"/>
      <c r="AV195" s="214"/>
      <c r="AW195" s="214"/>
      <c r="AX195" s="214"/>
      <c r="AY195" s="214"/>
      <c r="AZ195" s="214"/>
      <c r="BA195" s="214"/>
      <c r="BB195" s="214"/>
      <c r="BC195" s="214"/>
      <c r="BD195" s="214"/>
      <c r="BE195" s="214"/>
      <c r="BF195" s="214"/>
      <c r="BG195" s="214"/>
      <c r="BH195" s="214"/>
      <c r="BI195" s="214"/>
      <c r="BJ195" s="214"/>
      <c r="BK195" s="214"/>
      <c r="BL195" s="214"/>
      <c r="BM195" s="214"/>
      <c r="BN195" s="214"/>
      <c r="BO195" s="214"/>
      <c r="BP195" s="214"/>
      <c r="BQ195" s="214"/>
      <c r="BR195" s="214"/>
      <c r="BS195" s="214"/>
      <c r="BT195" s="214"/>
      <c r="BU195" s="214"/>
      <c r="BV195" s="214"/>
      <c r="BW195" s="214"/>
      <c r="BX195" s="214"/>
      <c r="BY195" s="214"/>
      <c r="BZ195" s="214"/>
      <c r="CA195" s="214"/>
      <c r="CB195" s="214"/>
      <c r="CC195" s="214"/>
      <c r="CD195" s="214"/>
      <c r="CE195" s="214"/>
      <c r="CF195" s="214"/>
    </row>
    <row r="196" spans="1:84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  <c r="Y196" s="214"/>
      <c r="Z196" s="214"/>
      <c r="AA196" s="214"/>
      <c r="AB196" s="214"/>
      <c r="AC196" s="214"/>
      <c r="AD196" s="214"/>
      <c r="AE196" s="214"/>
      <c r="AF196" s="214"/>
      <c r="AG196" s="214"/>
      <c r="AH196" s="214"/>
      <c r="AI196" s="214"/>
      <c r="AJ196" s="214"/>
      <c r="AK196" s="214"/>
      <c r="AL196" s="214"/>
      <c r="AM196" s="214"/>
      <c r="AN196" s="214"/>
      <c r="AO196" s="214"/>
      <c r="AP196" s="214"/>
      <c r="AQ196" s="214"/>
      <c r="AR196" s="214"/>
      <c r="AS196" s="214"/>
      <c r="AT196" s="214"/>
      <c r="AU196" s="214"/>
      <c r="AV196" s="214"/>
      <c r="AW196" s="214"/>
      <c r="AX196" s="214"/>
      <c r="AY196" s="214"/>
      <c r="AZ196" s="214"/>
      <c r="BA196" s="214"/>
      <c r="BB196" s="214"/>
      <c r="BC196" s="214"/>
      <c r="BD196" s="214"/>
      <c r="BE196" s="214"/>
      <c r="BF196" s="214"/>
      <c r="BG196" s="214"/>
      <c r="BH196" s="214"/>
      <c r="BI196" s="214"/>
      <c r="BJ196" s="214"/>
      <c r="BK196" s="214"/>
      <c r="BL196" s="214"/>
      <c r="BM196" s="214"/>
      <c r="BN196" s="214"/>
      <c r="BO196" s="214"/>
      <c r="BP196" s="214"/>
      <c r="BQ196" s="214"/>
      <c r="BR196" s="214"/>
      <c r="BS196" s="214"/>
      <c r="BT196" s="214"/>
      <c r="BU196" s="214"/>
      <c r="BV196" s="214"/>
      <c r="BW196" s="214"/>
      <c r="BX196" s="214"/>
      <c r="BY196" s="214"/>
      <c r="BZ196" s="214"/>
      <c r="CA196" s="214"/>
      <c r="CB196" s="214"/>
      <c r="CC196" s="214"/>
      <c r="CD196" s="214"/>
      <c r="CE196" s="214"/>
      <c r="CF196" s="214"/>
    </row>
    <row r="197" spans="1:84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  <c r="V197" s="214"/>
      <c r="W197" s="214"/>
      <c r="X197" s="214"/>
      <c r="Y197" s="214"/>
      <c r="Z197" s="214"/>
      <c r="AA197" s="214"/>
      <c r="AB197" s="214"/>
      <c r="AC197" s="214"/>
      <c r="AD197" s="214"/>
      <c r="AE197" s="214"/>
      <c r="AF197" s="214"/>
      <c r="AG197" s="214"/>
      <c r="AH197" s="214"/>
      <c r="AI197" s="214"/>
      <c r="AJ197" s="214"/>
      <c r="AK197" s="214"/>
      <c r="AL197" s="214"/>
      <c r="AM197" s="214"/>
      <c r="AN197" s="214"/>
      <c r="AO197" s="214"/>
      <c r="AP197" s="214"/>
      <c r="AQ197" s="214"/>
      <c r="AR197" s="214"/>
      <c r="AS197" s="214"/>
      <c r="AT197" s="214"/>
      <c r="AU197" s="214"/>
      <c r="AV197" s="214"/>
      <c r="AW197" s="214"/>
      <c r="AX197" s="214"/>
      <c r="AY197" s="214"/>
      <c r="AZ197" s="214"/>
      <c r="BA197" s="214"/>
      <c r="BB197" s="214"/>
      <c r="BC197" s="214"/>
      <c r="BD197" s="214"/>
      <c r="BE197" s="214"/>
      <c r="BF197" s="214"/>
      <c r="BG197" s="214"/>
      <c r="BH197" s="214"/>
      <c r="BI197" s="214"/>
      <c r="BJ197" s="214"/>
      <c r="BK197" s="214"/>
      <c r="BL197" s="214"/>
      <c r="BM197" s="214"/>
      <c r="BN197" s="214"/>
      <c r="BO197" s="214"/>
      <c r="BP197" s="214"/>
      <c r="BQ197" s="214"/>
      <c r="BR197" s="214"/>
      <c r="BS197" s="214"/>
      <c r="BT197" s="214"/>
      <c r="BU197" s="214"/>
      <c r="BV197" s="214"/>
      <c r="BW197" s="214"/>
      <c r="BX197" s="214"/>
      <c r="BY197" s="214"/>
      <c r="BZ197" s="214"/>
      <c r="CA197" s="214"/>
      <c r="CB197" s="214"/>
      <c r="CC197" s="214"/>
      <c r="CD197" s="214"/>
      <c r="CE197" s="214"/>
      <c r="CF197" s="214"/>
    </row>
    <row r="198" spans="1:84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  <c r="V198" s="214"/>
      <c r="W198" s="214"/>
      <c r="X198" s="214"/>
      <c r="Y198" s="214"/>
      <c r="Z198" s="214"/>
      <c r="AA198" s="214"/>
      <c r="AB198" s="214"/>
      <c r="AC198" s="214"/>
      <c r="AD198" s="214"/>
      <c r="AE198" s="214"/>
      <c r="AF198" s="214"/>
      <c r="AG198" s="214"/>
      <c r="AH198" s="214"/>
      <c r="AI198" s="214"/>
      <c r="AJ198" s="214"/>
      <c r="AK198" s="214"/>
      <c r="AL198" s="214"/>
      <c r="AM198" s="214"/>
      <c r="AN198" s="214"/>
      <c r="AO198" s="214"/>
      <c r="AP198" s="214"/>
      <c r="AQ198" s="214"/>
      <c r="AR198" s="214"/>
      <c r="AS198" s="214"/>
      <c r="AT198" s="214"/>
      <c r="AU198" s="214"/>
      <c r="AV198" s="214"/>
      <c r="AW198" s="214"/>
      <c r="AX198" s="214"/>
      <c r="AY198" s="214"/>
      <c r="AZ198" s="214"/>
      <c r="BA198" s="214"/>
      <c r="BB198" s="214"/>
      <c r="BC198" s="214"/>
      <c r="BD198" s="214"/>
      <c r="BE198" s="214"/>
      <c r="BF198" s="214"/>
      <c r="BG198" s="214"/>
      <c r="BH198" s="214"/>
      <c r="BI198" s="214"/>
      <c r="BJ198" s="214"/>
      <c r="BK198" s="214"/>
      <c r="BL198" s="214"/>
      <c r="BM198" s="214"/>
      <c r="BN198" s="214"/>
      <c r="BO198" s="214"/>
      <c r="BP198" s="214"/>
      <c r="BQ198" s="214"/>
      <c r="BR198" s="214"/>
      <c r="BS198" s="214"/>
      <c r="BT198" s="214"/>
      <c r="BU198" s="214"/>
      <c r="BV198" s="214"/>
      <c r="BW198" s="214"/>
      <c r="BX198" s="214"/>
      <c r="BY198" s="214"/>
      <c r="BZ198" s="214"/>
      <c r="CA198" s="214"/>
      <c r="CB198" s="214"/>
      <c r="CC198" s="214"/>
      <c r="CD198" s="214"/>
      <c r="CE198" s="214"/>
      <c r="CF198" s="214"/>
    </row>
    <row r="199" spans="1:84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  <c r="V199" s="214"/>
      <c r="W199" s="214"/>
      <c r="X199" s="214"/>
      <c r="Y199" s="214"/>
      <c r="Z199" s="214"/>
      <c r="AA199" s="214"/>
      <c r="AB199" s="214"/>
      <c r="AC199" s="214"/>
      <c r="AD199" s="214"/>
      <c r="AE199" s="214"/>
      <c r="AF199" s="214"/>
      <c r="AG199" s="214"/>
      <c r="AH199" s="214"/>
      <c r="AI199" s="214"/>
      <c r="AJ199" s="214"/>
      <c r="AK199" s="214"/>
      <c r="AL199" s="214"/>
      <c r="AM199" s="214"/>
      <c r="AN199" s="214"/>
      <c r="AO199" s="214"/>
      <c r="AP199" s="214"/>
      <c r="AQ199" s="214"/>
      <c r="AR199" s="214"/>
      <c r="AS199" s="214"/>
      <c r="AT199" s="214"/>
      <c r="AU199" s="214"/>
      <c r="AV199" s="214"/>
      <c r="AW199" s="214"/>
      <c r="AX199" s="214"/>
      <c r="AY199" s="214"/>
      <c r="AZ199" s="214"/>
      <c r="BA199" s="214"/>
      <c r="BB199" s="214"/>
      <c r="BC199" s="214"/>
      <c r="BD199" s="214"/>
      <c r="BE199" s="214"/>
      <c r="BF199" s="214"/>
      <c r="BG199" s="214"/>
      <c r="BH199" s="214"/>
      <c r="BI199" s="214"/>
      <c r="BJ199" s="214"/>
      <c r="BK199" s="214"/>
      <c r="BL199" s="214"/>
      <c r="BM199" s="214"/>
      <c r="BN199" s="214"/>
      <c r="BO199" s="214"/>
      <c r="BP199" s="214"/>
      <c r="BQ199" s="214"/>
      <c r="BR199" s="214"/>
      <c r="BS199" s="214"/>
      <c r="BT199" s="214"/>
      <c r="BU199" s="214"/>
      <c r="BV199" s="214"/>
      <c r="BW199" s="214"/>
      <c r="BX199" s="214"/>
      <c r="BY199" s="214"/>
      <c r="BZ199" s="214"/>
      <c r="CA199" s="214"/>
      <c r="CB199" s="214"/>
      <c r="CC199" s="214"/>
      <c r="CD199" s="214"/>
      <c r="CE199" s="214"/>
      <c r="CF199" s="214"/>
    </row>
    <row r="200" spans="1:84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  <c r="V200" s="214"/>
      <c r="W200" s="214"/>
      <c r="X200" s="214"/>
      <c r="Y200" s="214"/>
      <c r="Z200" s="214"/>
      <c r="AA200" s="214"/>
      <c r="AB200" s="214"/>
      <c r="AC200" s="214"/>
      <c r="AD200" s="214"/>
      <c r="AE200" s="214"/>
      <c r="AF200" s="214"/>
      <c r="AG200" s="214"/>
      <c r="AH200" s="214"/>
      <c r="AI200" s="214"/>
      <c r="AJ200" s="214"/>
      <c r="AK200" s="214"/>
      <c r="AL200" s="214"/>
      <c r="AM200" s="214"/>
      <c r="AN200" s="214"/>
      <c r="AO200" s="214"/>
      <c r="AP200" s="214"/>
      <c r="AQ200" s="214"/>
      <c r="AR200" s="214"/>
      <c r="AS200" s="214"/>
      <c r="AT200" s="214"/>
      <c r="AU200" s="214"/>
      <c r="AV200" s="214"/>
      <c r="AW200" s="214"/>
      <c r="AX200" s="214"/>
      <c r="AY200" s="214"/>
      <c r="AZ200" s="214"/>
      <c r="BA200" s="214"/>
      <c r="BB200" s="214"/>
      <c r="BC200" s="214"/>
      <c r="BD200" s="214"/>
      <c r="BE200" s="214"/>
      <c r="BF200" s="214"/>
      <c r="BG200" s="214"/>
      <c r="BH200" s="214"/>
      <c r="BI200" s="214"/>
      <c r="BJ200" s="214"/>
      <c r="BK200" s="214"/>
      <c r="BL200" s="214"/>
      <c r="BM200" s="214"/>
      <c r="BN200" s="214"/>
      <c r="BO200" s="214"/>
      <c r="BP200" s="214"/>
      <c r="BQ200" s="214"/>
      <c r="BR200" s="214"/>
      <c r="BS200" s="214"/>
      <c r="BT200" s="214"/>
      <c r="BU200" s="214"/>
      <c r="BV200" s="214"/>
      <c r="BW200" s="214"/>
      <c r="BX200" s="214"/>
      <c r="BY200" s="214"/>
      <c r="BZ200" s="214"/>
      <c r="CA200" s="214"/>
      <c r="CB200" s="214"/>
      <c r="CC200" s="214"/>
      <c r="CD200" s="214"/>
      <c r="CE200" s="214"/>
      <c r="CF200" s="214"/>
    </row>
    <row r="201" spans="1:84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  <c r="V201" s="214"/>
      <c r="W201" s="214"/>
      <c r="X201" s="214"/>
      <c r="Y201" s="214"/>
      <c r="Z201" s="214"/>
      <c r="AA201" s="214"/>
      <c r="AB201" s="214"/>
      <c r="AC201" s="214"/>
      <c r="AD201" s="214"/>
      <c r="AE201" s="214"/>
      <c r="AF201" s="214"/>
      <c r="AG201" s="214"/>
      <c r="AH201" s="214"/>
      <c r="AI201" s="214"/>
      <c r="AJ201" s="214"/>
      <c r="AK201" s="214"/>
      <c r="AL201" s="214"/>
      <c r="AM201" s="214"/>
      <c r="AN201" s="214"/>
      <c r="AO201" s="214"/>
      <c r="AP201" s="214"/>
      <c r="AQ201" s="214"/>
      <c r="AR201" s="214"/>
      <c r="AS201" s="214"/>
      <c r="AT201" s="214"/>
      <c r="AU201" s="214"/>
      <c r="AV201" s="214"/>
      <c r="AW201" s="214"/>
      <c r="AX201" s="214"/>
      <c r="AY201" s="214"/>
      <c r="AZ201" s="214"/>
      <c r="BA201" s="214"/>
      <c r="BB201" s="214"/>
      <c r="BC201" s="214"/>
      <c r="BD201" s="214"/>
      <c r="BE201" s="214"/>
      <c r="BF201" s="214"/>
      <c r="BG201" s="214"/>
      <c r="BH201" s="214"/>
      <c r="BI201" s="214"/>
      <c r="BJ201" s="214"/>
      <c r="BK201" s="214"/>
      <c r="BL201" s="214"/>
      <c r="BM201" s="214"/>
      <c r="BN201" s="214"/>
      <c r="BO201" s="214"/>
      <c r="BP201" s="214"/>
      <c r="BQ201" s="214"/>
      <c r="BR201" s="214"/>
      <c r="BS201" s="214"/>
      <c r="BT201" s="214"/>
      <c r="BU201" s="214"/>
      <c r="BV201" s="214"/>
      <c r="BW201" s="214"/>
      <c r="BX201" s="214"/>
      <c r="BY201" s="214"/>
      <c r="BZ201" s="214"/>
      <c r="CA201" s="214"/>
      <c r="CB201" s="214"/>
      <c r="CC201" s="214"/>
      <c r="CD201" s="214"/>
      <c r="CE201" s="214"/>
      <c r="CF201" s="214"/>
    </row>
    <row r="202" spans="1:84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  <c r="V202" s="214"/>
      <c r="W202" s="214"/>
      <c r="X202" s="214"/>
      <c r="Y202" s="214"/>
      <c r="Z202" s="214"/>
      <c r="AA202" s="214"/>
      <c r="AB202" s="214"/>
      <c r="AC202" s="214"/>
      <c r="AD202" s="214"/>
      <c r="AE202" s="214"/>
      <c r="AF202" s="214"/>
      <c r="AG202" s="214"/>
      <c r="AH202" s="214"/>
      <c r="AI202" s="214"/>
      <c r="AJ202" s="214"/>
      <c r="AK202" s="214"/>
      <c r="AL202" s="214"/>
      <c r="AM202" s="214"/>
      <c r="AN202" s="214"/>
      <c r="AO202" s="214"/>
      <c r="AP202" s="214"/>
      <c r="AQ202" s="214"/>
      <c r="AR202" s="214"/>
      <c r="AS202" s="214"/>
      <c r="AT202" s="214"/>
      <c r="AU202" s="214"/>
      <c r="AV202" s="214"/>
      <c r="AW202" s="214"/>
      <c r="AX202" s="214"/>
      <c r="AY202" s="214"/>
      <c r="AZ202" s="214"/>
      <c r="BA202" s="214"/>
      <c r="BB202" s="214"/>
      <c r="BC202" s="214"/>
      <c r="BD202" s="214"/>
      <c r="BE202" s="214"/>
      <c r="BF202" s="214"/>
      <c r="BG202" s="214"/>
      <c r="BH202" s="214"/>
      <c r="BI202" s="214"/>
      <c r="BJ202" s="214"/>
      <c r="BK202" s="214"/>
      <c r="BL202" s="214"/>
      <c r="BM202" s="214"/>
      <c r="BN202" s="214"/>
      <c r="BO202" s="214"/>
      <c r="BP202" s="214"/>
      <c r="BQ202" s="214"/>
      <c r="BR202" s="214"/>
      <c r="BS202" s="214"/>
      <c r="BT202" s="214"/>
      <c r="BU202" s="214"/>
      <c r="BV202" s="214"/>
      <c r="BW202" s="214"/>
      <c r="BX202" s="214"/>
      <c r="BY202" s="214"/>
      <c r="BZ202" s="214"/>
      <c r="CA202" s="214"/>
      <c r="CB202" s="214"/>
      <c r="CC202" s="214"/>
      <c r="CD202" s="214"/>
      <c r="CE202" s="214"/>
      <c r="CF202" s="214"/>
    </row>
    <row r="203" spans="1:84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  <c r="Y203" s="214"/>
      <c r="Z203" s="214"/>
      <c r="AA203" s="214"/>
      <c r="AB203" s="214"/>
      <c r="AC203" s="214"/>
      <c r="AD203" s="214"/>
      <c r="AE203" s="214"/>
      <c r="AF203" s="214"/>
      <c r="AG203" s="214"/>
      <c r="AH203" s="214"/>
      <c r="AI203" s="214"/>
      <c r="AJ203" s="214"/>
      <c r="AK203" s="214"/>
      <c r="AL203" s="214"/>
      <c r="AM203" s="214"/>
      <c r="AN203" s="214"/>
      <c r="AO203" s="214"/>
      <c r="AP203" s="214"/>
      <c r="AQ203" s="214"/>
      <c r="AR203" s="214"/>
      <c r="AS203" s="214"/>
      <c r="AT203" s="214"/>
      <c r="AU203" s="214"/>
      <c r="AV203" s="214"/>
      <c r="AW203" s="214"/>
      <c r="AX203" s="214"/>
      <c r="AY203" s="214"/>
      <c r="AZ203" s="214"/>
      <c r="BA203" s="214"/>
      <c r="BB203" s="214"/>
      <c r="BC203" s="214"/>
      <c r="BD203" s="214"/>
      <c r="BE203" s="214"/>
      <c r="BF203" s="214"/>
      <c r="BG203" s="214"/>
      <c r="BH203" s="214"/>
      <c r="BI203" s="214"/>
      <c r="BJ203" s="214"/>
      <c r="BK203" s="214"/>
      <c r="BL203" s="214"/>
      <c r="BM203" s="214"/>
      <c r="BN203" s="214"/>
      <c r="BO203" s="214"/>
      <c r="BP203" s="214"/>
      <c r="BQ203" s="214"/>
      <c r="BR203" s="214"/>
      <c r="BS203" s="214"/>
      <c r="BT203" s="214"/>
      <c r="BU203" s="214"/>
      <c r="BV203" s="214"/>
      <c r="BW203" s="214"/>
      <c r="BX203" s="214"/>
      <c r="BY203" s="214"/>
      <c r="BZ203" s="214"/>
      <c r="CA203" s="214"/>
      <c r="CB203" s="214"/>
      <c r="CC203" s="214"/>
      <c r="CD203" s="214"/>
      <c r="CE203" s="214"/>
      <c r="CF203" s="214"/>
    </row>
    <row r="204" spans="1:84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  <c r="V204" s="214"/>
      <c r="W204" s="214"/>
      <c r="X204" s="214"/>
      <c r="Y204" s="214"/>
      <c r="Z204" s="214"/>
      <c r="AA204" s="214"/>
      <c r="AB204" s="214"/>
      <c r="AC204" s="214"/>
      <c r="AD204" s="214"/>
      <c r="AE204" s="214"/>
      <c r="AF204" s="214"/>
      <c r="AG204" s="214"/>
      <c r="AH204" s="214"/>
      <c r="AI204" s="214"/>
      <c r="AJ204" s="214"/>
      <c r="AK204" s="214"/>
      <c r="AL204" s="214"/>
      <c r="AM204" s="214"/>
      <c r="AN204" s="214"/>
      <c r="AO204" s="214"/>
      <c r="AP204" s="214"/>
      <c r="AQ204" s="214"/>
      <c r="AR204" s="214"/>
      <c r="AS204" s="214"/>
      <c r="AT204" s="214"/>
      <c r="AU204" s="214"/>
      <c r="AV204" s="214"/>
      <c r="AW204" s="214"/>
      <c r="AX204" s="214"/>
      <c r="AY204" s="214"/>
      <c r="AZ204" s="214"/>
      <c r="BA204" s="214"/>
      <c r="BB204" s="214"/>
      <c r="BC204" s="214"/>
      <c r="BD204" s="214"/>
      <c r="BE204" s="214"/>
      <c r="BF204" s="214"/>
      <c r="BG204" s="214"/>
      <c r="BH204" s="214"/>
      <c r="BI204" s="214"/>
      <c r="BJ204" s="214"/>
      <c r="BK204" s="214"/>
      <c r="BL204" s="214"/>
      <c r="BM204" s="214"/>
      <c r="BN204" s="214"/>
      <c r="BO204" s="214"/>
      <c r="BP204" s="214"/>
      <c r="BQ204" s="214"/>
      <c r="BR204" s="214"/>
      <c r="BS204" s="214"/>
      <c r="BT204" s="214"/>
      <c r="BU204" s="214"/>
      <c r="BV204" s="214"/>
      <c r="BW204" s="214"/>
      <c r="BX204" s="214"/>
      <c r="BY204" s="214"/>
      <c r="BZ204" s="214"/>
      <c r="CA204" s="214"/>
      <c r="CB204" s="214"/>
      <c r="CC204" s="214"/>
      <c r="CD204" s="214"/>
      <c r="CE204" s="214"/>
      <c r="CF204" s="214"/>
    </row>
    <row r="205" spans="1:84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  <c r="V205" s="214"/>
      <c r="W205" s="214"/>
      <c r="X205" s="214"/>
      <c r="Y205" s="214"/>
      <c r="Z205" s="214"/>
      <c r="AA205" s="214"/>
      <c r="AB205" s="214"/>
      <c r="AC205" s="214"/>
      <c r="AD205" s="214"/>
      <c r="AE205" s="214"/>
      <c r="AF205" s="214"/>
      <c r="AG205" s="214"/>
      <c r="AH205" s="214"/>
      <c r="AI205" s="214"/>
      <c r="AJ205" s="214"/>
      <c r="AK205" s="214"/>
      <c r="AL205" s="214"/>
      <c r="AM205" s="214"/>
      <c r="AN205" s="214"/>
      <c r="AO205" s="214"/>
      <c r="AP205" s="214"/>
      <c r="AQ205" s="214"/>
      <c r="AR205" s="214"/>
      <c r="AS205" s="214"/>
      <c r="AT205" s="214"/>
      <c r="AU205" s="214"/>
      <c r="AV205" s="214"/>
      <c r="AW205" s="214"/>
      <c r="AX205" s="214"/>
      <c r="AY205" s="214"/>
      <c r="AZ205" s="214"/>
      <c r="BA205" s="214"/>
      <c r="BB205" s="214"/>
      <c r="BC205" s="214"/>
      <c r="BD205" s="214"/>
      <c r="BE205" s="214"/>
      <c r="BF205" s="214"/>
      <c r="BG205" s="214"/>
      <c r="BH205" s="214"/>
      <c r="BI205" s="214"/>
      <c r="BJ205" s="214"/>
      <c r="BK205" s="214"/>
      <c r="BL205" s="214"/>
      <c r="BM205" s="214"/>
      <c r="BN205" s="214"/>
      <c r="BO205" s="214"/>
      <c r="BP205" s="214"/>
      <c r="BQ205" s="214"/>
      <c r="BR205" s="214"/>
      <c r="BS205" s="214"/>
      <c r="BT205" s="214"/>
      <c r="BU205" s="214"/>
      <c r="BV205" s="214"/>
      <c r="BW205" s="214"/>
      <c r="BX205" s="214"/>
      <c r="BY205" s="214"/>
      <c r="BZ205" s="214"/>
      <c r="CA205" s="214"/>
      <c r="CB205" s="214"/>
      <c r="CC205" s="214"/>
      <c r="CD205" s="214"/>
      <c r="CE205" s="214"/>
      <c r="CF205" s="214"/>
    </row>
    <row r="206" spans="1:84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  <c r="V206" s="214"/>
      <c r="W206" s="214"/>
      <c r="X206" s="214"/>
      <c r="Y206" s="214"/>
      <c r="Z206" s="214"/>
      <c r="AA206" s="214"/>
      <c r="AB206" s="214"/>
      <c r="AC206" s="214"/>
      <c r="AD206" s="214"/>
      <c r="AE206" s="214"/>
      <c r="AF206" s="214"/>
      <c r="AG206" s="214"/>
      <c r="AH206" s="214"/>
      <c r="AI206" s="214"/>
      <c r="AJ206" s="214"/>
      <c r="AK206" s="214"/>
      <c r="AL206" s="214"/>
      <c r="AM206" s="214"/>
      <c r="AN206" s="214"/>
      <c r="AO206" s="214"/>
      <c r="AP206" s="214"/>
      <c r="AQ206" s="214"/>
      <c r="AR206" s="214"/>
      <c r="AS206" s="214"/>
      <c r="AT206" s="214"/>
      <c r="AU206" s="214"/>
      <c r="AV206" s="214"/>
      <c r="AW206" s="214"/>
      <c r="AX206" s="214"/>
      <c r="AY206" s="214"/>
      <c r="AZ206" s="214"/>
      <c r="BA206" s="214"/>
      <c r="BB206" s="214"/>
      <c r="BC206" s="214"/>
      <c r="BD206" s="214"/>
      <c r="BE206" s="214"/>
      <c r="BF206" s="214"/>
      <c r="BG206" s="214"/>
      <c r="BH206" s="214"/>
      <c r="BI206" s="214"/>
      <c r="BJ206" s="214"/>
      <c r="BK206" s="214"/>
      <c r="BL206" s="214"/>
      <c r="BM206" s="214"/>
      <c r="BN206" s="214"/>
      <c r="BO206" s="214"/>
      <c r="BP206" s="214"/>
      <c r="BQ206" s="214"/>
      <c r="BR206" s="214"/>
      <c r="BS206" s="214"/>
      <c r="BT206" s="214"/>
      <c r="BU206" s="214"/>
      <c r="BV206" s="214"/>
      <c r="BW206" s="214"/>
      <c r="BX206" s="214"/>
      <c r="BY206" s="214"/>
      <c r="BZ206" s="214"/>
      <c r="CA206" s="214"/>
      <c r="CB206" s="214"/>
      <c r="CC206" s="214"/>
      <c r="CD206" s="214"/>
      <c r="CE206" s="214"/>
      <c r="CF206" s="214"/>
    </row>
    <row r="207" spans="1:84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  <c r="V207" s="214"/>
      <c r="W207" s="214"/>
      <c r="X207" s="214"/>
      <c r="Y207" s="214"/>
      <c r="Z207" s="214"/>
      <c r="AA207" s="214"/>
      <c r="AB207" s="214"/>
      <c r="AC207" s="214"/>
      <c r="AD207" s="214"/>
      <c r="AE207" s="214"/>
      <c r="AF207" s="214"/>
      <c r="AG207" s="214"/>
      <c r="AH207" s="214"/>
      <c r="AI207" s="214"/>
      <c r="AJ207" s="214"/>
      <c r="AK207" s="214"/>
      <c r="AL207" s="214"/>
      <c r="AM207" s="214"/>
      <c r="AN207" s="214"/>
      <c r="AO207" s="214"/>
      <c r="AP207" s="214"/>
      <c r="AQ207" s="214"/>
      <c r="AR207" s="214"/>
      <c r="AS207" s="214"/>
      <c r="AT207" s="214"/>
      <c r="AU207" s="214"/>
      <c r="AV207" s="214"/>
      <c r="AW207" s="214"/>
      <c r="AX207" s="214"/>
      <c r="AY207" s="214"/>
      <c r="AZ207" s="214"/>
      <c r="BA207" s="214"/>
      <c r="BB207" s="214"/>
      <c r="BC207" s="214"/>
      <c r="BD207" s="214"/>
      <c r="BE207" s="214"/>
      <c r="BF207" s="214"/>
      <c r="BG207" s="214"/>
      <c r="BH207" s="214"/>
      <c r="BI207" s="214"/>
      <c r="BJ207" s="214"/>
      <c r="BK207" s="214"/>
      <c r="BL207" s="214"/>
      <c r="BM207" s="214"/>
      <c r="BN207" s="214"/>
      <c r="BO207" s="214"/>
      <c r="BP207" s="214"/>
      <c r="BQ207" s="214"/>
      <c r="BR207" s="214"/>
      <c r="BS207" s="214"/>
      <c r="BT207" s="214"/>
      <c r="BU207" s="214"/>
      <c r="BV207" s="214"/>
      <c r="BW207" s="214"/>
      <c r="BX207" s="214"/>
      <c r="BY207" s="214"/>
      <c r="BZ207" s="214"/>
      <c r="CA207" s="214"/>
      <c r="CB207" s="214"/>
      <c r="CC207" s="214"/>
      <c r="CD207" s="214"/>
      <c r="CE207" s="214"/>
      <c r="CF207" s="214"/>
    </row>
    <row r="208" spans="1:84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  <c r="V208" s="214"/>
      <c r="W208" s="214"/>
      <c r="X208" s="214"/>
      <c r="Y208" s="214"/>
      <c r="Z208" s="214"/>
      <c r="AA208" s="214"/>
      <c r="AB208" s="214"/>
      <c r="AC208" s="214"/>
      <c r="AD208" s="214"/>
      <c r="AE208" s="214"/>
      <c r="AF208" s="214"/>
      <c r="AG208" s="214"/>
      <c r="AH208" s="214"/>
      <c r="AI208" s="214"/>
      <c r="AJ208" s="214"/>
      <c r="AK208" s="214"/>
      <c r="AL208" s="214"/>
      <c r="AM208" s="214"/>
      <c r="AN208" s="214"/>
      <c r="AO208" s="214"/>
      <c r="AP208" s="214"/>
      <c r="AQ208" s="214"/>
      <c r="AR208" s="214"/>
      <c r="AS208" s="214"/>
      <c r="AT208" s="214"/>
      <c r="AU208" s="214"/>
      <c r="AV208" s="214"/>
      <c r="AW208" s="214"/>
      <c r="AX208" s="214"/>
      <c r="AY208" s="214"/>
      <c r="AZ208" s="214"/>
      <c r="BA208" s="214"/>
      <c r="BB208" s="214"/>
      <c r="BC208" s="214"/>
      <c r="BD208" s="214"/>
      <c r="BE208" s="214"/>
      <c r="BF208" s="214"/>
      <c r="BG208" s="214"/>
      <c r="BH208" s="214"/>
      <c r="BI208" s="214"/>
      <c r="BJ208" s="214"/>
      <c r="BK208" s="214"/>
      <c r="BL208" s="214"/>
      <c r="BM208" s="214"/>
      <c r="BN208" s="214"/>
      <c r="BO208" s="214"/>
      <c r="BP208" s="214"/>
      <c r="BQ208" s="214"/>
      <c r="BR208" s="214"/>
      <c r="BS208" s="214"/>
      <c r="BT208" s="214"/>
      <c r="BU208" s="214"/>
      <c r="BV208" s="214"/>
      <c r="BW208" s="214"/>
      <c r="BX208" s="214"/>
      <c r="BY208" s="214"/>
      <c r="BZ208" s="214"/>
      <c r="CA208" s="214"/>
      <c r="CB208" s="214"/>
      <c r="CC208" s="214"/>
      <c r="CD208" s="214"/>
      <c r="CE208" s="214"/>
      <c r="CF208" s="214"/>
    </row>
    <row r="209" spans="1:84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  <c r="V209" s="214"/>
      <c r="W209" s="214"/>
      <c r="X209" s="214"/>
      <c r="Y209" s="214"/>
      <c r="Z209" s="214"/>
      <c r="AA209" s="214"/>
      <c r="AB209" s="214"/>
      <c r="AC209" s="214"/>
      <c r="AD209" s="214"/>
      <c r="AE209" s="214"/>
      <c r="AF209" s="214"/>
      <c r="AG209" s="214"/>
      <c r="AH209" s="214"/>
      <c r="AI209" s="214"/>
      <c r="AJ209" s="214"/>
      <c r="AK209" s="214"/>
      <c r="AL209" s="214"/>
      <c r="AM209" s="214"/>
      <c r="AN209" s="214"/>
      <c r="AO209" s="214"/>
      <c r="AP209" s="214"/>
      <c r="AQ209" s="214"/>
      <c r="AR209" s="214"/>
      <c r="AS209" s="214"/>
      <c r="AT209" s="214"/>
      <c r="AU209" s="214"/>
      <c r="AV209" s="214"/>
      <c r="AW209" s="214"/>
      <c r="AX209" s="214"/>
      <c r="AY209" s="214"/>
      <c r="AZ209" s="214"/>
      <c r="BA209" s="214"/>
      <c r="BB209" s="214"/>
      <c r="BC209" s="214"/>
      <c r="BD209" s="214"/>
      <c r="BE209" s="214"/>
      <c r="BF209" s="214"/>
      <c r="BG209" s="214"/>
      <c r="BH209" s="214"/>
      <c r="BI209" s="214"/>
      <c r="BJ209" s="214"/>
      <c r="BK209" s="214"/>
      <c r="BL209" s="214"/>
      <c r="BM209" s="214"/>
      <c r="BN209" s="214"/>
      <c r="BO209" s="214"/>
      <c r="BP209" s="214"/>
      <c r="BQ209" s="214"/>
      <c r="BR209" s="214"/>
      <c r="BS209" s="214"/>
      <c r="BT209" s="214"/>
      <c r="BU209" s="214"/>
      <c r="BV209" s="214"/>
      <c r="BW209" s="214"/>
      <c r="BX209" s="214"/>
      <c r="BY209" s="214"/>
      <c r="BZ209" s="214"/>
      <c r="CA209" s="214"/>
      <c r="CB209" s="214"/>
      <c r="CC209" s="214"/>
      <c r="CD209" s="214"/>
      <c r="CE209" s="214"/>
      <c r="CF209" s="214"/>
    </row>
    <row r="210" spans="1:84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  <c r="V210" s="214"/>
      <c r="W210" s="214"/>
      <c r="X210" s="214"/>
      <c r="Y210" s="214"/>
      <c r="Z210" s="214"/>
      <c r="AA210" s="214"/>
      <c r="AB210" s="214"/>
      <c r="AC210" s="214"/>
      <c r="AD210" s="214"/>
      <c r="AE210" s="214"/>
      <c r="AF210" s="214"/>
      <c r="AG210" s="214"/>
      <c r="AH210" s="214"/>
      <c r="AI210" s="214"/>
      <c r="AJ210" s="214"/>
      <c r="AK210" s="214"/>
      <c r="AL210" s="214"/>
      <c r="AM210" s="214"/>
      <c r="AN210" s="214"/>
      <c r="AO210" s="214"/>
      <c r="AP210" s="214"/>
      <c r="AQ210" s="214"/>
      <c r="AR210" s="214"/>
      <c r="AS210" s="214"/>
      <c r="AT210" s="214"/>
      <c r="AU210" s="214"/>
      <c r="AV210" s="214"/>
      <c r="AW210" s="214"/>
      <c r="AX210" s="214"/>
      <c r="AY210" s="214"/>
      <c r="AZ210" s="214"/>
      <c r="BA210" s="214"/>
      <c r="BB210" s="214"/>
      <c r="BC210" s="214"/>
      <c r="BD210" s="214"/>
      <c r="BE210" s="214"/>
      <c r="BF210" s="214"/>
      <c r="BG210" s="214"/>
      <c r="BH210" s="214"/>
      <c r="BI210" s="214"/>
      <c r="BJ210" s="214"/>
      <c r="BK210" s="214"/>
      <c r="BL210" s="214"/>
      <c r="BM210" s="214"/>
      <c r="BN210" s="214"/>
      <c r="BO210" s="214"/>
      <c r="BP210" s="214"/>
      <c r="BQ210" s="214"/>
      <c r="BR210" s="214"/>
      <c r="BS210" s="214"/>
      <c r="BT210" s="214"/>
      <c r="BU210" s="214"/>
      <c r="BV210" s="214"/>
      <c r="BW210" s="214"/>
      <c r="BX210" s="214"/>
      <c r="BY210" s="214"/>
      <c r="BZ210" s="214"/>
      <c r="CA210" s="214"/>
      <c r="CB210" s="214"/>
      <c r="CC210" s="214"/>
      <c r="CD210" s="214"/>
      <c r="CE210" s="214"/>
      <c r="CF210" s="214"/>
    </row>
    <row r="211" spans="1:84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  <c r="V211" s="214"/>
      <c r="W211" s="214"/>
      <c r="X211" s="214"/>
      <c r="Y211" s="214"/>
      <c r="Z211" s="214"/>
      <c r="AA211" s="214"/>
      <c r="AB211" s="214"/>
      <c r="AC211" s="214"/>
      <c r="AD211" s="214"/>
      <c r="AE211" s="214"/>
      <c r="AF211" s="214"/>
      <c r="AG211" s="214"/>
      <c r="AH211" s="214"/>
      <c r="AI211" s="214"/>
      <c r="AJ211" s="214"/>
      <c r="AK211" s="214"/>
      <c r="AL211" s="214"/>
      <c r="AM211" s="214"/>
      <c r="AN211" s="214"/>
      <c r="AO211" s="214"/>
      <c r="AP211" s="214"/>
      <c r="AQ211" s="214"/>
      <c r="AR211" s="214"/>
      <c r="AS211" s="214"/>
      <c r="AT211" s="214"/>
      <c r="AU211" s="214"/>
      <c r="AV211" s="214"/>
      <c r="AW211" s="214"/>
      <c r="AX211" s="214"/>
      <c r="AY211" s="214"/>
      <c r="AZ211" s="214"/>
      <c r="BA211" s="214"/>
      <c r="BB211" s="214"/>
      <c r="BC211" s="214"/>
      <c r="BD211" s="214"/>
      <c r="BE211" s="214"/>
      <c r="BF211" s="214"/>
      <c r="BG211" s="214"/>
      <c r="BH211" s="214"/>
      <c r="BI211" s="214"/>
      <c r="BJ211" s="214"/>
      <c r="BK211" s="214"/>
      <c r="BL211" s="214"/>
      <c r="BM211" s="214"/>
      <c r="BN211" s="214"/>
      <c r="BO211" s="214"/>
      <c r="BP211" s="214"/>
      <c r="BQ211" s="214"/>
      <c r="BR211" s="214"/>
      <c r="BS211" s="214"/>
      <c r="BT211" s="214"/>
      <c r="BU211" s="214"/>
      <c r="BV211" s="214"/>
      <c r="BW211" s="214"/>
      <c r="BX211" s="214"/>
      <c r="BY211" s="214"/>
      <c r="BZ211" s="214"/>
      <c r="CA211" s="214"/>
      <c r="CB211" s="214"/>
      <c r="CC211" s="214"/>
      <c r="CD211" s="214"/>
      <c r="CE211" s="214"/>
      <c r="CF211" s="214"/>
    </row>
    <row r="212" spans="1:84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  <c r="V212" s="214"/>
      <c r="W212" s="214"/>
      <c r="X212" s="214"/>
      <c r="Y212" s="214"/>
      <c r="Z212" s="214"/>
      <c r="AA212" s="214"/>
      <c r="AB212" s="214"/>
      <c r="AC212" s="214"/>
      <c r="AD212" s="214"/>
      <c r="AE212" s="214"/>
      <c r="AF212" s="214"/>
      <c r="AG212" s="214"/>
      <c r="AH212" s="214"/>
      <c r="AI212" s="214"/>
      <c r="AJ212" s="214"/>
      <c r="AK212" s="214"/>
      <c r="AL212" s="214"/>
      <c r="AM212" s="214"/>
      <c r="AN212" s="214"/>
      <c r="AO212" s="214"/>
      <c r="AP212" s="214"/>
      <c r="AQ212" s="214"/>
      <c r="AR212" s="214"/>
      <c r="AS212" s="214"/>
      <c r="AT212" s="214"/>
      <c r="AU212" s="214"/>
      <c r="AV212" s="214"/>
      <c r="AW212" s="214"/>
      <c r="AX212" s="214"/>
      <c r="AY212" s="214"/>
      <c r="AZ212" s="214"/>
      <c r="BA212" s="214"/>
      <c r="BB212" s="214"/>
      <c r="BC212" s="214"/>
      <c r="BD212" s="214"/>
      <c r="BE212" s="214"/>
      <c r="BF212" s="214"/>
      <c r="BG212" s="214"/>
      <c r="BH212" s="214"/>
      <c r="BI212" s="214"/>
      <c r="BJ212" s="214"/>
      <c r="BK212" s="214"/>
      <c r="BL212" s="214"/>
      <c r="BM212" s="214"/>
      <c r="BN212" s="214"/>
      <c r="BO212" s="214"/>
      <c r="BP212" s="214"/>
      <c r="BQ212" s="214"/>
      <c r="BR212" s="214"/>
      <c r="BS212" s="214"/>
      <c r="BT212" s="214"/>
      <c r="BU212" s="214"/>
      <c r="BV212" s="214"/>
      <c r="BW212" s="214"/>
      <c r="BX212" s="214"/>
      <c r="BY212" s="214"/>
      <c r="BZ212" s="214"/>
      <c r="CA212" s="214"/>
      <c r="CB212" s="214"/>
      <c r="CC212" s="214"/>
      <c r="CD212" s="214"/>
      <c r="CE212" s="214"/>
      <c r="CF212" s="214"/>
    </row>
    <row r="213" spans="1:84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  <c r="V213" s="214"/>
      <c r="W213" s="214"/>
      <c r="X213" s="214"/>
      <c r="Y213" s="214"/>
      <c r="Z213" s="214"/>
      <c r="AA213" s="214"/>
      <c r="AB213" s="214"/>
      <c r="AC213" s="214"/>
      <c r="AD213" s="214"/>
      <c r="AE213" s="214"/>
      <c r="AF213" s="214"/>
      <c r="AG213" s="214"/>
      <c r="AH213" s="214"/>
      <c r="AI213" s="214"/>
      <c r="AJ213" s="214"/>
      <c r="AK213" s="214"/>
      <c r="AL213" s="214"/>
      <c r="AM213" s="214"/>
      <c r="AN213" s="214"/>
      <c r="AO213" s="214"/>
      <c r="AP213" s="214"/>
      <c r="AQ213" s="214"/>
      <c r="AR213" s="214"/>
      <c r="AS213" s="214"/>
      <c r="AT213" s="214"/>
      <c r="AU213" s="214"/>
      <c r="AV213" s="214"/>
      <c r="AW213" s="214"/>
      <c r="AX213" s="214"/>
      <c r="AY213" s="214"/>
      <c r="AZ213" s="214"/>
      <c r="BA213" s="214"/>
      <c r="BB213" s="214"/>
      <c r="BC213" s="214"/>
      <c r="BD213" s="214"/>
      <c r="BE213" s="214"/>
      <c r="BF213" s="214"/>
      <c r="BG213" s="214"/>
      <c r="BH213" s="214"/>
      <c r="BI213" s="214"/>
      <c r="BJ213" s="214"/>
      <c r="BK213" s="214"/>
      <c r="BL213" s="214"/>
      <c r="BM213" s="214"/>
      <c r="BN213" s="214"/>
      <c r="BO213" s="214"/>
      <c r="BP213" s="214"/>
      <c r="BQ213" s="214"/>
      <c r="BR213" s="214"/>
      <c r="BS213" s="214"/>
      <c r="BT213" s="214"/>
      <c r="BU213" s="214"/>
      <c r="BV213" s="214"/>
      <c r="BW213" s="214"/>
      <c r="BX213" s="214"/>
      <c r="BY213" s="214"/>
      <c r="BZ213" s="214"/>
      <c r="CA213" s="214"/>
      <c r="CB213" s="214"/>
      <c r="CC213" s="214"/>
      <c r="CD213" s="214"/>
      <c r="CE213" s="214"/>
      <c r="CF213" s="214"/>
    </row>
    <row r="214" spans="1:84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  <c r="V214" s="214"/>
      <c r="W214" s="214"/>
      <c r="X214" s="214"/>
      <c r="Y214" s="214"/>
      <c r="Z214" s="214"/>
      <c r="AA214" s="214"/>
      <c r="AB214" s="214"/>
      <c r="AC214" s="214"/>
      <c r="AD214" s="214"/>
      <c r="AE214" s="214"/>
      <c r="AF214" s="214"/>
      <c r="AG214" s="214"/>
      <c r="AH214" s="214"/>
      <c r="AI214" s="214"/>
      <c r="AJ214" s="214"/>
      <c r="AK214" s="214"/>
      <c r="AL214" s="214"/>
      <c r="AM214" s="214"/>
      <c r="AN214" s="214"/>
      <c r="AO214" s="214"/>
      <c r="AP214" s="214"/>
      <c r="AQ214" s="214"/>
      <c r="AR214" s="214"/>
      <c r="AS214" s="214"/>
      <c r="AT214" s="214"/>
      <c r="AU214" s="214"/>
      <c r="AV214" s="214"/>
      <c r="AW214" s="214"/>
      <c r="AX214" s="214"/>
      <c r="AY214" s="214"/>
      <c r="AZ214" s="214"/>
      <c r="BA214" s="214"/>
      <c r="BB214" s="214"/>
      <c r="BC214" s="214"/>
      <c r="BD214" s="214"/>
      <c r="BE214" s="214"/>
      <c r="BF214" s="214"/>
      <c r="BG214" s="214"/>
      <c r="BH214" s="214"/>
      <c r="BI214" s="214"/>
      <c r="BJ214" s="214"/>
      <c r="BK214" s="214"/>
      <c r="BL214" s="214"/>
      <c r="BM214" s="214"/>
      <c r="BN214" s="214"/>
      <c r="BO214" s="214"/>
      <c r="BP214" s="214"/>
      <c r="BQ214" s="214"/>
      <c r="BR214" s="214"/>
      <c r="BS214" s="214"/>
      <c r="BT214" s="214"/>
      <c r="BU214" s="214"/>
      <c r="BV214" s="214"/>
      <c r="BW214" s="214"/>
      <c r="BX214" s="214"/>
      <c r="BY214" s="214"/>
      <c r="BZ214" s="214"/>
      <c r="CA214" s="214"/>
      <c r="CB214" s="214"/>
      <c r="CC214" s="214"/>
      <c r="CD214" s="214"/>
      <c r="CE214" s="214"/>
      <c r="CF214" s="214"/>
    </row>
    <row r="215" spans="1:84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  <c r="V215" s="214"/>
      <c r="W215" s="214"/>
      <c r="X215" s="214"/>
      <c r="Y215" s="214"/>
      <c r="Z215" s="214"/>
      <c r="AA215" s="214"/>
      <c r="AB215" s="214"/>
      <c r="AC215" s="214"/>
      <c r="AD215" s="214"/>
      <c r="AE215" s="214"/>
      <c r="AF215" s="214"/>
      <c r="AG215" s="214"/>
      <c r="AH215" s="214"/>
      <c r="AI215" s="214"/>
      <c r="AJ215" s="214"/>
      <c r="AK215" s="214"/>
      <c r="AL215" s="214"/>
      <c r="AM215" s="214"/>
      <c r="AN215" s="214"/>
      <c r="AO215" s="214"/>
      <c r="AP215" s="214"/>
      <c r="AQ215" s="214"/>
      <c r="AR215" s="214"/>
      <c r="AS215" s="214"/>
      <c r="AT215" s="214"/>
      <c r="AU215" s="214"/>
      <c r="AV215" s="214"/>
      <c r="AW215" s="214"/>
      <c r="AX215" s="214"/>
      <c r="AY215" s="214"/>
      <c r="AZ215" s="214"/>
      <c r="BA215" s="214"/>
      <c r="BB215" s="214"/>
      <c r="BC215" s="214"/>
      <c r="BD215" s="214"/>
      <c r="BE215" s="214"/>
      <c r="BF215" s="214"/>
      <c r="BG215" s="214"/>
      <c r="BH215" s="214"/>
      <c r="BI215" s="214"/>
      <c r="BJ215" s="214"/>
      <c r="BK215" s="214"/>
      <c r="BL215" s="214"/>
      <c r="BM215" s="214"/>
      <c r="BN215" s="214"/>
      <c r="BO215" s="214"/>
      <c r="BP215" s="214"/>
      <c r="BQ215" s="214"/>
      <c r="BR215" s="214"/>
      <c r="BS215" s="214"/>
      <c r="BT215" s="214"/>
      <c r="BU215" s="214"/>
      <c r="BV215" s="214"/>
      <c r="BW215" s="214"/>
      <c r="BX215" s="214"/>
      <c r="BY215" s="214"/>
      <c r="BZ215" s="214"/>
      <c r="CA215" s="214"/>
      <c r="CB215" s="214"/>
      <c r="CC215" s="214"/>
      <c r="CD215" s="214"/>
      <c r="CE215" s="214"/>
      <c r="CF215" s="214"/>
    </row>
    <row r="216" spans="1:84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  <c r="V216" s="214"/>
      <c r="W216" s="214"/>
      <c r="X216" s="214"/>
      <c r="Y216" s="214"/>
      <c r="Z216" s="214"/>
      <c r="AA216" s="214"/>
      <c r="AB216" s="214"/>
      <c r="AC216" s="214"/>
      <c r="AD216" s="214"/>
      <c r="AE216" s="214"/>
      <c r="AF216" s="214"/>
      <c r="AG216" s="214"/>
      <c r="AH216" s="214"/>
      <c r="AI216" s="214"/>
      <c r="AJ216" s="214"/>
      <c r="AK216" s="214"/>
      <c r="AL216" s="214"/>
      <c r="AM216" s="214"/>
      <c r="AN216" s="214"/>
      <c r="AO216" s="214"/>
      <c r="AP216" s="214"/>
      <c r="AQ216" s="214"/>
      <c r="AR216" s="214"/>
      <c r="AS216" s="214"/>
      <c r="AT216" s="214"/>
      <c r="AU216" s="214"/>
      <c r="AV216" s="214"/>
      <c r="AW216" s="214"/>
      <c r="AX216" s="214"/>
      <c r="AY216" s="214"/>
      <c r="AZ216" s="214"/>
      <c r="BA216" s="214"/>
      <c r="BB216" s="214"/>
      <c r="BC216" s="214"/>
      <c r="BD216" s="214"/>
      <c r="BE216" s="214"/>
      <c r="BF216" s="214"/>
      <c r="BG216" s="214"/>
      <c r="BH216" s="214"/>
      <c r="BI216" s="214"/>
      <c r="BJ216" s="214"/>
      <c r="BK216" s="214"/>
      <c r="BL216" s="214"/>
      <c r="BM216" s="214"/>
      <c r="BN216" s="214"/>
      <c r="BO216" s="214"/>
      <c r="BP216" s="214"/>
      <c r="BQ216" s="214"/>
      <c r="BR216" s="214"/>
      <c r="BS216" s="214"/>
      <c r="BT216" s="214"/>
      <c r="BU216" s="214"/>
      <c r="BV216" s="214"/>
      <c r="BW216" s="214"/>
      <c r="BX216" s="214"/>
      <c r="BY216" s="214"/>
      <c r="BZ216" s="214"/>
      <c r="CA216" s="214"/>
      <c r="CB216" s="214"/>
      <c r="CC216" s="214"/>
      <c r="CD216" s="214"/>
      <c r="CE216" s="214"/>
      <c r="CF216" s="214"/>
    </row>
    <row r="217" spans="1:84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  <c r="V217" s="214"/>
      <c r="W217" s="214"/>
      <c r="X217" s="214"/>
      <c r="Y217" s="214"/>
      <c r="Z217" s="214"/>
      <c r="AA217" s="214"/>
      <c r="AB217" s="214"/>
      <c r="AC217" s="214"/>
      <c r="AD217" s="214"/>
      <c r="AE217" s="214"/>
      <c r="AF217" s="214"/>
      <c r="AG217" s="214"/>
      <c r="AH217" s="214"/>
      <c r="AI217" s="214"/>
      <c r="AJ217" s="214"/>
      <c r="AK217" s="214"/>
      <c r="AL217" s="214"/>
      <c r="AM217" s="214"/>
      <c r="AN217" s="214"/>
      <c r="AO217" s="214"/>
      <c r="AP217" s="214"/>
      <c r="AQ217" s="214"/>
      <c r="AR217" s="214"/>
      <c r="AS217" s="214"/>
      <c r="AT217" s="214"/>
      <c r="AU217" s="214"/>
      <c r="AV217" s="214"/>
      <c r="AW217" s="214"/>
      <c r="AX217" s="214"/>
      <c r="AY217" s="214"/>
      <c r="AZ217" s="214"/>
      <c r="BA217" s="214"/>
      <c r="BB217" s="214"/>
      <c r="BC217" s="214"/>
      <c r="BD217" s="214"/>
      <c r="BE217" s="214"/>
      <c r="BF217" s="214"/>
      <c r="BG217" s="214"/>
      <c r="BH217" s="214"/>
      <c r="BI217" s="214"/>
      <c r="BJ217" s="214"/>
      <c r="BK217" s="214"/>
      <c r="BL217" s="214"/>
      <c r="BM217" s="214"/>
      <c r="BN217" s="214"/>
      <c r="BO217" s="214"/>
      <c r="BP217" s="214"/>
      <c r="BQ217" s="214"/>
      <c r="BR217" s="214"/>
      <c r="BS217" s="214"/>
      <c r="BT217" s="214"/>
      <c r="BU217" s="214"/>
      <c r="BV217" s="214"/>
      <c r="BW217" s="214"/>
      <c r="BX217" s="214"/>
      <c r="BY217" s="214"/>
      <c r="BZ217" s="214"/>
      <c r="CA217" s="214"/>
      <c r="CB217" s="214"/>
      <c r="CC217" s="214"/>
      <c r="CD217" s="214"/>
      <c r="CE217" s="214"/>
      <c r="CF217" s="214"/>
    </row>
    <row r="218" spans="1:84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  <c r="Y218" s="214"/>
      <c r="Z218" s="214"/>
      <c r="AA218" s="214"/>
      <c r="AB218" s="214"/>
      <c r="AC218" s="214"/>
      <c r="AD218" s="214"/>
      <c r="AE218" s="214"/>
      <c r="AF218" s="214"/>
      <c r="AG218" s="214"/>
      <c r="AH218" s="214"/>
      <c r="AI218" s="214"/>
      <c r="AJ218" s="214"/>
      <c r="AK218" s="214"/>
      <c r="AL218" s="214"/>
      <c r="AM218" s="214"/>
      <c r="AN218" s="214"/>
      <c r="AO218" s="214"/>
      <c r="AP218" s="214"/>
      <c r="AQ218" s="214"/>
      <c r="AR218" s="214"/>
      <c r="AS218" s="214"/>
      <c r="AT218" s="214"/>
      <c r="AU218" s="214"/>
      <c r="AV218" s="214"/>
      <c r="AW218" s="214"/>
      <c r="AX218" s="214"/>
      <c r="AY218" s="214"/>
      <c r="AZ218" s="214"/>
      <c r="BA218" s="214"/>
      <c r="BB218" s="214"/>
      <c r="BC218" s="214"/>
      <c r="BD218" s="214"/>
      <c r="BE218" s="214"/>
      <c r="BF218" s="214"/>
      <c r="BG218" s="214"/>
      <c r="BH218" s="214"/>
      <c r="BI218" s="214"/>
      <c r="BJ218" s="214"/>
      <c r="BK218" s="214"/>
      <c r="BL218" s="214"/>
      <c r="BM218" s="214"/>
      <c r="BN218" s="214"/>
      <c r="BO218" s="214"/>
      <c r="BP218" s="214"/>
      <c r="BQ218" s="214"/>
      <c r="BR218" s="214"/>
      <c r="BS218" s="214"/>
      <c r="BT218" s="214"/>
      <c r="BU218" s="214"/>
      <c r="BV218" s="214"/>
      <c r="BW218" s="214"/>
      <c r="BX218" s="214"/>
      <c r="BY218" s="214"/>
      <c r="BZ218" s="214"/>
      <c r="CA218" s="214"/>
      <c r="CB218" s="214"/>
      <c r="CC218" s="214"/>
      <c r="CD218" s="214"/>
      <c r="CE218" s="214"/>
      <c r="CF218" s="214"/>
    </row>
    <row r="219" spans="1:84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  <c r="V219" s="214"/>
      <c r="W219" s="214"/>
      <c r="X219" s="214"/>
      <c r="Y219" s="214"/>
      <c r="Z219" s="214"/>
      <c r="AA219" s="214"/>
      <c r="AB219" s="214"/>
      <c r="AC219" s="214"/>
      <c r="AD219" s="214"/>
      <c r="AE219" s="214"/>
      <c r="AF219" s="214"/>
      <c r="AG219" s="214"/>
      <c r="AH219" s="214"/>
      <c r="AI219" s="214"/>
      <c r="AJ219" s="214"/>
      <c r="AK219" s="214"/>
      <c r="AL219" s="214"/>
      <c r="AM219" s="214"/>
      <c r="AN219" s="214"/>
      <c r="AO219" s="214"/>
      <c r="AP219" s="214"/>
      <c r="AQ219" s="214"/>
      <c r="AR219" s="214"/>
      <c r="AS219" s="214"/>
      <c r="AT219" s="214"/>
      <c r="AU219" s="214"/>
      <c r="AV219" s="214"/>
      <c r="AW219" s="214"/>
      <c r="AX219" s="214"/>
      <c r="AY219" s="214"/>
      <c r="AZ219" s="214"/>
      <c r="BA219" s="214"/>
      <c r="BB219" s="214"/>
      <c r="BC219" s="214"/>
      <c r="BD219" s="214"/>
      <c r="BE219" s="214"/>
      <c r="BF219" s="214"/>
      <c r="BG219" s="214"/>
      <c r="BH219" s="214"/>
      <c r="BI219" s="214"/>
      <c r="BJ219" s="214"/>
      <c r="BK219" s="214"/>
      <c r="BL219" s="214"/>
      <c r="BM219" s="214"/>
      <c r="BN219" s="214"/>
      <c r="BO219" s="214"/>
      <c r="BP219" s="214"/>
      <c r="BQ219" s="214"/>
      <c r="BR219" s="214"/>
      <c r="BS219" s="214"/>
      <c r="BT219" s="214"/>
      <c r="BU219" s="214"/>
      <c r="BV219" s="214"/>
      <c r="BW219" s="214"/>
      <c r="BX219" s="214"/>
      <c r="BY219" s="214"/>
      <c r="BZ219" s="214"/>
      <c r="CA219" s="214"/>
      <c r="CB219" s="214"/>
      <c r="CC219" s="214"/>
      <c r="CD219" s="214"/>
      <c r="CE219" s="214"/>
      <c r="CF219" s="214"/>
    </row>
    <row r="220" spans="1:84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  <c r="V220" s="214"/>
      <c r="W220" s="214"/>
      <c r="X220" s="214"/>
      <c r="Y220" s="214"/>
      <c r="Z220" s="214"/>
      <c r="AA220" s="214"/>
      <c r="AB220" s="214"/>
      <c r="AC220" s="214"/>
      <c r="AD220" s="214"/>
      <c r="AE220" s="214"/>
      <c r="AF220" s="214"/>
      <c r="AG220" s="214"/>
      <c r="AH220" s="214"/>
      <c r="AI220" s="214"/>
      <c r="AJ220" s="214"/>
      <c r="AK220" s="214"/>
      <c r="AL220" s="214"/>
      <c r="AM220" s="214"/>
      <c r="AN220" s="214"/>
      <c r="AO220" s="214"/>
      <c r="AP220" s="214"/>
      <c r="AQ220" s="214"/>
      <c r="AR220" s="214"/>
      <c r="AS220" s="214"/>
      <c r="AT220" s="214"/>
      <c r="AU220" s="214"/>
      <c r="AV220" s="214"/>
      <c r="AW220" s="214"/>
      <c r="AX220" s="214"/>
      <c r="AY220" s="214"/>
      <c r="AZ220" s="214"/>
      <c r="BA220" s="214"/>
      <c r="BB220" s="214"/>
      <c r="BC220" s="214"/>
      <c r="BD220" s="214"/>
      <c r="BE220" s="214"/>
      <c r="BF220" s="214"/>
      <c r="BG220" s="214"/>
      <c r="BH220" s="214"/>
      <c r="BI220" s="214"/>
      <c r="BJ220" s="214"/>
      <c r="BK220" s="214"/>
      <c r="BL220" s="214"/>
      <c r="BM220" s="214"/>
      <c r="BN220" s="214"/>
      <c r="BO220" s="214"/>
      <c r="BP220" s="214"/>
      <c r="BQ220" s="214"/>
      <c r="BR220" s="214"/>
      <c r="BS220" s="214"/>
      <c r="BT220" s="214"/>
      <c r="BU220" s="214"/>
      <c r="BV220" s="214"/>
      <c r="BW220" s="214"/>
      <c r="BX220" s="214"/>
      <c r="BY220" s="214"/>
      <c r="BZ220" s="214"/>
      <c r="CA220" s="214"/>
      <c r="CB220" s="214"/>
      <c r="CC220" s="214"/>
      <c r="CD220" s="214"/>
      <c r="CE220" s="214"/>
      <c r="CF220" s="214"/>
    </row>
    <row r="221" spans="1:84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  <c r="V221" s="214"/>
      <c r="W221" s="214"/>
      <c r="X221" s="214"/>
      <c r="Y221" s="214"/>
      <c r="Z221" s="214"/>
      <c r="AA221" s="214"/>
      <c r="AB221" s="214"/>
      <c r="AC221" s="214"/>
      <c r="AD221" s="214"/>
      <c r="AE221" s="214"/>
      <c r="AF221" s="214"/>
      <c r="AG221" s="214"/>
      <c r="AH221" s="214"/>
      <c r="AI221" s="214"/>
      <c r="AJ221" s="214"/>
      <c r="AK221" s="214"/>
      <c r="AL221" s="214"/>
      <c r="AM221" s="214"/>
      <c r="AN221" s="214"/>
      <c r="AO221" s="214"/>
      <c r="AP221" s="214"/>
      <c r="AQ221" s="214"/>
      <c r="AR221" s="214"/>
      <c r="AS221" s="214"/>
      <c r="AT221" s="214"/>
      <c r="AU221" s="214"/>
      <c r="AV221" s="214"/>
      <c r="AW221" s="214"/>
      <c r="AX221" s="214"/>
      <c r="AY221" s="214"/>
      <c r="AZ221" s="214"/>
      <c r="BA221" s="214"/>
      <c r="BB221" s="214"/>
      <c r="BC221" s="214"/>
      <c r="BD221" s="214"/>
      <c r="BE221" s="214"/>
      <c r="BF221" s="214"/>
      <c r="BG221" s="214"/>
      <c r="BH221" s="214"/>
      <c r="BI221" s="214"/>
      <c r="BJ221" s="214"/>
      <c r="BK221" s="214"/>
      <c r="BL221" s="214"/>
      <c r="BM221" s="214"/>
      <c r="BN221" s="214"/>
      <c r="BO221" s="214"/>
      <c r="BP221" s="214"/>
      <c r="BQ221" s="214"/>
      <c r="BR221" s="214"/>
      <c r="BS221" s="214"/>
      <c r="BT221" s="214"/>
      <c r="BU221" s="214"/>
      <c r="BV221" s="214"/>
      <c r="BW221" s="214"/>
      <c r="BX221" s="214"/>
      <c r="BY221" s="214"/>
      <c r="BZ221" s="214"/>
      <c r="CA221" s="214"/>
      <c r="CB221" s="214"/>
      <c r="CC221" s="214"/>
      <c r="CD221" s="214"/>
      <c r="CE221" s="214"/>
      <c r="CF221" s="214"/>
    </row>
    <row r="222" spans="1:84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  <c r="V222" s="214"/>
      <c r="W222" s="214"/>
      <c r="X222" s="214"/>
      <c r="Y222" s="214"/>
      <c r="Z222" s="214"/>
      <c r="AA222" s="214"/>
      <c r="AB222" s="214"/>
      <c r="AC222" s="214"/>
      <c r="AD222" s="214"/>
      <c r="AE222" s="214"/>
      <c r="AF222" s="214"/>
      <c r="AG222" s="214"/>
      <c r="AH222" s="214"/>
      <c r="AI222" s="214"/>
      <c r="AJ222" s="214"/>
      <c r="AK222" s="214"/>
      <c r="AL222" s="214"/>
      <c r="AM222" s="214"/>
      <c r="AN222" s="214"/>
      <c r="AO222" s="214"/>
      <c r="AP222" s="214"/>
      <c r="AQ222" s="214"/>
      <c r="AR222" s="214"/>
      <c r="AS222" s="214"/>
      <c r="AT222" s="214"/>
      <c r="AU222" s="214"/>
      <c r="AV222" s="214"/>
      <c r="AW222" s="214"/>
      <c r="AX222" s="214"/>
      <c r="AY222" s="214"/>
      <c r="AZ222" s="214"/>
      <c r="BA222" s="214"/>
      <c r="BB222" s="214"/>
      <c r="BC222" s="214"/>
      <c r="BD222" s="214"/>
      <c r="BE222" s="214"/>
      <c r="BF222" s="214"/>
      <c r="BG222" s="214"/>
      <c r="BH222" s="214"/>
      <c r="BI222" s="214"/>
      <c r="BJ222" s="214"/>
      <c r="BK222" s="214"/>
      <c r="BL222" s="214"/>
      <c r="BM222" s="214"/>
      <c r="BN222" s="214"/>
      <c r="BO222" s="214"/>
      <c r="BP222" s="214"/>
      <c r="BQ222" s="214"/>
      <c r="BR222" s="214"/>
      <c r="BS222" s="214"/>
      <c r="BT222" s="214"/>
      <c r="BU222" s="214"/>
      <c r="BV222" s="214"/>
      <c r="BW222" s="214"/>
      <c r="BX222" s="214"/>
      <c r="BY222" s="214"/>
      <c r="BZ222" s="214"/>
      <c r="CA222" s="214"/>
      <c r="CB222" s="214"/>
      <c r="CC222" s="214"/>
      <c r="CD222" s="214"/>
      <c r="CE222" s="214"/>
      <c r="CF222" s="214"/>
    </row>
    <row r="223" spans="1:84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  <c r="V223" s="214"/>
      <c r="W223" s="214"/>
      <c r="X223" s="214"/>
      <c r="Y223" s="214"/>
      <c r="Z223" s="214"/>
      <c r="AA223" s="214"/>
      <c r="AB223" s="214"/>
      <c r="AC223" s="214"/>
      <c r="AD223" s="214"/>
      <c r="AE223" s="214"/>
      <c r="AF223" s="214"/>
      <c r="AG223" s="214"/>
      <c r="AH223" s="214"/>
      <c r="AI223" s="214"/>
      <c r="AJ223" s="214"/>
      <c r="AK223" s="214"/>
      <c r="AL223" s="214"/>
      <c r="AM223" s="214"/>
      <c r="AN223" s="214"/>
      <c r="AO223" s="214"/>
      <c r="AP223" s="214"/>
      <c r="AQ223" s="214"/>
      <c r="AR223" s="214"/>
      <c r="AS223" s="214"/>
      <c r="AT223" s="214"/>
      <c r="AU223" s="214"/>
      <c r="AV223" s="214"/>
      <c r="AW223" s="214"/>
      <c r="AX223" s="214"/>
      <c r="AY223" s="214"/>
      <c r="AZ223" s="214"/>
      <c r="BA223" s="214"/>
      <c r="BB223" s="214"/>
      <c r="BC223" s="214"/>
      <c r="BD223" s="214"/>
      <c r="BE223" s="214"/>
      <c r="BF223" s="214"/>
      <c r="BG223" s="214"/>
      <c r="BH223" s="214"/>
      <c r="BI223" s="214"/>
      <c r="BJ223" s="214"/>
      <c r="BK223" s="214"/>
      <c r="BL223" s="214"/>
      <c r="BM223" s="214"/>
      <c r="BN223" s="214"/>
      <c r="BO223" s="214"/>
      <c r="BP223" s="214"/>
      <c r="BQ223" s="214"/>
      <c r="BR223" s="214"/>
      <c r="BS223" s="214"/>
      <c r="BT223" s="214"/>
      <c r="BU223" s="214"/>
      <c r="BV223" s="214"/>
      <c r="BW223" s="214"/>
      <c r="BX223" s="214"/>
      <c r="BY223" s="214"/>
      <c r="BZ223" s="214"/>
      <c r="CA223" s="214"/>
      <c r="CB223" s="214"/>
      <c r="CC223" s="214"/>
      <c r="CD223" s="214"/>
      <c r="CE223" s="214"/>
      <c r="CF223" s="214"/>
    </row>
    <row r="224" spans="1:84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  <c r="V224" s="214"/>
      <c r="W224" s="214"/>
      <c r="X224" s="214"/>
      <c r="Y224" s="214"/>
      <c r="Z224" s="214"/>
      <c r="AA224" s="214"/>
      <c r="AB224" s="214"/>
      <c r="AC224" s="214"/>
      <c r="AD224" s="214"/>
      <c r="AE224" s="214"/>
      <c r="AF224" s="214"/>
      <c r="AG224" s="214"/>
      <c r="AH224" s="214"/>
      <c r="AI224" s="214"/>
      <c r="AJ224" s="214"/>
      <c r="AK224" s="214"/>
      <c r="AL224" s="214"/>
      <c r="AM224" s="214"/>
      <c r="AN224" s="214"/>
      <c r="AO224" s="214"/>
      <c r="AP224" s="214"/>
      <c r="AQ224" s="214"/>
      <c r="AR224" s="214"/>
      <c r="AS224" s="214"/>
      <c r="AT224" s="214"/>
      <c r="AU224" s="214"/>
      <c r="AV224" s="214"/>
      <c r="AW224" s="214"/>
      <c r="AX224" s="214"/>
      <c r="AY224" s="214"/>
      <c r="AZ224" s="214"/>
      <c r="BA224" s="214"/>
      <c r="BB224" s="214"/>
      <c r="BC224" s="214"/>
      <c r="BD224" s="214"/>
      <c r="BE224" s="214"/>
      <c r="BF224" s="214"/>
      <c r="BG224" s="214"/>
      <c r="BH224" s="214"/>
      <c r="BI224" s="214"/>
      <c r="BJ224" s="214"/>
      <c r="BK224" s="214"/>
      <c r="BL224" s="214"/>
      <c r="BM224" s="214"/>
      <c r="BN224" s="214"/>
      <c r="BO224" s="214"/>
      <c r="BP224" s="214"/>
      <c r="BQ224" s="214"/>
      <c r="BR224" s="214"/>
      <c r="BS224" s="214"/>
      <c r="BT224" s="214"/>
      <c r="BU224" s="214"/>
      <c r="BV224" s="214"/>
      <c r="BW224" s="214"/>
      <c r="BX224" s="214"/>
      <c r="BY224" s="214"/>
      <c r="BZ224" s="214"/>
      <c r="CA224" s="214"/>
      <c r="CB224" s="214"/>
      <c r="CC224" s="214"/>
      <c r="CD224" s="214"/>
      <c r="CE224" s="214"/>
      <c r="CF224" s="214"/>
    </row>
    <row r="225" spans="1:84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  <c r="V225" s="214"/>
      <c r="W225" s="214"/>
      <c r="X225" s="214"/>
      <c r="Y225" s="214"/>
      <c r="Z225" s="214"/>
      <c r="AA225" s="214"/>
      <c r="AB225" s="214"/>
      <c r="AC225" s="214"/>
      <c r="AD225" s="214"/>
      <c r="AE225" s="214"/>
      <c r="AF225" s="214"/>
      <c r="AG225" s="214"/>
      <c r="AH225" s="214"/>
      <c r="AI225" s="214"/>
      <c r="AJ225" s="214"/>
      <c r="AK225" s="214"/>
      <c r="AL225" s="214"/>
      <c r="AM225" s="214"/>
      <c r="AN225" s="214"/>
      <c r="AO225" s="214"/>
      <c r="AP225" s="214"/>
      <c r="AQ225" s="214"/>
      <c r="AR225" s="214"/>
      <c r="AS225" s="214"/>
      <c r="AT225" s="214"/>
      <c r="AU225" s="214"/>
      <c r="AV225" s="214"/>
      <c r="AW225" s="214"/>
      <c r="AX225" s="214"/>
      <c r="AY225" s="214"/>
      <c r="AZ225" s="214"/>
      <c r="BA225" s="214"/>
      <c r="BB225" s="214"/>
      <c r="BC225" s="214"/>
      <c r="BD225" s="214"/>
      <c r="BE225" s="214"/>
      <c r="BF225" s="214"/>
      <c r="BG225" s="214"/>
      <c r="BH225" s="214"/>
      <c r="BI225" s="214"/>
      <c r="BJ225" s="214"/>
      <c r="BK225" s="214"/>
      <c r="BL225" s="214"/>
      <c r="BM225" s="214"/>
      <c r="BN225" s="214"/>
      <c r="BO225" s="214"/>
      <c r="BP225" s="214"/>
      <c r="BQ225" s="214"/>
      <c r="BR225" s="214"/>
      <c r="BS225" s="214"/>
      <c r="BT225" s="214"/>
      <c r="BU225" s="214"/>
      <c r="BV225" s="214"/>
      <c r="BW225" s="214"/>
      <c r="BX225" s="214"/>
      <c r="BY225" s="214"/>
      <c r="BZ225" s="214"/>
      <c r="CA225" s="214"/>
      <c r="CB225" s="214"/>
      <c r="CC225" s="214"/>
      <c r="CD225" s="214"/>
      <c r="CE225" s="214"/>
      <c r="CF225" s="214"/>
    </row>
    <row r="226" spans="1:84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  <c r="V226" s="214"/>
      <c r="W226" s="214"/>
      <c r="X226" s="214"/>
      <c r="Y226" s="214"/>
      <c r="Z226" s="214"/>
      <c r="AA226" s="214"/>
      <c r="AB226" s="214"/>
      <c r="AC226" s="214"/>
      <c r="AD226" s="214"/>
      <c r="AE226" s="214"/>
      <c r="AF226" s="214"/>
      <c r="AG226" s="214"/>
      <c r="AH226" s="214"/>
      <c r="AI226" s="214"/>
      <c r="AJ226" s="214"/>
      <c r="AK226" s="214"/>
      <c r="AL226" s="214"/>
      <c r="AM226" s="214"/>
      <c r="AN226" s="214"/>
      <c r="AO226" s="214"/>
      <c r="AP226" s="214"/>
      <c r="AQ226" s="214"/>
      <c r="AR226" s="214"/>
      <c r="AS226" s="214"/>
      <c r="AT226" s="214"/>
      <c r="AU226" s="214"/>
      <c r="AV226" s="214"/>
      <c r="AW226" s="214"/>
      <c r="AX226" s="214"/>
      <c r="AY226" s="214"/>
      <c r="AZ226" s="214"/>
      <c r="BA226" s="214"/>
      <c r="BB226" s="214"/>
      <c r="BC226" s="214"/>
      <c r="BD226" s="214"/>
      <c r="BE226" s="214"/>
      <c r="BF226" s="214"/>
      <c r="BG226" s="214"/>
      <c r="BH226" s="214"/>
      <c r="BI226" s="214"/>
      <c r="BJ226" s="214"/>
      <c r="BK226" s="214"/>
      <c r="BL226" s="214"/>
      <c r="BM226" s="214"/>
      <c r="BN226" s="214"/>
      <c r="BO226" s="214"/>
      <c r="BP226" s="214"/>
      <c r="BQ226" s="214"/>
      <c r="BR226" s="214"/>
      <c r="BS226" s="214"/>
      <c r="BT226" s="214"/>
      <c r="BU226" s="214"/>
      <c r="BV226" s="214"/>
      <c r="BW226" s="214"/>
      <c r="BX226" s="214"/>
      <c r="BY226" s="214"/>
      <c r="BZ226" s="214"/>
      <c r="CA226" s="214"/>
      <c r="CB226" s="214"/>
      <c r="CC226" s="214"/>
      <c r="CD226" s="214"/>
      <c r="CE226" s="214"/>
      <c r="CF226" s="214"/>
    </row>
    <row r="227" spans="1:84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  <c r="V227" s="214"/>
      <c r="W227" s="214"/>
      <c r="X227" s="214"/>
      <c r="Y227" s="214"/>
      <c r="Z227" s="214"/>
      <c r="AA227" s="214"/>
      <c r="AB227" s="214"/>
      <c r="AC227" s="214"/>
      <c r="AD227" s="214"/>
      <c r="AE227" s="214"/>
      <c r="AF227" s="214"/>
      <c r="AG227" s="214"/>
      <c r="AH227" s="214"/>
      <c r="AI227" s="214"/>
      <c r="AJ227" s="214"/>
      <c r="AK227" s="214"/>
      <c r="AL227" s="214"/>
      <c r="AM227" s="214"/>
      <c r="AN227" s="214"/>
      <c r="AO227" s="214"/>
      <c r="AP227" s="214"/>
      <c r="AQ227" s="214"/>
      <c r="AR227" s="214"/>
      <c r="AS227" s="214"/>
      <c r="AT227" s="214"/>
      <c r="AU227" s="214"/>
      <c r="AV227" s="214"/>
      <c r="AW227" s="214"/>
      <c r="AX227" s="214"/>
      <c r="AY227" s="214"/>
      <c r="AZ227" s="214"/>
      <c r="BA227" s="214"/>
      <c r="BB227" s="214"/>
      <c r="BC227" s="214"/>
      <c r="BD227" s="214"/>
      <c r="BE227" s="214"/>
      <c r="BF227" s="214"/>
      <c r="BG227" s="214"/>
      <c r="BH227" s="214"/>
      <c r="BI227" s="214"/>
      <c r="BJ227" s="214"/>
      <c r="BK227" s="214"/>
      <c r="BL227" s="214"/>
      <c r="BM227" s="214"/>
      <c r="BN227" s="214"/>
      <c r="BO227" s="214"/>
      <c r="BP227" s="214"/>
      <c r="BQ227" s="214"/>
      <c r="BR227" s="214"/>
      <c r="BS227" s="214"/>
      <c r="BT227" s="214"/>
      <c r="BU227" s="214"/>
      <c r="BV227" s="214"/>
      <c r="BW227" s="214"/>
      <c r="BX227" s="214"/>
      <c r="BY227" s="214"/>
      <c r="BZ227" s="214"/>
      <c r="CA227" s="214"/>
      <c r="CB227" s="214"/>
      <c r="CC227" s="214"/>
      <c r="CD227" s="214"/>
      <c r="CE227" s="214"/>
      <c r="CF227" s="214"/>
    </row>
    <row r="228" spans="1:84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  <c r="V228" s="214"/>
      <c r="W228" s="214"/>
      <c r="X228" s="214"/>
      <c r="Y228" s="214"/>
      <c r="Z228" s="214"/>
      <c r="AA228" s="214"/>
      <c r="AB228" s="214"/>
      <c r="AC228" s="214"/>
      <c r="AD228" s="214"/>
      <c r="AE228" s="214"/>
      <c r="AF228" s="214"/>
      <c r="AG228" s="214"/>
      <c r="AH228" s="214"/>
      <c r="AI228" s="214"/>
      <c r="AJ228" s="214"/>
      <c r="AK228" s="214"/>
      <c r="AL228" s="214"/>
      <c r="AM228" s="214"/>
      <c r="AN228" s="214"/>
      <c r="AO228" s="214"/>
      <c r="AP228" s="214"/>
      <c r="AQ228" s="214"/>
      <c r="AR228" s="214"/>
      <c r="AS228" s="214"/>
      <c r="AT228" s="214"/>
      <c r="AU228" s="214"/>
      <c r="AV228" s="214"/>
      <c r="AW228" s="214"/>
      <c r="AX228" s="214"/>
      <c r="AY228" s="214"/>
      <c r="AZ228" s="214"/>
      <c r="BA228" s="214"/>
      <c r="BB228" s="214"/>
      <c r="BC228" s="214"/>
      <c r="BD228" s="214"/>
      <c r="BE228" s="214"/>
      <c r="BF228" s="214"/>
      <c r="BG228" s="214"/>
      <c r="BH228" s="214"/>
      <c r="BI228" s="214"/>
      <c r="BJ228" s="214"/>
      <c r="BK228" s="214"/>
      <c r="BL228" s="214"/>
      <c r="BM228" s="214"/>
      <c r="BN228" s="214"/>
      <c r="BO228" s="214"/>
      <c r="BP228" s="214"/>
      <c r="BQ228" s="214"/>
      <c r="BR228" s="214"/>
      <c r="BS228" s="214"/>
      <c r="BT228" s="214"/>
      <c r="BU228" s="214"/>
      <c r="BV228" s="214"/>
      <c r="BW228" s="214"/>
      <c r="BX228" s="214"/>
      <c r="BY228" s="214"/>
      <c r="BZ228" s="214"/>
      <c r="CA228" s="214"/>
      <c r="CB228" s="214"/>
      <c r="CC228" s="214"/>
      <c r="CD228" s="214"/>
      <c r="CE228" s="214"/>
      <c r="CF228" s="214"/>
    </row>
    <row r="229" spans="1:84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  <c r="V229" s="214"/>
      <c r="W229" s="214"/>
      <c r="X229" s="214"/>
      <c r="Y229" s="214"/>
      <c r="Z229" s="214"/>
      <c r="AA229" s="214"/>
      <c r="AB229" s="214"/>
      <c r="AC229" s="214"/>
      <c r="AD229" s="214"/>
      <c r="AE229" s="214"/>
      <c r="AF229" s="214"/>
      <c r="AG229" s="214"/>
      <c r="AH229" s="214"/>
      <c r="AI229" s="214"/>
      <c r="AJ229" s="214"/>
      <c r="AK229" s="214"/>
      <c r="AL229" s="214"/>
      <c r="AM229" s="214"/>
      <c r="AN229" s="214"/>
      <c r="AO229" s="214"/>
      <c r="AP229" s="214"/>
      <c r="AQ229" s="214"/>
      <c r="AR229" s="214"/>
      <c r="AS229" s="214"/>
      <c r="AT229" s="214"/>
      <c r="AU229" s="214"/>
      <c r="AV229" s="214"/>
      <c r="AW229" s="214"/>
      <c r="AX229" s="214"/>
      <c r="AY229" s="214"/>
      <c r="AZ229" s="214"/>
      <c r="BA229" s="214"/>
      <c r="BB229" s="214"/>
      <c r="BC229" s="214"/>
      <c r="BD229" s="214"/>
      <c r="BE229" s="214"/>
      <c r="BF229" s="214"/>
      <c r="BG229" s="214"/>
      <c r="BH229" s="214"/>
      <c r="BI229" s="214"/>
      <c r="BJ229" s="214"/>
      <c r="BK229" s="214"/>
      <c r="BL229" s="214"/>
      <c r="BM229" s="214"/>
      <c r="BN229" s="214"/>
      <c r="BO229" s="214"/>
      <c r="BP229" s="214"/>
      <c r="BQ229" s="214"/>
      <c r="BR229" s="214"/>
      <c r="BS229" s="214"/>
      <c r="BT229" s="214"/>
      <c r="BU229" s="214"/>
      <c r="BV229" s="214"/>
      <c r="BW229" s="214"/>
      <c r="BX229" s="214"/>
      <c r="BY229" s="214"/>
      <c r="BZ229" s="214"/>
      <c r="CA229" s="214"/>
      <c r="CB229" s="214"/>
      <c r="CC229" s="214"/>
      <c r="CD229" s="214"/>
      <c r="CE229" s="214"/>
      <c r="CF229" s="214"/>
    </row>
    <row r="230" spans="1:84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  <c r="V230" s="214"/>
      <c r="W230" s="214"/>
      <c r="X230" s="214"/>
      <c r="Y230" s="214"/>
      <c r="Z230" s="214"/>
      <c r="AA230" s="214"/>
      <c r="AB230" s="214"/>
      <c r="AC230" s="214"/>
      <c r="AD230" s="214"/>
      <c r="AE230" s="214"/>
      <c r="AF230" s="214"/>
      <c r="AG230" s="214"/>
      <c r="AH230" s="214"/>
      <c r="AI230" s="214"/>
      <c r="AJ230" s="214"/>
      <c r="AK230" s="214"/>
      <c r="AL230" s="214"/>
      <c r="AM230" s="214"/>
      <c r="AN230" s="214"/>
      <c r="AO230" s="214"/>
      <c r="AP230" s="214"/>
      <c r="AQ230" s="214"/>
      <c r="AR230" s="214"/>
      <c r="AS230" s="214"/>
      <c r="AT230" s="214"/>
      <c r="AU230" s="214"/>
      <c r="AV230" s="214"/>
      <c r="AW230" s="214"/>
      <c r="AX230" s="214"/>
      <c r="AY230" s="214"/>
      <c r="AZ230" s="214"/>
      <c r="BA230" s="214"/>
      <c r="BB230" s="214"/>
      <c r="BC230" s="214"/>
      <c r="BD230" s="214"/>
      <c r="BE230" s="214"/>
      <c r="BF230" s="214"/>
      <c r="BG230" s="214"/>
      <c r="BH230" s="214"/>
      <c r="BI230" s="214"/>
      <c r="BJ230" s="214"/>
      <c r="BK230" s="214"/>
      <c r="BL230" s="214"/>
      <c r="BM230" s="214"/>
      <c r="BN230" s="214"/>
      <c r="BO230" s="214"/>
      <c r="BP230" s="214"/>
      <c r="BQ230" s="214"/>
      <c r="BR230" s="214"/>
      <c r="BS230" s="214"/>
      <c r="BT230" s="214"/>
      <c r="BU230" s="214"/>
      <c r="BV230" s="214"/>
      <c r="BW230" s="214"/>
      <c r="BX230" s="214"/>
      <c r="BY230" s="214"/>
      <c r="BZ230" s="214"/>
      <c r="CA230" s="214"/>
      <c r="CB230" s="214"/>
      <c r="CC230" s="214"/>
      <c r="CD230" s="214"/>
      <c r="CE230" s="214"/>
      <c r="CF230" s="214"/>
    </row>
    <row r="231" spans="1:84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  <c r="V231" s="214"/>
      <c r="W231" s="214"/>
      <c r="X231" s="214"/>
      <c r="Y231" s="214"/>
      <c r="Z231" s="214"/>
      <c r="AA231" s="214"/>
      <c r="AB231" s="214"/>
      <c r="AC231" s="214"/>
      <c r="AD231" s="214"/>
      <c r="AE231" s="214"/>
      <c r="AF231" s="214"/>
      <c r="AG231" s="214"/>
      <c r="AH231" s="214"/>
      <c r="AI231" s="214"/>
      <c r="AJ231" s="214"/>
      <c r="AK231" s="214"/>
      <c r="AL231" s="214"/>
      <c r="AM231" s="214"/>
      <c r="AN231" s="214"/>
      <c r="AO231" s="214"/>
      <c r="AP231" s="214"/>
      <c r="AQ231" s="214"/>
      <c r="AR231" s="214"/>
      <c r="AS231" s="214"/>
      <c r="AT231" s="214"/>
      <c r="AU231" s="214"/>
      <c r="AV231" s="214"/>
      <c r="AW231" s="214"/>
      <c r="AX231" s="214"/>
      <c r="AY231" s="214"/>
      <c r="AZ231" s="214"/>
      <c r="BA231" s="214"/>
      <c r="BB231" s="214"/>
      <c r="BC231" s="214"/>
      <c r="BD231" s="214"/>
      <c r="BE231" s="214"/>
      <c r="BF231" s="214"/>
      <c r="BG231" s="214"/>
      <c r="BH231" s="214"/>
      <c r="BI231" s="214"/>
      <c r="BJ231" s="214"/>
      <c r="BK231" s="214"/>
      <c r="BL231" s="214"/>
      <c r="BM231" s="214"/>
      <c r="BN231" s="214"/>
      <c r="BO231" s="214"/>
      <c r="BP231" s="214"/>
      <c r="BQ231" s="214"/>
      <c r="BR231" s="214"/>
      <c r="BS231" s="214"/>
      <c r="BT231" s="214"/>
      <c r="BU231" s="214"/>
      <c r="BV231" s="214"/>
      <c r="BW231" s="214"/>
      <c r="BX231" s="214"/>
      <c r="BY231" s="214"/>
      <c r="BZ231" s="214"/>
      <c r="CA231" s="214"/>
      <c r="CB231" s="214"/>
      <c r="CC231" s="214"/>
      <c r="CD231" s="214"/>
      <c r="CE231" s="214"/>
      <c r="CF231" s="214"/>
    </row>
    <row r="232" spans="1:84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  <c r="V232" s="214"/>
      <c r="W232" s="214"/>
      <c r="X232" s="214"/>
      <c r="Y232" s="214"/>
      <c r="Z232" s="214"/>
      <c r="AA232" s="214"/>
      <c r="AB232" s="214"/>
      <c r="AC232" s="214"/>
      <c r="AD232" s="214"/>
      <c r="AE232" s="214"/>
      <c r="AF232" s="214"/>
      <c r="AG232" s="214"/>
      <c r="AH232" s="214"/>
      <c r="AI232" s="214"/>
      <c r="AJ232" s="214"/>
      <c r="AK232" s="214"/>
      <c r="AL232" s="214"/>
      <c r="AM232" s="214"/>
      <c r="AN232" s="214"/>
      <c r="AO232" s="214"/>
      <c r="AP232" s="214"/>
      <c r="AQ232" s="214"/>
      <c r="AR232" s="214"/>
      <c r="AS232" s="214"/>
      <c r="AT232" s="214"/>
      <c r="AU232" s="214"/>
      <c r="AV232" s="214"/>
      <c r="AW232" s="214"/>
      <c r="AX232" s="214"/>
      <c r="AY232" s="214"/>
      <c r="AZ232" s="214"/>
      <c r="BA232" s="214"/>
      <c r="BB232" s="214"/>
      <c r="BC232" s="214"/>
      <c r="BD232" s="214"/>
      <c r="BE232" s="214"/>
      <c r="BF232" s="214"/>
      <c r="BG232" s="214"/>
      <c r="BH232" s="214"/>
      <c r="BI232" s="214"/>
      <c r="BJ232" s="214"/>
      <c r="BK232" s="214"/>
      <c r="BL232" s="214"/>
      <c r="BM232" s="214"/>
      <c r="BN232" s="214"/>
      <c r="BO232" s="214"/>
      <c r="BP232" s="214"/>
      <c r="BQ232" s="214"/>
      <c r="BR232" s="214"/>
      <c r="BS232" s="214"/>
      <c r="BT232" s="214"/>
      <c r="BU232" s="214"/>
      <c r="BV232" s="214"/>
      <c r="BW232" s="214"/>
      <c r="BX232" s="214"/>
      <c r="BY232" s="214"/>
      <c r="BZ232" s="214"/>
      <c r="CA232" s="214"/>
      <c r="CB232" s="214"/>
      <c r="CC232" s="214"/>
      <c r="CD232" s="214"/>
      <c r="CE232" s="214"/>
      <c r="CF232" s="214"/>
    </row>
    <row r="233" spans="1:84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  <c r="V233" s="214"/>
      <c r="W233" s="214"/>
      <c r="X233" s="214"/>
      <c r="Y233" s="214"/>
      <c r="Z233" s="214"/>
      <c r="AA233" s="214"/>
      <c r="AB233" s="214"/>
      <c r="AC233" s="214"/>
      <c r="AD233" s="214"/>
      <c r="AE233" s="214"/>
      <c r="AF233" s="214"/>
      <c r="AG233" s="214"/>
      <c r="AH233" s="214"/>
      <c r="AI233" s="214"/>
      <c r="AJ233" s="214"/>
      <c r="AK233" s="214"/>
      <c r="AL233" s="214"/>
      <c r="AM233" s="214"/>
      <c r="AN233" s="214"/>
      <c r="AO233" s="214"/>
      <c r="AP233" s="214"/>
      <c r="AQ233" s="214"/>
      <c r="AR233" s="214"/>
      <c r="AS233" s="214"/>
      <c r="AT233" s="214"/>
      <c r="AU233" s="214"/>
      <c r="AV233" s="214"/>
      <c r="AW233" s="214"/>
      <c r="AX233" s="214"/>
      <c r="AY233" s="214"/>
      <c r="AZ233" s="214"/>
      <c r="BA233" s="214"/>
      <c r="BB233" s="214"/>
      <c r="BC233" s="214"/>
      <c r="BD233" s="214"/>
      <c r="BE233" s="214"/>
      <c r="BF233" s="214"/>
      <c r="BG233" s="214"/>
      <c r="BH233" s="214"/>
      <c r="BI233" s="214"/>
      <c r="BJ233" s="214"/>
      <c r="BK233" s="214"/>
      <c r="BL233" s="214"/>
      <c r="BM233" s="214"/>
      <c r="BN233" s="214"/>
      <c r="BO233" s="214"/>
      <c r="BP233" s="214"/>
      <c r="BQ233" s="214"/>
      <c r="BR233" s="214"/>
      <c r="BS233" s="214"/>
      <c r="BT233" s="214"/>
      <c r="BU233" s="214"/>
      <c r="BV233" s="214"/>
      <c r="BW233" s="214"/>
      <c r="BX233" s="214"/>
      <c r="BY233" s="214"/>
      <c r="BZ233" s="214"/>
      <c r="CA233" s="214"/>
      <c r="CB233" s="214"/>
      <c r="CC233" s="214"/>
      <c r="CD233" s="214"/>
      <c r="CE233" s="214"/>
      <c r="CF233" s="214"/>
    </row>
    <row r="234" spans="1:84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  <c r="V234" s="214"/>
      <c r="W234" s="214"/>
      <c r="X234" s="214"/>
      <c r="Y234" s="214"/>
      <c r="Z234" s="214"/>
      <c r="AA234" s="214"/>
      <c r="AB234" s="214"/>
      <c r="AC234" s="214"/>
      <c r="AD234" s="214"/>
      <c r="AE234" s="214"/>
      <c r="AF234" s="214"/>
      <c r="AG234" s="214"/>
      <c r="AH234" s="214"/>
      <c r="AI234" s="214"/>
      <c r="AJ234" s="214"/>
      <c r="AK234" s="214"/>
      <c r="AL234" s="214"/>
      <c r="AM234" s="214"/>
      <c r="AN234" s="214"/>
      <c r="AO234" s="214"/>
      <c r="AP234" s="214"/>
      <c r="AQ234" s="214"/>
      <c r="AR234" s="214"/>
      <c r="AS234" s="214"/>
      <c r="AT234" s="214"/>
      <c r="AU234" s="214"/>
      <c r="AV234" s="214"/>
      <c r="AW234" s="214"/>
      <c r="AX234" s="214"/>
      <c r="AY234" s="214"/>
      <c r="AZ234" s="214"/>
      <c r="BA234" s="214"/>
      <c r="BB234" s="214"/>
      <c r="BC234" s="214"/>
      <c r="BD234" s="214"/>
      <c r="BE234" s="214"/>
      <c r="BF234" s="214"/>
      <c r="BG234" s="214"/>
      <c r="BH234" s="214"/>
      <c r="BI234" s="214"/>
      <c r="BJ234" s="214"/>
      <c r="BK234" s="214"/>
      <c r="BL234" s="214"/>
      <c r="BM234" s="214"/>
      <c r="BN234" s="214"/>
      <c r="BO234" s="214"/>
      <c r="BP234" s="214"/>
      <c r="BQ234" s="214"/>
      <c r="BR234" s="214"/>
      <c r="BS234" s="214"/>
      <c r="BT234" s="214"/>
      <c r="BU234" s="214"/>
      <c r="BV234" s="214"/>
      <c r="BW234" s="214"/>
      <c r="BX234" s="214"/>
      <c r="BY234" s="214"/>
      <c r="BZ234" s="214"/>
      <c r="CA234" s="214"/>
      <c r="CB234" s="214"/>
      <c r="CC234" s="214"/>
      <c r="CD234" s="214"/>
      <c r="CE234" s="214"/>
      <c r="CF234" s="214"/>
    </row>
    <row r="235" spans="1:84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  <c r="V235" s="214"/>
      <c r="W235" s="214"/>
      <c r="X235" s="214"/>
      <c r="Y235" s="214"/>
      <c r="Z235" s="214"/>
      <c r="AA235" s="214"/>
      <c r="AB235" s="214"/>
      <c r="AC235" s="214"/>
      <c r="AD235" s="214"/>
      <c r="AE235" s="214"/>
      <c r="AF235" s="214"/>
      <c r="AG235" s="214"/>
      <c r="AH235" s="214"/>
      <c r="AI235" s="214"/>
      <c r="AJ235" s="214"/>
      <c r="AK235" s="214"/>
      <c r="AL235" s="214"/>
      <c r="AM235" s="214"/>
      <c r="AN235" s="214"/>
      <c r="AO235" s="214"/>
      <c r="AP235" s="214"/>
      <c r="AQ235" s="214"/>
      <c r="AR235" s="214"/>
      <c r="AS235" s="214"/>
      <c r="AT235" s="214"/>
      <c r="AU235" s="214"/>
      <c r="AV235" s="214"/>
      <c r="AW235" s="214"/>
      <c r="AX235" s="214"/>
      <c r="AY235" s="214"/>
      <c r="AZ235" s="214"/>
      <c r="BA235" s="214"/>
      <c r="BB235" s="214"/>
      <c r="BC235" s="214"/>
      <c r="BD235" s="214"/>
      <c r="BE235" s="214"/>
      <c r="BF235" s="214"/>
      <c r="BG235" s="214"/>
      <c r="BH235" s="214"/>
      <c r="BI235" s="214"/>
      <c r="BJ235" s="214"/>
      <c r="BK235" s="214"/>
      <c r="BL235" s="214"/>
      <c r="BM235" s="214"/>
      <c r="BN235" s="214"/>
      <c r="BO235" s="214"/>
      <c r="BP235" s="214"/>
      <c r="BQ235" s="214"/>
      <c r="BR235" s="214"/>
      <c r="BS235" s="214"/>
      <c r="BT235" s="214"/>
      <c r="BU235" s="214"/>
      <c r="BV235" s="214"/>
      <c r="BW235" s="214"/>
      <c r="BX235" s="214"/>
      <c r="BY235" s="214"/>
      <c r="BZ235" s="214"/>
      <c r="CA235" s="214"/>
      <c r="CB235" s="214"/>
      <c r="CC235" s="214"/>
      <c r="CD235" s="214"/>
      <c r="CE235" s="214"/>
      <c r="CF235" s="214"/>
    </row>
    <row r="236" spans="1:84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  <c r="V236" s="214"/>
      <c r="W236" s="214"/>
      <c r="X236" s="214"/>
      <c r="Y236" s="214"/>
      <c r="Z236" s="214"/>
      <c r="AA236" s="214"/>
      <c r="AB236" s="214"/>
      <c r="AC236" s="214"/>
      <c r="AD236" s="214"/>
      <c r="AE236" s="214"/>
      <c r="AF236" s="214"/>
      <c r="AG236" s="214"/>
      <c r="AH236" s="214"/>
      <c r="AI236" s="214"/>
      <c r="AJ236" s="214"/>
      <c r="AK236" s="214"/>
      <c r="AL236" s="214"/>
      <c r="AM236" s="214"/>
      <c r="AN236" s="214"/>
      <c r="AO236" s="214"/>
      <c r="AP236" s="214"/>
      <c r="AQ236" s="214"/>
      <c r="AR236" s="214"/>
      <c r="AS236" s="214"/>
      <c r="AT236" s="214"/>
      <c r="AU236" s="214"/>
      <c r="AV236" s="214"/>
      <c r="AW236" s="214"/>
      <c r="AX236" s="214"/>
      <c r="AY236" s="214"/>
      <c r="AZ236" s="214"/>
      <c r="BA236" s="214"/>
      <c r="BB236" s="214"/>
      <c r="BC236" s="214"/>
      <c r="BD236" s="214"/>
      <c r="BE236" s="214"/>
      <c r="BF236" s="214"/>
      <c r="BG236" s="214"/>
      <c r="BH236" s="214"/>
      <c r="BI236" s="214"/>
      <c r="BJ236" s="214"/>
      <c r="BK236" s="214"/>
      <c r="BL236" s="214"/>
      <c r="BM236" s="214"/>
      <c r="BN236" s="214"/>
      <c r="BO236" s="214"/>
      <c r="BP236" s="214"/>
      <c r="BQ236" s="214"/>
      <c r="BR236" s="214"/>
      <c r="BS236" s="214"/>
      <c r="BT236" s="214"/>
      <c r="BU236" s="214"/>
      <c r="BV236" s="214"/>
      <c r="BW236" s="214"/>
      <c r="BX236" s="214"/>
      <c r="BY236" s="214"/>
      <c r="BZ236" s="214"/>
      <c r="CA236" s="214"/>
      <c r="CB236" s="214"/>
      <c r="CC236" s="214"/>
      <c r="CD236" s="214"/>
      <c r="CE236" s="214"/>
      <c r="CF236" s="214"/>
    </row>
    <row r="237" spans="1:84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  <c r="V237" s="214"/>
      <c r="W237" s="214"/>
      <c r="X237" s="214"/>
      <c r="Y237" s="214"/>
      <c r="Z237" s="214"/>
      <c r="AA237" s="214"/>
      <c r="AB237" s="214"/>
      <c r="AC237" s="214"/>
      <c r="AD237" s="214"/>
      <c r="AE237" s="214"/>
      <c r="AF237" s="214"/>
      <c r="AG237" s="214"/>
      <c r="AH237" s="214"/>
      <c r="AI237" s="214"/>
      <c r="AJ237" s="214"/>
      <c r="AK237" s="214"/>
      <c r="AL237" s="214"/>
      <c r="AM237" s="214"/>
      <c r="AN237" s="214"/>
      <c r="AO237" s="214"/>
      <c r="AP237" s="214"/>
      <c r="AQ237" s="214"/>
      <c r="AR237" s="214"/>
      <c r="AS237" s="214"/>
      <c r="AT237" s="214"/>
      <c r="AU237" s="214"/>
      <c r="AV237" s="214"/>
      <c r="AW237" s="214"/>
      <c r="AX237" s="214"/>
      <c r="AY237" s="214"/>
      <c r="AZ237" s="214"/>
      <c r="BA237" s="214"/>
      <c r="BB237" s="214"/>
      <c r="BC237" s="214"/>
      <c r="BD237" s="214"/>
      <c r="BE237" s="214"/>
      <c r="BF237" s="214"/>
      <c r="BG237" s="214"/>
      <c r="BH237" s="214"/>
      <c r="BI237" s="214"/>
      <c r="BJ237" s="214"/>
      <c r="BK237" s="214"/>
      <c r="BL237" s="214"/>
      <c r="BM237" s="214"/>
      <c r="BN237" s="214"/>
      <c r="BO237" s="214"/>
      <c r="BP237" s="214"/>
      <c r="BQ237" s="214"/>
      <c r="BR237" s="214"/>
      <c r="BS237" s="214"/>
      <c r="BT237" s="214"/>
      <c r="BU237" s="214"/>
      <c r="BV237" s="214"/>
      <c r="BW237" s="214"/>
      <c r="BX237" s="214"/>
      <c r="BY237" s="214"/>
      <c r="BZ237" s="214"/>
      <c r="CA237" s="214"/>
      <c r="CB237" s="214"/>
      <c r="CC237" s="214"/>
      <c r="CD237" s="214"/>
      <c r="CE237" s="214"/>
      <c r="CF237" s="214"/>
    </row>
    <row r="238" spans="1:84" x14ac:dyDescent="0.25">
      <c r="A238" s="214"/>
      <c r="B238" s="214"/>
      <c r="C238" s="214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  <c r="V238" s="214"/>
      <c r="W238" s="214"/>
      <c r="X238" s="214"/>
      <c r="Y238" s="214"/>
      <c r="Z238" s="214"/>
      <c r="AA238" s="214"/>
      <c r="AB238" s="214"/>
      <c r="AC238" s="214"/>
      <c r="AD238" s="214"/>
      <c r="AE238" s="214"/>
      <c r="AF238" s="214"/>
      <c r="AG238" s="214"/>
      <c r="AH238" s="214"/>
      <c r="AI238" s="214"/>
      <c r="AJ238" s="214"/>
      <c r="AK238" s="214"/>
      <c r="AL238" s="214"/>
      <c r="AM238" s="214"/>
      <c r="AN238" s="214"/>
      <c r="AO238" s="214"/>
      <c r="AP238" s="214"/>
      <c r="AQ238" s="214"/>
      <c r="AR238" s="214"/>
      <c r="AS238" s="214"/>
      <c r="AT238" s="214"/>
      <c r="AU238" s="214"/>
      <c r="AV238" s="214"/>
      <c r="AW238" s="214"/>
      <c r="AX238" s="214"/>
      <c r="AY238" s="214"/>
      <c r="AZ238" s="214"/>
      <c r="BA238" s="214"/>
      <c r="BB238" s="214"/>
      <c r="BC238" s="214"/>
      <c r="BD238" s="214"/>
      <c r="BE238" s="214"/>
      <c r="BF238" s="214"/>
      <c r="BG238" s="214"/>
      <c r="BH238" s="214"/>
      <c r="BI238" s="214"/>
      <c r="BJ238" s="214"/>
      <c r="BK238" s="214"/>
      <c r="BL238" s="214"/>
      <c r="BM238" s="214"/>
      <c r="BN238" s="214"/>
      <c r="BO238" s="214"/>
      <c r="BP238" s="214"/>
      <c r="BQ238" s="214"/>
      <c r="BR238" s="214"/>
      <c r="BS238" s="214"/>
      <c r="BT238" s="214"/>
      <c r="BU238" s="214"/>
      <c r="BV238" s="214"/>
      <c r="BW238" s="214"/>
      <c r="BX238" s="214"/>
      <c r="BY238" s="214"/>
      <c r="BZ238" s="214"/>
      <c r="CA238" s="214"/>
      <c r="CB238" s="214"/>
      <c r="CC238" s="214"/>
      <c r="CD238" s="214"/>
      <c r="CE238" s="214"/>
      <c r="CF238" s="214"/>
    </row>
    <row r="239" spans="1:84" x14ac:dyDescent="0.25">
      <c r="A239" s="214"/>
      <c r="B239" s="214"/>
      <c r="C239" s="214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  <c r="V239" s="214"/>
      <c r="W239" s="214"/>
      <c r="X239" s="214"/>
      <c r="Y239" s="214"/>
      <c r="Z239" s="214"/>
      <c r="AA239" s="214"/>
      <c r="AB239" s="214"/>
      <c r="AC239" s="214"/>
      <c r="AD239" s="214"/>
      <c r="AE239" s="214"/>
      <c r="AF239" s="214"/>
      <c r="AG239" s="214"/>
      <c r="AH239" s="214"/>
      <c r="AI239" s="214"/>
      <c r="AJ239" s="214"/>
      <c r="AK239" s="214"/>
      <c r="AL239" s="214"/>
      <c r="AM239" s="214"/>
      <c r="AN239" s="214"/>
      <c r="AO239" s="214"/>
      <c r="AP239" s="214"/>
      <c r="AQ239" s="214"/>
      <c r="AR239" s="214"/>
      <c r="AS239" s="214"/>
      <c r="AT239" s="214"/>
      <c r="AU239" s="214"/>
      <c r="AV239" s="214"/>
      <c r="AW239" s="214"/>
      <c r="AX239" s="214"/>
      <c r="AY239" s="214"/>
      <c r="AZ239" s="214"/>
      <c r="BA239" s="214"/>
      <c r="BB239" s="214"/>
      <c r="BC239" s="214"/>
      <c r="BD239" s="214"/>
      <c r="BE239" s="214"/>
      <c r="BF239" s="214"/>
      <c r="BG239" s="214"/>
      <c r="BH239" s="214"/>
      <c r="BI239" s="214"/>
      <c r="BJ239" s="214"/>
      <c r="BK239" s="214"/>
      <c r="BL239" s="214"/>
      <c r="BM239" s="214"/>
      <c r="BN239" s="214"/>
      <c r="BO239" s="214"/>
      <c r="BP239" s="214"/>
      <c r="BQ239" s="214"/>
      <c r="BR239" s="214"/>
      <c r="BS239" s="214"/>
      <c r="BT239" s="214"/>
      <c r="BU239" s="214"/>
      <c r="BV239" s="214"/>
      <c r="BW239" s="214"/>
      <c r="BX239" s="214"/>
      <c r="BY239" s="214"/>
      <c r="BZ239" s="214"/>
      <c r="CA239" s="214"/>
      <c r="CB239" s="214"/>
      <c r="CC239" s="214"/>
      <c r="CD239" s="214"/>
      <c r="CE239" s="214"/>
      <c r="CF239" s="214"/>
    </row>
    <row r="240" spans="1:84" x14ac:dyDescent="0.25">
      <c r="A240" s="214"/>
      <c r="B240" s="214"/>
      <c r="C240" s="214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  <c r="V240" s="214"/>
      <c r="W240" s="214"/>
      <c r="X240" s="214"/>
      <c r="Y240" s="214"/>
      <c r="Z240" s="214"/>
      <c r="AA240" s="214"/>
      <c r="AB240" s="214"/>
      <c r="AC240" s="214"/>
      <c r="AD240" s="214"/>
      <c r="AE240" s="214"/>
      <c r="AF240" s="214"/>
      <c r="AG240" s="214"/>
      <c r="AH240" s="214"/>
      <c r="AI240" s="214"/>
      <c r="AJ240" s="214"/>
      <c r="AK240" s="214"/>
      <c r="AL240" s="214"/>
      <c r="AM240" s="214"/>
      <c r="AN240" s="214"/>
      <c r="AO240" s="214"/>
      <c r="AP240" s="214"/>
      <c r="AQ240" s="214"/>
      <c r="AR240" s="214"/>
      <c r="AS240" s="214"/>
      <c r="AT240" s="214"/>
      <c r="AU240" s="214"/>
      <c r="AV240" s="214"/>
      <c r="AW240" s="214"/>
      <c r="AX240" s="214"/>
      <c r="AY240" s="214"/>
      <c r="AZ240" s="214"/>
      <c r="BA240" s="214"/>
      <c r="BB240" s="214"/>
      <c r="BC240" s="214"/>
      <c r="BD240" s="214"/>
      <c r="BE240" s="214"/>
      <c r="BF240" s="214"/>
      <c r="BG240" s="214"/>
      <c r="BH240" s="214"/>
      <c r="BI240" s="214"/>
      <c r="BJ240" s="214"/>
      <c r="BK240" s="214"/>
      <c r="BL240" s="214"/>
      <c r="BM240" s="214"/>
      <c r="BN240" s="214"/>
      <c r="BO240" s="214"/>
      <c r="BP240" s="214"/>
      <c r="BQ240" s="214"/>
      <c r="BR240" s="214"/>
      <c r="BS240" s="214"/>
      <c r="BT240" s="214"/>
      <c r="BU240" s="214"/>
      <c r="BV240" s="214"/>
      <c r="BW240" s="214"/>
      <c r="BX240" s="214"/>
      <c r="BY240" s="214"/>
      <c r="BZ240" s="214"/>
      <c r="CA240" s="214"/>
      <c r="CB240" s="214"/>
      <c r="CC240" s="214"/>
      <c r="CD240" s="214"/>
      <c r="CE240" s="214"/>
      <c r="CF240" s="214"/>
    </row>
    <row r="241" spans="1:84" x14ac:dyDescent="0.25">
      <c r="A241" s="214"/>
      <c r="B241" s="214"/>
      <c r="C241" s="214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  <c r="V241" s="214"/>
      <c r="W241" s="214"/>
      <c r="X241" s="214"/>
      <c r="Y241" s="214"/>
      <c r="Z241" s="214"/>
      <c r="AA241" s="214"/>
      <c r="AB241" s="214"/>
      <c r="AC241" s="214"/>
      <c r="AD241" s="214"/>
      <c r="AE241" s="214"/>
      <c r="AF241" s="214"/>
      <c r="AG241" s="214"/>
      <c r="AH241" s="214"/>
      <c r="AI241" s="214"/>
      <c r="AJ241" s="214"/>
      <c r="AK241" s="214"/>
      <c r="AL241" s="214"/>
      <c r="AM241" s="214"/>
      <c r="AN241" s="214"/>
      <c r="AO241" s="214"/>
      <c r="AP241" s="214"/>
      <c r="AQ241" s="214"/>
      <c r="AR241" s="214"/>
      <c r="AS241" s="214"/>
      <c r="AT241" s="214"/>
      <c r="AU241" s="214"/>
      <c r="AV241" s="214"/>
      <c r="AW241" s="214"/>
      <c r="AX241" s="214"/>
      <c r="AY241" s="214"/>
      <c r="AZ241" s="214"/>
      <c r="BA241" s="214"/>
      <c r="BB241" s="214"/>
      <c r="BC241" s="214"/>
      <c r="BD241" s="214"/>
      <c r="BE241" s="214"/>
      <c r="BF241" s="214"/>
      <c r="BG241" s="214"/>
      <c r="BH241" s="214"/>
      <c r="BI241" s="214"/>
      <c r="BJ241" s="214"/>
      <c r="BK241" s="214"/>
      <c r="BL241" s="214"/>
      <c r="BM241" s="214"/>
      <c r="BN241" s="214"/>
      <c r="BO241" s="214"/>
      <c r="BP241" s="214"/>
      <c r="BQ241" s="214"/>
      <c r="BR241" s="214"/>
      <c r="BS241" s="214"/>
      <c r="BT241" s="214"/>
      <c r="BU241" s="214"/>
      <c r="BV241" s="214"/>
      <c r="BW241" s="214"/>
      <c r="BX241" s="214"/>
      <c r="BY241" s="214"/>
      <c r="BZ241" s="214"/>
      <c r="CA241" s="214"/>
      <c r="CB241" s="214"/>
      <c r="CC241" s="214"/>
      <c r="CD241" s="214"/>
      <c r="CE241" s="214"/>
      <c r="CF241" s="214"/>
    </row>
    <row r="242" spans="1:84" x14ac:dyDescent="0.25">
      <c r="A242" s="214"/>
      <c r="B242" s="214"/>
      <c r="C242" s="214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  <c r="V242" s="214"/>
      <c r="W242" s="214"/>
      <c r="X242" s="214"/>
      <c r="Y242" s="214"/>
      <c r="Z242" s="214"/>
      <c r="AA242" s="214"/>
      <c r="AB242" s="214"/>
      <c r="AC242" s="214"/>
      <c r="AD242" s="214"/>
      <c r="AE242" s="214"/>
      <c r="AF242" s="214"/>
      <c r="AG242" s="214"/>
      <c r="AH242" s="214"/>
      <c r="AI242" s="214"/>
      <c r="AJ242" s="214"/>
      <c r="AK242" s="214"/>
      <c r="AL242" s="214"/>
      <c r="AM242" s="214"/>
      <c r="AN242" s="214"/>
      <c r="AO242" s="214"/>
      <c r="AP242" s="214"/>
      <c r="AQ242" s="214"/>
      <c r="AR242" s="214"/>
      <c r="AS242" s="214"/>
      <c r="AT242" s="214"/>
      <c r="AU242" s="214"/>
      <c r="AV242" s="214"/>
      <c r="AW242" s="214"/>
      <c r="AX242" s="214"/>
      <c r="AY242" s="214"/>
      <c r="AZ242" s="214"/>
      <c r="BA242" s="214"/>
      <c r="BB242" s="214"/>
      <c r="BC242" s="214"/>
      <c r="BD242" s="214"/>
      <c r="BE242" s="214"/>
      <c r="BF242" s="214"/>
      <c r="BG242" s="214"/>
      <c r="BH242" s="214"/>
      <c r="BI242" s="214"/>
      <c r="BJ242" s="214"/>
      <c r="BK242" s="214"/>
      <c r="BL242" s="214"/>
      <c r="BM242" s="214"/>
      <c r="BN242" s="214"/>
      <c r="BO242" s="214"/>
      <c r="BP242" s="214"/>
      <c r="BQ242" s="214"/>
      <c r="BR242" s="214"/>
      <c r="BS242" s="214"/>
      <c r="BT242" s="214"/>
      <c r="BU242" s="214"/>
      <c r="BV242" s="214"/>
      <c r="BW242" s="214"/>
      <c r="BX242" s="214"/>
      <c r="BY242" s="214"/>
      <c r="BZ242" s="214"/>
      <c r="CA242" s="214"/>
      <c r="CB242" s="214"/>
      <c r="CC242" s="214"/>
      <c r="CD242" s="214"/>
      <c r="CE242" s="214"/>
      <c r="CF242" s="214"/>
    </row>
    <row r="243" spans="1:84" x14ac:dyDescent="0.25">
      <c r="A243" s="214"/>
      <c r="B243" s="214"/>
      <c r="C243" s="214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  <c r="V243" s="214"/>
      <c r="W243" s="214"/>
      <c r="X243" s="214"/>
      <c r="Y243" s="214"/>
      <c r="Z243" s="214"/>
      <c r="AA243" s="214"/>
      <c r="AB243" s="214"/>
      <c r="AC243" s="214"/>
      <c r="AD243" s="214"/>
      <c r="AE243" s="214"/>
      <c r="AF243" s="214"/>
      <c r="AG243" s="214"/>
      <c r="AH243" s="214"/>
      <c r="AI243" s="214"/>
      <c r="AJ243" s="214"/>
      <c r="AK243" s="214"/>
      <c r="AL243" s="214"/>
      <c r="AM243" s="214"/>
      <c r="AN243" s="214"/>
      <c r="AO243" s="214"/>
      <c r="AP243" s="214"/>
      <c r="AQ243" s="214"/>
      <c r="AR243" s="214"/>
      <c r="AS243" s="214"/>
      <c r="AT243" s="214"/>
      <c r="AU243" s="214"/>
      <c r="AV243" s="214"/>
      <c r="AW243" s="214"/>
      <c r="AX243" s="214"/>
      <c r="AY243" s="214"/>
      <c r="AZ243" s="214"/>
      <c r="BA243" s="214"/>
      <c r="BB243" s="214"/>
      <c r="BC243" s="214"/>
      <c r="BD243" s="214"/>
      <c r="BE243" s="214"/>
      <c r="BF243" s="214"/>
      <c r="BG243" s="214"/>
      <c r="BH243" s="214"/>
      <c r="BI243" s="214"/>
      <c r="BJ243" s="214"/>
      <c r="BK243" s="214"/>
      <c r="BL243" s="214"/>
      <c r="BM243" s="214"/>
      <c r="BN243" s="214"/>
      <c r="BO243" s="214"/>
      <c r="BP243" s="214"/>
      <c r="BQ243" s="214"/>
      <c r="BR243" s="214"/>
      <c r="BS243" s="214"/>
      <c r="BT243" s="214"/>
      <c r="BU243" s="214"/>
      <c r="BV243" s="214"/>
      <c r="BW243" s="214"/>
      <c r="BX243" s="214"/>
      <c r="BY243" s="214"/>
      <c r="BZ243" s="214"/>
      <c r="CA243" s="214"/>
      <c r="CB243" s="214"/>
      <c r="CC243" s="214"/>
      <c r="CD243" s="214"/>
      <c r="CE243" s="214"/>
      <c r="CF243" s="214"/>
    </row>
    <row r="244" spans="1:84" x14ac:dyDescent="0.25">
      <c r="A244" s="214"/>
      <c r="B244" s="214"/>
      <c r="C244" s="214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  <c r="V244" s="214"/>
      <c r="W244" s="214"/>
      <c r="X244" s="214"/>
      <c r="Y244" s="214"/>
      <c r="Z244" s="214"/>
      <c r="AA244" s="214"/>
      <c r="AB244" s="214"/>
      <c r="AC244" s="214"/>
      <c r="AD244" s="214"/>
      <c r="AE244" s="214"/>
      <c r="AF244" s="214"/>
      <c r="AG244" s="214"/>
      <c r="AH244" s="214"/>
      <c r="AI244" s="214"/>
      <c r="AJ244" s="214"/>
      <c r="AK244" s="214"/>
      <c r="AL244" s="214"/>
      <c r="AM244" s="214"/>
      <c r="AN244" s="214"/>
      <c r="AO244" s="214"/>
      <c r="AP244" s="214"/>
      <c r="AQ244" s="214"/>
      <c r="AR244" s="214"/>
      <c r="AS244" s="214"/>
      <c r="AT244" s="214"/>
      <c r="AU244" s="214"/>
      <c r="AV244" s="214"/>
      <c r="AW244" s="214"/>
      <c r="AX244" s="214"/>
      <c r="AY244" s="214"/>
      <c r="AZ244" s="214"/>
      <c r="BA244" s="214"/>
      <c r="BB244" s="214"/>
      <c r="BC244" s="214"/>
      <c r="BD244" s="214"/>
      <c r="BE244" s="214"/>
      <c r="BF244" s="214"/>
      <c r="BG244" s="214"/>
      <c r="BH244" s="214"/>
      <c r="BI244" s="214"/>
      <c r="BJ244" s="214"/>
      <c r="BK244" s="214"/>
      <c r="BL244" s="214"/>
      <c r="BM244" s="214"/>
      <c r="BN244" s="214"/>
      <c r="BO244" s="214"/>
      <c r="BP244" s="214"/>
      <c r="BQ244" s="214"/>
      <c r="BR244" s="214"/>
      <c r="BS244" s="214"/>
      <c r="BT244" s="214"/>
      <c r="BU244" s="214"/>
      <c r="BV244" s="214"/>
      <c r="BW244" s="214"/>
      <c r="BX244" s="214"/>
      <c r="BY244" s="214"/>
      <c r="BZ244" s="214"/>
      <c r="CA244" s="214"/>
      <c r="CB244" s="214"/>
      <c r="CC244" s="214"/>
      <c r="CD244" s="214"/>
      <c r="CE244" s="214"/>
      <c r="CF244" s="214"/>
    </row>
    <row r="245" spans="1:84" x14ac:dyDescent="0.25">
      <c r="A245" s="214"/>
      <c r="B245" s="214"/>
      <c r="C245" s="214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  <c r="V245" s="214"/>
      <c r="W245" s="214"/>
      <c r="X245" s="214"/>
      <c r="Y245" s="214"/>
      <c r="Z245" s="214"/>
      <c r="AA245" s="214"/>
      <c r="AB245" s="214"/>
      <c r="AC245" s="214"/>
      <c r="AD245" s="214"/>
      <c r="AE245" s="214"/>
      <c r="AF245" s="214"/>
      <c r="AG245" s="214"/>
      <c r="AH245" s="214"/>
      <c r="AI245" s="214"/>
      <c r="AJ245" s="214"/>
      <c r="AK245" s="214"/>
      <c r="AL245" s="214"/>
      <c r="AM245" s="214"/>
      <c r="AN245" s="214"/>
      <c r="AO245" s="214"/>
      <c r="AP245" s="214"/>
      <c r="AQ245" s="214"/>
      <c r="AR245" s="214"/>
      <c r="AS245" s="214"/>
      <c r="AT245" s="214"/>
      <c r="AU245" s="214"/>
      <c r="AV245" s="214"/>
      <c r="AW245" s="214"/>
      <c r="AX245" s="214"/>
      <c r="AY245" s="214"/>
      <c r="AZ245" s="214"/>
      <c r="BA245" s="214"/>
      <c r="BB245" s="214"/>
      <c r="BC245" s="214"/>
      <c r="BD245" s="214"/>
      <c r="BE245" s="214"/>
      <c r="BF245" s="214"/>
      <c r="BG245" s="214"/>
      <c r="BH245" s="214"/>
      <c r="BI245" s="214"/>
      <c r="BJ245" s="214"/>
      <c r="BK245" s="214"/>
      <c r="BL245" s="214"/>
      <c r="BM245" s="214"/>
      <c r="BN245" s="214"/>
      <c r="BO245" s="214"/>
      <c r="BP245" s="214"/>
      <c r="BQ245" s="214"/>
      <c r="BR245" s="214"/>
      <c r="BS245" s="214"/>
      <c r="BT245" s="214"/>
      <c r="BU245" s="214"/>
      <c r="BV245" s="214"/>
      <c r="BW245" s="214"/>
      <c r="BX245" s="214"/>
      <c r="BY245" s="214"/>
      <c r="BZ245" s="214"/>
      <c r="CA245" s="214"/>
      <c r="CB245" s="214"/>
      <c r="CC245" s="214"/>
      <c r="CD245" s="214"/>
      <c r="CE245" s="214"/>
      <c r="CF245" s="214"/>
    </row>
    <row r="246" spans="1:84" x14ac:dyDescent="0.25">
      <c r="A246" s="214"/>
      <c r="B246" s="214"/>
      <c r="C246" s="214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  <c r="V246" s="214"/>
      <c r="W246" s="214"/>
      <c r="X246" s="214"/>
      <c r="Y246" s="214"/>
      <c r="Z246" s="214"/>
      <c r="AA246" s="214"/>
      <c r="AB246" s="214"/>
      <c r="AC246" s="214"/>
      <c r="AD246" s="214"/>
      <c r="AE246" s="214"/>
      <c r="AF246" s="214"/>
      <c r="AG246" s="214"/>
      <c r="AH246" s="214"/>
      <c r="AI246" s="214"/>
      <c r="AJ246" s="214"/>
      <c r="AK246" s="214"/>
      <c r="AL246" s="214"/>
      <c r="AM246" s="214"/>
      <c r="AN246" s="214"/>
      <c r="AO246" s="214"/>
      <c r="AP246" s="214"/>
      <c r="AQ246" s="214"/>
      <c r="AR246" s="214"/>
      <c r="AS246" s="214"/>
      <c r="AT246" s="214"/>
      <c r="AU246" s="214"/>
      <c r="AV246" s="214"/>
      <c r="AW246" s="214"/>
      <c r="AX246" s="214"/>
      <c r="AY246" s="214"/>
      <c r="AZ246" s="214"/>
      <c r="BA246" s="214"/>
      <c r="BB246" s="214"/>
      <c r="BC246" s="214"/>
      <c r="BD246" s="214"/>
      <c r="BE246" s="214"/>
      <c r="BF246" s="214"/>
      <c r="BG246" s="214"/>
      <c r="BH246" s="214"/>
      <c r="BI246" s="214"/>
      <c r="BJ246" s="214"/>
      <c r="BK246" s="214"/>
      <c r="BL246" s="214"/>
      <c r="BM246" s="214"/>
      <c r="BN246" s="214"/>
      <c r="BO246" s="214"/>
      <c r="BP246" s="214"/>
      <c r="BQ246" s="214"/>
      <c r="BR246" s="214"/>
      <c r="BS246" s="214"/>
      <c r="BT246" s="214"/>
      <c r="BU246" s="214"/>
      <c r="BV246" s="214"/>
      <c r="BW246" s="214"/>
      <c r="BX246" s="214"/>
      <c r="BY246" s="214"/>
      <c r="BZ246" s="214"/>
      <c r="CA246" s="214"/>
      <c r="CB246" s="214"/>
      <c r="CC246" s="214"/>
      <c r="CD246" s="214"/>
      <c r="CE246" s="214"/>
      <c r="CF246" s="214"/>
    </row>
    <row r="247" spans="1:84" x14ac:dyDescent="0.25">
      <c r="A247" s="214"/>
      <c r="B247" s="214"/>
      <c r="C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  <c r="V247" s="214"/>
      <c r="W247" s="214"/>
      <c r="X247" s="214"/>
      <c r="Y247" s="214"/>
      <c r="Z247" s="214"/>
      <c r="AA247" s="214"/>
      <c r="AB247" s="214"/>
      <c r="AC247" s="214"/>
      <c r="AD247" s="214"/>
      <c r="AE247" s="214"/>
      <c r="AF247" s="214"/>
      <c r="AG247" s="214"/>
      <c r="AH247" s="214"/>
      <c r="AI247" s="214"/>
      <c r="AJ247" s="214"/>
      <c r="AK247" s="214"/>
      <c r="AL247" s="214"/>
      <c r="AM247" s="214"/>
      <c r="AN247" s="214"/>
      <c r="AO247" s="214"/>
      <c r="AP247" s="214"/>
      <c r="AQ247" s="214"/>
      <c r="AR247" s="214"/>
      <c r="AS247" s="214"/>
      <c r="AT247" s="214"/>
      <c r="AU247" s="214"/>
      <c r="AV247" s="214"/>
      <c r="AW247" s="214"/>
      <c r="AX247" s="214"/>
      <c r="AY247" s="214"/>
      <c r="AZ247" s="214"/>
      <c r="BA247" s="214"/>
      <c r="BB247" s="214"/>
      <c r="BC247" s="214"/>
      <c r="BD247" s="214"/>
      <c r="BE247" s="214"/>
      <c r="BF247" s="214"/>
      <c r="BG247" s="214"/>
      <c r="BH247" s="214"/>
      <c r="BI247" s="214"/>
      <c r="BJ247" s="214"/>
      <c r="BK247" s="214"/>
      <c r="BL247" s="214"/>
      <c r="BM247" s="214"/>
      <c r="BN247" s="214"/>
      <c r="BO247" s="214"/>
      <c r="BP247" s="214"/>
      <c r="BQ247" s="214"/>
      <c r="BR247" s="214"/>
      <c r="BS247" s="214"/>
      <c r="BT247" s="214"/>
      <c r="BU247" s="214"/>
      <c r="BV247" s="214"/>
      <c r="BW247" s="214"/>
      <c r="BX247" s="214"/>
      <c r="BY247" s="214"/>
      <c r="BZ247" s="214"/>
      <c r="CA247" s="214"/>
      <c r="CB247" s="214"/>
      <c r="CC247" s="214"/>
      <c r="CD247" s="214"/>
      <c r="CE247" s="214"/>
      <c r="CF247" s="214"/>
    </row>
    <row r="248" spans="1:84" x14ac:dyDescent="0.25">
      <c r="A248" s="214"/>
      <c r="B248" s="214"/>
      <c r="C248" s="214"/>
      <c r="D248" s="214"/>
      <c r="E248" s="214"/>
      <c r="F248" s="214"/>
      <c r="G248" s="214"/>
      <c r="H248" s="214"/>
      <c r="I248" s="214"/>
      <c r="J248" s="214"/>
      <c r="K248" s="214"/>
      <c r="L248" s="214"/>
      <c r="M248" s="214"/>
      <c r="N248" s="214"/>
      <c r="O248" s="214"/>
      <c r="P248" s="214"/>
      <c r="Q248" s="214"/>
      <c r="R248" s="214"/>
      <c r="S248" s="214"/>
      <c r="T248" s="214"/>
      <c r="U248" s="214"/>
      <c r="V248" s="214"/>
      <c r="W248" s="214"/>
      <c r="X248" s="214"/>
      <c r="Y248" s="214"/>
      <c r="Z248" s="214"/>
      <c r="AA248" s="214"/>
      <c r="AB248" s="214"/>
      <c r="AC248" s="214"/>
      <c r="AD248" s="214"/>
      <c r="AE248" s="214"/>
      <c r="AF248" s="214"/>
      <c r="AG248" s="214"/>
      <c r="AH248" s="214"/>
      <c r="AI248" s="214"/>
      <c r="AJ248" s="214"/>
      <c r="AK248" s="214"/>
      <c r="AL248" s="214"/>
      <c r="AM248" s="214"/>
      <c r="AN248" s="214"/>
      <c r="AO248" s="214"/>
      <c r="AP248" s="214"/>
      <c r="AQ248" s="214"/>
      <c r="AR248" s="214"/>
      <c r="AS248" s="214"/>
      <c r="AT248" s="214"/>
      <c r="AU248" s="214"/>
      <c r="AV248" s="214"/>
      <c r="AW248" s="214"/>
      <c r="AX248" s="214"/>
      <c r="AY248" s="214"/>
      <c r="AZ248" s="214"/>
      <c r="BA248" s="214"/>
      <c r="BB248" s="214"/>
      <c r="BC248" s="214"/>
      <c r="BD248" s="214"/>
      <c r="BE248" s="214"/>
      <c r="BF248" s="214"/>
      <c r="BG248" s="214"/>
      <c r="BH248" s="214"/>
      <c r="BI248" s="214"/>
      <c r="BJ248" s="214"/>
      <c r="BK248" s="214"/>
      <c r="BL248" s="214"/>
      <c r="BM248" s="214"/>
      <c r="BN248" s="214"/>
      <c r="BO248" s="214"/>
      <c r="BP248" s="214"/>
      <c r="BQ248" s="214"/>
      <c r="BR248" s="214"/>
      <c r="BS248" s="214"/>
      <c r="BT248" s="214"/>
      <c r="BU248" s="214"/>
      <c r="BV248" s="214"/>
      <c r="BW248" s="214"/>
      <c r="BX248" s="214"/>
      <c r="BY248" s="214"/>
      <c r="BZ248" s="214"/>
      <c r="CA248" s="214"/>
      <c r="CB248" s="214"/>
      <c r="CC248" s="214"/>
      <c r="CD248" s="214"/>
      <c r="CE248" s="214"/>
      <c r="CF248" s="214"/>
    </row>
    <row r="249" spans="1:84" x14ac:dyDescent="0.25">
      <c r="A249" s="214"/>
      <c r="B249" s="214"/>
      <c r="C249" s="214"/>
      <c r="D249" s="214"/>
      <c r="E249" s="214"/>
      <c r="F249" s="214"/>
      <c r="G249" s="214"/>
      <c r="H249" s="214"/>
      <c r="I249" s="214"/>
      <c r="J249" s="214"/>
      <c r="K249" s="214"/>
      <c r="L249" s="214"/>
      <c r="M249" s="214"/>
      <c r="N249" s="214"/>
      <c r="O249" s="214"/>
      <c r="P249" s="214"/>
      <c r="Q249" s="214"/>
      <c r="R249" s="214"/>
      <c r="S249" s="214"/>
      <c r="T249" s="214"/>
      <c r="U249" s="214"/>
      <c r="V249" s="214"/>
      <c r="W249" s="214"/>
      <c r="X249" s="214"/>
      <c r="Y249" s="214"/>
      <c r="Z249" s="214"/>
      <c r="AA249" s="214"/>
      <c r="AB249" s="214"/>
      <c r="AC249" s="214"/>
      <c r="AD249" s="214"/>
      <c r="AE249" s="214"/>
      <c r="AF249" s="214"/>
      <c r="AG249" s="214"/>
      <c r="AH249" s="214"/>
      <c r="AI249" s="214"/>
      <c r="AJ249" s="214"/>
      <c r="AK249" s="214"/>
      <c r="AL249" s="214"/>
      <c r="AM249" s="214"/>
      <c r="AN249" s="214"/>
      <c r="AO249" s="214"/>
      <c r="AP249" s="214"/>
      <c r="AQ249" s="214"/>
      <c r="AR249" s="214"/>
      <c r="AS249" s="214"/>
      <c r="AT249" s="214"/>
      <c r="AU249" s="214"/>
      <c r="AV249" s="214"/>
      <c r="AW249" s="214"/>
      <c r="AX249" s="214"/>
      <c r="AY249" s="214"/>
      <c r="AZ249" s="214"/>
      <c r="BA249" s="214"/>
      <c r="BB249" s="214"/>
      <c r="BC249" s="214"/>
      <c r="BD249" s="214"/>
      <c r="BE249" s="214"/>
      <c r="BF249" s="214"/>
      <c r="BG249" s="214"/>
      <c r="BH249" s="214"/>
      <c r="BI249" s="214"/>
      <c r="BJ249" s="214"/>
      <c r="BK249" s="214"/>
      <c r="BL249" s="214"/>
      <c r="BM249" s="214"/>
      <c r="BN249" s="214"/>
      <c r="BO249" s="214"/>
      <c r="BP249" s="214"/>
      <c r="BQ249" s="214"/>
      <c r="BR249" s="214"/>
      <c r="BS249" s="214"/>
      <c r="BT249" s="214"/>
      <c r="BU249" s="214"/>
      <c r="BV249" s="214"/>
      <c r="BW249" s="214"/>
      <c r="BX249" s="214"/>
      <c r="BY249" s="214"/>
      <c r="BZ249" s="214"/>
      <c r="CA249" s="214"/>
      <c r="CB249" s="214"/>
      <c r="CC249" s="214"/>
      <c r="CD249" s="214"/>
      <c r="CE249" s="214"/>
      <c r="CF249" s="214"/>
    </row>
    <row r="250" spans="1:84" x14ac:dyDescent="0.25">
      <c r="A250" s="214"/>
      <c r="B250" s="214"/>
      <c r="C250" s="214"/>
      <c r="D250" s="214"/>
      <c r="E250" s="214"/>
      <c r="F250" s="214"/>
      <c r="G250" s="214"/>
      <c r="H250" s="214"/>
      <c r="I250" s="214"/>
      <c r="J250" s="214"/>
      <c r="K250" s="214"/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  <c r="Y250" s="214"/>
      <c r="Z250" s="214"/>
      <c r="AA250" s="214"/>
      <c r="AB250" s="214"/>
      <c r="AC250" s="214"/>
      <c r="AD250" s="214"/>
      <c r="AE250" s="214"/>
      <c r="AF250" s="214"/>
      <c r="AG250" s="214"/>
      <c r="AH250" s="214"/>
      <c r="AI250" s="214"/>
      <c r="AJ250" s="214"/>
      <c r="AK250" s="214"/>
      <c r="AL250" s="214"/>
      <c r="AM250" s="214"/>
      <c r="AN250" s="214"/>
      <c r="AO250" s="214"/>
      <c r="AP250" s="214"/>
      <c r="AQ250" s="214"/>
      <c r="AR250" s="214"/>
      <c r="AS250" s="214"/>
      <c r="AT250" s="214"/>
      <c r="AU250" s="214"/>
      <c r="AV250" s="214"/>
      <c r="AW250" s="214"/>
      <c r="AX250" s="214"/>
      <c r="AY250" s="214"/>
      <c r="AZ250" s="214"/>
      <c r="BA250" s="214"/>
      <c r="BB250" s="214"/>
      <c r="BC250" s="214"/>
      <c r="BD250" s="214"/>
      <c r="BE250" s="214"/>
      <c r="BF250" s="214"/>
      <c r="BG250" s="214"/>
      <c r="BH250" s="214"/>
      <c r="BI250" s="214"/>
      <c r="BJ250" s="214"/>
      <c r="BK250" s="214"/>
      <c r="BL250" s="214"/>
      <c r="BM250" s="214"/>
      <c r="BN250" s="214"/>
      <c r="BO250" s="214"/>
      <c r="BP250" s="214"/>
      <c r="BQ250" s="214"/>
      <c r="BR250" s="214"/>
      <c r="BS250" s="214"/>
      <c r="BT250" s="214"/>
      <c r="BU250" s="214"/>
      <c r="BV250" s="214"/>
      <c r="BW250" s="214"/>
      <c r="BX250" s="214"/>
      <c r="BY250" s="214"/>
      <c r="BZ250" s="214"/>
      <c r="CA250" s="214"/>
      <c r="CB250" s="214"/>
      <c r="CC250" s="214"/>
      <c r="CD250" s="214"/>
      <c r="CE250" s="214"/>
      <c r="CF250" s="214"/>
    </row>
    <row r="251" spans="1:84" x14ac:dyDescent="0.25">
      <c r="A251" s="214"/>
      <c r="B251" s="214"/>
      <c r="C251" s="214"/>
      <c r="D251" s="214"/>
      <c r="E251" s="214"/>
      <c r="F251" s="214"/>
      <c r="G251" s="214"/>
      <c r="H251" s="214"/>
      <c r="I251" s="214"/>
      <c r="J251" s="214"/>
      <c r="K251" s="214"/>
      <c r="L251" s="214"/>
      <c r="M251" s="214"/>
      <c r="N251" s="214"/>
      <c r="O251" s="214"/>
      <c r="P251" s="214"/>
      <c r="Q251" s="214"/>
      <c r="R251" s="214"/>
      <c r="S251" s="214"/>
      <c r="T251" s="214"/>
      <c r="U251" s="214"/>
      <c r="V251" s="214"/>
      <c r="W251" s="214"/>
      <c r="X251" s="214"/>
      <c r="Y251" s="214"/>
      <c r="Z251" s="214"/>
      <c r="AA251" s="214"/>
      <c r="AB251" s="214"/>
      <c r="AC251" s="214"/>
      <c r="AD251" s="214"/>
      <c r="AE251" s="214"/>
      <c r="AF251" s="214"/>
      <c r="AG251" s="214"/>
      <c r="AH251" s="214"/>
      <c r="AI251" s="214"/>
      <c r="AJ251" s="214"/>
      <c r="AK251" s="214"/>
      <c r="AL251" s="214"/>
      <c r="AM251" s="214"/>
      <c r="AN251" s="214"/>
      <c r="AO251" s="214"/>
      <c r="AP251" s="214"/>
      <c r="AQ251" s="214"/>
      <c r="AR251" s="214"/>
      <c r="AS251" s="214"/>
      <c r="AT251" s="214"/>
      <c r="AU251" s="214"/>
      <c r="AV251" s="214"/>
      <c r="AW251" s="214"/>
      <c r="AX251" s="214"/>
      <c r="AY251" s="214"/>
      <c r="AZ251" s="214"/>
      <c r="BA251" s="214"/>
      <c r="BB251" s="214"/>
      <c r="BC251" s="214"/>
      <c r="BD251" s="214"/>
      <c r="BE251" s="214"/>
      <c r="BF251" s="214"/>
      <c r="BG251" s="214"/>
      <c r="BH251" s="214"/>
      <c r="BI251" s="214"/>
      <c r="BJ251" s="214"/>
      <c r="BK251" s="214"/>
      <c r="BL251" s="214"/>
      <c r="BM251" s="214"/>
      <c r="BN251" s="214"/>
      <c r="BO251" s="214"/>
      <c r="BP251" s="214"/>
      <c r="BQ251" s="214"/>
      <c r="BR251" s="214"/>
      <c r="BS251" s="214"/>
      <c r="BT251" s="214"/>
      <c r="BU251" s="214"/>
      <c r="BV251" s="214"/>
      <c r="BW251" s="214"/>
      <c r="BX251" s="214"/>
      <c r="BY251" s="214"/>
      <c r="BZ251" s="214"/>
      <c r="CA251" s="214"/>
      <c r="CB251" s="214"/>
      <c r="CC251" s="214"/>
      <c r="CD251" s="214"/>
      <c r="CE251" s="214"/>
      <c r="CF251" s="214"/>
    </row>
    <row r="252" spans="1:84" x14ac:dyDescent="0.25">
      <c r="A252" s="214"/>
      <c r="B252" s="214"/>
      <c r="C252" s="214"/>
      <c r="D252" s="214"/>
      <c r="E252" s="214"/>
      <c r="F252" s="214"/>
      <c r="G252" s="214"/>
      <c r="H252" s="214"/>
      <c r="I252" s="214"/>
      <c r="J252" s="214"/>
      <c r="K252" s="214"/>
      <c r="L252" s="214"/>
      <c r="M252" s="214"/>
      <c r="N252" s="214"/>
      <c r="O252" s="214"/>
      <c r="P252" s="214"/>
      <c r="Q252" s="214"/>
      <c r="R252" s="214"/>
      <c r="S252" s="214"/>
      <c r="T252" s="214"/>
      <c r="U252" s="214"/>
      <c r="V252" s="214"/>
      <c r="W252" s="214"/>
      <c r="X252" s="214"/>
      <c r="Y252" s="214"/>
      <c r="Z252" s="214"/>
      <c r="AA252" s="214"/>
      <c r="AB252" s="214"/>
      <c r="AC252" s="214"/>
      <c r="AD252" s="214"/>
      <c r="AE252" s="214"/>
      <c r="AF252" s="214"/>
      <c r="AG252" s="214"/>
      <c r="AH252" s="214"/>
      <c r="AI252" s="214"/>
      <c r="AJ252" s="214"/>
      <c r="AK252" s="214"/>
      <c r="AL252" s="214"/>
      <c r="AM252" s="214"/>
      <c r="AN252" s="214"/>
      <c r="AO252" s="214"/>
      <c r="AP252" s="214"/>
      <c r="AQ252" s="214"/>
      <c r="AR252" s="214"/>
      <c r="AS252" s="214"/>
      <c r="AT252" s="214"/>
      <c r="AU252" s="214"/>
      <c r="AV252" s="214"/>
      <c r="AW252" s="214"/>
      <c r="AX252" s="214"/>
      <c r="AY252" s="214"/>
      <c r="AZ252" s="214"/>
      <c r="BA252" s="214"/>
      <c r="BB252" s="214"/>
      <c r="BC252" s="214"/>
      <c r="BD252" s="214"/>
      <c r="BE252" s="214"/>
      <c r="BF252" s="214"/>
      <c r="BG252" s="214"/>
      <c r="BH252" s="214"/>
      <c r="BI252" s="214"/>
      <c r="BJ252" s="214"/>
      <c r="BK252" s="214"/>
      <c r="BL252" s="214"/>
      <c r="BM252" s="214"/>
      <c r="BN252" s="214"/>
      <c r="BO252" s="214"/>
      <c r="BP252" s="214"/>
      <c r="BQ252" s="214"/>
      <c r="BR252" s="214"/>
      <c r="BS252" s="214"/>
      <c r="BT252" s="214"/>
      <c r="BU252" s="214"/>
      <c r="BV252" s="214"/>
      <c r="BW252" s="214"/>
      <c r="BX252" s="214"/>
      <c r="BY252" s="214"/>
      <c r="BZ252" s="214"/>
      <c r="CA252" s="214"/>
      <c r="CB252" s="214"/>
      <c r="CC252" s="214"/>
      <c r="CD252" s="214"/>
      <c r="CE252" s="214"/>
      <c r="CF252" s="214"/>
    </row>
    <row r="253" spans="1:84" x14ac:dyDescent="0.25">
      <c r="A253" s="214"/>
      <c r="B253" s="214"/>
      <c r="C253" s="214"/>
      <c r="D253" s="214"/>
      <c r="E253" s="214"/>
      <c r="F253" s="214"/>
      <c r="G253" s="214"/>
      <c r="H253" s="214"/>
      <c r="I253" s="214"/>
      <c r="J253" s="214"/>
      <c r="K253" s="214"/>
      <c r="L253" s="214"/>
      <c r="M253" s="214"/>
      <c r="N253" s="214"/>
      <c r="O253" s="214"/>
      <c r="P253" s="214"/>
      <c r="Q253" s="214"/>
      <c r="R253" s="214"/>
      <c r="S253" s="214"/>
      <c r="T253" s="214"/>
      <c r="U253" s="214"/>
      <c r="V253" s="214"/>
      <c r="W253" s="214"/>
      <c r="X253" s="214"/>
      <c r="Y253" s="214"/>
      <c r="Z253" s="214"/>
      <c r="AA253" s="214"/>
      <c r="AB253" s="214"/>
      <c r="AC253" s="214"/>
      <c r="AD253" s="214"/>
      <c r="AE253" s="214"/>
      <c r="AF253" s="214"/>
      <c r="AG253" s="214"/>
      <c r="AH253" s="214"/>
      <c r="AI253" s="214"/>
      <c r="AJ253" s="214"/>
      <c r="AK253" s="214"/>
      <c r="AL253" s="214"/>
      <c r="AM253" s="214"/>
      <c r="AN253" s="214"/>
      <c r="AO253" s="214"/>
      <c r="AP253" s="214"/>
      <c r="AQ253" s="214"/>
      <c r="AR253" s="214"/>
      <c r="AS253" s="214"/>
      <c r="AT253" s="214"/>
      <c r="AU253" s="214"/>
      <c r="AV253" s="214"/>
      <c r="AW253" s="214"/>
      <c r="AX253" s="214"/>
      <c r="AY253" s="214"/>
      <c r="AZ253" s="214"/>
      <c r="BA253" s="214"/>
      <c r="BB253" s="214"/>
      <c r="BC253" s="214"/>
      <c r="BD253" s="214"/>
      <c r="BE253" s="214"/>
      <c r="BF253" s="214"/>
      <c r="BG253" s="214"/>
      <c r="BH253" s="214"/>
      <c r="BI253" s="214"/>
      <c r="BJ253" s="214"/>
      <c r="BK253" s="214"/>
      <c r="BL253" s="214"/>
      <c r="BM253" s="214"/>
      <c r="BN253" s="214"/>
      <c r="BO253" s="214"/>
      <c r="BP253" s="214"/>
      <c r="BQ253" s="214"/>
      <c r="BR253" s="214"/>
      <c r="BS253" s="214"/>
      <c r="BT253" s="214"/>
      <c r="BU253" s="214"/>
      <c r="BV253" s="214"/>
      <c r="BW253" s="214"/>
      <c r="BX253" s="214"/>
      <c r="BY253" s="214"/>
      <c r="BZ253" s="214"/>
      <c r="CA253" s="214"/>
      <c r="CB253" s="214"/>
      <c r="CC253" s="214"/>
      <c r="CD253" s="214"/>
      <c r="CE253" s="214"/>
      <c r="CF253" s="214"/>
    </row>
    <row r="254" spans="1:84" x14ac:dyDescent="0.25">
      <c r="A254" s="214"/>
      <c r="B254" s="214"/>
      <c r="C254" s="214"/>
      <c r="D254" s="214"/>
      <c r="E254" s="214"/>
      <c r="F254" s="214"/>
      <c r="G254" s="214"/>
      <c r="H254" s="214"/>
      <c r="I254" s="214"/>
      <c r="J254" s="214"/>
      <c r="K254" s="214"/>
      <c r="L254" s="214"/>
      <c r="M254" s="214"/>
      <c r="N254" s="214"/>
      <c r="O254" s="214"/>
      <c r="P254" s="214"/>
      <c r="Q254" s="214"/>
      <c r="R254" s="214"/>
      <c r="S254" s="214"/>
      <c r="T254" s="214"/>
      <c r="U254" s="214"/>
      <c r="V254" s="214"/>
      <c r="W254" s="214"/>
      <c r="X254" s="214"/>
      <c r="Y254" s="214"/>
      <c r="Z254" s="214"/>
      <c r="AA254" s="214"/>
      <c r="AB254" s="214"/>
      <c r="AC254" s="214"/>
      <c r="AD254" s="214"/>
      <c r="AE254" s="214"/>
      <c r="AF254" s="214"/>
      <c r="AG254" s="214"/>
      <c r="AH254" s="214"/>
      <c r="AI254" s="214"/>
      <c r="AJ254" s="214"/>
      <c r="AK254" s="214"/>
      <c r="AL254" s="214"/>
      <c r="AM254" s="214"/>
      <c r="AN254" s="214"/>
      <c r="AO254" s="214"/>
      <c r="AP254" s="214"/>
      <c r="AQ254" s="214"/>
      <c r="AR254" s="214"/>
      <c r="AS254" s="214"/>
      <c r="AT254" s="214"/>
      <c r="AU254" s="214"/>
      <c r="AV254" s="214"/>
      <c r="AW254" s="214"/>
      <c r="AX254" s="214"/>
      <c r="AY254" s="214"/>
      <c r="AZ254" s="214"/>
      <c r="BA254" s="214"/>
      <c r="BB254" s="214"/>
      <c r="BC254" s="214"/>
      <c r="BD254" s="214"/>
      <c r="BE254" s="214"/>
      <c r="BF254" s="214"/>
      <c r="BG254" s="214"/>
      <c r="BH254" s="214"/>
      <c r="BI254" s="214"/>
      <c r="BJ254" s="214"/>
      <c r="BK254" s="214"/>
      <c r="BL254" s="214"/>
      <c r="BM254" s="214"/>
      <c r="BN254" s="214"/>
      <c r="BO254" s="214"/>
      <c r="BP254" s="214"/>
      <c r="BQ254" s="214"/>
      <c r="BR254" s="214"/>
      <c r="BS254" s="214"/>
      <c r="BT254" s="214"/>
      <c r="BU254" s="214"/>
      <c r="BV254" s="214"/>
      <c r="BW254" s="214"/>
      <c r="BX254" s="214"/>
      <c r="BY254" s="214"/>
      <c r="BZ254" s="214"/>
      <c r="CA254" s="214"/>
      <c r="CB254" s="214"/>
      <c r="CC254" s="214"/>
      <c r="CD254" s="214"/>
      <c r="CE254" s="214"/>
      <c r="CF254" s="214"/>
    </row>
    <row r="255" spans="1:84" x14ac:dyDescent="0.25">
      <c r="A255" s="214"/>
      <c r="B255" s="214"/>
      <c r="C255" s="214"/>
      <c r="D255" s="214"/>
      <c r="E255" s="214"/>
      <c r="F255" s="214"/>
      <c r="G255" s="214"/>
      <c r="H255" s="214"/>
      <c r="I255" s="214"/>
      <c r="J255" s="214"/>
      <c r="K255" s="214"/>
      <c r="L255" s="214"/>
      <c r="M255" s="214"/>
      <c r="N255" s="214"/>
      <c r="O255" s="214"/>
      <c r="P255" s="214"/>
      <c r="Q255" s="214"/>
      <c r="R255" s="214"/>
      <c r="S255" s="214"/>
      <c r="T255" s="214"/>
      <c r="U255" s="214"/>
      <c r="V255" s="214"/>
      <c r="W255" s="214"/>
      <c r="X255" s="214"/>
      <c r="Y255" s="214"/>
      <c r="Z255" s="214"/>
      <c r="AA255" s="214"/>
      <c r="AB255" s="214"/>
      <c r="AC255" s="214"/>
      <c r="AD255" s="214"/>
      <c r="AE255" s="214"/>
      <c r="AF255" s="214"/>
      <c r="AG255" s="214"/>
      <c r="AH255" s="214"/>
      <c r="AI255" s="214"/>
      <c r="AJ255" s="214"/>
      <c r="AK255" s="214"/>
      <c r="AL255" s="214"/>
      <c r="AM255" s="214"/>
      <c r="AN255" s="214"/>
      <c r="AO255" s="214"/>
      <c r="AP255" s="214"/>
      <c r="AQ255" s="214"/>
      <c r="AR255" s="214"/>
      <c r="AS255" s="214"/>
      <c r="AT255" s="214"/>
      <c r="AU255" s="214"/>
      <c r="AV255" s="214"/>
      <c r="AW255" s="214"/>
      <c r="AX255" s="214"/>
      <c r="AY255" s="214"/>
      <c r="AZ255" s="214"/>
      <c r="BA255" s="214"/>
      <c r="BB255" s="214"/>
      <c r="BC255" s="214"/>
      <c r="BD255" s="214"/>
      <c r="BE255" s="214"/>
      <c r="BF255" s="214"/>
      <c r="BG255" s="214"/>
      <c r="BH255" s="214"/>
      <c r="BI255" s="214"/>
      <c r="BJ255" s="214"/>
      <c r="BK255" s="214"/>
      <c r="BL255" s="214"/>
      <c r="BM255" s="214"/>
      <c r="BN255" s="214"/>
      <c r="BO255" s="214"/>
      <c r="BP255" s="214"/>
      <c r="BQ255" s="214"/>
      <c r="BR255" s="214"/>
      <c r="BS255" s="214"/>
      <c r="BT255" s="214"/>
      <c r="BU255" s="214"/>
      <c r="BV255" s="214"/>
      <c r="BW255" s="214"/>
      <c r="BX255" s="214"/>
      <c r="BY255" s="214"/>
      <c r="BZ255" s="214"/>
      <c r="CA255" s="214"/>
      <c r="CB255" s="214"/>
      <c r="CC255" s="214"/>
      <c r="CD255" s="214"/>
      <c r="CE255" s="214"/>
      <c r="CF255" s="214"/>
    </row>
    <row r="256" spans="1:84" x14ac:dyDescent="0.25">
      <c r="A256" s="214"/>
      <c r="B256" s="214"/>
      <c r="C256" s="214"/>
      <c r="D256" s="214"/>
      <c r="E256" s="214"/>
      <c r="F256" s="214"/>
      <c r="G256" s="214"/>
      <c r="H256" s="214"/>
      <c r="I256" s="214"/>
      <c r="J256" s="214"/>
      <c r="K256" s="214"/>
      <c r="L256" s="214"/>
      <c r="M256" s="214"/>
      <c r="N256" s="214"/>
      <c r="O256" s="214"/>
      <c r="P256" s="214"/>
      <c r="Q256" s="214"/>
      <c r="R256" s="214"/>
      <c r="S256" s="214"/>
      <c r="T256" s="214"/>
      <c r="U256" s="214"/>
      <c r="V256" s="214"/>
      <c r="W256" s="214"/>
      <c r="X256" s="214"/>
      <c r="Y256" s="214"/>
      <c r="Z256" s="214"/>
      <c r="AA256" s="214"/>
      <c r="AB256" s="214"/>
      <c r="AC256" s="214"/>
      <c r="AD256" s="214"/>
      <c r="AE256" s="214"/>
      <c r="AF256" s="214"/>
      <c r="AG256" s="214"/>
      <c r="AH256" s="214"/>
      <c r="AI256" s="214"/>
      <c r="AJ256" s="214"/>
      <c r="AK256" s="214"/>
      <c r="AL256" s="214"/>
      <c r="AM256" s="214"/>
      <c r="AN256" s="214"/>
      <c r="AO256" s="214"/>
      <c r="AP256" s="214"/>
      <c r="AQ256" s="214"/>
      <c r="AR256" s="214"/>
      <c r="AS256" s="214"/>
      <c r="AT256" s="214"/>
      <c r="AU256" s="214"/>
      <c r="AV256" s="214"/>
      <c r="AW256" s="214"/>
      <c r="AX256" s="214"/>
      <c r="AY256" s="214"/>
      <c r="AZ256" s="214"/>
      <c r="BA256" s="214"/>
      <c r="BB256" s="214"/>
      <c r="BC256" s="214"/>
      <c r="BD256" s="214"/>
      <c r="BE256" s="214"/>
      <c r="BF256" s="214"/>
      <c r="BG256" s="214"/>
      <c r="BH256" s="214"/>
      <c r="BI256" s="214"/>
      <c r="BJ256" s="214"/>
      <c r="BK256" s="214"/>
      <c r="BL256" s="214"/>
      <c r="BM256" s="214"/>
      <c r="BN256" s="214"/>
      <c r="BO256" s="214"/>
      <c r="BP256" s="214"/>
      <c r="BQ256" s="214"/>
      <c r="BR256" s="214"/>
      <c r="BS256" s="214"/>
      <c r="BT256" s="214"/>
      <c r="BU256" s="214"/>
      <c r="BV256" s="214"/>
      <c r="BW256" s="214"/>
      <c r="BX256" s="214"/>
      <c r="BY256" s="214"/>
      <c r="BZ256" s="214"/>
      <c r="CA256" s="214"/>
      <c r="CB256" s="214"/>
      <c r="CC256" s="214"/>
      <c r="CD256" s="214"/>
      <c r="CE256" s="214"/>
      <c r="CF256" s="214"/>
    </row>
    <row r="257" spans="1:84" x14ac:dyDescent="0.25">
      <c r="A257" s="214"/>
      <c r="B257" s="214"/>
      <c r="C257" s="214"/>
      <c r="D257" s="214"/>
      <c r="E257" s="214"/>
      <c r="F257" s="214"/>
      <c r="G257" s="214"/>
      <c r="H257" s="214"/>
      <c r="I257" s="214"/>
      <c r="J257" s="214"/>
      <c r="K257" s="214"/>
      <c r="L257" s="214"/>
      <c r="M257" s="214"/>
      <c r="N257" s="214"/>
      <c r="O257" s="214"/>
      <c r="P257" s="214"/>
      <c r="Q257" s="214"/>
      <c r="R257" s="214"/>
      <c r="S257" s="214"/>
      <c r="T257" s="214"/>
      <c r="U257" s="214"/>
      <c r="V257" s="214"/>
      <c r="W257" s="214"/>
      <c r="X257" s="214"/>
      <c r="Y257" s="214"/>
      <c r="Z257" s="214"/>
      <c r="AA257" s="214"/>
      <c r="AB257" s="214"/>
      <c r="AC257" s="214"/>
      <c r="AD257" s="214"/>
      <c r="AE257" s="214"/>
      <c r="AF257" s="214"/>
      <c r="AG257" s="214"/>
      <c r="AH257" s="214"/>
      <c r="AI257" s="214"/>
      <c r="AJ257" s="214"/>
      <c r="AK257" s="214"/>
      <c r="AL257" s="214"/>
      <c r="AM257" s="214"/>
      <c r="AN257" s="214"/>
      <c r="AO257" s="214"/>
      <c r="AP257" s="214"/>
      <c r="AQ257" s="214"/>
      <c r="AR257" s="214"/>
      <c r="AS257" s="214"/>
      <c r="AT257" s="214"/>
      <c r="AU257" s="214"/>
      <c r="AV257" s="214"/>
      <c r="AW257" s="214"/>
      <c r="AX257" s="214"/>
      <c r="AY257" s="214"/>
      <c r="AZ257" s="214"/>
      <c r="BA257" s="214"/>
      <c r="BB257" s="214"/>
      <c r="BC257" s="214"/>
      <c r="BD257" s="214"/>
      <c r="BE257" s="214"/>
      <c r="BF257" s="214"/>
      <c r="BG257" s="214"/>
      <c r="BH257" s="214"/>
      <c r="BI257" s="214"/>
      <c r="BJ257" s="214"/>
      <c r="BK257" s="214"/>
      <c r="BL257" s="214"/>
      <c r="BM257" s="214"/>
      <c r="BN257" s="214"/>
      <c r="BO257" s="214"/>
      <c r="BP257" s="214"/>
      <c r="BQ257" s="214"/>
      <c r="BR257" s="214"/>
      <c r="BS257" s="214"/>
      <c r="BT257" s="214"/>
      <c r="BU257" s="214"/>
      <c r="BV257" s="214"/>
      <c r="BW257" s="214"/>
      <c r="BX257" s="214"/>
      <c r="BY257" s="214"/>
      <c r="BZ257" s="214"/>
      <c r="CA257" s="214"/>
      <c r="CB257" s="214"/>
      <c r="CC257" s="214"/>
      <c r="CD257" s="214"/>
      <c r="CE257" s="214"/>
      <c r="CF257" s="214"/>
    </row>
    <row r="258" spans="1:84" x14ac:dyDescent="0.25">
      <c r="A258" s="214"/>
      <c r="B258" s="214"/>
      <c r="C258" s="214"/>
      <c r="D258" s="214"/>
      <c r="E258" s="214"/>
      <c r="F258" s="214"/>
      <c r="G258" s="214"/>
      <c r="H258" s="214"/>
      <c r="I258" s="214"/>
      <c r="J258" s="214"/>
      <c r="K258" s="214"/>
      <c r="L258" s="214"/>
      <c r="M258" s="214"/>
      <c r="N258" s="214"/>
      <c r="O258" s="214"/>
      <c r="P258" s="214"/>
      <c r="Q258" s="214"/>
      <c r="R258" s="214"/>
      <c r="S258" s="214"/>
      <c r="T258" s="214"/>
      <c r="U258" s="214"/>
      <c r="V258" s="214"/>
      <c r="W258" s="214"/>
      <c r="X258" s="214"/>
      <c r="Y258" s="214"/>
      <c r="Z258" s="214"/>
      <c r="AA258" s="214"/>
      <c r="AB258" s="214"/>
      <c r="AC258" s="214"/>
      <c r="AD258" s="214"/>
      <c r="AE258" s="214"/>
      <c r="AF258" s="214"/>
      <c r="AG258" s="214"/>
      <c r="AH258" s="214"/>
      <c r="AI258" s="214"/>
      <c r="AJ258" s="214"/>
      <c r="AK258" s="214"/>
      <c r="AL258" s="214"/>
      <c r="AM258" s="214"/>
      <c r="AN258" s="214"/>
      <c r="AO258" s="214"/>
      <c r="AP258" s="214"/>
      <c r="AQ258" s="214"/>
      <c r="AR258" s="214"/>
      <c r="AS258" s="214"/>
      <c r="AT258" s="214"/>
      <c r="AU258" s="214"/>
      <c r="AV258" s="214"/>
      <c r="AW258" s="214"/>
      <c r="AX258" s="214"/>
      <c r="AY258" s="214"/>
      <c r="AZ258" s="214"/>
      <c r="BA258" s="214"/>
      <c r="BB258" s="214"/>
      <c r="BC258" s="214"/>
      <c r="BD258" s="214"/>
      <c r="BE258" s="214"/>
      <c r="BF258" s="214"/>
      <c r="BG258" s="214"/>
      <c r="BH258" s="214"/>
      <c r="BI258" s="214"/>
      <c r="BJ258" s="214"/>
      <c r="BK258" s="214"/>
      <c r="BL258" s="214"/>
      <c r="BM258" s="214"/>
      <c r="BN258" s="214"/>
      <c r="BO258" s="214"/>
      <c r="BP258" s="214"/>
      <c r="BQ258" s="214"/>
      <c r="BR258" s="214"/>
      <c r="BS258" s="214"/>
      <c r="BT258" s="214"/>
      <c r="BU258" s="214"/>
      <c r="BV258" s="214"/>
      <c r="BW258" s="214"/>
      <c r="BX258" s="214"/>
      <c r="BY258" s="214"/>
      <c r="BZ258" s="214"/>
      <c r="CA258" s="214"/>
      <c r="CB258" s="214"/>
      <c r="CC258" s="214"/>
      <c r="CD258" s="214"/>
      <c r="CE258" s="214"/>
      <c r="CF258" s="214"/>
    </row>
    <row r="259" spans="1:84" x14ac:dyDescent="0.25">
      <c r="A259" s="214"/>
      <c r="B259" s="214"/>
      <c r="C259" s="214"/>
      <c r="D259" s="214"/>
      <c r="E259" s="214"/>
      <c r="F259" s="214"/>
      <c r="G259" s="214"/>
      <c r="H259" s="214"/>
      <c r="I259" s="214"/>
      <c r="J259" s="214"/>
      <c r="K259" s="214"/>
      <c r="L259" s="214"/>
      <c r="M259" s="214"/>
      <c r="N259" s="214"/>
      <c r="O259" s="214"/>
      <c r="P259" s="214"/>
      <c r="Q259" s="214"/>
      <c r="R259" s="214"/>
      <c r="S259" s="214"/>
      <c r="T259" s="214"/>
      <c r="U259" s="214"/>
      <c r="V259" s="214"/>
      <c r="W259" s="214"/>
      <c r="X259" s="214"/>
      <c r="Y259" s="214"/>
      <c r="Z259" s="214"/>
      <c r="AA259" s="214"/>
      <c r="AB259" s="214"/>
      <c r="AC259" s="214"/>
      <c r="AD259" s="214"/>
      <c r="AE259" s="214"/>
      <c r="AF259" s="214"/>
      <c r="AG259" s="214"/>
      <c r="AH259" s="214"/>
      <c r="AI259" s="214"/>
      <c r="AJ259" s="214"/>
      <c r="AK259" s="214"/>
      <c r="AL259" s="214"/>
      <c r="AM259" s="214"/>
      <c r="AN259" s="214"/>
      <c r="AO259" s="214"/>
      <c r="AP259" s="214"/>
      <c r="AQ259" s="214"/>
      <c r="AR259" s="214"/>
      <c r="AS259" s="214"/>
      <c r="AT259" s="214"/>
      <c r="AU259" s="214"/>
      <c r="AV259" s="214"/>
      <c r="AW259" s="214"/>
      <c r="AX259" s="214"/>
      <c r="AY259" s="214"/>
      <c r="AZ259" s="214"/>
      <c r="BA259" s="214"/>
      <c r="BB259" s="214"/>
      <c r="BC259" s="214"/>
      <c r="BD259" s="214"/>
      <c r="BE259" s="214"/>
      <c r="BF259" s="214"/>
      <c r="BG259" s="214"/>
      <c r="BH259" s="214"/>
      <c r="BI259" s="214"/>
      <c r="BJ259" s="214"/>
      <c r="BK259" s="214"/>
      <c r="BL259" s="214"/>
      <c r="BM259" s="214"/>
      <c r="BN259" s="214"/>
      <c r="BO259" s="214"/>
      <c r="BP259" s="214"/>
      <c r="BQ259" s="214"/>
      <c r="BR259" s="214"/>
      <c r="BS259" s="214"/>
      <c r="BT259" s="214"/>
      <c r="BU259" s="214"/>
      <c r="BV259" s="214"/>
      <c r="BW259" s="214"/>
      <c r="BX259" s="214"/>
      <c r="BY259" s="214"/>
      <c r="BZ259" s="214"/>
      <c r="CA259" s="214"/>
      <c r="CB259" s="214"/>
      <c r="CC259" s="214"/>
      <c r="CD259" s="214"/>
      <c r="CE259" s="214"/>
      <c r="CF259" s="214"/>
    </row>
    <row r="260" spans="1:84" x14ac:dyDescent="0.25">
      <c r="A260" s="214"/>
      <c r="B260" s="214"/>
      <c r="C260" s="214"/>
      <c r="D260" s="214"/>
      <c r="E260" s="214"/>
      <c r="F260" s="214"/>
      <c r="G260" s="214"/>
      <c r="H260" s="214"/>
      <c r="I260" s="214"/>
      <c r="J260" s="214"/>
      <c r="K260" s="214"/>
      <c r="L260" s="214"/>
      <c r="M260" s="214"/>
      <c r="N260" s="214"/>
      <c r="O260" s="214"/>
      <c r="P260" s="214"/>
      <c r="Q260" s="214"/>
      <c r="R260" s="214"/>
      <c r="S260" s="214"/>
      <c r="T260" s="214"/>
      <c r="U260" s="214"/>
      <c r="V260" s="214"/>
      <c r="W260" s="214"/>
      <c r="X260" s="214"/>
      <c r="Y260" s="214"/>
      <c r="Z260" s="214"/>
      <c r="AA260" s="214"/>
      <c r="AB260" s="214"/>
      <c r="AC260" s="214"/>
      <c r="AD260" s="214"/>
      <c r="AE260" s="214"/>
      <c r="AF260" s="214"/>
      <c r="AG260" s="214"/>
      <c r="AH260" s="214"/>
      <c r="AI260" s="214"/>
      <c r="AJ260" s="214"/>
      <c r="AK260" s="214"/>
      <c r="AL260" s="214"/>
      <c r="AM260" s="214"/>
      <c r="AN260" s="214"/>
      <c r="AO260" s="214"/>
      <c r="AP260" s="214"/>
      <c r="AQ260" s="214"/>
      <c r="AR260" s="214"/>
      <c r="AS260" s="214"/>
      <c r="AT260" s="214"/>
      <c r="AU260" s="214"/>
      <c r="AV260" s="214"/>
      <c r="AW260" s="214"/>
      <c r="AX260" s="214"/>
      <c r="AY260" s="214"/>
      <c r="AZ260" s="214"/>
      <c r="BA260" s="214"/>
      <c r="BB260" s="214"/>
      <c r="BC260" s="214"/>
      <c r="BD260" s="214"/>
      <c r="BE260" s="214"/>
      <c r="BF260" s="214"/>
      <c r="BG260" s="214"/>
      <c r="BH260" s="214"/>
      <c r="BI260" s="214"/>
      <c r="BJ260" s="214"/>
      <c r="BK260" s="214"/>
      <c r="BL260" s="214"/>
      <c r="BM260" s="214"/>
      <c r="BN260" s="214"/>
      <c r="BO260" s="214"/>
      <c r="BP260" s="214"/>
      <c r="BQ260" s="214"/>
      <c r="BR260" s="214"/>
      <c r="BS260" s="214"/>
      <c r="BT260" s="214"/>
      <c r="BU260" s="214"/>
      <c r="BV260" s="214"/>
      <c r="BW260" s="214"/>
      <c r="BX260" s="214"/>
      <c r="BY260" s="214"/>
      <c r="BZ260" s="214"/>
      <c r="CA260" s="214"/>
      <c r="CB260" s="214"/>
      <c r="CC260" s="214"/>
      <c r="CD260" s="214"/>
      <c r="CE260" s="214"/>
      <c r="CF260" s="214"/>
    </row>
    <row r="261" spans="1:84" x14ac:dyDescent="0.25">
      <c r="A261" s="214"/>
      <c r="B261" s="214"/>
      <c r="C261" s="214"/>
      <c r="D261" s="214"/>
      <c r="E261" s="214"/>
      <c r="F261" s="214"/>
      <c r="G261" s="214"/>
      <c r="H261" s="214"/>
      <c r="I261" s="214"/>
      <c r="J261" s="214"/>
      <c r="K261" s="214"/>
      <c r="L261" s="214"/>
      <c r="M261" s="214"/>
      <c r="N261" s="214"/>
      <c r="O261" s="214"/>
      <c r="P261" s="214"/>
      <c r="Q261" s="214"/>
      <c r="R261" s="214"/>
      <c r="S261" s="214"/>
      <c r="T261" s="214"/>
      <c r="U261" s="214"/>
      <c r="V261" s="214"/>
      <c r="W261" s="214"/>
      <c r="X261" s="214"/>
      <c r="Y261" s="214"/>
      <c r="Z261" s="214"/>
      <c r="AA261" s="214"/>
      <c r="AB261" s="214"/>
      <c r="AC261" s="214"/>
      <c r="AD261" s="214"/>
      <c r="AE261" s="214"/>
      <c r="AF261" s="214"/>
      <c r="AG261" s="214"/>
      <c r="AH261" s="214"/>
      <c r="AI261" s="214"/>
      <c r="AJ261" s="214"/>
      <c r="AK261" s="214"/>
      <c r="AL261" s="214"/>
      <c r="AM261" s="214"/>
      <c r="AN261" s="214"/>
      <c r="AO261" s="214"/>
      <c r="AP261" s="214"/>
      <c r="AQ261" s="214"/>
      <c r="AR261" s="214"/>
      <c r="AS261" s="214"/>
      <c r="AT261" s="214"/>
      <c r="AU261" s="214"/>
      <c r="AV261" s="214"/>
      <c r="AW261" s="214"/>
      <c r="AX261" s="214"/>
      <c r="AY261" s="214"/>
      <c r="AZ261" s="214"/>
      <c r="BA261" s="214"/>
      <c r="BB261" s="214"/>
      <c r="BC261" s="214"/>
      <c r="BD261" s="214"/>
      <c r="BE261" s="214"/>
      <c r="BF261" s="214"/>
      <c r="BG261" s="214"/>
      <c r="BH261" s="214"/>
      <c r="BI261" s="214"/>
      <c r="BJ261" s="214"/>
      <c r="BK261" s="214"/>
      <c r="BL261" s="214"/>
      <c r="BM261" s="214"/>
      <c r="BN261" s="214"/>
      <c r="BO261" s="214"/>
      <c r="BP261" s="214"/>
      <c r="BQ261" s="214"/>
      <c r="BR261" s="214"/>
      <c r="BS261" s="214"/>
      <c r="BT261" s="214"/>
      <c r="BU261" s="214"/>
      <c r="BV261" s="214"/>
      <c r="BW261" s="214"/>
      <c r="BX261" s="214"/>
      <c r="BY261" s="214"/>
      <c r="BZ261" s="214"/>
      <c r="CA261" s="214"/>
      <c r="CB261" s="214"/>
      <c r="CC261" s="214"/>
      <c r="CD261" s="214"/>
      <c r="CE261" s="214"/>
      <c r="CF261" s="214"/>
    </row>
    <row r="262" spans="1:84" x14ac:dyDescent="0.25">
      <c r="A262" s="214"/>
      <c r="B262" s="214"/>
      <c r="C262" s="214"/>
      <c r="D262" s="214"/>
      <c r="E262" s="214"/>
      <c r="F262" s="214"/>
      <c r="G262" s="214"/>
      <c r="H262" s="214"/>
      <c r="I262" s="214"/>
      <c r="J262" s="214"/>
      <c r="K262" s="214"/>
      <c r="L262" s="214"/>
      <c r="M262" s="214"/>
      <c r="N262" s="214"/>
      <c r="O262" s="214"/>
      <c r="P262" s="214"/>
      <c r="Q262" s="214"/>
      <c r="R262" s="214"/>
      <c r="S262" s="214"/>
      <c r="T262" s="214"/>
      <c r="U262" s="214"/>
      <c r="V262" s="214"/>
      <c r="W262" s="214"/>
      <c r="X262" s="214"/>
      <c r="Y262" s="214"/>
      <c r="Z262" s="214"/>
      <c r="AA262" s="214"/>
      <c r="AB262" s="214"/>
      <c r="AC262" s="214"/>
      <c r="AD262" s="214"/>
      <c r="AE262" s="214"/>
      <c r="AF262" s="214"/>
      <c r="AG262" s="214"/>
      <c r="AH262" s="214"/>
      <c r="AI262" s="214"/>
      <c r="AJ262" s="214"/>
      <c r="AK262" s="214"/>
      <c r="AL262" s="214"/>
      <c r="AM262" s="214"/>
      <c r="AN262" s="214"/>
      <c r="AO262" s="214"/>
      <c r="AP262" s="214"/>
      <c r="AQ262" s="214"/>
      <c r="AR262" s="214"/>
      <c r="AS262" s="214"/>
      <c r="AT262" s="214"/>
      <c r="AU262" s="214"/>
      <c r="AV262" s="214"/>
      <c r="AW262" s="214"/>
      <c r="AX262" s="214"/>
      <c r="AY262" s="214"/>
      <c r="AZ262" s="214"/>
      <c r="BA262" s="214"/>
      <c r="BB262" s="214"/>
      <c r="BC262" s="214"/>
      <c r="BD262" s="214"/>
      <c r="BE262" s="214"/>
      <c r="BF262" s="214"/>
      <c r="BG262" s="214"/>
      <c r="BH262" s="214"/>
      <c r="BI262" s="214"/>
      <c r="BJ262" s="214"/>
      <c r="BK262" s="214"/>
      <c r="BL262" s="214"/>
      <c r="BM262" s="214"/>
      <c r="BN262" s="214"/>
      <c r="BO262" s="214"/>
      <c r="BP262" s="214"/>
      <c r="BQ262" s="214"/>
      <c r="BR262" s="214"/>
      <c r="BS262" s="214"/>
      <c r="BT262" s="214"/>
      <c r="BU262" s="214"/>
      <c r="BV262" s="214"/>
      <c r="BW262" s="214"/>
      <c r="BX262" s="214"/>
      <c r="BY262" s="214"/>
      <c r="BZ262" s="214"/>
      <c r="CA262" s="214"/>
      <c r="CB262" s="214"/>
      <c r="CC262" s="214"/>
      <c r="CD262" s="214"/>
      <c r="CE262" s="214"/>
      <c r="CF262" s="214"/>
    </row>
    <row r="263" spans="1:84" x14ac:dyDescent="0.25">
      <c r="A263" s="214"/>
      <c r="B263" s="214"/>
      <c r="C263" s="214"/>
      <c r="D263" s="214"/>
      <c r="E263" s="214"/>
      <c r="F263" s="214"/>
      <c r="G263" s="214"/>
      <c r="H263" s="214"/>
      <c r="I263" s="214"/>
      <c r="J263" s="214"/>
      <c r="K263" s="214"/>
      <c r="L263" s="214"/>
      <c r="M263" s="214"/>
      <c r="N263" s="214"/>
      <c r="O263" s="214"/>
      <c r="P263" s="214"/>
      <c r="Q263" s="214"/>
      <c r="R263" s="214"/>
      <c r="S263" s="214"/>
      <c r="T263" s="214"/>
      <c r="U263" s="214"/>
      <c r="V263" s="214"/>
      <c r="W263" s="214"/>
      <c r="X263" s="214"/>
      <c r="Y263" s="214"/>
      <c r="Z263" s="214"/>
      <c r="AA263" s="214"/>
      <c r="AB263" s="214"/>
      <c r="AC263" s="214"/>
      <c r="AD263" s="214"/>
      <c r="AE263" s="214"/>
      <c r="AF263" s="214"/>
      <c r="AG263" s="214"/>
      <c r="AH263" s="214"/>
      <c r="AI263" s="214"/>
      <c r="AJ263" s="214"/>
      <c r="AK263" s="214"/>
      <c r="AL263" s="214"/>
      <c r="AM263" s="214"/>
      <c r="AN263" s="214"/>
      <c r="AO263" s="214"/>
      <c r="AP263" s="214"/>
      <c r="AQ263" s="214"/>
      <c r="AR263" s="214"/>
      <c r="AS263" s="214"/>
      <c r="AT263" s="214"/>
      <c r="AU263" s="214"/>
      <c r="AV263" s="214"/>
      <c r="AW263" s="214"/>
      <c r="AX263" s="214"/>
      <c r="AY263" s="214"/>
      <c r="AZ263" s="214"/>
      <c r="BA263" s="214"/>
      <c r="BB263" s="214"/>
      <c r="BC263" s="214"/>
      <c r="BD263" s="214"/>
      <c r="BE263" s="214"/>
      <c r="BF263" s="214"/>
      <c r="BG263" s="214"/>
      <c r="BH263" s="214"/>
      <c r="BI263" s="214"/>
      <c r="BJ263" s="214"/>
      <c r="BK263" s="214"/>
      <c r="BL263" s="214"/>
      <c r="BM263" s="214"/>
      <c r="BN263" s="214"/>
      <c r="BO263" s="214"/>
      <c r="BP263" s="214"/>
      <c r="BQ263" s="214"/>
      <c r="BR263" s="214"/>
      <c r="BS263" s="214"/>
      <c r="BT263" s="214"/>
      <c r="BU263" s="214"/>
      <c r="BV263" s="214"/>
      <c r="BW263" s="214"/>
      <c r="BX263" s="214"/>
      <c r="BY263" s="214"/>
      <c r="BZ263" s="214"/>
      <c r="CA263" s="214"/>
      <c r="CB263" s="214"/>
      <c r="CC263" s="214"/>
      <c r="CD263" s="214"/>
      <c r="CE263" s="214"/>
      <c r="CF263" s="214"/>
    </row>
    <row r="264" spans="1:84" x14ac:dyDescent="0.25">
      <c r="A264" s="214"/>
      <c r="B264" s="214"/>
      <c r="C264" s="214"/>
      <c r="D264" s="214"/>
      <c r="E264" s="214"/>
      <c r="F264" s="214"/>
      <c r="G264" s="214"/>
      <c r="H264" s="214"/>
      <c r="I264" s="214"/>
      <c r="J264" s="214"/>
      <c r="K264" s="214"/>
      <c r="L264" s="214"/>
      <c r="M264" s="214"/>
      <c r="N264" s="214"/>
      <c r="O264" s="214"/>
      <c r="P264" s="214"/>
      <c r="Q264" s="214"/>
      <c r="R264" s="214"/>
      <c r="S264" s="214"/>
      <c r="T264" s="214"/>
      <c r="U264" s="214"/>
      <c r="V264" s="214"/>
      <c r="W264" s="214"/>
      <c r="X264" s="214"/>
      <c r="Y264" s="214"/>
      <c r="Z264" s="214"/>
      <c r="AA264" s="214"/>
      <c r="AB264" s="214"/>
      <c r="AC264" s="214"/>
      <c r="AD264" s="214"/>
      <c r="AE264" s="214"/>
      <c r="AF264" s="214"/>
      <c r="AG264" s="214"/>
      <c r="AH264" s="214"/>
      <c r="AI264" s="214"/>
      <c r="AJ264" s="214"/>
      <c r="AK264" s="214"/>
      <c r="AL264" s="214"/>
      <c r="AM264" s="214"/>
      <c r="AN264" s="214"/>
      <c r="AO264" s="214"/>
      <c r="AP264" s="214"/>
      <c r="AQ264" s="214"/>
      <c r="AR264" s="214"/>
      <c r="AS264" s="214"/>
      <c r="AT264" s="214"/>
      <c r="AU264" s="214"/>
      <c r="AV264" s="214"/>
      <c r="AW264" s="214"/>
      <c r="AX264" s="214"/>
      <c r="AY264" s="214"/>
      <c r="AZ264" s="214"/>
      <c r="BA264" s="214"/>
      <c r="BB264" s="214"/>
      <c r="BC264" s="214"/>
      <c r="BD264" s="214"/>
      <c r="BE264" s="214"/>
      <c r="BF264" s="214"/>
      <c r="BG264" s="214"/>
      <c r="BH264" s="214"/>
      <c r="BI264" s="214"/>
      <c r="BJ264" s="214"/>
      <c r="BK264" s="214"/>
      <c r="BL264" s="214"/>
      <c r="BM264" s="214"/>
      <c r="BN264" s="214"/>
      <c r="BO264" s="214"/>
      <c r="BP264" s="214"/>
      <c r="BQ264" s="214"/>
      <c r="BR264" s="214"/>
      <c r="BS264" s="214"/>
      <c r="BT264" s="214"/>
      <c r="BU264" s="214"/>
      <c r="BV264" s="214"/>
      <c r="BW264" s="214"/>
      <c r="BX264" s="214"/>
      <c r="BY264" s="214"/>
      <c r="BZ264" s="214"/>
      <c r="CA264" s="214"/>
      <c r="CB264" s="214"/>
      <c r="CC264" s="214"/>
      <c r="CD264" s="214"/>
      <c r="CE264" s="214"/>
      <c r="CF264" s="214"/>
    </row>
    <row r="265" spans="1:84" x14ac:dyDescent="0.25">
      <c r="A265" s="214"/>
      <c r="B265" s="214"/>
      <c r="C265" s="214"/>
      <c r="D265" s="214"/>
      <c r="E265" s="214"/>
      <c r="F265" s="214"/>
      <c r="G265" s="214"/>
      <c r="H265" s="214"/>
      <c r="I265" s="214"/>
      <c r="J265" s="214"/>
      <c r="K265" s="214"/>
      <c r="L265" s="214"/>
      <c r="M265" s="214"/>
      <c r="N265" s="214"/>
      <c r="O265" s="214"/>
      <c r="P265" s="214"/>
      <c r="Q265" s="214"/>
      <c r="R265" s="214"/>
      <c r="S265" s="214"/>
      <c r="T265" s="214"/>
      <c r="U265" s="214"/>
      <c r="V265" s="214"/>
      <c r="W265" s="214"/>
      <c r="X265" s="214"/>
      <c r="Y265" s="214"/>
      <c r="Z265" s="214"/>
      <c r="AA265" s="214"/>
      <c r="AB265" s="214"/>
      <c r="AC265" s="214"/>
      <c r="AD265" s="214"/>
      <c r="AE265" s="214"/>
      <c r="AF265" s="214"/>
      <c r="AG265" s="214"/>
      <c r="AH265" s="214"/>
      <c r="AI265" s="214"/>
      <c r="AJ265" s="214"/>
      <c r="AK265" s="214"/>
      <c r="AL265" s="214"/>
      <c r="AM265" s="214"/>
      <c r="AN265" s="214"/>
      <c r="AO265" s="214"/>
      <c r="AP265" s="214"/>
      <c r="AQ265" s="214"/>
      <c r="AR265" s="214"/>
      <c r="AS265" s="214"/>
      <c r="AT265" s="214"/>
      <c r="AU265" s="214"/>
      <c r="AV265" s="214"/>
      <c r="AW265" s="214"/>
      <c r="AX265" s="214"/>
      <c r="AY265" s="214"/>
      <c r="AZ265" s="214"/>
      <c r="BA265" s="214"/>
      <c r="BB265" s="214"/>
      <c r="BC265" s="214"/>
      <c r="BD265" s="214"/>
      <c r="BE265" s="214"/>
      <c r="BF265" s="214"/>
      <c r="BG265" s="214"/>
      <c r="BH265" s="214"/>
      <c r="BI265" s="214"/>
      <c r="BJ265" s="214"/>
      <c r="BK265" s="214"/>
      <c r="BL265" s="214"/>
      <c r="BM265" s="214"/>
      <c r="BN265" s="214"/>
      <c r="BO265" s="214"/>
      <c r="BP265" s="214"/>
      <c r="BQ265" s="214"/>
      <c r="BR265" s="214"/>
      <c r="BS265" s="214"/>
      <c r="BT265" s="214"/>
      <c r="BU265" s="214"/>
      <c r="BV265" s="214"/>
      <c r="BW265" s="214"/>
      <c r="BX265" s="214"/>
      <c r="BY265" s="214"/>
      <c r="BZ265" s="214"/>
      <c r="CA265" s="214"/>
      <c r="CB265" s="214"/>
      <c r="CC265" s="214"/>
      <c r="CD265" s="214"/>
      <c r="CE265" s="214"/>
      <c r="CF265" s="214"/>
    </row>
    <row r="266" spans="1:84" x14ac:dyDescent="0.25">
      <c r="A266" s="214"/>
      <c r="B266" s="214"/>
      <c r="C266" s="214"/>
      <c r="D266" s="214"/>
      <c r="E266" s="214"/>
      <c r="F266" s="214"/>
      <c r="G266" s="214"/>
      <c r="H266" s="214"/>
      <c r="I266" s="214"/>
      <c r="J266" s="214"/>
      <c r="K266" s="214"/>
      <c r="L266" s="214"/>
      <c r="M266" s="214"/>
      <c r="N266" s="214"/>
      <c r="O266" s="214"/>
      <c r="P266" s="214"/>
      <c r="Q266" s="214"/>
      <c r="R266" s="214"/>
      <c r="S266" s="214"/>
      <c r="T266" s="214"/>
      <c r="U266" s="214"/>
      <c r="V266" s="214"/>
      <c r="W266" s="214"/>
      <c r="X266" s="214"/>
      <c r="Y266" s="214"/>
      <c r="Z266" s="214"/>
      <c r="AA266" s="214"/>
      <c r="AB266" s="214"/>
      <c r="AC266" s="214"/>
      <c r="AD266" s="214"/>
      <c r="AE266" s="214"/>
      <c r="AF266" s="214"/>
      <c r="AG266" s="214"/>
      <c r="AH266" s="214"/>
      <c r="AI266" s="214"/>
      <c r="AJ266" s="214"/>
      <c r="AK266" s="214"/>
      <c r="AL266" s="214"/>
      <c r="AM266" s="214"/>
      <c r="AN266" s="214"/>
      <c r="AO266" s="214"/>
      <c r="AP266" s="214"/>
      <c r="AQ266" s="214"/>
      <c r="AR266" s="214"/>
      <c r="AS266" s="214"/>
      <c r="AT266" s="214"/>
      <c r="AU266" s="214"/>
      <c r="AV266" s="214"/>
      <c r="AW266" s="214"/>
      <c r="AX266" s="214"/>
      <c r="AY266" s="214"/>
      <c r="AZ266" s="214"/>
      <c r="BA266" s="214"/>
      <c r="BB266" s="214"/>
      <c r="BC266" s="214"/>
      <c r="BD266" s="214"/>
      <c r="BE266" s="214"/>
      <c r="BF266" s="214"/>
      <c r="BG266" s="214"/>
      <c r="BH266" s="214"/>
      <c r="BI266" s="214"/>
      <c r="BJ266" s="214"/>
      <c r="BK266" s="214"/>
      <c r="BL266" s="214"/>
      <c r="BM266" s="214"/>
      <c r="BN266" s="214"/>
      <c r="BO266" s="214"/>
      <c r="BP266" s="214"/>
      <c r="BQ266" s="214"/>
      <c r="BR266" s="214"/>
      <c r="BS266" s="214"/>
      <c r="BT266" s="214"/>
      <c r="BU266" s="214"/>
      <c r="BV266" s="214"/>
      <c r="BW266" s="214"/>
      <c r="BX266" s="214"/>
      <c r="BY266" s="214"/>
      <c r="BZ266" s="214"/>
      <c r="CA266" s="214"/>
      <c r="CB266" s="214"/>
      <c r="CC266" s="214"/>
      <c r="CD266" s="214"/>
      <c r="CE266" s="214"/>
      <c r="CF266" s="214"/>
    </row>
    <row r="267" spans="1:84" x14ac:dyDescent="0.25">
      <c r="A267" s="214"/>
      <c r="B267" s="214"/>
      <c r="C267" s="214"/>
      <c r="D267" s="214"/>
      <c r="E267" s="214"/>
      <c r="F267" s="214"/>
      <c r="G267" s="214"/>
      <c r="H267" s="214"/>
      <c r="I267" s="214"/>
      <c r="J267" s="214"/>
      <c r="K267" s="214"/>
      <c r="L267" s="214"/>
      <c r="M267" s="214"/>
      <c r="N267" s="214"/>
      <c r="O267" s="214"/>
      <c r="P267" s="214"/>
      <c r="Q267" s="214"/>
      <c r="R267" s="214"/>
      <c r="S267" s="214"/>
      <c r="T267" s="214"/>
      <c r="U267" s="214"/>
      <c r="V267" s="214"/>
      <c r="W267" s="214"/>
      <c r="X267" s="214"/>
      <c r="Y267" s="214"/>
      <c r="Z267" s="214"/>
      <c r="AA267" s="214"/>
      <c r="AB267" s="214"/>
      <c r="AC267" s="214"/>
      <c r="AD267" s="214"/>
      <c r="AE267" s="214"/>
      <c r="AF267" s="214"/>
      <c r="AG267" s="214"/>
      <c r="AH267" s="214"/>
      <c r="AI267" s="214"/>
      <c r="AJ267" s="214"/>
      <c r="AK267" s="214"/>
      <c r="AL267" s="214"/>
      <c r="AM267" s="214"/>
      <c r="AN267" s="214"/>
      <c r="AO267" s="214"/>
      <c r="AP267" s="214"/>
      <c r="AQ267" s="214"/>
      <c r="AR267" s="214"/>
      <c r="AS267" s="214"/>
      <c r="AT267" s="214"/>
      <c r="AU267" s="214"/>
      <c r="AV267" s="214"/>
      <c r="AW267" s="214"/>
      <c r="AX267" s="214"/>
      <c r="AY267" s="214"/>
      <c r="AZ267" s="214"/>
      <c r="BA267" s="214"/>
      <c r="BB267" s="214"/>
      <c r="BC267" s="214"/>
      <c r="BD267" s="214"/>
      <c r="BE267" s="214"/>
      <c r="BF267" s="214"/>
      <c r="BG267" s="214"/>
      <c r="BH267" s="214"/>
      <c r="BI267" s="214"/>
      <c r="BJ267" s="214"/>
      <c r="BK267" s="214"/>
      <c r="BL267" s="214"/>
      <c r="BM267" s="214"/>
      <c r="BN267" s="214"/>
      <c r="BO267" s="214"/>
      <c r="BP267" s="214"/>
      <c r="BQ267" s="214"/>
      <c r="BR267" s="214"/>
      <c r="BS267" s="214"/>
      <c r="BT267" s="214"/>
      <c r="BU267" s="214"/>
      <c r="BV267" s="214"/>
      <c r="BW267" s="214"/>
      <c r="BX267" s="214"/>
      <c r="BY267" s="214"/>
      <c r="BZ267" s="214"/>
      <c r="CA267" s="214"/>
      <c r="CB267" s="214"/>
      <c r="CC267" s="214"/>
      <c r="CD267" s="214"/>
      <c r="CE267" s="214"/>
      <c r="CF267" s="214"/>
    </row>
    <row r="268" spans="1:84" x14ac:dyDescent="0.25">
      <c r="A268" s="214"/>
      <c r="B268" s="214"/>
      <c r="C268" s="214"/>
      <c r="D268" s="214"/>
      <c r="E268" s="214"/>
      <c r="F268" s="214"/>
      <c r="G268" s="214"/>
      <c r="H268" s="214"/>
      <c r="I268" s="214"/>
      <c r="J268" s="214"/>
      <c r="K268" s="214"/>
      <c r="L268" s="214"/>
      <c r="M268" s="214"/>
      <c r="N268" s="214"/>
      <c r="O268" s="214"/>
      <c r="P268" s="214"/>
      <c r="Q268" s="214"/>
      <c r="R268" s="214"/>
      <c r="S268" s="214"/>
      <c r="T268" s="214"/>
      <c r="U268" s="214"/>
      <c r="V268" s="214"/>
      <c r="W268" s="214"/>
      <c r="X268" s="214"/>
      <c r="Y268" s="214"/>
      <c r="Z268" s="214"/>
      <c r="AA268" s="214"/>
      <c r="AB268" s="214"/>
      <c r="AC268" s="214"/>
      <c r="AD268" s="214"/>
      <c r="AE268" s="214"/>
      <c r="AF268" s="214"/>
      <c r="AG268" s="214"/>
      <c r="AH268" s="214"/>
      <c r="AI268" s="214"/>
      <c r="AJ268" s="214"/>
      <c r="AK268" s="214"/>
      <c r="AL268" s="214"/>
      <c r="AM268" s="214"/>
      <c r="AN268" s="214"/>
      <c r="AO268" s="214"/>
      <c r="AP268" s="214"/>
      <c r="AQ268" s="214"/>
      <c r="AR268" s="214"/>
      <c r="AS268" s="214"/>
      <c r="AT268" s="214"/>
      <c r="AU268" s="214"/>
      <c r="AV268" s="214"/>
      <c r="AW268" s="214"/>
      <c r="AX268" s="214"/>
      <c r="AY268" s="214"/>
      <c r="AZ268" s="214"/>
      <c r="BA268" s="214"/>
      <c r="BB268" s="214"/>
      <c r="BC268" s="214"/>
      <c r="BD268" s="214"/>
      <c r="BE268" s="214"/>
      <c r="BF268" s="214"/>
      <c r="BG268" s="214"/>
      <c r="BH268" s="214"/>
      <c r="BI268" s="214"/>
      <c r="BJ268" s="214"/>
      <c r="BK268" s="214"/>
      <c r="BL268" s="214"/>
      <c r="BM268" s="214"/>
      <c r="BN268" s="214"/>
      <c r="BO268" s="214"/>
      <c r="BP268" s="214"/>
      <c r="BQ268" s="214"/>
      <c r="BR268" s="214"/>
      <c r="BS268" s="214"/>
      <c r="BT268" s="214"/>
      <c r="BU268" s="214"/>
      <c r="BV268" s="214"/>
      <c r="BW268" s="214"/>
      <c r="BX268" s="214"/>
      <c r="BY268" s="214"/>
      <c r="BZ268" s="214"/>
      <c r="CA268" s="214"/>
      <c r="CB268" s="214"/>
      <c r="CC268" s="214"/>
      <c r="CD268" s="214"/>
      <c r="CE268" s="214"/>
      <c r="CF268" s="214"/>
    </row>
    <row r="269" spans="1:84" x14ac:dyDescent="0.25">
      <c r="A269" s="214"/>
      <c r="B269" s="214"/>
      <c r="C269" s="214"/>
      <c r="D269" s="214"/>
      <c r="E269" s="214"/>
      <c r="F269" s="214"/>
      <c r="G269" s="214"/>
      <c r="H269" s="214"/>
      <c r="I269" s="214"/>
      <c r="J269" s="214"/>
      <c r="K269" s="214"/>
      <c r="L269" s="214"/>
      <c r="M269" s="214"/>
      <c r="N269" s="214"/>
      <c r="O269" s="214"/>
      <c r="P269" s="214"/>
      <c r="Q269" s="214"/>
      <c r="R269" s="214"/>
      <c r="S269" s="214"/>
      <c r="T269" s="214"/>
      <c r="U269" s="214"/>
      <c r="V269" s="214"/>
      <c r="W269" s="214"/>
      <c r="X269" s="214"/>
      <c r="Y269" s="214"/>
      <c r="Z269" s="214"/>
      <c r="AA269" s="214"/>
      <c r="AB269" s="214"/>
      <c r="AC269" s="214"/>
      <c r="AD269" s="214"/>
      <c r="AE269" s="214"/>
      <c r="AF269" s="214"/>
      <c r="AG269" s="214"/>
      <c r="AH269" s="214"/>
      <c r="AI269" s="214"/>
      <c r="AJ269" s="214"/>
      <c r="AK269" s="214"/>
      <c r="AL269" s="214"/>
      <c r="AM269" s="214"/>
      <c r="AN269" s="214"/>
      <c r="AO269" s="214"/>
      <c r="AP269" s="214"/>
      <c r="AQ269" s="214"/>
      <c r="AR269" s="214"/>
      <c r="AS269" s="214"/>
      <c r="AT269" s="214"/>
      <c r="AU269" s="214"/>
      <c r="AV269" s="214"/>
      <c r="AW269" s="214"/>
      <c r="AX269" s="214"/>
      <c r="AY269" s="214"/>
      <c r="AZ269" s="214"/>
      <c r="BA269" s="214"/>
      <c r="BB269" s="214"/>
      <c r="BC269" s="214"/>
      <c r="BD269" s="214"/>
      <c r="BE269" s="214"/>
      <c r="BF269" s="214"/>
      <c r="BG269" s="214"/>
      <c r="BH269" s="214"/>
      <c r="BI269" s="214"/>
      <c r="BJ269" s="214"/>
      <c r="BK269" s="214"/>
      <c r="BL269" s="214"/>
      <c r="BM269" s="214"/>
      <c r="BN269" s="214"/>
      <c r="BO269" s="214"/>
      <c r="BP269" s="214"/>
      <c r="BQ269" s="214"/>
      <c r="BR269" s="214"/>
      <c r="BS269" s="214"/>
      <c r="BT269" s="214"/>
      <c r="BU269" s="214"/>
      <c r="BV269" s="214"/>
      <c r="BW269" s="214"/>
      <c r="BX269" s="214"/>
      <c r="BY269" s="214"/>
      <c r="BZ269" s="214"/>
      <c r="CA269" s="214"/>
      <c r="CB269" s="214"/>
      <c r="CC269" s="214"/>
      <c r="CD269" s="214"/>
      <c r="CE269" s="214"/>
      <c r="CF269" s="214"/>
    </row>
    <row r="270" spans="1:84" x14ac:dyDescent="0.25">
      <c r="A270" s="214"/>
      <c r="B270" s="214"/>
      <c r="C270" s="214"/>
      <c r="D270" s="214"/>
      <c r="E270" s="214"/>
      <c r="F270" s="214"/>
      <c r="G270" s="214"/>
      <c r="H270" s="214"/>
      <c r="I270" s="214"/>
      <c r="J270" s="214"/>
      <c r="K270" s="214"/>
      <c r="L270" s="214"/>
      <c r="M270" s="214"/>
      <c r="N270" s="214"/>
      <c r="O270" s="214"/>
      <c r="P270" s="214"/>
      <c r="Q270" s="214"/>
      <c r="R270" s="214"/>
      <c r="S270" s="214"/>
      <c r="T270" s="214"/>
      <c r="U270" s="214"/>
      <c r="V270" s="214"/>
      <c r="W270" s="214"/>
      <c r="X270" s="214"/>
      <c r="Y270" s="214"/>
      <c r="Z270" s="214"/>
      <c r="AA270" s="214"/>
      <c r="AB270" s="214"/>
      <c r="AC270" s="214"/>
      <c r="AD270" s="214"/>
      <c r="AE270" s="214"/>
      <c r="AF270" s="214"/>
      <c r="AG270" s="214"/>
      <c r="AH270" s="214"/>
      <c r="AI270" s="214"/>
      <c r="AJ270" s="214"/>
      <c r="AK270" s="214"/>
      <c r="AL270" s="214"/>
      <c r="AM270" s="214"/>
      <c r="AN270" s="214"/>
      <c r="AO270" s="214"/>
      <c r="AP270" s="214"/>
      <c r="AQ270" s="214"/>
      <c r="AR270" s="214"/>
      <c r="AS270" s="214"/>
      <c r="AT270" s="214"/>
      <c r="AU270" s="214"/>
      <c r="AV270" s="214"/>
      <c r="AW270" s="214"/>
      <c r="AX270" s="214"/>
      <c r="AY270" s="214"/>
      <c r="AZ270" s="214"/>
      <c r="BA270" s="214"/>
      <c r="BB270" s="214"/>
      <c r="BC270" s="214"/>
      <c r="BD270" s="214"/>
      <c r="BE270" s="214"/>
      <c r="BF270" s="214"/>
      <c r="BG270" s="214"/>
      <c r="BH270" s="214"/>
      <c r="BI270" s="214"/>
      <c r="BJ270" s="214"/>
      <c r="BK270" s="214"/>
      <c r="BL270" s="214"/>
      <c r="BM270" s="214"/>
      <c r="BN270" s="214"/>
      <c r="BO270" s="214"/>
      <c r="BP270" s="214"/>
      <c r="BQ270" s="214"/>
      <c r="BR270" s="214"/>
      <c r="BS270" s="214"/>
      <c r="BT270" s="214"/>
      <c r="BU270" s="214"/>
      <c r="BV270" s="214"/>
      <c r="BW270" s="214"/>
      <c r="BX270" s="214"/>
      <c r="BY270" s="214"/>
      <c r="BZ270" s="214"/>
      <c r="CA270" s="214"/>
      <c r="CB270" s="214"/>
      <c r="CC270" s="214"/>
      <c r="CD270" s="214"/>
      <c r="CE270" s="214"/>
      <c r="CF270" s="214"/>
    </row>
    <row r="271" spans="1:84" x14ac:dyDescent="0.25">
      <c r="A271" s="214"/>
      <c r="B271" s="214"/>
      <c r="C271" s="214"/>
      <c r="D271" s="214"/>
      <c r="E271" s="214"/>
      <c r="F271" s="214"/>
      <c r="G271" s="214"/>
      <c r="H271" s="214"/>
      <c r="I271" s="214"/>
      <c r="J271" s="214"/>
      <c r="K271" s="214"/>
      <c r="L271" s="214"/>
      <c r="M271" s="214"/>
      <c r="N271" s="214"/>
      <c r="O271" s="214"/>
      <c r="P271" s="214"/>
      <c r="Q271" s="214"/>
      <c r="R271" s="214"/>
      <c r="S271" s="214"/>
      <c r="T271" s="214"/>
      <c r="U271" s="214"/>
      <c r="V271" s="214"/>
      <c r="W271" s="214"/>
      <c r="X271" s="214"/>
      <c r="Y271" s="214"/>
      <c r="Z271" s="214"/>
      <c r="AA271" s="214"/>
      <c r="AB271" s="214"/>
      <c r="AC271" s="214"/>
      <c r="AD271" s="214"/>
      <c r="AE271" s="214"/>
      <c r="AF271" s="214"/>
      <c r="AG271" s="214"/>
      <c r="AH271" s="214"/>
      <c r="AI271" s="214"/>
      <c r="AJ271" s="214"/>
      <c r="AK271" s="214"/>
      <c r="AL271" s="214"/>
      <c r="AM271" s="214"/>
      <c r="AN271" s="214"/>
      <c r="AO271" s="214"/>
      <c r="AP271" s="214"/>
      <c r="AQ271" s="214"/>
      <c r="AR271" s="214"/>
      <c r="AS271" s="214"/>
      <c r="AT271" s="214"/>
      <c r="AU271" s="214"/>
      <c r="AV271" s="214"/>
      <c r="AW271" s="214"/>
      <c r="AX271" s="214"/>
      <c r="AY271" s="214"/>
      <c r="AZ271" s="214"/>
      <c r="BA271" s="214"/>
      <c r="BB271" s="214"/>
      <c r="BC271" s="214"/>
      <c r="BD271" s="214"/>
      <c r="BE271" s="214"/>
      <c r="BF271" s="214"/>
      <c r="BG271" s="214"/>
      <c r="BH271" s="214"/>
      <c r="BI271" s="214"/>
      <c r="BJ271" s="214"/>
      <c r="BK271" s="214"/>
      <c r="BL271" s="214"/>
      <c r="BM271" s="214"/>
      <c r="BN271" s="214"/>
      <c r="BO271" s="214"/>
      <c r="BP271" s="214"/>
      <c r="BQ271" s="214"/>
      <c r="BR271" s="214"/>
      <c r="BS271" s="214"/>
      <c r="BT271" s="214"/>
      <c r="BU271" s="214"/>
      <c r="BV271" s="214"/>
      <c r="BW271" s="214"/>
      <c r="BX271" s="214"/>
      <c r="BY271" s="214"/>
      <c r="BZ271" s="214"/>
      <c r="CA271" s="214"/>
      <c r="CB271" s="214"/>
      <c r="CC271" s="214"/>
      <c r="CD271" s="214"/>
      <c r="CE271" s="214"/>
      <c r="CF271" s="214"/>
    </row>
    <row r="272" spans="1:84" x14ac:dyDescent="0.25">
      <c r="A272" s="214"/>
      <c r="B272" s="214"/>
      <c r="C272" s="214"/>
      <c r="D272" s="214"/>
      <c r="E272" s="214"/>
      <c r="F272" s="214"/>
      <c r="G272" s="214"/>
      <c r="H272" s="214"/>
      <c r="I272" s="214"/>
      <c r="J272" s="214"/>
      <c r="K272" s="214"/>
      <c r="L272" s="214"/>
      <c r="M272" s="214"/>
      <c r="N272" s="214"/>
      <c r="O272" s="214"/>
      <c r="P272" s="214"/>
      <c r="Q272" s="214"/>
      <c r="R272" s="214"/>
      <c r="S272" s="214"/>
      <c r="T272" s="214"/>
      <c r="U272" s="214"/>
      <c r="V272" s="214"/>
      <c r="W272" s="214"/>
      <c r="X272" s="214"/>
      <c r="Y272" s="214"/>
      <c r="Z272" s="214"/>
      <c r="AA272" s="214"/>
      <c r="AB272" s="214"/>
      <c r="AC272" s="214"/>
      <c r="AD272" s="214"/>
      <c r="AE272" s="214"/>
      <c r="AF272" s="214"/>
      <c r="AG272" s="214"/>
      <c r="AH272" s="214"/>
      <c r="AI272" s="214"/>
      <c r="AJ272" s="214"/>
      <c r="AK272" s="214"/>
      <c r="AL272" s="214"/>
      <c r="AM272" s="214"/>
      <c r="AN272" s="214"/>
      <c r="AO272" s="214"/>
      <c r="AP272" s="214"/>
      <c r="AQ272" s="214"/>
      <c r="AR272" s="214"/>
      <c r="AS272" s="214"/>
      <c r="AT272" s="214"/>
      <c r="AU272" s="214"/>
      <c r="AV272" s="214"/>
      <c r="AW272" s="214"/>
      <c r="AX272" s="214"/>
      <c r="AY272" s="214"/>
      <c r="AZ272" s="214"/>
      <c r="BA272" s="214"/>
      <c r="BB272" s="214"/>
      <c r="BC272" s="214"/>
      <c r="BD272" s="214"/>
      <c r="BE272" s="214"/>
      <c r="BF272" s="214"/>
      <c r="BG272" s="214"/>
      <c r="BH272" s="214"/>
      <c r="BI272" s="214"/>
      <c r="BJ272" s="214"/>
      <c r="BK272" s="214"/>
      <c r="BL272" s="214"/>
      <c r="BM272" s="214"/>
      <c r="BN272" s="214"/>
      <c r="BO272" s="214"/>
      <c r="BP272" s="214"/>
      <c r="BQ272" s="214"/>
      <c r="BR272" s="214"/>
      <c r="BS272" s="214"/>
      <c r="BT272" s="214"/>
      <c r="BU272" s="214"/>
      <c r="BV272" s="214"/>
      <c r="BW272" s="214"/>
      <c r="BX272" s="214"/>
      <c r="BY272" s="214"/>
      <c r="BZ272" s="214"/>
      <c r="CA272" s="214"/>
      <c r="CB272" s="214"/>
      <c r="CC272" s="214"/>
      <c r="CD272" s="214"/>
      <c r="CE272" s="214"/>
      <c r="CF272" s="214"/>
    </row>
    <row r="273" spans="1:84" x14ac:dyDescent="0.25">
      <c r="A273" s="214"/>
      <c r="B273" s="214"/>
      <c r="C273" s="214"/>
      <c r="D273" s="214"/>
      <c r="E273" s="214"/>
      <c r="F273" s="214"/>
      <c r="G273" s="214"/>
      <c r="H273" s="214"/>
      <c r="I273" s="214"/>
      <c r="J273" s="214"/>
      <c r="K273" s="214"/>
      <c r="L273" s="214"/>
      <c r="M273" s="214"/>
      <c r="N273" s="214"/>
      <c r="O273" s="214"/>
      <c r="P273" s="214"/>
      <c r="Q273" s="214"/>
      <c r="R273" s="214"/>
      <c r="S273" s="214"/>
      <c r="T273" s="214"/>
      <c r="U273" s="214"/>
      <c r="V273" s="214"/>
      <c r="W273" s="214"/>
      <c r="X273" s="214"/>
      <c r="Y273" s="214"/>
      <c r="Z273" s="214"/>
      <c r="AA273" s="214"/>
      <c r="AB273" s="214"/>
      <c r="AC273" s="214"/>
      <c r="AD273" s="214"/>
      <c r="AE273" s="214"/>
      <c r="AF273" s="214"/>
      <c r="AG273" s="214"/>
      <c r="AH273" s="214"/>
      <c r="AI273" s="214"/>
      <c r="AJ273" s="214"/>
      <c r="AK273" s="214"/>
      <c r="AL273" s="214"/>
      <c r="AM273" s="214"/>
      <c r="AN273" s="214"/>
      <c r="AO273" s="214"/>
      <c r="AP273" s="214"/>
      <c r="AQ273" s="214"/>
      <c r="AR273" s="214"/>
      <c r="AS273" s="214"/>
      <c r="AT273" s="214"/>
      <c r="AU273" s="214"/>
      <c r="AV273" s="214"/>
      <c r="AW273" s="214"/>
      <c r="AX273" s="214"/>
      <c r="AY273" s="214"/>
      <c r="AZ273" s="214"/>
      <c r="BA273" s="214"/>
      <c r="BB273" s="214"/>
      <c r="BC273" s="214"/>
      <c r="BD273" s="214"/>
      <c r="BE273" s="214"/>
      <c r="BF273" s="214"/>
      <c r="BG273" s="214"/>
      <c r="BH273" s="214"/>
      <c r="BI273" s="214"/>
      <c r="BJ273" s="214"/>
      <c r="BK273" s="214"/>
      <c r="BL273" s="214"/>
      <c r="BM273" s="214"/>
      <c r="BN273" s="214"/>
      <c r="BO273" s="214"/>
      <c r="BP273" s="214"/>
      <c r="BQ273" s="214"/>
      <c r="BR273" s="214"/>
      <c r="BS273" s="214"/>
      <c r="BT273" s="214"/>
      <c r="BU273" s="214"/>
      <c r="BV273" s="214"/>
      <c r="BW273" s="214"/>
      <c r="BX273" s="214"/>
      <c r="BY273" s="214"/>
      <c r="BZ273" s="214"/>
      <c r="CA273" s="214"/>
      <c r="CB273" s="214"/>
      <c r="CC273" s="214"/>
      <c r="CD273" s="214"/>
      <c r="CE273" s="214"/>
      <c r="CF273" s="214"/>
    </row>
    <row r="274" spans="1:84" x14ac:dyDescent="0.25">
      <c r="A274" s="214"/>
      <c r="B274" s="214"/>
      <c r="C274" s="214"/>
      <c r="D274" s="214"/>
      <c r="E274" s="214"/>
      <c r="F274" s="214"/>
      <c r="G274" s="214"/>
      <c r="H274" s="214"/>
      <c r="I274" s="214"/>
      <c r="J274" s="214"/>
      <c r="K274" s="214"/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  <c r="Y274" s="214"/>
      <c r="Z274" s="214"/>
      <c r="AA274" s="214"/>
      <c r="AB274" s="214"/>
      <c r="AC274" s="214"/>
      <c r="AD274" s="214"/>
      <c r="AE274" s="214"/>
      <c r="AF274" s="214"/>
      <c r="AG274" s="214"/>
      <c r="AH274" s="214"/>
      <c r="AI274" s="214"/>
      <c r="AJ274" s="214"/>
      <c r="AK274" s="214"/>
      <c r="AL274" s="214"/>
      <c r="AM274" s="214"/>
      <c r="AN274" s="214"/>
      <c r="AO274" s="214"/>
      <c r="AP274" s="214"/>
      <c r="AQ274" s="214"/>
      <c r="AR274" s="214"/>
      <c r="AS274" s="214"/>
      <c r="AT274" s="214"/>
      <c r="AU274" s="214"/>
      <c r="AV274" s="214"/>
      <c r="AW274" s="214"/>
      <c r="AX274" s="214"/>
      <c r="AY274" s="214"/>
      <c r="AZ274" s="214"/>
      <c r="BA274" s="214"/>
      <c r="BB274" s="214"/>
      <c r="BC274" s="214"/>
      <c r="BD274" s="214"/>
      <c r="BE274" s="214"/>
      <c r="BF274" s="214"/>
      <c r="BG274" s="214"/>
      <c r="BH274" s="214"/>
      <c r="BI274" s="214"/>
      <c r="BJ274" s="214"/>
      <c r="BK274" s="214"/>
      <c r="BL274" s="214"/>
      <c r="BM274" s="214"/>
      <c r="BN274" s="214"/>
      <c r="BO274" s="214"/>
      <c r="BP274" s="214"/>
      <c r="BQ274" s="214"/>
      <c r="BR274" s="214"/>
      <c r="BS274" s="214"/>
      <c r="BT274" s="214"/>
      <c r="BU274" s="214"/>
      <c r="BV274" s="214"/>
      <c r="BW274" s="214"/>
      <c r="BX274" s="214"/>
      <c r="BY274" s="214"/>
      <c r="BZ274" s="214"/>
      <c r="CA274" s="214"/>
      <c r="CB274" s="214"/>
      <c r="CC274" s="214"/>
      <c r="CD274" s="214"/>
      <c r="CE274" s="214"/>
      <c r="CF274" s="214"/>
    </row>
    <row r="275" spans="1:84" x14ac:dyDescent="0.25">
      <c r="A275" s="214"/>
      <c r="B275" s="214"/>
      <c r="C275" s="214"/>
      <c r="D275" s="214"/>
      <c r="E275" s="214"/>
      <c r="F275" s="214"/>
      <c r="G275" s="214"/>
      <c r="H275" s="214"/>
      <c r="I275" s="214"/>
      <c r="J275" s="214"/>
      <c r="K275" s="214"/>
      <c r="L275" s="214"/>
      <c r="M275" s="214"/>
      <c r="N275" s="214"/>
      <c r="O275" s="214"/>
      <c r="P275" s="214"/>
      <c r="Q275" s="214"/>
      <c r="R275" s="214"/>
      <c r="S275" s="214"/>
      <c r="T275" s="214"/>
      <c r="U275" s="214"/>
      <c r="V275" s="214"/>
      <c r="W275" s="214"/>
      <c r="X275" s="214"/>
      <c r="Y275" s="214"/>
      <c r="Z275" s="214"/>
      <c r="AA275" s="214"/>
      <c r="AB275" s="214"/>
      <c r="AC275" s="214"/>
      <c r="AD275" s="214"/>
      <c r="AE275" s="214"/>
      <c r="AF275" s="214"/>
      <c r="AG275" s="214"/>
      <c r="AH275" s="214"/>
      <c r="AI275" s="214"/>
      <c r="AJ275" s="214"/>
      <c r="AK275" s="214"/>
      <c r="AL275" s="214"/>
      <c r="AM275" s="214"/>
      <c r="AN275" s="214"/>
      <c r="AO275" s="214"/>
      <c r="AP275" s="214"/>
      <c r="AQ275" s="214"/>
      <c r="AR275" s="214"/>
      <c r="AS275" s="214"/>
      <c r="AT275" s="214"/>
      <c r="AU275" s="214"/>
      <c r="AV275" s="214"/>
      <c r="AW275" s="214"/>
      <c r="AX275" s="214"/>
      <c r="AY275" s="214"/>
      <c r="AZ275" s="214"/>
      <c r="BA275" s="214"/>
      <c r="BB275" s="214"/>
      <c r="BC275" s="214"/>
      <c r="BD275" s="214"/>
      <c r="BE275" s="214"/>
      <c r="BF275" s="214"/>
      <c r="BG275" s="214"/>
      <c r="BH275" s="214"/>
      <c r="BI275" s="214"/>
      <c r="BJ275" s="214"/>
      <c r="BK275" s="214"/>
      <c r="BL275" s="214"/>
      <c r="BM275" s="214"/>
      <c r="BN275" s="214"/>
      <c r="BO275" s="214"/>
      <c r="BP275" s="214"/>
      <c r="BQ275" s="214"/>
      <c r="BR275" s="214"/>
      <c r="BS275" s="214"/>
      <c r="BT275" s="214"/>
      <c r="BU275" s="214"/>
      <c r="BV275" s="214"/>
      <c r="BW275" s="214"/>
      <c r="BX275" s="214"/>
      <c r="BY275" s="214"/>
      <c r="BZ275" s="214"/>
      <c r="CA275" s="214"/>
      <c r="CB275" s="214"/>
      <c r="CC275" s="214"/>
      <c r="CD275" s="214"/>
      <c r="CE275" s="214"/>
      <c r="CF275" s="214"/>
    </row>
    <row r="276" spans="1:84" x14ac:dyDescent="0.25">
      <c r="A276" s="214"/>
      <c r="B276" s="214"/>
      <c r="C276" s="214"/>
      <c r="D276" s="214"/>
      <c r="E276" s="214"/>
      <c r="F276" s="214"/>
      <c r="G276" s="214"/>
      <c r="H276" s="214"/>
      <c r="I276" s="214"/>
      <c r="J276" s="214"/>
      <c r="K276" s="214"/>
      <c r="L276" s="214"/>
      <c r="M276" s="214"/>
      <c r="N276" s="214"/>
      <c r="O276" s="214"/>
      <c r="P276" s="214"/>
      <c r="Q276" s="214"/>
      <c r="R276" s="214"/>
      <c r="S276" s="214"/>
      <c r="T276" s="214"/>
      <c r="U276" s="214"/>
      <c r="V276" s="214"/>
      <c r="W276" s="214"/>
      <c r="X276" s="214"/>
      <c r="Y276" s="214"/>
      <c r="Z276" s="214"/>
      <c r="AA276" s="214"/>
      <c r="AB276" s="214"/>
      <c r="AC276" s="214"/>
      <c r="AD276" s="214"/>
      <c r="AE276" s="214"/>
      <c r="AF276" s="214"/>
      <c r="AG276" s="214"/>
      <c r="AH276" s="214"/>
      <c r="AI276" s="214"/>
      <c r="AJ276" s="214"/>
      <c r="AK276" s="214"/>
      <c r="AL276" s="214"/>
      <c r="AM276" s="214"/>
      <c r="AN276" s="214"/>
      <c r="AO276" s="214"/>
      <c r="AP276" s="214"/>
      <c r="AQ276" s="214"/>
      <c r="AR276" s="214"/>
      <c r="AS276" s="214"/>
      <c r="AT276" s="214"/>
      <c r="AU276" s="214"/>
      <c r="AV276" s="214"/>
      <c r="AW276" s="214"/>
      <c r="AX276" s="214"/>
      <c r="AY276" s="214"/>
      <c r="AZ276" s="214"/>
      <c r="BA276" s="214"/>
      <c r="BB276" s="214"/>
      <c r="BC276" s="214"/>
      <c r="BD276" s="214"/>
      <c r="BE276" s="214"/>
      <c r="BF276" s="214"/>
      <c r="BG276" s="214"/>
      <c r="BH276" s="214"/>
      <c r="BI276" s="214"/>
      <c r="BJ276" s="214"/>
      <c r="BK276" s="214"/>
      <c r="BL276" s="214"/>
      <c r="BM276" s="214"/>
      <c r="BN276" s="214"/>
      <c r="BO276" s="214"/>
      <c r="BP276" s="214"/>
      <c r="BQ276" s="214"/>
      <c r="BR276" s="214"/>
      <c r="BS276" s="214"/>
      <c r="BT276" s="214"/>
      <c r="BU276" s="214"/>
      <c r="BV276" s="214"/>
      <c r="BW276" s="214"/>
      <c r="BX276" s="214"/>
      <c r="BY276" s="214"/>
      <c r="BZ276" s="214"/>
      <c r="CA276" s="214"/>
      <c r="CB276" s="214"/>
      <c r="CC276" s="214"/>
      <c r="CD276" s="214"/>
      <c r="CE276" s="214"/>
      <c r="CF276" s="214"/>
    </row>
    <row r="277" spans="1:84" x14ac:dyDescent="0.25">
      <c r="A277" s="214"/>
      <c r="B277" s="214"/>
      <c r="C277" s="214"/>
      <c r="D277" s="214"/>
      <c r="E277" s="214"/>
      <c r="F277" s="214"/>
      <c r="G277" s="214"/>
      <c r="H277" s="214"/>
      <c r="I277" s="214"/>
      <c r="J277" s="214"/>
      <c r="K277" s="214"/>
      <c r="L277" s="214"/>
      <c r="M277" s="214"/>
      <c r="N277" s="214"/>
      <c r="O277" s="214"/>
      <c r="P277" s="214"/>
      <c r="Q277" s="214"/>
      <c r="R277" s="214"/>
      <c r="S277" s="214"/>
      <c r="T277" s="214"/>
      <c r="U277" s="214"/>
      <c r="V277" s="214"/>
      <c r="W277" s="214"/>
      <c r="X277" s="214"/>
      <c r="Y277" s="214"/>
      <c r="Z277" s="214"/>
      <c r="AA277" s="214"/>
      <c r="AB277" s="214"/>
      <c r="AC277" s="214"/>
      <c r="AD277" s="214"/>
      <c r="AE277" s="214"/>
      <c r="AF277" s="214"/>
      <c r="AG277" s="214"/>
      <c r="AH277" s="214"/>
      <c r="AI277" s="214"/>
      <c r="AJ277" s="214"/>
      <c r="AK277" s="214"/>
      <c r="AL277" s="214"/>
      <c r="AM277" s="214"/>
      <c r="AN277" s="214"/>
      <c r="AO277" s="214"/>
      <c r="AP277" s="214"/>
      <c r="AQ277" s="214"/>
      <c r="AR277" s="214"/>
      <c r="AS277" s="214"/>
      <c r="AT277" s="214"/>
      <c r="AU277" s="214"/>
      <c r="AV277" s="214"/>
      <c r="AW277" s="214"/>
      <c r="AX277" s="214"/>
      <c r="AY277" s="214"/>
      <c r="AZ277" s="214"/>
      <c r="BA277" s="214"/>
      <c r="BB277" s="214"/>
      <c r="BC277" s="214"/>
      <c r="BD277" s="214"/>
      <c r="BE277" s="214"/>
      <c r="BF277" s="214"/>
      <c r="BG277" s="214"/>
      <c r="BH277" s="214"/>
      <c r="BI277" s="214"/>
      <c r="BJ277" s="214"/>
      <c r="BK277" s="214"/>
      <c r="BL277" s="214"/>
      <c r="BM277" s="214"/>
      <c r="BN277" s="214"/>
      <c r="BO277" s="214"/>
      <c r="BP277" s="214"/>
      <c r="BQ277" s="214"/>
      <c r="BR277" s="214"/>
      <c r="BS277" s="214"/>
      <c r="BT277" s="214"/>
      <c r="BU277" s="214"/>
      <c r="BV277" s="214"/>
      <c r="BW277" s="214"/>
      <c r="BX277" s="214"/>
      <c r="BY277" s="214"/>
      <c r="BZ277" s="214"/>
      <c r="CA277" s="214"/>
      <c r="CB277" s="214"/>
      <c r="CC277" s="214"/>
      <c r="CD277" s="214"/>
      <c r="CE277" s="214"/>
      <c r="CF277" s="214"/>
    </row>
    <row r="278" spans="1:84" x14ac:dyDescent="0.25">
      <c r="A278" s="214"/>
      <c r="B278" s="214"/>
      <c r="C278" s="214"/>
      <c r="D278" s="214"/>
      <c r="E278" s="214"/>
      <c r="F278" s="214"/>
      <c r="G278" s="214"/>
      <c r="H278" s="214"/>
      <c r="I278" s="214"/>
      <c r="J278" s="214"/>
      <c r="K278" s="214"/>
      <c r="L278" s="214"/>
      <c r="M278" s="214"/>
      <c r="N278" s="214"/>
      <c r="O278" s="214"/>
      <c r="P278" s="214"/>
      <c r="Q278" s="214"/>
      <c r="R278" s="214"/>
      <c r="S278" s="214"/>
      <c r="T278" s="214"/>
      <c r="U278" s="214"/>
      <c r="V278" s="214"/>
      <c r="W278" s="214"/>
      <c r="X278" s="214"/>
      <c r="Y278" s="214"/>
      <c r="Z278" s="214"/>
      <c r="AA278" s="214"/>
      <c r="AB278" s="214"/>
      <c r="AC278" s="214"/>
      <c r="AD278" s="214"/>
      <c r="AE278" s="214"/>
      <c r="AF278" s="214"/>
      <c r="AG278" s="214"/>
      <c r="AH278" s="214"/>
      <c r="AI278" s="214"/>
      <c r="AJ278" s="214"/>
      <c r="AK278" s="214"/>
      <c r="AL278" s="214"/>
      <c r="AM278" s="214"/>
      <c r="AN278" s="214"/>
      <c r="AO278" s="214"/>
      <c r="AP278" s="214"/>
      <c r="AQ278" s="214"/>
      <c r="AR278" s="214"/>
      <c r="AS278" s="214"/>
      <c r="AT278" s="214"/>
      <c r="AU278" s="214"/>
      <c r="AV278" s="214"/>
      <c r="AW278" s="214"/>
      <c r="AX278" s="214"/>
      <c r="AY278" s="214"/>
      <c r="AZ278" s="214"/>
      <c r="BA278" s="214"/>
      <c r="BB278" s="214"/>
      <c r="BC278" s="214"/>
      <c r="BD278" s="214"/>
      <c r="BE278" s="214"/>
      <c r="BF278" s="214"/>
      <c r="BG278" s="214"/>
      <c r="BH278" s="214"/>
      <c r="BI278" s="214"/>
      <c r="BJ278" s="214"/>
      <c r="BK278" s="214"/>
      <c r="BL278" s="214"/>
      <c r="BM278" s="214"/>
      <c r="BN278" s="214"/>
      <c r="BO278" s="214"/>
      <c r="BP278" s="214"/>
      <c r="BQ278" s="214"/>
      <c r="BR278" s="214"/>
      <c r="BS278" s="214"/>
      <c r="BT278" s="214"/>
      <c r="BU278" s="214"/>
      <c r="BV278" s="214"/>
      <c r="BW278" s="214"/>
      <c r="BX278" s="214"/>
      <c r="BY278" s="214"/>
      <c r="BZ278" s="214"/>
      <c r="CA278" s="214"/>
      <c r="CB278" s="214"/>
      <c r="CC278" s="214"/>
      <c r="CD278" s="214"/>
      <c r="CE278" s="214"/>
      <c r="CF278" s="214"/>
    </row>
    <row r="279" spans="1:84" x14ac:dyDescent="0.25">
      <c r="A279" s="214"/>
      <c r="B279" s="214"/>
      <c r="C279" s="214"/>
      <c r="D279" s="214"/>
      <c r="E279" s="214"/>
      <c r="F279" s="214"/>
      <c r="G279" s="214"/>
      <c r="H279" s="214"/>
      <c r="I279" s="214"/>
      <c r="J279" s="214"/>
      <c r="K279" s="214"/>
      <c r="L279" s="214"/>
      <c r="M279" s="214"/>
      <c r="N279" s="214"/>
      <c r="O279" s="214"/>
      <c r="P279" s="214"/>
      <c r="Q279" s="214"/>
      <c r="R279" s="214"/>
      <c r="S279" s="214"/>
      <c r="T279" s="214"/>
      <c r="U279" s="214"/>
      <c r="V279" s="214"/>
      <c r="W279" s="214"/>
      <c r="X279" s="214"/>
      <c r="Y279" s="214"/>
      <c r="Z279" s="214"/>
      <c r="AA279" s="214"/>
      <c r="AB279" s="214"/>
      <c r="AC279" s="214"/>
      <c r="AD279" s="214"/>
      <c r="AE279" s="214"/>
      <c r="AF279" s="214"/>
      <c r="AG279" s="214"/>
      <c r="AH279" s="214"/>
      <c r="AI279" s="214"/>
      <c r="AJ279" s="214"/>
      <c r="AK279" s="214"/>
      <c r="AL279" s="214"/>
      <c r="AM279" s="214"/>
      <c r="AN279" s="214"/>
      <c r="AO279" s="214"/>
      <c r="AP279" s="214"/>
      <c r="AQ279" s="214"/>
      <c r="AR279" s="214"/>
      <c r="AS279" s="214"/>
      <c r="AT279" s="214"/>
      <c r="AU279" s="214"/>
      <c r="AV279" s="214"/>
      <c r="AW279" s="214"/>
      <c r="AX279" s="214"/>
      <c r="AY279" s="214"/>
      <c r="AZ279" s="214"/>
      <c r="BA279" s="214"/>
      <c r="BB279" s="214"/>
      <c r="BC279" s="214"/>
      <c r="BD279" s="214"/>
      <c r="BE279" s="214"/>
      <c r="BF279" s="214"/>
      <c r="BG279" s="214"/>
      <c r="BH279" s="214"/>
      <c r="BI279" s="214"/>
      <c r="BJ279" s="214"/>
      <c r="BK279" s="214"/>
      <c r="BL279" s="214"/>
      <c r="BM279" s="214"/>
      <c r="BN279" s="214"/>
      <c r="BO279" s="214"/>
      <c r="BP279" s="214"/>
      <c r="BQ279" s="214"/>
      <c r="BR279" s="214"/>
      <c r="BS279" s="214"/>
      <c r="BT279" s="214"/>
      <c r="BU279" s="214"/>
      <c r="BV279" s="214"/>
      <c r="BW279" s="214"/>
      <c r="BX279" s="214"/>
      <c r="BY279" s="214"/>
      <c r="BZ279" s="214"/>
      <c r="CA279" s="214"/>
      <c r="CB279" s="214"/>
      <c r="CC279" s="214"/>
      <c r="CD279" s="214"/>
      <c r="CE279" s="214"/>
      <c r="CF279" s="214"/>
    </row>
    <row r="280" spans="1:84" x14ac:dyDescent="0.25">
      <c r="A280" s="214"/>
      <c r="B280" s="214"/>
      <c r="C280" s="214"/>
      <c r="D280" s="214"/>
      <c r="E280" s="214"/>
      <c r="F280" s="214"/>
      <c r="G280" s="214"/>
      <c r="H280" s="214"/>
      <c r="I280" s="214"/>
      <c r="J280" s="214"/>
      <c r="K280" s="214"/>
      <c r="L280" s="214"/>
      <c r="M280" s="214"/>
      <c r="N280" s="214"/>
      <c r="O280" s="214"/>
      <c r="P280" s="214"/>
      <c r="Q280" s="214"/>
      <c r="R280" s="214"/>
      <c r="S280" s="214"/>
      <c r="T280" s="214"/>
      <c r="U280" s="214"/>
      <c r="V280" s="214"/>
      <c r="W280" s="214"/>
      <c r="X280" s="214"/>
      <c r="Y280" s="214"/>
      <c r="Z280" s="214"/>
      <c r="AA280" s="214"/>
      <c r="AB280" s="214"/>
      <c r="AC280" s="214"/>
      <c r="AD280" s="214"/>
      <c r="AE280" s="214"/>
      <c r="AF280" s="214"/>
      <c r="AG280" s="214"/>
      <c r="AH280" s="214"/>
      <c r="AI280" s="214"/>
      <c r="AJ280" s="214"/>
      <c r="AK280" s="214"/>
      <c r="AL280" s="214"/>
      <c r="AM280" s="214"/>
      <c r="AN280" s="214"/>
      <c r="AO280" s="214"/>
      <c r="AP280" s="214"/>
      <c r="AQ280" s="214"/>
      <c r="AR280" s="214"/>
      <c r="AS280" s="214"/>
      <c r="AT280" s="214"/>
      <c r="AU280" s="214"/>
      <c r="AV280" s="214"/>
      <c r="AW280" s="214"/>
      <c r="AX280" s="214"/>
      <c r="AY280" s="214"/>
      <c r="AZ280" s="214"/>
      <c r="BA280" s="214"/>
      <c r="BB280" s="214"/>
      <c r="BC280" s="214"/>
      <c r="BD280" s="214"/>
      <c r="BE280" s="214"/>
      <c r="BF280" s="214"/>
      <c r="BG280" s="214"/>
      <c r="BH280" s="214"/>
      <c r="BI280" s="214"/>
      <c r="BJ280" s="214"/>
      <c r="BK280" s="214"/>
      <c r="BL280" s="214"/>
      <c r="BM280" s="214"/>
      <c r="BN280" s="214"/>
      <c r="BO280" s="214"/>
      <c r="BP280" s="214"/>
      <c r="BQ280" s="214"/>
      <c r="BR280" s="214"/>
      <c r="BS280" s="214"/>
      <c r="BT280" s="214"/>
      <c r="BU280" s="214"/>
      <c r="BV280" s="214"/>
      <c r="BW280" s="214"/>
      <c r="BX280" s="214"/>
      <c r="BY280" s="214"/>
      <c r="BZ280" s="214"/>
      <c r="CA280" s="214"/>
      <c r="CB280" s="214"/>
      <c r="CC280" s="214"/>
      <c r="CD280" s="214"/>
      <c r="CE280" s="214"/>
      <c r="CF280" s="214"/>
    </row>
    <row r="281" spans="1:84" x14ac:dyDescent="0.25">
      <c r="A281" s="214"/>
      <c r="B281" s="214"/>
      <c r="C281" s="214"/>
      <c r="D281" s="214"/>
      <c r="E281" s="214"/>
      <c r="F281" s="214"/>
      <c r="G281" s="214"/>
      <c r="H281" s="214"/>
      <c r="I281" s="214"/>
      <c r="J281" s="214"/>
      <c r="K281" s="214"/>
      <c r="L281" s="214"/>
      <c r="M281" s="214"/>
      <c r="N281" s="214"/>
      <c r="O281" s="214"/>
      <c r="P281" s="214"/>
      <c r="Q281" s="214"/>
      <c r="R281" s="214"/>
      <c r="S281" s="214"/>
      <c r="T281" s="214"/>
      <c r="U281" s="214"/>
      <c r="V281" s="214"/>
      <c r="W281" s="214"/>
      <c r="X281" s="214"/>
      <c r="Y281" s="214"/>
      <c r="Z281" s="214"/>
      <c r="AA281" s="214"/>
      <c r="AB281" s="214"/>
      <c r="AC281" s="214"/>
      <c r="AD281" s="214"/>
      <c r="AE281" s="214"/>
      <c r="AF281" s="214"/>
      <c r="AG281" s="214"/>
      <c r="AH281" s="214"/>
      <c r="AI281" s="214"/>
      <c r="AJ281" s="214"/>
      <c r="AK281" s="214"/>
      <c r="AL281" s="214"/>
      <c r="AM281" s="214"/>
      <c r="AN281" s="214"/>
      <c r="AO281" s="214"/>
      <c r="AP281" s="214"/>
      <c r="AQ281" s="214"/>
      <c r="AR281" s="214"/>
      <c r="AS281" s="214"/>
      <c r="AT281" s="214"/>
      <c r="AU281" s="214"/>
      <c r="AV281" s="214"/>
      <c r="AW281" s="214"/>
      <c r="AX281" s="214"/>
      <c r="AY281" s="214"/>
      <c r="AZ281" s="214"/>
      <c r="BA281" s="214"/>
      <c r="BB281" s="214"/>
      <c r="BC281" s="214"/>
      <c r="BD281" s="214"/>
      <c r="BE281" s="214"/>
      <c r="BF281" s="214"/>
      <c r="BG281" s="214"/>
      <c r="BH281" s="214"/>
      <c r="BI281" s="214"/>
      <c r="BJ281" s="214"/>
      <c r="BK281" s="214"/>
      <c r="BL281" s="214"/>
      <c r="BM281" s="214"/>
      <c r="BN281" s="214"/>
      <c r="BO281" s="214"/>
      <c r="BP281" s="214"/>
      <c r="BQ281" s="214"/>
      <c r="BR281" s="214"/>
      <c r="BS281" s="214"/>
      <c r="BT281" s="214"/>
      <c r="BU281" s="214"/>
      <c r="BV281" s="214"/>
      <c r="BW281" s="214"/>
      <c r="BX281" s="214"/>
      <c r="BY281" s="214"/>
      <c r="BZ281" s="214"/>
      <c r="CA281" s="214"/>
      <c r="CB281" s="214"/>
      <c r="CC281" s="214"/>
      <c r="CD281" s="214"/>
      <c r="CE281" s="214"/>
      <c r="CF281" s="214"/>
    </row>
    <row r="282" spans="1:84" x14ac:dyDescent="0.25">
      <c r="A282" s="214"/>
      <c r="B282" s="214"/>
      <c r="C282" s="214"/>
      <c r="D282" s="214"/>
      <c r="E282" s="214"/>
      <c r="F282" s="214"/>
      <c r="G282" s="214"/>
      <c r="H282" s="214"/>
      <c r="I282" s="214"/>
      <c r="J282" s="214"/>
      <c r="K282" s="214"/>
      <c r="L282" s="214"/>
      <c r="M282" s="214"/>
      <c r="N282" s="214"/>
      <c r="O282" s="214"/>
      <c r="P282" s="214"/>
      <c r="Q282" s="214"/>
      <c r="R282" s="214"/>
      <c r="S282" s="214"/>
      <c r="T282" s="214"/>
      <c r="U282" s="214"/>
      <c r="V282" s="214"/>
      <c r="W282" s="214"/>
      <c r="X282" s="214"/>
      <c r="Y282" s="214"/>
      <c r="Z282" s="214"/>
      <c r="AA282" s="214"/>
      <c r="AB282" s="214"/>
      <c r="AC282" s="214"/>
      <c r="AD282" s="214"/>
      <c r="AE282" s="214"/>
      <c r="AF282" s="214"/>
      <c r="AG282" s="214"/>
      <c r="AH282" s="214"/>
      <c r="AI282" s="214"/>
      <c r="AJ282" s="214"/>
      <c r="AK282" s="214"/>
      <c r="AL282" s="214"/>
      <c r="AM282" s="214"/>
      <c r="AN282" s="214"/>
      <c r="AO282" s="214"/>
      <c r="AP282" s="214"/>
      <c r="AQ282" s="214"/>
      <c r="AR282" s="214"/>
      <c r="AS282" s="214"/>
      <c r="AT282" s="214"/>
      <c r="AU282" s="214"/>
      <c r="AV282" s="214"/>
      <c r="AW282" s="214"/>
      <c r="AX282" s="214"/>
      <c r="AY282" s="214"/>
      <c r="AZ282" s="214"/>
      <c r="BA282" s="214"/>
      <c r="BB282" s="214"/>
      <c r="BC282" s="214"/>
      <c r="BD282" s="214"/>
      <c r="BE282" s="214"/>
      <c r="BF282" s="214"/>
      <c r="BG282" s="214"/>
      <c r="BH282" s="214"/>
      <c r="BI282" s="214"/>
      <c r="BJ282" s="214"/>
      <c r="BK282" s="214"/>
      <c r="BL282" s="214"/>
      <c r="BM282" s="214"/>
      <c r="BN282" s="214"/>
      <c r="BO282" s="214"/>
      <c r="BP282" s="214"/>
      <c r="BQ282" s="214"/>
      <c r="BR282" s="214"/>
      <c r="BS282" s="214"/>
      <c r="BT282" s="214"/>
      <c r="BU282" s="214"/>
      <c r="BV282" s="214"/>
      <c r="BW282" s="214"/>
      <c r="BX282" s="214"/>
      <c r="BY282" s="214"/>
      <c r="BZ282" s="214"/>
      <c r="CA282" s="214"/>
      <c r="CB282" s="214"/>
      <c r="CC282" s="214"/>
      <c r="CD282" s="214"/>
      <c r="CE282" s="214"/>
      <c r="CF282" s="214"/>
    </row>
    <row r="283" spans="1:84" x14ac:dyDescent="0.25">
      <c r="A283" s="214"/>
      <c r="B283" s="214"/>
      <c r="C283" s="214"/>
      <c r="D283" s="214"/>
      <c r="E283" s="214"/>
      <c r="F283" s="214"/>
      <c r="G283" s="214"/>
      <c r="H283" s="214"/>
      <c r="I283" s="214"/>
      <c r="J283" s="214"/>
      <c r="K283" s="214"/>
      <c r="L283" s="214"/>
      <c r="M283" s="214"/>
      <c r="N283" s="214"/>
      <c r="O283" s="214"/>
      <c r="P283" s="214"/>
      <c r="Q283" s="214"/>
      <c r="R283" s="214"/>
      <c r="S283" s="214"/>
      <c r="T283" s="214"/>
      <c r="U283" s="214"/>
      <c r="V283" s="214"/>
      <c r="W283" s="214"/>
      <c r="X283" s="214"/>
      <c r="Y283" s="214"/>
      <c r="Z283" s="214"/>
      <c r="AA283" s="214"/>
      <c r="AB283" s="214"/>
      <c r="AC283" s="214"/>
      <c r="AD283" s="214"/>
      <c r="AE283" s="214"/>
      <c r="AF283" s="214"/>
      <c r="AG283" s="214"/>
      <c r="AH283" s="214"/>
      <c r="AI283" s="214"/>
      <c r="AJ283" s="214"/>
      <c r="AK283" s="214"/>
      <c r="AL283" s="214"/>
      <c r="AM283" s="214"/>
      <c r="AN283" s="214"/>
      <c r="AO283" s="214"/>
      <c r="AP283" s="214"/>
      <c r="AQ283" s="214"/>
      <c r="AR283" s="214"/>
      <c r="AS283" s="214"/>
      <c r="AT283" s="214"/>
      <c r="AU283" s="214"/>
      <c r="AV283" s="214"/>
      <c r="AW283" s="214"/>
      <c r="AX283" s="214"/>
      <c r="AY283" s="214"/>
      <c r="AZ283" s="214"/>
      <c r="BA283" s="214"/>
      <c r="BB283" s="214"/>
      <c r="BC283" s="214"/>
      <c r="BD283" s="214"/>
      <c r="BE283" s="214"/>
      <c r="BF283" s="214"/>
      <c r="BG283" s="214"/>
      <c r="BH283" s="214"/>
      <c r="BI283" s="214"/>
      <c r="BJ283" s="214"/>
      <c r="BK283" s="214"/>
      <c r="BL283" s="214"/>
      <c r="BM283" s="214"/>
      <c r="BN283" s="214"/>
      <c r="BO283" s="214"/>
      <c r="BP283" s="214"/>
      <c r="BQ283" s="214"/>
      <c r="BR283" s="214"/>
      <c r="BS283" s="214"/>
      <c r="BT283" s="214"/>
      <c r="BU283" s="214"/>
      <c r="BV283" s="214"/>
      <c r="BW283" s="214"/>
      <c r="BX283" s="214"/>
      <c r="BY283" s="214"/>
      <c r="BZ283" s="214"/>
      <c r="CA283" s="214"/>
      <c r="CB283" s="214"/>
      <c r="CC283" s="214"/>
      <c r="CD283" s="214"/>
      <c r="CE283" s="214"/>
      <c r="CF283" s="214"/>
    </row>
    <row r="284" spans="1:84" x14ac:dyDescent="0.25">
      <c r="A284" s="214"/>
      <c r="B284" s="214"/>
      <c r="C284" s="214"/>
      <c r="D284" s="214"/>
      <c r="E284" s="214"/>
      <c r="F284" s="214"/>
      <c r="G284" s="214"/>
      <c r="H284" s="214"/>
      <c r="I284" s="214"/>
      <c r="J284" s="214"/>
      <c r="K284" s="214"/>
      <c r="L284" s="214"/>
      <c r="M284" s="214"/>
      <c r="N284" s="214"/>
      <c r="O284" s="214"/>
      <c r="P284" s="214"/>
      <c r="Q284" s="214"/>
      <c r="R284" s="214"/>
      <c r="S284" s="214"/>
      <c r="T284" s="214"/>
      <c r="U284" s="214"/>
      <c r="V284" s="214"/>
      <c r="W284" s="214"/>
      <c r="X284" s="214"/>
      <c r="Y284" s="214"/>
      <c r="Z284" s="214"/>
      <c r="AA284" s="214"/>
      <c r="AB284" s="214"/>
      <c r="AC284" s="214"/>
      <c r="AD284" s="214"/>
      <c r="AE284" s="214"/>
      <c r="AF284" s="214"/>
      <c r="AG284" s="214"/>
      <c r="AH284" s="214"/>
      <c r="AI284" s="214"/>
      <c r="AJ284" s="214"/>
      <c r="AK284" s="214"/>
      <c r="AL284" s="214"/>
      <c r="AM284" s="214"/>
      <c r="AN284" s="214"/>
      <c r="AO284" s="214"/>
      <c r="AP284" s="214"/>
      <c r="AQ284" s="214"/>
      <c r="AR284" s="214"/>
      <c r="AS284" s="214"/>
      <c r="AT284" s="214"/>
      <c r="AU284" s="214"/>
      <c r="AV284" s="214"/>
      <c r="AW284" s="214"/>
      <c r="AX284" s="214"/>
      <c r="AY284" s="214"/>
      <c r="AZ284" s="214"/>
      <c r="BA284" s="214"/>
      <c r="BB284" s="214"/>
      <c r="BC284" s="214"/>
      <c r="BD284" s="214"/>
      <c r="BE284" s="214"/>
      <c r="BF284" s="214"/>
      <c r="BG284" s="214"/>
      <c r="BH284" s="214"/>
      <c r="BI284" s="214"/>
      <c r="BJ284" s="214"/>
      <c r="BK284" s="214"/>
      <c r="BL284" s="214"/>
      <c r="BM284" s="214"/>
      <c r="BN284" s="214"/>
      <c r="BO284" s="214"/>
      <c r="BP284" s="214"/>
      <c r="BQ284" s="214"/>
      <c r="BR284" s="214"/>
      <c r="BS284" s="214"/>
      <c r="BT284" s="214"/>
      <c r="BU284" s="214"/>
      <c r="BV284" s="214"/>
      <c r="BW284" s="214"/>
      <c r="BX284" s="214"/>
      <c r="BY284" s="214"/>
      <c r="BZ284" s="214"/>
      <c r="CA284" s="214"/>
      <c r="CB284" s="214"/>
      <c r="CC284" s="214"/>
      <c r="CD284" s="214"/>
      <c r="CE284" s="214"/>
      <c r="CF284" s="214"/>
    </row>
    <row r="285" spans="1:84" x14ac:dyDescent="0.25">
      <c r="A285" s="214"/>
      <c r="B285" s="214"/>
      <c r="C285" s="214"/>
      <c r="D285" s="214"/>
      <c r="E285" s="214"/>
      <c r="F285" s="214"/>
      <c r="G285" s="214"/>
      <c r="H285" s="214"/>
      <c r="I285" s="214"/>
      <c r="J285" s="214"/>
      <c r="K285" s="214"/>
      <c r="L285" s="214"/>
      <c r="M285" s="214"/>
      <c r="N285" s="214"/>
      <c r="O285" s="214"/>
      <c r="P285" s="214"/>
      <c r="Q285" s="214"/>
      <c r="R285" s="214"/>
      <c r="S285" s="214"/>
      <c r="T285" s="214"/>
      <c r="U285" s="214"/>
      <c r="V285" s="214"/>
      <c r="W285" s="214"/>
      <c r="X285" s="214"/>
      <c r="Y285" s="214"/>
      <c r="Z285" s="214"/>
      <c r="AA285" s="214"/>
      <c r="AB285" s="214"/>
      <c r="AC285" s="214"/>
      <c r="AD285" s="214"/>
      <c r="AE285" s="214"/>
      <c r="AF285" s="214"/>
      <c r="AG285" s="214"/>
      <c r="AH285" s="214"/>
      <c r="AI285" s="214"/>
      <c r="AJ285" s="214"/>
      <c r="AK285" s="214"/>
      <c r="AL285" s="214"/>
      <c r="AM285" s="214"/>
      <c r="AN285" s="214"/>
      <c r="AO285" s="214"/>
      <c r="AP285" s="214"/>
      <c r="AQ285" s="214"/>
      <c r="AR285" s="214"/>
      <c r="AS285" s="214"/>
      <c r="AT285" s="214"/>
      <c r="AU285" s="214"/>
      <c r="AV285" s="214"/>
      <c r="AW285" s="214"/>
      <c r="AX285" s="214"/>
      <c r="AY285" s="214"/>
      <c r="AZ285" s="214"/>
      <c r="BA285" s="214"/>
      <c r="BB285" s="214"/>
      <c r="BC285" s="214"/>
      <c r="BD285" s="214"/>
      <c r="BE285" s="214"/>
      <c r="BF285" s="214"/>
      <c r="BG285" s="214"/>
      <c r="BH285" s="214"/>
      <c r="BI285" s="214"/>
      <c r="BJ285" s="214"/>
      <c r="BK285" s="214"/>
      <c r="BL285" s="214"/>
      <c r="BM285" s="214"/>
      <c r="BN285" s="214"/>
      <c r="BO285" s="214"/>
      <c r="BP285" s="214"/>
      <c r="BQ285" s="214"/>
      <c r="BR285" s="214"/>
      <c r="BS285" s="214"/>
      <c r="BT285" s="214"/>
      <c r="BU285" s="214"/>
      <c r="BV285" s="214"/>
      <c r="BW285" s="214"/>
      <c r="BX285" s="214"/>
      <c r="BY285" s="214"/>
      <c r="BZ285" s="214"/>
      <c r="CA285" s="214"/>
      <c r="CB285" s="214"/>
      <c r="CC285" s="214"/>
      <c r="CD285" s="214"/>
      <c r="CE285" s="214"/>
      <c r="CF285" s="214"/>
    </row>
    <row r="286" spans="1:84" x14ac:dyDescent="0.25">
      <c r="A286" s="214"/>
      <c r="B286" s="214"/>
      <c r="C286" s="214"/>
      <c r="D286" s="214"/>
      <c r="E286" s="214"/>
      <c r="F286" s="214"/>
      <c r="G286" s="214"/>
      <c r="H286" s="214"/>
      <c r="I286" s="214"/>
      <c r="J286" s="214"/>
      <c r="K286" s="214"/>
      <c r="L286" s="214"/>
      <c r="M286" s="214"/>
      <c r="N286" s="214"/>
      <c r="O286" s="214"/>
      <c r="P286" s="214"/>
      <c r="Q286" s="214"/>
      <c r="R286" s="214"/>
      <c r="S286" s="214"/>
      <c r="T286" s="214"/>
      <c r="U286" s="214"/>
      <c r="V286" s="214"/>
      <c r="W286" s="214"/>
      <c r="X286" s="214"/>
      <c r="Y286" s="214"/>
      <c r="Z286" s="214"/>
      <c r="AA286" s="214"/>
      <c r="AB286" s="214"/>
      <c r="AC286" s="214"/>
      <c r="AD286" s="214"/>
      <c r="AE286" s="214"/>
      <c r="AF286" s="214"/>
      <c r="AG286" s="214"/>
      <c r="AH286" s="214"/>
      <c r="AI286" s="214"/>
      <c r="AJ286" s="214"/>
      <c r="AK286" s="214"/>
      <c r="AL286" s="214"/>
      <c r="AM286" s="214"/>
      <c r="AN286" s="214"/>
      <c r="AO286" s="214"/>
      <c r="AP286" s="214"/>
      <c r="AQ286" s="214"/>
      <c r="AR286" s="214"/>
      <c r="AS286" s="214"/>
      <c r="AT286" s="214"/>
      <c r="AU286" s="214"/>
      <c r="AV286" s="214"/>
      <c r="AW286" s="214"/>
      <c r="AX286" s="214"/>
      <c r="AY286" s="214"/>
      <c r="AZ286" s="214"/>
      <c r="BA286" s="214"/>
      <c r="BB286" s="214"/>
      <c r="BC286" s="214"/>
      <c r="BD286" s="214"/>
      <c r="BE286" s="214"/>
      <c r="BF286" s="214"/>
      <c r="BG286" s="214"/>
      <c r="BH286" s="214"/>
      <c r="BI286" s="214"/>
      <c r="BJ286" s="214"/>
      <c r="BK286" s="214"/>
      <c r="BL286" s="214"/>
      <c r="BM286" s="214"/>
      <c r="BN286" s="214"/>
      <c r="BO286" s="214"/>
      <c r="BP286" s="214"/>
      <c r="BQ286" s="214"/>
      <c r="BR286" s="214"/>
      <c r="BS286" s="214"/>
      <c r="BT286" s="214"/>
      <c r="BU286" s="214"/>
      <c r="BV286" s="214"/>
      <c r="BW286" s="214"/>
      <c r="BX286" s="214"/>
      <c r="BY286" s="214"/>
      <c r="BZ286" s="214"/>
      <c r="CA286" s="214"/>
      <c r="CB286" s="214"/>
      <c r="CC286" s="214"/>
      <c r="CD286" s="214"/>
      <c r="CE286" s="214"/>
      <c r="CF286" s="214"/>
    </row>
    <row r="287" spans="1:84" x14ac:dyDescent="0.25">
      <c r="A287" s="214"/>
      <c r="B287" s="214"/>
      <c r="C287" s="214"/>
      <c r="D287" s="214"/>
      <c r="E287" s="214"/>
      <c r="F287" s="214"/>
      <c r="G287" s="214"/>
      <c r="H287" s="214"/>
      <c r="I287" s="214"/>
      <c r="J287" s="214"/>
      <c r="K287" s="214"/>
      <c r="L287" s="214"/>
      <c r="M287" s="214"/>
      <c r="N287" s="214"/>
      <c r="O287" s="214"/>
      <c r="P287" s="214"/>
      <c r="Q287" s="214"/>
      <c r="R287" s="214"/>
      <c r="S287" s="214"/>
      <c r="T287" s="214"/>
      <c r="U287" s="214"/>
      <c r="V287" s="214"/>
      <c r="W287" s="214"/>
      <c r="X287" s="214"/>
      <c r="Y287" s="214"/>
      <c r="Z287" s="214"/>
      <c r="AA287" s="214"/>
      <c r="AB287" s="214"/>
      <c r="AC287" s="214"/>
      <c r="AD287" s="214"/>
      <c r="AE287" s="214"/>
      <c r="AF287" s="214"/>
      <c r="AG287" s="214"/>
      <c r="AH287" s="214"/>
      <c r="AI287" s="214"/>
      <c r="AJ287" s="214"/>
      <c r="AK287" s="214"/>
      <c r="AL287" s="214"/>
      <c r="AM287" s="214"/>
      <c r="AN287" s="214"/>
      <c r="AO287" s="214"/>
      <c r="AP287" s="214"/>
      <c r="AQ287" s="214"/>
      <c r="AR287" s="214"/>
      <c r="AS287" s="214"/>
      <c r="AT287" s="214"/>
      <c r="AU287" s="214"/>
      <c r="AV287" s="214"/>
      <c r="AW287" s="214"/>
      <c r="AX287" s="214"/>
      <c r="AY287" s="214"/>
      <c r="AZ287" s="214"/>
      <c r="BA287" s="214"/>
      <c r="BB287" s="214"/>
      <c r="BC287" s="214"/>
      <c r="BD287" s="214"/>
      <c r="BE287" s="214"/>
      <c r="BF287" s="214"/>
      <c r="BG287" s="214"/>
      <c r="BH287" s="214"/>
      <c r="BI287" s="214"/>
      <c r="BJ287" s="214"/>
      <c r="BK287" s="214"/>
      <c r="BL287" s="214"/>
      <c r="BM287" s="214"/>
      <c r="BN287" s="214"/>
      <c r="BO287" s="214"/>
      <c r="BP287" s="214"/>
      <c r="BQ287" s="214"/>
      <c r="BR287" s="214"/>
      <c r="BS287" s="214"/>
      <c r="BT287" s="214"/>
      <c r="BU287" s="214"/>
      <c r="BV287" s="214"/>
      <c r="BW287" s="214"/>
      <c r="BX287" s="214"/>
      <c r="BY287" s="214"/>
      <c r="BZ287" s="214"/>
      <c r="CA287" s="214"/>
      <c r="CB287" s="214"/>
      <c r="CC287" s="214"/>
      <c r="CD287" s="214"/>
      <c r="CE287" s="214"/>
      <c r="CF287" s="214"/>
    </row>
    <row r="288" spans="1:84" x14ac:dyDescent="0.25">
      <c r="A288" s="214"/>
      <c r="B288" s="214"/>
      <c r="C288" s="214"/>
      <c r="D288" s="214"/>
      <c r="E288" s="214"/>
      <c r="F288" s="214"/>
      <c r="G288" s="214"/>
      <c r="H288" s="214"/>
      <c r="I288" s="214"/>
      <c r="J288" s="214"/>
      <c r="K288" s="214"/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  <c r="Y288" s="214"/>
      <c r="Z288" s="214"/>
      <c r="AA288" s="214"/>
      <c r="AB288" s="214"/>
      <c r="AC288" s="214"/>
      <c r="AD288" s="214"/>
      <c r="AE288" s="214"/>
      <c r="AF288" s="214"/>
      <c r="AG288" s="214"/>
      <c r="AH288" s="214"/>
      <c r="AI288" s="214"/>
      <c r="AJ288" s="214"/>
      <c r="AK288" s="214"/>
      <c r="AL288" s="214"/>
      <c r="AM288" s="214"/>
      <c r="AN288" s="214"/>
      <c r="AO288" s="214"/>
      <c r="AP288" s="214"/>
      <c r="AQ288" s="214"/>
      <c r="AR288" s="214"/>
      <c r="AS288" s="214"/>
      <c r="AT288" s="214"/>
      <c r="AU288" s="214"/>
      <c r="AV288" s="214"/>
      <c r="AW288" s="214"/>
      <c r="AX288" s="214"/>
      <c r="AY288" s="214"/>
      <c r="AZ288" s="214"/>
      <c r="BA288" s="214"/>
      <c r="BB288" s="214"/>
      <c r="BC288" s="214"/>
      <c r="BD288" s="214"/>
      <c r="BE288" s="214"/>
      <c r="BF288" s="214"/>
      <c r="BG288" s="214"/>
      <c r="BH288" s="214"/>
      <c r="BI288" s="214"/>
      <c r="BJ288" s="214"/>
      <c r="BK288" s="214"/>
      <c r="BL288" s="214"/>
      <c r="BM288" s="214"/>
      <c r="BN288" s="214"/>
      <c r="BO288" s="214"/>
      <c r="BP288" s="214"/>
      <c r="BQ288" s="214"/>
      <c r="BR288" s="214"/>
      <c r="BS288" s="214"/>
      <c r="BT288" s="214"/>
      <c r="BU288" s="214"/>
      <c r="BV288" s="214"/>
      <c r="BW288" s="214"/>
      <c r="BX288" s="214"/>
      <c r="BY288" s="214"/>
      <c r="BZ288" s="214"/>
      <c r="CA288" s="214"/>
      <c r="CB288" s="214"/>
      <c r="CC288" s="214"/>
      <c r="CD288" s="214"/>
      <c r="CE288" s="214"/>
      <c r="CF288" s="214"/>
    </row>
    <row r="289" spans="1:84" x14ac:dyDescent="0.25">
      <c r="A289" s="214"/>
      <c r="B289" s="214"/>
      <c r="C289" s="214"/>
      <c r="D289" s="214"/>
      <c r="E289" s="214"/>
      <c r="F289" s="214"/>
      <c r="G289" s="214"/>
      <c r="H289" s="214"/>
      <c r="I289" s="214"/>
      <c r="J289" s="214"/>
      <c r="K289" s="214"/>
      <c r="L289" s="214"/>
      <c r="M289" s="214"/>
      <c r="N289" s="214"/>
      <c r="O289" s="214"/>
      <c r="P289" s="214"/>
      <c r="Q289" s="214"/>
      <c r="R289" s="214"/>
      <c r="S289" s="214"/>
      <c r="T289" s="214"/>
      <c r="U289" s="214"/>
      <c r="V289" s="214"/>
      <c r="W289" s="214"/>
      <c r="X289" s="214"/>
      <c r="Y289" s="214"/>
      <c r="Z289" s="214"/>
      <c r="AA289" s="214"/>
      <c r="AB289" s="214"/>
      <c r="AC289" s="214"/>
      <c r="AD289" s="214"/>
      <c r="AE289" s="214"/>
      <c r="AF289" s="214"/>
      <c r="AG289" s="214"/>
      <c r="AH289" s="214"/>
      <c r="AI289" s="214"/>
      <c r="AJ289" s="214"/>
      <c r="AK289" s="214"/>
      <c r="AL289" s="214"/>
      <c r="AM289" s="214"/>
      <c r="AN289" s="214"/>
      <c r="AO289" s="214"/>
      <c r="AP289" s="214"/>
      <c r="AQ289" s="214"/>
      <c r="AR289" s="214"/>
      <c r="AS289" s="214"/>
      <c r="AT289" s="214"/>
      <c r="AU289" s="214"/>
      <c r="AV289" s="214"/>
      <c r="AW289" s="214"/>
      <c r="AX289" s="214"/>
      <c r="AY289" s="214"/>
      <c r="AZ289" s="214"/>
      <c r="BA289" s="214"/>
      <c r="BB289" s="214"/>
      <c r="BC289" s="214"/>
      <c r="BD289" s="214"/>
      <c r="BE289" s="214"/>
      <c r="BF289" s="214"/>
      <c r="BG289" s="214"/>
      <c r="BH289" s="214"/>
      <c r="BI289" s="214"/>
      <c r="BJ289" s="214"/>
      <c r="BK289" s="214"/>
      <c r="BL289" s="214"/>
      <c r="BM289" s="214"/>
      <c r="BN289" s="214"/>
      <c r="BO289" s="214"/>
      <c r="BP289" s="214"/>
      <c r="BQ289" s="214"/>
      <c r="BR289" s="214"/>
      <c r="BS289" s="214"/>
      <c r="BT289" s="214"/>
      <c r="BU289" s="214"/>
      <c r="BV289" s="214"/>
      <c r="BW289" s="214"/>
      <c r="BX289" s="214"/>
      <c r="BY289" s="214"/>
      <c r="BZ289" s="214"/>
      <c r="CA289" s="214"/>
      <c r="CB289" s="214"/>
      <c r="CC289" s="214"/>
      <c r="CD289" s="214"/>
      <c r="CE289" s="214"/>
      <c r="CF289" s="214"/>
    </row>
    <row r="290" spans="1:84" x14ac:dyDescent="0.25">
      <c r="A290" s="214"/>
      <c r="B290" s="214"/>
      <c r="C290" s="214"/>
      <c r="D290" s="214"/>
      <c r="E290" s="214"/>
      <c r="F290" s="214"/>
      <c r="G290" s="214"/>
      <c r="H290" s="214"/>
      <c r="I290" s="214"/>
      <c r="J290" s="214"/>
      <c r="K290" s="214"/>
      <c r="L290" s="214"/>
      <c r="M290" s="214"/>
      <c r="N290" s="214"/>
      <c r="O290" s="214"/>
      <c r="P290" s="214"/>
      <c r="Q290" s="214"/>
      <c r="R290" s="214"/>
      <c r="S290" s="214"/>
      <c r="T290" s="214"/>
      <c r="U290" s="214"/>
      <c r="V290" s="214"/>
      <c r="W290" s="214"/>
      <c r="X290" s="214"/>
      <c r="Y290" s="214"/>
      <c r="Z290" s="214"/>
      <c r="AA290" s="214"/>
      <c r="AB290" s="214"/>
      <c r="AC290" s="214"/>
      <c r="AD290" s="214"/>
      <c r="AE290" s="214"/>
      <c r="AF290" s="214"/>
      <c r="AG290" s="214"/>
      <c r="AH290" s="214"/>
      <c r="AI290" s="214"/>
      <c r="AJ290" s="214"/>
      <c r="AK290" s="214"/>
      <c r="AL290" s="214"/>
      <c r="AM290" s="214"/>
      <c r="AN290" s="214"/>
      <c r="AO290" s="214"/>
      <c r="AP290" s="214"/>
      <c r="AQ290" s="214"/>
      <c r="AR290" s="214"/>
      <c r="AS290" s="214"/>
      <c r="AT290" s="214"/>
      <c r="AU290" s="214"/>
      <c r="AV290" s="214"/>
      <c r="AW290" s="214"/>
      <c r="AX290" s="214"/>
      <c r="AY290" s="214"/>
      <c r="AZ290" s="214"/>
      <c r="BA290" s="214"/>
      <c r="BB290" s="214"/>
      <c r="BC290" s="214"/>
      <c r="BD290" s="214"/>
      <c r="BE290" s="214"/>
      <c r="BF290" s="214"/>
      <c r="BG290" s="214"/>
      <c r="BH290" s="214"/>
      <c r="BI290" s="214"/>
      <c r="BJ290" s="214"/>
      <c r="BK290" s="214"/>
      <c r="BL290" s="214"/>
      <c r="BM290" s="214"/>
      <c r="BN290" s="214"/>
      <c r="BO290" s="214"/>
      <c r="BP290" s="214"/>
      <c r="BQ290" s="214"/>
      <c r="BR290" s="214"/>
      <c r="BS290" s="214"/>
      <c r="BT290" s="214"/>
      <c r="BU290" s="214"/>
      <c r="BV290" s="214"/>
      <c r="BW290" s="214"/>
      <c r="BX290" s="214"/>
      <c r="BY290" s="214"/>
      <c r="BZ290" s="214"/>
      <c r="CA290" s="214"/>
      <c r="CB290" s="214"/>
      <c r="CC290" s="214"/>
      <c r="CD290" s="214"/>
      <c r="CE290" s="214"/>
      <c r="CF290" s="214"/>
    </row>
    <row r="291" spans="1:84" x14ac:dyDescent="0.25">
      <c r="A291" s="214"/>
      <c r="B291" s="214"/>
      <c r="C291" s="214"/>
      <c r="D291" s="214"/>
      <c r="E291" s="214"/>
      <c r="F291" s="214"/>
      <c r="G291" s="214"/>
      <c r="H291" s="214"/>
      <c r="I291" s="214"/>
      <c r="J291" s="214"/>
      <c r="K291" s="214"/>
      <c r="L291" s="214"/>
      <c r="M291" s="214"/>
      <c r="N291" s="214"/>
      <c r="O291" s="214"/>
      <c r="P291" s="214"/>
      <c r="Q291" s="214"/>
      <c r="R291" s="214"/>
      <c r="S291" s="214"/>
      <c r="T291" s="214"/>
      <c r="U291" s="214"/>
      <c r="V291" s="214"/>
      <c r="W291" s="214"/>
      <c r="X291" s="214"/>
      <c r="Y291" s="214"/>
      <c r="Z291" s="214"/>
      <c r="AA291" s="214"/>
      <c r="AB291" s="214"/>
      <c r="AC291" s="214"/>
      <c r="AD291" s="214"/>
      <c r="AE291" s="214"/>
      <c r="AF291" s="214"/>
      <c r="AG291" s="214"/>
      <c r="AH291" s="214"/>
      <c r="AI291" s="214"/>
      <c r="AJ291" s="214"/>
      <c r="AK291" s="214"/>
      <c r="AL291" s="214"/>
      <c r="AM291" s="214"/>
      <c r="AN291" s="214"/>
      <c r="AO291" s="214"/>
      <c r="AP291" s="214"/>
      <c r="AQ291" s="214"/>
      <c r="AR291" s="214"/>
      <c r="AS291" s="214"/>
      <c r="AT291" s="214"/>
      <c r="AU291" s="214"/>
      <c r="AV291" s="214"/>
      <c r="AW291" s="214"/>
      <c r="AX291" s="214"/>
      <c r="AY291" s="214"/>
      <c r="AZ291" s="214"/>
      <c r="BA291" s="214"/>
      <c r="BB291" s="214"/>
      <c r="BC291" s="214"/>
      <c r="BD291" s="214"/>
      <c r="BE291" s="214"/>
      <c r="BF291" s="214"/>
      <c r="BG291" s="214"/>
      <c r="BH291" s="214"/>
      <c r="BI291" s="214"/>
      <c r="BJ291" s="214"/>
      <c r="BK291" s="214"/>
      <c r="BL291" s="214"/>
      <c r="BM291" s="214"/>
      <c r="BN291" s="214"/>
      <c r="BO291" s="214"/>
      <c r="BP291" s="214"/>
      <c r="BQ291" s="214"/>
      <c r="BR291" s="214"/>
      <c r="BS291" s="214"/>
      <c r="BT291" s="214"/>
      <c r="BU291" s="214"/>
      <c r="BV291" s="214"/>
      <c r="BW291" s="214"/>
      <c r="BX291" s="214"/>
      <c r="BY291" s="214"/>
      <c r="BZ291" s="214"/>
      <c r="CA291" s="214"/>
      <c r="CB291" s="214"/>
      <c r="CC291" s="214"/>
      <c r="CD291" s="214"/>
      <c r="CE291" s="214"/>
      <c r="CF291" s="214"/>
    </row>
    <row r="292" spans="1:84" x14ac:dyDescent="0.25">
      <c r="A292" s="214"/>
      <c r="B292" s="214"/>
      <c r="C292" s="214"/>
      <c r="D292" s="214"/>
      <c r="E292" s="214"/>
      <c r="F292" s="214"/>
      <c r="G292" s="214"/>
      <c r="H292" s="214"/>
      <c r="I292" s="214"/>
      <c r="J292" s="214"/>
      <c r="K292" s="214"/>
      <c r="L292" s="214"/>
      <c r="M292" s="214"/>
      <c r="N292" s="214"/>
      <c r="O292" s="214"/>
      <c r="P292" s="214"/>
      <c r="Q292" s="214"/>
      <c r="R292" s="214"/>
      <c r="S292" s="214"/>
      <c r="T292" s="214"/>
      <c r="U292" s="214"/>
      <c r="V292" s="214"/>
      <c r="W292" s="214"/>
      <c r="X292" s="214"/>
      <c r="Y292" s="214"/>
      <c r="Z292" s="214"/>
      <c r="AA292" s="214"/>
      <c r="AB292" s="214"/>
      <c r="AC292" s="214"/>
      <c r="AD292" s="214"/>
      <c r="AE292" s="214"/>
      <c r="AF292" s="214"/>
      <c r="AG292" s="214"/>
      <c r="AH292" s="214"/>
      <c r="AI292" s="214"/>
      <c r="AJ292" s="214"/>
      <c r="AK292" s="214"/>
      <c r="AL292" s="214"/>
      <c r="AM292" s="214"/>
      <c r="AN292" s="214"/>
      <c r="AO292" s="214"/>
      <c r="AP292" s="214"/>
      <c r="AQ292" s="214"/>
      <c r="AR292" s="214"/>
      <c r="AS292" s="214"/>
      <c r="AT292" s="214"/>
      <c r="AU292" s="214"/>
      <c r="AV292" s="214"/>
      <c r="AW292" s="214"/>
      <c r="AX292" s="214"/>
      <c r="AY292" s="214"/>
      <c r="AZ292" s="214"/>
      <c r="BA292" s="214"/>
      <c r="BB292" s="214"/>
      <c r="BC292" s="214"/>
      <c r="BD292" s="214"/>
      <c r="BE292" s="214"/>
      <c r="BF292" s="214"/>
      <c r="BG292" s="214"/>
      <c r="BH292" s="214"/>
      <c r="BI292" s="214"/>
      <c r="BJ292" s="214"/>
      <c r="BK292" s="214"/>
      <c r="BL292" s="214"/>
      <c r="BM292" s="214"/>
      <c r="BN292" s="214"/>
      <c r="BO292" s="214"/>
      <c r="BP292" s="214"/>
      <c r="BQ292" s="214"/>
      <c r="BR292" s="214"/>
      <c r="BS292" s="214"/>
      <c r="BT292" s="214"/>
      <c r="BU292" s="214"/>
      <c r="BV292" s="214"/>
      <c r="BW292" s="214"/>
      <c r="BX292" s="214"/>
      <c r="BY292" s="214"/>
      <c r="BZ292" s="214"/>
      <c r="CA292" s="214"/>
      <c r="CB292" s="214"/>
      <c r="CC292" s="214"/>
      <c r="CD292" s="214"/>
      <c r="CE292" s="214"/>
      <c r="CF292" s="214"/>
    </row>
    <row r="293" spans="1:84" x14ac:dyDescent="0.25">
      <c r="A293" s="214"/>
      <c r="B293" s="214"/>
      <c r="C293" s="214"/>
      <c r="D293" s="214"/>
      <c r="E293" s="214"/>
      <c r="F293" s="214"/>
      <c r="G293" s="214"/>
      <c r="H293" s="214"/>
      <c r="I293" s="214"/>
      <c r="J293" s="214"/>
      <c r="K293" s="214"/>
      <c r="L293" s="214"/>
      <c r="M293" s="214"/>
      <c r="N293" s="214"/>
      <c r="O293" s="214"/>
      <c r="P293" s="214"/>
      <c r="Q293" s="214"/>
      <c r="R293" s="214"/>
      <c r="S293" s="214"/>
      <c r="T293" s="214"/>
      <c r="U293" s="214"/>
      <c r="V293" s="214"/>
      <c r="W293" s="214"/>
      <c r="X293" s="214"/>
      <c r="Y293" s="214"/>
      <c r="Z293" s="214"/>
      <c r="AA293" s="214"/>
      <c r="AB293" s="214"/>
      <c r="AC293" s="214"/>
      <c r="AD293" s="214"/>
      <c r="AE293" s="214"/>
      <c r="AF293" s="214"/>
      <c r="AG293" s="214"/>
      <c r="AH293" s="214"/>
      <c r="AI293" s="214"/>
      <c r="AJ293" s="214"/>
      <c r="AK293" s="214"/>
      <c r="AL293" s="214"/>
      <c r="AM293" s="214"/>
      <c r="AN293" s="214"/>
      <c r="AO293" s="214"/>
      <c r="AP293" s="214"/>
      <c r="AQ293" s="214"/>
      <c r="AR293" s="214"/>
      <c r="AS293" s="214"/>
      <c r="AT293" s="214"/>
      <c r="AU293" s="214"/>
      <c r="AV293" s="214"/>
      <c r="AW293" s="214"/>
      <c r="AX293" s="214"/>
      <c r="AY293" s="214"/>
      <c r="AZ293" s="214"/>
      <c r="BA293" s="214"/>
      <c r="BB293" s="214"/>
      <c r="BC293" s="214"/>
      <c r="BD293" s="214"/>
      <c r="BE293" s="214"/>
      <c r="BF293" s="214"/>
      <c r="BG293" s="214"/>
      <c r="BH293" s="214"/>
      <c r="BI293" s="214"/>
      <c r="BJ293" s="214"/>
      <c r="BK293" s="214"/>
      <c r="BL293" s="214"/>
      <c r="BM293" s="214"/>
      <c r="BN293" s="214"/>
      <c r="BO293" s="214"/>
      <c r="BP293" s="214"/>
      <c r="BQ293" s="214"/>
      <c r="BR293" s="214"/>
      <c r="BS293" s="214"/>
      <c r="BT293" s="214"/>
      <c r="BU293" s="214"/>
      <c r="BV293" s="214"/>
      <c r="BW293" s="214"/>
      <c r="BX293" s="214"/>
      <c r="BY293" s="214"/>
      <c r="BZ293" s="214"/>
      <c r="CA293" s="214"/>
      <c r="CB293" s="214"/>
      <c r="CC293" s="214"/>
      <c r="CD293" s="214"/>
      <c r="CE293" s="214"/>
      <c r="CF293" s="214"/>
    </row>
    <row r="294" spans="1:84" x14ac:dyDescent="0.25">
      <c r="A294" s="214"/>
      <c r="B294" s="214"/>
      <c r="C294" s="214"/>
      <c r="D294" s="214"/>
      <c r="E294" s="214"/>
      <c r="F294" s="214"/>
      <c r="G294" s="214"/>
      <c r="H294" s="214"/>
      <c r="I294" s="214"/>
      <c r="J294" s="214"/>
      <c r="K294" s="214"/>
      <c r="L294" s="214"/>
      <c r="M294" s="214"/>
      <c r="N294" s="214"/>
      <c r="O294" s="214"/>
      <c r="P294" s="214"/>
      <c r="Q294" s="214"/>
      <c r="R294" s="214"/>
      <c r="S294" s="214"/>
      <c r="T294" s="214"/>
      <c r="U294" s="214"/>
      <c r="V294" s="214"/>
      <c r="W294" s="214"/>
      <c r="X294" s="214"/>
      <c r="Y294" s="214"/>
      <c r="Z294" s="214"/>
      <c r="AA294" s="214"/>
      <c r="AB294" s="214"/>
      <c r="AC294" s="214"/>
      <c r="AD294" s="214"/>
      <c r="AE294" s="214"/>
      <c r="AF294" s="214"/>
      <c r="AG294" s="214"/>
      <c r="AH294" s="214"/>
      <c r="AI294" s="214"/>
      <c r="AJ294" s="214"/>
      <c r="AK294" s="214"/>
      <c r="AL294" s="214"/>
      <c r="AM294" s="214"/>
      <c r="AN294" s="214"/>
      <c r="AO294" s="214"/>
      <c r="AP294" s="214"/>
      <c r="AQ294" s="214"/>
      <c r="AR294" s="214"/>
      <c r="AS294" s="214"/>
      <c r="AT294" s="214"/>
      <c r="AU294" s="214"/>
      <c r="AV294" s="214"/>
      <c r="AW294" s="214"/>
      <c r="AX294" s="214"/>
      <c r="AY294" s="214"/>
      <c r="AZ294" s="214"/>
      <c r="BA294" s="214"/>
      <c r="BB294" s="214"/>
      <c r="BC294" s="214"/>
      <c r="BD294" s="214"/>
      <c r="BE294" s="214"/>
      <c r="BF294" s="214"/>
      <c r="BG294" s="214"/>
      <c r="BH294" s="214"/>
      <c r="BI294" s="214"/>
      <c r="BJ294" s="214"/>
      <c r="BK294" s="214"/>
      <c r="BL294" s="214"/>
      <c r="BM294" s="214"/>
      <c r="BN294" s="214"/>
      <c r="BO294" s="214"/>
      <c r="BP294" s="214"/>
      <c r="BQ294" s="214"/>
      <c r="BR294" s="214"/>
      <c r="BS294" s="214"/>
      <c r="BT294" s="214"/>
      <c r="BU294" s="214"/>
      <c r="BV294" s="214"/>
      <c r="BW294" s="214"/>
      <c r="BX294" s="214"/>
      <c r="BY294" s="214"/>
      <c r="BZ294" s="214"/>
      <c r="CA294" s="214"/>
      <c r="CB294" s="214"/>
      <c r="CC294" s="214"/>
      <c r="CD294" s="214"/>
      <c r="CE294" s="214"/>
      <c r="CF294" s="214"/>
    </row>
    <row r="295" spans="1:84" x14ac:dyDescent="0.25">
      <c r="A295" s="214"/>
      <c r="B295" s="214"/>
      <c r="C295" s="214"/>
      <c r="D295" s="214"/>
      <c r="E295" s="214"/>
      <c r="F295" s="214"/>
      <c r="G295" s="214"/>
      <c r="H295" s="214"/>
      <c r="I295" s="214"/>
      <c r="J295" s="214"/>
      <c r="K295" s="214"/>
      <c r="L295" s="214"/>
      <c r="M295" s="214"/>
      <c r="N295" s="214"/>
      <c r="O295" s="214"/>
      <c r="P295" s="214"/>
      <c r="Q295" s="214"/>
      <c r="R295" s="214"/>
      <c r="S295" s="214"/>
      <c r="T295" s="214"/>
      <c r="U295" s="214"/>
      <c r="V295" s="214"/>
      <c r="W295" s="214"/>
      <c r="X295" s="214"/>
      <c r="Y295" s="214"/>
      <c r="Z295" s="214"/>
      <c r="AA295" s="214"/>
      <c r="AB295" s="214"/>
      <c r="AC295" s="214"/>
      <c r="AD295" s="214"/>
      <c r="AE295" s="214"/>
      <c r="AF295" s="214"/>
      <c r="AG295" s="214"/>
      <c r="AH295" s="214"/>
      <c r="AI295" s="214"/>
      <c r="AJ295" s="214"/>
      <c r="AK295" s="214"/>
      <c r="AL295" s="214"/>
      <c r="AM295" s="214"/>
      <c r="AN295" s="214"/>
      <c r="AO295" s="214"/>
      <c r="AP295" s="214"/>
      <c r="AQ295" s="214"/>
      <c r="AR295" s="214"/>
      <c r="AS295" s="214"/>
      <c r="AT295" s="214"/>
      <c r="AU295" s="214"/>
      <c r="AV295" s="214"/>
      <c r="AW295" s="214"/>
      <c r="AX295" s="214"/>
      <c r="AY295" s="214"/>
      <c r="AZ295" s="214"/>
      <c r="BA295" s="214"/>
      <c r="BB295" s="214"/>
      <c r="BC295" s="214"/>
      <c r="BD295" s="214"/>
      <c r="BE295" s="214"/>
      <c r="BF295" s="214"/>
      <c r="BG295" s="214"/>
      <c r="BH295" s="214"/>
      <c r="BI295" s="214"/>
      <c r="BJ295" s="214"/>
      <c r="BK295" s="214"/>
      <c r="BL295" s="214"/>
      <c r="BM295" s="214"/>
      <c r="BN295" s="214"/>
      <c r="BO295" s="214"/>
      <c r="BP295" s="214"/>
      <c r="BQ295" s="214"/>
      <c r="BR295" s="214"/>
      <c r="BS295" s="214"/>
      <c r="BT295" s="214"/>
      <c r="BU295" s="214"/>
      <c r="BV295" s="214"/>
      <c r="BW295" s="214"/>
      <c r="BX295" s="214"/>
      <c r="BY295" s="214"/>
      <c r="BZ295" s="214"/>
      <c r="CA295" s="214"/>
      <c r="CB295" s="214"/>
      <c r="CC295" s="214"/>
      <c r="CD295" s="214"/>
      <c r="CE295" s="214"/>
      <c r="CF295" s="214"/>
    </row>
    <row r="296" spans="1:84" x14ac:dyDescent="0.25">
      <c r="A296" s="214"/>
      <c r="B296" s="214"/>
      <c r="C296" s="214"/>
      <c r="D296" s="214"/>
      <c r="E296" s="214"/>
      <c r="F296" s="214"/>
      <c r="G296" s="214"/>
      <c r="H296" s="214"/>
      <c r="I296" s="214"/>
      <c r="J296" s="214"/>
      <c r="K296" s="214"/>
      <c r="L296" s="214"/>
      <c r="M296" s="214"/>
      <c r="N296" s="214"/>
      <c r="O296" s="214"/>
      <c r="P296" s="214"/>
      <c r="Q296" s="214"/>
      <c r="R296" s="214"/>
      <c r="S296" s="214"/>
      <c r="T296" s="214"/>
      <c r="U296" s="214"/>
      <c r="V296" s="214"/>
      <c r="W296" s="214"/>
      <c r="X296" s="214"/>
      <c r="Y296" s="214"/>
      <c r="Z296" s="214"/>
      <c r="AA296" s="214"/>
      <c r="AB296" s="214"/>
      <c r="AC296" s="214"/>
      <c r="AD296" s="214"/>
      <c r="AE296" s="214"/>
      <c r="AF296" s="214"/>
      <c r="AG296" s="214"/>
      <c r="AH296" s="214"/>
      <c r="AI296" s="214"/>
      <c r="AJ296" s="214"/>
      <c r="AK296" s="214"/>
      <c r="AL296" s="214"/>
      <c r="AM296" s="214"/>
      <c r="AN296" s="214"/>
      <c r="AO296" s="214"/>
      <c r="AP296" s="214"/>
      <c r="AQ296" s="214"/>
      <c r="AR296" s="214"/>
      <c r="AS296" s="214"/>
      <c r="AT296" s="214"/>
      <c r="AU296" s="214"/>
      <c r="AV296" s="214"/>
      <c r="AW296" s="214"/>
      <c r="AX296" s="214"/>
      <c r="AY296" s="214"/>
      <c r="AZ296" s="214"/>
      <c r="BA296" s="214"/>
      <c r="BB296" s="214"/>
      <c r="BC296" s="214"/>
      <c r="BD296" s="214"/>
      <c r="BE296" s="214"/>
      <c r="BF296" s="214"/>
      <c r="BG296" s="214"/>
      <c r="BH296" s="214"/>
      <c r="BI296" s="214"/>
      <c r="BJ296" s="214"/>
      <c r="BK296" s="214"/>
      <c r="BL296" s="214"/>
      <c r="BM296" s="214"/>
      <c r="BN296" s="214"/>
      <c r="BO296" s="214"/>
      <c r="BP296" s="214"/>
      <c r="BQ296" s="214"/>
      <c r="BR296" s="214"/>
      <c r="BS296" s="214"/>
      <c r="BT296" s="214"/>
      <c r="BU296" s="214"/>
      <c r="BV296" s="214"/>
      <c r="BW296" s="214"/>
      <c r="BX296" s="214"/>
      <c r="BY296" s="214"/>
      <c r="BZ296" s="214"/>
      <c r="CA296" s="214"/>
      <c r="CB296" s="214"/>
      <c r="CC296" s="214"/>
      <c r="CD296" s="214"/>
      <c r="CE296" s="214"/>
      <c r="CF296" s="214"/>
    </row>
    <row r="297" spans="1:84" x14ac:dyDescent="0.25">
      <c r="A297" s="214"/>
      <c r="B297" s="214"/>
      <c r="C297" s="214"/>
      <c r="D297" s="214"/>
      <c r="E297" s="214"/>
      <c r="F297" s="214"/>
      <c r="G297" s="214"/>
      <c r="H297" s="214"/>
      <c r="I297" s="214"/>
      <c r="J297" s="214"/>
      <c r="K297" s="214"/>
      <c r="L297" s="214"/>
      <c r="M297" s="214"/>
      <c r="N297" s="214"/>
      <c r="O297" s="214"/>
      <c r="P297" s="214"/>
      <c r="Q297" s="214"/>
      <c r="R297" s="214"/>
      <c r="S297" s="214"/>
      <c r="T297" s="214"/>
      <c r="U297" s="214"/>
      <c r="V297" s="214"/>
      <c r="W297" s="214"/>
      <c r="X297" s="214"/>
      <c r="Y297" s="214"/>
      <c r="Z297" s="214"/>
      <c r="AA297" s="214"/>
      <c r="AB297" s="214"/>
      <c r="AC297" s="214"/>
      <c r="AD297" s="214"/>
      <c r="AE297" s="214"/>
      <c r="AF297" s="214"/>
      <c r="AG297" s="214"/>
      <c r="AH297" s="214"/>
      <c r="AI297" s="214"/>
      <c r="AJ297" s="214"/>
      <c r="AK297" s="214"/>
      <c r="AL297" s="214"/>
      <c r="AM297" s="214"/>
      <c r="AN297" s="214"/>
      <c r="AO297" s="214"/>
      <c r="AP297" s="214"/>
      <c r="AQ297" s="214"/>
      <c r="AR297" s="214"/>
      <c r="AS297" s="214"/>
      <c r="AT297" s="214"/>
      <c r="AU297" s="214"/>
      <c r="AV297" s="214"/>
      <c r="AW297" s="214"/>
      <c r="AX297" s="214"/>
      <c r="AY297" s="214"/>
      <c r="AZ297" s="214"/>
      <c r="BA297" s="214"/>
      <c r="BB297" s="214"/>
      <c r="BC297" s="214"/>
      <c r="BD297" s="214"/>
      <c r="BE297" s="214"/>
      <c r="BF297" s="214"/>
      <c r="BG297" s="214"/>
      <c r="BH297" s="214"/>
      <c r="BI297" s="214"/>
      <c r="BJ297" s="214"/>
      <c r="BK297" s="214"/>
      <c r="BL297" s="214"/>
      <c r="BM297" s="214"/>
      <c r="BN297" s="214"/>
      <c r="BO297" s="214"/>
      <c r="BP297" s="214"/>
      <c r="BQ297" s="214"/>
      <c r="BR297" s="214"/>
      <c r="BS297" s="214"/>
      <c r="BT297" s="214"/>
      <c r="BU297" s="214"/>
      <c r="BV297" s="214"/>
      <c r="BW297" s="214"/>
      <c r="BX297" s="214"/>
      <c r="BY297" s="214"/>
      <c r="BZ297" s="214"/>
      <c r="CA297" s="214"/>
      <c r="CB297" s="214"/>
      <c r="CC297" s="214"/>
      <c r="CD297" s="214"/>
      <c r="CE297" s="214"/>
      <c r="CF297" s="214"/>
    </row>
    <row r="298" spans="1:84" x14ac:dyDescent="0.25">
      <c r="A298" s="214"/>
      <c r="B298" s="214"/>
      <c r="C298" s="214"/>
      <c r="D298" s="214"/>
      <c r="E298" s="214"/>
      <c r="F298" s="214"/>
      <c r="G298" s="214"/>
      <c r="H298" s="214"/>
      <c r="I298" s="214"/>
      <c r="J298" s="214"/>
      <c r="K298" s="214"/>
      <c r="L298" s="214"/>
      <c r="M298" s="214"/>
      <c r="N298" s="214"/>
      <c r="O298" s="214"/>
      <c r="P298" s="214"/>
      <c r="Q298" s="214"/>
      <c r="R298" s="214"/>
      <c r="S298" s="214"/>
      <c r="T298" s="214"/>
      <c r="U298" s="214"/>
      <c r="V298" s="214"/>
      <c r="W298" s="214"/>
      <c r="X298" s="214"/>
      <c r="Y298" s="214"/>
      <c r="Z298" s="214"/>
      <c r="AA298" s="214"/>
      <c r="AB298" s="214"/>
      <c r="AC298" s="214"/>
      <c r="AD298" s="214"/>
      <c r="AE298" s="214"/>
      <c r="AF298" s="214"/>
      <c r="AG298" s="214"/>
      <c r="AH298" s="214"/>
      <c r="AI298" s="214"/>
      <c r="AJ298" s="214"/>
      <c r="AK298" s="214"/>
      <c r="AL298" s="214"/>
      <c r="AM298" s="214"/>
      <c r="AN298" s="214"/>
      <c r="AO298" s="214"/>
      <c r="AP298" s="214"/>
      <c r="AQ298" s="214"/>
      <c r="AR298" s="214"/>
      <c r="AS298" s="214"/>
      <c r="AT298" s="214"/>
      <c r="AU298" s="214"/>
      <c r="AV298" s="214"/>
      <c r="AW298" s="214"/>
      <c r="AX298" s="214"/>
      <c r="AY298" s="214"/>
      <c r="AZ298" s="214"/>
      <c r="BA298" s="214"/>
      <c r="BB298" s="214"/>
      <c r="BC298" s="214"/>
      <c r="BD298" s="214"/>
      <c r="BE298" s="214"/>
      <c r="BF298" s="214"/>
      <c r="BG298" s="214"/>
      <c r="BH298" s="214"/>
      <c r="BI298" s="214"/>
      <c r="BJ298" s="214"/>
      <c r="BK298" s="214"/>
      <c r="BL298" s="214"/>
      <c r="BM298" s="214"/>
      <c r="BN298" s="214"/>
      <c r="BO298" s="214"/>
      <c r="BP298" s="214"/>
      <c r="BQ298" s="214"/>
      <c r="BR298" s="214"/>
      <c r="BS298" s="214"/>
      <c r="BT298" s="214"/>
      <c r="BU298" s="214"/>
      <c r="BV298" s="214"/>
      <c r="BW298" s="214"/>
      <c r="BX298" s="214"/>
      <c r="BY298" s="214"/>
      <c r="BZ298" s="214"/>
      <c r="CA298" s="214"/>
      <c r="CB298" s="214"/>
      <c r="CC298" s="214"/>
      <c r="CD298" s="214"/>
      <c r="CE298" s="214"/>
      <c r="CF298" s="214"/>
    </row>
    <row r="299" spans="1:84" x14ac:dyDescent="0.25">
      <c r="A299" s="214"/>
      <c r="B299" s="214"/>
      <c r="C299" s="214"/>
      <c r="D299" s="214"/>
      <c r="E299" s="214"/>
      <c r="F299" s="214"/>
      <c r="G299" s="214"/>
      <c r="H299" s="214"/>
      <c r="I299" s="214"/>
      <c r="J299" s="214"/>
      <c r="K299" s="214"/>
      <c r="L299" s="214"/>
      <c r="M299" s="214"/>
      <c r="N299" s="214"/>
      <c r="O299" s="214"/>
      <c r="P299" s="214"/>
      <c r="Q299" s="214"/>
      <c r="R299" s="214"/>
      <c r="S299" s="214"/>
      <c r="T299" s="214"/>
      <c r="U299" s="214"/>
      <c r="V299" s="214"/>
      <c r="W299" s="214"/>
      <c r="X299" s="214"/>
      <c r="Y299" s="214"/>
      <c r="Z299" s="214"/>
      <c r="AA299" s="214"/>
      <c r="AB299" s="214"/>
      <c r="AC299" s="214"/>
      <c r="AD299" s="214"/>
      <c r="AE299" s="214"/>
      <c r="AF299" s="214"/>
      <c r="AG299" s="214"/>
      <c r="AH299" s="214"/>
      <c r="AI299" s="214"/>
      <c r="AJ299" s="214"/>
      <c r="AK299" s="214"/>
      <c r="AL299" s="214"/>
      <c r="AM299" s="214"/>
      <c r="AN299" s="214"/>
      <c r="AO299" s="214"/>
      <c r="AP299" s="214"/>
      <c r="AQ299" s="214"/>
      <c r="AR299" s="214"/>
      <c r="AS299" s="214"/>
      <c r="AT299" s="214"/>
      <c r="AU299" s="214"/>
      <c r="AV299" s="214"/>
      <c r="AW299" s="214"/>
      <c r="AX299" s="214"/>
      <c r="AY299" s="214"/>
      <c r="AZ299" s="214"/>
      <c r="BA299" s="214"/>
      <c r="BB299" s="214"/>
      <c r="BC299" s="214"/>
      <c r="BD299" s="214"/>
      <c r="BE299" s="214"/>
      <c r="BF299" s="214"/>
      <c r="BG299" s="214"/>
      <c r="BH299" s="214"/>
      <c r="BI299" s="214"/>
      <c r="BJ299" s="214"/>
      <c r="BK299" s="214"/>
      <c r="BL299" s="214"/>
      <c r="BM299" s="214"/>
      <c r="BN299" s="214"/>
      <c r="BO299" s="214"/>
      <c r="BP299" s="214"/>
      <c r="BQ299" s="214"/>
      <c r="BR299" s="214"/>
      <c r="BS299" s="214"/>
      <c r="BT299" s="214"/>
      <c r="BU299" s="214"/>
      <c r="BV299" s="214"/>
      <c r="BW299" s="214"/>
      <c r="BX299" s="214"/>
      <c r="BY299" s="214"/>
      <c r="BZ299" s="214"/>
      <c r="CA299" s="214"/>
      <c r="CB299" s="214"/>
      <c r="CC299" s="214"/>
      <c r="CD299" s="214"/>
      <c r="CE299" s="214"/>
      <c r="CF299" s="214"/>
    </row>
    <row r="300" spans="1:84" x14ac:dyDescent="0.25">
      <c r="A300" s="214"/>
      <c r="B300" s="214"/>
      <c r="C300" s="214"/>
      <c r="D300" s="214"/>
      <c r="E300" s="214"/>
      <c r="F300" s="214"/>
      <c r="G300" s="214"/>
      <c r="H300" s="214"/>
      <c r="I300" s="214"/>
      <c r="J300" s="214"/>
      <c r="K300" s="214"/>
      <c r="L300" s="214"/>
      <c r="M300" s="214"/>
      <c r="N300" s="214"/>
      <c r="O300" s="214"/>
      <c r="P300" s="214"/>
      <c r="Q300" s="214"/>
      <c r="R300" s="214"/>
      <c r="S300" s="214"/>
      <c r="T300" s="214"/>
      <c r="U300" s="214"/>
      <c r="V300" s="214"/>
      <c r="W300" s="214"/>
      <c r="X300" s="214"/>
      <c r="Y300" s="214"/>
      <c r="Z300" s="214"/>
      <c r="AA300" s="214"/>
      <c r="AB300" s="214"/>
      <c r="AC300" s="214"/>
      <c r="AD300" s="214"/>
      <c r="AE300" s="214"/>
      <c r="AF300" s="214"/>
      <c r="AG300" s="214"/>
      <c r="AH300" s="214"/>
      <c r="AI300" s="214"/>
      <c r="AJ300" s="214"/>
      <c r="AK300" s="214"/>
      <c r="AL300" s="214"/>
      <c r="AM300" s="214"/>
      <c r="AN300" s="214"/>
      <c r="AO300" s="214"/>
      <c r="AP300" s="214"/>
      <c r="AQ300" s="214"/>
      <c r="AR300" s="214"/>
      <c r="AS300" s="214"/>
      <c r="AT300" s="214"/>
      <c r="AU300" s="214"/>
      <c r="AV300" s="214"/>
      <c r="AW300" s="214"/>
      <c r="AX300" s="214"/>
      <c r="AY300" s="214"/>
      <c r="AZ300" s="214"/>
      <c r="BA300" s="214"/>
      <c r="BB300" s="214"/>
      <c r="BC300" s="214"/>
      <c r="BD300" s="214"/>
      <c r="BE300" s="214"/>
      <c r="BF300" s="214"/>
      <c r="BG300" s="214"/>
      <c r="BH300" s="214"/>
      <c r="BI300" s="214"/>
      <c r="BJ300" s="214"/>
      <c r="BK300" s="214"/>
      <c r="BL300" s="214"/>
      <c r="BM300" s="214"/>
      <c r="BN300" s="214"/>
      <c r="BO300" s="214"/>
      <c r="BP300" s="214"/>
      <c r="BQ300" s="214"/>
      <c r="BR300" s="214"/>
      <c r="BS300" s="214"/>
      <c r="BT300" s="214"/>
      <c r="BU300" s="214"/>
      <c r="BV300" s="214"/>
      <c r="BW300" s="214"/>
      <c r="BX300" s="214"/>
      <c r="BY300" s="214"/>
      <c r="BZ300" s="214"/>
      <c r="CA300" s="214"/>
      <c r="CB300" s="214"/>
      <c r="CC300" s="214"/>
      <c r="CD300" s="214"/>
      <c r="CE300" s="214"/>
      <c r="CF300" s="214"/>
    </row>
    <row r="301" spans="1:84" x14ac:dyDescent="0.25">
      <c r="A301" s="214"/>
      <c r="B301" s="214"/>
      <c r="C301" s="214"/>
      <c r="D301" s="214"/>
      <c r="E301" s="214"/>
      <c r="F301" s="214"/>
      <c r="G301" s="214"/>
      <c r="H301" s="214"/>
      <c r="I301" s="214"/>
      <c r="J301" s="214"/>
      <c r="K301" s="214"/>
      <c r="L301" s="214"/>
      <c r="M301" s="214"/>
      <c r="N301" s="214"/>
      <c r="O301" s="214"/>
      <c r="P301" s="214"/>
      <c r="Q301" s="214"/>
      <c r="R301" s="214"/>
      <c r="S301" s="214"/>
      <c r="T301" s="214"/>
      <c r="U301" s="214"/>
      <c r="V301" s="214"/>
      <c r="W301" s="214"/>
      <c r="X301" s="214"/>
      <c r="Y301" s="214"/>
      <c r="Z301" s="214"/>
      <c r="AA301" s="214"/>
      <c r="AB301" s="214"/>
      <c r="AC301" s="214"/>
      <c r="AD301" s="214"/>
      <c r="AE301" s="214"/>
      <c r="AF301" s="214"/>
      <c r="AG301" s="214"/>
      <c r="AH301" s="214"/>
      <c r="AI301" s="214"/>
      <c r="AJ301" s="214"/>
      <c r="AK301" s="214"/>
      <c r="AL301" s="214"/>
      <c r="AM301" s="214"/>
      <c r="AN301" s="214"/>
      <c r="AO301" s="214"/>
      <c r="AP301" s="214"/>
      <c r="AQ301" s="214"/>
      <c r="AR301" s="214"/>
      <c r="AS301" s="214"/>
      <c r="AT301" s="214"/>
      <c r="AU301" s="214"/>
      <c r="AV301" s="214"/>
      <c r="AW301" s="214"/>
      <c r="AX301" s="214"/>
      <c r="AY301" s="214"/>
      <c r="AZ301" s="214"/>
      <c r="BA301" s="214"/>
      <c r="BB301" s="214"/>
      <c r="BC301" s="214"/>
      <c r="BD301" s="214"/>
      <c r="BE301" s="214"/>
      <c r="BF301" s="214"/>
      <c r="BG301" s="214"/>
      <c r="BH301" s="214"/>
      <c r="BI301" s="214"/>
      <c r="BJ301" s="214"/>
      <c r="BK301" s="214"/>
      <c r="BL301" s="214"/>
      <c r="BM301" s="214"/>
      <c r="BN301" s="214"/>
      <c r="BO301" s="214"/>
      <c r="BP301" s="214"/>
      <c r="BQ301" s="214"/>
      <c r="BR301" s="214"/>
      <c r="BS301" s="214"/>
      <c r="BT301" s="214"/>
      <c r="BU301" s="214"/>
      <c r="BV301" s="214"/>
      <c r="BW301" s="214"/>
      <c r="BX301" s="214"/>
      <c r="BY301" s="214"/>
      <c r="BZ301" s="214"/>
      <c r="CA301" s="214"/>
      <c r="CB301" s="214"/>
      <c r="CC301" s="214"/>
      <c r="CD301" s="214"/>
      <c r="CE301" s="214"/>
      <c r="CF301" s="214"/>
    </row>
    <row r="302" spans="1:84" x14ac:dyDescent="0.25">
      <c r="A302" s="214"/>
      <c r="B302" s="214"/>
      <c r="C302" s="214"/>
      <c r="D302" s="214"/>
      <c r="E302" s="214"/>
      <c r="F302" s="214"/>
      <c r="G302" s="214"/>
      <c r="H302" s="214"/>
      <c r="I302" s="214"/>
      <c r="J302" s="214"/>
      <c r="K302" s="214"/>
      <c r="L302" s="214"/>
      <c r="M302" s="214"/>
      <c r="N302" s="214"/>
      <c r="O302" s="214"/>
      <c r="P302" s="214"/>
      <c r="Q302" s="214"/>
      <c r="R302" s="214"/>
      <c r="S302" s="214"/>
      <c r="T302" s="214"/>
      <c r="U302" s="214"/>
      <c r="V302" s="214"/>
      <c r="W302" s="214"/>
      <c r="X302" s="214"/>
      <c r="Y302" s="214"/>
      <c r="Z302" s="214"/>
      <c r="AA302" s="214"/>
      <c r="AB302" s="214"/>
      <c r="AC302" s="214"/>
      <c r="AD302" s="214"/>
      <c r="AE302" s="214"/>
      <c r="AF302" s="214"/>
      <c r="AG302" s="214"/>
      <c r="AH302" s="214"/>
      <c r="AI302" s="214"/>
      <c r="AJ302" s="214"/>
      <c r="AK302" s="214"/>
      <c r="AL302" s="214"/>
      <c r="AM302" s="214"/>
      <c r="AN302" s="214"/>
      <c r="AO302" s="214"/>
      <c r="AP302" s="214"/>
      <c r="AQ302" s="214"/>
      <c r="AR302" s="214"/>
      <c r="AS302" s="214"/>
      <c r="AT302" s="214"/>
      <c r="AU302" s="214"/>
      <c r="AV302" s="214"/>
      <c r="AW302" s="214"/>
      <c r="AX302" s="214"/>
      <c r="AY302" s="214"/>
      <c r="AZ302" s="214"/>
      <c r="BA302" s="214"/>
      <c r="BB302" s="214"/>
      <c r="BC302" s="214"/>
      <c r="BD302" s="214"/>
      <c r="BE302" s="214"/>
      <c r="BF302" s="214"/>
      <c r="BG302" s="214"/>
      <c r="BH302" s="214"/>
      <c r="BI302" s="214"/>
      <c r="BJ302" s="214"/>
      <c r="BK302" s="214"/>
      <c r="BL302" s="214"/>
      <c r="BM302" s="214"/>
      <c r="BN302" s="214"/>
      <c r="BO302" s="214"/>
      <c r="BP302" s="214"/>
      <c r="BQ302" s="214"/>
      <c r="BR302" s="214"/>
      <c r="BS302" s="214"/>
      <c r="BT302" s="214"/>
      <c r="BU302" s="214"/>
      <c r="BV302" s="214"/>
      <c r="BW302" s="214"/>
      <c r="BX302" s="214"/>
      <c r="BY302" s="214"/>
      <c r="BZ302" s="214"/>
      <c r="CA302" s="214"/>
      <c r="CB302" s="214"/>
      <c r="CC302" s="214"/>
      <c r="CD302" s="214"/>
      <c r="CE302" s="214"/>
      <c r="CF302" s="214"/>
    </row>
    <row r="303" spans="1:84" x14ac:dyDescent="0.25">
      <c r="A303" s="214"/>
      <c r="B303" s="214"/>
      <c r="C303" s="214"/>
      <c r="D303" s="214"/>
      <c r="E303" s="214"/>
      <c r="F303" s="214"/>
      <c r="G303" s="214"/>
      <c r="H303" s="214"/>
      <c r="I303" s="214"/>
      <c r="J303" s="214"/>
      <c r="K303" s="214"/>
      <c r="L303" s="214"/>
      <c r="M303" s="214"/>
      <c r="N303" s="214"/>
      <c r="O303" s="214"/>
      <c r="P303" s="214"/>
      <c r="Q303" s="214"/>
      <c r="R303" s="214"/>
      <c r="S303" s="214"/>
      <c r="T303" s="214"/>
      <c r="U303" s="214"/>
      <c r="V303" s="214"/>
      <c r="W303" s="214"/>
      <c r="X303" s="214"/>
      <c r="Y303" s="214"/>
      <c r="Z303" s="214"/>
      <c r="AA303" s="214"/>
      <c r="AB303" s="214"/>
      <c r="AC303" s="214"/>
      <c r="AD303" s="214"/>
      <c r="AE303" s="214"/>
      <c r="AF303" s="214"/>
      <c r="AG303" s="214"/>
      <c r="AH303" s="214"/>
      <c r="AI303" s="214"/>
      <c r="AJ303" s="214"/>
      <c r="AK303" s="214"/>
      <c r="AL303" s="214"/>
      <c r="AM303" s="214"/>
      <c r="AN303" s="214"/>
      <c r="AO303" s="214"/>
      <c r="AP303" s="214"/>
      <c r="AQ303" s="214"/>
      <c r="AR303" s="214"/>
      <c r="AS303" s="214"/>
      <c r="AT303" s="214"/>
      <c r="AU303" s="214"/>
      <c r="AV303" s="214"/>
      <c r="AW303" s="214"/>
      <c r="AX303" s="214"/>
      <c r="AY303" s="214"/>
      <c r="AZ303" s="214"/>
      <c r="BA303" s="214"/>
      <c r="BB303" s="214"/>
      <c r="BC303" s="214"/>
      <c r="BD303" s="214"/>
      <c r="BE303" s="214"/>
      <c r="BF303" s="214"/>
      <c r="BG303" s="214"/>
      <c r="BH303" s="214"/>
      <c r="BI303" s="214"/>
      <c r="BJ303" s="214"/>
      <c r="BK303" s="214"/>
      <c r="BL303" s="214"/>
      <c r="BM303" s="214"/>
      <c r="BN303" s="214"/>
      <c r="BO303" s="214"/>
      <c r="BP303" s="214"/>
      <c r="BQ303" s="214"/>
      <c r="BR303" s="214"/>
      <c r="BS303" s="214"/>
      <c r="BT303" s="214"/>
      <c r="BU303" s="214"/>
      <c r="BV303" s="214"/>
      <c r="BW303" s="214"/>
      <c r="BX303" s="214"/>
      <c r="BY303" s="214"/>
      <c r="BZ303" s="214"/>
      <c r="CA303" s="214"/>
      <c r="CB303" s="214"/>
      <c r="CC303" s="214"/>
      <c r="CD303" s="214"/>
      <c r="CE303" s="214"/>
      <c r="CF303" s="214"/>
    </row>
    <row r="304" spans="1:84" x14ac:dyDescent="0.25">
      <c r="A304" s="214"/>
      <c r="B304" s="214"/>
      <c r="C304" s="214"/>
      <c r="D304" s="214"/>
      <c r="E304" s="214"/>
      <c r="F304" s="214"/>
      <c r="G304" s="214"/>
      <c r="H304" s="214"/>
      <c r="I304" s="214"/>
      <c r="J304" s="214"/>
      <c r="K304" s="214"/>
      <c r="L304" s="214"/>
      <c r="M304" s="214"/>
      <c r="N304" s="214"/>
      <c r="O304" s="214"/>
      <c r="P304" s="214"/>
      <c r="Q304" s="214"/>
      <c r="R304" s="214"/>
      <c r="S304" s="214"/>
      <c r="T304" s="214"/>
      <c r="U304" s="214"/>
      <c r="V304" s="214"/>
      <c r="W304" s="214"/>
      <c r="X304" s="214"/>
      <c r="Y304" s="214"/>
      <c r="Z304" s="214"/>
      <c r="AA304" s="214"/>
      <c r="AB304" s="214"/>
      <c r="AC304" s="214"/>
      <c r="AD304" s="214"/>
      <c r="AE304" s="214"/>
      <c r="AF304" s="214"/>
      <c r="AG304" s="214"/>
      <c r="AH304" s="214"/>
      <c r="AI304" s="214"/>
      <c r="AJ304" s="214"/>
      <c r="AK304" s="214"/>
      <c r="AL304" s="214"/>
      <c r="AM304" s="214"/>
      <c r="AN304" s="214"/>
      <c r="AO304" s="214"/>
      <c r="AP304" s="214"/>
      <c r="AQ304" s="214"/>
      <c r="AR304" s="214"/>
      <c r="AS304" s="214"/>
      <c r="AT304" s="214"/>
      <c r="AU304" s="214"/>
      <c r="AV304" s="214"/>
      <c r="AW304" s="214"/>
      <c r="AX304" s="214"/>
      <c r="AY304" s="214"/>
      <c r="AZ304" s="214"/>
      <c r="BA304" s="214"/>
      <c r="BB304" s="214"/>
      <c r="BC304" s="214"/>
      <c r="BD304" s="214"/>
      <c r="BE304" s="214"/>
      <c r="BF304" s="214"/>
      <c r="BG304" s="214"/>
      <c r="BH304" s="214"/>
      <c r="BI304" s="214"/>
      <c r="BJ304" s="214"/>
      <c r="BK304" s="214"/>
      <c r="BL304" s="214"/>
      <c r="BM304" s="214"/>
      <c r="BN304" s="214"/>
      <c r="BO304" s="214"/>
      <c r="BP304" s="214"/>
      <c r="BQ304" s="214"/>
      <c r="BR304" s="214"/>
      <c r="BS304" s="214"/>
      <c r="BT304" s="214"/>
      <c r="BU304" s="214"/>
      <c r="BV304" s="214"/>
      <c r="BW304" s="214"/>
      <c r="BX304" s="214"/>
      <c r="BY304" s="214"/>
      <c r="BZ304" s="214"/>
      <c r="CA304" s="214"/>
      <c r="CB304" s="214"/>
      <c r="CC304" s="214"/>
      <c r="CD304" s="214"/>
      <c r="CE304" s="214"/>
      <c r="CF304" s="214"/>
    </row>
    <row r="305" spans="1:84" x14ac:dyDescent="0.25">
      <c r="A305" s="214"/>
      <c r="B305" s="214"/>
      <c r="C305" s="214"/>
      <c r="D305" s="214"/>
      <c r="E305" s="214"/>
      <c r="F305" s="214"/>
      <c r="G305" s="214"/>
      <c r="H305" s="214"/>
      <c r="I305" s="214"/>
      <c r="J305" s="214"/>
      <c r="K305" s="214"/>
      <c r="L305" s="214"/>
      <c r="M305" s="214"/>
      <c r="N305" s="214"/>
      <c r="O305" s="214"/>
      <c r="P305" s="214"/>
      <c r="Q305" s="214"/>
      <c r="R305" s="214"/>
      <c r="S305" s="214"/>
      <c r="T305" s="214"/>
      <c r="U305" s="214"/>
      <c r="V305" s="214"/>
      <c r="W305" s="214"/>
      <c r="X305" s="214"/>
      <c r="Y305" s="214"/>
      <c r="Z305" s="214"/>
      <c r="AA305" s="214"/>
      <c r="AB305" s="214"/>
      <c r="AC305" s="214"/>
      <c r="AD305" s="214"/>
      <c r="AE305" s="214"/>
      <c r="AF305" s="214"/>
      <c r="AG305" s="214"/>
      <c r="AH305" s="214"/>
      <c r="AI305" s="214"/>
      <c r="AJ305" s="214"/>
      <c r="AK305" s="214"/>
      <c r="AL305" s="214"/>
      <c r="AM305" s="214"/>
      <c r="AN305" s="214"/>
      <c r="AO305" s="214"/>
      <c r="AP305" s="214"/>
      <c r="AQ305" s="214"/>
      <c r="AR305" s="214"/>
      <c r="AS305" s="214"/>
      <c r="AT305" s="214"/>
      <c r="AU305" s="214"/>
      <c r="AV305" s="214"/>
      <c r="AW305" s="214"/>
      <c r="AX305" s="214"/>
      <c r="AY305" s="214"/>
      <c r="AZ305" s="214"/>
      <c r="BA305" s="214"/>
      <c r="BB305" s="214"/>
      <c r="BC305" s="214"/>
      <c r="BD305" s="214"/>
      <c r="BE305" s="214"/>
      <c r="BF305" s="214"/>
      <c r="BG305" s="214"/>
      <c r="BH305" s="214"/>
      <c r="BI305" s="214"/>
      <c r="BJ305" s="214"/>
      <c r="BK305" s="214"/>
      <c r="BL305" s="214"/>
      <c r="BM305" s="214"/>
      <c r="BN305" s="214"/>
      <c r="BO305" s="214"/>
      <c r="BP305" s="214"/>
      <c r="BQ305" s="214"/>
      <c r="BR305" s="214"/>
      <c r="BS305" s="214"/>
      <c r="BT305" s="214"/>
      <c r="BU305" s="214"/>
      <c r="BV305" s="214"/>
      <c r="BW305" s="214"/>
      <c r="BX305" s="214"/>
      <c r="BY305" s="214"/>
      <c r="BZ305" s="214"/>
      <c r="CA305" s="214"/>
      <c r="CB305" s="214"/>
      <c r="CC305" s="214"/>
      <c r="CD305" s="214"/>
      <c r="CE305" s="214"/>
      <c r="CF305" s="214"/>
    </row>
    <row r="306" spans="1:84" x14ac:dyDescent="0.25">
      <c r="A306" s="214"/>
      <c r="B306" s="214"/>
      <c r="C306" s="214"/>
      <c r="D306" s="214"/>
      <c r="E306" s="214"/>
      <c r="F306" s="214"/>
      <c r="G306" s="214"/>
      <c r="H306" s="214"/>
      <c r="I306" s="214"/>
      <c r="J306" s="214"/>
      <c r="K306" s="214"/>
      <c r="L306" s="214"/>
      <c r="M306" s="214"/>
      <c r="N306" s="214"/>
      <c r="O306" s="214"/>
      <c r="P306" s="214"/>
      <c r="Q306" s="214"/>
      <c r="R306" s="214"/>
      <c r="S306" s="214"/>
      <c r="T306" s="214"/>
      <c r="U306" s="214"/>
      <c r="V306" s="214"/>
      <c r="W306" s="214"/>
      <c r="X306" s="214"/>
      <c r="Y306" s="214"/>
      <c r="Z306" s="214"/>
      <c r="AA306" s="214"/>
      <c r="AB306" s="214"/>
      <c r="AC306" s="214"/>
      <c r="AD306" s="214"/>
      <c r="AE306" s="214"/>
      <c r="AF306" s="214"/>
      <c r="AG306" s="214"/>
      <c r="AH306" s="214"/>
      <c r="AI306" s="214"/>
      <c r="AJ306" s="214"/>
      <c r="AK306" s="214"/>
      <c r="AL306" s="214"/>
      <c r="AM306" s="214"/>
      <c r="AN306" s="214"/>
      <c r="AO306" s="214"/>
      <c r="AP306" s="214"/>
      <c r="AQ306" s="214"/>
      <c r="AR306" s="214"/>
      <c r="AS306" s="214"/>
      <c r="AT306" s="214"/>
      <c r="AU306" s="214"/>
      <c r="AV306" s="214"/>
      <c r="AW306" s="214"/>
      <c r="AX306" s="214"/>
      <c r="AY306" s="214"/>
      <c r="AZ306" s="214"/>
      <c r="BA306" s="214"/>
      <c r="BB306" s="214"/>
      <c r="BC306" s="214"/>
      <c r="BD306" s="214"/>
      <c r="BE306" s="214"/>
      <c r="BF306" s="214"/>
      <c r="BG306" s="214"/>
      <c r="BH306" s="214"/>
      <c r="BI306" s="214"/>
      <c r="BJ306" s="214"/>
      <c r="BK306" s="214"/>
      <c r="BL306" s="214"/>
      <c r="BM306" s="214"/>
      <c r="BN306" s="214"/>
      <c r="BO306" s="214"/>
      <c r="BP306" s="214"/>
      <c r="BQ306" s="214"/>
      <c r="BR306" s="214"/>
      <c r="BS306" s="214"/>
      <c r="BT306" s="214"/>
      <c r="BU306" s="214"/>
      <c r="BV306" s="214"/>
      <c r="BW306" s="214"/>
      <c r="BX306" s="214"/>
      <c r="BY306" s="214"/>
      <c r="BZ306" s="214"/>
      <c r="CA306" s="214"/>
      <c r="CB306" s="214"/>
      <c r="CC306" s="214"/>
      <c r="CD306" s="214"/>
      <c r="CE306" s="214"/>
      <c r="CF306" s="214"/>
    </row>
    <row r="307" spans="1:84" x14ac:dyDescent="0.25">
      <c r="A307" s="214"/>
      <c r="B307" s="214"/>
      <c r="C307" s="214"/>
      <c r="D307" s="214"/>
      <c r="E307" s="214"/>
      <c r="F307" s="214"/>
      <c r="G307" s="214"/>
      <c r="H307" s="214"/>
      <c r="I307" s="214"/>
      <c r="J307" s="214"/>
      <c r="K307" s="214"/>
      <c r="L307" s="214"/>
      <c r="M307" s="214"/>
      <c r="N307" s="214"/>
      <c r="O307" s="214"/>
      <c r="P307" s="214"/>
      <c r="Q307" s="214"/>
      <c r="R307" s="214"/>
      <c r="S307" s="214"/>
      <c r="T307" s="214"/>
      <c r="U307" s="214"/>
      <c r="V307" s="214"/>
      <c r="W307" s="214"/>
      <c r="X307" s="214"/>
      <c r="Y307" s="214"/>
      <c r="Z307" s="214"/>
      <c r="AA307" s="214"/>
      <c r="AB307" s="214"/>
      <c r="AC307" s="214"/>
      <c r="AD307" s="214"/>
      <c r="AE307" s="214"/>
      <c r="AF307" s="214"/>
      <c r="AG307" s="214"/>
      <c r="AH307" s="214"/>
      <c r="AI307" s="214"/>
      <c r="AJ307" s="214"/>
      <c r="AK307" s="214"/>
      <c r="AL307" s="214"/>
      <c r="AM307" s="214"/>
      <c r="AN307" s="214"/>
      <c r="AO307" s="214"/>
      <c r="AP307" s="214"/>
      <c r="AQ307" s="214"/>
      <c r="AR307" s="214"/>
      <c r="AS307" s="214"/>
      <c r="AT307" s="214"/>
      <c r="AU307" s="214"/>
      <c r="AV307" s="214"/>
      <c r="AW307" s="214"/>
      <c r="AX307" s="214"/>
      <c r="AY307" s="214"/>
      <c r="AZ307" s="214"/>
      <c r="BA307" s="214"/>
      <c r="BB307" s="214"/>
      <c r="BC307" s="214"/>
      <c r="BD307" s="214"/>
      <c r="BE307" s="214"/>
      <c r="BF307" s="214"/>
      <c r="BG307" s="214"/>
      <c r="BH307" s="214"/>
      <c r="BI307" s="214"/>
      <c r="BJ307" s="214"/>
      <c r="BK307" s="214"/>
      <c r="BL307" s="214"/>
      <c r="BM307" s="214"/>
      <c r="BN307" s="214"/>
      <c r="BO307" s="214"/>
      <c r="BP307" s="214"/>
      <c r="BQ307" s="214"/>
      <c r="BR307" s="214"/>
      <c r="BS307" s="214"/>
      <c r="BT307" s="214"/>
      <c r="BU307" s="214"/>
      <c r="BV307" s="214"/>
      <c r="BW307" s="214"/>
      <c r="BX307" s="214"/>
      <c r="BY307" s="214"/>
      <c r="BZ307" s="214"/>
      <c r="CA307" s="214"/>
      <c r="CB307" s="214"/>
      <c r="CC307" s="214"/>
      <c r="CD307" s="214"/>
      <c r="CE307" s="214"/>
      <c r="CF307" s="214"/>
    </row>
    <row r="308" spans="1:84" x14ac:dyDescent="0.25">
      <c r="A308" s="214"/>
      <c r="B308" s="214"/>
      <c r="C308" s="214"/>
      <c r="D308" s="214"/>
      <c r="E308" s="214"/>
      <c r="F308" s="214"/>
      <c r="G308" s="214"/>
      <c r="H308" s="214"/>
      <c r="I308" s="214"/>
      <c r="J308" s="214"/>
      <c r="K308" s="214"/>
      <c r="L308" s="214"/>
      <c r="M308" s="214"/>
      <c r="N308" s="214"/>
      <c r="O308" s="214"/>
      <c r="P308" s="214"/>
      <c r="Q308" s="214"/>
      <c r="R308" s="214"/>
      <c r="S308" s="214"/>
      <c r="T308" s="214"/>
      <c r="U308" s="214"/>
      <c r="V308" s="214"/>
      <c r="W308" s="214"/>
      <c r="X308" s="214"/>
      <c r="Y308" s="214"/>
      <c r="Z308" s="214"/>
      <c r="AA308" s="214"/>
      <c r="AB308" s="214"/>
      <c r="AC308" s="214"/>
      <c r="AD308" s="214"/>
      <c r="AE308" s="214"/>
      <c r="AF308" s="214"/>
      <c r="AG308" s="214"/>
      <c r="AH308" s="214"/>
      <c r="AI308" s="214"/>
      <c r="AJ308" s="214"/>
      <c r="AK308" s="214"/>
      <c r="AL308" s="214"/>
      <c r="AM308" s="214"/>
      <c r="AN308" s="214"/>
      <c r="AO308" s="214"/>
      <c r="AP308" s="214"/>
      <c r="AQ308" s="214"/>
      <c r="AR308" s="214"/>
      <c r="AS308" s="214"/>
      <c r="AT308" s="214"/>
      <c r="AU308" s="214"/>
      <c r="AV308" s="214"/>
      <c r="AW308" s="214"/>
      <c r="AX308" s="214"/>
      <c r="AY308" s="214"/>
      <c r="AZ308" s="214"/>
      <c r="BA308" s="214"/>
      <c r="BB308" s="214"/>
      <c r="BC308" s="214"/>
      <c r="BD308" s="214"/>
      <c r="BE308" s="214"/>
      <c r="BF308" s="214"/>
      <c r="BG308" s="214"/>
      <c r="BH308" s="214"/>
      <c r="BI308" s="214"/>
      <c r="BJ308" s="214"/>
      <c r="BK308" s="214"/>
      <c r="BL308" s="214"/>
      <c r="BM308" s="214"/>
      <c r="BN308" s="214"/>
      <c r="BO308" s="214"/>
      <c r="BP308" s="214"/>
      <c r="BQ308" s="214"/>
      <c r="BR308" s="214"/>
      <c r="BS308" s="214"/>
      <c r="BT308" s="214"/>
      <c r="BU308" s="214"/>
      <c r="BV308" s="214"/>
      <c r="BW308" s="214"/>
      <c r="BX308" s="214"/>
      <c r="BY308" s="214"/>
      <c r="BZ308" s="214"/>
      <c r="CA308" s="214"/>
      <c r="CB308" s="214"/>
      <c r="CC308" s="214"/>
      <c r="CD308" s="214"/>
      <c r="CE308" s="214"/>
      <c r="CF308" s="214"/>
    </row>
    <row r="309" spans="1:84" x14ac:dyDescent="0.25">
      <c r="A309" s="214"/>
      <c r="B309" s="214"/>
      <c r="C309" s="214"/>
      <c r="D309" s="214"/>
      <c r="E309" s="214"/>
      <c r="F309" s="214"/>
      <c r="G309" s="214"/>
      <c r="H309" s="214"/>
      <c r="I309" s="214"/>
      <c r="J309" s="214"/>
      <c r="K309" s="214"/>
      <c r="L309" s="214"/>
      <c r="M309" s="214"/>
      <c r="N309" s="214"/>
      <c r="O309" s="214"/>
      <c r="P309" s="214"/>
      <c r="Q309" s="214"/>
      <c r="R309" s="214"/>
      <c r="S309" s="214"/>
      <c r="T309" s="214"/>
      <c r="U309" s="214"/>
      <c r="V309" s="214"/>
      <c r="W309" s="214"/>
      <c r="X309" s="214"/>
      <c r="Y309" s="214"/>
      <c r="Z309" s="214"/>
      <c r="AA309" s="214"/>
      <c r="AB309" s="214"/>
      <c r="AC309" s="214"/>
      <c r="AD309" s="214"/>
      <c r="AE309" s="214"/>
      <c r="AF309" s="214"/>
      <c r="AG309" s="214"/>
      <c r="AH309" s="214"/>
      <c r="AI309" s="214"/>
      <c r="AJ309" s="214"/>
      <c r="AK309" s="214"/>
      <c r="AL309" s="214"/>
      <c r="AM309" s="214"/>
      <c r="AN309" s="214"/>
      <c r="AO309" s="214"/>
      <c r="AP309" s="214"/>
      <c r="AQ309" s="214"/>
      <c r="AR309" s="214"/>
      <c r="AS309" s="214"/>
      <c r="AT309" s="214"/>
      <c r="AU309" s="214"/>
      <c r="AV309" s="214"/>
      <c r="AW309" s="214"/>
      <c r="AX309" s="214"/>
      <c r="AY309" s="214"/>
      <c r="AZ309" s="214"/>
      <c r="BA309" s="214"/>
      <c r="BB309" s="214"/>
      <c r="BC309" s="214"/>
      <c r="BD309" s="214"/>
      <c r="BE309" s="214"/>
      <c r="BF309" s="214"/>
      <c r="BG309" s="214"/>
      <c r="BH309" s="214"/>
      <c r="BI309" s="214"/>
      <c r="BJ309" s="214"/>
      <c r="BK309" s="214"/>
      <c r="BL309" s="214"/>
      <c r="BM309" s="214"/>
      <c r="BN309" s="214"/>
      <c r="BO309" s="214"/>
      <c r="BP309" s="214"/>
      <c r="BQ309" s="214"/>
      <c r="BR309" s="214"/>
      <c r="BS309" s="214"/>
      <c r="BT309" s="214"/>
      <c r="BU309" s="214"/>
      <c r="BV309" s="214"/>
      <c r="BW309" s="214"/>
      <c r="BX309" s="214"/>
      <c r="BY309" s="214"/>
      <c r="BZ309" s="214"/>
      <c r="CA309" s="214"/>
      <c r="CB309" s="214"/>
      <c r="CC309" s="214"/>
      <c r="CD309" s="214"/>
      <c r="CE309" s="214"/>
      <c r="CF309" s="214"/>
    </row>
    <row r="310" spans="1:84" x14ac:dyDescent="0.25">
      <c r="A310" s="214"/>
      <c r="B310" s="214"/>
      <c r="C310" s="214"/>
      <c r="D310" s="214"/>
      <c r="E310" s="214"/>
      <c r="F310" s="214"/>
      <c r="G310" s="214"/>
      <c r="H310" s="214"/>
      <c r="I310" s="214"/>
      <c r="J310" s="214"/>
      <c r="K310" s="214"/>
      <c r="L310" s="214"/>
      <c r="M310" s="214"/>
      <c r="N310" s="214"/>
      <c r="O310" s="214"/>
      <c r="P310" s="214"/>
      <c r="Q310" s="214"/>
      <c r="R310" s="214"/>
      <c r="S310" s="214"/>
      <c r="T310" s="214"/>
      <c r="U310" s="214"/>
      <c r="V310" s="214"/>
      <c r="W310" s="214"/>
      <c r="X310" s="214"/>
      <c r="Y310" s="214"/>
      <c r="Z310" s="214"/>
      <c r="AA310" s="214"/>
      <c r="AB310" s="214"/>
      <c r="AC310" s="214"/>
      <c r="AD310" s="214"/>
      <c r="AE310" s="214"/>
      <c r="AF310" s="214"/>
      <c r="AG310" s="214"/>
      <c r="AH310" s="214"/>
      <c r="AI310" s="214"/>
      <c r="AJ310" s="214"/>
      <c r="AK310" s="214"/>
      <c r="AL310" s="214"/>
      <c r="AM310" s="214"/>
      <c r="AN310" s="214"/>
      <c r="AO310" s="214"/>
      <c r="AP310" s="214"/>
      <c r="AQ310" s="214"/>
      <c r="AR310" s="214"/>
      <c r="AS310" s="214"/>
      <c r="AT310" s="214"/>
      <c r="AU310" s="214"/>
      <c r="AV310" s="214"/>
      <c r="AW310" s="214"/>
      <c r="AX310" s="214"/>
      <c r="AY310" s="214"/>
      <c r="AZ310" s="214"/>
      <c r="BA310" s="214"/>
      <c r="BB310" s="214"/>
      <c r="BC310" s="214"/>
      <c r="BD310" s="214"/>
      <c r="BE310" s="214"/>
      <c r="BF310" s="214"/>
      <c r="BG310" s="214"/>
      <c r="BH310" s="214"/>
      <c r="BI310" s="214"/>
      <c r="BJ310" s="214"/>
      <c r="BK310" s="214"/>
      <c r="BL310" s="214"/>
      <c r="BM310" s="214"/>
      <c r="BN310" s="214"/>
      <c r="BO310" s="214"/>
      <c r="BP310" s="214"/>
      <c r="BQ310" s="214"/>
      <c r="BR310" s="214"/>
      <c r="BS310" s="214"/>
      <c r="BT310" s="214"/>
      <c r="BU310" s="214"/>
      <c r="BV310" s="214"/>
      <c r="BW310" s="214"/>
      <c r="BX310" s="214"/>
      <c r="BY310" s="214"/>
      <c r="BZ310" s="214"/>
      <c r="CA310" s="214"/>
      <c r="CB310" s="214"/>
      <c r="CC310" s="214"/>
      <c r="CD310" s="214"/>
      <c r="CE310" s="214"/>
      <c r="CF310" s="214"/>
    </row>
    <row r="311" spans="1:84" x14ac:dyDescent="0.25">
      <c r="A311" s="214"/>
      <c r="B311" s="214"/>
      <c r="C311" s="214"/>
      <c r="D311" s="214"/>
      <c r="E311" s="214"/>
      <c r="F311" s="214"/>
      <c r="G311" s="214"/>
      <c r="H311" s="214"/>
      <c r="I311" s="214"/>
      <c r="J311" s="214"/>
      <c r="K311" s="214"/>
      <c r="L311" s="214"/>
      <c r="M311" s="214"/>
      <c r="N311" s="214"/>
      <c r="O311" s="214"/>
      <c r="P311" s="214"/>
      <c r="Q311" s="214"/>
      <c r="R311" s="214"/>
      <c r="S311" s="214"/>
      <c r="T311" s="214"/>
      <c r="U311" s="214"/>
      <c r="V311" s="214"/>
      <c r="W311" s="214"/>
      <c r="X311" s="214"/>
      <c r="Y311" s="214"/>
      <c r="Z311" s="214"/>
      <c r="AA311" s="214"/>
      <c r="AB311" s="214"/>
      <c r="AC311" s="214"/>
      <c r="AD311" s="214"/>
      <c r="AE311" s="214"/>
      <c r="AF311" s="214"/>
      <c r="AG311" s="214"/>
      <c r="AH311" s="214"/>
      <c r="AI311" s="214"/>
      <c r="AJ311" s="214"/>
      <c r="AK311" s="214"/>
      <c r="AL311" s="214"/>
      <c r="AM311" s="214"/>
      <c r="AN311" s="214"/>
      <c r="AO311" s="214"/>
      <c r="AP311" s="214"/>
      <c r="AQ311" s="214"/>
      <c r="AR311" s="214"/>
      <c r="AS311" s="214"/>
      <c r="AT311" s="214"/>
      <c r="AU311" s="214"/>
      <c r="AV311" s="214"/>
      <c r="AW311" s="214"/>
      <c r="AX311" s="214"/>
      <c r="AY311" s="214"/>
      <c r="AZ311" s="214"/>
      <c r="BA311" s="214"/>
      <c r="BB311" s="214"/>
      <c r="BC311" s="214"/>
      <c r="BD311" s="214"/>
      <c r="BE311" s="214"/>
      <c r="BF311" s="214"/>
      <c r="BG311" s="214"/>
      <c r="BH311" s="214"/>
      <c r="BI311" s="214"/>
      <c r="BJ311" s="214"/>
      <c r="BK311" s="214"/>
      <c r="BL311" s="214"/>
      <c r="BM311" s="214"/>
      <c r="BN311" s="214"/>
      <c r="BO311" s="214"/>
      <c r="BP311" s="214"/>
      <c r="BQ311" s="214"/>
      <c r="BR311" s="214"/>
      <c r="BS311" s="214"/>
      <c r="BT311" s="214"/>
      <c r="BU311" s="214"/>
      <c r="BV311" s="214"/>
      <c r="BW311" s="214"/>
      <c r="BX311" s="214"/>
      <c r="BY311" s="214"/>
      <c r="BZ311" s="214"/>
      <c r="CA311" s="214"/>
      <c r="CB311" s="214"/>
      <c r="CC311" s="214"/>
      <c r="CD311" s="214"/>
      <c r="CE311" s="214"/>
      <c r="CF311" s="214"/>
    </row>
    <row r="312" spans="1:84" x14ac:dyDescent="0.25">
      <c r="A312" s="214"/>
      <c r="B312" s="214"/>
      <c r="C312" s="214"/>
      <c r="D312" s="214"/>
      <c r="E312" s="214"/>
      <c r="F312" s="214"/>
      <c r="G312" s="214"/>
      <c r="H312" s="214"/>
      <c r="I312" s="214"/>
      <c r="J312" s="214"/>
      <c r="K312" s="214"/>
      <c r="L312" s="214"/>
      <c r="M312" s="214"/>
      <c r="N312" s="214"/>
      <c r="O312" s="214"/>
      <c r="P312" s="214"/>
      <c r="Q312" s="214"/>
      <c r="R312" s="214"/>
      <c r="S312" s="214"/>
      <c r="T312" s="214"/>
      <c r="U312" s="214"/>
      <c r="V312" s="214"/>
      <c r="W312" s="214"/>
      <c r="X312" s="214"/>
      <c r="Y312" s="214"/>
      <c r="Z312" s="214"/>
      <c r="AA312" s="214"/>
      <c r="AB312" s="214"/>
      <c r="AC312" s="214"/>
      <c r="AD312" s="214"/>
      <c r="AE312" s="214"/>
      <c r="AF312" s="214"/>
      <c r="AG312" s="214"/>
      <c r="AH312" s="214"/>
      <c r="AI312" s="214"/>
      <c r="AJ312" s="214"/>
      <c r="AK312" s="214"/>
      <c r="AL312" s="214"/>
      <c r="AM312" s="214"/>
      <c r="AN312" s="214"/>
      <c r="AO312" s="214"/>
      <c r="AP312" s="214"/>
      <c r="AQ312" s="214"/>
      <c r="AR312" s="214"/>
      <c r="AS312" s="214"/>
      <c r="AT312" s="214"/>
      <c r="AU312" s="214"/>
      <c r="AV312" s="214"/>
      <c r="AW312" s="214"/>
      <c r="AX312" s="214"/>
      <c r="AY312" s="214"/>
      <c r="AZ312" s="214"/>
      <c r="BA312" s="214"/>
      <c r="BB312" s="214"/>
      <c r="BC312" s="214"/>
      <c r="BD312" s="214"/>
      <c r="BE312" s="214"/>
      <c r="BF312" s="214"/>
      <c r="BG312" s="214"/>
      <c r="BH312" s="214"/>
      <c r="BI312" s="214"/>
      <c r="BJ312" s="214"/>
      <c r="BK312" s="214"/>
      <c r="BL312" s="214"/>
      <c r="BM312" s="214"/>
      <c r="BN312" s="214"/>
      <c r="BO312" s="214"/>
      <c r="BP312" s="214"/>
      <c r="BQ312" s="214"/>
      <c r="BR312" s="214"/>
      <c r="BS312" s="214"/>
      <c r="BT312" s="214"/>
      <c r="BU312" s="214"/>
      <c r="BV312" s="214"/>
      <c r="BW312" s="214"/>
      <c r="BX312" s="214"/>
      <c r="BY312" s="214"/>
      <c r="BZ312" s="214"/>
      <c r="CA312" s="214"/>
      <c r="CB312" s="214"/>
      <c r="CC312" s="214"/>
      <c r="CD312" s="214"/>
      <c r="CE312" s="214"/>
      <c r="CF312" s="214"/>
    </row>
    <row r="313" spans="1:84" x14ac:dyDescent="0.25">
      <c r="A313" s="214"/>
      <c r="B313" s="214"/>
      <c r="C313" s="214"/>
      <c r="D313" s="214"/>
      <c r="E313" s="214"/>
      <c r="F313" s="214"/>
      <c r="G313" s="214"/>
      <c r="H313" s="214"/>
      <c r="I313" s="214"/>
      <c r="J313" s="214"/>
      <c r="K313" s="214"/>
      <c r="L313" s="214"/>
      <c r="M313" s="214"/>
      <c r="N313" s="214"/>
      <c r="O313" s="214"/>
      <c r="P313" s="214"/>
      <c r="Q313" s="214"/>
      <c r="R313" s="214"/>
      <c r="S313" s="214"/>
      <c r="T313" s="214"/>
      <c r="U313" s="214"/>
      <c r="V313" s="214"/>
      <c r="W313" s="214"/>
      <c r="X313" s="214"/>
      <c r="Y313" s="214"/>
      <c r="Z313" s="214"/>
      <c r="AA313" s="214"/>
      <c r="AB313" s="214"/>
      <c r="AC313" s="214"/>
      <c r="AD313" s="214"/>
      <c r="AE313" s="214"/>
      <c r="AF313" s="214"/>
      <c r="AG313" s="214"/>
      <c r="AH313" s="214"/>
      <c r="AI313" s="214"/>
      <c r="AJ313" s="214"/>
      <c r="AK313" s="214"/>
      <c r="AL313" s="214"/>
      <c r="AM313" s="214"/>
      <c r="AN313" s="214"/>
      <c r="AO313" s="214"/>
      <c r="AP313" s="214"/>
      <c r="AQ313" s="214"/>
      <c r="AR313" s="214"/>
      <c r="AS313" s="214"/>
      <c r="AT313" s="214"/>
      <c r="AU313" s="214"/>
      <c r="AV313" s="214"/>
      <c r="AW313" s="214"/>
      <c r="AX313" s="214"/>
      <c r="AY313" s="214"/>
      <c r="AZ313" s="214"/>
      <c r="BA313" s="214"/>
      <c r="BB313" s="214"/>
      <c r="BC313" s="214"/>
      <c r="BD313" s="214"/>
      <c r="BE313" s="214"/>
      <c r="BF313" s="214"/>
      <c r="BG313" s="214"/>
      <c r="BH313" s="214"/>
      <c r="BI313" s="214"/>
      <c r="BJ313" s="214"/>
      <c r="BK313" s="214"/>
      <c r="BL313" s="214"/>
      <c r="BM313" s="214"/>
      <c r="BN313" s="214"/>
      <c r="BO313" s="214"/>
      <c r="BP313" s="214"/>
      <c r="BQ313" s="214"/>
      <c r="BR313" s="214"/>
      <c r="BS313" s="214"/>
      <c r="BT313" s="214"/>
      <c r="BU313" s="214"/>
      <c r="BV313" s="214"/>
      <c r="BW313" s="214"/>
      <c r="BX313" s="214"/>
      <c r="BY313" s="214"/>
      <c r="BZ313" s="214"/>
      <c r="CA313" s="214"/>
      <c r="CB313" s="214"/>
      <c r="CC313" s="214"/>
      <c r="CD313" s="214"/>
      <c r="CE313" s="214"/>
      <c r="CF313" s="214"/>
    </row>
    <row r="314" spans="1:84" x14ac:dyDescent="0.25">
      <c r="A314" s="214"/>
      <c r="B314" s="214"/>
      <c r="C314" s="214"/>
      <c r="D314" s="214"/>
      <c r="E314" s="214"/>
      <c r="F314" s="214"/>
      <c r="G314" s="214"/>
      <c r="H314" s="214"/>
      <c r="I314" s="214"/>
      <c r="J314" s="214"/>
      <c r="K314" s="214"/>
      <c r="L314" s="214"/>
      <c r="M314" s="214"/>
      <c r="N314" s="214"/>
      <c r="O314" s="214"/>
      <c r="P314" s="214"/>
      <c r="Q314" s="214"/>
      <c r="R314" s="214"/>
      <c r="S314" s="214"/>
      <c r="T314" s="214"/>
      <c r="U314" s="214"/>
      <c r="V314" s="214"/>
      <c r="W314" s="214"/>
      <c r="X314" s="214"/>
      <c r="Y314" s="214"/>
      <c r="Z314" s="214"/>
      <c r="AA314" s="214"/>
      <c r="AB314" s="214"/>
      <c r="AC314" s="214"/>
      <c r="AD314" s="214"/>
      <c r="AE314" s="214"/>
      <c r="AF314" s="214"/>
      <c r="AG314" s="214"/>
      <c r="AH314" s="214"/>
      <c r="AI314" s="214"/>
      <c r="AJ314" s="214"/>
      <c r="AK314" s="214"/>
      <c r="AL314" s="214"/>
      <c r="AM314" s="214"/>
      <c r="AN314" s="214"/>
      <c r="AO314" s="214"/>
      <c r="AP314" s="214"/>
      <c r="AQ314" s="214"/>
      <c r="AR314" s="214"/>
      <c r="AS314" s="214"/>
      <c r="AT314" s="214"/>
      <c r="AU314" s="214"/>
      <c r="AV314" s="214"/>
      <c r="AW314" s="214"/>
      <c r="AX314" s="214"/>
      <c r="AY314" s="214"/>
      <c r="AZ314" s="214"/>
      <c r="BA314" s="214"/>
      <c r="BB314" s="214"/>
      <c r="BC314" s="214"/>
      <c r="BD314" s="214"/>
      <c r="BE314" s="214"/>
      <c r="BF314" s="214"/>
      <c r="BG314" s="214"/>
      <c r="BH314" s="214"/>
      <c r="BI314" s="214"/>
      <c r="BJ314" s="214"/>
      <c r="BK314" s="214"/>
      <c r="BL314" s="214"/>
      <c r="BM314" s="214"/>
      <c r="BN314" s="214"/>
      <c r="BO314" s="214"/>
      <c r="BP314" s="214"/>
      <c r="BQ314" s="214"/>
      <c r="BR314" s="214"/>
      <c r="BS314" s="214"/>
      <c r="BT314" s="214"/>
      <c r="BU314" s="214"/>
      <c r="BV314" s="214"/>
      <c r="BW314" s="214"/>
      <c r="BX314" s="214"/>
      <c r="BY314" s="214"/>
      <c r="BZ314" s="214"/>
      <c r="CA314" s="214"/>
      <c r="CB314" s="214"/>
      <c r="CC314" s="214"/>
      <c r="CD314" s="214"/>
      <c r="CE314" s="214"/>
      <c r="CF314" s="214"/>
    </row>
    <row r="315" spans="1:84" x14ac:dyDescent="0.25">
      <c r="A315" s="214"/>
      <c r="B315" s="214"/>
      <c r="C315" s="214"/>
      <c r="D315" s="214"/>
      <c r="E315" s="214"/>
      <c r="F315" s="214"/>
      <c r="G315" s="214"/>
      <c r="H315" s="214"/>
      <c r="I315" s="214"/>
      <c r="J315" s="214"/>
      <c r="K315" s="214"/>
      <c r="L315" s="214"/>
      <c r="M315" s="214"/>
      <c r="N315" s="214"/>
      <c r="O315" s="214"/>
      <c r="P315" s="214"/>
      <c r="Q315" s="214"/>
      <c r="R315" s="214"/>
      <c r="S315" s="214"/>
      <c r="T315" s="214"/>
      <c r="U315" s="214"/>
      <c r="V315" s="214"/>
      <c r="W315" s="214"/>
      <c r="X315" s="214"/>
      <c r="Y315" s="214"/>
      <c r="Z315" s="214"/>
      <c r="AA315" s="214"/>
      <c r="AB315" s="214"/>
      <c r="AC315" s="214"/>
      <c r="AD315" s="214"/>
      <c r="AE315" s="214"/>
      <c r="AF315" s="214"/>
      <c r="AG315" s="214"/>
      <c r="AH315" s="214"/>
      <c r="AI315" s="214"/>
      <c r="AJ315" s="214"/>
      <c r="AK315" s="214"/>
      <c r="AL315" s="214"/>
      <c r="AM315" s="214"/>
      <c r="AN315" s="214"/>
      <c r="AO315" s="214"/>
      <c r="AP315" s="214"/>
      <c r="AQ315" s="214"/>
      <c r="AR315" s="214"/>
      <c r="AS315" s="214"/>
      <c r="AT315" s="214"/>
      <c r="AU315" s="214"/>
      <c r="AV315" s="214"/>
      <c r="AW315" s="214"/>
      <c r="AX315" s="214"/>
      <c r="AY315" s="214"/>
      <c r="AZ315" s="214"/>
      <c r="BA315" s="214"/>
      <c r="BB315" s="214"/>
      <c r="BC315" s="214"/>
      <c r="BD315" s="214"/>
      <c r="BE315" s="214"/>
      <c r="BF315" s="214"/>
      <c r="BG315" s="214"/>
      <c r="BH315" s="214"/>
      <c r="BI315" s="214"/>
      <c r="BJ315" s="214"/>
      <c r="BK315" s="214"/>
      <c r="BL315" s="214"/>
      <c r="BM315" s="214"/>
      <c r="BN315" s="214"/>
      <c r="BO315" s="214"/>
      <c r="BP315" s="214"/>
      <c r="BQ315" s="214"/>
      <c r="BR315" s="214"/>
      <c r="BS315" s="214"/>
      <c r="BT315" s="214"/>
      <c r="BU315" s="214"/>
      <c r="BV315" s="214"/>
      <c r="BW315" s="214"/>
      <c r="BX315" s="214"/>
      <c r="BY315" s="214"/>
      <c r="BZ315" s="214"/>
      <c r="CA315" s="214"/>
      <c r="CB315" s="214"/>
      <c r="CC315" s="214"/>
      <c r="CD315" s="214"/>
      <c r="CE315" s="214"/>
      <c r="CF315" s="214"/>
    </row>
    <row r="316" spans="1:84" x14ac:dyDescent="0.25">
      <c r="A316" s="214"/>
      <c r="B316" s="214"/>
      <c r="C316" s="214"/>
      <c r="D316" s="214"/>
      <c r="E316" s="214"/>
      <c r="F316" s="214"/>
      <c r="G316" s="214"/>
      <c r="H316" s="214"/>
      <c r="I316" s="214"/>
      <c r="J316" s="214"/>
      <c r="K316" s="214"/>
      <c r="L316" s="214"/>
      <c r="M316" s="214"/>
      <c r="N316" s="214"/>
      <c r="O316" s="214"/>
      <c r="P316" s="214"/>
      <c r="Q316" s="214"/>
      <c r="R316" s="214"/>
      <c r="S316" s="214"/>
      <c r="T316" s="214"/>
      <c r="U316" s="214"/>
      <c r="V316" s="214"/>
      <c r="W316" s="214"/>
      <c r="X316" s="214"/>
      <c r="Y316" s="214"/>
      <c r="Z316" s="214"/>
      <c r="AA316" s="214"/>
      <c r="AB316" s="214"/>
      <c r="AC316" s="214"/>
      <c r="AD316" s="214"/>
      <c r="AE316" s="214"/>
      <c r="AF316" s="214"/>
      <c r="AG316" s="214"/>
      <c r="AH316" s="214"/>
      <c r="AI316" s="214"/>
      <c r="AJ316" s="214"/>
      <c r="AK316" s="214"/>
      <c r="AL316" s="214"/>
      <c r="AM316" s="214"/>
      <c r="AN316" s="214"/>
      <c r="AO316" s="214"/>
      <c r="AP316" s="214"/>
      <c r="AQ316" s="214"/>
      <c r="AR316" s="214"/>
      <c r="AS316" s="214"/>
      <c r="AT316" s="214"/>
      <c r="AU316" s="214"/>
      <c r="AV316" s="214"/>
      <c r="AW316" s="214"/>
      <c r="AX316" s="214"/>
      <c r="AY316" s="214"/>
      <c r="AZ316" s="214"/>
      <c r="BA316" s="214"/>
      <c r="BB316" s="214"/>
      <c r="BC316" s="214"/>
      <c r="BD316" s="214"/>
      <c r="BE316" s="214"/>
      <c r="BF316" s="214"/>
      <c r="BG316" s="214"/>
      <c r="BH316" s="214"/>
      <c r="BI316" s="214"/>
      <c r="BJ316" s="214"/>
      <c r="BK316" s="214"/>
      <c r="BL316" s="214"/>
      <c r="BM316" s="214"/>
      <c r="BN316" s="214"/>
      <c r="BO316" s="214"/>
      <c r="BP316" s="214"/>
      <c r="BQ316" s="214"/>
      <c r="BR316" s="214"/>
      <c r="BS316" s="214"/>
      <c r="BT316" s="214"/>
      <c r="BU316" s="214"/>
      <c r="BV316" s="214"/>
      <c r="BW316" s="214"/>
      <c r="BX316" s="214"/>
      <c r="BY316" s="214"/>
      <c r="BZ316" s="214"/>
      <c r="CA316" s="214"/>
      <c r="CB316" s="214"/>
      <c r="CC316" s="214"/>
      <c r="CD316" s="214"/>
      <c r="CE316" s="214"/>
      <c r="CF316" s="214"/>
    </row>
    <row r="317" spans="1:84" x14ac:dyDescent="0.25">
      <c r="A317" s="214"/>
      <c r="B317" s="214"/>
      <c r="C317" s="214"/>
      <c r="D317" s="214"/>
      <c r="E317" s="214"/>
      <c r="F317" s="214"/>
      <c r="G317" s="214"/>
      <c r="H317" s="214"/>
      <c r="I317" s="214"/>
      <c r="J317" s="214"/>
      <c r="K317" s="214"/>
      <c r="L317" s="214"/>
      <c r="M317" s="214"/>
      <c r="N317" s="214"/>
      <c r="O317" s="214"/>
      <c r="P317" s="214"/>
      <c r="Q317" s="214"/>
      <c r="R317" s="214"/>
      <c r="S317" s="214"/>
      <c r="T317" s="214"/>
      <c r="U317" s="214"/>
      <c r="V317" s="214"/>
      <c r="W317" s="214"/>
      <c r="X317" s="214"/>
      <c r="Y317" s="214"/>
      <c r="Z317" s="214"/>
      <c r="AA317" s="214"/>
      <c r="AB317" s="214"/>
      <c r="AC317" s="214"/>
      <c r="AD317" s="214"/>
      <c r="AE317" s="214"/>
      <c r="AF317" s="214"/>
      <c r="AG317" s="214"/>
      <c r="AH317" s="214"/>
      <c r="AI317" s="214"/>
      <c r="AJ317" s="214"/>
      <c r="AK317" s="214"/>
      <c r="AL317" s="214"/>
      <c r="AM317" s="214"/>
      <c r="AN317" s="214"/>
      <c r="AO317" s="214"/>
      <c r="AP317" s="214"/>
      <c r="AQ317" s="214"/>
      <c r="AR317" s="214"/>
      <c r="AS317" s="214"/>
      <c r="AT317" s="214"/>
      <c r="AU317" s="214"/>
      <c r="AV317" s="214"/>
      <c r="AW317" s="214"/>
      <c r="AX317" s="214"/>
      <c r="AY317" s="214"/>
      <c r="AZ317" s="214"/>
      <c r="BA317" s="214"/>
      <c r="BB317" s="214"/>
      <c r="BC317" s="214"/>
      <c r="BD317" s="214"/>
      <c r="BE317" s="214"/>
      <c r="BF317" s="214"/>
      <c r="BG317" s="214"/>
      <c r="BH317" s="214"/>
      <c r="BI317" s="214"/>
      <c r="BJ317" s="214"/>
      <c r="BK317" s="214"/>
      <c r="BL317" s="214"/>
      <c r="BM317" s="214"/>
      <c r="BN317" s="214"/>
      <c r="BO317" s="214"/>
      <c r="BP317" s="214"/>
      <c r="BQ317" s="214"/>
      <c r="BR317" s="214"/>
      <c r="BS317" s="214"/>
      <c r="BT317" s="214"/>
      <c r="BU317" s="214"/>
      <c r="BV317" s="214"/>
      <c r="BW317" s="214"/>
      <c r="BX317" s="214"/>
      <c r="BY317" s="214"/>
      <c r="BZ317" s="214"/>
      <c r="CA317" s="214"/>
      <c r="CB317" s="214"/>
      <c r="CC317" s="214"/>
      <c r="CD317" s="214"/>
      <c r="CE317" s="214"/>
      <c r="CF317" s="214"/>
    </row>
    <row r="318" spans="1:84" x14ac:dyDescent="0.25">
      <c r="A318" s="214"/>
      <c r="B318" s="214"/>
      <c r="C318" s="214"/>
      <c r="D318" s="214"/>
      <c r="E318" s="214"/>
      <c r="F318" s="214"/>
      <c r="G318" s="214"/>
      <c r="H318" s="214"/>
      <c r="I318" s="214"/>
      <c r="J318" s="214"/>
      <c r="K318" s="214"/>
      <c r="L318" s="214"/>
      <c r="M318" s="214"/>
      <c r="N318" s="214"/>
      <c r="O318" s="214"/>
      <c r="P318" s="214"/>
      <c r="Q318" s="214"/>
      <c r="R318" s="214"/>
      <c r="S318" s="214"/>
      <c r="T318" s="214"/>
      <c r="U318" s="214"/>
      <c r="V318" s="214"/>
      <c r="W318" s="214"/>
      <c r="X318" s="214"/>
      <c r="Y318" s="214"/>
      <c r="Z318" s="214"/>
      <c r="AA318" s="214"/>
      <c r="AB318" s="214"/>
      <c r="AC318" s="214"/>
      <c r="AD318" s="214"/>
      <c r="AE318" s="214"/>
      <c r="AF318" s="214"/>
      <c r="AG318" s="214"/>
      <c r="AH318" s="214"/>
      <c r="AI318" s="214"/>
      <c r="AJ318" s="214"/>
      <c r="AK318" s="214"/>
      <c r="AL318" s="214"/>
      <c r="AM318" s="214"/>
      <c r="AN318" s="214"/>
      <c r="AO318" s="214"/>
      <c r="AP318" s="214"/>
      <c r="AQ318" s="214"/>
      <c r="AR318" s="214"/>
      <c r="AS318" s="214"/>
      <c r="AT318" s="214"/>
      <c r="AU318" s="214"/>
      <c r="AV318" s="214"/>
      <c r="AW318" s="214"/>
      <c r="AX318" s="214"/>
      <c r="AY318" s="214"/>
      <c r="AZ318" s="214"/>
      <c r="BA318" s="214"/>
      <c r="BB318" s="214"/>
      <c r="BC318" s="214"/>
      <c r="BD318" s="214"/>
      <c r="BE318" s="214"/>
      <c r="BF318" s="214"/>
      <c r="BG318" s="214"/>
      <c r="BH318" s="214"/>
      <c r="BI318" s="214"/>
      <c r="BJ318" s="214"/>
      <c r="BK318" s="214"/>
      <c r="BL318" s="214"/>
      <c r="BM318" s="214"/>
      <c r="BN318" s="214"/>
      <c r="BO318" s="214"/>
      <c r="BP318" s="214"/>
      <c r="BQ318" s="214"/>
      <c r="BR318" s="214"/>
      <c r="BS318" s="214"/>
      <c r="BT318" s="214"/>
      <c r="BU318" s="214"/>
      <c r="BV318" s="214"/>
      <c r="BW318" s="214"/>
      <c r="BX318" s="214"/>
      <c r="BY318" s="214"/>
      <c r="BZ318" s="214"/>
      <c r="CA318" s="214"/>
      <c r="CB318" s="214"/>
      <c r="CC318" s="214"/>
      <c r="CD318" s="214"/>
      <c r="CE318" s="214"/>
      <c r="CF318" s="214"/>
    </row>
    <row r="319" spans="1:84" x14ac:dyDescent="0.25">
      <c r="A319" s="214"/>
      <c r="B319" s="214"/>
      <c r="C319" s="214"/>
      <c r="D319" s="214"/>
      <c r="E319" s="214"/>
      <c r="F319" s="214"/>
      <c r="G319" s="214"/>
      <c r="H319" s="214"/>
      <c r="I319" s="214"/>
      <c r="J319" s="214"/>
      <c r="K319" s="214"/>
      <c r="L319" s="214"/>
      <c r="M319" s="214"/>
      <c r="N319" s="214"/>
      <c r="O319" s="214"/>
      <c r="P319" s="214"/>
      <c r="Q319" s="214"/>
      <c r="R319" s="214"/>
      <c r="S319" s="214"/>
      <c r="T319" s="214"/>
      <c r="U319" s="214"/>
      <c r="V319" s="214"/>
      <c r="W319" s="214"/>
      <c r="X319" s="214"/>
      <c r="Y319" s="214"/>
      <c r="Z319" s="214"/>
      <c r="AA319" s="214"/>
      <c r="AB319" s="214"/>
      <c r="AC319" s="214"/>
      <c r="AD319" s="214"/>
      <c r="AE319" s="214"/>
      <c r="AF319" s="214"/>
      <c r="AG319" s="214"/>
      <c r="AH319" s="214"/>
      <c r="AI319" s="214"/>
      <c r="AJ319" s="214"/>
      <c r="AK319" s="214"/>
      <c r="AL319" s="214"/>
      <c r="AM319" s="214"/>
      <c r="AN319" s="214"/>
      <c r="AO319" s="214"/>
      <c r="AP319" s="214"/>
      <c r="AQ319" s="214"/>
      <c r="AR319" s="214"/>
      <c r="AS319" s="214"/>
      <c r="AT319" s="214"/>
      <c r="AU319" s="214"/>
      <c r="AV319" s="214"/>
      <c r="AW319" s="214"/>
      <c r="AX319" s="214"/>
      <c r="AY319" s="214"/>
      <c r="AZ319" s="214"/>
      <c r="BA319" s="214"/>
      <c r="BB319" s="214"/>
      <c r="BC319" s="214"/>
      <c r="BD319" s="214"/>
      <c r="BE319" s="214"/>
      <c r="BF319" s="214"/>
      <c r="BG319" s="214"/>
      <c r="BH319" s="214"/>
      <c r="BI319" s="214"/>
      <c r="BJ319" s="214"/>
      <c r="BK319" s="214"/>
      <c r="BL319" s="214"/>
      <c r="BM319" s="214"/>
      <c r="BN319" s="214"/>
      <c r="BO319" s="214"/>
      <c r="BP319" s="214"/>
      <c r="BQ319" s="214"/>
      <c r="BR319" s="214"/>
      <c r="BS319" s="214"/>
      <c r="BT319" s="214"/>
      <c r="BU319" s="214"/>
      <c r="BV319" s="214"/>
      <c r="BW319" s="214"/>
      <c r="BX319" s="214"/>
      <c r="BY319" s="214"/>
      <c r="BZ319" s="214"/>
      <c r="CA319" s="214"/>
      <c r="CB319" s="214"/>
      <c r="CC319" s="214"/>
      <c r="CD319" s="214"/>
      <c r="CE319" s="214"/>
      <c r="CF319" s="214"/>
    </row>
    <row r="320" spans="1:84" x14ac:dyDescent="0.25">
      <c r="A320" s="214"/>
      <c r="B320" s="214"/>
      <c r="C320" s="214"/>
      <c r="D320" s="214"/>
      <c r="E320" s="214"/>
      <c r="F320" s="214"/>
      <c r="G320" s="214"/>
      <c r="H320" s="214"/>
      <c r="I320" s="214"/>
      <c r="J320" s="214"/>
      <c r="K320" s="214"/>
      <c r="L320" s="214"/>
      <c r="M320" s="214"/>
      <c r="N320" s="214"/>
      <c r="O320" s="214"/>
      <c r="P320" s="214"/>
      <c r="Q320" s="214"/>
      <c r="R320" s="214"/>
      <c r="S320" s="214"/>
      <c r="T320" s="214"/>
      <c r="U320" s="214"/>
      <c r="V320" s="214"/>
      <c r="W320" s="214"/>
      <c r="X320" s="214"/>
      <c r="Y320" s="214"/>
      <c r="Z320" s="214"/>
      <c r="AA320" s="214"/>
      <c r="AB320" s="214"/>
      <c r="AC320" s="214"/>
      <c r="AD320" s="214"/>
      <c r="AE320" s="214"/>
      <c r="AF320" s="214"/>
      <c r="AG320" s="214"/>
      <c r="AH320" s="214"/>
      <c r="AI320" s="214"/>
      <c r="AJ320" s="214"/>
      <c r="AK320" s="214"/>
      <c r="AL320" s="214"/>
      <c r="AM320" s="214"/>
      <c r="AN320" s="214"/>
      <c r="AO320" s="214"/>
      <c r="AP320" s="214"/>
      <c r="AQ320" s="214"/>
      <c r="AR320" s="214"/>
      <c r="AS320" s="214"/>
      <c r="AT320" s="214"/>
      <c r="AU320" s="214"/>
      <c r="AV320" s="214"/>
      <c r="AW320" s="214"/>
      <c r="AX320" s="214"/>
      <c r="AY320" s="214"/>
      <c r="AZ320" s="214"/>
      <c r="BA320" s="214"/>
      <c r="BB320" s="214"/>
      <c r="BC320" s="214"/>
      <c r="BD320" s="214"/>
      <c r="BE320" s="214"/>
      <c r="BF320" s="214"/>
      <c r="BG320" s="214"/>
      <c r="BH320" s="214"/>
      <c r="BI320" s="214"/>
      <c r="BJ320" s="214"/>
      <c r="BK320" s="214"/>
      <c r="BL320" s="214"/>
      <c r="BM320" s="214"/>
      <c r="BN320" s="214"/>
      <c r="BO320" s="214"/>
      <c r="BP320" s="214"/>
      <c r="BQ320" s="214"/>
      <c r="BR320" s="214"/>
      <c r="BS320" s="214"/>
      <c r="BT320" s="214"/>
      <c r="BU320" s="214"/>
      <c r="BV320" s="214"/>
      <c r="BW320" s="214"/>
      <c r="BX320" s="214"/>
      <c r="BY320" s="214"/>
      <c r="BZ320" s="214"/>
      <c r="CA320" s="214"/>
      <c r="CB320" s="214"/>
      <c r="CC320" s="214"/>
      <c r="CD320" s="214"/>
      <c r="CE320" s="214"/>
      <c r="CF320" s="214"/>
    </row>
    <row r="321" spans="1:84" x14ac:dyDescent="0.25">
      <c r="A321" s="214"/>
      <c r="B321" s="214"/>
      <c r="C321" s="214"/>
      <c r="D321" s="214"/>
      <c r="E321" s="214"/>
      <c r="F321" s="214"/>
      <c r="G321" s="214"/>
      <c r="H321" s="214"/>
      <c r="I321" s="214"/>
      <c r="J321" s="214"/>
      <c r="K321" s="214"/>
      <c r="L321" s="214"/>
      <c r="M321" s="214"/>
      <c r="N321" s="214"/>
      <c r="O321" s="214"/>
      <c r="P321" s="214"/>
      <c r="Q321" s="214"/>
      <c r="R321" s="214"/>
      <c r="S321" s="214"/>
      <c r="T321" s="214"/>
      <c r="U321" s="214"/>
      <c r="V321" s="214"/>
      <c r="W321" s="214"/>
      <c r="X321" s="214"/>
      <c r="Y321" s="214"/>
      <c r="Z321" s="214"/>
      <c r="AA321" s="214"/>
      <c r="AB321" s="214"/>
      <c r="AC321" s="214"/>
      <c r="AD321" s="214"/>
      <c r="AE321" s="214"/>
      <c r="AF321" s="214"/>
      <c r="AG321" s="214"/>
      <c r="AH321" s="214"/>
      <c r="AI321" s="214"/>
      <c r="AJ321" s="214"/>
      <c r="AK321" s="214"/>
      <c r="AL321" s="214"/>
      <c r="AM321" s="214"/>
      <c r="AN321" s="214"/>
      <c r="AO321" s="214"/>
      <c r="AP321" s="214"/>
      <c r="AQ321" s="214"/>
      <c r="AR321" s="214"/>
      <c r="AS321" s="214"/>
      <c r="AT321" s="214"/>
      <c r="AU321" s="214"/>
      <c r="AV321" s="214"/>
      <c r="AW321" s="214"/>
      <c r="AX321" s="214"/>
      <c r="AY321" s="214"/>
      <c r="AZ321" s="214"/>
      <c r="BA321" s="214"/>
      <c r="BB321" s="214"/>
      <c r="BC321" s="214"/>
      <c r="BD321" s="214"/>
      <c r="BE321" s="214"/>
      <c r="BF321" s="214"/>
      <c r="BG321" s="214"/>
      <c r="BH321" s="214"/>
      <c r="BI321" s="214"/>
      <c r="BJ321" s="214"/>
      <c r="BK321" s="214"/>
      <c r="BL321" s="214"/>
      <c r="BM321" s="214"/>
      <c r="BN321" s="214"/>
      <c r="BO321" s="214"/>
      <c r="BP321" s="214"/>
      <c r="BQ321" s="214"/>
      <c r="BR321" s="214"/>
      <c r="BS321" s="214"/>
      <c r="BT321" s="214"/>
      <c r="BU321" s="214"/>
      <c r="BV321" s="214"/>
      <c r="BW321" s="214"/>
      <c r="BX321" s="214"/>
      <c r="BY321" s="214"/>
      <c r="BZ321" s="214"/>
      <c r="CA321" s="214"/>
      <c r="CB321" s="214"/>
      <c r="CC321" s="214"/>
      <c r="CD321" s="214"/>
      <c r="CE321" s="214"/>
      <c r="CF321" s="214"/>
    </row>
    <row r="322" spans="1:84" x14ac:dyDescent="0.25">
      <c r="A322" s="214"/>
      <c r="B322" s="214"/>
      <c r="C322" s="214"/>
      <c r="D322" s="214"/>
      <c r="E322" s="214"/>
      <c r="F322" s="214"/>
      <c r="G322" s="214"/>
      <c r="H322" s="214"/>
      <c r="I322" s="214"/>
      <c r="J322" s="214"/>
      <c r="K322" s="214"/>
      <c r="L322" s="214"/>
      <c r="M322" s="214"/>
      <c r="N322" s="214"/>
      <c r="O322" s="214"/>
      <c r="P322" s="214"/>
      <c r="Q322" s="214"/>
      <c r="R322" s="214"/>
      <c r="S322" s="214"/>
      <c r="T322" s="214"/>
      <c r="U322" s="214"/>
      <c r="V322" s="214"/>
      <c r="W322" s="214"/>
      <c r="X322" s="214"/>
      <c r="Y322" s="214"/>
      <c r="Z322" s="214"/>
      <c r="AA322" s="214"/>
      <c r="AB322" s="214"/>
      <c r="AC322" s="214"/>
      <c r="AD322" s="214"/>
      <c r="AE322" s="214"/>
      <c r="AF322" s="214"/>
      <c r="AG322" s="214"/>
      <c r="AH322" s="214"/>
      <c r="AI322" s="214"/>
      <c r="AJ322" s="214"/>
      <c r="AK322" s="214"/>
      <c r="AL322" s="214"/>
      <c r="AM322" s="214"/>
      <c r="AN322" s="214"/>
      <c r="AO322" s="214"/>
      <c r="AP322" s="214"/>
      <c r="AQ322" s="214"/>
      <c r="AR322" s="214"/>
      <c r="AS322" s="214"/>
      <c r="AT322" s="214"/>
      <c r="AU322" s="214"/>
      <c r="AV322" s="214"/>
      <c r="AW322" s="214"/>
      <c r="AX322" s="214"/>
      <c r="AY322" s="214"/>
      <c r="AZ322" s="214"/>
      <c r="BA322" s="214"/>
      <c r="BB322" s="214"/>
      <c r="BC322" s="214"/>
      <c r="BD322" s="214"/>
      <c r="BE322" s="214"/>
      <c r="BF322" s="214"/>
      <c r="BG322" s="214"/>
      <c r="BH322" s="214"/>
      <c r="BI322" s="214"/>
      <c r="BJ322" s="214"/>
      <c r="BK322" s="214"/>
      <c r="BL322" s="214"/>
      <c r="BM322" s="214"/>
      <c r="BN322" s="214"/>
      <c r="BO322" s="214"/>
      <c r="BP322" s="214"/>
      <c r="BQ322" s="214"/>
      <c r="BR322" s="214"/>
      <c r="BS322" s="214"/>
      <c r="BT322" s="214"/>
      <c r="BU322" s="214"/>
      <c r="BV322" s="214"/>
      <c r="BW322" s="214"/>
      <c r="BX322" s="214"/>
      <c r="BY322" s="214"/>
      <c r="BZ322" s="214"/>
      <c r="CA322" s="214"/>
      <c r="CB322" s="214"/>
      <c r="CC322" s="214"/>
      <c r="CD322" s="214"/>
      <c r="CE322" s="214"/>
      <c r="CF322" s="214"/>
    </row>
    <row r="323" spans="1:84" x14ac:dyDescent="0.25">
      <c r="A323" s="214"/>
      <c r="B323" s="214"/>
      <c r="C323" s="214"/>
      <c r="D323" s="214"/>
      <c r="E323" s="214"/>
      <c r="F323" s="214"/>
      <c r="G323" s="214"/>
      <c r="H323" s="214"/>
      <c r="I323" s="214"/>
      <c r="J323" s="214"/>
      <c r="K323" s="214"/>
      <c r="L323" s="214"/>
      <c r="M323" s="214"/>
      <c r="N323" s="214"/>
      <c r="O323" s="214"/>
      <c r="P323" s="214"/>
      <c r="Q323" s="214"/>
      <c r="R323" s="214"/>
      <c r="S323" s="214"/>
      <c r="T323" s="214"/>
      <c r="U323" s="214"/>
      <c r="V323" s="214"/>
      <c r="W323" s="214"/>
      <c r="X323" s="214"/>
      <c r="Y323" s="214"/>
      <c r="Z323" s="214"/>
      <c r="AA323" s="214"/>
      <c r="AB323" s="214"/>
      <c r="AC323" s="214"/>
      <c r="AD323" s="214"/>
      <c r="AE323" s="214"/>
      <c r="AF323" s="214"/>
      <c r="AG323" s="214"/>
      <c r="AH323" s="214"/>
      <c r="AI323" s="214"/>
      <c r="AJ323" s="214"/>
      <c r="AK323" s="214"/>
      <c r="AL323" s="214"/>
      <c r="AM323" s="214"/>
      <c r="AN323" s="214"/>
      <c r="AO323" s="214"/>
      <c r="AP323" s="214"/>
      <c r="AQ323" s="214"/>
      <c r="AR323" s="214"/>
      <c r="AS323" s="214"/>
      <c r="AT323" s="214"/>
      <c r="AU323" s="214"/>
      <c r="AV323" s="214"/>
      <c r="AW323" s="214"/>
      <c r="AX323" s="214"/>
      <c r="AY323" s="214"/>
      <c r="AZ323" s="214"/>
      <c r="BA323" s="214"/>
      <c r="BB323" s="214"/>
      <c r="BC323" s="214"/>
      <c r="BD323" s="214"/>
      <c r="BE323" s="214"/>
      <c r="BF323" s="214"/>
      <c r="BG323" s="214"/>
      <c r="BH323" s="214"/>
      <c r="BI323" s="214"/>
      <c r="BJ323" s="214"/>
      <c r="BK323" s="214"/>
      <c r="BL323" s="214"/>
      <c r="BM323" s="214"/>
      <c r="BN323" s="214"/>
      <c r="BO323" s="214"/>
      <c r="BP323" s="214"/>
      <c r="BQ323" s="214"/>
      <c r="BR323" s="214"/>
      <c r="BS323" s="214"/>
      <c r="BT323" s="214"/>
      <c r="BU323" s="214"/>
      <c r="BV323" s="214"/>
      <c r="BW323" s="214"/>
      <c r="BX323" s="214"/>
      <c r="BY323" s="214"/>
      <c r="BZ323" s="214"/>
      <c r="CA323" s="214"/>
      <c r="CB323" s="214"/>
      <c r="CC323" s="214"/>
      <c r="CD323" s="214"/>
      <c r="CE323" s="214"/>
      <c r="CF323" s="214"/>
    </row>
    <row r="324" spans="1:84" x14ac:dyDescent="0.25">
      <c r="A324" s="214"/>
      <c r="B324" s="214"/>
      <c r="C324" s="214"/>
      <c r="D324" s="214"/>
      <c r="E324" s="214"/>
      <c r="F324" s="214"/>
      <c r="G324" s="214"/>
      <c r="H324" s="214"/>
      <c r="I324" s="214"/>
      <c r="J324" s="214"/>
      <c r="K324" s="214"/>
      <c r="L324" s="214"/>
      <c r="M324" s="214"/>
      <c r="N324" s="214"/>
      <c r="O324" s="214"/>
      <c r="P324" s="214"/>
      <c r="Q324" s="214"/>
      <c r="R324" s="214"/>
      <c r="S324" s="214"/>
      <c r="T324" s="214"/>
      <c r="U324" s="214"/>
      <c r="V324" s="214"/>
      <c r="W324" s="214"/>
      <c r="X324" s="214"/>
      <c r="Y324" s="214"/>
      <c r="Z324" s="214"/>
      <c r="AA324" s="214"/>
      <c r="AB324" s="214"/>
      <c r="AC324" s="214"/>
      <c r="AD324" s="214"/>
      <c r="AE324" s="214"/>
      <c r="AF324" s="214"/>
      <c r="AG324" s="214"/>
      <c r="AH324" s="214"/>
      <c r="AI324" s="214"/>
      <c r="AJ324" s="214"/>
      <c r="AK324" s="214"/>
      <c r="AL324" s="214"/>
      <c r="AM324" s="214"/>
      <c r="AN324" s="214"/>
      <c r="AO324" s="214"/>
      <c r="AP324" s="214"/>
      <c r="AQ324" s="214"/>
      <c r="AR324" s="214"/>
      <c r="AS324" s="214"/>
      <c r="AT324" s="214"/>
      <c r="AU324" s="214"/>
      <c r="AV324" s="214"/>
      <c r="AW324" s="214"/>
      <c r="AX324" s="214"/>
      <c r="AY324" s="214"/>
      <c r="AZ324" s="214"/>
      <c r="BA324" s="214"/>
      <c r="BB324" s="214"/>
      <c r="BC324" s="214"/>
      <c r="BD324" s="214"/>
      <c r="BE324" s="214"/>
      <c r="BF324" s="214"/>
      <c r="BG324" s="214"/>
      <c r="BH324" s="214"/>
      <c r="BI324" s="214"/>
      <c r="BJ324" s="214"/>
      <c r="BK324" s="214"/>
      <c r="BL324" s="214"/>
      <c r="BM324" s="214"/>
      <c r="BN324" s="214"/>
      <c r="BO324" s="214"/>
      <c r="BP324" s="214"/>
      <c r="BQ324" s="214"/>
      <c r="BR324" s="214"/>
      <c r="BS324" s="214"/>
      <c r="BT324" s="214"/>
      <c r="BU324" s="214"/>
      <c r="BV324" s="214"/>
      <c r="BW324" s="214"/>
      <c r="BX324" s="214"/>
      <c r="BY324" s="214"/>
      <c r="BZ324" s="214"/>
      <c r="CA324" s="214"/>
      <c r="CB324" s="214"/>
      <c r="CC324" s="214"/>
      <c r="CD324" s="214"/>
      <c r="CE324" s="214"/>
      <c r="CF324" s="214"/>
    </row>
    <row r="325" spans="1:84" x14ac:dyDescent="0.25">
      <c r="A325" s="214"/>
      <c r="B325" s="214"/>
      <c r="C325" s="214"/>
      <c r="D325" s="214"/>
      <c r="E325" s="214"/>
      <c r="F325" s="214"/>
      <c r="G325" s="214"/>
      <c r="H325" s="214"/>
      <c r="I325" s="214"/>
      <c r="J325" s="214"/>
      <c r="K325" s="214"/>
      <c r="L325" s="214"/>
      <c r="M325" s="214"/>
      <c r="N325" s="214"/>
      <c r="O325" s="214"/>
      <c r="P325" s="214"/>
      <c r="Q325" s="214"/>
      <c r="R325" s="214"/>
      <c r="S325" s="214"/>
      <c r="T325" s="214"/>
      <c r="U325" s="214"/>
      <c r="V325" s="214"/>
      <c r="W325" s="214"/>
      <c r="X325" s="214"/>
      <c r="Y325" s="214"/>
      <c r="Z325" s="214"/>
      <c r="AA325" s="214"/>
      <c r="AB325" s="214"/>
      <c r="AC325" s="214"/>
      <c r="AD325" s="214"/>
      <c r="AE325" s="214"/>
      <c r="AF325" s="214"/>
      <c r="AG325" s="214"/>
      <c r="AH325" s="214"/>
      <c r="AI325" s="214"/>
      <c r="AJ325" s="214"/>
      <c r="AK325" s="214"/>
      <c r="AL325" s="214"/>
      <c r="AM325" s="214"/>
      <c r="AN325" s="214"/>
      <c r="AO325" s="214"/>
      <c r="AP325" s="214"/>
      <c r="AQ325" s="214"/>
      <c r="AR325" s="214"/>
      <c r="AS325" s="214"/>
      <c r="AT325" s="214"/>
      <c r="AU325" s="214"/>
      <c r="AV325" s="214"/>
      <c r="AW325" s="214"/>
      <c r="AX325" s="214"/>
      <c r="AY325" s="214"/>
      <c r="AZ325" s="214"/>
      <c r="BA325" s="214"/>
      <c r="BB325" s="214"/>
      <c r="BC325" s="214"/>
      <c r="BD325" s="214"/>
      <c r="BE325" s="214"/>
      <c r="BF325" s="214"/>
      <c r="BG325" s="214"/>
      <c r="BH325" s="214"/>
      <c r="BI325" s="214"/>
      <c r="BJ325" s="214"/>
      <c r="BK325" s="214"/>
      <c r="BL325" s="214"/>
      <c r="BM325" s="214"/>
      <c r="BN325" s="214"/>
      <c r="BO325" s="214"/>
      <c r="BP325" s="214"/>
      <c r="BQ325" s="214"/>
      <c r="BR325" s="214"/>
      <c r="BS325" s="214"/>
      <c r="BT325" s="214"/>
      <c r="BU325" s="214"/>
      <c r="BV325" s="214"/>
      <c r="BW325" s="214"/>
      <c r="BX325" s="214"/>
      <c r="BY325" s="214"/>
      <c r="BZ325" s="214"/>
      <c r="CA325" s="214"/>
      <c r="CB325" s="214"/>
      <c r="CC325" s="214"/>
      <c r="CD325" s="214"/>
      <c r="CE325" s="214"/>
      <c r="CF325" s="214"/>
    </row>
    <row r="326" spans="1:84" x14ac:dyDescent="0.25">
      <c r="A326" s="214"/>
      <c r="B326" s="214"/>
      <c r="C326" s="214"/>
      <c r="D326" s="214"/>
      <c r="E326" s="214"/>
      <c r="F326" s="214"/>
      <c r="G326" s="214"/>
      <c r="H326" s="214"/>
      <c r="I326" s="214"/>
      <c r="J326" s="214"/>
      <c r="K326" s="214"/>
      <c r="L326" s="214"/>
      <c r="M326" s="214"/>
      <c r="N326" s="214"/>
      <c r="O326" s="214"/>
      <c r="P326" s="214"/>
      <c r="Q326" s="214"/>
      <c r="R326" s="214"/>
      <c r="S326" s="214"/>
      <c r="T326" s="214"/>
      <c r="U326" s="214"/>
      <c r="V326" s="214"/>
      <c r="W326" s="214"/>
      <c r="X326" s="214"/>
      <c r="Y326" s="214"/>
      <c r="Z326" s="214"/>
      <c r="AA326" s="214"/>
      <c r="AB326" s="214"/>
      <c r="AC326" s="214"/>
      <c r="AD326" s="214"/>
      <c r="AE326" s="214"/>
      <c r="AF326" s="214"/>
      <c r="AG326" s="214"/>
      <c r="AH326" s="214"/>
      <c r="AI326" s="214"/>
      <c r="AJ326" s="214"/>
      <c r="AK326" s="214"/>
      <c r="AL326" s="214"/>
      <c r="AM326" s="214"/>
      <c r="AN326" s="214"/>
      <c r="AO326" s="214"/>
      <c r="AP326" s="214"/>
      <c r="AQ326" s="214"/>
      <c r="AR326" s="214"/>
      <c r="AS326" s="214"/>
      <c r="AT326" s="214"/>
      <c r="AU326" s="214"/>
      <c r="AV326" s="214"/>
      <c r="AW326" s="214"/>
      <c r="AX326" s="214"/>
      <c r="AY326" s="214"/>
      <c r="AZ326" s="214"/>
      <c r="BA326" s="214"/>
      <c r="BB326" s="214"/>
      <c r="BC326" s="214"/>
      <c r="BD326" s="214"/>
      <c r="BE326" s="214"/>
      <c r="BF326" s="214"/>
      <c r="BG326" s="214"/>
      <c r="BH326" s="214"/>
      <c r="BI326" s="214"/>
      <c r="BJ326" s="214"/>
      <c r="BK326" s="214"/>
      <c r="BL326" s="214"/>
      <c r="BM326" s="214"/>
      <c r="BN326" s="214"/>
      <c r="BO326" s="214"/>
      <c r="BP326" s="214"/>
      <c r="BQ326" s="214"/>
      <c r="BR326" s="214"/>
      <c r="BS326" s="214"/>
      <c r="BT326" s="214"/>
      <c r="BU326" s="214"/>
      <c r="BV326" s="214"/>
      <c r="BW326" s="214"/>
      <c r="BX326" s="214"/>
      <c r="BY326" s="214"/>
      <c r="BZ326" s="214"/>
      <c r="CA326" s="214"/>
      <c r="CB326" s="214"/>
      <c r="CC326" s="214"/>
      <c r="CD326" s="214"/>
      <c r="CE326" s="214"/>
      <c r="CF326" s="214"/>
    </row>
    <row r="327" spans="1:84" x14ac:dyDescent="0.25">
      <c r="A327" s="214"/>
      <c r="B327" s="214"/>
      <c r="C327" s="214"/>
      <c r="D327" s="214"/>
      <c r="E327" s="214"/>
      <c r="F327" s="214"/>
      <c r="G327" s="214"/>
      <c r="H327" s="214"/>
      <c r="I327" s="214"/>
      <c r="J327" s="214"/>
      <c r="K327" s="214"/>
      <c r="L327" s="214"/>
      <c r="M327" s="214"/>
      <c r="N327" s="214"/>
      <c r="O327" s="214"/>
      <c r="P327" s="214"/>
      <c r="Q327" s="214"/>
      <c r="R327" s="214"/>
      <c r="S327" s="214"/>
      <c r="T327" s="214"/>
      <c r="U327" s="214"/>
      <c r="V327" s="214"/>
      <c r="W327" s="214"/>
      <c r="X327" s="214"/>
      <c r="Y327" s="214"/>
      <c r="Z327" s="214"/>
      <c r="AA327" s="214"/>
      <c r="AB327" s="214"/>
      <c r="AC327" s="214"/>
      <c r="AD327" s="214"/>
      <c r="AE327" s="214"/>
      <c r="AF327" s="214"/>
      <c r="AG327" s="214"/>
      <c r="AH327" s="214"/>
      <c r="AI327" s="214"/>
      <c r="AJ327" s="214"/>
      <c r="AK327" s="214"/>
      <c r="AL327" s="214"/>
      <c r="AM327" s="214"/>
      <c r="AN327" s="214"/>
      <c r="AO327" s="214"/>
      <c r="AP327" s="214"/>
      <c r="AQ327" s="214"/>
      <c r="AR327" s="214"/>
      <c r="AS327" s="214"/>
      <c r="AT327" s="214"/>
      <c r="AU327" s="214"/>
      <c r="AV327" s="214"/>
      <c r="AW327" s="214"/>
      <c r="AX327" s="214"/>
      <c r="AY327" s="214"/>
      <c r="AZ327" s="214"/>
      <c r="BA327" s="214"/>
      <c r="BB327" s="214"/>
      <c r="BC327" s="214"/>
      <c r="BD327" s="214"/>
      <c r="BE327" s="214"/>
      <c r="BF327" s="214"/>
      <c r="BG327" s="214"/>
      <c r="BH327" s="214"/>
      <c r="BI327" s="214"/>
      <c r="BJ327" s="214"/>
      <c r="BK327" s="214"/>
      <c r="BL327" s="214"/>
      <c r="BM327" s="214"/>
      <c r="BN327" s="214"/>
      <c r="BO327" s="214"/>
      <c r="BP327" s="214"/>
      <c r="BQ327" s="214"/>
      <c r="BR327" s="214"/>
      <c r="BS327" s="214"/>
      <c r="BT327" s="214"/>
      <c r="BU327" s="214"/>
      <c r="BV327" s="214"/>
      <c r="BW327" s="214"/>
      <c r="BX327" s="214"/>
      <c r="BY327" s="214"/>
      <c r="BZ327" s="214"/>
      <c r="CA327" s="214"/>
      <c r="CB327" s="214"/>
      <c r="CC327" s="214"/>
      <c r="CD327" s="214"/>
      <c r="CE327" s="214"/>
      <c r="CF327" s="214"/>
    </row>
    <row r="328" spans="1:84" x14ac:dyDescent="0.25">
      <c r="A328" s="214"/>
      <c r="B328" s="214"/>
      <c r="C328" s="214"/>
      <c r="D328" s="214"/>
      <c r="E328" s="214"/>
      <c r="F328" s="214"/>
      <c r="G328" s="214"/>
      <c r="H328" s="214"/>
      <c r="I328" s="214"/>
      <c r="J328" s="214"/>
      <c r="K328" s="214"/>
      <c r="L328" s="214"/>
      <c r="M328" s="214"/>
      <c r="N328" s="214"/>
      <c r="O328" s="214"/>
      <c r="P328" s="214"/>
      <c r="Q328" s="214"/>
      <c r="R328" s="214"/>
      <c r="S328" s="214"/>
      <c r="T328" s="214"/>
      <c r="U328" s="214"/>
      <c r="V328" s="214"/>
      <c r="W328" s="214"/>
      <c r="X328" s="214"/>
      <c r="Y328" s="214"/>
      <c r="Z328" s="214"/>
      <c r="AA328" s="214"/>
      <c r="AB328" s="214"/>
      <c r="AC328" s="214"/>
      <c r="AD328" s="214"/>
      <c r="AE328" s="214"/>
      <c r="AF328" s="214"/>
      <c r="AG328" s="214"/>
      <c r="AH328" s="214"/>
      <c r="AI328" s="214"/>
      <c r="AJ328" s="214"/>
      <c r="AK328" s="214"/>
      <c r="AL328" s="214"/>
      <c r="AM328" s="214"/>
      <c r="AN328" s="214"/>
      <c r="AO328" s="214"/>
      <c r="AP328" s="214"/>
      <c r="AQ328" s="214"/>
      <c r="AR328" s="214"/>
      <c r="AS328" s="214"/>
      <c r="AT328" s="214"/>
      <c r="AU328" s="214"/>
      <c r="AV328" s="214"/>
      <c r="AW328" s="214"/>
      <c r="AX328" s="214"/>
      <c r="AY328" s="214"/>
      <c r="AZ328" s="214"/>
      <c r="BA328" s="214"/>
      <c r="BB328" s="214"/>
      <c r="BC328" s="214"/>
      <c r="BD328" s="214"/>
      <c r="BE328" s="214"/>
      <c r="BF328" s="214"/>
      <c r="BG328" s="214"/>
      <c r="BH328" s="214"/>
      <c r="BI328" s="214"/>
      <c r="BJ328" s="214"/>
      <c r="BK328" s="214"/>
      <c r="BL328" s="214"/>
      <c r="BM328" s="214"/>
      <c r="BN328" s="214"/>
      <c r="BO328" s="214"/>
      <c r="BP328" s="214"/>
      <c r="BQ328" s="214"/>
      <c r="BR328" s="214"/>
      <c r="BS328" s="214"/>
      <c r="BT328" s="214"/>
      <c r="BU328" s="214"/>
      <c r="BV328" s="214"/>
      <c r="BW328" s="214"/>
      <c r="BX328" s="214"/>
      <c r="BY328" s="214"/>
      <c r="BZ328" s="214"/>
      <c r="CA328" s="214"/>
      <c r="CB328" s="214"/>
      <c r="CC328" s="214"/>
      <c r="CD328" s="214"/>
      <c r="CE328" s="214"/>
      <c r="CF328" s="214"/>
    </row>
    <row r="329" spans="1:84" x14ac:dyDescent="0.25">
      <c r="A329" s="214"/>
      <c r="B329" s="214"/>
      <c r="C329" s="214"/>
      <c r="D329" s="214"/>
      <c r="E329" s="214"/>
      <c r="F329" s="214"/>
      <c r="G329" s="214"/>
      <c r="H329" s="214"/>
      <c r="I329" s="214"/>
      <c r="J329" s="214"/>
      <c r="K329" s="214"/>
      <c r="L329" s="214"/>
      <c r="M329" s="214"/>
      <c r="N329" s="214"/>
      <c r="O329" s="214"/>
      <c r="P329" s="214"/>
      <c r="Q329" s="214"/>
      <c r="R329" s="214"/>
      <c r="S329" s="214"/>
      <c r="T329" s="214"/>
      <c r="U329" s="214"/>
      <c r="V329" s="214"/>
      <c r="W329" s="214"/>
      <c r="X329" s="214"/>
      <c r="Y329" s="214"/>
      <c r="Z329" s="214"/>
      <c r="AA329" s="214"/>
      <c r="AB329" s="214"/>
      <c r="AC329" s="214"/>
      <c r="AD329" s="214"/>
      <c r="AE329" s="214"/>
      <c r="AF329" s="214"/>
      <c r="AG329" s="214"/>
      <c r="AH329" s="214"/>
      <c r="AI329" s="214"/>
      <c r="AJ329" s="214"/>
      <c r="AK329" s="214"/>
      <c r="AL329" s="214"/>
      <c r="AM329" s="214"/>
      <c r="AN329" s="214"/>
      <c r="AO329" s="214"/>
      <c r="AP329" s="214"/>
      <c r="AQ329" s="214"/>
      <c r="AR329" s="214"/>
      <c r="AS329" s="214"/>
      <c r="AT329" s="214"/>
      <c r="AU329" s="214"/>
      <c r="AV329" s="214"/>
      <c r="AW329" s="214"/>
      <c r="AX329" s="214"/>
      <c r="AY329" s="214"/>
      <c r="AZ329" s="214"/>
      <c r="BA329" s="214"/>
      <c r="BB329" s="214"/>
      <c r="BC329" s="214"/>
      <c r="BD329" s="214"/>
      <c r="BE329" s="214"/>
      <c r="BF329" s="214"/>
      <c r="BG329" s="214"/>
      <c r="BH329" s="214"/>
      <c r="BI329" s="214"/>
      <c r="BJ329" s="214"/>
      <c r="BK329" s="214"/>
      <c r="BL329" s="214"/>
      <c r="BM329" s="214"/>
      <c r="BN329" s="214"/>
      <c r="BO329" s="214"/>
      <c r="BP329" s="214"/>
      <c r="BQ329" s="214"/>
      <c r="BR329" s="214"/>
      <c r="BS329" s="214"/>
      <c r="BT329" s="214"/>
      <c r="BU329" s="214"/>
      <c r="BV329" s="214"/>
      <c r="BW329" s="214"/>
      <c r="BX329" s="214"/>
      <c r="BY329" s="214"/>
      <c r="BZ329" s="214"/>
      <c r="CA329" s="214"/>
      <c r="CB329" s="214"/>
      <c r="CC329" s="214"/>
      <c r="CD329" s="214"/>
      <c r="CE329" s="214"/>
      <c r="CF329" s="214"/>
    </row>
    <row r="330" spans="1:84" x14ac:dyDescent="0.25">
      <c r="A330" s="214"/>
      <c r="B330" s="214"/>
      <c r="C330" s="214"/>
      <c r="D330" s="214"/>
      <c r="E330" s="214"/>
      <c r="F330" s="214"/>
      <c r="G330" s="214"/>
      <c r="H330" s="214"/>
      <c r="I330" s="214"/>
      <c r="J330" s="214"/>
      <c r="K330" s="214"/>
      <c r="L330" s="214"/>
      <c r="M330" s="214"/>
      <c r="N330" s="214"/>
      <c r="O330" s="214"/>
      <c r="P330" s="214"/>
      <c r="Q330" s="214"/>
      <c r="R330" s="214"/>
      <c r="S330" s="214"/>
      <c r="T330" s="214"/>
      <c r="U330" s="214"/>
      <c r="V330" s="214"/>
      <c r="W330" s="214"/>
      <c r="X330" s="214"/>
      <c r="Y330" s="214"/>
      <c r="Z330" s="214"/>
      <c r="AA330" s="214"/>
      <c r="AB330" s="214"/>
      <c r="AC330" s="214"/>
      <c r="AD330" s="214"/>
      <c r="AE330" s="214"/>
      <c r="AF330" s="214"/>
      <c r="AG330" s="214"/>
      <c r="AH330" s="214"/>
      <c r="AI330" s="214"/>
      <c r="AJ330" s="214"/>
      <c r="AK330" s="214"/>
      <c r="AL330" s="214"/>
      <c r="AM330" s="214"/>
      <c r="AN330" s="214"/>
      <c r="AO330" s="214"/>
      <c r="AP330" s="214"/>
      <c r="AQ330" s="214"/>
      <c r="AR330" s="214"/>
      <c r="AS330" s="214"/>
      <c r="AT330" s="214"/>
      <c r="AU330" s="214"/>
      <c r="AV330" s="214"/>
      <c r="AW330" s="214"/>
      <c r="AX330" s="214"/>
      <c r="AY330" s="214"/>
      <c r="AZ330" s="214"/>
      <c r="BA330" s="214"/>
      <c r="BB330" s="214"/>
      <c r="BC330" s="214"/>
      <c r="BD330" s="214"/>
      <c r="BE330" s="214"/>
      <c r="BF330" s="214"/>
      <c r="BG330" s="214"/>
      <c r="BH330" s="214"/>
      <c r="BI330" s="214"/>
      <c r="BJ330" s="214"/>
      <c r="BK330" s="214"/>
      <c r="BL330" s="214"/>
      <c r="BM330" s="214"/>
      <c r="BN330" s="214"/>
      <c r="BO330" s="214"/>
      <c r="BP330" s="214"/>
      <c r="BQ330" s="214"/>
      <c r="BR330" s="214"/>
      <c r="BS330" s="214"/>
      <c r="BT330" s="214"/>
      <c r="BU330" s="214"/>
      <c r="BV330" s="214"/>
      <c r="BW330" s="214"/>
      <c r="BX330" s="214"/>
      <c r="BY330" s="214"/>
      <c r="BZ330" s="214"/>
      <c r="CA330" s="214"/>
      <c r="CB330" s="214"/>
      <c r="CC330" s="214"/>
      <c r="CD330" s="214"/>
      <c r="CE330" s="214"/>
      <c r="CF330" s="214"/>
    </row>
    <row r="331" spans="1:84" x14ac:dyDescent="0.25">
      <c r="A331" s="214"/>
      <c r="B331" s="214"/>
      <c r="C331" s="214"/>
      <c r="D331" s="214"/>
      <c r="E331" s="214"/>
      <c r="F331" s="214"/>
      <c r="G331" s="214"/>
      <c r="H331" s="214"/>
      <c r="I331" s="214"/>
      <c r="J331" s="214"/>
      <c r="K331" s="214"/>
      <c r="L331" s="214"/>
      <c r="M331" s="214"/>
      <c r="N331" s="214"/>
      <c r="O331" s="214"/>
      <c r="P331" s="214"/>
      <c r="Q331" s="214"/>
      <c r="R331" s="214"/>
      <c r="S331" s="214"/>
      <c r="T331" s="214"/>
      <c r="U331" s="214"/>
      <c r="V331" s="214"/>
      <c r="W331" s="214"/>
      <c r="X331" s="214"/>
      <c r="Y331" s="214"/>
      <c r="Z331" s="214"/>
      <c r="AA331" s="214"/>
      <c r="AB331" s="214"/>
      <c r="AC331" s="214"/>
      <c r="AD331" s="214"/>
      <c r="AE331" s="214"/>
      <c r="AF331" s="214"/>
      <c r="AG331" s="214"/>
      <c r="AH331" s="214"/>
      <c r="AI331" s="214"/>
      <c r="AJ331" s="214"/>
      <c r="AK331" s="214"/>
      <c r="AL331" s="214"/>
      <c r="AM331" s="214"/>
      <c r="AN331" s="214"/>
      <c r="AO331" s="214"/>
      <c r="AP331" s="214"/>
      <c r="AQ331" s="214"/>
      <c r="AR331" s="214"/>
      <c r="AS331" s="214"/>
      <c r="AT331" s="214"/>
      <c r="AU331" s="214"/>
      <c r="AV331" s="214"/>
      <c r="AW331" s="214"/>
      <c r="AX331" s="214"/>
      <c r="AY331" s="214"/>
      <c r="AZ331" s="214"/>
      <c r="BA331" s="214"/>
      <c r="BB331" s="214"/>
      <c r="BC331" s="214"/>
      <c r="BD331" s="214"/>
      <c r="BE331" s="214"/>
      <c r="BF331" s="214"/>
      <c r="BG331" s="214"/>
      <c r="BH331" s="214"/>
      <c r="BI331" s="214"/>
      <c r="BJ331" s="214"/>
      <c r="BK331" s="214"/>
      <c r="BL331" s="214"/>
      <c r="BM331" s="214"/>
      <c r="BN331" s="214"/>
      <c r="BO331" s="214"/>
      <c r="BP331" s="214"/>
      <c r="BQ331" s="214"/>
      <c r="BR331" s="214"/>
      <c r="BS331" s="214"/>
      <c r="BT331" s="214"/>
      <c r="BU331" s="214"/>
      <c r="BV331" s="214"/>
      <c r="BW331" s="214"/>
      <c r="BX331" s="214"/>
      <c r="BY331" s="214"/>
      <c r="BZ331" s="214"/>
      <c r="CA331" s="214"/>
      <c r="CB331" s="214"/>
      <c r="CC331" s="214"/>
      <c r="CD331" s="214"/>
      <c r="CE331" s="214"/>
      <c r="CF331" s="214"/>
    </row>
    <row r="332" spans="1:84" x14ac:dyDescent="0.25">
      <c r="A332" s="214"/>
      <c r="B332" s="214"/>
      <c r="C332" s="214"/>
      <c r="D332" s="214"/>
      <c r="E332" s="214"/>
      <c r="F332" s="214"/>
      <c r="G332" s="214"/>
      <c r="H332" s="214"/>
      <c r="I332" s="214"/>
      <c r="J332" s="214"/>
      <c r="K332" s="214"/>
      <c r="L332" s="214"/>
      <c r="M332" s="214"/>
      <c r="N332" s="214"/>
      <c r="O332" s="214"/>
      <c r="P332" s="214"/>
      <c r="Q332" s="214"/>
      <c r="R332" s="214"/>
      <c r="S332" s="214"/>
      <c r="T332" s="214"/>
      <c r="U332" s="214"/>
      <c r="V332" s="214"/>
      <c r="W332" s="214"/>
      <c r="X332" s="214"/>
      <c r="Y332" s="214"/>
      <c r="Z332" s="214"/>
      <c r="AA332" s="214"/>
      <c r="AB332" s="214"/>
      <c r="AC332" s="214"/>
      <c r="AD332" s="214"/>
      <c r="AE332" s="214"/>
      <c r="AF332" s="214"/>
      <c r="AG332" s="214"/>
      <c r="AH332" s="214"/>
      <c r="AI332" s="214"/>
      <c r="AJ332" s="214"/>
      <c r="AK332" s="214"/>
      <c r="AL332" s="214"/>
      <c r="AM332" s="214"/>
      <c r="AN332" s="214"/>
      <c r="AO332" s="214"/>
      <c r="AP332" s="214"/>
      <c r="AQ332" s="214"/>
      <c r="AR332" s="214"/>
      <c r="AS332" s="214"/>
      <c r="AT332" s="214"/>
      <c r="AU332" s="214"/>
      <c r="AV332" s="214"/>
      <c r="AW332" s="214"/>
      <c r="AX332" s="214"/>
      <c r="AY332" s="214"/>
      <c r="AZ332" s="214"/>
      <c r="BA332" s="214"/>
      <c r="BB332" s="214"/>
      <c r="BC332" s="214"/>
      <c r="BD332" s="214"/>
      <c r="BE332" s="214"/>
      <c r="BF332" s="214"/>
      <c r="BG332" s="214"/>
      <c r="BH332" s="214"/>
      <c r="BI332" s="214"/>
      <c r="BJ332" s="214"/>
      <c r="BK332" s="214"/>
      <c r="BL332" s="214"/>
      <c r="BM332" s="214"/>
      <c r="BN332" s="214"/>
      <c r="BO332" s="214"/>
      <c r="BP332" s="214"/>
      <c r="BQ332" s="214"/>
      <c r="BR332" s="214"/>
      <c r="BS332" s="214"/>
      <c r="BT332" s="214"/>
      <c r="BU332" s="214"/>
      <c r="BV332" s="214"/>
      <c r="BW332" s="214"/>
      <c r="BX332" s="214"/>
      <c r="BY332" s="214"/>
      <c r="BZ332" s="214"/>
      <c r="CA332" s="214"/>
      <c r="CB332" s="214"/>
      <c r="CC332" s="214"/>
      <c r="CD332" s="214"/>
      <c r="CE332" s="214"/>
      <c r="CF332" s="214"/>
    </row>
    <row r="333" spans="1:84" x14ac:dyDescent="0.25">
      <c r="A333" s="214"/>
      <c r="B333" s="214"/>
      <c r="C333" s="214"/>
      <c r="D333" s="214"/>
      <c r="E333" s="214"/>
      <c r="F333" s="214"/>
      <c r="G333" s="214"/>
      <c r="H333" s="214"/>
      <c r="I333" s="214"/>
      <c r="J333" s="214"/>
      <c r="K333" s="214"/>
      <c r="L333" s="214"/>
      <c r="M333" s="214"/>
      <c r="N333" s="214"/>
      <c r="O333" s="214"/>
      <c r="P333" s="214"/>
      <c r="Q333" s="214"/>
      <c r="R333" s="214"/>
      <c r="S333" s="214"/>
      <c r="T333" s="214"/>
      <c r="U333" s="214"/>
      <c r="V333" s="214"/>
      <c r="W333" s="214"/>
      <c r="X333" s="214"/>
      <c r="Y333" s="214"/>
      <c r="Z333" s="214"/>
      <c r="AA333" s="214"/>
      <c r="AB333" s="214"/>
      <c r="AC333" s="214"/>
      <c r="AD333" s="214"/>
      <c r="AE333" s="214"/>
      <c r="AF333" s="214"/>
      <c r="AG333" s="214"/>
      <c r="AH333" s="214"/>
      <c r="AI333" s="214"/>
      <c r="AJ333" s="214"/>
      <c r="AK333" s="214"/>
      <c r="AL333" s="214"/>
      <c r="AM333" s="214"/>
      <c r="AN333" s="214"/>
      <c r="AO333" s="214"/>
      <c r="AP333" s="214"/>
      <c r="AQ333" s="214"/>
      <c r="AR333" s="214"/>
      <c r="AS333" s="214"/>
      <c r="AT333" s="214"/>
      <c r="AU333" s="214"/>
      <c r="AV333" s="214"/>
      <c r="AW333" s="214"/>
      <c r="AX333" s="214"/>
      <c r="AY333" s="214"/>
      <c r="AZ333" s="214"/>
      <c r="BA333" s="214"/>
      <c r="BB333" s="214"/>
      <c r="BC333" s="214"/>
      <c r="BD333" s="214"/>
      <c r="BE333" s="214"/>
      <c r="BF333" s="214"/>
      <c r="BG333" s="214"/>
      <c r="BH333" s="214"/>
      <c r="BI333" s="214"/>
      <c r="BJ333" s="214"/>
      <c r="BK333" s="214"/>
      <c r="BL333" s="214"/>
      <c r="BM333" s="214"/>
      <c r="BN333" s="214"/>
      <c r="BO333" s="214"/>
      <c r="BP333" s="214"/>
      <c r="BQ333" s="214"/>
      <c r="BR333" s="214"/>
      <c r="BS333" s="214"/>
      <c r="BT333" s="214"/>
      <c r="BU333" s="214"/>
      <c r="BV333" s="214"/>
      <c r="BW333" s="214"/>
      <c r="BX333" s="214"/>
      <c r="BY333" s="214"/>
      <c r="BZ333" s="214"/>
      <c r="CA333" s="214"/>
      <c r="CB333" s="214"/>
      <c r="CC333" s="214"/>
      <c r="CD333" s="214"/>
      <c r="CE333" s="214"/>
      <c r="CF333" s="214"/>
    </row>
    <row r="334" spans="1:84" x14ac:dyDescent="0.25">
      <c r="A334" s="214"/>
      <c r="B334" s="214"/>
      <c r="C334" s="214"/>
      <c r="D334" s="214"/>
      <c r="E334" s="214"/>
      <c r="F334" s="214"/>
      <c r="G334" s="214"/>
      <c r="H334" s="214"/>
      <c r="I334" s="214"/>
      <c r="J334" s="214"/>
      <c r="K334" s="214"/>
      <c r="L334" s="214"/>
      <c r="M334" s="214"/>
      <c r="N334" s="214"/>
      <c r="O334" s="214"/>
      <c r="P334" s="214"/>
      <c r="Q334" s="214"/>
      <c r="R334" s="214"/>
      <c r="S334" s="214"/>
      <c r="T334" s="214"/>
      <c r="U334" s="214"/>
      <c r="V334" s="214"/>
      <c r="W334" s="214"/>
      <c r="X334" s="214"/>
      <c r="Y334" s="214"/>
      <c r="Z334" s="214"/>
      <c r="AA334" s="214"/>
      <c r="AB334" s="214"/>
      <c r="AC334" s="214"/>
      <c r="AD334" s="214"/>
      <c r="AE334" s="214"/>
      <c r="AF334" s="214"/>
      <c r="AG334" s="214"/>
      <c r="AH334" s="214"/>
      <c r="AI334" s="214"/>
      <c r="AJ334" s="214"/>
      <c r="AK334" s="214"/>
      <c r="AL334" s="214"/>
      <c r="AM334" s="214"/>
      <c r="AN334" s="214"/>
      <c r="AO334" s="214"/>
      <c r="AP334" s="214"/>
      <c r="AQ334" s="214"/>
      <c r="AR334" s="214"/>
      <c r="AS334" s="214"/>
      <c r="AT334" s="214"/>
      <c r="AU334" s="214"/>
      <c r="AV334" s="214"/>
      <c r="AW334" s="214"/>
      <c r="AX334" s="214"/>
      <c r="AY334" s="214"/>
      <c r="AZ334" s="214"/>
      <c r="BA334" s="214"/>
      <c r="BB334" s="214"/>
      <c r="BC334" s="214"/>
      <c r="BD334" s="214"/>
      <c r="BE334" s="214"/>
      <c r="BF334" s="214"/>
      <c r="BG334" s="214"/>
      <c r="BH334" s="214"/>
      <c r="BI334" s="214"/>
      <c r="BJ334" s="214"/>
      <c r="BK334" s="214"/>
      <c r="BL334" s="214"/>
      <c r="BM334" s="214"/>
      <c r="BN334" s="214"/>
      <c r="BO334" s="214"/>
      <c r="BP334" s="214"/>
      <c r="BQ334" s="214"/>
      <c r="BR334" s="214"/>
      <c r="BS334" s="214"/>
      <c r="BT334" s="214"/>
      <c r="BU334" s="214"/>
      <c r="BV334" s="214"/>
      <c r="BW334" s="214"/>
      <c r="BX334" s="214"/>
      <c r="BY334" s="214"/>
      <c r="BZ334" s="214"/>
      <c r="CA334" s="214"/>
      <c r="CB334" s="214"/>
      <c r="CC334" s="214"/>
      <c r="CD334" s="214"/>
      <c r="CE334" s="214"/>
      <c r="CF334" s="214"/>
    </row>
    <row r="335" spans="1:84" x14ac:dyDescent="0.25">
      <c r="A335" s="214"/>
      <c r="B335" s="214"/>
      <c r="C335" s="214"/>
      <c r="D335" s="214"/>
      <c r="E335" s="214"/>
      <c r="F335" s="214"/>
      <c r="G335" s="214"/>
      <c r="H335" s="214"/>
      <c r="I335" s="214"/>
      <c r="J335" s="214"/>
      <c r="K335" s="214"/>
      <c r="L335" s="214"/>
      <c r="M335" s="214"/>
      <c r="N335" s="214"/>
      <c r="O335" s="214"/>
      <c r="P335" s="214"/>
      <c r="Q335" s="214"/>
      <c r="R335" s="214"/>
      <c r="S335" s="214"/>
      <c r="T335" s="214"/>
      <c r="U335" s="214"/>
      <c r="V335" s="214"/>
      <c r="W335" s="214"/>
      <c r="X335" s="214"/>
      <c r="Y335" s="214"/>
      <c r="Z335" s="214"/>
      <c r="AA335" s="214"/>
      <c r="AB335" s="214"/>
      <c r="AC335" s="214"/>
      <c r="AD335" s="214"/>
      <c r="AE335" s="214"/>
      <c r="AF335" s="214"/>
      <c r="AG335" s="214"/>
      <c r="AH335" s="214"/>
      <c r="AI335" s="214"/>
      <c r="AJ335" s="214"/>
      <c r="AK335" s="214"/>
      <c r="AL335" s="214"/>
      <c r="AM335" s="214"/>
      <c r="AN335" s="214"/>
      <c r="AO335" s="214"/>
      <c r="AP335" s="214"/>
      <c r="AQ335" s="214"/>
      <c r="AR335" s="214"/>
      <c r="AS335" s="214"/>
      <c r="AT335" s="214"/>
      <c r="AU335" s="214"/>
      <c r="AV335" s="214"/>
      <c r="AW335" s="214"/>
      <c r="AX335" s="214"/>
      <c r="AY335" s="214"/>
      <c r="AZ335" s="214"/>
      <c r="BA335" s="214"/>
      <c r="BB335" s="214"/>
      <c r="BC335" s="214"/>
      <c r="BD335" s="214"/>
      <c r="BE335" s="214"/>
      <c r="BF335" s="214"/>
      <c r="BG335" s="214"/>
      <c r="BH335" s="214"/>
      <c r="BI335" s="214"/>
      <c r="BJ335" s="214"/>
      <c r="BK335" s="214"/>
      <c r="BL335" s="214"/>
      <c r="BM335" s="214"/>
      <c r="BN335" s="214"/>
      <c r="BO335" s="214"/>
      <c r="BP335" s="214"/>
      <c r="BQ335" s="214"/>
      <c r="BR335" s="214"/>
      <c r="BS335" s="214"/>
      <c r="BT335" s="214"/>
      <c r="BU335" s="214"/>
      <c r="BV335" s="214"/>
      <c r="BW335" s="214"/>
      <c r="BX335" s="214"/>
      <c r="BY335" s="214"/>
      <c r="BZ335" s="214"/>
      <c r="CA335" s="214"/>
      <c r="CB335" s="214"/>
      <c r="CC335" s="214"/>
      <c r="CD335" s="214"/>
      <c r="CE335" s="214"/>
      <c r="CF335" s="214"/>
    </row>
    <row r="336" spans="1:84" x14ac:dyDescent="0.25">
      <c r="A336" s="214"/>
      <c r="B336" s="214"/>
      <c r="C336" s="214"/>
      <c r="D336" s="214"/>
      <c r="E336" s="214"/>
      <c r="F336" s="214"/>
      <c r="G336" s="214"/>
      <c r="H336" s="214"/>
      <c r="I336" s="214"/>
      <c r="J336" s="214"/>
      <c r="K336" s="214"/>
      <c r="L336" s="214"/>
      <c r="M336" s="214"/>
      <c r="N336" s="214"/>
      <c r="O336" s="214"/>
      <c r="P336" s="214"/>
      <c r="Q336" s="214"/>
      <c r="R336" s="214"/>
      <c r="S336" s="214"/>
      <c r="T336" s="214"/>
      <c r="U336" s="214"/>
      <c r="V336" s="214"/>
      <c r="W336" s="214"/>
      <c r="X336" s="214"/>
      <c r="Y336" s="214"/>
      <c r="Z336" s="214"/>
      <c r="AA336" s="214"/>
      <c r="AB336" s="214"/>
      <c r="AC336" s="214"/>
      <c r="AD336" s="214"/>
      <c r="AE336" s="214"/>
      <c r="AF336" s="214"/>
      <c r="AG336" s="214"/>
      <c r="AH336" s="214"/>
      <c r="AI336" s="214"/>
      <c r="AJ336" s="214"/>
      <c r="AK336" s="214"/>
      <c r="AL336" s="214"/>
      <c r="AM336" s="214"/>
      <c r="AN336" s="214"/>
      <c r="AO336" s="214"/>
      <c r="AP336" s="214"/>
      <c r="AQ336" s="214"/>
      <c r="AR336" s="214"/>
      <c r="AS336" s="214"/>
      <c r="AT336" s="214"/>
      <c r="AU336" s="214"/>
      <c r="AV336" s="214"/>
      <c r="AW336" s="214"/>
      <c r="AX336" s="214"/>
      <c r="AY336" s="214"/>
      <c r="AZ336" s="214"/>
      <c r="BA336" s="214"/>
      <c r="BB336" s="214"/>
      <c r="BC336" s="214"/>
      <c r="BD336" s="214"/>
      <c r="BE336" s="214"/>
      <c r="BF336" s="214"/>
      <c r="BG336" s="214"/>
      <c r="BH336" s="214"/>
      <c r="BI336" s="214"/>
      <c r="BJ336" s="214"/>
      <c r="BK336" s="214"/>
      <c r="BL336" s="214"/>
      <c r="BM336" s="214"/>
      <c r="BN336" s="214"/>
      <c r="BO336" s="214"/>
      <c r="BP336" s="214"/>
      <c r="BQ336" s="214"/>
      <c r="BR336" s="214"/>
      <c r="BS336" s="214"/>
      <c r="BT336" s="214"/>
      <c r="BU336" s="214"/>
      <c r="BV336" s="214"/>
      <c r="BW336" s="214"/>
      <c r="BX336" s="214"/>
      <c r="BY336" s="214"/>
      <c r="BZ336" s="214"/>
      <c r="CA336" s="214"/>
      <c r="CB336" s="214"/>
      <c r="CC336" s="214"/>
      <c r="CD336" s="214"/>
      <c r="CE336" s="214"/>
      <c r="CF336" s="214"/>
    </row>
    <row r="337" spans="1:84" x14ac:dyDescent="0.25">
      <c r="A337" s="214"/>
      <c r="B337" s="214"/>
      <c r="C337" s="214"/>
      <c r="D337" s="214"/>
      <c r="E337" s="214"/>
      <c r="F337" s="214"/>
      <c r="G337" s="214"/>
      <c r="H337" s="214"/>
      <c r="I337" s="214"/>
      <c r="J337" s="214"/>
      <c r="K337" s="214"/>
      <c r="L337" s="214"/>
      <c r="M337" s="214"/>
      <c r="N337" s="214"/>
      <c r="O337" s="214"/>
      <c r="P337" s="214"/>
      <c r="Q337" s="214"/>
      <c r="R337" s="214"/>
      <c r="S337" s="214"/>
      <c r="T337" s="214"/>
      <c r="U337" s="214"/>
      <c r="V337" s="214"/>
      <c r="W337" s="214"/>
      <c r="X337" s="214"/>
      <c r="Y337" s="214"/>
      <c r="Z337" s="214"/>
      <c r="AA337" s="214"/>
      <c r="AB337" s="214"/>
      <c r="AC337" s="214"/>
      <c r="AD337" s="214"/>
      <c r="AE337" s="214"/>
      <c r="AF337" s="214"/>
      <c r="AG337" s="214"/>
      <c r="AH337" s="214"/>
      <c r="AI337" s="214"/>
      <c r="AJ337" s="214"/>
      <c r="AK337" s="214"/>
      <c r="AL337" s="214"/>
      <c r="AM337" s="214"/>
      <c r="AN337" s="214"/>
      <c r="AO337" s="214"/>
      <c r="AP337" s="214"/>
      <c r="AQ337" s="214"/>
      <c r="AR337" s="214"/>
      <c r="AS337" s="214"/>
      <c r="AT337" s="214"/>
      <c r="AU337" s="214"/>
      <c r="AV337" s="214"/>
      <c r="AW337" s="214"/>
      <c r="AX337" s="214"/>
      <c r="AY337" s="214"/>
      <c r="AZ337" s="214"/>
      <c r="BA337" s="214"/>
      <c r="BB337" s="214"/>
      <c r="BC337" s="214"/>
      <c r="BD337" s="214"/>
      <c r="BE337" s="214"/>
      <c r="BF337" s="214"/>
      <c r="BG337" s="214"/>
      <c r="BH337" s="214"/>
      <c r="BI337" s="214"/>
      <c r="BJ337" s="214"/>
      <c r="BK337" s="214"/>
      <c r="BL337" s="214"/>
      <c r="BM337" s="214"/>
      <c r="BN337" s="214"/>
      <c r="BO337" s="214"/>
      <c r="BP337" s="214"/>
      <c r="BQ337" s="214"/>
      <c r="BR337" s="214"/>
      <c r="BS337" s="214"/>
      <c r="BT337" s="214"/>
      <c r="BU337" s="214"/>
      <c r="BV337" s="214"/>
      <c r="BW337" s="214"/>
      <c r="BX337" s="214"/>
      <c r="BY337" s="214"/>
      <c r="BZ337" s="214"/>
      <c r="CA337" s="214"/>
      <c r="CB337" s="214"/>
      <c r="CC337" s="214"/>
      <c r="CD337" s="214"/>
      <c r="CE337" s="214"/>
      <c r="CF337" s="214"/>
    </row>
    <row r="338" spans="1:84" x14ac:dyDescent="0.25">
      <c r="A338" s="214"/>
      <c r="B338" s="214"/>
      <c r="C338" s="214"/>
      <c r="D338" s="214"/>
      <c r="E338" s="214"/>
      <c r="F338" s="214"/>
      <c r="G338" s="214"/>
      <c r="H338" s="214"/>
      <c r="I338" s="214"/>
      <c r="J338" s="214"/>
      <c r="K338" s="214"/>
      <c r="L338" s="214"/>
      <c r="M338" s="214"/>
      <c r="N338" s="214"/>
      <c r="O338" s="214"/>
      <c r="P338" s="214"/>
      <c r="Q338" s="214"/>
      <c r="R338" s="214"/>
      <c r="S338" s="214"/>
      <c r="T338" s="214"/>
      <c r="U338" s="214"/>
      <c r="V338" s="214"/>
      <c r="W338" s="214"/>
      <c r="X338" s="214"/>
      <c r="Y338" s="214"/>
      <c r="Z338" s="214"/>
      <c r="AA338" s="214"/>
      <c r="AB338" s="214"/>
      <c r="AC338" s="214"/>
      <c r="AD338" s="214"/>
      <c r="AE338" s="214"/>
      <c r="AF338" s="214"/>
      <c r="AG338" s="214"/>
      <c r="AH338" s="214"/>
      <c r="AI338" s="214"/>
      <c r="AJ338" s="214"/>
      <c r="AK338" s="214"/>
      <c r="AL338" s="214"/>
      <c r="AM338" s="214"/>
      <c r="AN338" s="214"/>
      <c r="AO338" s="214"/>
      <c r="AP338" s="214"/>
      <c r="AQ338" s="214"/>
      <c r="AR338" s="214"/>
      <c r="AS338" s="214"/>
      <c r="AT338" s="214"/>
      <c r="AU338" s="214"/>
      <c r="AV338" s="214"/>
      <c r="AW338" s="214"/>
      <c r="AX338" s="214"/>
      <c r="AY338" s="214"/>
      <c r="AZ338" s="214"/>
      <c r="BA338" s="214"/>
      <c r="BB338" s="214"/>
      <c r="BC338" s="214"/>
      <c r="BD338" s="214"/>
      <c r="BE338" s="214"/>
      <c r="BF338" s="214"/>
      <c r="BG338" s="214"/>
      <c r="BH338" s="214"/>
      <c r="BI338" s="214"/>
      <c r="BJ338" s="214"/>
      <c r="BK338" s="214"/>
      <c r="BL338" s="214"/>
      <c r="BM338" s="214"/>
      <c r="BN338" s="214"/>
      <c r="BO338" s="214"/>
      <c r="BP338" s="214"/>
      <c r="BQ338" s="214"/>
      <c r="BR338" s="214"/>
      <c r="BS338" s="214"/>
      <c r="BT338" s="214"/>
      <c r="BU338" s="214"/>
      <c r="BV338" s="214"/>
      <c r="BW338" s="214"/>
      <c r="BX338" s="214"/>
      <c r="BY338" s="214"/>
      <c r="BZ338" s="214"/>
      <c r="CA338" s="214"/>
      <c r="CB338" s="214"/>
      <c r="CC338" s="214"/>
      <c r="CD338" s="214"/>
      <c r="CE338" s="214"/>
      <c r="CF338" s="214"/>
    </row>
    <row r="339" spans="1:84" x14ac:dyDescent="0.25">
      <c r="A339" s="214"/>
      <c r="B339" s="214"/>
      <c r="C339" s="214"/>
      <c r="D339" s="214"/>
      <c r="E339" s="214"/>
      <c r="F339" s="214"/>
      <c r="G339" s="214"/>
      <c r="H339" s="214"/>
      <c r="I339" s="214"/>
      <c r="J339" s="214"/>
      <c r="K339" s="214"/>
      <c r="L339" s="214"/>
      <c r="M339" s="214"/>
      <c r="N339" s="214"/>
      <c r="O339" s="214"/>
      <c r="P339" s="214"/>
      <c r="Q339" s="214"/>
      <c r="R339" s="214"/>
      <c r="S339" s="214"/>
      <c r="T339" s="214"/>
      <c r="U339" s="214"/>
      <c r="V339" s="214"/>
      <c r="W339" s="214"/>
      <c r="X339" s="214"/>
      <c r="Y339" s="214"/>
      <c r="Z339" s="214"/>
      <c r="AA339" s="214"/>
      <c r="AB339" s="214"/>
      <c r="AC339" s="214"/>
      <c r="AD339" s="214"/>
      <c r="AE339" s="214"/>
      <c r="AF339" s="214"/>
      <c r="AG339" s="214"/>
      <c r="AH339" s="214"/>
      <c r="AI339" s="214"/>
      <c r="AJ339" s="214"/>
      <c r="AK339" s="214"/>
      <c r="AL339" s="214"/>
      <c r="AM339" s="214"/>
      <c r="AN339" s="214"/>
      <c r="AO339" s="214"/>
      <c r="AP339" s="214"/>
      <c r="AQ339" s="214"/>
      <c r="AR339" s="214"/>
      <c r="AS339" s="214"/>
      <c r="AT339" s="214"/>
      <c r="AU339" s="214"/>
      <c r="AV339" s="214"/>
      <c r="AW339" s="214"/>
      <c r="AX339" s="214"/>
      <c r="AY339" s="214"/>
      <c r="AZ339" s="214"/>
      <c r="BA339" s="214"/>
      <c r="BB339" s="214"/>
      <c r="BC339" s="214"/>
      <c r="BD339" s="214"/>
      <c r="BE339" s="214"/>
      <c r="BF339" s="214"/>
      <c r="BG339" s="214"/>
      <c r="BH339" s="214"/>
      <c r="BI339" s="214"/>
      <c r="BJ339" s="214"/>
      <c r="BK339" s="214"/>
      <c r="BL339" s="214"/>
      <c r="BM339" s="214"/>
      <c r="BN339" s="214"/>
      <c r="BO339" s="214"/>
      <c r="BP339" s="214"/>
      <c r="BQ339" s="214"/>
      <c r="BR339" s="214"/>
      <c r="BS339" s="214"/>
      <c r="BT339" s="214"/>
      <c r="BU339" s="214"/>
      <c r="BV339" s="214"/>
      <c r="BW339" s="214"/>
      <c r="BX339" s="214"/>
      <c r="BY339" s="214"/>
      <c r="BZ339" s="214"/>
      <c r="CA339" s="214"/>
      <c r="CB339" s="214"/>
      <c r="CC339" s="214"/>
      <c r="CD339" s="214"/>
      <c r="CE339" s="214"/>
      <c r="CF339" s="214"/>
    </row>
    <row r="340" spans="1:84" x14ac:dyDescent="0.25">
      <c r="A340" s="214"/>
      <c r="B340" s="214"/>
      <c r="C340" s="214"/>
      <c r="D340" s="214"/>
      <c r="E340" s="214"/>
      <c r="F340" s="214"/>
      <c r="G340" s="214"/>
      <c r="H340" s="214"/>
      <c r="I340" s="214"/>
      <c r="J340" s="214"/>
      <c r="K340" s="214"/>
      <c r="L340" s="214"/>
      <c r="M340" s="214"/>
      <c r="N340" s="214"/>
      <c r="O340" s="214"/>
      <c r="P340" s="214"/>
      <c r="Q340" s="214"/>
      <c r="R340" s="214"/>
      <c r="S340" s="214"/>
      <c r="T340" s="214"/>
      <c r="U340" s="214"/>
      <c r="V340" s="214"/>
      <c r="W340" s="214"/>
      <c r="X340" s="214"/>
      <c r="Y340" s="214"/>
      <c r="Z340" s="214"/>
      <c r="AA340" s="214"/>
      <c r="AB340" s="214"/>
      <c r="AC340" s="214"/>
      <c r="AD340" s="214"/>
      <c r="AE340" s="214"/>
      <c r="AF340" s="214"/>
      <c r="AG340" s="214"/>
      <c r="AH340" s="214"/>
      <c r="AI340" s="214"/>
      <c r="AJ340" s="214"/>
      <c r="AK340" s="214"/>
      <c r="AL340" s="214"/>
      <c r="AM340" s="214"/>
      <c r="AN340" s="214"/>
      <c r="AO340" s="214"/>
      <c r="AP340" s="214"/>
      <c r="AQ340" s="214"/>
      <c r="AR340" s="214"/>
      <c r="AS340" s="214"/>
      <c r="AT340" s="214"/>
      <c r="AU340" s="214"/>
      <c r="AV340" s="214"/>
      <c r="AW340" s="214"/>
      <c r="AX340" s="214"/>
      <c r="AY340" s="214"/>
      <c r="AZ340" s="214"/>
      <c r="BA340" s="214"/>
      <c r="BB340" s="214"/>
      <c r="BC340" s="214"/>
      <c r="BD340" s="214"/>
      <c r="BE340" s="214"/>
      <c r="BF340" s="214"/>
      <c r="BG340" s="214"/>
      <c r="BH340" s="214"/>
      <c r="BI340" s="214"/>
      <c r="BJ340" s="214"/>
      <c r="BK340" s="214"/>
      <c r="BL340" s="214"/>
      <c r="BM340" s="214"/>
      <c r="BN340" s="214"/>
      <c r="BO340" s="214"/>
      <c r="BP340" s="214"/>
      <c r="BQ340" s="214"/>
      <c r="BR340" s="214"/>
      <c r="BS340" s="214"/>
      <c r="BT340" s="214"/>
      <c r="BU340" s="214"/>
      <c r="BV340" s="214"/>
      <c r="BW340" s="214"/>
      <c r="BX340" s="214"/>
      <c r="BY340" s="214"/>
      <c r="BZ340" s="214"/>
      <c r="CA340" s="214"/>
      <c r="CB340" s="214"/>
      <c r="CC340" s="214"/>
      <c r="CD340" s="214"/>
      <c r="CE340" s="214"/>
      <c r="CF340" s="214"/>
    </row>
    <row r="341" spans="1:84" x14ac:dyDescent="0.25">
      <c r="A341" s="214"/>
      <c r="B341" s="214"/>
      <c r="C341" s="214"/>
      <c r="D341" s="214"/>
      <c r="E341" s="214"/>
      <c r="F341" s="214"/>
      <c r="G341" s="214"/>
      <c r="H341" s="214"/>
      <c r="I341" s="214"/>
      <c r="J341" s="214"/>
      <c r="K341" s="214"/>
      <c r="L341" s="214"/>
      <c r="M341" s="214"/>
      <c r="N341" s="214"/>
      <c r="O341" s="214"/>
      <c r="P341" s="214"/>
      <c r="Q341" s="214"/>
      <c r="R341" s="214"/>
      <c r="S341" s="214"/>
      <c r="T341" s="214"/>
      <c r="U341" s="214"/>
      <c r="V341" s="214"/>
      <c r="W341" s="214"/>
      <c r="X341" s="214"/>
      <c r="Y341" s="214"/>
      <c r="Z341" s="214"/>
      <c r="AA341" s="214"/>
      <c r="AB341" s="214"/>
      <c r="AC341" s="214"/>
      <c r="AD341" s="214"/>
      <c r="AE341" s="214"/>
      <c r="AF341" s="214"/>
      <c r="AG341" s="214"/>
      <c r="AH341" s="214"/>
      <c r="AI341" s="214"/>
      <c r="AJ341" s="214"/>
      <c r="AK341" s="214"/>
      <c r="AL341" s="214"/>
      <c r="AM341" s="214"/>
      <c r="AN341" s="214"/>
      <c r="AO341" s="214"/>
      <c r="AP341" s="214"/>
      <c r="AQ341" s="214"/>
      <c r="AR341" s="214"/>
      <c r="AS341" s="214"/>
      <c r="AT341" s="214"/>
      <c r="AU341" s="214"/>
      <c r="AV341" s="214"/>
      <c r="AW341" s="214"/>
      <c r="AX341" s="214"/>
      <c r="AY341" s="214"/>
      <c r="AZ341" s="214"/>
      <c r="BA341" s="214"/>
      <c r="BB341" s="214"/>
      <c r="BC341" s="214"/>
      <c r="BD341" s="214"/>
      <c r="BE341" s="214"/>
      <c r="BF341" s="214"/>
      <c r="BG341" s="214"/>
      <c r="BH341" s="214"/>
      <c r="BI341" s="214"/>
      <c r="BJ341" s="214"/>
      <c r="BK341" s="214"/>
      <c r="BL341" s="214"/>
      <c r="BM341" s="214"/>
      <c r="BN341" s="214"/>
      <c r="BO341" s="214"/>
      <c r="BP341" s="214"/>
      <c r="BQ341" s="214"/>
      <c r="BR341" s="214"/>
      <c r="BS341" s="214"/>
      <c r="BT341" s="214"/>
      <c r="BU341" s="214"/>
      <c r="BV341" s="214"/>
      <c r="BW341" s="214"/>
      <c r="BX341" s="214"/>
      <c r="BY341" s="214"/>
      <c r="BZ341" s="214"/>
      <c r="CA341" s="214"/>
      <c r="CB341" s="214"/>
      <c r="CC341" s="214"/>
      <c r="CD341" s="214"/>
      <c r="CE341" s="214"/>
      <c r="CF341" s="214"/>
    </row>
    <row r="342" spans="1:84" x14ac:dyDescent="0.25">
      <c r="A342" s="214"/>
      <c r="B342" s="214"/>
      <c r="C342" s="214"/>
      <c r="D342" s="214"/>
      <c r="E342" s="214"/>
      <c r="F342" s="214"/>
      <c r="G342" s="214"/>
      <c r="H342" s="214"/>
      <c r="I342" s="214"/>
      <c r="J342" s="214"/>
      <c r="K342" s="214"/>
      <c r="L342" s="214"/>
      <c r="M342" s="214"/>
      <c r="N342" s="214"/>
      <c r="O342" s="214"/>
      <c r="P342" s="214"/>
      <c r="Q342" s="214"/>
      <c r="R342" s="214"/>
      <c r="S342" s="214"/>
      <c r="T342" s="214"/>
      <c r="U342" s="214"/>
      <c r="V342" s="214"/>
      <c r="W342" s="214"/>
      <c r="X342" s="214"/>
      <c r="Y342" s="214"/>
      <c r="Z342" s="214"/>
      <c r="AA342" s="214"/>
      <c r="AB342" s="214"/>
      <c r="AC342" s="214"/>
      <c r="AD342" s="214"/>
      <c r="AE342" s="214"/>
      <c r="AF342" s="214"/>
      <c r="AG342" s="214"/>
      <c r="AH342" s="214"/>
      <c r="AI342" s="214"/>
      <c r="AJ342" s="214"/>
      <c r="AK342" s="214"/>
      <c r="AL342" s="214"/>
      <c r="AM342" s="214"/>
      <c r="AN342" s="214"/>
      <c r="AO342" s="214"/>
      <c r="AP342" s="214"/>
      <c r="AQ342" s="214"/>
      <c r="AR342" s="214"/>
      <c r="AS342" s="214"/>
      <c r="AT342" s="214"/>
      <c r="AU342" s="214"/>
      <c r="AV342" s="214"/>
      <c r="AW342" s="214"/>
      <c r="AX342" s="214"/>
      <c r="AY342" s="214"/>
      <c r="AZ342" s="214"/>
      <c r="BA342" s="214"/>
      <c r="BB342" s="214"/>
      <c r="BC342" s="214"/>
      <c r="BD342" s="214"/>
      <c r="BE342" s="214"/>
      <c r="BF342" s="214"/>
      <c r="BG342" s="214"/>
      <c r="BH342" s="214"/>
      <c r="BI342" s="214"/>
      <c r="BJ342" s="214"/>
      <c r="BK342" s="214"/>
      <c r="BL342" s="214"/>
      <c r="BM342" s="214"/>
      <c r="BN342" s="214"/>
      <c r="BO342" s="214"/>
      <c r="BP342" s="214"/>
      <c r="BQ342" s="214"/>
      <c r="BR342" s="214"/>
      <c r="BS342" s="214"/>
      <c r="BT342" s="214"/>
      <c r="BU342" s="214"/>
      <c r="BV342" s="214"/>
      <c r="BW342" s="214"/>
      <c r="BX342" s="214"/>
      <c r="BY342" s="214"/>
      <c r="BZ342" s="214"/>
      <c r="CA342" s="214"/>
      <c r="CB342" s="214"/>
      <c r="CC342" s="214"/>
      <c r="CD342" s="214"/>
      <c r="CE342" s="214"/>
      <c r="CF342" s="214"/>
    </row>
    <row r="343" spans="1:84" x14ac:dyDescent="0.25">
      <c r="A343" s="214"/>
      <c r="B343" s="214"/>
      <c r="C343" s="214"/>
      <c r="D343" s="214"/>
      <c r="E343" s="214"/>
      <c r="F343" s="214"/>
      <c r="G343" s="214"/>
      <c r="H343" s="214"/>
      <c r="I343" s="214"/>
      <c r="J343" s="214"/>
      <c r="K343" s="214"/>
      <c r="L343" s="214"/>
      <c r="M343" s="214"/>
      <c r="N343" s="214"/>
      <c r="O343" s="214"/>
      <c r="P343" s="214"/>
      <c r="Q343" s="214"/>
      <c r="R343" s="214"/>
      <c r="S343" s="214"/>
      <c r="T343" s="214"/>
      <c r="U343" s="214"/>
      <c r="V343" s="214"/>
      <c r="W343" s="214"/>
      <c r="X343" s="214"/>
      <c r="Y343" s="214"/>
      <c r="Z343" s="214"/>
      <c r="AA343" s="214"/>
      <c r="AB343" s="214"/>
      <c r="AC343" s="214"/>
      <c r="AD343" s="214"/>
      <c r="AE343" s="214"/>
      <c r="AF343" s="214"/>
      <c r="AG343" s="214"/>
      <c r="AH343" s="214"/>
      <c r="AI343" s="214"/>
      <c r="AJ343" s="214"/>
      <c r="AK343" s="214"/>
      <c r="AL343" s="214"/>
      <c r="AM343" s="214"/>
      <c r="AN343" s="214"/>
      <c r="AO343" s="214"/>
      <c r="AP343" s="214"/>
      <c r="AQ343" s="214"/>
      <c r="AR343" s="214"/>
      <c r="AS343" s="214"/>
      <c r="AT343" s="214"/>
      <c r="AU343" s="214"/>
      <c r="AV343" s="214"/>
      <c r="AW343" s="214"/>
      <c r="AX343" s="214"/>
      <c r="AY343" s="214"/>
      <c r="AZ343" s="214"/>
      <c r="BA343" s="214"/>
      <c r="BB343" s="214"/>
      <c r="BC343" s="214"/>
      <c r="BD343" s="214"/>
      <c r="BE343" s="214"/>
      <c r="BF343" s="214"/>
      <c r="BG343" s="214"/>
      <c r="BH343" s="214"/>
      <c r="BI343" s="214"/>
      <c r="BJ343" s="214"/>
      <c r="BK343" s="214"/>
      <c r="BL343" s="214"/>
      <c r="BM343" s="214"/>
      <c r="BN343" s="214"/>
      <c r="BO343" s="214"/>
      <c r="BP343" s="214"/>
      <c r="BQ343" s="214"/>
      <c r="BR343" s="214"/>
      <c r="BS343" s="214"/>
      <c r="BT343" s="214"/>
      <c r="BU343" s="214"/>
      <c r="BV343" s="214"/>
      <c r="BW343" s="214"/>
      <c r="BX343" s="214"/>
      <c r="BY343" s="214"/>
      <c r="BZ343" s="214"/>
      <c r="CA343" s="214"/>
      <c r="CB343" s="214"/>
      <c r="CC343" s="214"/>
      <c r="CD343" s="214"/>
      <c r="CE343" s="214"/>
      <c r="CF343" s="214"/>
    </row>
    <row r="344" spans="1:84" x14ac:dyDescent="0.25">
      <c r="A344" s="214"/>
      <c r="B344" s="214"/>
      <c r="C344" s="214"/>
      <c r="D344" s="214"/>
      <c r="E344" s="214"/>
      <c r="F344" s="214"/>
      <c r="G344" s="214"/>
      <c r="H344" s="214"/>
      <c r="I344" s="214"/>
      <c r="J344" s="214"/>
      <c r="K344" s="214"/>
      <c r="L344" s="214"/>
      <c r="M344" s="214"/>
      <c r="N344" s="214"/>
      <c r="O344" s="214"/>
      <c r="P344" s="214"/>
      <c r="Q344" s="214"/>
      <c r="R344" s="214"/>
      <c r="S344" s="214"/>
      <c r="T344" s="214"/>
      <c r="U344" s="214"/>
      <c r="V344" s="214"/>
      <c r="W344" s="214"/>
      <c r="X344" s="214"/>
      <c r="Y344" s="214"/>
      <c r="Z344" s="214"/>
      <c r="AA344" s="214"/>
      <c r="AB344" s="214"/>
      <c r="AC344" s="214"/>
      <c r="AD344" s="214"/>
      <c r="AE344" s="214"/>
      <c r="AF344" s="214"/>
      <c r="AG344" s="214"/>
      <c r="AH344" s="214"/>
      <c r="AI344" s="214"/>
      <c r="AJ344" s="214"/>
      <c r="AK344" s="214"/>
      <c r="AL344" s="214"/>
      <c r="AM344" s="214"/>
      <c r="AN344" s="214"/>
      <c r="AO344" s="214"/>
      <c r="AP344" s="214"/>
      <c r="AQ344" s="214"/>
      <c r="AR344" s="214"/>
      <c r="AS344" s="214"/>
      <c r="AT344" s="214"/>
      <c r="AU344" s="214"/>
      <c r="AV344" s="214"/>
      <c r="AW344" s="214"/>
      <c r="AX344" s="214"/>
      <c r="AY344" s="214"/>
      <c r="AZ344" s="214"/>
      <c r="BA344" s="214"/>
      <c r="BB344" s="214"/>
      <c r="BC344" s="214"/>
      <c r="BD344" s="214"/>
      <c r="BE344" s="214"/>
      <c r="BF344" s="214"/>
      <c r="BG344" s="214"/>
      <c r="BH344" s="214"/>
      <c r="BI344" s="214"/>
      <c r="BJ344" s="214"/>
      <c r="BK344" s="214"/>
      <c r="BL344" s="214"/>
      <c r="BM344" s="214"/>
      <c r="BN344" s="214"/>
      <c r="BO344" s="214"/>
      <c r="BP344" s="214"/>
      <c r="BQ344" s="214"/>
      <c r="BR344" s="214"/>
      <c r="BS344" s="214"/>
      <c r="BT344" s="214"/>
      <c r="BU344" s="214"/>
      <c r="BV344" s="214"/>
      <c r="BW344" s="214"/>
      <c r="BX344" s="214"/>
      <c r="BY344" s="214"/>
      <c r="BZ344" s="214"/>
      <c r="CA344" s="214"/>
      <c r="CB344" s="214"/>
      <c r="CC344" s="214"/>
      <c r="CD344" s="214"/>
      <c r="CE344" s="214"/>
      <c r="CF344" s="214"/>
    </row>
    <row r="345" spans="1:84" x14ac:dyDescent="0.25">
      <c r="A345" s="214"/>
      <c r="B345" s="214"/>
      <c r="C345" s="214"/>
      <c r="D345" s="214"/>
      <c r="E345" s="214"/>
      <c r="F345" s="214"/>
      <c r="G345" s="214"/>
      <c r="H345" s="214"/>
      <c r="I345" s="214"/>
      <c r="J345" s="214"/>
      <c r="K345" s="214"/>
      <c r="L345" s="214"/>
      <c r="M345" s="214"/>
      <c r="N345" s="214"/>
      <c r="O345" s="214"/>
      <c r="P345" s="214"/>
      <c r="Q345" s="214"/>
      <c r="R345" s="214"/>
      <c r="S345" s="214"/>
      <c r="T345" s="214"/>
      <c r="U345" s="214"/>
      <c r="V345" s="214"/>
      <c r="W345" s="214"/>
      <c r="X345" s="214"/>
      <c r="Y345" s="214"/>
      <c r="Z345" s="214"/>
      <c r="AA345" s="214"/>
      <c r="AB345" s="214"/>
      <c r="AC345" s="214"/>
      <c r="AD345" s="214"/>
      <c r="AE345" s="214"/>
      <c r="AF345" s="214"/>
      <c r="AG345" s="214"/>
      <c r="AH345" s="214"/>
      <c r="AI345" s="214"/>
      <c r="AJ345" s="214"/>
      <c r="AK345" s="214"/>
      <c r="AL345" s="214"/>
      <c r="AM345" s="214"/>
      <c r="AN345" s="214"/>
      <c r="AO345" s="214"/>
      <c r="AP345" s="214"/>
      <c r="AQ345" s="214"/>
      <c r="AR345" s="214"/>
      <c r="AS345" s="214"/>
      <c r="AT345" s="214"/>
      <c r="AU345" s="214"/>
      <c r="AV345" s="214"/>
      <c r="AW345" s="214"/>
      <c r="AX345" s="214"/>
      <c r="AY345" s="214"/>
      <c r="AZ345" s="214"/>
      <c r="BA345" s="214"/>
      <c r="BB345" s="214"/>
      <c r="BC345" s="214"/>
      <c r="BD345" s="214"/>
      <c r="BE345" s="214"/>
      <c r="BF345" s="214"/>
      <c r="BG345" s="214"/>
      <c r="BH345" s="214"/>
      <c r="BI345" s="214"/>
      <c r="BJ345" s="214"/>
      <c r="BK345" s="214"/>
      <c r="BL345" s="214"/>
      <c r="BM345" s="214"/>
      <c r="BN345" s="214"/>
      <c r="BO345" s="214"/>
      <c r="BP345" s="214"/>
      <c r="BQ345" s="214"/>
      <c r="BR345" s="214"/>
      <c r="BS345" s="214"/>
      <c r="BT345" s="214"/>
      <c r="BU345" s="214"/>
      <c r="BV345" s="214"/>
      <c r="BW345" s="214"/>
      <c r="BX345" s="214"/>
      <c r="BY345" s="214"/>
      <c r="BZ345" s="214"/>
      <c r="CA345" s="214"/>
      <c r="CB345" s="214"/>
      <c r="CC345" s="214"/>
      <c r="CD345" s="214"/>
      <c r="CE345" s="214"/>
      <c r="CF345" s="214"/>
    </row>
    <row r="346" spans="1:84" x14ac:dyDescent="0.25">
      <c r="A346" s="214"/>
      <c r="B346" s="214"/>
      <c r="C346" s="214"/>
      <c r="D346" s="214"/>
      <c r="E346" s="214"/>
      <c r="F346" s="214"/>
      <c r="G346" s="214"/>
      <c r="H346" s="214"/>
      <c r="I346" s="214"/>
      <c r="J346" s="214"/>
      <c r="K346" s="214"/>
      <c r="L346" s="214"/>
      <c r="M346" s="214"/>
      <c r="N346" s="214"/>
      <c r="O346" s="214"/>
      <c r="P346" s="214"/>
      <c r="Q346" s="214"/>
      <c r="R346" s="214"/>
      <c r="S346" s="214"/>
      <c r="T346" s="214"/>
      <c r="U346" s="214"/>
      <c r="V346" s="214"/>
      <c r="W346" s="214"/>
      <c r="X346" s="214"/>
      <c r="Y346" s="214"/>
      <c r="Z346" s="214"/>
      <c r="AA346" s="214"/>
      <c r="AB346" s="214"/>
      <c r="AC346" s="214"/>
      <c r="AD346" s="214"/>
      <c r="AE346" s="214"/>
      <c r="AF346" s="214"/>
      <c r="AG346" s="214"/>
      <c r="AH346" s="214"/>
      <c r="AI346" s="214"/>
      <c r="AJ346" s="214"/>
      <c r="AK346" s="214"/>
      <c r="AL346" s="214"/>
      <c r="AM346" s="214"/>
      <c r="AN346" s="214"/>
      <c r="AO346" s="214"/>
      <c r="AP346" s="214"/>
      <c r="AQ346" s="214"/>
      <c r="AR346" s="214"/>
      <c r="AS346" s="214"/>
      <c r="AT346" s="214"/>
      <c r="AU346" s="214"/>
      <c r="AV346" s="214"/>
      <c r="AW346" s="214"/>
      <c r="AX346" s="214"/>
      <c r="AY346" s="214"/>
      <c r="AZ346" s="214"/>
      <c r="BA346" s="214"/>
      <c r="BB346" s="214"/>
      <c r="BC346" s="214"/>
      <c r="BD346" s="214"/>
      <c r="BE346" s="214"/>
      <c r="BF346" s="214"/>
      <c r="BG346" s="214"/>
      <c r="BH346" s="214"/>
      <c r="BI346" s="214"/>
      <c r="BJ346" s="214"/>
      <c r="BK346" s="214"/>
      <c r="BL346" s="214"/>
      <c r="BM346" s="214"/>
      <c r="BN346" s="214"/>
      <c r="BO346" s="214"/>
      <c r="BP346" s="214"/>
      <c r="BQ346" s="214"/>
      <c r="BR346" s="214"/>
      <c r="BS346" s="214"/>
      <c r="BT346" s="214"/>
      <c r="BU346" s="214"/>
      <c r="BV346" s="214"/>
      <c r="BW346" s="214"/>
      <c r="BX346" s="214"/>
      <c r="BY346" s="214"/>
      <c r="BZ346" s="214"/>
      <c r="CA346" s="214"/>
      <c r="CB346" s="214"/>
      <c r="CC346" s="214"/>
      <c r="CD346" s="214"/>
      <c r="CE346" s="214"/>
      <c r="CF346" s="214"/>
    </row>
    <row r="347" spans="1:84" x14ac:dyDescent="0.25">
      <c r="A347" s="214"/>
      <c r="B347" s="214"/>
      <c r="C347" s="214"/>
      <c r="D347" s="214"/>
      <c r="E347" s="214"/>
      <c r="F347" s="214"/>
      <c r="G347" s="214"/>
      <c r="H347" s="214"/>
      <c r="I347" s="214"/>
      <c r="J347" s="214"/>
      <c r="K347" s="214"/>
      <c r="L347" s="214"/>
      <c r="M347" s="214"/>
      <c r="N347" s="214"/>
      <c r="O347" s="214"/>
      <c r="P347" s="214"/>
      <c r="Q347" s="214"/>
      <c r="R347" s="214"/>
      <c r="S347" s="214"/>
      <c r="T347" s="214"/>
      <c r="U347" s="214"/>
      <c r="V347" s="214"/>
      <c r="W347" s="214"/>
      <c r="X347" s="214"/>
      <c r="Y347" s="214"/>
      <c r="Z347" s="214"/>
      <c r="AA347" s="214"/>
      <c r="AB347" s="214"/>
      <c r="AC347" s="214"/>
      <c r="AD347" s="214"/>
      <c r="AE347" s="214"/>
      <c r="AF347" s="214"/>
      <c r="AG347" s="214"/>
      <c r="AH347" s="214"/>
      <c r="AI347" s="214"/>
      <c r="AJ347" s="214"/>
      <c r="AK347" s="214"/>
      <c r="AL347" s="214"/>
      <c r="AM347" s="214"/>
      <c r="AN347" s="214"/>
      <c r="AO347" s="214"/>
      <c r="AP347" s="214"/>
      <c r="AQ347" s="214"/>
      <c r="AR347" s="214"/>
      <c r="AS347" s="214"/>
      <c r="AT347" s="214"/>
      <c r="AU347" s="214"/>
      <c r="AV347" s="214"/>
      <c r="AW347" s="214"/>
      <c r="AX347" s="214"/>
      <c r="AY347" s="214"/>
      <c r="AZ347" s="214"/>
      <c r="BA347" s="214"/>
      <c r="BB347" s="214"/>
      <c r="BC347" s="214"/>
      <c r="BD347" s="214"/>
      <c r="BE347" s="214"/>
      <c r="BF347" s="214"/>
      <c r="BG347" s="214"/>
      <c r="BH347" s="214"/>
      <c r="BI347" s="214"/>
      <c r="BJ347" s="214"/>
      <c r="BK347" s="214"/>
      <c r="BL347" s="214"/>
      <c r="BM347" s="214"/>
      <c r="BN347" s="214"/>
      <c r="BO347" s="214"/>
      <c r="BP347" s="214"/>
      <c r="BQ347" s="214"/>
      <c r="BR347" s="214"/>
      <c r="BS347" s="214"/>
      <c r="BT347" s="214"/>
      <c r="BU347" s="214"/>
      <c r="BV347" s="214"/>
      <c r="BW347" s="214"/>
      <c r="BX347" s="214"/>
      <c r="BY347" s="214"/>
      <c r="BZ347" s="214"/>
      <c r="CA347" s="214"/>
      <c r="CB347" s="214"/>
      <c r="CC347" s="214"/>
      <c r="CD347" s="214"/>
      <c r="CE347" s="214"/>
      <c r="CF347" s="214"/>
    </row>
    <row r="348" spans="1:84" x14ac:dyDescent="0.25">
      <c r="A348" s="214"/>
      <c r="B348" s="214"/>
      <c r="C348" s="214"/>
      <c r="D348" s="214"/>
      <c r="E348" s="214"/>
      <c r="F348" s="214"/>
      <c r="G348" s="214"/>
      <c r="H348" s="214"/>
      <c r="I348" s="214"/>
      <c r="J348" s="214"/>
      <c r="K348" s="214"/>
      <c r="L348" s="214"/>
      <c r="M348" s="214"/>
      <c r="N348" s="214"/>
      <c r="O348" s="214"/>
      <c r="P348" s="214"/>
      <c r="Q348" s="214"/>
      <c r="R348" s="214"/>
      <c r="S348" s="214"/>
      <c r="T348" s="214"/>
      <c r="U348" s="214"/>
      <c r="V348" s="214"/>
      <c r="W348" s="214"/>
      <c r="X348" s="214"/>
      <c r="Y348" s="214"/>
      <c r="Z348" s="214"/>
      <c r="AA348" s="214"/>
      <c r="AB348" s="214"/>
      <c r="AC348" s="214"/>
      <c r="AD348" s="214"/>
      <c r="AE348" s="214"/>
      <c r="AF348" s="214"/>
      <c r="AG348" s="214"/>
      <c r="AH348" s="214"/>
      <c r="AI348" s="214"/>
      <c r="AJ348" s="214"/>
      <c r="AK348" s="214"/>
      <c r="AL348" s="214"/>
      <c r="AM348" s="214"/>
      <c r="AN348" s="214"/>
      <c r="AO348" s="214"/>
      <c r="AP348" s="214"/>
      <c r="AQ348" s="214"/>
      <c r="AR348" s="214"/>
      <c r="AS348" s="214"/>
      <c r="AT348" s="214"/>
      <c r="AU348" s="214"/>
      <c r="AV348" s="214"/>
      <c r="AW348" s="214"/>
      <c r="AX348" s="214"/>
      <c r="AY348" s="214"/>
      <c r="AZ348" s="214"/>
      <c r="BA348" s="214"/>
      <c r="BB348" s="214"/>
      <c r="BC348" s="214"/>
      <c r="BD348" s="214"/>
      <c r="BE348" s="214"/>
      <c r="BF348" s="214"/>
      <c r="BG348" s="214"/>
      <c r="BH348" s="214"/>
      <c r="BI348" s="214"/>
      <c r="BJ348" s="214"/>
      <c r="BK348" s="214"/>
      <c r="BL348" s="214"/>
      <c r="BM348" s="214"/>
      <c r="BN348" s="214"/>
      <c r="BO348" s="214"/>
      <c r="BP348" s="214"/>
      <c r="BQ348" s="214"/>
      <c r="BR348" s="214"/>
      <c r="BS348" s="214"/>
      <c r="BT348" s="214"/>
      <c r="BU348" s="214"/>
      <c r="BV348" s="214"/>
      <c r="BW348" s="214"/>
      <c r="BX348" s="214"/>
      <c r="BY348" s="214"/>
      <c r="BZ348" s="214"/>
      <c r="CA348" s="214"/>
      <c r="CB348" s="214"/>
      <c r="CC348" s="214"/>
      <c r="CD348" s="214"/>
      <c r="CE348" s="214"/>
      <c r="CF348" s="214"/>
    </row>
    <row r="349" spans="1:84" x14ac:dyDescent="0.25">
      <c r="A349" s="214"/>
      <c r="B349" s="214"/>
      <c r="C349" s="214"/>
      <c r="D349" s="214"/>
      <c r="E349" s="214"/>
      <c r="F349" s="214"/>
      <c r="G349" s="214"/>
      <c r="H349" s="214"/>
      <c r="I349" s="214"/>
      <c r="J349" s="214"/>
      <c r="K349" s="214"/>
      <c r="L349" s="214"/>
      <c r="M349" s="214"/>
      <c r="N349" s="214"/>
      <c r="O349" s="214"/>
      <c r="P349" s="214"/>
      <c r="Q349" s="214"/>
      <c r="R349" s="214"/>
      <c r="S349" s="214"/>
      <c r="T349" s="214"/>
      <c r="U349" s="214"/>
      <c r="V349" s="214"/>
      <c r="W349" s="214"/>
      <c r="X349" s="214"/>
      <c r="Y349" s="214"/>
      <c r="Z349" s="214"/>
      <c r="AA349" s="214"/>
      <c r="AB349" s="214"/>
      <c r="AC349" s="214"/>
      <c r="AD349" s="214"/>
      <c r="AE349" s="214"/>
      <c r="AF349" s="214"/>
      <c r="AG349" s="214"/>
      <c r="AH349" s="214"/>
      <c r="AI349" s="214"/>
      <c r="AJ349" s="214"/>
      <c r="AK349" s="214"/>
      <c r="AL349" s="214"/>
      <c r="AM349" s="214"/>
      <c r="AN349" s="214"/>
      <c r="AO349" s="214"/>
      <c r="AP349" s="214"/>
      <c r="AQ349" s="214"/>
      <c r="AR349" s="214"/>
      <c r="AS349" s="214"/>
      <c r="AT349" s="214"/>
      <c r="AU349" s="214"/>
      <c r="AV349" s="214"/>
      <c r="AW349" s="214"/>
      <c r="AX349" s="214"/>
      <c r="AY349" s="214"/>
      <c r="AZ349" s="214"/>
      <c r="BA349" s="214"/>
      <c r="BB349" s="214"/>
      <c r="BC349" s="214"/>
      <c r="BD349" s="214"/>
      <c r="BE349" s="214"/>
      <c r="BF349" s="214"/>
      <c r="BG349" s="214"/>
      <c r="BH349" s="214"/>
      <c r="BI349" s="214"/>
      <c r="BJ349" s="214"/>
      <c r="BK349" s="214"/>
      <c r="BL349" s="214"/>
      <c r="BM349" s="214"/>
      <c r="BN349" s="214"/>
      <c r="BO349" s="214"/>
      <c r="BP349" s="214"/>
      <c r="BQ349" s="214"/>
      <c r="BR349" s="214"/>
      <c r="BS349" s="214"/>
      <c r="BT349" s="214"/>
      <c r="BU349" s="214"/>
      <c r="BV349" s="214"/>
      <c r="BW349" s="214"/>
      <c r="BX349" s="214"/>
      <c r="BY349" s="214"/>
      <c r="BZ349" s="214"/>
      <c r="CA349" s="214"/>
      <c r="CB349" s="214"/>
      <c r="CC349" s="214"/>
      <c r="CD349" s="214"/>
      <c r="CE349" s="214"/>
      <c r="CF349" s="214"/>
    </row>
    <row r="350" spans="1:84" x14ac:dyDescent="0.25">
      <c r="A350" s="214"/>
      <c r="B350" s="214"/>
      <c r="C350" s="214"/>
      <c r="D350" s="214"/>
      <c r="E350" s="214"/>
      <c r="F350" s="214"/>
      <c r="G350" s="214"/>
      <c r="H350" s="214"/>
      <c r="I350" s="214"/>
      <c r="J350" s="214"/>
      <c r="K350" s="214"/>
      <c r="L350" s="214"/>
      <c r="M350" s="214"/>
      <c r="N350" s="214"/>
      <c r="O350" s="214"/>
      <c r="P350" s="214"/>
      <c r="Q350" s="214"/>
      <c r="R350" s="214"/>
      <c r="S350" s="214"/>
      <c r="T350" s="214"/>
      <c r="U350" s="214"/>
      <c r="V350" s="214"/>
      <c r="W350" s="214"/>
      <c r="X350" s="214"/>
      <c r="Y350" s="214"/>
      <c r="Z350" s="214"/>
      <c r="AA350" s="214"/>
      <c r="AB350" s="214"/>
      <c r="AC350" s="214"/>
      <c r="AD350" s="214"/>
      <c r="AE350" s="214"/>
      <c r="AF350" s="214"/>
      <c r="AG350" s="214"/>
      <c r="AH350" s="214"/>
      <c r="AI350" s="214"/>
      <c r="AJ350" s="214"/>
      <c r="AK350" s="214"/>
      <c r="AL350" s="214"/>
      <c r="AM350" s="214"/>
      <c r="AN350" s="214"/>
      <c r="AO350" s="214"/>
      <c r="AP350" s="214"/>
      <c r="AQ350" s="214"/>
      <c r="AR350" s="214"/>
      <c r="AS350" s="214"/>
      <c r="AT350" s="214"/>
      <c r="AU350" s="214"/>
      <c r="AV350" s="214"/>
      <c r="AW350" s="214"/>
      <c r="AX350" s="214"/>
      <c r="AY350" s="214"/>
      <c r="AZ350" s="214"/>
      <c r="BA350" s="214"/>
      <c r="BB350" s="214"/>
      <c r="BC350" s="214"/>
      <c r="BD350" s="214"/>
      <c r="BE350" s="214"/>
      <c r="BF350" s="214"/>
      <c r="BG350" s="214"/>
      <c r="BH350" s="214"/>
      <c r="BI350" s="214"/>
      <c r="BJ350" s="214"/>
      <c r="BK350" s="214"/>
      <c r="BL350" s="214"/>
      <c r="BM350" s="214"/>
      <c r="BN350" s="214"/>
      <c r="BO350" s="214"/>
      <c r="BP350" s="214"/>
      <c r="BQ350" s="214"/>
      <c r="BR350" s="214"/>
      <c r="BS350" s="214"/>
      <c r="BT350" s="214"/>
      <c r="BU350" s="214"/>
      <c r="BV350" s="214"/>
      <c r="BW350" s="214"/>
      <c r="BX350" s="214"/>
      <c r="BY350" s="214"/>
      <c r="BZ350" s="214"/>
      <c r="CA350" s="214"/>
      <c r="CB350" s="214"/>
      <c r="CC350" s="214"/>
      <c r="CD350" s="214"/>
      <c r="CE350" s="214"/>
      <c r="CF350" s="214"/>
    </row>
    <row r="351" spans="1:84" x14ac:dyDescent="0.25">
      <c r="A351" s="214"/>
      <c r="B351" s="214"/>
      <c r="C351" s="214"/>
      <c r="D351" s="214"/>
      <c r="E351" s="214"/>
      <c r="F351" s="214"/>
      <c r="G351" s="214"/>
      <c r="H351" s="214"/>
      <c r="I351" s="214"/>
      <c r="J351" s="214"/>
      <c r="K351" s="214"/>
      <c r="L351" s="214"/>
      <c r="M351" s="214"/>
      <c r="N351" s="214"/>
      <c r="O351" s="214"/>
      <c r="P351" s="214"/>
      <c r="Q351" s="214"/>
      <c r="R351" s="214"/>
      <c r="S351" s="214"/>
      <c r="T351" s="214"/>
      <c r="U351" s="214"/>
      <c r="V351" s="214"/>
      <c r="W351" s="214"/>
      <c r="X351" s="214"/>
      <c r="Y351" s="214"/>
      <c r="Z351" s="214"/>
      <c r="AA351" s="214"/>
      <c r="AB351" s="214"/>
      <c r="AC351" s="214"/>
      <c r="AD351" s="214"/>
      <c r="AE351" s="214"/>
      <c r="AF351" s="214"/>
      <c r="AG351" s="214"/>
      <c r="AH351" s="214"/>
      <c r="AI351" s="214"/>
      <c r="AJ351" s="214"/>
      <c r="AK351" s="214"/>
      <c r="AL351" s="214"/>
      <c r="AM351" s="214"/>
      <c r="AN351" s="214"/>
      <c r="AO351" s="214"/>
      <c r="AP351" s="214"/>
      <c r="AQ351" s="214"/>
      <c r="AR351" s="214"/>
      <c r="AS351" s="214"/>
      <c r="AT351" s="214"/>
      <c r="AU351" s="214"/>
      <c r="AV351" s="214"/>
      <c r="AW351" s="214"/>
      <c r="AX351" s="214"/>
      <c r="AY351" s="214"/>
      <c r="AZ351" s="214"/>
      <c r="BA351" s="214"/>
      <c r="BB351" s="214"/>
      <c r="BC351" s="214"/>
      <c r="BD351" s="214"/>
      <c r="BE351" s="214"/>
      <c r="BF351" s="214"/>
      <c r="BG351" s="214"/>
      <c r="BH351" s="214"/>
      <c r="BI351" s="214"/>
      <c r="BJ351" s="214"/>
      <c r="BK351" s="214"/>
      <c r="BL351" s="214"/>
      <c r="BM351" s="214"/>
      <c r="BN351" s="214"/>
      <c r="BO351" s="214"/>
      <c r="BP351" s="214"/>
      <c r="BQ351" s="214"/>
      <c r="BR351" s="214"/>
      <c r="BS351" s="214"/>
      <c r="BT351" s="214"/>
      <c r="BU351" s="214"/>
      <c r="BV351" s="214"/>
      <c r="BW351" s="214"/>
      <c r="BX351" s="214"/>
      <c r="BY351" s="214"/>
      <c r="BZ351" s="214"/>
      <c r="CA351" s="214"/>
      <c r="CB351" s="214"/>
      <c r="CC351" s="214"/>
      <c r="CD351" s="214"/>
      <c r="CE351" s="214"/>
      <c r="CF351" s="214"/>
    </row>
    <row r="352" spans="1:84" x14ac:dyDescent="0.25">
      <c r="A352" s="214"/>
      <c r="B352" s="214"/>
      <c r="C352" s="214"/>
      <c r="D352" s="214"/>
      <c r="E352" s="214"/>
      <c r="F352" s="214"/>
      <c r="G352" s="214"/>
      <c r="H352" s="214"/>
      <c r="I352" s="214"/>
      <c r="J352" s="214"/>
      <c r="K352" s="214"/>
      <c r="L352" s="214"/>
      <c r="M352" s="214"/>
      <c r="N352" s="214"/>
      <c r="O352" s="214"/>
      <c r="P352" s="214"/>
      <c r="Q352" s="214"/>
      <c r="R352" s="214"/>
      <c r="S352" s="214"/>
      <c r="T352" s="214"/>
      <c r="U352" s="214"/>
      <c r="V352" s="214"/>
      <c r="W352" s="214"/>
      <c r="X352" s="214"/>
      <c r="Y352" s="214"/>
      <c r="Z352" s="214"/>
      <c r="AA352" s="214"/>
      <c r="AB352" s="214"/>
      <c r="AC352" s="214"/>
      <c r="AD352" s="214"/>
      <c r="AE352" s="214"/>
      <c r="AF352" s="214"/>
      <c r="AG352" s="214"/>
      <c r="AH352" s="214"/>
      <c r="AI352" s="214"/>
      <c r="AJ352" s="214"/>
      <c r="AK352" s="214"/>
      <c r="AL352" s="214"/>
      <c r="AM352" s="214"/>
      <c r="AN352" s="214"/>
      <c r="AO352" s="214"/>
      <c r="AP352" s="214"/>
      <c r="AQ352" s="214"/>
      <c r="AR352" s="214"/>
      <c r="AS352" s="214"/>
      <c r="AT352" s="214"/>
      <c r="AU352" s="214"/>
      <c r="AV352" s="214"/>
      <c r="AW352" s="214"/>
      <c r="AX352" s="214"/>
      <c r="AY352" s="214"/>
      <c r="AZ352" s="214"/>
      <c r="BA352" s="214"/>
      <c r="BB352" s="214"/>
      <c r="BC352" s="214"/>
      <c r="BD352" s="214"/>
      <c r="BE352" s="214"/>
      <c r="BF352" s="214"/>
      <c r="BG352" s="214"/>
      <c r="BH352" s="214"/>
      <c r="BI352" s="214"/>
      <c r="BJ352" s="214"/>
      <c r="BK352" s="214"/>
      <c r="BL352" s="214"/>
      <c r="BM352" s="214"/>
      <c r="BN352" s="214"/>
      <c r="BO352" s="214"/>
      <c r="BP352" s="214"/>
      <c r="BQ352" s="214"/>
      <c r="BR352" s="214"/>
      <c r="BS352" s="214"/>
      <c r="BT352" s="214"/>
      <c r="BU352" s="214"/>
      <c r="BV352" s="214"/>
      <c r="BW352" s="214"/>
      <c r="BX352" s="214"/>
      <c r="BY352" s="214"/>
      <c r="BZ352" s="214"/>
      <c r="CA352" s="214"/>
      <c r="CB352" s="214"/>
      <c r="CC352" s="214"/>
      <c r="CD352" s="214"/>
      <c r="CE352" s="214"/>
      <c r="CF352" s="214"/>
    </row>
    <row r="353" spans="1:84" x14ac:dyDescent="0.25">
      <c r="A353" s="214"/>
      <c r="B353" s="214"/>
      <c r="C353" s="214"/>
      <c r="D353" s="214"/>
      <c r="E353" s="214"/>
      <c r="F353" s="214"/>
      <c r="G353" s="214"/>
      <c r="H353" s="214"/>
      <c r="I353" s="214"/>
      <c r="J353" s="214"/>
      <c r="K353" s="214"/>
      <c r="L353" s="214"/>
      <c r="M353" s="214"/>
      <c r="N353" s="214"/>
      <c r="O353" s="214"/>
      <c r="P353" s="214"/>
      <c r="Q353" s="214"/>
      <c r="R353" s="214"/>
      <c r="S353" s="214"/>
      <c r="T353" s="214"/>
      <c r="U353" s="214"/>
      <c r="V353" s="214"/>
      <c r="W353" s="214"/>
      <c r="X353" s="214"/>
      <c r="Y353" s="214"/>
      <c r="Z353" s="214"/>
      <c r="AA353" s="214"/>
      <c r="AB353" s="214"/>
      <c r="AC353" s="214"/>
      <c r="AD353" s="214"/>
      <c r="AE353" s="214"/>
      <c r="AF353" s="214"/>
      <c r="AG353" s="214"/>
      <c r="AH353" s="214"/>
      <c r="AI353" s="214"/>
      <c r="AJ353" s="214"/>
      <c r="AK353" s="214"/>
      <c r="AL353" s="214"/>
      <c r="AM353" s="214"/>
      <c r="AN353" s="214"/>
      <c r="AO353" s="214"/>
      <c r="AP353" s="214"/>
      <c r="AQ353" s="214"/>
      <c r="AR353" s="214"/>
      <c r="AS353" s="214"/>
      <c r="AT353" s="214"/>
      <c r="AU353" s="214"/>
      <c r="AV353" s="214"/>
      <c r="AW353" s="214"/>
      <c r="AX353" s="214"/>
      <c r="AY353" s="214"/>
      <c r="AZ353" s="214"/>
      <c r="BA353" s="214"/>
      <c r="BB353" s="214"/>
      <c r="BC353" s="214"/>
      <c r="BD353" s="214"/>
      <c r="BE353" s="214"/>
      <c r="BF353" s="214"/>
      <c r="BG353" s="214"/>
      <c r="BH353" s="214"/>
      <c r="BI353" s="214"/>
      <c r="BJ353" s="214"/>
      <c r="BK353" s="214"/>
      <c r="BL353" s="214"/>
      <c r="BM353" s="214"/>
      <c r="BN353" s="214"/>
      <c r="BO353" s="214"/>
      <c r="BP353" s="214"/>
      <c r="BQ353" s="214"/>
      <c r="BR353" s="214"/>
      <c r="BS353" s="214"/>
      <c r="BT353" s="214"/>
      <c r="BU353" s="214"/>
      <c r="BV353" s="214"/>
      <c r="BW353" s="214"/>
      <c r="BX353" s="214"/>
      <c r="BY353" s="214"/>
      <c r="BZ353" s="214"/>
      <c r="CA353" s="214"/>
      <c r="CB353" s="214"/>
      <c r="CC353" s="214"/>
      <c r="CD353" s="214"/>
      <c r="CE353" s="214"/>
      <c r="CF353" s="214"/>
    </row>
    <row r="354" spans="1:84" x14ac:dyDescent="0.25">
      <c r="A354" s="214"/>
      <c r="B354" s="214"/>
      <c r="C354" s="214"/>
      <c r="D354" s="214"/>
      <c r="E354" s="214"/>
      <c r="F354" s="214"/>
      <c r="G354" s="214"/>
      <c r="H354" s="214"/>
      <c r="I354" s="214"/>
      <c r="J354" s="214"/>
      <c r="K354" s="214"/>
      <c r="L354" s="214"/>
      <c r="M354" s="214"/>
      <c r="N354" s="214"/>
      <c r="O354" s="214"/>
      <c r="P354" s="214"/>
      <c r="Q354" s="214"/>
      <c r="R354" s="214"/>
      <c r="S354" s="214"/>
      <c r="T354" s="214"/>
      <c r="U354" s="214"/>
      <c r="V354" s="214"/>
      <c r="W354" s="214"/>
      <c r="X354" s="214"/>
      <c r="Y354" s="214"/>
      <c r="Z354" s="214"/>
      <c r="AA354" s="214"/>
      <c r="AB354" s="214"/>
      <c r="AC354" s="214"/>
      <c r="AD354" s="214"/>
      <c r="AE354" s="214"/>
      <c r="AF354" s="214"/>
      <c r="AG354" s="214"/>
      <c r="AH354" s="214"/>
      <c r="AI354" s="214"/>
      <c r="AJ354" s="214"/>
      <c r="AK354" s="214"/>
      <c r="AL354" s="214"/>
      <c r="AM354" s="214"/>
      <c r="AN354" s="214"/>
      <c r="AO354" s="214"/>
      <c r="AP354" s="214"/>
      <c r="AQ354" s="214"/>
      <c r="AR354" s="214"/>
      <c r="AS354" s="214"/>
      <c r="AT354" s="214"/>
      <c r="AU354" s="214"/>
      <c r="AV354" s="214"/>
      <c r="AW354" s="214"/>
      <c r="AX354" s="214"/>
      <c r="AY354" s="214"/>
      <c r="AZ354" s="214"/>
      <c r="BA354" s="214"/>
      <c r="BB354" s="214"/>
      <c r="BC354" s="214"/>
      <c r="BD354" s="214"/>
      <c r="BE354" s="214"/>
      <c r="BF354" s="214"/>
      <c r="BG354" s="214"/>
      <c r="BH354" s="214"/>
      <c r="BI354" s="214"/>
      <c r="BJ354" s="214"/>
      <c r="BK354" s="214"/>
      <c r="BL354" s="214"/>
      <c r="BM354" s="214"/>
      <c r="BN354" s="214"/>
      <c r="BO354" s="214"/>
      <c r="BP354" s="214"/>
      <c r="BQ354" s="214"/>
      <c r="BR354" s="214"/>
      <c r="BS354" s="214"/>
      <c r="BT354" s="214"/>
      <c r="BU354" s="214"/>
      <c r="BV354" s="214"/>
      <c r="BW354" s="214"/>
      <c r="BX354" s="214"/>
      <c r="BY354" s="214"/>
      <c r="BZ354" s="214"/>
      <c r="CA354" s="214"/>
      <c r="CB354" s="214"/>
      <c r="CC354" s="214"/>
      <c r="CD354" s="214"/>
      <c r="CE354" s="214"/>
      <c r="CF354" s="214"/>
    </row>
    <row r="355" spans="1:84" x14ac:dyDescent="0.25">
      <c r="A355" s="214"/>
      <c r="B355" s="214"/>
      <c r="C355" s="214"/>
      <c r="D355" s="214"/>
      <c r="E355" s="214"/>
      <c r="F355" s="214"/>
      <c r="G355" s="214"/>
      <c r="H355" s="214"/>
      <c r="I355" s="214"/>
      <c r="J355" s="214"/>
      <c r="K355" s="214"/>
      <c r="L355" s="214"/>
      <c r="M355" s="214"/>
      <c r="N355" s="214"/>
      <c r="O355" s="214"/>
      <c r="P355" s="214"/>
      <c r="Q355" s="214"/>
      <c r="R355" s="214"/>
      <c r="S355" s="214"/>
      <c r="T355" s="214"/>
      <c r="U355" s="214"/>
      <c r="V355" s="214"/>
      <c r="W355" s="214"/>
      <c r="X355" s="214"/>
      <c r="Y355" s="214"/>
      <c r="Z355" s="214"/>
      <c r="AA355" s="214"/>
      <c r="AB355" s="214"/>
      <c r="AC355" s="214"/>
      <c r="AD355" s="214"/>
      <c r="AE355" s="214"/>
      <c r="AF355" s="214"/>
      <c r="AG355" s="214"/>
      <c r="AH355" s="214"/>
      <c r="AI355" s="214"/>
      <c r="AJ355" s="214"/>
      <c r="AK355" s="214"/>
      <c r="AL355" s="214"/>
      <c r="AM355" s="214"/>
      <c r="AN355" s="214"/>
      <c r="AO355" s="214"/>
      <c r="AP355" s="214"/>
      <c r="AQ355" s="214"/>
      <c r="AR355" s="214"/>
      <c r="AS355" s="214"/>
      <c r="AT355" s="214"/>
      <c r="AU355" s="214"/>
      <c r="AV355" s="214"/>
      <c r="AW355" s="214"/>
      <c r="AX355" s="214"/>
      <c r="AY355" s="214"/>
      <c r="AZ355" s="214"/>
      <c r="BA355" s="214"/>
      <c r="BB355" s="214"/>
      <c r="BC355" s="214"/>
      <c r="BD355" s="214"/>
      <c r="BE355" s="214"/>
      <c r="BF355" s="214"/>
      <c r="BG355" s="214"/>
      <c r="BH355" s="214"/>
      <c r="BI355" s="214"/>
      <c r="BJ355" s="214"/>
      <c r="BK355" s="214"/>
      <c r="BL355" s="214"/>
      <c r="BM355" s="214"/>
      <c r="BN355" s="214"/>
      <c r="BO355" s="214"/>
      <c r="BP355" s="214"/>
      <c r="BQ355" s="214"/>
      <c r="BR355" s="214"/>
      <c r="BS355" s="214"/>
      <c r="BT355" s="214"/>
      <c r="BU355" s="214"/>
      <c r="BV355" s="214"/>
      <c r="BW355" s="214"/>
      <c r="BX355" s="214"/>
      <c r="BY355" s="214"/>
      <c r="BZ355" s="214"/>
      <c r="CA355" s="214"/>
      <c r="CB355" s="214"/>
      <c r="CC355" s="214"/>
      <c r="CD355" s="214"/>
      <c r="CE355" s="214"/>
      <c r="CF355" s="214"/>
    </row>
    <row r="356" spans="1:84" x14ac:dyDescent="0.25">
      <c r="A356" s="214"/>
      <c r="B356" s="214"/>
      <c r="C356" s="214"/>
      <c r="D356" s="214"/>
      <c r="E356" s="214"/>
      <c r="F356" s="214"/>
      <c r="G356" s="214"/>
      <c r="H356" s="214"/>
      <c r="I356" s="214"/>
      <c r="J356" s="214"/>
      <c r="K356" s="214"/>
      <c r="L356" s="214"/>
      <c r="M356" s="214"/>
      <c r="N356" s="214"/>
      <c r="O356" s="214"/>
      <c r="P356" s="214"/>
      <c r="Q356" s="214"/>
      <c r="R356" s="214"/>
      <c r="S356" s="214"/>
      <c r="T356" s="214"/>
      <c r="U356" s="214"/>
      <c r="V356" s="214"/>
      <c r="W356" s="214"/>
      <c r="X356" s="214"/>
      <c r="Y356" s="214"/>
      <c r="Z356" s="214"/>
      <c r="AA356" s="214"/>
      <c r="AB356" s="214"/>
      <c r="AC356" s="214"/>
      <c r="AD356" s="214"/>
      <c r="AE356" s="214"/>
      <c r="AF356" s="214"/>
      <c r="AG356" s="214"/>
      <c r="AH356" s="214"/>
      <c r="AI356" s="214"/>
      <c r="AJ356" s="214"/>
      <c r="AK356" s="214"/>
      <c r="AL356" s="214"/>
      <c r="AM356" s="214"/>
      <c r="AN356" s="214"/>
      <c r="AO356" s="214"/>
      <c r="AP356" s="214"/>
      <c r="AQ356" s="214"/>
      <c r="AR356" s="214"/>
      <c r="AS356" s="214"/>
      <c r="AT356" s="214"/>
      <c r="AU356" s="214"/>
      <c r="AV356" s="214"/>
      <c r="AW356" s="214"/>
      <c r="AX356" s="214"/>
      <c r="AY356" s="214"/>
      <c r="AZ356" s="214"/>
      <c r="BA356" s="214"/>
      <c r="BB356" s="214"/>
      <c r="BC356" s="214"/>
      <c r="BD356" s="214"/>
      <c r="BE356" s="214"/>
      <c r="BF356" s="214"/>
      <c r="BG356" s="214"/>
      <c r="BH356" s="214"/>
      <c r="BI356" s="214"/>
      <c r="BJ356" s="214"/>
      <c r="BK356" s="214"/>
      <c r="BL356" s="214"/>
      <c r="BM356" s="214"/>
      <c r="BN356" s="214"/>
      <c r="BO356" s="214"/>
      <c r="BP356" s="214"/>
      <c r="BQ356" s="214"/>
      <c r="BR356" s="214"/>
      <c r="BS356" s="214"/>
      <c r="BT356" s="214"/>
      <c r="BU356" s="214"/>
      <c r="BV356" s="214"/>
      <c r="BW356" s="214"/>
      <c r="BX356" s="214"/>
      <c r="BY356" s="214"/>
      <c r="BZ356" s="214"/>
      <c r="CA356" s="214"/>
      <c r="CB356" s="214"/>
      <c r="CC356" s="214"/>
      <c r="CD356" s="214"/>
      <c r="CE356" s="214"/>
      <c r="CF356" s="214"/>
    </row>
    <row r="357" spans="1:84" x14ac:dyDescent="0.25">
      <c r="A357" s="214"/>
      <c r="B357" s="214"/>
      <c r="C357" s="214"/>
      <c r="D357" s="214"/>
      <c r="E357" s="214"/>
      <c r="F357" s="214"/>
      <c r="G357" s="214"/>
      <c r="H357" s="214"/>
      <c r="I357" s="214"/>
      <c r="J357" s="214"/>
      <c r="K357" s="214"/>
      <c r="L357" s="214"/>
      <c r="M357" s="214"/>
      <c r="N357" s="214"/>
      <c r="O357" s="214"/>
      <c r="P357" s="214"/>
      <c r="Q357" s="214"/>
      <c r="R357" s="214"/>
      <c r="S357" s="214"/>
      <c r="T357" s="214"/>
      <c r="U357" s="214"/>
      <c r="V357" s="214"/>
      <c r="W357" s="214"/>
      <c r="X357" s="214"/>
      <c r="Y357" s="214"/>
      <c r="Z357" s="214"/>
      <c r="AA357" s="214"/>
      <c r="AB357" s="214"/>
      <c r="AC357" s="214"/>
      <c r="AD357" s="214"/>
      <c r="AE357" s="214"/>
      <c r="AF357" s="214"/>
      <c r="AG357" s="214"/>
      <c r="AH357" s="214"/>
      <c r="AI357" s="214"/>
      <c r="AJ357" s="214"/>
      <c r="AK357" s="214"/>
      <c r="AL357" s="214"/>
      <c r="AM357" s="214"/>
      <c r="AN357" s="214"/>
      <c r="AO357" s="214"/>
      <c r="AP357" s="214"/>
      <c r="AQ357" s="214"/>
      <c r="AR357" s="214"/>
      <c r="AS357" s="214"/>
      <c r="AT357" s="214"/>
      <c r="AU357" s="214"/>
      <c r="AV357" s="214"/>
      <c r="AW357" s="214"/>
      <c r="AX357" s="214"/>
      <c r="AY357" s="214"/>
      <c r="AZ357" s="214"/>
      <c r="BA357" s="214"/>
      <c r="BB357" s="214"/>
      <c r="BC357" s="214"/>
      <c r="BD357" s="214"/>
      <c r="BE357" s="214"/>
      <c r="BF357" s="214"/>
      <c r="BG357" s="214"/>
      <c r="BH357" s="214"/>
      <c r="BI357" s="214"/>
      <c r="BJ357" s="214"/>
      <c r="BK357" s="214"/>
      <c r="BL357" s="214"/>
      <c r="BM357" s="214"/>
      <c r="BN357" s="214"/>
      <c r="BO357" s="214"/>
      <c r="BP357" s="214"/>
      <c r="BQ357" s="214"/>
      <c r="BR357" s="214"/>
      <c r="BS357" s="214"/>
      <c r="BT357" s="214"/>
      <c r="BU357" s="214"/>
      <c r="BV357" s="214"/>
      <c r="BW357" s="214"/>
      <c r="BX357" s="214"/>
      <c r="BY357" s="214"/>
      <c r="BZ357" s="214"/>
      <c r="CA357" s="214"/>
      <c r="CB357" s="214"/>
      <c r="CC357" s="214"/>
      <c r="CD357" s="214"/>
      <c r="CE357" s="214"/>
      <c r="CF357" s="214"/>
    </row>
    <row r="358" spans="1:84" x14ac:dyDescent="0.25">
      <c r="A358" s="214"/>
      <c r="B358" s="214"/>
      <c r="C358" s="214"/>
      <c r="D358" s="214"/>
      <c r="E358" s="214"/>
      <c r="F358" s="214"/>
      <c r="G358" s="214"/>
      <c r="H358" s="214"/>
      <c r="I358" s="214"/>
      <c r="J358" s="214"/>
      <c r="K358" s="214"/>
      <c r="L358" s="214"/>
      <c r="M358" s="214"/>
      <c r="N358" s="214"/>
      <c r="O358" s="214"/>
      <c r="P358" s="214"/>
      <c r="Q358" s="214"/>
      <c r="R358" s="214"/>
      <c r="S358" s="214"/>
      <c r="T358" s="214"/>
      <c r="U358" s="214"/>
      <c r="V358" s="214"/>
      <c r="W358" s="214"/>
      <c r="X358" s="214"/>
      <c r="Y358" s="214"/>
      <c r="Z358" s="214"/>
      <c r="AA358" s="214"/>
      <c r="AB358" s="214"/>
      <c r="AC358" s="214"/>
      <c r="AD358" s="214"/>
      <c r="AE358" s="214"/>
      <c r="AF358" s="214"/>
      <c r="AG358" s="214"/>
      <c r="AH358" s="214"/>
      <c r="AI358" s="214"/>
      <c r="AJ358" s="214"/>
      <c r="AK358" s="214"/>
      <c r="AL358" s="214"/>
      <c r="AM358" s="214"/>
      <c r="AN358" s="214"/>
      <c r="AO358" s="214"/>
      <c r="AP358" s="214"/>
      <c r="AQ358" s="214"/>
      <c r="AR358" s="214"/>
      <c r="AS358" s="214"/>
      <c r="AT358" s="214"/>
      <c r="AU358" s="214"/>
      <c r="AV358" s="214"/>
      <c r="AW358" s="214"/>
      <c r="AX358" s="214"/>
      <c r="AY358" s="214"/>
      <c r="AZ358" s="214"/>
      <c r="BA358" s="214"/>
      <c r="BB358" s="214"/>
      <c r="BC358" s="214"/>
      <c r="BD358" s="214"/>
      <c r="BE358" s="214"/>
      <c r="BF358" s="214"/>
      <c r="BG358" s="214"/>
      <c r="BH358" s="214"/>
      <c r="BI358" s="214"/>
      <c r="BJ358" s="214"/>
      <c r="BK358" s="214"/>
      <c r="BL358" s="214"/>
      <c r="BM358" s="214"/>
      <c r="BN358" s="214"/>
      <c r="BO358" s="214"/>
      <c r="BP358" s="214"/>
      <c r="BQ358" s="214"/>
      <c r="BR358" s="214"/>
      <c r="BS358" s="214"/>
      <c r="BT358" s="214"/>
      <c r="BU358" s="214"/>
      <c r="BV358" s="214"/>
      <c r="BW358" s="214"/>
      <c r="BX358" s="214"/>
      <c r="BY358" s="214"/>
      <c r="BZ358" s="214"/>
      <c r="CA358" s="214"/>
      <c r="CB358" s="214"/>
      <c r="CC358" s="214"/>
      <c r="CD358" s="214"/>
      <c r="CE358" s="214"/>
      <c r="CF358" s="214"/>
    </row>
    <row r="359" spans="1:84" x14ac:dyDescent="0.25">
      <c r="A359" s="214"/>
      <c r="B359" s="214"/>
      <c r="C359" s="214"/>
      <c r="D359" s="214"/>
      <c r="E359" s="214"/>
      <c r="F359" s="214"/>
      <c r="G359" s="214"/>
      <c r="H359" s="214"/>
      <c r="I359" s="214"/>
      <c r="J359" s="214"/>
      <c r="K359" s="214"/>
      <c r="L359" s="214"/>
      <c r="M359" s="214"/>
      <c r="N359" s="214"/>
      <c r="O359" s="214"/>
      <c r="P359" s="214"/>
      <c r="Q359" s="214"/>
      <c r="R359" s="214"/>
      <c r="S359" s="214"/>
      <c r="T359" s="214"/>
      <c r="U359" s="214"/>
      <c r="V359" s="214"/>
      <c r="W359" s="214"/>
      <c r="X359" s="214"/>
      <c r="Y359" s="214"/>
      <c r="Z359" s="214"/>
      <c r="AA359" s="214"/>
      <c r="AB359" s="214"/>
      <c r="AC359" s="214"/>
      <c r="AD359" s="214"/>
      <c r="AE359" s="214"/>
      <c r="AF359" s="214"/>
      <c r="AG359" s="214"/>
      <c r="AH359" s="214"/>
      <c r="AI359" s="214"/>
      <c r="AJ359" s="214"/>
      <c r="AK359" s="214"/>
      <c r="AL359" s="214"/>
      <c r="AM359" s="214"/>
      <c r="AN359" s="214"/>
      <c r="AO359" s="214"/>
      <c r="AP359" s="214"/>
      <c r="AQ359" s="214"/>
      <c r="AR359" s="214"/>
      <c r="AS359" s="214"/>
      <c r="AT359" s="214"/>
      <c r="AU359" s="214"/>
      <c r="AV359" s="214"/>
      <c r="AW359" s="214"/>
      <c r="AX359" s="214"/>
      <c r="AY359" s="214"/>
      <c r="AZ359" s="214"/>
      <c r="BA359" s="214"/>
      <c r="BB359" s="214"/>
      <c r="BC359" s="214"/>
      <c r="BD359" s="214"/>
      <c r="BE359" s="214"/>
      <c r="BF359" s="214"/>
      <c r="BG359" s="214"/>
      <c r="BH359" s="214"/>
      <c r="BI359" s="214"/>
      <c r="BJ359" s="214"/>
      <c r="BK359" s="214"/>
      <c r="BL359" s="214"/>
      <c r="BM359" s="214"/>
      <c r="BN359" s="214"/>
      <c r="BO359" s="214"/>
      <c r="BP359" s="214"/>
      <c r="BQ359" s="214"/>
      <c r="BR359" s="214"/>
      <c r="BS359" s="214"/>
      <c r="BT359" s="214"/>
      <c r="BU359" s="214"/>
      <c r="BV359" s="214"/>
      <c r="BW359" s="214"/>
      <c r="BX359" s="214"/>
      <c r="BY359" s="214"/>
      <c r="BZ359" s="214"/>
      <c r="CA359" s="214"/>
      <c r="CB359" s="214"/>
      <c r="CC359" s="214"/>
      <c r="CD359" s="214"/>
      <c r="CE359" s="214"/>
      <c r="CF359" s="214"/>
    </row>
    <row r="360" spans="1:84" x14ac:dyDescent="0.25">
      <c r="A360" s="214"/>
      <c r="B360" s="214"/>
      <c r="C360" s="214"/>
      <c r="D360" s="214"/>
      <c r="E360" s="214"/>
      <c r="F360" s="214"/>
      <c r="G360" s="214"/>
      <c r="H360" s="214"/>
      <c r="I360" s="214"/>
      <c r="J360" s="214"/>
      <c r="K360" s="214"/>
      <c r="L360" s="214"/>
      <c r="M360" s="214"/>
      <c r="N360" s="214"/>
      <c r="O360" s="214"/>
      <c r="P360" s="214"/>
      <c r="Q360" s="214"/>
      <c r="R360" s="214"/>
      <c r="S360" s="214"/>
      <c r="T360" s="214"/>
      <c r="U360" s="214"/>
      <c r="V360" s="214"/>
      <c r="W360" s="214"/>
      <c r="X360" s="214"/>
      <c r="Y360" s="214"/>
      <c r="Z360" s="214"/>
      <c r="AA360" s="214"/>
      <c r="AB360" s="214"/>
      <c r="AC360" s="214"/>
      <c r="AD360" s="214"/>
      <c r="AE360" s="214"/>
      <c r="AF360" s="214"/>
      <c r="AG360" s="214"/>
      <c r="AH360" s="214"/>
      <c r="AI360" s="214"/>
      <c r="AJ360" s="214"/>
      <c r="AK360" s="214"/>
      <c r="AL360" s="214"/>
      <c r="AM360" s="214"/>
      <c r="AN360" s="214"/>
      <c r="AO360" s="214"/>
      <c r="AP360" s="214"/>
      <c r="AQ360" s="214"/>
      <c r="AR360" s="214"/>
      <c r="AS360" s="214"/>
      <c r="AT360" s="214"/>
      <c r="AU360" s="214"/>
      <c r="AV360" s="214"/>
      <c r="AW360" s="214"/>
      <c r="AX360" s="214"/>
      <c r="AY360" s="214"/>
      <c r="AZ360" s="214"/>
      <c r="BA360" s="214"/>
      <c r="BB360" s="214"/>
      <c r="BC360" s="214"/>
      <c r="BD360" s="214"/>
      <c r="BE360" s="214"/>
      <c r="BF360" s="214"/>
      <c r="BG360" s="214"/>
      <c r="BH360" s="214"/>
      <c r="BI360" s="214"/>
      <c r="BJ360" s="214"/>
      <c r="BK360" s="214"/>
      <c r="BL360" s="214"/>
      <c r="BM360" s="214"/>
      <c r="BN360" s="214"/>
      <c r="BO360" s="214"/>
      <c r="BP360" s="214"/>
      <c r="BQ360" s="214"/>
      <c r="BR360" s="214"/>
      <c r="BS360" s="214"/>
      <c r="BT360" s="214"/>
      <c r="BU360" s="214"/>
      <c r="BV360" s="214"/>
      <c r="BW360" s="214"/>
      <c r="BX360" s="214"/>
      <c r="BY360" s="214"/>
      <c r="BZ360" s="214"/>
      <c r="CA360" s="214"/>
      <c r="CB360" s="214"/>
      <c r="CC360" s="214"/>
      <c r="CD360" s="214"/>
      <c r="CE360" s="214"/>
      <c r="CF360" s="214"/>
    </row>
    <row r="361" spans="1:84" x14ac:dyDescent="0.25">
      <c r="A361" s="214"/>
      <c r="B361" s="214"/>
      <c r="C361" s="214"/>
      <c r="D361" s="214"/>
      <c r="E361" s="214"/>
      <c r="F361" s="214"/>
      <c r="G361" s="214"/>
      <c r="H361" s="214"/>
      <c r="I361" s="214"/>
      <c r="J361" s="214"/>
      <c r="K361" s="214"/>
      <c r="L361" s="214"/>
      <c r="M361" s="214"/>
      <c r="N361" s="214"/>
      <c r="O361" s="214"/>
      <c r="P361" s="214"/>
      <c r="Q361" s="214"/>
      <c r="R361" s="214"/>
      <c r="S361" s="214"/>
      <c r="T361" s="214"/>
      <c r="U361" s="214"/>
      <c r="V361" s="214"/>
      <c r="W361" s="214"/>
      <c r="X361" s="214"/>
      <c r="Y361" s="214"/>
      <c r="Z361" s="214"/>
      <c r="AA361" s="214"/>
      <c r="AB361" s="214"/>
      <c r="AC361" s="214"/>
      <c r="AD361" s="214"/>
      <c r="AE361" s="214"/>
      <c r="AF361" s="214"/>
      <c r="AG361" s="214"/>
      <c r="AH361" s="214"/>
      <c r="AI361" s="214"/>
      <c r="AJ361" s="214"/>
      <c r="AK361" s="214"/>
      <c r="AL361" s="214"/>
      <c r="AM361" s="214"/>
      <c r="AN361" s="214"/>
      <c r="AO361" s="214"/>
      <c r="AP361" s="214"/>
      <c r="AQ361" s="214"/>
      <c r="AR361" s="214"/>
      <c r="AS361" s="214"/>
      <c r="AT361" s="214"/>
      <c r="AU361" s="214"/>
      <c r="AV361" s="214"/>
      <c r="AW361" s="214"/>
      <c r="AX361" s="214"/>
      <c r="AY361" s="214"/>
      <c r="AZ361" s="214"/>
      <c r="BA361" s="214"/>
      <c r="BB361" s="214"/>
      <c r="BC361" s="214"/>
      <c r="BD361" s="214"/>
      <c r="BE361" s="214"/>
      <c r="BF361" s="214"/>
      <c r="BG361" s="214"/>
      <c r="BH361" s="214"/>
      <c r="BI361" s="214"/>
      <c r="BJ361" s="214"/>
      <c r="BK361" s="214"/>
      <c r="BL361" s="214"/>
      <c r="BM361" s="214"/>
      <c r="BN361" s="214"/>
      <c r="BO361" s="214"/>
      <c r="BP361" s="214"/>
      <c r="BQ361" s="214"/>
      <c r="BR361" s="214"/>
      <c r="BS361" s="214"/>
      <c r="BT361" s="214"/>
      <c r="BU361" s="214"/>
      <c r="BV361" s="214"/>
      <c r="BW361" s="214"/>
      <c r="BX361" s="214"/>
      <c r="BY361" s="214"/>
      <c r="BZ361" s="214"/>
      <c r="CA361" s="214"/>
      <c r="CB361" s="214"/>
      <c r="CC361" s="214"/>
      <c r="CD361" s="214"/>
      <c r="CE361" s="214"/>
      <c r="CF361" s="214"/>
    </row>
    <row r="362" spans="1:84" x14ac:dyDescent="0.25">
      <c r="A362" s="214"/>
      <c r="B362" s="214"/>
      <c r="C362" s="214"/>
      <c r="D362" s="214"/>
      <c r="E362" s="214"/>
      <c r="F362" s="214"/>
      <c r="G362" s="214"/>
      <c r="H362" s="214"/>
      <c r="I362" s="214"/>
      <c r="J362" s="214"/>
      <c r="K362" s="214"/>
      <c r="L362" s="214"/>
      <c r="M362" s="214"/>
      <c r="N362" s="214"/>
      <c r="O362" s="214"/>
      <c r="P362" s="214"/>
      <c r="Q362" s="214"/>
      <c r="R362" s="214"/>
      <c r="S362" s="214"/>
      <c r="T362" s="214"/>
      <c r="U362" s="214"/>
      <c r="V362" s="214"/>
      <c r="W362" s="214"/>
      <c r="X362" s="214"/>
      <c r="Y362" s="214"/>
      <c r="Z362" s="214"/>
      <c r="AA362" s="214"/>
      <c r="AB362" s="214"/>
      <c r="AC362" s="214"/>
      <c r="AD362" s="214"/>
      <c r="AE362" s="214"/>
      <c r="AF362" s="214"/>
      <c r="AG362" s="214"/>
      <c r="AH362" s="214"/>
      <c r="AI362" s="214"/>
      <c r="AJ362" s="214"/>
      <c r="AK362" s="214"/>
      <c r="AL362" s="214"/>
      <c r="AM362" s="214"/>
      <c r="AN362" s="214"/>
      <c r="AO362" s="214"/>
      <c r="AP362" s="214"/>
      <c r="AQ362" s="214"/>
      <c r="AR362" s="214"/>
      <c r="AS362" s="214"/>
      <c r="AT362" s="214"/>
      <c r="AU362" s="214"/>
      <c r="AV362" s="214"/>
      <c r="AW362" s="214"/>
      <c r="AX362" s="214"/>
      <c r="AY362" s="214"/>
      <c r="AZ362" s="214"/>
      <c r="BA362" s="214"/>
      <c r="BB362" s="214"/>
      <c r="BC362" s="214"/>
      <c r="BD362" s="214"/>
      <c r="BE362" s="214"/>
      <c r="BF362" s="214"/>
      <c r="BG362" s="214"/>
      <c r="BH362" s="214"/>
      <c r="BI362" s="214"/>
      <c r="BJ362" s="214"/>
      <c r="BK362" s="214"/>
      <c r="BL362" s="214"/>
      <c r="BM362" s="214"/>
      <c r="BN362" s="214"/>
      <c r="BO362" s="214"/>
      <c r="BP362" s="214"/>
      <c r="BQ362" s="214"/>
      <c r="BR362" s="214"/>
      <c r="BS362" s="214"/>
      <c r="BT362" s="214"/>
      <c r="BU362" s="214"/>
      <c r="BV362" s="214"/>
      <c r="BW362" s="214"/>
      <c r="BX362" s="214"/>
      <c r="BY362" s="214"/>
      <c r="BZ362" s="214"/>
      <c r="CA362" s="214"/>
      <c r="CB362" s="214"/>
      <c r="CC362" s="214"/>
      <c r="CD362" s="214"/>
      <c r="CE362" s="214"/>
      <c r="CF362" s="214"/>
    </row>
    <row r="363" spans="1:84" x14ac:dyDescent="0.25">
      <c r="A363" s="214"/>
      <c r="B363" s="214"/>
      <c r="C363" s="214"/>
      <c r="D363" s="214"/>
      <c r="E363" s="214"/>
      <c r="F363" s="214"/>
      <c r="G363" s="214"/>
      <c r="H363" s="214"/>
      <c r="I363" s="214"/>
      <c r="J363" s="214"/>
      <c r="K363" s="214"/>
      <c r="L363" s="214"/>
      <c r="M363" s="214"/>
      <c r="N363" s="214"/>
      <c r="O363" s="214"/>
      <c r="P363" s="214"/>
      <c r="Q363" s="214"/>
      <c r="R363" s="214"/>
      <c r="S363" s="214"/>
      <c r="T363" s="214"/>
      <c r="U363" s="214"/>
      <c r="V363" s="214"/>
      <c r="W363" s="214"/>
      <c r="X363" s="214"/>
      <c r="Y363" s="214"/>
      <c r="Z363" s="214"/>
      <c r="AA363" s="214"/>
      <c r="AB363" s="214"/>
      <c r="AC363" s="214"/>
      <c r="AD363" s="214"/>
      <c r="AE363" s="214"/>
      <c r="AF363" s="214"/>
      <c r="AG363" s="214"/>
      <c r="AH363" s="214"/>
      <c r="AI363" s="214"/>
      <c r="AJ363" s="214"/>
      <c r="AK363" s="214"/>
      <c r="AL363" s="214"/>
      <c r="AM363" s="214"/>
      <c r="AN363" s="214"/>
      <c r="AO363" s="214"/>
      <c r="AP363" s="214"/>
      <c r="AQ363" s="214"/>
      <c r="AR363" s="214"/>
      <c r="AS363" s="214"/>
      <c r="AT363" s="214"/>
      <c r="AU363" s="214"/>
      <c r="AV363" s="214"/>
      <c r="AW363" s="214"/>
      <c r="AX363" s="214"/>
      <c r="AY363" s="214"/>
      <c r="AZ363" s="214"/>
      <c r="BA363" s="214"/>
      <c r="BB363" s="214"/>
      <c r="BC363" s="214"/>
      <c r="BD363" s="214"/>
      <c r="BE363" s="214"/>
      <c r="BF363" s="214"/>
      <c r="BG363" s="214"/>
      <c r="BH363" s="214"/>
      <c r="BI363" s="214"/>
      <c r="BJ363" s="214"/>
      <c r="BK363" s="214"/>
      <c r="BL363" s="214"/>
      <c r="BM363" s="214"/>
      <c r="BN363" s="214"/>
      <c r="BO363" s="214"/>
      <c r="BP363" s="214"/>
      <c r="BQ363" s="214"/>
      <c r="BR363" s="214"/>
      <c r="BS363" s="214"/>
      <c r="BT363" s="214"/>
      <c r="BU363" s="214"/>
      <c r="BV363" s="214"/>
      <c r="BW363" s="214"/>
      <c r="BX363" s="214"/>
      <c r="BY363" s="214"/>
      <c r="BZ363" s="214"/>
      <c r="CA363" s="214"/>
      <c r="CB363" s="214"/>
      <c r="CC363" s="214"/>
      <c r="CD363" s="214"/>
      <c r="CE363" s="214"/>
      <c r="CF363" s="214"/>
    </row>
    <row r="364" spans="1:84" x14ac:dyDescent="0.25">
      <c r="A364" s="214"/>
      <c r="B364" s="214"/>
      <c r="C364" s="214"/>
      <c r="D364" s="214"/>
      <c r="E364" s="214"/>
      <c r="F364" s="214"/>
      <c r="G364" s="214"/>
      <c r="H364" s="214"/>
      <c r="I364" s="214"/>
      <c r="J364" s="214"/>
      <c r="K364" s="214"/>
      <c r="L364" s="214"/>
      <c r="M364" s="214"/>
      <c r="N364" s="214"/>
      <c r="O364" s="214"/>
      <c r="P364" s="214"/>
      <c r="Q364" s="214"/>
      <c r="R364" s="214"/>
      <c r="S364" s="214"/>
      <c r="T364" s="214"/>
      <c r="U364" s="214"/>
      <c r="V364" s="214"/>
      <c r="W364" s="214"/>
      <c r="X364" s="214"/>
      <c r="Y364" s="214"/>
      <c r="Z364" s="214"/>
      <c r="AA364" s="214"/>
      <c r="AB364" s="214"/>
      <c r="AC364" s="214"/>
      <c r="AD364" s="214"/>
      <c r="AE364" s="214"/>
      <c r="AF364" s="214"/>
      <c r="AG364" s="214"/>
      <c r="AH364" s="214"/>
      <c r="AI364" s="214"/>
      <c r="AJ364" s="214"/>
      <c r="AK364" s="214"/>
      <c r="AL364" s="214"/>
      <c r="AM364" s="214"/>
      <c r="AN364" s="214"/>
      <c r="AO364" s="214"/>
      <c r="AP364" s="214"/>
      <c r="AQ364" s="214"/>
      <c r="AR364" s="214"/>
      <c r="AS364" s="214"/>
      <c r="AT364" s="214"/>
      <c r="AU364" s="214"/>
      <c r="AV364" s="214"/>
      <c r="AW364" s="214"/>
      <c r="AX364" s="214"/>
      <c r="AY364" s="214"/>
      <c r="AZ364" s="214"/>
      <c r="BA364" s="214"/>
      <c r="BB364" s="214"/>
      <c r="BC364" s="214"/>
      <c r="BD364" s="214"/>
      <c r="BE364" s="214"/>
      <c r="BF364" s="214"/>
      <c r="BG364" s="214"/>
      <c r="BH364" s="214"/>
      <c r="BI364" s="214"/>
      <c r="BJ364" s="214"/>
      <c r="BK364" s="214"/>
      <c r="BL364" s="214"/>
      <c r="BM364" s="214"/>
      <c r="BN364" s="214"/>
      <c r="BO364" s="214"/>
      <c r="BP364" s="214"/>
      <c r="BQ364" s="214"/>
      <c r="BR364" s="214"/>
      <c r="BS364" s="214"/>
      <c r="BT364" s="214"/>
      <c r="BU364" s="214"/>
      <c r="BV364" s="214"/>
      <c r="BW364" s="214"/>
      <c r="BX364" s="214"/>
      <c r="BY364" s="214"/>
      <c r="BZ364" s="214"/>
      <c r="CA364" s="214"/>
      <c r="CB364" s="214"/>
      <c r="CC364" s="214"/>
      <c r="CD364" s="214"/>
      <c r="CE364" s="214"/>
      <c r="CF364" s="214"/>
    </row>
    <row r="365" spans="1:84" x14ac:dyDescent="0.25">
      <c r="A365" s="214"/>
      <c r="B365" s="214"/>
      <c r="C365" s="214"/>
      <c r="D365" s="214"/>
      <c r="E365" s="214"/>
      <c r="F365" s="214"/>
      <c r="G365" s="214"/>
      <c r="H365" s="214"/>
      <c r="I365" s="214"/>
      <c r="J365" s="214"/>
      <c r="K365" s="214"/>
      <c r="L365" s="214"/>
      <c r="M365" s="214"/>
      <c r="N365" s="214"/>
      <c r="O365" s="214"/>
      <c r="P365" s="214"/>
      <c r="Q365" s="214"/>
      <c r="R365" s="214"/>
      <c r="S365" s="214"/>
      <c r="T365" s="214"/>
      <c r="U365" s="214"/>
      <c r="V365" s="214"/>
      <c r="W365" s="214"/>
      <c r="X365" s="214"/>
      <c r="Y365" s="214"/>
      <c r="Z365" s="214"/>
      <c r="AA365" s="214"/>
      <c r="AB365" s="214"/>
      <c r="AC365" s="214"/>
      <c r="AD365" s="214"/>
      <c r="AE365" s="214"/>
      <c r="AF365" s="214"/>
      <c r="AG365" s="214"/>
      <c r="AH365" s="214"/>
      <c r="AI365" s="214"/>
      <c r="AJ365" s="214"/>
      <c r="AK365" s="214"/>
      <c r="AL365" s="214"/>
      <c r="AM365" s="214"/>
      <c r="AN365" s="214"/>
      <c r="AO365" s="214"/>
      <c r="AP365" s="214"/>
      <c r="AQ365" s="214"/>
      <c r="AR365" s="214"/>
      <c r="AS365" s="214"/>
      <c r="AT365" s="214"/>
      <c r="AU365" s="214"/>
      <c r="AV365" s="214"/>
      <c r="AW365" s="214"/>
      <c r="AX365" s="214"/>
      <c r="AY365" s="214"/>
      <c r="AZ365" s="214"/>
      <c r="BA365" s="214"/>
      <c r="BB365" s="214"/>
      <c r="BC365" s="214"/>
      <c r="BD365" s="214"/>
      <c r="BE365" s="214"/>
      <c r="BF365" s="214"/>
      <c r="BG365" s="214"/>
      <c r="BH365" s="214"/>
      <c r="BI365" s="214"/>
      <c r="BJ365" s="214"/>
      <c r="BK365" s="214"/>
      <c r="BL365" s="214"/>
      <c r="BM365" s="214"/>
      <c r="BN365" s="214"/>
      <c r="BO365" s="214"/>
      <c r="BP365" s="214"/>
      <c r="BQ365" s="214"/>
      <c r="BR365" s="214"/>
      <c r="BS365" s="214"/>
      <c r="BT365" s="214"/>
      <c r="BU365" s="214"/>
      <c r="BV365" s="214"/>
      <c r="BW365" s="214"/>
      <c r="BX365" s="214"/>
      <c r="BY365" s="214"/>
      <c r="BZ365" s="214"/>
      <c r="CA365" s="214"/>
      <c r="CB365" s="214"/>
      <c r="CC365" s="214"/>
      <c r="CD365" s="214"/>
      <c r="CE365" s="214"/>
      <c r="CF365" s="214"/>
    </row>
    <row r="366" spans="1:84" x14ac:dyDescent="0.25">
      <c r="A366" s="214"/>
      <c r="B366" s="214"/>
      <c r="C366" s="214"/>
      <c r="D366" s="214"/>
      <c r="E366" s="214"/>
      <c r="F366" s="214"/>
      <c r="G366" s="214"/>
      <c r="H366" s="214"/>
      <c r="I366" s="214"/>
      <c r="J366" s="214"/>
      <c r="K366" s="214"/>
      <c r="L366" s="214"/>
      <c r="M366" s="214"/>
      <c r="N366" s="214"/>
      <c r="O366" s="214"/>
      <c r="P366" s="214"/>
      <c r="Q366" s="214"/>
      <c r="R366" s="214"/>
      <c r="S366" s="214"/>
      <c r="T366" s="214"/>
      <c r="U366" s="214"/>
      <c r="V366" s="214"/>
      <c r="W366" s="214"/>
      <c r="X366" s="214"/>
      <c r="Y366" s="214"/>
      <c r="Z366" s="214"/>
      <c r="AA366" s="214"/>
      <c r="AB366" s="214"/>
      <c r="AC366" s="214"/>
      <c r="AD366" s="214"/>
      <c r="AE366" s="214"/>
      <c r="AF366" s="214"/>
      <c r="AG366" s="214"/>
      <c r="AH366" s="214"/>
      <c r="AI366" s="214"/>
      <c r="AJ366" s="214"/>
      <c r="AK366" s="214"/>
      <c r="AL366" s="214"/>
      <c r="AM366" s="214"/>
      <c r="AN366" s="214"/>
      <c r="AO366" s="214"/>
      <c r="AP366" s="214"/>
      <c r="AQ366" s="214"/>
      <c r="AR366" s="214"/>
      <c r="AS366" s="214"/>
      <c r="AT366" s="214"/>
      <c r="AU366" s="214"/>
      <c r="AV366" s="214"/>
      <c r="AW366" s="214"/>
      <c r="AX366" s="214"/>
      <c r="AY366" s="214"/>
      <c r="AZ366" s="214"/>
      <c r="BA366" s="214"/>
      <c r="BB366" s="214"/>
      <c r="BC366" s="214"/>
      <c r="BD366" s="214"/>
      <c r="BE366" s="214"/>
      <c r="BF366" s="214"/>
      <c r="BG366" s="214"/>
      <c r="BH366" s="214"/>
      <c r="BI366" s="214"/>
      <c r="BJ366" s="214"/>
      <c r="BK366" s="214"/>
      <c r="BL366" s="214"/>
      <c r="BM366" s="214"/>
      <c r="BN366" s="214"/>
      <c r="BO366" s="214"/>
      <c r="BP366" s="214"/>
      <c r="BQ366" s="214"/>
      <c r="BR366" s="214"/>
      <c r="BS366" s="214"/>
      <c r="BT366" s="214"/>
      <c r="BU366" s="214"/>
      <c r="BV366" s="214"/>
      <c r="BW366" s="214"/>
      <c r="BX366" s="214"/>
      <c r="BY366" s="214"/>
      <c r="BZ366" s="214"/>
      <c r="CA366" s="214"/>
      <c r="CB366" s="214"/>
      <c r="CC366" s="214"/>
      <c r="CD366" s="214"/>
      <c r="CE366" s="214"/>
      <c r="CF366" s="214"/>
    </row>
    <row r="367" spans="1:84" x14ac:dyDescent="0.25">
      <c r="A367" s="214"/>
      <c r="B367" s="214"/>
      <c r="C367" s="214"/>
      <c r="D367" s="214"/>
      <c r="E367" s="214"/>
      <c r="F367" s="214"/>
      <c r="G367" s="214"/>
      <c r="H367" s="214"/>
      <c r="I367" s="214"/>
      <c r="J367" s="214"/>
      <c r="K367" s="214"/>
      <c r="L367" s="214"/>
      <c r="M367" s="214"/>
      <c r="N367" s="214"/>
      <c r="O367" s="214"/>
      <c r="P367" s="214"/>
      <c r="Q367" s="214"/>
      <c r="R367" s="214"/>
      <c r="S367" s="214"/>
      <c r="T367" s="214"/>
      <c r="U367" s="214"/>
      <c r="V367" s="214"/>
      <c r="W367" s="214"/>
      <c r="X367" s="214"/>
      <c r="Y367" s="214"/>
      <c r="Z367" s="214"/>
      <c r="AA367" s="214"/>
      <c r="AB367" s="214"/>
      <c r="AC367" s="214"/>
      <c r="AD367" s="214"/>
      <c r="AE367" s="214"/>
      <c r="AF367" s="214"/>
      <c r="AG367" s="214"/>
      <c r="AH367" s="214"/>
      <c r="AI367" s="214"/>
      <c r="AJ367" s="214"/>
      <c r="AK367" s="214"/>
      <c r="AL367" s="214"/>
      <c r="AM367" s="214"/>
      <c r="AN367" s="214"/>
      <c r="AO367" s="214"/>
      <c r="AP367" s="214"/>
      <c r="AQ367" s="214"/>
      <c r="AR367" s="214"/>
      <c r="AS367" s="214"/>
      <c r="AT367" s="214"/>
      <c r="AU367" s="214"/>
      <c r="AV367" s="214"/>
      <c r="AW367" s="214"/>
      <c r="AX367" s="214"/>
      <c r="AY367" s="214"/>
      <c r="AZ367" s="214"/>
      <c r="BA367" s="214"/>
      <c r="BB367" s="214"/>
      <c r="BC367" s="214"/>
      <c r="BD367" s="214"/>
      <c r="BE367" s="214"/>
      <c r="BF367" s="214"/>
      <c r="BG367" s="214"/>
      <c r="BH367" s="214"/>
      <c r="BI367" s="214"/>
      <c r="BJ367" s="214"/>
      <c r="BK367" s="214"/>
      <c r="BL367" s="214"/>
      <c r="BM367" s="214"/>
      <c r="BN367" s="214"/>
      <c r="BO367" s="214"/>
      <c r="BP367" s="214"/>
      <c r="BQ367" s="214"/>
      <c r="BR367" s="214"/>
      <c r="BS367" s="214"/>
      <c r="BT367" s="214"/>
      <c r="BU367" s="214"/>
      <c r="BV367" s="214"/>
      <c r="BW367" s="214"/>
      <c r="BX367" s="214"/>
      <c r="BY367" s="214"/>
      <c r="BZ367" s="214"/>
      <c r="CA367" s="214"/>
      <c r="CB367" s="214"/>
      <c r="CC367" s="214"/>
      <c r="CD367" s="214"/>
      <c r="CE367" s="214"/>
      <c r="CF367" s="214"/>
    </row>
    <row r="368" spans="1:84" x14ac:dyDescent="0.25">
      <c r="A368" s="214"/>
      <c r="B368" s="214"/>
      <c r="C368" s="214"/>
      <c r="D368" s="214"/>
      <c r="E368" s="214"/>
      <c r="F368" s="214"/>
      <c r="G368" s="214"/>
      <c r="H368" s="214"/>
      <c r="I368" s="214"/>
      <c r="J368" s="214"/>
      <c r="K368" s="214"/>
      <c r="L368" s="214"/>
      <c r="M368" s="214"/>
      <c r="N368" s="214"/>
      <c r="O368" s="214"/>
      <c r="P368" s="214"/>
      <c r="Q368" s="214"/>
      <c r="R368" s="214"/>
      <c r="S368" s="214"/>
      <c r="T368" s="214"/>
      <c r="U368" s="214"/>
      <c r="V368" s="214"/>
      <c r="W368" s="214"/>
      <c r="X368" s="214"/>
      <c r="Y368" s="214"/>
      <c r="Z368" s="214"/>
      <c r="AA368" s="214"/>
      <c r="AB368" s="214"/>
      <c r="AC368" s="214"/>
      <c r="AD368" s="214"/>
      <c r="AE368" s="214"/>
      <c r="AF368" s="214"/>
      <c r="AG368" s="214"/>
      <c r="AH368" s="214"/>
      <c r="AI368" s="214"/>
      <c r="AJ368" s="214"/>
      <c r="AK368" s="214"/>
      <c r="AL368" s="214"/>
      <c r="AM368" s="214"/>
      <c r="AN368" s="214"/>
      <c r="AO368" s="214"/>
      <c r="AP368" s="214"/>
      <c r="AQ368" s="214"/>
      <c r="AR368" s="214"/>
      <c r="AS368" s="214"/>
      <c r="AT368" s="214"/>
      <c r="AU368" s="214"/>
      <c r="AV368" s="214"/>
      <c r="AW368" s="214"/>
      <c r="AX368" s="214"/>
      <c r="AY368" s="214"/>
      <c r="AZ368" s="214"/>
      <c r="BA368" s="214"/>
      <c r="BB368" s="214"/>
      <c r="BC368" s="214"/>
      <c r="BD368" s="214"/>
      <c r="BE368" s="214"/>
      <c r="BF368" s="214"/>
      <c r="BG368" s="214"/>
      <c r="BH368" s="214"/>
      <c r="BI368" s="214"/>
      <c r="BJ368" s="214"/>
      <c r="BK368" s="214"/>
      <c r="BL368" s="214"/>
      <c r="BM368" s="214"/>
      <c r="BN368" s="214"/>
      <c r="BO368" s="214"/>
      <c r="BP368" s="214"/>
      <c r="BQ368" s="214"/>
      <c r="BR368" s="214"/>
      <c r="BS368" s="214"/>
      <c r="BT368" s="214"/>
      <c r="BU368" s="214"/>
      <c r="BV368" s="214"/>
      <c r="BW368" s="214"/>
      <c r="BX368" s="214"/>
      <c r="BY368" s="214"/>
      <c r="BZ368" s="214"/>
      <c r="CA368" s="214"/>
      <c r="CB368" s="214"/>
      <c r="CC368" s="214"/>
      <c r="CD368" s="214"/>
      <c r="CE368" s="214"/>
      <c r="CF368" s="214"/>
    </row>
    <row r="369" spans="1:84" x14ac:dyDescent="0.25">
      <c r="A369" s="214"/>
      <c r="B369" s="214"/>
      <c r="C369" s="214"/>
      <c r="D369" s="214"/>
      <c r="E369" s="214"/>
      <c r="F369" s="214"/>
      <c r="G369" s="214"/>
      <c r="H369" s="214"/>
      <c r="I369" s="214"/>
      <c r="J369" s="214"/>
      <c r="K369" s="214"/>
      <c r="L369" s="214"/>
      <c r="M369" s="214"/>
      <c r="N369" s="214"/>
      <c r="O369" s="214"/>
      <c r="P369" s="214"/>
      <c r="Q369" s="214"/>
      <c r="R369" s="214"/>
      <c r="S369" s="214"/>
      <c r="T369" s="214"/>
      <c r="U369" s="214"/>
      <c r="V369" s="214"/>
      <c r="W369" s="214"/>
      <c r="X369" s="214"/>
      <c r="Y369" s="214"/>
      <c r="Z369" s="214"/>
      <c r="AA369" s="214"/>
      <c r="AB369" s="214"/>
      <c r="AC369" s="214"/>
      <c r="AD369" s="214"/>
      <c r="AE369" s="214"/>
      <c r="AF369" s="214"/>
      <c r="AG369" s="214"/>
      <c r="AH369" s="214"/>
      <c r="AI369" s="214"/>
      <c r="AJ369" s="214"/>
      <c r="AK369" s="214"/>
      <c r="AL369" s="214"/>
      <c r="AM369" s="214"/>
      <c r="AN369" s="214"/>
      <c r="AO369" s="214"/>
      <c r="AP369" s="214"/>
      <c r="AQ369" s="214"/>
      <c r="AR369" s="214"/>
      <c r="AS369" s="214"/>
      <c r="AT369" s="214"/>
      <c r="AU369" s="214"/>
      <c r="AV369" s="214"/>
      <c r="AW369" s="214"/>
      <c r="AX369" s="214"/>
      <c r="AY369" s="214"/>
      <c r="AZ369" s="214"/>
      <c r="BA369" s="214"/>
      <c r="BB369" s="214"/>
      <c r="BC369" s="214"/>
      <c r="BD369" s="214"/>
      <c r="BE369" s="214"/>
      <c r="BF369" s="214"/>
      <c r="BG369" s="214"/>
      <c r="BH369" s="214"/>
      <c r="BI369" s="214"/>
      <c r="BJ369" s="214"/>
      <c r="BK369" s="214"/>
      <c r="BL369" s="214"/>
      <c r="BM369" s="214"/>
      <c r="BN369" s="214"/>
      <c r="BO369" s="214"/>
      <c r="BP369" s="214"/>
      <c r="BQ369" s="214"/>
      <c r="BR369" s="214"/>
      <c r="BS369" s="214"/>
      <c r="BT369" s="214"/>
      <c r="BU369" s="214"/>
      <c r="BV369" s="214"/>
      <c r="BW369" s="214"/>
      <c r="BX369" s="214"/>
      <c r="BY369" s="214"/>
      <c r="BZ369" s="214"/>
      <c r="CA369" s="214"/>
      <c r="CB369" s="214"/>
      <c r="CC369" s="214"/>
      <c r="CD369" s="214"/>
      <c r="CE369" s="214"/>
      <c r="CF369" s="214"/>
    </row>
    <row r="370" spans="1:84" x14ac:dyDescent="0.25">
      <c r="A370" s="214"/>
      <c r="B370" s="214"/>
      <c r="C370" s="214"/>
      <c r="D370" s="214"/>
      <c r="E370" s="214"/>
      <c r="F370" s="214"/>
      <c r="G370" s="214"/>
      <c r="H370" s="214"/>
      <c r="I370" s="214"/>
      <c r="J370" s="214"/>
      <c r="K370" s="214"/>
      <c r="L370" s="214"/>
      <c r="M370" s="214"/>
      <c r="N370" s="214"/>
      <c r="O370" s="214"/>
      <c r="P370" s="214"/>
      <c r="Q370" s="214"/>
      <c r="R370" s="214"/>
      <c r="S370" s="214"/>
      <c r="T370" s="214"/>
      <c r="U370" s="214"/>
      <c r="V370" s="214"/>
      <c r="W370" s="214"/>
      <c r="X370" s="214"/>
      <c r="Y370" s="214"/>
      <c r="Z370" s="214"/>
      <c r="AA370" s="214"/>
      <c r="AB370" s="214"/>
      <c r="AC370" s="214"/>
      <c r="AD370" s="214"/>
      <c r="AE370" s="214"/>
      <c r="AF370" s="214"/>
      <c r="AG370" s="214"/>
      <c r="AH370" s="214"/>
      <c r="AI370" s="214"/>
      <c r="AJ370" s="214"/>
      <c r="AK370" s="214"/>
      <c r="AL370" s="214"/>
      <c r="AM370" s="214"/>
      <c r="AN370" s="214"/>
      <c r="AO370" s="214"/>
      <c r="AP370" s="214"/>
      <c r="AQ370" s="214"/>
      <c r="AR370" s="214"/>
      <c r="AS370" s="214"/>
      <c r="AT370" s="214"/>
      <c r="AU370" s="214"/>
      <c r="AV370" s="214"/>
      <c r="AW370" s="214"/>
      <c r="AX370" s="214"/>
      <c r="AY370" s="214"/>
      <c r="AZ370" s="214"/>
      <c r="BA370" s="214"/>
      <c r="BB370" s="214"/>
      <c r="BC370" s="214"/>
      <c r="BD370" s="214"/>
      <c r="BE370" s="214"/>
      <c r="BF370" s="214"/>
      <c r="BG370" s="214"/>
      <c r="BH370" s="214"/>
      <c r="BI370" s="214"/>
      <c r="BJ370" s="214"/>
      <c r="BK370" s="214"/>
      <c r="BL370" s="214"/>
      <c r="BM370" s="214"/>
      <c r="BN370" s="214"/>
      <c r="BO370" s="214"/>
      <c r="BP370" s="214"/>
      <c r="BQ370" s="214"/>
      <c r="BR370" s="214"/>
      <c r="BS370" s="214"/>
      <c r="BT370" s="214"/>
      <c r="BU370" s="214"/>
      <c r="BV370" s="214"/>
      <c r="BW370" s="214"/>
      <c r="BX370" s="214"/>
      <c r="BY370" s="214"/>
      <c r="BZ370" s="214"/>
      <c r="CA370" s="214"/>
      <c r="CB370" s="214"/>
      <c r="CC370" s="214"/>
      <c r="CD370" s="214"/>
      <c r="CE370" s="214"/>
      <c r="CF370" s="214"/>
    </row>
    <row r="371" spans="1:84" x14ac:dyDescent="0.25">
      <c r="A371" s="214"/>
      <c r="B371" s="214"/>
      <c r="C371" s="214"/>
      <c r="D371" s="214"/>
      <c r="E371" s="214"/>
      <c r="F371" s="214"/>
      <c r="G371" s="214"/>
      <c r="H371" s="214"/>
      <c r="I371" s="214"/>
      <c r="J371" s="214"/>
      <c r="K371" s="214"/>
      <c r="L371" s="214"/>
      <c r="M371" s="214"/>
      <c r="N371" s="214"/>
      <c r="O371" s="214"/>
      <c r="P371" s="214"/>
      <c r="Q371" s="214"/>
      <c r="R371" s="214"/>
      <c r="S371" s="214"/>
      <c r="T371" s="214"/>
      <c r="U371" s="214"/>
      <c r="V371" s="214"/>
      <c r="W371" s="214"/>
      <c r="X371" s="214"/>
      <c r="Y371" s="214"/>
      <c r="Z371" s="214"/>
      <c r="AA371" s="214"/>
      <c r="AB371" s="214"/>
      <c r="AC371" s="214"/>
      <c r="AD371" s="214"/>
      <c r="AE371" s="214"/>
      <c r="AF371" s="214"/>
      <c r="AG371" s="214"/>
      <c r="AH371" s="214"/>
      <c r="AI371" s="214"/>
      <c r="AJ371" s="214"/>
      <c r="AK371" s="214"/>
      <c r="AL371" s="214"/>
      <c r="AM371" s="214"/>
      <c r="AN371" s="214"/>
      <c r="AO371" s="214"/>
      <c r="AP371" s="214"/>
      <c r="AQ371" s="214"/>
      <c r="AR371" s="214"/>
      <c r="AS371" s="214"/>
      <c r="AT371" s="214"/>
      <c r="AU371" s="214"/>
      <c r="AV371" s="214"/>
      <c r="AW371" s="214"/>
      <c r="AX371" s="214"/>
      <c r="AY371" s="214"/>
      <c r="AZ371" s="214"/>
      <c r="BA371" s="214"/>
      <c r="BB371" s="214"/>
      <c r="BC371" s="214"/>
      <c r="BD371" s="214"/>
      <c r="BE371" s="214"/>
      <c r="BF371" s="214"/>
      <c r="BG371" s="214"/>
      <c r="BH371" s="214"/>
      <c r="BI371" s="214"/>
      <c r="BJ371" s="214"/>
      <c r="BK371" s="214"/>
      <c r="BL371" s="214"/>
      <c r="BM371" s="214"/>
      <c r="BN371" s="214"/>
      <c r="BO371" s="214"/>
      <c r="BP371" s="214"/>
      <c r="BQ371" s="214"/>
      <c r="BR371" s="214"/>
      <c r="BS371" s="214"/>
      <c r="BT371" s="214"/>
      <c r="BU371" s="214"/>
      <c r="BV371" s="214"/>
      <c r="BW371" s="214"/>
      <c r="BX371" s="214"/>
      <c r="BY371" s="214"/>
      <c r="BZ371" s="214"/>
      <c r="CA371" s="214"/>
      <c r="CB371" s="214"/>
      <c r="CC371" s="214"/>
      <c r="CD371" s="214"/>
      <c r="CE371" s="214"/>
      <c r="CF371" s="214"/>
    </row>
    <row r="372" spans="1:84" x14ac:dyDescent="0.25">
      <c r="A372" s="214"/>
      <c r="B372" s="214"/>
      <c r="C372" s="214"/>
      <c r="D372" s="214"/>
      <c r="E372" s="214"/>
      <c r="F372" s="214"/>
      <c r="G372" s="214"/>
      <c r="H372" s="214"/>
      <c r="I372" s="214"/>
      <c r="J372" s="214"/>
      <c r="K372" s="214"/>
      <c r="L372" s="214"/>
      <c r="M372" s="214"/>
      <c r="N372" s="214"/>
      <c r="O372" s="214"/>
      <c r="P372" s="214"/>
      <c r="Q372" s="214"/>
      <c r="R372" s="214"/>
      <c r="S372" s="214"/>
      <c r="T372" s="214"/>
      <c r="U372" s="214"/>
      <c r="V372" s="214"/>
      <c r="W372" s="214"/>
      <c r="X372" s="214"/>
      <c r="Y372" s="214"/>
      <c r="Z372" s="214"/>
      <c r="AA372" s="214"/>
      <c r="AB372" s="214"/>
      <c r="AC372" s="214"/>
      <c r="AD372" s="214"/>
      <c r="AE372" s="214"/>
      <c r="AF372" s="214"/>
      <c r="AG372" s="214"/>
      <c r="AH372" s="214"/>
      <c r="AI372" s="214"/>
      <c r="AJ372" s="214"/>
      <c r="AK372" s="214"/>
      <c r="AL372" s="214"/>
      <c r="AM372" s="214"/>
      <c r="AN372" s="214"/>
      <c r="AO372" s="214"/>
      <c r="AP372" s="214"/>
      <c r="AQ372" s="214"/>
      <c r="AR372" s="214"/>
      <c r="AS372" s="214"/>
      <c r="AT372" s="214"/>
      <c r="AU372" s="214"/>
      <c r="AV372" s="214"/>
      <c r="AW372" s="214"/>
      <c r="AX372" s="214"/>
      <c r="AY372" s="214"/>
      <c r="AZ372" s="214"/>
      <c r="BA372" s="214"/>
      <c r="BB372" s="214"/>
      <c r="BC372" s="214"/>
      <c r="BD372" s="214"/>
      <c r="BE372" s="214"/>
      <c r="BF372" s="214"/>
      <c r="BG372" s="214"/>
      <c r="BH372" s="214"/>
      <c r="BI372" s="214"/>
      <c r="BJ372" s="214"/>
      <c r="BK372" s="214"/>
      <c r="BL372" s="214"/>
      <c r="BM372" s="214"/>
      <c r="BN372" s="214"/>
      <c r="BO372" s="214"/>
      <c r="BP372" s="214"/>
      <c r="BQ372" s="214"/>
      <c r="BR372" s="214"/>
      <c r="BS372" s="214"/>
      <c r="BT372" s="214"/>
      <c r="BU372" s="214"/>
      <c r="BV372" s="214"/>
      <c r="BW372" s="214"/>
      <c r="BX372" s="214"/>
      <c r="BY372" s="214"/>
      <c r="BZ372" s="214"/>
      <c r="CA372" s="214"/>
      <c r="CB372" s="214"/>
      <c r="CC372" s="214"/>
      <c r="CD372" s="214"/>
      <c r="CE372" s="214"/>
      <c r="CF372" s="214"/>
    </row>
    <row r="373" spans="1:84" x14ac:dyDescent="0.25">
      <c r="A373" s="214"/>
      <c r="B373" s="214"/>
      <c r="C373" s="214"/>
      <c r="D373" s="214"/>
      <c r="E373" s="214"/>
      <c r="F373" s="214"/>
      <c r="G373" s="214"/>
      <c r="H373" s="214"/>
      <c r="I373" s="214"/>
      <c r="J373" s="214"/>
      <c r="K373" s="214"/>
      <c r="L373" s="214"/>
      <c r="M373" s="214"/>
      <c r="N373" s="214"/>
      <c r="O373" s="214"/>
      <c r="P373" s="214"/>
      <c r="Q373" s="214"/>
      <c r="R373" s="214"/>
      <c r="S373" s="214"/>
      <c r="T373" s="214"/>
      <c r="U373" s="214"/>
      <c r="V373" s="214"/>
      <c r="W373" s="214"/>
      <c r="X373" s="214"/>
      <c r="Y373" s="214"/>
      <c r="Z373" s="214"/>
      <c r="AA373" s="214"/>
      <c r="AB373" s="214"/>
      <c r="AC373" s="214"/>
      <c r="AD373" s="214"/>
      <c r="AE373" s="214"/>
      <c r="AF373" s="214"/>
      <c r="AG373" s="214"/>
      <c r="AH373" s="214"/>
      <c r="AI373" s="214"/>
      <c r="AJ373" s="214"/>
      <c r="AK373" s="214"/>
      <c r="AL373" s="214"/>
      <c r="AM373" s="214"/>
      <c r="AN373" s="214"/>
      <c r="AO373" s="214"/>
      <c r="AP373" s="214"/>
      <c r="AQ373" s="214"/>
      <c r="AR373" s="214"/>
      <c r="AS373" s="214"/>
      <c r="AT373" s="214"/>
      <c r="AU373" s="214"/>
      <c r="AV373" s="214"/>
      <c r="AW373" s="214"/>
      <c r="AX373" s="214"/>
      <c r="AY373" s="214"/>
      <c r="AZ373" s="214"/>
      <c r="BA373" s="214"/>
      <c r="BB373" s="214"/>
      <c r="BC373" s="214"/>
      <c r="BD373" s="214"/>
      <c r="BE373" s="214"/>
      <c r="BF373" s="214"/>
      <c r="BG373" s="214"/>
      <c r="BH373" s="214"/>
      <c r="BI373" s="214"/>
      <c r="BJ373" s="214"/>
      <c r="BK373" s="214"/>
      <c r="BL373" s="214"/>
      <c r="BM373" s="214"/>
      <c r="BN373" s="214"/>
      <c r="BO373" s="214"/>
      <c r="BP373" s="214"/>
      <c r="BQ373" s="214"/>
      <c r="BR373" s="214"/>
      <c r="BS373" s="214"/>
      <c r="BT373" s="214"/>
      <c r="BU373" s="214"/>
      <c r="BV373" s="214"/>
      <c r="BW373" s="214"/>
      <c r="BX373" s="214"/>
      <c r="BY373" s="214"/>
      <c r="BZ373" s="214"/>
      <c r="CA373" s="214"/>
      <c r="CB373" s="214"/>
      <c r="CC373" s="214"/>
      <c r="CD373" s="214"/>
      <c r="CE373" s="214"/>
      <c r="CF373" s="214"/>
    </row>
    <row r="374" spans="1:84" x14ac:dyDescent="0.25">
      <c r="A374" s="214"/>
      <c r="B374" s="214"/>
      <c r="C374" s="214"/>
      <c r="D374" s="214"/>
      <c r="E374" s="214"/>
      <c r="F374" s="214"/>
      <c r="G374" s="214"/>
      <c r="H374" s="214"/>
      <c r="I374" s="214"/>
      <c r="J374" s="214"/>
      <c r="K374" s="214"/>
      <c r="L374" s="214"/>
      <c r="M374" s="214"/>
      <c r="N374" s="214"/>
      <c r="O374" s="214"/>
      <c r="P374" s="214"/>
      <c r="Q374" s="214"/>
      <c r="R374" s="214"/>
      <c r="S374" s="214"/>
      <c r="T374" s="214"/>
      <c r="U374" s="214"/>
      <c r="V374" s="214"/>
      <c r="W374" s="214"/>
      <c r="X374" s="214"/>
      <c r="Y374" s="214"/>
      <c r="Z374" s="214"/>
      <c r="AA374" s="214"/>
      <c r="AB374" s="214"/>
      <c r="AC374" s="214"/>
      <c r="AD374" s="214"/>
      <c r="AE374" s="214"/>
      <c r="AF374" s="214"/>
      <c r="AG374" s="214"/>
      <c r="AH374" s="214"/>
      <c r="AI374" s="214"/>
      <c r="AJ374" s="214"/>
      <c r="AK374" s="214"/>
      <c r="AL374" s="214"/>
      <c r="AM374" s="214"/>
      <c r="AN374" s="214"/>
      <c r="AO374" s="214"/>
      <c r="AP374" s="214"/>
      <c r="AQ374" s="214"/>
      <c r="AR374" s="214"/>
      <c r="AS374" s="214"/>
      <c r="AT374" s="214"/>
      <c r="AU374" s="214"/>
      <c r="AV374" s="214"/>
      <c r="AW374" s="214"/>
      <c r="AX374" s="214"/>
      <c r="AY374" s="214"/>
      <c r="AZ374" s="214"/>
      <c r="BA374" s="214"/>
      <c r="BB374" s="214"/>
      <c r="BC374" s="214"/>
      <c r="BD374" s="214"/>
      <c r="BE374" s="214"/>
      <c r="BF374" s="214"/>
      <c r="BG374" s="214"/>
      <c r="BH374" s="214"/>
      <c r="BI374" s="214"/>
      <c r="BJ374" s="214"/>
      <c r="BK374" s="214"/>
      <c r="BL374" s="214"/>
      <c r="BM374" s="214"/>
      <c r="BN374" s="214"/>
      <c r="BO374" s="214"/>
      <c r="BP374" s="214"/>
      <c r="BQ374" s="214"/>
      <c r="BR374" s="214"/>
      <c r="BS374" s="214"/>
      <c r="BT374" s="214"/>
      <c r="BU374" s="214"/>
      <c r="BV374" s="214"/>
      <c r="BW374" s="214"/>
      <c r="BX374" s="214"/>
      <c r="BY374" s="214"/>
      <c r="BZ374" s="214"/>
      <c r="CA374" s="214"/>
      <c r="CB374" s="214"/>
      <c r="CC374" s="214"/>
      <c r="CD374" s="214"/>
      <c r="CE374" s="214"/>
      <c r="CF374" s="214"/>
    </row>
    <row r="375" spans="1:84" x14ac:dyDescent="0.25">
      <c r="A375" s="214"/>
      <c r="B375" s="214"/>
      <c r="C375" s="214"/>
      <c r="D375" s="214"/>
      <c r="E375" s="214"/>
      <c r="F375" s="214"/>
      <c r="G375" s="214"/>
      <c r="H375" s="214"/>
      <c r="I375" s="214"/>
      <c r="J375" s="214"/>
      <c r="K375" s="214"/>
      <c r="L375" s="214"/>
      <c r="M375" s="214"/>
      <c r="N375" s="214"/>
      <c r="O375" s="214"/>
      <c r="P375" s="214"/>
      <c r="Q375" s="214"/>
      <c r="R375" s="214"/>
      <c r="S375" s="214"/>
      <c r="T375" s="214"/>
      <c r="U375" s="214"/>
      <c r="V375" s="214"/>
      <c r="W375" s="214"/>
      <c r="X375" s="214"/>
      <c r="Y375" s="214"/>
      <c r="Z375" s="214"/>
      <c r="AA375" s="214"/>
      <c r="AB375" s="214"/>
      <c r="AC375" s="214"/>
      <c r="AD375" s="214"/>
      <c r="AE375" s="214"/>
      <c r="AF375" s="214"/>
      <c r="AG375" s="214"/>
      <c r="AH375" s="214"/>
      <c r="AI375" s="214"/>
      <c r="AJ375" s="214"/>
      <c r="AK375" s="214"/>
      <c r="AL375" s="214"/>
      <c r="AM375" s="214"/>
      <c r="AN375" s="214"/>
      <c r="AO375" s="214"/>
      <c r="AP375" s="214"/>
      <c r="AQ375" s="214"/>
      <c r="AR375" s="214"/>
      <c r="AS375" s="214"/>
      <c r="AT375" s="214"/>
      <c r="AU375" s="214"/>
      <c r="AV375" s="214"/>
      <c r="AW375" s="214"/>
      <c r="AX375" s="214"/>
      <c r="AY375" s="214"/>
      <c r="AZ375" s="214"/>
      <c r="BA375" s="214"/>
      <c r="BB375" s="214"/>
      <c r="BC375" s="214"/>
      <c r="BD375" s="214"/>
      <c r="BE375" s="214"/>
      <c r="BF375" s="214"/>
      <c r="BG375" s="214"/>
      <c r="BH375" s="214"/>
      <c r="BI375" s="214"/>
      <c r="BJ375" s="214"/>
      <c r="BK375" s="214"/>
      <c r="BL375" s="214"/>
      <c r="BM375" s="214"/>
      <c r="BN375" s="214"/>
      <c r="BO375" s="214"/>
      <c r="BP375" s="214"/>
      <c r="BQ375" s="214"/>
      <c r="BR375" s="214"/>
      <c r="BS375" s="214"/>
      <c r="BT375" s="214"/>
      <c r="BU375" s="214"/>
      <c r="BV375" s="214"/>
      <c r="BW375" s="214"/>
      <c r="BX375" s="214"/>
      <c r="BY375" s="214"/>
      <c r="BZ375" s="214"/>
      <c r="CA375" s="214"/>
      <c r="CB375" s="214"/>
      <c r="CC375" s="214"/>
      <c r="CD375" s="214"/>
      <c r="CE375" s="214"/>
      <c r="CF375" s="214"/>
    </row>
    <row r="376" spans="1:84" x14ac:dyDescent="0.25">
      <c r="A376" s="214"/>
      <c r="B376" s="214"/>
      <c r="C376" s="214"/>
      <c r="D376" s="214"/>
      <c r="E376" s="214"/>
      <c r="F376" s="214"/>
      <c r="G376" s="214"/>
      <c r="H376" s="214"/>
      <c r="I376" s="214"/>
      <c r="J376" s="214"/>
      <c r="K376" s="214"/>
      <c r="L376" s="214"/>
      <c r="M376" s="214"/>
      <c r="N376" s="214"/>
      <c r="O376" s="214"/>
      <c r="P376" s="214"/>
      <c r="Q376" s="214"/>
      <c r="R376" s="214"/>
      <c r="S376" s="214"/>
      <c r="T376" s="214"/>
      <c r="U376" s="214"/>
      <c r="V376" s="214"/>
      <c r="W376" s="214"/>
      <c r="X376" s="214"/>
      <c r="Y376" s="214"/>
      <c r="Z376" s="214"/>
      <c r="AA376" s="214"/>
      <c r="AB376" s="214"/>
      <c r="AC376" s="214"/>
      <c r="AD376" s="214"/>
      <c r="AE376" s="214"/>
      <c r="AF376" s="214"/>
      <c r="AG376" s="214"/>
      <c r="AH376" s="214"/>
      <c r="AI376" s="214"/>
      <c r="AJ376" s="214"/>
      <c r="AK376" s="214"/>
      <c r="AL376" s="214"/>
      <c r="AM376" s="214"/>
      <c r="AN376" s="214"/>
      <c r="AO376" s="214"/>
      <c r="AP376" s="214"/>
      <c r="AQ376" s="214"/>
      <c r="AR376" s="214"/>
      <c r="AS376" s="214"/>
      <c r="AT376" s="214"/>
      <c r="AU376" s="214"/>
      <c r="AV376" s="214"/>
      <c r="AW376" s="214"/>
      <c r="AX376" s="214"/>
      <c r="AY376" s="214"/>
      <c r="AZ376" s="214"/>
      <c r="BA376" s="214"/>
      <c r="BB376" s="214"/>
      <c r="BC376" s="214"/>
      <c r="BD376" s="214"/>
      <c r="BE376" s="214"/>
      <c r="BF376" s="214"/>
      <c r="BG376" s="214"/>
      <c r="BH376" s="214"/>
      <c r="BI376" s="214"/>
      <c r="BJ376" s="214"/>
      <c r="BK376" s="214"/>
      <c r="BL376" s="214"/>
      <c r="BM376" s="214"/>
      <c r="BN376" s="214"/>
      <c r="BO376" s="214"/>
      <c r="BP376" s="214"/>
      <c r="BQ376" s="214"/>
      <c r="BR376" s="214"/>
      <c r="BS376" s="214"/>
      <c r="BT376" s="214"/>
      <c r="BU376" s="214"/>
      <c r="BV376" s="214"/>
      <c r="BW376" s="214"/>
      <c r="BX376" s="214"/>
      <c r="BY376" s="214"/>
      <c r="BZ376" s="214"/>
      <c r="CA376" s="214"/>
      <c r="CB376" s="214"/>
      <c r="CC376" s="214"/>
      <c r="CD376" s="214"/>
      <c r="CE376" s="214"/>
      <c r="CF376" s="214"/>
    </row>
    <row r="377" spans="1:84" x14ac:dyDescent="0.25">
      <c r="A377" s="214"/>
      <c r="B377" s="214"/>
      <c r="C377" s="214"/>
      <c r="D377" s="214"/>
      <c r="E377" s="214"/>
      <c r="F377" s="214"/>
      <c r="G377" s="214"/>
      <c r="H377" s="214"/>
      <c r="I377" s="214"/>
      <c r="J377" s="214"/>
      <c r="K377" s="214"/>
      <c r="L377" s="214"/>
      <c r="M377" s="214"/>
      <c r="N377" s="214"/>
      <c r="O377" s="214"/>
      <c r="P377" s="214"/>
      <c r="Q377" s="214"/>
      <c r="R377" s="214"/>
      <c r="S377" s="214"/>
      <c r="T377" s="214"/>
      <c r="U377" s="214"/>
      <c r="V377" s="214"/>
      <c r="W377" s="214"/>
      <c r="X377" s="214"/>
      <c r="Y377" s="214"/>
      <c r="Z377" s="214"/>
      <c r="AA377" s="214"/>
      <c r="AB377" s="214"/>
      <c r="AC377" s="214"/>
      <c r="AD377" s="214"/>
      <c r="AE377" s="214"/>
      <c r="AF377" s="214"/>
      <c r="AG377" s="214"/>
      <c r="AH377" s="214"/>
      <c r="AI377" s="214"/>
      <c r="AJ377" s="214"/>
      <c r="AK377" s="214"/>
      <c r="AL377" s="214"/>
      <c r="AM377" s="214"/>
      <c r="AN377" s="214"/>
      <c r="AO377" s="214"/>
      <c r="AP377" s="214"/>
      <c r="AQ377" s="214"/>
      <c r="AR377" s="214"/>
      <c r="AS377" s="214"/>
      <c r="AT377" s="214"/>
      <c r="AU377" s="214"/>
      <c r="AV377" s="214"/>
      <c r="AW377" s="214"/>
      <c r="AX377" s="214"/>
      <c r="AY377" s="214"/>
      <c r="AZ377" s="214"/>
      <c r="BA377" s="214"/>
      <c r="BB377" s="214"/>
      <c r="BC377" s="214"/>
      <c r="BD377" s="214"/>
      <c r="BE377" s="214"/>
      <c r="BF377" s="214"/>
      <c r="BG377" s="214"/>
      <c r="BH377" s="214"/>
      <c r="BI377" s="214"/>
      <c r="BJ377" s="214"/>
      <c r="BK377" s="214"/>
      <c r="BL377" s="214"/>
      <c r="BM377" s="214"/>
      <c r="BN377" s="214"/>
      <c r="BO377" s="214"/>
      <c r="BP377" s="214"/>
      <c r="BQ377" s="214"/>
      <c r="BR377" s="214"/>
      <c r="BS377" s="214"/>
      <c r="BT377" s="214"/>
      <c r="BU377" s="214"/>
      <c r="BV377" s="214"/>
      <c r="BW377" s="214"/>
      <c r="BX377" s="214"/>
      <c r="BY377" s="214"/>
      <c r="BZ377" s="214"/>
      <c r="CA377" s="214"/>
      <c r="CB377" s="214"/>
      <c r="CC377" s="214"/>
      <c r="CD377" s="214"/>
      <c r="CE377" s="214"/>
      <c r="CF377" s="214"/>
    </row>
    <row r="378" spans="1:84" x14ac:dyDescent="0.25">
      <c r="A378" s="214"/>
      <c r="B378" s="214"/>
      <c r="C378" s="214"/>
      <c r="D378" s="214"/>
      <c r="E378" s="214"/>
      <c r="F378" s="214"/>
      <c r="G378" s="214"/>
      <c r="H378" s="214"/>
      <c r="I378" s="214"/>
      <c r="J378" s="214"/>
      <c r="K378" s="214"/>
      <c r="L378" s="214"/>
      <c r="M378" s="214"/>
      <c r="N378" s="214"/>
      <c r="O378" s="214"/>
      <c r="P378" s="214"/>
      <c r="Q378" s="214"/>
      <c r="R378" s="214"/>
      <c r="S378" s="214"/>
      <c r="T378" s="214"/>
      <c r="U378" s="214"/>
      <c r="V378" s="214"/>
      <c r="W378" s="214"/>
      <c r="X378" s="214"/>
      <c r="Y378" s="214"/>
      <c r="Z378" s="214"/>
      <c r="AA378" s="214"/>
      <c r="AB378" s="214"/>
      <c r="AC378" s="214"/>
      <c r="AD378" s="214"/>
      <c r="AE378" s="214"/>
      <c r="AF378" s="214"/>
      <c r="AG378" s="214"/>
      <c r="AH378" s="214"/>
      <c r="AI378" s="214"/>
      <c r="AJ378" s="214"/>
      <c r="AK378" s="214"/>
      <c r="AL378" s="214"/>
      <c r="AM378" s="214"/>
      <c r="AN378" s="214"/>
      <c r="AO378" s="214"/>
      <c r="AP378" s="214"/>
      <c r="AQ378" s="214"/>
      <c r="AR378" s="214"/>
      <c r="AS378" s="214"/>
      <c r="AT378" s="214"/>
      <c r="AU378" s="214"/>
      <c r="AV378" s="214"/>
      <c r="AW378" s="214"/>
      <c r="AX378" s="214"/>
      <c r="AY378" s="214"/>
      <c r="AZ378" s="214"/>
      <c r="BA378" s="214"/>
      <c r="BB378" s="214"/>
      <c r="BC378" s="214"/>
      <c r="BD378" s="214"/>
      <c r="BE378" s="214"/>
      <c r="BF378" s="214"/>
      <c r="BG378" s="214"/>
      <c r="BH378" s="214"/>
      <c r="BI378" s="214"/>
      <c r="BJ378" s="214"/>
      <c r="BK378" s="214"/>
      <c r="BL378" s="214"/>
      <c r="BM378" s="214"/>
      <c r="BN378" s="214"/>
      <c r="BO378" s="214"/>
      <c r="BP378" s="214"/>
      <c r="BQ378" s="214"/>
      <c r="BR378" s="214"/>
      <c r="BS378" s="214"/>
      <c r="BT378" s="214"/>
      <c r="BU378" s="214"/>
      <c r="BV378" s="214"/>
      <c r="BW378" s="214"/>
      <c r="BX378" s="214"/>
      <c r="BY378" s="214"/>
      <c r="BZ378" s="214"/>
      <c r="CA378" s="214"/>
      <c r="CB378" s="214"/>
      <c r="CC378" s="214"/>
      <c r="CD378" s="214"/>
      <c r="CE378" s="214"/>
      <c r="CF378" s="214"/>
    </row>
    <row r="379" spans="1:84" x14ac:dyDescent="0.25">
      <c r="A379" s="214"/>
      <c r="B379" s="214"/>
      <c r="C379" s="214"/>
      <c r="D379" s="214"/>
      <c r="E379" s="214"/>
      <c r="F379" s="214"/>
      <c r="G379" s="214"/>
      <c r="H379" s="214"/>
      <c r="I379" s="214"/>
      <c r="J379" s="214"/>
      <c r="K379" s="214"/>
      <c r="L379" s="214"/>
      <c r="M379" s="214"/>
      <c r="N379" s="214"/>
      <c r="O379" s="214"/>
      <c r="P379" s="214"/>
      <c r="Q379" s="214"/>
      <c r="R379" s="214"/>
      <c r="S379" s="214"/>
      <c r="T379" s="214"/>
      <c r="U379" s="214"/>
      <c r="V379" s="214"/>
      <c r="W379" s="214"/>
      <c r="X379" s="214"/>
      <c r="Y379" s="214"/>
      <c r="Z379" s="214"/>
      <c r="AA379" s="214"/>
      <c r="AB379" s="214"/>
      <c r="AC379" s="214"/>
      <c r="AD379" s="214"/>
      <c r="AE379" s="214"/>
      <c r="AF379" s="214"/>
      <c r="AG379" s="214"/>
      <c r="AH379" s="214"/>
      <c r="AI379" s="214"/>
      <c r="AJ379" s="214"/>
      <c r="AK379" s="214"/>
      <c r="AL379" s="214"/>
      <c r="AM379" s="214"/>
      <c r="AN379" s="214"/>
      <c r="AO379" s="214"/>
      <c r="AP379" s="214"/>
      <c r="AQ379" s="214"/>
      <c r="AR379" s="214"/>
      <c r="AS379" s="214"/>
      <c r="AT379" s="214"/>
      <c r="AU379" s="214"/>
      <c r="AV379" s="214"/>
      <c r="AW379" s="214"/>
      <c r="AX379" s="214"/>
      <c r="AY379" s="214"/>
      <c r="AZ379" s="214"/>
      <c r="BA379" s="214"/>
      <c r="BB379" s="214"/>
      <c r="BC379" s="214"/>
      <c r="BD379" s="214"/>
      <c r="BE379" s="214"/>
      <c r="BF379" s="214"/>
      <c r="BG379" s="214"/>
      <c r="BH379" s="214"/>
      <c r="BI379" s="214"/>
      <c r="BJ379" s="214"/>
      <c r="BK379" s="214"/>
      <c r="BL379" s="214"/>
      <c r="BM379" s="214"/>
      <c r="BN379" s="214"/>
      <c r="BO379" s="214"/>
      <c r="BP379" s="214"/>
      <c r="BQ379" s="214"/>
      <c r="BR379" s="214"/>
      <c r="BS379" s="214"/>
      <c r="BT379" s="214"/>
      <c r="BU379" s="214"/>
      <c r="BV379" s="214"/>
      <c r="BW379" s="214"/>
      <c r="BX379" s="214"/>
      <c r="BY379" s="214"/>
      <c r="BZ379" s="214"/>
      <c r="CA379" s="214"/>
      <c r="CB379" s="214"/>
      <c r="CC379" s="214"/>
      <c r="CD379" s="214"/>
      <c r="CE379" s="214"/>
      <c r="CF379" s="214"/>
    </row>
    <row r="380" spans="1:84" x14ac:dyDescent="0.25">
      <c r="A380" s="214"/>
      <c r="B380" s="214"/>
      <c r="C380" s="214"/>
      <c r="D380" s="214"/>
      <c r="E380" s="214"/>
      <c r="F380" s="214"/>
      <c r="G380" s="214"/>
      <c r="H380" s="214"/>
      <c r="I380" s="214"/>
      <c r="J380" s="214"/>
      <c r="K380" s="214"/>
      <c r="L380" s="214"/>
      <c r="M380" s="214"/>
      <c r="N380" s="214"/>
      <c r="O380" s="214"/>
      <c r="P380" s="214"/>
      <c r="Q380" s="214"/>
      <c r="R380" s="214"/>
      <c r="S380" s="214"/>
      <c r="T380" s="214"/>
      <c r="U380" s="214"/>
      <c r="V380" s="214"/>
      <c r="W380" s="214"/>
      <c r="X380" s="214"/>
      <c r="Y380" s="214"/>
      <c r="Z380" s="214"/>
      <c r="AA380" s="214"/>
      <c r="AB380" s="214"/>
      <c r="AC380" s="214"/>
      <c r="AD380" s="214"/>
      <c r="AE380" s="214"/>
      <c r="AF380" s="214"/>
      <c r="AG380" s="214"/>
      <c r="AH380" s="214"/>
      <c r="AI380" s="214"/>
      <c r="AJ380" s="214"/>
      <c r="AK380" s="214"/>
      <c r="AL380" s="214"/>
      <c r="AM380" s="214"/>
      <c r="AN380" s="214"/>
      <c r="AO380" s="214"/>
      <c r="AP380" s="214"/>
      <c r="AQ380" s="214"/>
      <c r="AR380" s="214"/>
      <c r="AS380" s="214"/>
      <c r="AT380" s="214"/>
      <c r="AU380" s="214"/>
      <c r="AV380" s="214"/>
      <c r="AW380" s="214"/>
      <c r="AX380" s="214"/>
      <c r="AY380" s="214"/>
      <c r="AZ380" s="214"/>
      <c r="BA380" s="214"/>
      <c r="BB380" s="214"/>
      <c r="BC380" s="214"/>
      <c r="BD380" s="214"/>
      <c r="BE380" s="214"/>
      <c r="BF380" s="214"/>
      <c r="BG380" s="214"/>
      <c r="BH380" s="214"/>
      <c r="BI380" s="214"/>
      <c r="BJ380" s="214"/>
      <c r="BK380" s="214"/>
      <c r="BL380" s="214"/>
      <c r="BM380" s="214"/>
      <c r="BN380" s="214"/>
      <c r="BO380" s="214"/>
      <c r="BP380" s="214"/>
      <c r="BQ380" s="214"/>
      <c r="BR380" s="214"/>
      <c r="BS380" s="214"/>
      <c r="BT380" s="214"/>
      <c r="BU380" s="214"/>
      <c r="BV380" s="214"/>
      <c r="BW380" s="214"/>
      <c r="BX380" s="214"/>
      <c r="BY380" s="214"/>
      <c r="BZ380" s="214"/>
      <c r="CA380" s="214"/>
      <c r="CB380" s="214"/>
      <c r="CC380" s="214"/>
      <c r="CD380" s="214"/>
      <c r="CE380" s="214"/>
      <c r="CF380" s="214"/>
    </row>
    <row r="381" spans="1:84" x14ac:dyDescent="0.25">
      <c r="A381" s="214"/>
      <c r="B381" s="214"/>
      <c r="C381" s="214"/>
      <c r="D381" s="214"/>
      <c r="E381" s="214"/>
      <c r="F381" s="214"/>
      <c r="G381" s="214"/>
      <c r="H381" s="214"/>
      <c r="I381" s="214"/>
      <c r="J381" s="214"/>
      <c r="K381" s="214"/>
      <c r="L381" s="214"/>
      <c r="M381" s="214"/>
      <c r="N381" s="214"/>
      <c r="O381" s="214"/>
      <c r="P381" s="214"/>
      <c r="Q381" s="214"/>
      <c r="R381" s="214"/>
      <c r="S381" s="214"/>
      <c r="T381" s="214"/>
      <c r="U381" s="214"/>
      <c r="V381" s="214"/>
      <c r="W381" s="214"/>
      <c r="X381" s="214"/>
      <c r="Y381" s="214"/>
      <c r="Z381" s="214"/>
      <c r="AA381" s="214"/>
      <c r="AB381" s="214"/>
      <c r="AC381" s="214"/>
      <c r="AD381" s="214"/>
      <c r="AE381" s="214"/>
      <c r="AF381" s="214"/>
      <c r="AG381" s="214"/>
      <c r="AH381" s="214"/>
      <c r="AI381" s="214"/>
      <c r="AJ381" s="214"/>
      <c r="AK381" s="214"/>
      <c r="AL381" s="214"/>
      <c r="AM381" s="214"/>
      <c r="AN381" s="214"/>
      <c r="AO381" s="214"/>
      <c r="AP381" s="214"/>
      <c r="AQ381" s="214"/>
      <c r="AR381" s="214"/>
      <c r="AS381" s="214"/>
      <c r="AT381" s="214"/>
      <c r="AU381" s="214"/>
      <c r="AV381" s="214"/>
      <c r="AW381" s="214"/>
      <c r="AX381" s="214"/>
      <c r="AY381" s="214"/>
      <c r="AZ381" s="214"/>
      <c r="BA381" s="214"/>
      <c r="BB381" s="214"/>
      <c r="BC381" s="214"/>
      <c r="BD381" s="214"/>
      <c r="BE381" s="214"/>
      <c r="BF381" s="214"/>
      <c r="BG381" s="214"/>
      <c r="BH381" s="214"/>
      <c r="BI381" s="214"/>
      <c r="BJ381" s="214"/>
      <c r="BK381" s="214"/>
      <c r="BL381" s="214"/>
      <c r="BM381" s="214"/>
      <c r="BN381" s="214"/>
      <c r="BO381" s="214"/>
      <c r="BP381" s="214"/>
      <c r="BQ381" s="214"/>
      <c r="BR381" s="214"/>
      <c r="BS381" s="214"/>
      <c r="BT381" s="214"/>
      <c r="BU381" s="214"/>
      <c r="BV381" s="214"/>
      <c r="BW381" s="214"/>
      <c r="BX381" s="214"/>
      <c r="BY381" s="214"/>
      <c r="BZ381" s="214"/>
      <c r="CA381" s="214"/>
      <c r="CB381" s="214"/>
      <c r="CC381" s="214"/>
      <c r="CD381" s="214"/>
      <c r="CE381" s="214"/>
      <c r="CF381" s="214"/>
    </row>
    <row r="382" spans="1:84" x14ac:dyDescent="0.25">
      <c r="A382" s="214"/>
      <c r="B382" s="214"/>
      <c r="C382" s="214"/>
      <c r="D382" s="214"/>
      <c r="E382" s="214"/>
      <c r="F382" s="214"/>
      <c r="G382" s="214"/>
      <c r="H382" s="214"/>
      <c r="I382" s="214"/>
      <c r="J382" s="214"/>
      <c r="K382" s="214"/>
      <c r="L382" s="214"/>
      <c r="M382" s="214"/>
      <c r="N382" s="214"/>
      <c r="O382" s="214"/>
      <c r="P382" s="214"/>
      <c r="Q382" s="214"/>
      <c r="R382" s="214"/>
      <c r="S382" s="214"/>
      <c r="T382" s="214"/>
      <c r="U382" s="214"/>
      <c r="V382" s="214"/>
      <c r="W382" s="214"/>
      <c r="X382" s="214"/>
      <c r="Y382" s="214"/>
      <c r="Z382" s="214"/>
      <c r="AA382" s="214"/>
      <c r="AB382" s="214"/>
      <c r="AC382" s="214"/>
      <c r="AD382" s="214"/>
      <c r="AE382" s="214"/>
      <c r="AF382" s="214"/>
      <c r="AG382" s="214"/>
      <c r="AH382" s="214"/>
      <c r="AI382" s="214"/>
      <c r="AJ382" s="214"/>
      <c r="AK382" s="214"/>
      <c r="AL382" s="214"/>
      <c r="AM382" s="214"/>
      <c r="AN382" s="214"/>
      <c r="AO382" s="214"/>
      <c r="AP382" s="214"/>
      <c r="AQ382" s="214"/>
      <c r="AR382" s="214"/>
      <c r="AS382" s="214"/>
      <c r="AT382" s="214"/>
      <c r="AU382" s="214"/>
      <c r="AV382" s="214"/>
      <c r="AW382" s="214"/>
      <c r="AX382" s="214"/>
      <c r="AY382" s="214"/>
      <c r="AZ382" s="214"/>
      <c r="BA382" s="214"/>
      <c r="BB382" s="214"/>
      <c r="BC382" s="214"/>
      <c r="BD382" s="214"/>
      <c r="BE382" s="214"/>
      <c r="BF382" s="214"/>
      <c r="BG382" s="214"/>
      <c r="BH382" s="214"/>
      <c r="BI382" s="214"/>
      <c r="BJ382" s="214"/>
      <c r="BK382" s="214"/>
      <c r="BL382" s="214"/>
      <c r="BM382" s="214"/>
      <c r="BN382" s="214"/>
      <c r="BO382" s="214"/>
      <c r="BP382" s="214"/>
      <c r="BQ382" s="214"/>
      <c r="BR382" s="214"/>
      <c r="BS382" s="214"/>
      <c r="BT382" s="214"/>
      <c r="BU382" s="214"/>
      <c r="BV382" s="214"/>
      <c r="BW382" s="214"/>
      <c r="BX382" s="214"/>
      <c r="BY382" s="214"/>
      <c r="BZ382" s="214"/>
      <c r="CA382" s="214"/>
      <c r="CB382" s="214"/>
      <c r="CC382" s="214"/>
      <c r="CD382" s="214"/>
      <c r="CE382" s="214"/>
      <c r="CF382" s="214"/>
    </row>
    <row r="383" spans="1:84" x14ac:dyDescent="0.25">
      <c r="A383" s="214"/>
      <c r="B383" s="214"/>
      <c r="C383" s="214"/>
      <c r="D383" s="214"/>
      <c r="E383" s="214"/>
      <c r="F383" s="214"/>
      <c r="G383" s="214"/>
      <c r="H383" s="214"/>
      <c r="I383" s="214"/>
      <c r="J383" s="214"/>
      <c r="K383" s="214"/>
      <c r="L383" s="214"/>
      <c r="M383" s="214"/>
      <c r="N383" s="214"/>
      <c r="O383" s="214"/>
      <c r="P383" s="214"/>
      <c r="Q383" s="214"/>
      <c r="R383" s="214"/>
      <c r="S383" s="214"/>
      <c r="T383" s="214"/>
      <c r="U383" s="214"/>
      <c r="V383" s="214"/>
      <c r="W383" s="214"/>
      <c r="X383" s="214"/>
      <c r="Y383" s="214"/>
      <c r="Z383" s="214"/>
      <c r="AA383" s="214"/>
      <c r="AB383" s="214"/>
      <c r="AC383" s="214"/>
      <c r="AD383" s="214"/>
      <c r="AE383" s="214"/>
      <c r="AF383" s="214"/>
      <c r="AG383" s="214"/>
      <c r="AH383" s="214"/>
      <c r="AI383" s="214"/>
      <c r="AJ383" s="214"/>
      <c r="AK383" s="214"/>
      <c r="AL383" s="214"/>
      <c r="AM383" s="214"/>
      <c r="AN383" s="214"/>
      <c r="AO383" s="214"/>
      <c r="AP383" s="214"/>
      <c r="AQ383" s="214"/>
      <c r="AR383" s="214"/>
      <c r="AS383" s="214"/>
      <c r="AT383" s="214"/>
      <c r="AU383" s="214"/>
      <c r="AV383" s="214"/>
      <c r="AW383" s="214"/>
      <c r="AX383" s="214"/>
      <c r="AY383" s="214"/>
      <c r="AZ383" s="214"/>
      <c r="BA383" s="214"/>
      <c r="BB383" s="214"/>
      <c r="BC383" s="214"/>
      <c r="BD383" s="214"/>
      <c r="BE383" s="214"/>
      <c r="BF383" s="214"/>
      <c r="BG383" s="214"/>
      <c r="BH383" s="214"/>
      <c r="BI383" s="214"/>
      <c r="BJ383" s="214"/>
      <c r="BK383" s="214"/>
      <c r="BL383" s="214"/>
      <c r="BM383" s="214"/>
      <c r="BN383" s="214"/>
      <c r="BO383" s="214"/>
      <c r="BP383" s="214"/>
      <c r="BQ383" s="214"/>
      <c r="BR383" s="214"/>
      <c r="BS383" s="214"/>
      <c r="BT383" s="214"/>
      <c r="BU383" s="214"/>
      <c r="BV383" s="214"/>
      <c r="BW383" s="214"/>
      <c r="BX383" s="214"/>
      <c r="BY383" s="214"/>
      <c r="BZ383" s="214"/>
      <c r="CA383" s="214"/>
      <c r="CB383" s="214"/>
      <c r="CC383" s="214"/>
      <c r="CD383" s="214"/>
      <c r="CE383" s="214"/>
      <c r="CF383" s="214"/>
    </row>
    <row r="384" spans="1:84" x14ac:dyDescent="0.25">
      <c r="A384" s="214"/>
      <c r="B384" s="214"/>
      <c r="C384" s="214"/>
      <c r="D384" s="214"/>
      <c r="E384" s="214"/>
      <c r="F384" s="214"/>
      <c r="G384" s="214"/>
      <c r="H384" s="214"/>
      <c r="I384" s="214"/>
      <c r="J384" s="214"/>
      <c r="K384" s="214"/>
      <c r="L384" s="214"/>
      <c r="M384" s="214"/>
      <c r="N384" s="214"/>
      <c r="O384" s="214"/>
      <c r="P384" s="214"/>
      <c r="Q384" s="214"/>
      <c r="R384" s="214"/>
      <c r="S384" s="214"/>
      <c r="T384" s="214"/>
      <c r="U384" s="214"/>
      <c r="V384" s="214"/>
      <c r="W384" s="214"/>
      <c r="X384" s="214"/>
      <c r="Y384" s="214"/>
      <c r="Z384" s="214"/>
      <c r="AA384" s="214"/>
      <c r="AB384" s="214"/>
      <c r="AC384" s="214"/>
      <c r="AD384" s="214"/>
      <c r="AE384" s="214"/>
      <c r="AF384" s="214"/>
      <c r="AG384" s="214"/>
      <c r="AH384" s="214"/>
      <c r="AI384" s="214"/>
      <c r="AJ384" s="214"/>
      <c r="AK384" s="214"/>
      <c r="AL384" s="214"/>
      <c r="AM384" s="214"/>
      <c r="AN384" s="214"/>
      <c r="AO384" s="214"/>
      <c r="AP384" s="214"/>
      <c r="AQ384" s="214"/>
      <c r="AR384" s="214"/>
      <c r="AS384" s="214"/>
      <c r="AT384" s="214"/>
      <c r="AU384" s="214"/>
      <c r="AV384" s="214"/>
      <c r="AW384" s="214"/>
      <c r="AX384" s="214"/>
      <c r="AY384" s="214"/>
      <c r="AZ384" s="214"/>
      <c r="BA384" s="214"/>
      <c r="BB384" s="214"/>
      <c r="BC384" s="214"/>
      <c r="BD384" s="214"/>
      <c r="BE384" s="214"/>
      <c r="BF384" s="214"/>
      <c r="BG384" s="214"/>
      <c r="BH384" s="214"/>
      <c r="BI384" s="214"/>
      <c r="BJ384" s="214"/>
      <c r="BK384" s="214"/>
      <c r="BL384" s="214"/>
      <c r="BM384" s="214"/>
      <c r="BN384" s="214"/>
      <c r="BO384" s="214"/>
      <c r="BP384" s="214"/>
      <c r="BQ384" s="214"/>
      <c r="BR384" s="214"/>
      <c r="BS384" s="214"/>
      <c r="BT384" s="214"/>
      <c r="BU384" s="214"/>
      <c r="BV384" s="214"/>
      <c r="BW384" s="214"/>
      <c r="BX384" s="214"/>
      <c r="BY384" s="214"/>
      <c r="BZ384" s="214"/>
      <c r="CA384" s="214"/>
      <c r="CB384" s="214"/>
      <c r="CC384" s="214"/>
      <c r="CD384" s="214"/>
      <c r="CE384" s="214"/>
      <c r="CF384" s="214"/>
    </row>
    <row r="385" spans="1:84" x14ac:dyDescent="0.25">
      <c r="A385" s="214"/>
      <c r="B385" s="214"/>
      <c r="C385" s="214"/>
      <c r="D385" s="214"/>
      <c r="E385" s="214"/>
      <c r="F385" s="214"/>
      <c r="G385" s="214"/>
      <c r="H385" s="214"/>
      <c r="I385" s="214"/>
      <c r="J385" s="214"/>
      <c r="K385" s="214"/>
      <c r="L385" s="214"/>
      <c r="M385" s="214"/>
      <c r="N385" s="214"/>
      <c r="O385" s="214"/>
      <c r="P385" s="214"/>
      <c r="Q385" s="214"/>
      <c r="R385" s="214"/>
      <c r="S385" s="214"/>
      <c r="T385" s="214"/>
      <c r="U385" s="214"/>
      <c r="V385" s="214"/>
      <c r="W385" s="214"/>
      <c r="X385" s="214"/>
      <c r="Y385" s="214"/>
      <c r="Z385" s="214"/>
      <c r="AA385" s="214"/>
      <c r="AB385" s="214"/>
      <c r="AC385" s="214"/>
      <c r="AD385" s="214"/>
      <c r="AE385" s="214"/>
      <c r="AF385" s="214"/>
      <c r="AG385" s="214"/>
      <c r="AH385" s="214"/>
      <c r="AI385" s="214"/>
      <c r="AJ385" s="214"/>
      <c r="AK385" s="214"/>
      <c r="AL385" s="214"/>
      <c r="AM385" s="214"/>
      <c r="AN385" s="214"/>
      <c r="AO385" s="214"/>
      <c r="AP385" s="214"/>
      <c r="AQ385" s="214"/>
      <c r="AR385" s="214"/>
      <c r="AS385" s="214"/>
      <c r="AT385" s="214"/>
      <c r="AU385" s="214"/>
      <c r="AV385" s="214"/>
      <c r="AW385" s="214"/>
      <c r="AX385" s="214"/>
      <c r="AY385" s="214"/>
      <c r="AZ385" s="214"/>
      <c r="BA385" s="214"/>
      <c r="BB385" s="214"/>
      <c r="BC385" s="214"/>
      <c r="BD385" s="214"/>
      <c r="BE385" s="214"/>
      <c r="BF385" s="214"/>
      <c r="BG385" s="214"/>
      <c r="BH385" s="214"/>
      <c r="BI385" s="214"/>
      <c r="BJ385" s="214"/>
      <c r="BK385" s="214"/>
      <c r="BL385" s="214"/>
      <c r="BM385" s="214"/>
      <c r="BN385" s="214"/>
      <c r="BO385" s="214"/>
      <c r="BP385" s="214"/>
      <c r="BQ385" s="214"/>
      <c r="BR385" s="214"/>
      <c r="BS385" s="214"/>
      <c r="BT385" s="214"/>
      <c r="BU385" s="214"/>
      <c r="BV385" s="214"/>
      <c r="BW385" s="214"/>
      <c r="BX385" s="214"/>
      <c r="BY385" s="214"/>
      <c r="BZ385" s="214"/>
      <c r="CA385" s="214"/>
      <c r="CB385" s="214"/>
      <c r="CC385" s="214"/>
      <c r="CD385" s="214"/>
      <c r="CE385" s="214"/>
      <c r="CF385" s="214"/>
    </row>
    <row r="386" spans="1:84" x14ac:dyDescent="0.25">
      <c r="A386" s="214"/>
      <c r="B386" s="214"/>
      <c r="C386" s="214"/>
      <c r="D386" s="214"/>
      <c r="E386" s="214"/>
      <c r="F386" s="214"/>
      <c r="G386" s="214"/>
      <c r="H386" s="214"/>
      <c r="I386" s="214"/>
      <c r="J386" s="214"/>
      <c r="K386" s="214"/>
      <c r="L386" s="214"/>
      <c r="M386" s="214"/>
      <c r="N386" s="214"/>
      <c r="O386" s="214"/>
      <c r="P386" s="214"/>
      <c r="Q386" s="214"/>
      <c r="R386" s="214"/>
      <c r="S386" s="214"/>
      <c r="T386" s="214"/>
      <c r="U386" s="214"/>
      <c r="V386" s="214"/>
      <c r="W386" s="214"/>
      <c r="X386" s="214"/>
      <c r="Y386" s="214"/>
      <c r="Z386" s="214"/>
      <c r="AA386" s="214"/>
      <c r="AB386" s="214"/>
      <c r="AC386" s="214"/>
      <c r="AD386" s="214"/>
      <c r="AE386" s="214"/>
      <c r="AF386" s="214"/>
      <c r="AG386" s="214"/>
      <c r="AH386" s="214"/>
      <c r="AI386" s="214"/>
      <c r="AJ386" s="214"/>
      <c r="AK386" s="214"/>
      <c r="AL386" s="214"/>
      <c r="AM386" s="214"/>
      <c r="AN386" s="214"/>
      <c r="AO386" s="214"/>
      <c r="AP386" s="214"/>
      <c r="AQ386" s="214"/>
      <c r="AR386" s="214"/>
      <c r="AS386" s="214"/>
      <c r="AT386" s="214"/>
      <c r="AU386" s="214"/>
      <c r="AV386" s="214"/>
      <c r="AW386" s="214"/>
      <c r="AX386" s="214"/>
      <c r="AY386" s="214"/>
      <c r="AZ386" s="214"/>
      <c r="BA386" s="214"/>
      <c r="BB386" s="214"/>
      <c r="BC386" s="214"/>
      <c r="BD386" s="214"/>
      <c r="BE386" s="214"/>
      <c r="BF386" s="214"/>
      <c r="BG386" s="214"/>
      <c r="BH386" s="214"/>
      <c r="BI386" s="214"/>
      <c r="BJ386" s="214"/>
      <c r="BK386" s="214"/>
      <c r="BL386" s="214"/>
      <c r="BM386" s="214"/>
      <c r="BN386" s="214"/>
      <c r="BO386" s="214"/>
      <c r="BP386" s="214"/>
      <c r="BQ386" s="214"/>
      <c r="BR386" s="214"/>
      <c r="BS386" s="214"/>
      <c r="BT386" s="214"/>
      <c r="BU386" s="214"/>
      <c r="BV386" s="214"/>
      <c r="BW386" s="214"/>
      <c r="BX386" s="214"/>
      <c r="BY386" s="214"/>
      <c r="BZ386" s="214"/>
      <c r="CA386" s="214"/>
      <c r="CB386" s="214"/>
      <c r="CC386" s="214"/>
      <c r="CD386" s="214"/>
      <c r="CE386" s="214"/>
      <c r="CF386" s="214"/>
    </row>
    <row r="387" spans="1:84" x14ac:dyDescent="0.25">
      <c r="A387" s="214"/>
      <c r="B387" s="214"/>
      <c r="C387" s="214"/>
      <c r="D387" s="214"/>
      <c r="E387" s="214"/>
      <c r="F387" s="214"/>
      <c r="G387" s="214"/>
      <c r="H387" s="214"/>
      <c r="I387" s="214"/>
      <c r="J387" s="214"/>
      <c r="K387" s="214"/>
      <c r="L387" s="214"/>
      <c r="M387" s="214"/>
      <c r="N387" s="214"/>
      <c r="O387" s="214"/>
      <c r="P387" s="214"/>
      <c r="Q387" s="214"/>
      <c r="R387" s="214"/>
      <c r="S387" s="214"/>
      <c r="T387" s="214"/>
      <c r="U387" s="214"/>
      <c r="V387" s="214"/>
      <c r="W387" s="214"/>
      <c r="X387" s="214"/>
      <c r="Y387" s="214"/>
      <c r="Z387" s="214"/>
      <c r="AA387" s="214"/>
      <c r="AB387" s="214"/>
      <c r="AC387" s="214"/>
      <c r="AD387" s="214"/>
      <c r="AE387" s="214"/>
      <c r="AF387" s="214"/>
      <c r="AG387" s="214"/>
      <c r="AH387" s="214"/>
      <c r="AI387" s="214"/>
      <c r="AJ387" s="214"/>
      <c r="AK387" s="214"/>
      <c r="AL387" s="214"/>
      <c r="AM387" s="214"/>
      <c r="AN387" s="214"/>
      <c r="AO387" s="214"/>
      <c r="AP387" s="214"/>
      <c r="AQ387" s="214"/>
      <c r="AR387" s="214"/>
      <c r="AS387" s="214"/>
      <c r="AT387" s="214"/>
      <c r="AU387" s="214"/>
      <c r="AV387" s="214"/>
      <c r="AW387" s="214"/>
      <c r="AX387" s="214"/>
      <c r="AY387" s="214"/>
      <c r="AZ387" s="214"/>
      <c r="BA387" s="214"/>
      <c r="BB387" s="214"/>
      <c r="BC387" s="214"/>
      <c r="BD387" s="214"/>
      <c r="BE387" s="214"/>
      <c r="BF387" s="214"/>
      <c r="BG387" s="214"/>
      <c r="BH387" s="214"/>
      <c r="BI387" s="214"/>
      <c r="BJ387" s="214"/>
      <c r="BK387" s="214"/>
      <c r="BL387" s="214"/>
      <c r="BM387" s="214"/>
      <c r="BN387" s="214"/>
      <c r="BO387" s="214"/>
      <c r="BP387" s="214"/>
      <c r="BQ387" s="214"/>
      <c r="BR387" s="214"/>
      <c r="BS387" s="214"/>
      <c r="BT387" s="214"/>
      <c r="BU387" s="214"/>
      <c r="BV387" s="214"/>
      <c r="BW387" s="214"/>
      <c r="BX387" s="214"/>
      <c r="BY387" s="214"/>
      <c r="BZ387" s="214"/>
      <c r="CA387" s="214"/>
      <c r="CB387" s="214"/>
      <c r="CC387" s="214"/>
      <c r="CD387" s="214"/>
      <c r="CE387" s="214"/>
      <c r="CF387" s="214"/>
    </row>
    <row r="388" spans="1:84" x14ac:dyDescent="0.25">
      <c r="A388" s="214"/>
      <c r="B388" s="214"/>
      <c r="C388" s="214"/>
      <c r="D388" s="214"/>
      <c r="E388" s="214"/>
      <c r="F388" s="214"/>
      <c r="G388" s="214"/>
      <c r="H388" s="214"/>
      <c r="I388" s="214"/>
      <c r="J388" s="214"/>
      <c r="K388" s="214"/>
      <c r="L388" s="214"/>
      <c r="M388" s="214"/>
      <c r="N388" s="214"/>
      <c r="O388" s="214"/>
      <c r="P388" s="214"/>
      <c r="Q388" s="214"/>
      <c r="R388" s="214"/>
      <c r="S388" s="214"/>
      <c r="T388" s="214"/>
      <c r="U388" s="214"/>
      <c r="V388" s="214"/>
      <c r="W388" s="214"/>
      <c r="X388" s="214"/>
      <c r="Y388" s="214"/>
      <c r="Z388" s="214"/>
      <c r="AA388" s="214"/>
      <c r="AB388" s="214"/>
      <c r="AC388" s="214"/>
      <c r="AD388" s="214"/>
      <c r="AE388" s="214"/>
      <c r="AF388" s="214"/>
      <c r="AG388" s="214"/>
      <c r="AH388" s="214"/>
      <c r="AI388" s="214"/>
      <c r="AJ388" s="214"/>
      <c r="AK388" s="214"/>
      <c r="AL388" s="214"/>
      <c r="AM388" s="214"/>
      <c r="AN388" s="214"/>
      <c r="AO388" s="214"/>
      <c r="AP388" s="214"/>
      <c r="AQ388" s="214"/>
      <c r="AR388" s="214"/>
      <c r="AS388" s="214"/>
      <c r="AT388" s="214"/>
      <c r="AU388" s="214"/>
      <c r="AV388" s="214"/>
      <c r="AW388" s="214"/>
      <c r="AX388" s="214"/>
      <c r="AY388" s="214"/>
      <c r="AZ388" s="214"/>
      <c r="BA388" s="214"/>
      <c r="BB388" s="214"/>
      <c r="BC388" s="214"/>
      <c r="BD388" s="214"/>
      <c r="BE388" s="214"/>
      <c r="BF388" s="214"/>
      <c r="BG388" s="214"/>
      <c r="BH388" s="214"/>
      <c r="BI388" s="214"/>
      <c r="BJ388" s="214"/>
      <c r="BK388" s="214"/>
      <c r="BL388" s="214"/>
      <c r="BM388" s="214"/>
      <c r="BN388" s="214"/>
      <c r="BO388" s="214"/>
      <c r="BP388" s="214"/>
      <c r="BQ388" s="214"/>
      <c r="BR388" s="214"/>
      <c r="BS388" s="214"/>
      <c r="BT388" s="214"/>
      <c r="BU388" s="214"/>
      <c r="BV388" s="214"/>
      <c r="BW388" s="214"/>
      <c r="BX388" s="214"/>
      <c r="BY388" s="214"/>
      <c r="BZ388" s="214"/>
      <c r="CA388" s="214"/>
      <c r="CB388" s="214"/>
      <c r="CC388" s="214"/>
      <c r="CD388" s="214"/>
      <c r="CE388" s="214"/>
      <c r="CF388" s="214"/>
    </row>
    <row r="389" spans="1:84" x14ac:dyDescent="0.25">
      <c r="A389" s="214"/>
      <c r="B389" s="214"/>
      <c r="C389" s="214"/>
      <c r="D389" s="214"/>
      <c r="E389" s="214"/>
      <c r="F389" s="214"/>
      <c r="G389" s="214"/>
      <c r="H389" s="214"/>
      <c r="I389" s="214"/>
      <c r="J389" s="214"/>
      <c r="K389" s="214"/>
      <c r="L389" s="214"/>
      <c r="M389" s="214"/>
      <c r="N389" s="214"/>
      <c r="O389" s="214"/>
      <c r="P389" s="214"/>
      <c r="Q389" s="214"/>
      <c r="R389" s="214"/>
      <c r="S389" s="214"/>
      <c r="T389" s="214"/>
      <c r="U389" s="214"/>
      <c r="V389" s="214"/>
      <c r="W389" s="214"/>
      <c r="X389" s="214"/>
      <c r="Y389" s="214"/>
      <c r="Z389" s="214"/>
      <c r="AA389" s="214"/>
      <c r="AB389" s="214"/>
      <c r="AC389" s="214"/>
      <c r="AD389" s="214"/>
      <c r="AE389" s="214"/>
      <c r="AF389" s="214"/>
      <c r="AG389" s="214"/>
      <c r="AH389" s="214"/>
      <c r="AI389" s="214"/>
      <c r="AJ389" s="214"/>
      <c r="AK389" s="214"/>
      <c r="AL389" s="214"/>
      <c r="AM389" s="214"/>
      <c r="AN389" s="214"/>
      <c r="AO389" s="214"/>
      <c r="AP389" s="214"/>
      <c r="AQ389" s="214"/>
      <c r="AR389" s="214"/>
      <c r="AS389" s="214"/>
      <c r="AT389" s="214"/>
      <c r="AU389" s="214"/>
      <c r="AV389" s="214"/>
      <c r="AW389" s="214"/>
      <c r="AX389" s="214"/>
      <c r="AY389" s="214"/>
      <c r="AZ389" s="214"/>
      <c r="BA389" s="214"/>
      <c r="BB389" s="214"/>
      <c r="BC389" s="214"/>
      <c r="BD389" s="214"/>
      <c r="BE389" s="214"/>
      <c r="BF389" s="214"/>
      <c r="BG389" s="214"/>
      <c r="BH389" s="214"/>
      <c r="BI389" s="214"/>
      <c r="BJ389" s="214"/>
      <c r="BK389" s="214"/>
      <c r="BL389" s="214"/>
      <c r="BM389" s="214"/>
      <c r="BN389" s="214"/>
      <c r="BO389" s="214"/>
      <c r="BP389" s="214"/>
      <c r="BQ389" s="214"/>
      <c r="BR389" s="214"/>
      <c r="BS389" s="214"/>
      <c r="BT389" s="214"/>
      <c r="BU389" s="214"/>
      <c r="BV389" s="214"/>
      <c r="BW389" s="214"/>
      <c r="BX389" s="214"/>
      <c r="BY389" s="214"/>
      <c r="BZ389" s="214"/>
      <c r="CA389" s="214"/>
      <c r="CB389" s="214"/>
      <c r="CC389" s="214"/>
      <c r="CD389" s="214"/>
      <c r="CE389" s="214"/>
      <c r="CF389" s="214"/>
    </row>
    <row r="390" spans="1:84" x14ac:dyDescent="0.25">
      <c r="A390" s="214"/>
      <c r="B390" s="214"/>
      <c r="C390" s="214"/>
      <c r="D390" s="214"/>
      <c r="E390" s="214"/>
      <c r="F390" s="214"/>
      <c r="G390" s="214"/>
      <c r="H390" s="214"/>
      <c r="I390" s="214"/>
      <c r="J390" s="214"/>
      <c r="K390" s="214"/>
      <c r="L390" s="214"/>
      <c r="M390" s="214"/>
      <c r="N390" s="214"/>
      <c r="O390" s="214"/>
      <c r="P390" s="214"/>
      <c r="Q390" s="214"/>
      <c r="R390" s="214"/>
      <c r="S390" s="214"/>
      <c r="T390" s="214"/>
      <c r="U390" s="214"/>
      <c r="V390" s="214"/>
      <c r="W390" s="214"/>
      <c r="X390" s="214"/>
      <c r="Y390" s="214"/>
      <c r="Z390" s="214"/>
      <c r="AA390" s="214"/>
      <c r="AB390" s="214"/>
      <c r="AC390" s="214"/>
      <c r="AD390" s="214"/>
      <c r="AE390" s="214"/>
      <c r="AF390" s="214"/>
      <c r="AG390" s="214"/>
      <c r="AH390" s="214"/>
      <c r="AI390" s="214"/>
      <c r="AJ390" s="214"/>
      <c r="AK390" s="214"/>
      <c r="AL390" s="214"/>
      <c r="AM390" s="214"/>
      <c r="AN390" s="214"/>
      <c r="AO390" s="214"/>
      <c r="AP390" s="214"/>
      <c r="AQ390" s="214"/>
      <c r="AR390" s="214"/>
      <c r="AS390" s="214"/>
      <c r="AT390" s="214"/>
      <c r="AU390" s="214"/>
      <c r="AV390" s="214"/>
      <c r="AW390" s="214"/>
      <c r="AX390" s="214"/>
      <c r="AY390" s="214"/>
      <c r="AZ390" s="214"/>
      <c r="BA390" s="214"/>
      <c r="BB390" s="214"/>
      <c r="BC390" s="214"/>
      <c r="BD390" s="214"/>
      <c r="BE390" s="214"/>
      <c r="BF390" s="214"/>
      <c r="BG390" s="214"/>
      <c r="BH390" s="214"/>
      <c r="BI390" s="214"/>
      <c r="BJ390" s="214"/>
      <c r="BK390" s="214"/>
      <c r="BL390" s="214"/>
      <c r="BM390" s="214"/>
      <c r="BN390" s="214"/>
      <c r="BO390" s="214"/>
      <c r="BP390" s="214"/>
      <c r="BQ390" s="214"/>
      <c r="BR390" s="214"/>
      <c r="BS390" s="214"/>
      <c r="BT390" s="214"/>
      <c r="BU390" s="214"/>
      <c r="BV390" s="214"/>
      <c r="BW390" s="214"/>
      <c r="BX390" s="214"/>
      <c r="BY390" s="214"/>
      <c r="BZ390" s="214"/>
      <c r="CA390" s="214"/>
      <c r="CB390" s="214"/>
      <c r="CC390" s="214"/>
      <c r="CD390" s="214"/>
      <c r="CE390" s="214"/>
      <c r="CF390" s="214"/>
    </row>
    <row r="391" spans="1:84" x14ac:dyDescent="0.25">
      <c r="A391" s="214"/>
      <c r="B391" s="214"/>
      <c r="C391" s="214"/>
      <c r="D391" s="214"/>
      <c r="E391" s="214"/>
      <c r="F391" s="214"/>
      <c r="G391" s="214"/>
      <c r="H391" s="214"/>
      <c r="I391" s="214"/>
      <c r="J391" s="214"/>
      <c r="K391" s="214"/>
      <c r="L391" s="214"/>
      <c r="M391" s="214"/>
      <c r="N391" s="214"/>
      <c r="O391" s="214"/>
      <c r="P391" s="214"/>
      <c r="Q391" s="214"/>
      <c r="R391" s="214"/>
      <c r="S391" s="214"/>
      <c r="T391" s="214"/>
      <c r="U391" s="214"/>
      <c r="V391" s="214"/>
      <c r="W391" s="214"/>
      <c r="X391" s="214"/>
      <c r="Y391" s="214"/>
      <c r="Z391" s="214"/>
      <c r="AA391" s="214"/>
      <c r="AB391" s="214"/>
      <c r="AC391" s="214"/>
      <c r="AD391" s="214"/>
      <c r="AE391" s="214"/>
      <c r="AF391" s="214"/>
      <c r="AG391" s="214"/>
      <c r="AH391" s="214"/>
      <c r="AI391" s="214"/>
      <c r="AJ391" s="214"/>
      <c r="AK391" s="214"/>
      <c r="AL391" s="214"/>
      <c r="AM391" s="214"/>
      <c r="AN391" s="214"/>
      <c r="AO391" s="214"/>
      <c r="AP391" s="214"/>
      <c r="AQ391" s="214"/>
      <c r="AR391" s="214"/>
      <c r="AS391" s="214"/>
      <c r="AT391" s="214"/>
      <c r="AU391" s="214"/>
      <c r="AV391" s="214"/>
      <c r="AW391" s="214"/>
      <c r="AX391" s="214"/>
      <c r="AY391" s="214"/>
      <c r="AZ391" s="214"/>
      <c r="BA391" s="214"/>
      <c r="BB391" s="214"/>
      <c r="BC391" s="214"/>
      <c r="BD391" s="214"/>
      <c r="BE391" s="214"/>
      <c r="BF391" s="214"/>
      <c r="BG391" s="214"/>
      <c r="BH391" s="214"/>
      <c r="BI391" s="214"/>
      <c r="BJ391" s="214"/>
      <c r="BK391" s="214"/>
      <c r="BL391" s="214"/>
      <c r="BM391" s="214"/>
      <c r="BN391" s="214"/>
      <c r="BO391" s="214"/>
      <c r="BP391" s="214"/>
      <c r="BQ391" s="214"/>
      <c r="BR391" s="214"/>
      <c r="BS391" s="214"/>
      <c r="BT391" s="214"/>
      <c r="BU391" s="214"/>
      <c r="BV391" s="214"/>
      <c r="BW391" s="214"/>
      <c r="BX391" s="214"/>
      <c r="BY391" s="214"/>
      <c r="BZ391" s="214"/>
      <c r="CA391" s="214"/>
      <c r="CB391" s="214"/>
      <c r="CC391" s="214"/>
      <c r="CD391" s="214"/>
      <c r="CE391" s="214"/>
      <c r="CF391" s="214"/>
    </row>
    <row r="392" spans="1:84" x14ac:dyDescent="0.25">
      <c r="A392" s="214"/>
      <c r="B392" s="214"/>
      <c r="C392" s="214"/>
      <c r="D392" s="214"/>
      <c r="E392" s="214"/>
      <c r="F392" s="214"/>
      <c r="G392" s="214"/>
      <c r="H392" s="214"/>
      <c r="I392" s="214"/>
      <c r="J392" s="214"/>
      <c r="K392" s="214"/>
      <c r="L392" s="214"/>
      <c r="M392" s="214"/>
      <c r="N392" s="214"/>
      <c r="O392" s="214"/>
      <c r="P392" s="214"/>
      <c r="Q392" s="214"/>
      <c r="R392" s="214"/>
      <c r="S392" s="214"/>
      <c r="T392" s="214"/>
      <c r="U392" s="214"/>
      <c r="V392" s="214"/>
      <c r="W392" s="214"/>
      <c r="X392" s="214"/>
      <c r="Y392" s="214"/>
      <c r="Z392" s="214"/>
      <c r="AA392" s="214"/>
      <c r="AB392" s="214"/>
      <c r="AC392" s="214"/>
      <c r="AD392" s="214"/>
      <c r="AE392" s="214"/>
      <c r="AF392" s="214"/>
      <c r="AG392" s="214"/>
      <c r="AH392" s="214"/>
      <c r="AI392" s="214"/>
      <c r="AJ392" s="214"/>
      <c r="AK392" s="214"/>
      <c r="AL392" s="214"/>
      <c r="AM392" s="214"/>
      <c r="AN392" s="214"/>
      <c r="AO392" s="214"/>
      <c r="AP392" s="214"/>
      <c r="AQ392" s="214"/>
      <c r="AR392" s="214"/>
      <c r="AS392" s="214"/>
      <c r="AT392" s="214"/>
      <c r="AU392" s="214"/>
      <c r="AV392" s="214"/>
      <c r="AW392" s="214"/>
      <c r="AX392" s="214"/>
      <c r="AY392" s="214"/>
      <c r="AZ392" s="214"/>
      <c r="BA392" s="214"/>
      <c r="BB392" s="214"/>
      <c r="BC392" s="214"/>
      <c r="BD392" s="214"/>
      <c r="BE392" s="214"/>
      <c r="BF392" s="214"/>
      <c r="BG392" s="214"/>
      <c r="BH392" s="214"/>
      <c r="BI392" s="214"/>
      <c r="BJ392" s="214"/>
      <c r="BK392" s="214"/>
      <c r="BL392" s="214"/>
      <c r="BM392" s="214"/>
      <c r="BN392" s="214"/>
      <c r="BO392" s="214"/>
      <c r="BP392" s="214"/>
      <c r="BQ392" s="214"/>
      <c r="BR392" s="214"/>
      <c r="BS392" s="214"/>
      <c r="BT392" s="214"/>
      <c r="BU392" s="214"/>
      <c r="BV392" s="214"/>
      <c r="BW392" s="214"/>
      <c r="BX392" s="214"/>
      <c r="BY392" s="214"/>
      <c r="BZ392" s="214"/>
      <c r="CA392" s="214"/>
      <c r="CB392" s="214"/>
      <c r="CC392" s="214"/>
      <c r="CD392" s="214"/>
      <c r="CE392" s="214"/>
      <c r="CF392" s="214"/>
    </row>
    <row r="393" spans="1:84" x14ac:dyDescent="0.25">
      <c r="A393" s="214"/>
      <c r="B393" s="214"/>
      <c r="C393" s="214"/>
      <c r="D393" s="214"/>
      <c r="E393" s="214"/>
      <c r="F393" s="214"/>
      <c r="G393" s="214"/>
      <c r="H393" s="214"/>
      <c r="I393" s="214"/>
      <c r="J393" s="214"/>
      <c r="K393" s="214"/>
      <c r="L393" s="214"/>
      <c r="M393" s="214"/>
      <c r="N393" s="214"/>
      <c r="O393" s="214"/>
      <c r="P393" s="214"/>
      <c r="Q393" s="214"/>
      <c r="R393" s="214"/>
      <c r="S393" s="214"/>
      <c r="T393" s="214"/>
      <c r="U393" s="214"/>
      <c r="V393" s="214"/>
      <c r="W393" s="214"/>
      <c r="X393" s="214"/>
      <c r="Y393" s="214"/>
      <c r="Z393" s="214"/>
      <c r="AA393" s="214"/>
      <c r="AB393" s="214"/>
      <c r="AC393" s="214"/>
      <c r="AD393" s="214"/>
      <c r="AE393" s="214"/>
      <c r="AF393" s="214"/>
      <c r="AG393" s="214"/>
      <c r="AH393" s="214"/>
      <c r="AI393" s="214"/>
      <c r="AJ393" s="214"/>
      <c r="AK393" s="214"/>
      <c r="AL393" s="214"/>
      <c r="AM393" s="214"/>
      <c r="AN393" s="214"/>
      <c r="AO393" s="214"/>
      <c r="AP393" s="214"/>
      <c r="AQ393" s="214"/>
      <c r="AR393" s="214"/>
      <c r="AS393" s="214"/>
      <c r="AT393" s="214"/>
      <c r="AU393" s="214"/>
      <c r="AV393" s="214"/>
      <c r="AW393" s="214"/>
      <c r="AX393" s="214"/>
      <c r="AY393" s="214"/>
      <c r="AZ393" s="214"/>
      <c r="BA393" s="214"/>
      <c r="BB393" s="214"/>
      <c r="BC393" s="214"/>
      <c r="BD393" s="214"/>
      <c r="BE393" s="214"/>
      <c r="BF393" s="214"/>
      <c r="BG393" s="214"/>
      <c r="BH393" s="214"/>
      <c r="BI393" s="214"/>
      <c r="BJ393" s="214"/>
      <c r="BK393" s="214"/>
      <c r="BL393" s="214"/>
      <c r="BM393" s="214"/>
      <c r="BN393" s="214"/>
      <c r="BO393" s="214"/>
      <c r="BP393" s="214"/>
      <c r="BQ393" s="214"/>
      <c r="BR393" s="214"/>
      <c r="BS393" s="214"/>
      <c r="BT393" s="214"/>
      <c r="BU393" s="214"/>
      <c r="BV393" s="214"/>
      <c r="BW393" s="214"/>
      <c r="BX393" s="214"/>
      <c r="BY393" s="214"/>
      <c r="BZ393" s="214"/>
      <c r="CA393" s="214"/>
      <c r="CB393" s="214"/>
      <c r="CC393" s="214"/>
      <c r="CD393" s="214"/>
      <c r="CE393" s="214"/>
      <c r="CF393" s="214"/>
    </row>
    <row r="394" spans="1:84" x14ac:dyDescent="0.25">
      <c r="A394" s="214"/>
      <c r="B394" s="214"/>
      <c r="C394" s="214"/>
      <c r="D394" s="214"/>
      <c r="E394" s="214"/>
      <c r="F394" s="214"/>
      <c r="G394" s="214"/>
      <c r="H394" s="214"/>
      <c r="I394" s="214"/>
      <c r="J394" s="214"/>
      <c r="K394" s="214"/>
      <c r="L394" s="214"/>
      <c r="M394" s="214"/>
      <c r="N394" s="214"/>
      <c r="O394" s="214"/>
      <c r="P394" s="214"/>
      <c r="Q394" s="214"/>
      <c r="R394" s="214"/>
      <c r="S394" s="214"/>
      <c r="T394" s="214"/>
      <c r="U394" s="214"/>
      <c r="V394" s="214"/>
      <c r="W394" s="214"/>
      <c r="X394" s="214"/>
      <c r="Y394" s="214"/>
      <c r="Z394" s="214"/>
      <c r="AA394" s="214"/>
      <c r="AB394" s="214"/>
      <c r="AC394" s="214"/>
      <c r="AD394" s="214"/>
      <c r="AE394" s="214"/>
      <c r="AF394" s="214"/>
      <c r="AG394" s="214"/>
      <c r="AH394" s="214"/>
      <c r="AI394" s="214"/>
      <c r="AJ394" s="214"/>
      <c r="AK394" s="214"/>
      <c r="AL394" s="214"/>
      <c r="AM394" s="214"/>
      <c r="AN394" s="214"/>
      <c r="AO394" s="214"/>
      <c r="AP394" s="214"/>
      <c r="AQ394" s="214"/>
      <c r="AR394" s="214"/>
      <c r="AS394" s="214"/>
      <c r="AT394" s="214"/>
      <c r="AU394" s="214"/>
      <c r="AV394" s="214"/>
      <c r="AW394" s="214"/>
      <c r="AX394" s="214"/>
      <c r="AY394" s="214"/>
      <c r="AZ394" s="214"/>
      <c r="BA394" s="214"/>
      <c r="BB394" s="214"/>
      <c r="BC394" s="214"/>
      <c r="BD394" s="214"/>
      <c r="BE394" s="214"/>
      <c r="BF394" s="214"/>
      <c r="BG394" s="214"/>
      <c r="BH394" s="214"/>
      <c r="BI394" s="214"/>
      <c r="BJ394" s="214"/>
      <c r="BK394" s="214"/>
      <c r="BL394" s="214"/>
      <c r="BM394" s="214"/>
      <c r="BN394" s="214"/>
      <c r="BO394" s="214"/>
      <c r="BP394" s="214"/>
      <c r="BQ394" s="214"/>
      <c r="BR394" s="214"/>
      <c r="BS394" s="214"/>
      <c r="BT394" s="214"/>
      <c r="BU394" s="214"/>
      <c r="BV394" s="214"/>
      <c r="BW394" s="214"/>
      <c r="BX394" s="214"/>
      <c r="BY394" s="214"/>
      <c r="BZ394" s="214"/>
      <c r="CA394" s="214"/>
      <c r="CB394" s="214"/>
      <c r="CC394" s="214"/>
      <c r="CD394" s="214"/>
      <c r="CE394" s="214"/>
      <c r="CF394" s="214"/>
    </row>
    <row r="395" spans="1:84" x14ac:dyDescent="0.25">
      <c r="A395" s="214"/>
      <c r="B395" s="214"/>
      <c r="C395" s="214"/>
      <c r="D395" s="214"/>
      <c r="E395" s="214"/>
      <c r="F395" s="214"/>
      <c r="G395" s="214"/>
      <c r="H395" s="214"/>
      <c r="I395" s="214"/>
      <c r="J395" s="214"/>
      <c r="K395" s="214"/>
      <c r="L395" s="214"/>
      <c r="M395" s="214"/>
      <c r="N395" s="214"/>
      <c r="O395" s="214"/>
      <c r="P395" s="214"/>
      <c r="Q395" s="214"/>
      <c r="R395" s="214"/>
      <c r="S395" s="214"/>
      <c r="T395" s="214"/>
      <c r="U395" s="214"/>
      <c r="V395" s="214"/>
      <c r="W395" s="214"/>
      <c r="X395" s="214"/>
      <c r="Y395" s="214"/>
      <c r="Z395" s="214"/>
      <c r="AA395" s="214"/>
      <c r="AB395" s="214"/>
      <c r="AC395" s="214"/>
      <c r="AD395" s="214"/>
      <c r="AE395" s="214"/>
      <c r="AF395" s="214"/>
      <c r="AG395" s="214"/>
      <c r="AH395" s="214"/>
      <c r="AI395" s="214"/>
      <c r="AJ395" s="214"/>
      <c r="AK395" s="214"/>
      <c r="AL395" s="214"/>
      <c r="AM395" s="214"/>
      <c r="AN395" s="214"/>
      <c r="AO395" s="214"/>
      <c r="AP395" s="214"/>
      <c r="AQ395" s="214"/>
      <c r="AR395" s="214"/>
      <c r="AS395" s="214"/>
      <c r="AT395" s="214"/>
      <c r="AU395" s="214"/>
      <c r="AV395" s="214"/>
      <c r="AW395" s="214"/>
      <c r="AX395" s="214"/>
      <c r="AY395" s="214"/>
      <c r="AZ395" s="214"/>
      <c r="BA395" s="214"/>
      <c r="BB395" s="214"/>
      <c r="BC395" s="214"/>
      <c r="BD395" s="214"/>
      <c r="BE395" s="214"/>
      <c r="BF395" s="214"/>
      <c r="BG395" s="214"/>
      <c r="BH395" s="214"/>
      <c r="BI395" s="214"/>
      <c r="BJ395" s="214"/>
      <c r="BK395" s="214"/>
      <c r="BL395" s="214"/>
      <c r="BM395" s="214"/>
      <c r="BN395" s="214"/>
      <c r="BO395" s="214"/>
      <c r="BP395" s="214"/>
      <c r="BQ395" s="214"/>
      <c r="BR395" s="214"/>
      <c r="BS395" s="214"/>
      <c r="BT395" s="214"/>
      <c r="BU395" s="214"/>
      <c r="BV395" s="214"/>
      <c r="BW395" s="214"/>
      <c r="BX395" s="214"/>
      <c r="BY395" s="214"/>
      <c r="BZ395" s="214"/>
      <c r="CA395" s="214"/>
      <c r="CB395" s="214"/>
      <c r="CC395" s="214"/>
      <c r="CD395" s="214"/>
      <c r="CE395" s="214"/>
      <c r="CF395" s="214"/>
    </row>
    <row r="396" spans="1:84" x14ac:dyDescent="0.25">
      <c r="A396" s="214"/>
      <c r="B396" s="214"/>
      <c r="C396" s="214"/>
      <c r="D396" s="214"/>
      <c r="E396" s="214"/>
      <c r="F396" s="214"/>
      <c r="G396" s="214"/>
      <c r="H396" s="214"/>
      <c r="I396" s="214"/>
      <c r="J396" s="214"/>
      <c r="K396" s="214"/>
      <c r="L396" s="214"/>
      <c r="M396" s="214"/>
      <c r="N396" s="214"/>
      <c r="O396" s="214"/>
      <c r="P396" s="214"/>
      <c r="Q396" s="214"/>
      <c r="R396" s="214"/>
      <c r="S396" s="214"/>
      <c r="T396" s="214"/>
      <c r="U396" s="214"/>
      <c r="V396" s="214"/>
      <c r="W396" s="214"/>
      <c r="X396" s="214"/>
      <c r="Y396" s="214"/>
      <c r="Z396" s="214"/>
      <c r="AA396" s="214"/>
      <c r="AB396" s="214"/>
      <c r="AC396" s="214"/>
      <c r="AD396" s="214"/>
      <c r="AE396" s="214"/>
      <c r="AF396" s="214"/>
      <c r="AG396" s="214"/>
      <c r="AH396" s="214"/>
      <c r="AI396" s="214"/>
      <c r="AJ396" s="214"/>
      <c r="AK396" s="214"/>
      <c r="AL396" s="214"/>
      <c r="AM396" s="214"/>
      <c r="AN396" s="214"/>
      <c r="AO396" s="214"/>
      <c r="AP396" s="214"/>
      <c r="AQ396" s="214"/>
      <c r="AR396" s="214"/>
      <c r="AS396" s="214"/>
      <c r="AT396" s="214"/>
      <c r="AU396" s="214"/>
      <c r="AV396" s="214"/>
      <c r="AW396" s="214"/>
      <c r="AX396" s="214"/>
      <c r="AY396" s="214"/>
      <c r="AZ396" s="214"/>
      <c r="BA396" s="214"/>
      <c r="BB396" s="214"/>
      <c r="BC396" s="214"/>
      <c r="BD396" s="214"/>
      <c r="BE396" s="214"/>
      <c r="BF396" s="214"/>
      <c r="BG396" s="214"/>
      <c r="BH396" s="214"/>
      <c r="BI396" s="214"/>
      <c r="BJ396" s="214"/>
      <c r="BK396" s="214"/>
      <c r="BL396" s="214"/>
      <c r="BM396" s="214"/>
      <c r="BN396" s="214"/>
      <c r="BO396" s="214"/>
      <c r="BP396" s="214"/>
      <c r="BQ396" s="214"/>
      <c r="BR396" s="214"/>
      <c r="BS396" s="214"/>
      <c r="BT396" s="214"/>
      <c r="BU396" s="214"/>
      <c r="BV396" s="214"/>
      <c r="BW396" s="214"/>
      <c r="BX396" s="214"/>
      <c r="BY396" s="214"/>
      <c r="BZ396" s="214"/>
      <c r="CA396" s="214"/>
      <c r="CB396" s="214"/>
      <c r="CC396" s="214"/>
      <c r="CD396" s="214"/>
      <c r="CE396" s="214"/>
      <c r="CF396" s="214"/>
    </row>
    <row r="397" spans="1:84" x14ac:dyDescent="0.25">
      <c r="A397" s="214"/>
      <c r="B397" s="214"/>
      <c r="C397" s="214"/>
      <c r="D397" s="214"/>
      <c r="E397" s="214"/>
      <c r="F397" s="214"/>
      <c r="G397" s="214"/>
      <c r="H397" s="214"/>
      <c r="I397" s="214"/>
      <c r="J397" s="214"/>
      <c r="K397" s="214"/>
      <c r="L397" s="214"/>
      <c r="M397" s="214"/>
      <c r="N397" s="214"/>
      <c r="O397" s="214"/>
      <c r="P397" s="214"/>
      <c r="Q397" s="214"/>
      <c r="R397" s="214"/>
      <c r="S397" s="214"/>
      <c r="T397" s="214"/>
      <c r="U397" s="214"/>
      <c r="V397" s="214"/>
      <c r="W397" s="214"/>
      <c r="X397" s="214"/>
      <c r="Y397" s="214"/>
      <c r="Z397" s="214"/>
      <c r="AA397" s="214"/>
      <c r="AB397" s="214"/>
      <c r="AC397" s="214"/>
      <c r="AD397" s="214"/>
      <c r="AE397" s="214"/>
      <c r="AF397" s="214"/>
      <c r="AG397" s="214"/>
      <c r="AH397" s="214"/>
      <c r="AI397" s="214"/>
      <c r="AJ397" s="214"/>
      <c r="AK397" s="214"/>
      <c r="AL397" s="214"/>
      <c r="AM397" s="214"/>
      <c r="AN397" s="214"/>
      <c r="AO397" s="214"/>
      <c r="AP397" s="214"/>
      <c r="AQ397" s="214"/>
      <c r="AR397" s="214"/>
      <c r="AS397" s="214"/>
      <c r="AT397" s="214"/>
      <c r="AU397" s="214"/>
      <c r="AV397" s="214"/>
      <c r="AW397" s="214"/>
      <c r="AX397" s="214"/>
      <c r="AY397" s="214"/>
      <c r="AZ397" s="214"/>
      <c r="BA397" s="214"/>
      <c r="BB397" s="214"/>
      <c r="BC397" s="214"/>
      <c r="BD397" s="214"/>
      <c r="BE397" s="214"/>
      <c r="BF397" s="214"/>
      <c r="BG397" s="214"/>
      <c r="BH397" s="214"/>
      <c r="BI397" s="214"/>
      <c r="BJ397" s="214"/>
      <c r="BK397" s="214"/>
      <c r="BL397" s="214"/>
      <c r="BM397" s="214"/>
      <c r="BN397" s="214"/>
      <c r="BO397" s="214"/>
      <c r="BP397" s="214"/>
      <c r="BQ397" s="214"/>
      <c r="BR397" s="214"/>
      <c r="BS397" s="214"/>
      <c r="BT397" s="214"/>
      <c r="BU397" s="214"/>
      <c r="BV397" s="214"/>
      <c r="BW397" s="214"/>
      <c r="BX397" s="214"/>
      <c r="BY397" s="214"/>
      <c r="BZ397" s="214"/>
      <c r="CA397" s="214"/>
      <c r="CB397" s="214"/>
      <c r="CC397" s="214"/>
      <c r="CD397" s="214"/>
      <c r="CE397" s="214"/>
      <c r="CF397" s="214"/>
    </row>
    <row r="398" spans="1:84" x14ac:dyDescent="0.25">
      <c r="A398" s="214"/>
      <c r="B398" s="214"/>
      <c r="C398" s="214"/>
      <c r="D398" s="214"/>
      <c r="E398" s="214"/>
      <c r="F398" s="214"/>
      <c r="G398" s="214"/>
      <c r="H398" s="214"/>
      <c r="I398" s="214"/>
      <c r="J398" s="214"/>
      <c r="K398" s="214"/>
      <c r="L398" s="214"/>
      <c r="M398" s="214"/>
      <c r="N398" s="214"/>
      <c r="O398" s="214"/>
      <c r="P398" s="214"/>
      <c r="Q398" s="214"/>
      <c r="R398" s="214"/>
      <c r="S398" s="214"/>
      <c r="T398" s="214"/>
      <c r="U398" s="214"/>
      <c r="V398" s="214"/>
      <c r="W398" s="214"/>
      <c r="X398" s="214"/>
      <c r="Y398" s="214"/>
      <c r="Z398" s="214"/>
      <c r="AA398" s="214"/>
      <c r="AB398" s="214"/>
      <c r="AC398" s="214"/>
      <c r="AD398" s="214"/>
      <c r="AE398" s="214"/>
      <c r="AF398" s="214"/>
      <c r="AG398" s="214"/>
      <c r="AH398" s="214"/>
      <c r="AI398" s="214"/>
      <c r="AJ398" s="214"/>
      <c r="AK398" s="214"/>
      <c r="AL398" s="214"/>
      <c r="AM398" s="214"/>
      <c r="AN398" s="214"/>
      <c r="AO398" s="214"/>
      <c r="AP398" s="214"/>
      <c r="AQ398" s="214"/>
      <c r="AR398" s="214"/>
      <c r="AS398" s="214"/>
      <c r="AT398" s="214"/>
      <c r="AU398" s="214"/>
      <c r="AV398" s="214"/>
      <c r="AW398" s="214"/>
      <c r="AX398" s="214"/>
      <c r="AY398" s="214"/>
      <c r="AZ398" s="214"/>
      <c r="BA398" s="214"/>
      <c r="BB398" s="214"/>
      <c r="BC398" s="214"/>
      <c r="BD398" s="214"/>
      <c r="BE398" s="214"/>
      <c r="BF398" s="214"/>
      <c r="BG398" s="214"/>
      <c r="BH398" s="214"/>
      <c r="BI398" s="214"/>
      <c r="BJ398" s="214"/>
      <c r="BK398" s="214"/>
      <c r="BL398" s="214"/>
      <c r="BM398" s="214"/>
      <c r="BN398" s="214"/>
      <c r="BO398" s="214"/>
      <c r="BP398" s="214"/>
      <c r="BQ398" s="214"/>
      <c r="BR398" s="214"/>
      <c r="BS398" s="214"/>
      <c r="BT398" s="214"/>
      <c r="BU398" s="214"/>
      <c r="BV398" s="214"/>
      <c r="BW398" s="214"/>
      <c r="BX398" s="214"/>
      <c r="BY398" s="214"/>
      <c r="BZ398" s="214"/>
      <c r="CA398" s="214"/>
      <c r="CB398" s="214"/>
      <c r="CC398" s="214"/>
      <c r="CD398" s="214"/>
      <c r="CE398" s="214"/>
      <c r="CF398" s="214"/>
    </row>
    <row r="399" spans="1:84" x14ac:dyDescent="0.25">
      <c r="A399" s="214"/>
      <c r="B399" s="214"/>
      <c r="C399" s="214"/>
      <c r="D399" s="214"/>
      <c r="E399" s="214"/>
      <c r="F399" s="214"/>
      <c r="G399" s="214"/>
      <c r="H399" s="214"/>
      <c r="I399" s="214"/>
      <c r="J399" s="214"/>
      <c r="K399" s="214"/>
      <c r="L399" s="214"/>
      <c r="M399" s="214"/>
      <c r="N399" s="214"/>
      <c r="O399" s="214"/>
      <c r="P399" s="214"/>
      <c r="Q399" s="214"/>
      <c r="R399" s="214"/>
      <c r="S399" s="214"/>
      <c r="T399" s="214"/>
      <c r="U399" s="214"/>
      <c r="V399" s="214"/>
      <c r="W399" s="214"/>
      <c r="X399" s="214"/>
      <c r="Y399" s="214"/>
      <c r="Z399" s="214"/>
      <c r="AA399" s="214"/>
      <c r="AB399" s="214"/>
      <c r="AC399" s="214"/>
      <c r="AD399" s="214"/>
      <c r="AE399" s="214"/>
      <c r="AF399" s="214"/>
      <c r="AG399" s="214"/>
      <c r="AH399" s="214"/>
      <c r="AI399" s="214"/>
      <c r="AJ399" s="214"/>
      <c r="AK399" s="214"/>
      <c r="AL399" s="214"/>
      <c r="AM399" s="214"/>
      <c r="AN399" s="214"/>
      <c r="AO399" s="214"/>
      <c r="AP399" s="214"/>
      <c r="AQ399" s="214"/>
      <c r="AR399" s="214"/>
      <c r="AS399" s="214"/>
      <c r="AT399" s="214"/>
      <c r="AU399" s="214"/>
      <c r="AV399" s="214"/>
      <c r="AW399" s="214"/>
      <c r="AX399" s="214"/>
      <c r="AY399" s="214"/>
      <c r="AZ399" s="214"/>
      <c r="BA399" s="214"/>
      <c r="BB399" s="214"/>
      <c r="BC399" s="214"/>
      <c r="BD399" s="214"/>
      <c r="BE399" s="214"/>
      <c r="BF399" s="214"/>
      <c r="BG399" s="214"/>
      <c r="BH399" s="214"/>
      <c r="BI399" s="214"/>
      <c r="BJ399" s="214"/>
      <c r="BK399" s="214"/>
      <c r="BL399" s="214"/>
      <c r="BM399" s="214"/>
      <c r="BN399" s="214"/>
      <c r="BO399" s="214"/>
      <c r="BP399" s="214"/>
      <c r="BQ399" s="214"/>
      <c r="BR399" s="214"/>
      <c r="BS399" s="214"/>
      <c r="BT399" s="214"/>
      <c r="BU399" s="214"/>
      <c r="BV399" s="214"/>
      <c r="BW399" s="214"/>
      <c r="BX399" s="214"/>
      <c r="BY399" s="214"/>
      <c r="BZ399" s="214"/>
      <c r="CA399" s="214"/>
      <c r="CB399" s="214"/>
      <c r="CC399" s="214"/>
      <c r="CD399" s="214"/>
      <c r="CE399" s="214"/>
      <c r="CF399" s="214"/>
    </row>
    <row r="400" spans="1:84" x14ac:dyDescent="0.25">
      <c r="A400" s="214"/>
      <c r="B400" s="214"/>
      <c r="C400" s="214"/>
      <c r="D400" s="214"/>
      <c r="E400" s="214"/>
      <c r="F400" s="214"/>
      <c r="G400" s="214"/>
      <c r="H400" s="214"/>
      <c r="I400" s="214"/>
      <c r="J400" s="214"/>
      <c r="K400" s="214"/>
      <c r="L400" s="214"/>
      <c r="M400" s="214"/>
      <c r="N400" s="214"/>
      <c r="O400" s="214"/>
      <c r="P400" s="214"/>
      <c r="Q400" s="214"/>
      <c r="R400" s="214"/>
      <c r="S400" s="214"/>
      <c r="T400" s="214"/>
      <c r="U400" s="214"/>
      <c r="V400" s="214"/>
      <c r="W400" s="214"/>
      <c r="X400" s="214"/>
      <c r="Y400" s="214"/>
      <c r="Z400" s="214"/>
      <c r="AA400" s="214"/>
      <c r="AB400" s="214"/>
      <c r="AC400" s="214"/>
      <c r="AD400" s="214"/>
      <c r="AE400" s="214"/>
      <c r="AF400" s="214"/>
      <c r="AG400" s="214"/>
      <c r="AH400" s="214"/>
      <c r="AI400" s="214"/>
      <c r="AJ400" s="214"/>
      <c r="AK400" s="214"/>
      <c r="AL400" s="214"/>
      <c r="AM400" s="214"/>
      <c r="AN400" s="214"/>
      <c r="AO400" s="214"/>
      <c r="AP400" s="214"/>
      <c r="AQ400" s="214"/>
      <c r="AR400" s="214"/>
      <c r="AS400" s="214"/>
      <c r="AT400" s="214"/>
      <c r="AU400" s="214"/>
      <c r="AV400" s="214"/>
      <c r="AW400" s="214"/>
      <c r="AX400" s="214"/>
      <c r="AY400" s="214"/>
      <c r="AZ400" s="214"/>
      <c r="BA400" s="214"/>
      <c r="BB400" s="214"/>
      <c r="BC400" s="214"/>
      <c r="BD400" s="214"/>
      <c r="BE400" s="214"/>
      <c r="BF400" s="214"/>
      <c r="BG400" s="214"/>
      <c r="BH400" s="214"/>
      <c r="BI400" s="214"/>
      <c r="BJ400" s="214"/>
      <c r="BK400" s="214"/>
      <c r="BL400" s="214"/>
      <c r="BM400" s="214"/>
      <c r="BN400" s="214"/>
      <c r="BO400" s="214"/>
      <c r="BP400" s="214"/>
      <c r="BQ400" s="214"/>
      <c r="BR400" s="214"/>
      <c r="BS400" s="214"/>
      <c r="BT400" s="214"/>
      <c r="BU400" s="214"/>
      <c r="BV400" s="214"/>
      <c r="BW400" s="214"/>
      <c r="BX400" s="214"/>
      <c r="BY400" s="214"/>
      <c r="BZ400" s="214"/>
      <c r="CA400" s="214"/>
      <c r="CB400" s="214"/>
      <c r="CC400" s="214"/>
      <c r="CD400" s="214"/>
      <c r="CE400" s="214"/>
      <c r="CF400" s="214"/>
    </row>
    <row r="401" spans="1:84" x14ac:dyDescent="0.25">
      <c r="A401" s="214"/>
      <c r="B401" s="214"/>
      <c r="C401" s="214"/>
      <c r="D401" s="214"/>
      <c r="E401" s="214"/>
      <c r="F401" s="214"/>
      <c r="G401" s="214"/>
      <c r="H401" s="214"/>
      <c r="I401" s="214"/>
      <c r="J401" s="214"/>
      <c r="K401" s="214"/>
      <c r="L401" s="214"/>
      <c r="M401" s="214"/>
      <c r="N401" s="214"/>
      <c r="O401" s="214"/>
      <c r="P401" s="214"/>
      <c r="Q401" s="214"/>
      <c r="R401" s="214"/>
      <c r="S401" s="214"/>
      <c r="T401" s="214"/>
      <c r="U401" s="214"/>
      <c r="V401" s="214"/>
      <c r="W401" s="214"/>
      <c r="X401" s="214"/>
      <c r="Y401" s="214"/>
      <c r="Z401" s="214"/>
      <c r="AA401" s="214"/>
      <c r="AB401" s="214"/>
      <c r="AC401" s="214"/>
      <c r="AD401" s="214"/>
      <c r="AE401" s="214"/>
      <c r="AF401" s="214"/>
      <c r="AG401" s="214"/>
      <c r="AH401" s="214"/>
      <c r="AI401" s="214"/>
      <c r="AJ401" s="214"/>
      <c r="AK401" s="214"/>
      <c r="AL401" s="214"/>
      <c r="AM401" s="214"/>
      <c r="AN401" s="214"/>
      <c r="AO401" s="214"/>
      <c r="AP401" s="214"/>
      <c r="AQ401" s="214"/>
      <c r="AR401" s="214"/>
      <c r="AS401" s="214"/>
      <c r="AT401" s="214"/>
      <c r="AU401" s="214"/>
      <c r="AV401" s="214"/>
      <c r="AW401" s="214"/>
      <c r="AX401" s="214"/>
      <c r="AY401" s="214"/>
      <c r="AZ401" s="214"/>
      <c r="BA401" s="214"/>
      <c r="BB401" s="214"/>
      <c r="BC401" s="214"/>
      <c r="BD401" s="214"/>
      <c r="BE401" s="214"/>
      <c r="BF401" s="214"/>
      <c r="BG401" s="214"/>
      <c r="BH401" s="214"/>
      <c r="BI401" s="214"/>
      <c r="BJ401" s="214"/>
      <c r="BK401" s="214"/>
      <c r="BL401" s="214"/>
      <c r="BM401" s="214"/>
      <c r="BN401" s="214"/>
      <c r="BO401" s="214"/>
      <c r="BP401" s="214"/>
      <c r="BQ401" s="214"/>
      <c r="BR401" s="214"/>
      <c r="BS401" s="214"/>
      <c r="BT401" s="214"/>
      <c r="BU401" s="214"/>
      <c r="BV401" s="214"/>
      <c r="BW401" s="214"/>
      <c r="BX401" s="214"/>
      <c r="BY401" s="214"/>
      <c r="BZ401" s="214"/>
      <c r="CA401" s="214"/>
      <c r="CB401" s="214"/>
      <c r="CC401" s="214"/>
      <c r="CD401" s="214"/>
      <c r="CE401" s="214"/>
      <c r="CF401" s="214"/>
    </row>
    <row r="402" spans="1:84" x14ac:dyDescent="0.25">
      <c r="A402" s="214"/>
      <c r="B402" s="214"/>
      <c r="C402" s="214"/>
      <c r="D402" s="214"/>
      <c r="E402" s="214"/>
      <c r="F402" s="214"/>
      <c r="G402" s="214"/>
      <c r="H402" s="214"/>
      <c r="I402" s="214"/>
      <c r="J402" s="214"/>
      <c r="K402" s="214"/>
      <c r="L402" s="214"/>
      <c r="M402" s="214"/>
      <c r="N402" s="214"/>
      <c r="O402" s="214"/>
      <c r="P402" s="214"/>
      <c r="Q402" s="214"/>
      <c r="R402" s="214"/>
      <c r="S402" s="214"/>
      <c r="T402" s="214"/>
      <c r="U402" s="214"/>
      <c r="V402" s="214"/>
      <c r="W402" s="214"/>
      <c r="X402" s="214"/>
      <c r="Y402" s="214"/>
      <c r="Z402" s="214"/>
      <c r="AA402" s="214"/>
      <c r="AB402" s="214"/>
      <c r="AC402" s="214"/>
      <c r="AD402" s="214"/>
      <c r="AE402" s="214"/>
      <c r="AF402" s="214"/>
      <c r="AG402" s="214"/>
      <c r="AH402" s="214"/>
      <c r="AI402" s="214"/>
      <c r="AJ402" s="214"/>
      <c r="AK402" s="214"/>
      <c r="AL402" s="214"/>
      <c r="AM402" s="214"/>
      <c r="AN402" s="214"/>
      <c r="AO402" s="214"/>
      <c r="AP402" s="214"/>
      <c r="AQ402" s="214"/>
      <c r="AR402" s="214"/>
      <c r="AS402" s="214"/>
      <c r="AT402" s="214"/>
      <c r="AU402" s="214"/>
      <c r="AV402" s="214"/>
      <c r="AW402" s="214"/>
      <c r="AX402" s="214"/>
      <c r="AY402" s="214"/>
      <c r="AZ402" s="214"/>
      <c r="BA402" s="214"/>
      <c r="BB402" s="214"/>
      <c r="BC402" s="214"/>
      <c r="BD402" s="214"/>
      <c r="BE402" s="214"/>
      <c r="BF402" s="214"/>
      <c r="BG402" s="214"/>
      <c r="BH402" s="214"/>
      <c r="BI402" s="214"/>
      <c r="BJ402" s="214"/>
      <c r="BK402" s="214"/>
      <c r="BL402" s="214"/>
      <c r="BM402" s="214"/>
      <c r="BN402" s="214"/>
      <c r="BO402" s="214"/>
      <c r="BP402" s="214"/>
      <c r="BQ402" s="214"/>
      <c r="BR402" s="214"/>
      <c r="BS402" s="214"/>
      <c r="BT402" s="214"/>
      <c r="BU402" s="214"/>
      <c r="BV402" s="214"/>
      <c r="BW402" s="214"/>
      <c r="BX402" s="214"/>
      <c r="BY402" s="214"/>
      <c r="BZ402" s="214"/>
      <c r="CA402" s="214"/>
      <c r="CB402" s="214"/>
      <c r="CC402" s="214"/>
      <c r="CD402" s="214"/>
      <c r="CE402" s="214"/>
      <c r="CF402" s="214"/>
    </row>
    <row r="403" spans="1:84" x14ac:dyDescent="0.25">
      <c r="A403" s="214"/>
      <c r="B403" s="214"/>
      <c r="C403" s="214"/>
      <c r="D403" s="214"/>
      <c r="E403" s="214"/>
      <c r="F403" s="214"/>
      <c r="G403" s="214"/>
      <c r="H403" s="214"/>
      <c r="I403" s="214"/>
      <c r="J403" s="214"/>
      <c r="K403" s="214"/>
      <c r="L403" s="214"/>
      <c r="M403" s="214"/>
      <c r="N403" s="214"/>
      <c r="O403" s="214"/>
      <c r="P403" s="214"/>
      <c r="Q403" s="214"/>
      <c r="R403" s="214"/>
      <c r="S403" s="214"/>
      <c r="T403" s="214"/>
      <c r="U403" s="214"/>
      <c r="V403" s="214"/>
      <c r="W403" s="214"/>
      <c r="X403" s="214"/>
      <c r="Y403" s="214"/>
      <c r="Z403" s="214"/>
      <c r="AA403" s="214"/>
      <c r="AB403" s="214"/>
      <c r="AC403" s="214"/>
      <c r="AD403" s="214"/>
      <c r="AE403" s="214"/>
      <c r="AF403" s="214"/>
      <c r="AG403" s="214"/>
      <c r="AH403" s="214"/>
      <c r="AI403" s="214"/>
      <c r="AJ403" s="214"/>
      <c r="AK403" s="214"/>
      <c r="AL403" s="214"/>
      <c r="AM403" s="214"/>
      <c r="AN403" s="214"/>
      <c r="AO403" s="214"/>
      <c r="AP403" s="214"/>
      <c r="AQ403" s="214"/>
      <c r="AR403" s="214"/>
      <c r="AS403" s="214"/>
      <c r="AT403" s="214"/>
      <c r="AU403" s="214"/>
      <c r="AV403" s="214"/>
      <c r="AW403" s="214"/>
      <c r="AX403" s="214"/>
      <c r="AY403" s="214"/>
      <c r="AZ403" s="214"/>
      <c r="BA403" s="214"/>
      <c r="BB403" s="214"/>
      <c r="BC403" s="214"/>
      <c r="BD403" s="214"/>
      <c r="BE403" s="214"/>
      <c r="BF403" s="214"/>
      <c r="BG403" s="214"/>
      <c r="BH403" s="214"/>
      <c r="BI403" s="214"/>
      <c r="BJ403" s="214"/>
      <c r="BK403" s="214"/>
      <c r="BL403" s="214"/>
      <c r="BM403" s="214"/>
      <c r="BN403" s="214"/>
      <c r="BO403" s="214"/>
      <c r="BP403" s="214"/>
      <c r="BQ403" s="214"/>
      <c r="BR403" s="214"/>
      <c r="BS403" s="214"/>
      <c r="BT403" s="214"/>
      <c r="BU403" s="214"/>
      <c r="BV403" s="214"/>
      <c r="BW403" s="214"/>
      <c r="BX403" s="214"/>
      <c r="BY403" s="214"/>
      <c r="BZ403" s="214"/>
      <c r="CA403" s="214"/>
      <c r="CB403" s="214"/>
      <c r="CC403" s="214"/>
      <c r="CD403" s="214"/>
      <c r="CE403" s="214"/>
      <c r="CF403" s="214"/>
    </row>
    <row r="404" spans="1:84" x14ac:dyDescent="0.25">
      <c r="A404" s="214"/>
      <c r="B404" s="214"/>
      <c r="C404" s="214"/>
      <c r="D404" s="214"/>
      <c r="E404" s="214"/>
      <c r="F404" s="214"/>
      <c r="G404" s="214"/>
      <c r="H404" s="214"/>
      <c r="I404" s="214"/>
      <c r="J404" s="214"/>
      <c r="K404" s="214"/>
      <c r="L404" s="214"/>
      <c r="M404" s="214"/>
      <c r="N404" s="214"/>
      <c r="O404" s="214"/>
      <c r="P404" s="214"/>
      <c r="Q404" s="214"/>
      <c r="R404" s="214"/>
      <c r="S404" s="214"/>
      <c r="T404" s="214"/>
      <c r="U404" s="214"/>
      <c r="V404" s="214"/>
      <c r="W404" s="214"/>
      <c r="X404" s="214"/>
      <c r="Y404" s="214"/>
      <c r="Z404" s="214"/>
      <c r="AA404" s="214"/>
      <c r="AB404" s="214"/>
      <c r="AC404" s="214"/>
      <c r="AD404" s="214"/>
      <c r="AE404" s="214"/>
      <c r="AF404" s="214"/>
      <c r="AG404" s="214"/>
      <c r="AH404" s="214"/>
      <c r="AI404" s="214"/>
      <c r="AJ404" s="214"/>
      <c r="AK404" s="214"/>
      <c r="AL404" s="214"/>
      <c r="AM404" s="214"/>
      <c r="AN404" s="214"/>
      <c r="AO404" s="214"/>
      <c r="AP404" s="214"/>
      <c r="AQ404" s="214"/>
      <c r="AR404" s="214"/>
      <c r="AS404" s="214"/>
      <c r="AT404" s="214"/>
      <c r="AU404" s="214"/>
      <c r="AV404" s="214"/>
      <c r="AW404" s="214"/>
      <c r="AX404" s="214"/>
      <c r="AY404" s="214"/>
      <c r="AZ404" s="214"/>
      <c r="BA404" s="214"/>
      <c r="BB404" s="214"/>
      <c r="BC404" s="214"/>
      <c r="BD404" s="214"/>
      <c r="BE404" s="214"/>
      <c r="BF404" s="214"/>
      <c r="BG404" s="214"/>
      <c r="BH404" s="214"/>
      <c r="BI404" s="214"/>
      <c r="BJ404" s="214"/>
      <c r="BK404" s="214"/>
      <c r="BL404" s="214"/>
      <c r="BM404" s="214"/>
      <c r="BN404" s="214"/>
      <c r="BO404" s="214"/>
      <c r="BP404" s="214"/>
      <c r="BQ404" s="214"/>
      <c r="BR404" s="214"/>
      <c r="BS404" s="214"/>
      <c r="BT404" s="214"/>
      <c r="BU404" s="214"/>
      <c r="BV404" s="214"/>
      <c r="BW404" s="214"/>
      <c r="BX404" s="214"/>
      <c r="BY404" s="214"/>
      <c r="BZ404" s="214"/>
      <c r="CA404" s="214"/>
      <c r="CB404" s="214"/>
      <c r="CC404" s="214"/>
      <c r="CD404" s="214"/>
      <c r="CE404" s="214"/>
      <c r="CF404" s="214"/>
    </row>
    <row r="405" spans="1:84" x14ac:dyDescent="0.25">
      <c r="A405" s="214"/>
      <c r="B405" s="214"/>
      <c r="C405" s="214"/>
      <c r="D405" s="214"/>
      <c r="E405" s="214"/>
      <c r="F405" s="214"/>
      <c r="G405" s="214"/>
      <c r="H405" s="214"/>
      <c r="I405" s="214"/>
      <c r="J405" s="214"/>
      <c r="K405" s="214"/>
      <c r="L405" s="214"/>
      <c r="M405" s="214"/>
      <c r="N405" s="214"/>
      <c r="O405" s="214"/>
      <c r="P405" s="214"/>
      <c r="Q405" s="214"/>
      <c r="R405" s="214"/>
      <c r="S405" s="214"/>
      <c r="T405" s="214"/>
      <c r="U405" s="214"/>
      <c r="V405" s="214"/>
      <c r="W405" s="214"/>
      <c r="X405" s="214"/>
      <c r="Y405" s="214"/>
      <c r="Z405" s="214"/>
      <c r="AA405" s="214"/>
      <c r="AB405" s="214"/>
      <c r="AC405" s="214"/>
      <c r="AD405" s="214"/>
      <c r="AE405" s="214"/>
      <c r="AF405" s="214"/>
      <c r="AG405" s="214"/>
      <c r="AH405" s="214"/>
      <c r="AI405" s="214"/>
      <c r="AJ405" s="214"/>
      <c r="AK405" s="214"/>
      <c r="AL405" s="214"/>
      <c r="AM405" s="214"/>
      <c r="AN405" s="214"/>
      <c r="AO405" s="214"/>
      <c r="AP405" s="214"/>
      <c r="AQ405" s="214"/>
      <c r="AR405" s="214"/>
      <c r="AS405" s="214"/>
      <c r="AT405" s="214"/>
      <c r="AU405" s="214"/>
      <c r="AV405" s="214"/>
      <c r="AW405" s="214"/>
      <c r="AX405" s="214"/>
      <c r="AY405" s="214"/>
      <c r="AZ405" s="214"/>
      <c r="BA405" s="214"/>
      <c r="BB405" s="214"/>
      <c r="BC405" s="214"/>
      <c r="BD405" s="214"/>
      <c r="BE405" s="214"/>
      <c r="BF405" s="214"/>
      <c r="BG405" s="214"/>
      <c r="BH405" s="214"/>
      <c r="BI405" s="214"/>
      <c r="BJ405" s="214"/>
      <c r="BK405" s="214"/>
      <c r="BL405" s="214"/>
      <c r="BM405" s="214"/>
      <c r="BN405" s="214"/>
      <c r="BO405" s="214"/>
      <c r="BP405" s="214"/>
      <c r="BQ405" s="214"/>
      <c r="BR405" s="214"/>
      <c r="BS405" s="214"/>
      <c r="BT405" s="214"/>
      <c r="BU405" s="214"/>
      <c r="BV405" s="214"/>
      <c r="BW405" s="214"/>
      <c r="BX405" s="214"/>
      <c r="BY405" s="214"/>
      <c r="BZ405" s="214"/>
      <c r="CA405" s="214"/>
      <c r="CB405" s="214"/>
      <c r="CC405" s="214"/>
      <c r="CD405" s="214"/>
      <c r="CE405" s="214"/>
      <c r="CF405" s="214"/>
    </row>
    <row r="406" spans="1:84" x14ac:dyDescent="0.25">
      <c r="A406" s="214"/>
      <c r="B406" s="214"/>
      <c r="C406" s="214"/>
      <c r="D406" s="214"/>
      <c r="E406" s="214"/>
      <c r="F406" s="214"/>
      <c r="G406" s="214"/>
      <c r="H406" s="214"/>
      <c r="I406" s="214"/>
      <c r="J406" s="214"/>
      <c r="K406" s="214"/>
      <c r="L406" s="214"/>
      <c r="M406" s="214"/>
      <c r="N406" s="214"/>
      <c r="O406" s="214"/>
      <c r="P406" s="214"/>
      <c r="Q406" s="214"/>
      <c r="R406" s="214"/>
      <c r="S406" s="214"/>
      <c r="T406" s="214"/>
      <c r="U406" s="214"/>
      <c r="V406" s="214"/>
      <c r="W406" s="214"/>
      <c r="X406" s="214"/>
      <c r="Y406" s="214"/>
      <c r="Z406" s="214"/>
      <c r="AA406" s="214"/>
      <c r="AB406" s="214"/>
      <c r="AC406" s="214"/>
      <c r="AD406" s="214"/>
      <c r="AE406" s="214"/>
      <c r="AF406" s="214"/>
      <c r="AG406" s="214"/>
      <c r="AH406" s="214"/>
      <c r="AI406" s="214"/>
      <c r="AJ406" s="214"/>
      <c r="AK406" s="214"/>
      <c r="AL406" s="214"/>
      <c r="AM406" s="214"/>
      <c r="AN406" s="214"/>
      <c r="AO406" s="214"/>
      <c r="AP406" s="214"/>
      <c r="AQ406" s="214"/>
      <c r="AR406" s="214"/>
      <c r="AS406" s="214"/>
      <c r="AT406" s="214"/>
      <c r="AU406" s="214"/>
      <c r="AV406" s="214"/>
      <c r="AW406" s="214"/>
      <c r="AX406" s="214"/>
      <c r="AY406" s="214"/>
      <c r="AZ406" s="214"/>
      <c r="BA406" s="214"/>
      <c r="BB406" s="214"/>
      <c r="BC406" s="214"/>
      <c r="BD406" s="214"/>
      <c r="BE406" s="214"/>
      <c r="BF406" s="214"/>
      <c r="BG406" s="214"/>
      <c r="BH406" s="214"/>
      <c r="BI406" s="214"/>
      <c r="BJ406" s="214"/>
      <c r="BK406" s="214"/>
      <c r="BL406" s="214"/>
      <c r="BM406" s="214"/>
      <c r="BN406" s="214"/>
      <c r="BO406" s="214"/>
      <c r="BP406" s="214"/>
      <c r="BQ406" s="214"/>
      <c r="BR406" s="214"/>
      <c r="BS406" s="214"/>
      <c r="BT406" s="214"/>
      <c r="BU406" s="214"/>
      <c r="BV406" s="214"/>
      <c r="BW406" s="214"/>
      <c r="BX406" s="214"/>
      <c r="BY406" s="214"/>
      <c r="BZ406" s="214"/>
      <c r="CA406" s="214"/>
      <c r="CB406" s="214"/>
      <c r="CC406" s="214"/>
      <c r="CD406" s="214"/>
      <c r="CE406" s="214"/>
      <c r="CF406" s="214"/>
    </row>
    <row r="407" spans="1:84" x14ac:dyDescent="0.25">
      <c r="A407" s="214"/>
      <c r="B407" s="214"/>
      <c r="C407" s="214"/>
      <c r="D407" s="214"/>
      <c r="E407" s="214"/>
      <c r="F407" s="214"/>
      <c r="G407" s="214"/>
      <c r="H407" s="214"/>
      <c r="I407" s="214"/>
      <c r="J407" s="214"/>
      <c r="K407" s="214"/>
      <c r="L407" s="214"/>
      <c r="M407" s="214"/>
      <c r="N407" s="214"/>
      <c r="O407" s="214"/>
      <c r="P407" s="214"/>
      <c r="Q407" s="214"/>
      <c r="R407" s="214"/>
      <c r="S407" s="214"/>
      <c r="T407" s="214"/>
      <c r="U407" s="214"/>
      <c r="V407" s="214"/>
      <c r="W407" s="214"/>
      <c r="X407" s="214"/>
      <c r="Y407" s="214"/>
      <c r="Z407" s="214"/>
      <c r="AA407" s="214"/>
      <c r="AB407" s="214"/>
      <c r="AC407" s="214"/>
      <c r="AD407" s="214"/>
      <c r="AE407" s="214"/>
      <c r="AF407" s="214"/>
      <c r="AG407" s="214"/>
      <c r="AH407" s="214"/>
      <c r="AI407" s="214"/>
      <c r="AJ407" s="214"/>
      <c r="AK407" s="214"/>
      <c r="AL407" s="214"/>
      <c r="AM407" s="214"/>
      <c r="AN407" s="214"/>
      <c r="AO407" s="214"/>
      <c r="AP407" s="214"/>
      <c r="AQ407" s="214"/>
      <c r="AR407" s="214"/>
      <c r="AS407" s="214"/>
      <c r="AT407" s="214"/>
      <c r="AU407" s="214"/>
      <c r="AV407" s="214"/>
      <c r="AW407" s="214"/>
      <c r="AX407" s="214"/>
      <c r="AY407" s="214"/>
      <c r="AZ407" s="214"/>
      <c r="BA407" s="214"/>
      <c r="BB407" s="214"/>
      <c r="BC407" s="214"/>
      <c r="BD407" s="214"/>
      <c r="BE407" s="214"/>
      <c r="BF407" s="214"/>
      <c r="BG407" s="214"/>
      <c r="BH407" s="214"/>
      <c r="BI407" s="214"/>
      <c r="BJ407" s="214"/>
      <c r="BK407" s="214"/>
      <c r="BL407" s="214"/>
      <c r="BM407" s="214"/>
      <c r="BN407" s="214"/>
      <c r="BO407" s="214"/>
      <c r="BP407" s="214"/>
      <c r="BQ407" s="214"/>
      <c r="BR407" s="214"/>
      <c r="BS407" s="214"/>
      <c r="BT407" s="214"/>
      <c r="BU407" s="214"/>
      <c r="BV407" s="214"/>
      <c r="BW407" s="214"/>
      <c r="BX407" s="214"/>
      <c r="BY407" s="214"/>
      <c r="BZ407" s="214"/>
      <c r="CA407" s="214"/>
      <c r="CB407" s="214"/>
      <c r="CC407" s="214"/>
      <c r="CD407" s="214"/>
      <c r="CE407" s="214"/>
      <c r="CF407" s="214"/>
    </row>
    <row r="408" spans="1:84" x14ac:dyDescent="0.25">
      <c r="A408" s="214"/>
      <c r="B408" s="214"/>
      <c r="C408" s="214"/>
      <c r="D408" s="214"/>
      <c r="E408" s="214"/>
      <c r="F408" s="214"/>
      <c r="G408" s="214"/>
      <c r="H408" s="214"/>
      <c r="I408" s="214"/>
      <c r="J408" s="214"/>
      <c r="K408" s="214"/>
      <c r="L408" s="214"/>
      <c r="M408" s="214"/>
      <c r="N408" s="214"/>
      <c r="O408" s="214"/>
      <c r="P408" s="214"/>
      <c r="Q408" s="214"/>
      <c r="R408" s="214"/>
      <c r="S408" s="214"/>
      <c r="T408" s="214"/>
      <c r="U408" s="214"/>
      <c r="V408" s="214"/>
      <c r="W408" s="214"/>
      <c r="X408" s="214"/>
      <c r="Y408" s="214"/>
      <c r="Z408" s="214"/>
      <c r="AA408" s="214"/>
      <c r="AB408" s="214"/>
      <c r="AC408" s="214"/>
      <c r="AD408" s="214"/>
      <c r="AE408" s="214"/>
      <c r="AF408" s="214"/>
      <c r="AG408" s="214"/>
      <c r="AH408" s="214"/>
      <c r="AI408" s="214"/>
      <c r="AJ408" s="214"/>
      <c r="AK408" s="214"/>
      <c r="AL408" s="214"/>
      <c r="AM408" s="214"/>
      <c r="AN408" s="214"/>
      <c r="AO408" s="214"/>
      <c r="AP408" s="214"/>
      <c r="AQ408" s="214"/>
      <c r="AR408" s="214"/>
      <c r="AS408" s="214"/>
      <c r="AT408" s="214"/>
      <c r="AU408" s="214"/>
      <c r="AV408" s="214"/>
      <c r="AW408" s="214"/>
      <c r="AX408" s="214"/>
      <c r="AY408" s="214"/>
      <c r="AZ408" s="214"/>
      <c r="BA408" s="214"/>
      <c r="BB408" s="214"/>
      <c r="BC408" s="214"/>
      <c r="BD408" s="214"/>
      <c r="BE408" s="214"/>
      <c r="BF408" s="214"/>
      <c r="BG408" s="214"/>
      <c r="BH408" s="214"/>
      <c r="BI408" s="214"/>
      <c r="BJ408" s="214"/>
      <c r="BK408" s="214"/>
      <c r="BL408" s="214"/>
      <c r="BM408" s="214"/>
      <c r="BN408" s="214"/>
      <c r="BO408" s="214"/>
      <c r="BP408" s="214"/>
      <c r="BQ408" s="214"/>
      <c r="BR408" s="214"/>
      <c r="BS408" s="214"/>
      <c r="BT408" s="214"/>
      <c r="BU408" s="214"/>
      <c r="BV408" s="214"/>
      <c r="BW408" s="214"/>
      <c r="BX408" s="214"/>
      <c r="BY408" s="214"/>
      <c r="BZ408" s="214"/>
      <c r="CA408" s="214"/>
      <c r="CB408" s="214"/>
      <c r="CC408" s="214"/>
      <c r="CD408" s="214"/>
      <c r="CE408" s="214"/>
      <c r="CF408" s="214"/>
    </row>
    <row r="409" spans="1:84" x14ac:dyDescent="0.25">
      <c r="A409" s="214"/>
      <c r="B409" s="214"/>
      <c r="C409" s="214"/>
      <c r="D409" s="214"/>
      <c r="E409" s="214"/>
      <c r="F409" s="214"/>
      <c r="G409" s="214"/>
      <c r="H409" s="214"/>
      <c r="I409" s="214"/>
      <c r="J409" s="214"/>
      <c r="K409" s="214"/>
      <c r="L409" s="214"/>
      <c r="M409" s="214"/>
      <c r="N409" s="214"/>
      <c r="O409" s="214"/>
      <c r="P409" s="214"/>
      <c r="Q409" s="214"/>
      <c r="R409" s="214"/>
      <c r="S409" s="214"/>
      <c r="T409" s="214"/>
      <c r="U409" s="214"/>
      <c r="V409" s="214"/>
      <c r="W409" s="214"/>
      <c r="X409" s="214"/>
      <c r="Y409" s="214"/>
      <c r="Z409" s="214"/>
      <c r="AA409" s="214"/>
      <c r="AB409" s="214"/>
      <c r="AC409" s="214"/>
      <c r="AD409" s="214"/>
      <c r="AE409" s="214"/>
      <c r="AF409" s="214"/>
      <c r="AG409" s="214"/>
      <c r="AH409" s="214"/>
      <c r="AI409" s="214"/>
      <c r="AJ409" s="214"/>
      <c r="AK409" s="214"/>
      <c r="AL409" s="214"/>
      <c r="AM409" s="214"/>
      <c r="AN409" s="214"/>
      <c r="AO409" s="214"/>
      <c r="AP409" s="214"/>
      <c r="AQ409" s="214"/>
      <c r="AR409" s="214"/>
      <c r="AS409" s="214"/>
      <c r="AT409" s="214"/>
      <c r="AU409" s="214"/>
      <c r="AV409" s="214"/>
      <c r="AW409" s="214"/>
      <c r="AX409" s="214"/>
      <c r="AY409" s="214"/>
      <c r="AZ409" s="214"/>
      <c r="BA409" s="214"/>
      <c r="BB409" s="214"/>
      <c r="BC409" s="214"/>
      <c r="BD409" s="214"/>
      <c r="BE409" s="214"/>
      <c r="BF409" s="214"/>
      <c r="BG409" s="214"/>
      <c r="BH409" s="214"/>
      <c r="BI409" s="214"/>
      <c r="BJ409" s="214"/>
      <c r="BK409" s="214"/>
      <c r="BL409" s="214"/>
      <c r="BM409" s="214"/>
      <c r="BN409" s="214"/>
      <c r="BO409" s="214"/>
      <c r="BP409" s="214"/>
      <c r="BQ409" s="214"/>
      <c r="BR409" s="214"/>
      <c r="BS409" s="214"/>
      <c r="BT409" s="214"/>
      <c r="BU409" s="214"/>
      <c r="BV409" s="214"/>
      <c r="BW409" s="214"/>
      <c r="BX409" s="214"/>
      <c r="BY409" s="214"/>
      <c r="BZ409" s="214"/>
      <c r="CA409" s="214"/>
      <c r="CB409" s="214"/>
      <c r="CC409" s="214"/>
      <c r="CD409" s="214"/>
      <c r="CE409" s="214"/>
      <c r="CF409" s="214"/>
    </row>
    <row r="410" spans="1:84" x14ac:dyDescent="0.25">
      <c r="A410" s="214"/>
      <c r="B410" s="214"/>
      <c r="C410" s="214"/>
      <c r="D410" s="214"/>
      <c r="E410" s="214"/>
      <c r="F410" s="214"/>
      <c r="G410" s="214"/>
      <c r="H410" s="214"/>
      <c r="I410" s="214"/>
      <c r="J410" s="214"/>
      <c r="K410" s="214"/>
      <c r="L410" s="214"/>
      <c r="M410" s="214"/>
      <c r="N410" s="214"/>
      <c r="O410" s="214"/>
      <c r="P410" s="214"/>
      <c r="Q410" s="214"/>
      <c r="R410" s="214"/>
      <c r="S410" s="214"/>
      <c r="T410" s="214"/>
      <c r="U410" s="214"/>
      <c r="V410" s="214"/>
      <c r="W410" s="214"/>
      <c r="X410" s="214"/>
      <c r="Y410" s="214"/>
      <c r="Z410" s="214"/>
      <c r="AA410" s="214"/>
      <c r="AB410" s="214"/>
      <c r="AC410" s="214"/>
      <c r="AD410" s="214"/>
      <c r="AE410" s="214"/>
      <c r="AF410" s="214"/>
      <c r="AG410" s="214"/>
      <c r="AH410" s="214"/>
      <c r="AI410" s="214"/>
      <c r="AJ410" s="214"/>
      <c r="AK410" s="214"/>
      <c r="AL410" s="214"/>
      <c r="AM410" s="214"/>
      <c r="AN410" s="214"/>
      <c r="AO410" s="214"/>
      <c r="AP410" s="214"/>
      <c r="AQ410" s="214"/>
      <c r="AR410" s="214"/>
      <c r="AS410" s="214"/>
      <c r="AT410" s="214"/>
      <c r="AU410" s="214"/>
      <c r="AV410" s="214"/>
      <c r="AW410" s="214"/>
      <c r="AX410" s="214"/>
      <c r="AY410" s="214"/>
      <c r="AZ410" s="214"/>
      <c r="BA410" s="214"/>
      <c r="BB410" s="214"/>
      <c r="BC410" s="214"/>
      <c r="BD410" s="214"/>
      <c r="BE410" s="214"/>
      <c r="BF410" s="214"/>
      <c r="BG410" s="214"/>
      <c r="BH410" s="214"/>
      <c r="BI410" s="214"/>
      <c r="BJ410" s="214"/>
      <c r="BK410" s="214"/>
      <c r="BL410" s="214"/>
      <c r="BM410" s="214"/>
      <c r="BN410" s="214"/>
      <c r="BO410" s="214"/>
      <c r="BP410" s="214"/>
      <c r="BQ410" s="214"/>
      <c r="BR410" s="214"/>
      <c r="BS410" s="214"/>
      <c r="BT410" s="214"/>
      <c r="BU410" s="214"/>
      <c r="BV410" s="214"/>
      <c r="BW410" s="214"/>
      <c r="BX410" s="214"/>
      <c r="BY410" s="214"/>
      <c r="BZ410" s="214"/>
      <c r="CA410" s="214"/>
      <c r="CB410" s="214"/>
      <c r="CC410" s="214"/>
      <c r="CD410" s="214"/>
      <c r="CE410" s="214"/>
      <c r="CF410" s="214"/>
    </row>
    <row r="411" spans="1:84" x14ac:dyDescent="0.25">
      <c r="A411" s="214"/>
      <c r="B411" s="214"/>
      <c r="C411" s="214"/>
      <c r="D411" s="214"/>
      <c r="E411" s="214"/>
      <c r="F411" s="214"/>
      <c r="G411" s="214"/>
      <c r="H411" s="214"/>
      <c r="I411" s="214"/>
      <c r="J411" s="214"/>
      <c r="K411" s="214"/>
      <c r="L411" s="214"/>
      <c r="M411" s="214"/>
      <c r="N411" s="214"/>
      <c r="O411" s="214"/>
      <c r="P411" s="214"/>
      <c r="Q411" s="214"/>
      <c r="R411" s="214"/>
      <c r="S411" s="214"/>
      <c r="T411" s="214"/>
      <c r="U411" s="214"/>
      <c r="V411" s="214"/>
      <c r="W411" s="214"/>
      <c r="X411" s="214"/>
      <c r="Y411" s="214"/>
      <c r="Z411" s="214"/>
      <c r="AA411" s="214"/>
      <c r="AB411" s="214"/>
      <c r="AC411" s="214"/>
      <c r="AD411" s="214"/>
      <c r="AE411" s="214"/>
      <c r="AF411" s="214"/>
      <c r="AG411" s="214"/>
      <c r="AH411" s="214"/>
      <c r="AI411" s="214"/>
      <c r="AJ411" s="214"/>
      <c r="AK411" s="214"/>
      <c r="AL411" s="214"/>
      <c r="AM411" s="214"/>
      <c r="AN411" s="214"/>
      <c r="AO411" s="214"/>
      <c r="AP411" s="214"/>
      <c r="AQ411" s="214"/>
      <c r="AR411" s="214"/>
      <c r="AS411" s="214"/>
      <c r="AT411" s="214"/>
      <c r="AU411" s="214"/>
      <c r="AV411" s="214"/>
      <c r="AW411" s="214"/>
      <c r="AX411" s="214"/>
      <c r="AY411" s="214"/>
      <c r="AZ411" s="214"/>
      <c r="BA411" s="214"/>
      <c r="BB411" s="214"/>
      <c r="BC411" s="214"/>
      <c r="BD411" s="214"/>
      <c r="BE411" s="214"/>
      <c r="BF411" s="214"/>
      <c r="BG411" s="214"/>
      <c r="BH411" s="214"/>
      <c r="BI411" s="214"/>
      <c r="BJ411" s="214"/>
      <c r="BK411" s="214"/>
      <c r="BL411" s="214"/>
      <c r="BM411" s="214"/>
      <c r="BN411" s="214"/>
      <c r="BO411" s="214"/>
      <c r="BP411" s="214"/>
      <c r="BQ411" s="214"/>
      <c r="BR411" s="214"/>
      <c r="BS411" s="214"/>
      <c r="BT411" s="214"/>
      <c r="BU411" s="214"/>
      <c r="BV411" s="214"/>
      <c r="BW411" s="214"/>
      <c r="BX411" s="214"/>
      <c r="BY411" s="214"/>
      <c r="BZ411" s="214"/>
      <c r="CA411" s="214"/>
      <c r="CB411" s="214"/>
      <c r="CC411" s="214"/>
      <c r="CD411" s="214"/>
      <c r="CE411" s="214"/>
      <c r="CF411" s="214"/>
    </row>
    <row r="412" spans="1:84" x14ac:dyDescent="0.25">
      <c r="A412" s="214"/>
      <c r="B412" s="214"/>
      <c r="C412" s="214"/>
      <c r="D412" s="214"/>
      <c r="E412" s="214"/>
      <c r="F412" s="214"/>
      <c r="G412" s="214"/>
      <c r="H412" s="214"/>
      <c r="I412" s="214"/>
      <c r="J412" s="214"/>
      <c r="K412" s="214"/>
      <c r="L412" s="214"/>
      <c r="M412" s="214"/>
      <c r="N412" s="214"/>
      <c r="O412" s="214"/>
      <c r="P412" s="214"/>
      <c r="Q412" s="214"/>
      <c r="R412" s="214"/>
      <c r="S412" s="214"/>
      <c r="T412" s="214"/>
      <c r="U412" s="214"/>
      <c r="V412" s="214"/>
      <c r="W412" s="214"/>
      <c r="X412" s="214"/>
      <c r="Y412" s="214"/>
      <c r="Z412" s="214"/>
      <c r="AA412" s="214"/>
      <c r="AB412" s="214"/>
      <c r="AC412" s="214"/>
      <c r="AD412" s="214"/>
      <c r="AE412" s="214"/>
      <c r="AF412" s="214"/>
      <c r="AG412" s="214"/>
      <c r="AH412" s="214"/>
      <c r="AI412" s="214"/>
      <c r="AJ412" s="214"/>
      <c r="AK412" s="214"/>
      <c r="AL412" s="214"/>
      <c r="AM412" s="214"/>
      <c r="AN412" s="214"/>
      <c r="AO412" s="214"/>
      <c r="AP412" s="214"/>
      <c r="AQ412" s="214"/>
      <c r="AR412" s="214"/>
      <c r="AS412" s="214"/>
      <c r="AT412" s="214"/>
      <c r="AU412" s="214"/>
      <c r="AV412" s="214"/>
      <c r="AW412" s="214"/>
      <c r="AX412" s="214"/>
      <c r="AY412" s="214"/>
      <c r="AZ412" s="214"/>
      <c r="BA412" s="214"/>
      <c r="BB412" s="214"/>
      <c r="BC412" s="214"/>
      <c r="BD412" s="214"/>
      <c r="BE412" s="214"/>
      <c r="BF412" s="214"/>
      <c r="BG412" s="214"/>
      <c r="BH412" s="214"/>
      <c r="BI412" s="214"/>
      <c r="BJ412" s="214"/>
      <c r="BK412" s="214"/>
      <c r="BL412" s="214"/>
      <c r="BM412" s="214"/>
      <c r="BN412" s="214"/>
      <c r="BO412" s="214"/>
      <c r="BP412" s="214"/>
      <c r="BQ412" s="214"/>
      <c r="BR412" s="214"/>
      <c r="BS412" s="214"/>
      <c r="BT412" s="214"/>
      <c r="BU412" s="214"/>
      <c r="BV412" s="214"/>
      <c r="BW412" s="214"/>
      <c r="BX412" s="214"/>
      <c r="BY412" s="214"/>
      <c r="BZ412" s="214"/>
      <c r="CA412" s="214"/>
      <c r="CB412" s="214"/>
      <c r="CC412" s="214"/>
      <c r="CD412" s="214"/>
      <c r="CE412" s="214"/>
      <c r="CF412" s="214"/>
    </row>
    <row r="413" spans="1:84" x14ac:dyDescent="0.25">
      <c r="A413" s="214"/>
      <c r="B413" s="214"/>
      <c r="C413" s="214"/>
      <c r="D413" s="214"/>
      <c r="E413" s="214"/>
      <c r="F413" s="214"/>
      <c r="G413" s="214"/>
      <c r="H413" s="214"/>
      <c r="I413" s="214"/>
      <c r="J413" s="214"/>
      <c r="K413" s="214"/>
      <c r="L413" s="214"/>
      <c r="M413" s="214"/>
      <c r="N413" s="214"/>
      <c r="O413" s="214"/>
      <c r="P413" s="214"/>
      <c r="Q413" s="214"/>
      <c r="R413" s="214"/>
      <c r="S413" s="214"/>
      <c r="T413" s="214"/>
      <c r="U413" s="214"/>
      <c r="V413" s="214"/>
      <c r="W413" s="214"/>
      <c r="X413" s="214"/>
      <c r="Y413" s="214"/>
      <c r="Z413" s="214"/>
      <c r="AA413" s="214"/>
      <c r="AB413" s="214"/>
      <c r="AC413" s="214"/>
      <c r="AD413" s="214"/>
      <c r="AE413" s="214"/>
      <c r="AF413" s="214"/>
      <c r="AG413" s="214"/>
      <c r="AH413" s="214"/>
      <c r="AI413" s="214"/>
      <c r="AJ413" s="214"/>
      <c r="AK413" s="214"/>
      <c r="AL413" s="214"/>
      <c r="AM413" s="214"/>
      <c r="AN413" s="214"/>
      <c r="AO413" s="214"/>
      <c r="AP413" s="214"/>
      <c r="AQ413" s="214"/>
      <c r="AR413" s="214"/>
      <c r="AS413" s="214"/>
      <c r="AT413" s="214"/>
      <c r="AU413" s="214"/>
      <c r="AV413" s="214"/>
      <c r="AW413" s="214"/>
      <c r="AX413" s="214"/>
      <c r="AY413" s="214"/>
      <c r="AZ413" s="214"/>
      <c r="BA413" s="214"/>
      <c r="BB413" s="214"/>
      <c r="BC413" s="214"/>
      <c r="BD413" s="214"/>
      <c r="BE413" s="214"/>
      <c r="BF413" s="214"/>
      <c r="BG413" s="214"/>
      <c r="BH413" s="214"/>
      <c r="BI413" s="214"/>
      <c r="BJ413" s="214"/>
      <c r="BK413" s="214"/>
      <c r="BL413" s="214"/>
      <c r="BM413" s="214"/>
      <c r="BN413" s="214"/>
      <c r="BO413" s="214"/>
      <c r="BP413" s="214"/>
      <c r="BQ413" s="214"/>
      <c r="BR413" s="214"/>
      <c r="BS413" s="214"/>
      <c r="BT413" s="214"/>
      <c r="BU413" s="214"/>
      <c r="BV413" s="214"/>
      <c r="BW413" s="214"/>
      <c r="BX413" s="214"/>
      <c r="BY413" s="214"/>
      <c r="BZ413" s="214"/>
      <c r="CA413" s="214"/>
      <c r="CB413" s="214"/>
      <c r="CC413" s="214"/>
      <c r="CD413" s="214"/>
      <c r="CE413" s="214"/>
      <c r="CF413" s="214"/>
    </row>
    <row r="414" spans="1:84" x14ac:dyDescent="0.25">
      <c r="A414" s="214"/>
      <c r="B414" s="214"/>
      <c r="C414" s="214"/>
      <c r="D414" s="214"/>
      <c r="E414" s="214"/>
      <c r="F414" s="214"/>
      <c r="G414" s="214"/>
      <c r="H414" s="214"/>
      <c r="I414" s="214"/>
      <c r="J414" s="214"/>
      <c r="K414" s="214"/>
      <c r="L414" s="214"/>
      <c r="M414" s="214"/>
      <c r="N414" s="214"/>
      <c r="O414" s="214"/>
      <c r="P414" s="214"/>
      <c r="Q414" s="214"/>
      <c r="R414" s="214"/>
      <c r="S414" s="214"/>
      <c r="T414" s="214"/>
      <c r="U414" s="214"/>
      <c r="V414" s="214"/>
      <c r="W414" s="214"/>
      <c r="X414" s="214"/>
      <c r="Y414" s="214"/>
      <c r="Z414" s="214"/>
      <c r="AA414" s="214"/>
      <c r="AB414" s="214"/>
      <c r="AC414" s="214"/>
      <c r="AD414" s="214"/>
      <c r="AE414" s="214"/>
      <c r="AF414" s="214"/>
      <c r="AG414" s="214"/>
      <c r="AH414" s="214"/>
      <c r="AI414" s="214"/>
      <c r="AJ414" s="214"/>
      <c r="AK414" s="214"/>
      <c r="AL414" s="214"/>
      <c r="AM414" s="214"/>
      <c r="AN414" s="214"/>
      <c r="AO414" s="214"/>
      <c r="AP414" s="214"/>
      <c r="AQ414" s="214"/>
      <c r="AR414" s="214"/>
      <c r="AS414" s="214"/>
      <c r="AT414" s="214"/>
      <c r="AU414" s="214"/>
      <c r="AV414" s="214"/>
      <c r="AW414" s="214"/>
      <c r="AX414" s="214"/>
      <c r="AY414" s="214"/>
      <c r="AZ414" s="214"/>
      <c r="BA414" s="214"/>
      <c r="BB414" s="214"/>
      <c r="BC414" s="214"/>
      <c r="BD414" s="214"/>
      <c r="BE414" s="214"/>
      <c r="BF414" s="214"/>
      <c r="BG414" s="214"/>
      <c r="BH414" s="214"/>
      <c r="BI414" s="214"/>
      <c r="BJ414" s="214"/>
      <c r="BK414" s="214"/>
      <c r="BL414" s="214"/>
      <c r="BM414" s="214"/>
      <c r="BN414" s="214"/>
      <c r="BO414" s="214"/>
      <c r="BP414" s="214"/>
      <c r="BQ414" s="214"/>
      <c r="BR414" s="214"/>
      <c r="BS414" s="214"/>
      <c r="BT414" s="214"/>
      <c r="BU414" s="214"/>
      <c r="BV414" s="214"/>
      <c r="BW414" s="214"/>
      <c r="BX414" s="214"/>
      <c r="BY414" s="214"/>
      <c r="BZ414" s="214"/>
      <c r="CA414" s="214"/>
      <c r="CB414" s="214"/>
      <c r="CC414" s="214"/>
      <c r="CD414" s="214"/>
      <c r="CE414" s="214"/>
      <c r="CF414" s="214"/>
    </row>
    <row r="415" spans="1:84" x14ac:dyDescent="0.25">
      <c r="A415" s="214"/>
      <c r="B415" s="214"/>
      <c r="C415" s="214"/>
      <c r="D415" s="214"/>
      <c r="E415" s="214"/>
      <c r="F415" s="214"/>
      <c r="G415" s="214"/>
      <c r="H415" s="214"/>
      <c r="I415" s="214"/>
      <c r="J415" s="214"/>
      <c r="K415" s="214"/>
      <c r="L415" s="214"/>
      <c r="M415" s="214"/>
      <c r="N415" s="214"/>
      <c r="O415" s="214"/>
      <c r="P415" s="214"/>
      <c r="Q415" s="214"/>
      <c r="R415" s="214"/>
      <c r="S415" s="214"/>
      <c r="T415" s="214"/>
      <c r="U415" s="214"/>
      <c r="V415" s="214"/>
      <c r="W415" s="214"/>
      <c r="X415" s="214"/>
      <c r="Y415" s="214"/>
      <c r="Z415" s="214"/>
      <c r="AA415" s="214"/>
      <c r="AB415" s="214"/>
      <c r="AC415" s="214"/>
      <c r="AD415" s="214"/>
      <c r="AE415" s="214"/>
      <c r="AF415" s="214"/>
      <c r="AG415" s="214"/>
      <c r="AH415" s="214"/>
      <c r="AI415" s="214"/>
      <c r="AJ415" s="214"/>
      <c r="AK415" s="214"/>
      <c r="AL415" s="214"/>
      <c r="AM415" s="214"/>
      <c r="AN415" s="214"/>
      <c r="AO415" s="214"/>
      <c r="AP415" s="214"/>
      <c r="AQ415" s="214"/>
      <c r="AR415" s="214"/>
      <c r="AS415" s="214"/>
      <c r="AT415" s="214"/>
      <c r="AU415" s="214"/>
      <c r="AV415" s="214"/>
      <c r="AW415" s="214"/>
      <c r="AX415" s="214"/>
      <c r="AY415" s="214"/>
      <c r="AZ415" s="214"/>
      <c r="BA415" s="214"/>
      <c r="BB415" s="214"/>
      <c r="BC415" s="214"/>
      <c r="BD415" s="214"/>
      <c r="BE415" s="214"/>
      <c r="BF415" s="214"/>
      <c r="BG415" s="214"/>
      <c r="BH415" s="214"/>
      <c r="BI415" s="214"/>
      <c r="BJ415" s="214"/>
      <c r="BK415" s="214"/>
      <c r="BL415" s="214"/>
      <c r="BM415" s="214"/>
      <c r="BN415" s="214"/>
      <c r="BO415" s="214"/>
      <c r="BP415" s="214"/>
      <c r="BQ415" s="214"/>
      <c r="BR415" s="214"/>
      <c r="BS415" s="214"/>
      <c r="BT415" s="214"/>
      <c r="BU415" s="214"/>
      <c r="BV415" s="214"/>
      <c r="BW415" s="214"/>
      <c r="BX415" s="214"/>
      <c r="BY415" s="214"/>
      <c r="BZ415" s="214"/>
      <c r="CA415" s="214"/>
      <c r="CB415" s="214"/>
      <c r="CC415" s="214"/>
      <c r="CD415" s="214"/>
      <c r="CE415" s="214"/>
      <c r="CF415" s="214"/>
    </row>
    <row r="416" spans="1:84" x14ac:dyDescent="0.25">
      <c r="A416" s="214"/>
      <c r="B416" s="214"/>
      <c r="C416" s="214"/>
      <c r="D416" s="214"/>
      <c r="E416" s="214"/>
      <c r="F416" s="214"/>
      <c r="G416" s="214"/>
      <c r="H416" s="214"/>
      <c r="I416" s="214"/>
      <c r="J416" s="214"/>
      <c r="K416" s="214"/>
      <c r="L416" s="214"/>
      <c r="M416" s="214"/>
      <c r="N416" s="214"/>
      <c r="O416" s="214"/>
      <c r="P416" s="214"/>
      <c r="Q416" s="214"/>
      <c r="R416" s="214"/>
      <c r="S416" s="214"/>
      <c r="T416" s="214"/>
      <c r="U416" s="214"/>
      <c r="V416" s="214"/>
      <c r="W416" s="214"/>
      <c r="X416" s="214"/>
      <c r="Y416" s="214"/>
      <c r="Z416" s="214"/>
      <c r="AA416" s="214"/>
      <c r="AB416" s="214"/>
      <c r="AC416" s="214"/>
      <c r="AD416" s="214"/>
      <c r="AE416" s="214"/>
      <c r="AF416" s="214"/>
      <c r="AG416" s="214"/>
      <c r="AH416" s="214"/>
      <c r="AI416" s="214"/>
      <c r="AJ416" s="214"/>
      <c r="AK416" s="214"/>
      <c r="AL416" s="214"/>
      <c r="AM416" s="214"/>
      <c r="AN416" s="214"/>
      <c r="AO416" s="214"/>
      <c r="AP416" s="214"/>
      <c r="AQ416" s="214"/>
      <c r="AR416" s="214"/>
      <c r="AS416" s="214"/>
      <c r="AT416" s="214"/>
      <c r="AU416" s="214"/>
      <c r="AV416" s="214"/>
      <c r="AW416" s="214"/>
      <c r="AX416" s="214"/>
      <c r="AY416" s="214"/>
      <c r="AZ416" s="214"/>
      <c r="BA416" s="214"/>
      <c r="BB416" s="214"/>
      <c r="BC416" s="214"/>
      <c r="BD416" s="214"/>
      <c r="BE416" s="214"/>
      <c r="BF416" s="214"/>
      <c r="BG416" s="214"/>
      <c r="BH416" s="214"/>
      <c r="BI416" s="214"/>
      <c r="BJ416" s="214"/>
      <c r="BK416" s="214"/>
      <c r="BL416" s="214"/>
      <c r="BM416" s="214"/>
      <c r="BN416" s="214"/>
      <c r="BO416" s="214"/>
      <c r="BP416" s="214"/>
      <c r="BQ416" s="214"/>
      <c r="BR416" s="214"/>
      <c r="BS416" s="214"/>
      <c r="BT416" s="214"/>
      <c r="BU416" s="214"/>
      <c r="BV416" s="214"/>
      <c r="BW416" s="214"/>
      <c r="BX416" s="214"/>
      <c r="BY416" s="214"/>
      <c r="BZ416" s="214"/>
      <c r="CA416" s="214"/>
      <c r="CB416" s="214"/>
      <c r="CC416" s="214"/>
      <c r="CD416" s="214"/>
      <c r="CE416" s="214"/>
      <c r="CF416" s="214"/>
    </row>
    <row r="417" spans="1:84" x14ac:dyDescent="0.25">
      <c r="A417" s="214"/>
      <c r="B417" s="214"/>
      <c r="C417" s="214"/>
      <c r="D417" s="214"/>
      <c r="E417" s="214"/>
      <c r="F417" s="214"/>
      <c r="G417" s="214"/>
      <c r="H417" s="214"/>
      <c r="I417" s="214"/>
      <c r="J417" s="214"/>
      <c r="K417" s="214"/>
      <c r="L417" s="214"/>
      <c r="M417" s="214"/>
      <c r="N417" s="214"/>
      <c r="O417" s="214"/>
      <c r="P417" s="214"/>
      <c r="Q417" s="214"/>
      <c r="R417" s="214"/>
      <c r="S417" s="214"/>
      <c r="T417" s="214"/>
      <c r="U417" s="214"/>
      <c r="V417" s="214"/>
      <c r="W417" s="214"/>
      <c r="X417" s="214"/>
      <c r="Y417" s="214"/>
      <c r="Z417" s="214"/>
      <c r="AA417" s="214"/>
      <c r="AB417" s="214"/>
      <c r="AC417" s="214"/>
      <c r="AD417" s="214"/>
      <c r="AE417" s="214"/>
      <c r="AF417" s="214"/>
      <c r="AG417" s="214"/>
      <c r="AH417" s="214"/>
      <c r="AI417" s="214"/>
      <c r="AJ417" s="214"/>
      <c r="AK417" s="214"/>
      <c r="AL417" s="214"/>
      <c r="AM417" s="214"/>
      <c r="AN417" s="214"/>
      <c r="AO417" s="214"/>
      <c r="AP417" s="214"/>
      <c r="AQ417" s="214"/>
      <c r="AR417" s="214"/>
      <c r="AS417" s="214"/>
      <c r="AT417" s="214"/>
      <c r="AU417" s="214"/>
      <c r="AV417" s="214"/>
      <c r="AW417" s="214"/>
      <c r="AX417" s="214"/>
      <c r="AY417" s="214"/>
      <c r="AZ417" s="214"/>
      <c r="BA417" s="214"/>
      <c r="BB417" s="214"/>
      <c r="BC417" s="214"/>
      <c r="BD417" s="214"/>
      <c r="BE417" s="214"/>
      <c r="BF417" s="214"/>
      <c r="BG417" s="214"/>
      <c r="BH417" s="214"/>
      <c r="BI417" s="214"/>
      <c r="BJ417" s="214"/>
      <c r="BK417" s="214"/>
      <c r="BL417" s="214"/>
      <c r="BM417" s="214"/>
      <c r="BN417" s="214"/>
      <c r="BO417" s="214"/>
      <c r="BP417" s="214"/>
      <c r="BQ417" s="214"/>
      <c r="BR417" s="214"/>
      <c r="BS417" s="214"/>
      <c r="BT417" s="214"/>
      <c r="BU417" s="214"/>
      <c r="BV417" s="214"/>
      <c r="BW417" s="214"/>
      <c r="BX417" s="214"/>
      <c r="BY417" s="214"/>
      <c r="BZ417" s="214"/>
      <c r="CA417" s="214"/>
      <c r="CB417" s="214"/>
      <c r="CC417" s="214"/>
      <c r="CD417" s="214"/>
      <c r="CE417" s="214"/>
      <c r="CF417" s="214"/>
    </row>
    <row r="418" spans="1:84" x14ac:dyDescent="0.25">
      <c r="A418" s="214"/>
      <c r="B418" s="214"/>
      <c r="C418" s="214"/>
      <c r="D418" s="214"/>
      <c r="E418" s="214"/>
      <c r="F418" s="214"/>
      <c r="G418" s="214"/>
      <c r="H418" s="214"/>
      <c r="I418" s="214"/>
      <c r="J418" s="214"/>
      <c r="K418" s="214"/>
      <c r="L418" s="214"/>
      <c r="M418" s="214"/>
      <c r="N418" s="214"/>
      <c r="O418" s="214"/>
      <c r="P418" s="214"/>
      <c r="Q418" s="214"/>
      <c r="R418" s="214"/>
      <c r="S418" s="214"/>
      <c r="T418" s="214"/>
      <c r="U418" s="214"/>
      <c r="V418" s="214"/>
      <c r="W418" s="214"/>
      <c r="X418" s="214"/>
      <c r="Y418" s="214"/>
      <c r="Z418" s="214"/>
      <c r="AA418" s="214"/>
      <c r="AB418" s="214"/>
      <c r="AC418" s="214"/>
      <c r="AD418" s="214"/>
      <c r="AE418" s="214"/>
      <c r="AF418" s="214"/>
      <c r="AG418" s="214"/>
      <c r="AH418" s="214"/>
      <c r="AI418" s="214"/>
      <c r="AJ418" s="214"/>
      <c r="AK418" s="214"/>
      <c r="AL418" s="214"/>
      <c r="AM418" s="214"/>
      <c r="AN418" s="214"/>
      <c r="AO418" s="214"/>
      <c r="AP418" s="214"/>
      <c r="AQ418" s="214"/>
      <c r="AR418" s="214"/>
      <c r="AS418" s="214"/>
      <c r="AT418" s="214"/>
      <c r="AU418" s="214"/>
      <c r="AV418" s="214"/>
      <c r="AW418" s="214"/>
      <c r="AX418" s="214"/>
      <c r="AY418" s="214"/>
      <c r="AZ418" s="214"/>
      <c r="BA418" s="214"/>
      <c r="BB418" s="214"/>
      <c r="BC418" s="214"/>
      <c r="BD418" s="214"/>
      <c r="BE418" s="214"/>
      <c r="BF418" s="214"/>
      <c r="BG418" s="214"/>
      <c r="BH418" s="214"/>
      <c r="BI418" s="214"/>
      <c r="BJ418" s="214"/>
      <c r="BK418" s="214"/>
      <c r="BL418" s="214"/>
      <c r="BM418" s="214"/>
      <c r="BN418" s="214"/>
      <c r="BO418" s="214"/>
      <c r="BP418" s="214"/>
      <c r="BQ418" s="214"/>
      <c r="BR418" s="214"/>
      <c r="BS418" s="214"/>
      <c r="BT418" s="214"/>
      <c r="BU418" s="214"/>
      <c r="BV418" s="214"/>
      <c r="BW418" s="214"/>
      <c r="BX418" s="214"/>
      <c r="BY418" s="214"/>
      <c r="BZ418" s="214"/>
      <c r="CA418" s="214"/>
      <c r="CB418" s="214"/>
      <c r="CC418" s="214"/>
      <c r="CD418" s="214"/>
      <c r="CE418" s="214"/>
      <c r="CF418" s="214"/>
    </row>
    <row r="419" spans="1:84" x14ac:dyDescent="0.25">
      <c r="A419" s="214"/>
      <c r="B419" s="214"/>
      <c r="C419" s="214"/>
      <c r="D419" s="214"/>
      <c r="E419" s="214"/>
      <c r="F419" s="214"/>
      <c r="G419" s="214"/>
      <c r="H419" s="214"/>
      <c r="I419" s="214"/>
      <c r="J419" s="214"/>
      <c r="K419" s="214"/>
      <c r="L419" s="214"/>
      <c r="M419" s="214"/>
      <c r="N419" s="214"/>
      <c r="O419" s="214"/>
      <c r="P419" s="214"/>
      <c r="Q419" s="214"/>
      <c r="R419" s="214"/>
      <c r="S419" s="214"/>
      <c r="T419" s="214"/>
      <c r="U419" s="214"/>
      <c r="V419" s="214"/>
      <c r="W419" s="214"/>
      <c r="X419" s="214"/>
      <c r="Y419" s="214"/>
      <c r="Z419" s="214"/>
      <c r="AA419" s="214"/>
      <c r="AB419" s="214"/>
      <c r="AC419" s="214"/>
      <c r="AD419" s="214"/>
      <c r="AE419" s="214"/>
      <c r="AF419" s="214"/>
      <c r="AG419" s="214"/>
      <c r="AH419" s="214"/>
      <c r="AI419" s="214"/>
      <c r="AJ419" s="214"/>
      <c r="AK419" s="214"/>
      <c r="AL419" s="214"/>
      <c r="AM419" s="214"/>
      <c r="AN419" s="214"/>
      <c r="AO419" s="214"/>
      <c r="AP419" s="214"/>
      <c r="AQ419" s="214"/>
      <c r="AR419" s="214"/>
      <c r="AS419" s="214"/>
      <c r="AT419" s="214"/>
      <c r="AU419" s="214"/>
      <c r="AV419" s="214"/>
      <c r="AW419" s="214"/>
      <c r="AX419" s="214"/>
      <c r="AY419" s="214"/>
      <c r="AZ419" s="214"/>
      <c r="BA419" s="214"/>
      <c r="BB419" s="214"/>
      <c r="BC419" s="214"/>
      <c r="BD419" s="214"/>
      <c r="BE419" s="214"/>
      <c r="BF419" s="214"/>
      <c r="BG419" s="214"/>
      <c r="BH419" s="214"/>
      <c r="BI419" s="214"/>
      <c r="BJ419" s="214"/>
      <c r="BK419" s="214"/>
      <c r="BL419" s="214"/>
      <c r="BM419" s="214"/>
      <c r="BN419" s="214"/>
      <c r="BO419" s="214"/>
      <c r="BP419" s="214"/>
      <c r="BQ419" s="214"/>
      <c r="BR419" s="214"/>
      <c r="BS419" s="214"/>
      <c r="BT419" s="214"/>
      <c r="BU419" s="214"/>
      <c r="BV419" s="214"/>
      <c r="BW419" s="214"/>
      <c r="BX419" s="214"/>
      <c r="BY419" s="214"/>
      <c r="BZ419" s="214"/>
      <c r="CA419" s="214"/>
      <c r="CB419" s="214"/>
      <c r="CC419" s="214"/>
      <c r="CD419" s="214"/>
      <c r="CE419" s="214"/>
      <c r="CF419" s="214"/>
    </row>
    <row r="420" spans="1:84" x14ac:dyDescent="0.25">
      <c r="A420" s="214"/>
      <c r="B420" s="214"/>
      <c r="C420" s="214"/>
      <c r="D420" s="214"/>
      <c r="E420" s="214"/>
      <c r="F420" s="214"/>
      <c r="G420" s="214"/>
      <c r="H420" s="214"/>
      <c r="I420" s="214"/>
      <c r="J420" s="214"/>
      <c r="K420" s="214"/>
      <c r="L420" s="214"/>
      <c r="M420" s="214"/>
      <c r="N420" s="214"/>
      <c r="O420" s="214"/>
      <c r="P420" s="214"/>
      <c r="Q420" s="214"/>
      <c r="R420" s="214"/>
      <c r="S420" s="214"/>
      <c r="T420" s="214"/>
      <c r="U420" s="214"/>
      <c r="V420" s="214"/>
      <c r="W420" s="214"/>
      <c r="X420" s="214"/>
      <c r="Y420" s="214"/>
      <c r="Z420" s="214"/>
      <c r="AA420" s="214"/>
      <c r="AB420" s="214"/>
      <c r="AC420" s="214"/>
      <c r="AD420" s="214"/>
      <c r="AE420" s="214"/>
      <c r="AF420" s="214"/>
      <c r="AG420" s="214"/>
      <c r="AH420" s="214"/>
      <c r="AI420" s="214"/>
      <c r="AJ420" s="214"/>
      <c r="AK420" s="214"/>
      <c r="AL420" s="214"/>
      <c r="AM420" s="214"/>
      <c r="AN420" s="214"/>
      <c r="AO420" s="214"/>
      <c r="AP420" s="214"/>
      <c r="AQ420" s="214"/>
      <c r="AR420" s="214"/>
      <c r="AS420" s="214"/>
      <c r="AT420" s="214"/>
      <c r="AU420" s="214"/>
      <c r="AV420" s="214"/>
      <c r="AW420" s="214"/>
      <c r="AX420" s="214"/>
      <c r="AY420" s="214"/>
      <c r="AZ420" s="214"/>
      <c r="BA420" s="214"/>
      <c r="BB420" s="214"/>
      <c r="BC420" s="214"/>
      <c r="BD420" s="214"/>
      <c r="BE420" s="214"/>
      <c r="BF420" s="214"/>
      <c r="BG420" s="214"/>
      <c r="BH420" s="214"/>
      <c r="BI420" s="214"/>
      <c r="BJ420" s="214"/>
      <c r="BK420" s="214"/>
      <c r="BL420" s="214"/>
      <c r="BM420" s="214"/>
      <c r="BN420" s="214"/>
      <c r="BO420" s="214"/>
      <c r="BP420" s="214"/>
      <c r="BQ420" s="214"/>
      <c r="BR420" s="214"/>
      <c r="BS420" s="214"/>
      <c r="BT420" s="214"/>
      <c r="BU420" s="214"/>
      <c r="BV420" s="214"/>
      <c r="BW420" s="214"/>
      <c r="BX420" s="214"/>
      <c r="BY420" s="214"/>
      <c r="BZ420" s="214"/>
      <c r="CA420" s="214"/>
      <c r="CB420" s="214"/>
      <c r="CC420" s="214"/>
      <c r="CD420" s="214"/>
      <c r="CE420" s="214"/>
      <c r="CF420" s="214"/>
    </row>
    <row r="421" spans="1:84" x14ac:dyDescent="0.25">
      <c r="A421" s="214"/>
      <c r="B421" s="214"/>
      <c r="C421" s="214"/>
      <c r="D421" s="214"/>
      <c r="E421" s="214"/>
      <c r="F421" s="214"/>
      <c r="G421" s="214"/>
      <c r="H421" s="214"/>
      <c r="I421" s="214"/>
      <c r="J421" s="214"/>
      <c r="K421" s="214"/>
      <c r="L421" s="214"/>
      <c r="M421" s="214"/>
      <c r="N421" s="214"/>
      <c r="O421" s="214"/>
      <c r="P421" s="214"/>
      <c r="Q421" s="214"/>
      <c r="R421" s="214"/>
      <c r="S421" s="214"/>
      <c r="T421" s="214"/>
      <c r="U421" s="214"/>
      <c r="V421" s="214"/>
      <c r="W421" s="214"/>
      <c r="X421" s="214"/>
      <c r="Y421" s="214"/>
      <c r="Z421" s="214"/>
      <c r="AA421" s="214"/>
      <c r="AB421" s="214"/>
      <c r="AC421" s="214"/>
      <c r="AD421" s="214"/>
      <c r="AE421" s="214"/>
      <c r="AF421" s="214"/>
      <c r="AG421" s="214"/>
      <c r="AH421" s="214"/>
      <c r="AI421" s="214"/>
      <c r="AJ421" s="214"/>
      <c r="AK421" s="214"/>
      <c r="AL421" s="214"/>
      <c r="AM421" s="214"/>
      <c r="AN421" s="214"/>
      <c r="AO421" s="214"/>
      <c r="AP421" s="214"/>
      <c r="AQ421" s="214"/>
      <c r="AR421" s="214"/>
      <c r="AS421" s="214"/>
      <c r="AT421" s="214"/>
      <c r="AU421" s="214"/>
      <c r="AV421" s="214"/>
      <c r="AW421" s="214"/>
      <c r="AX421" s="214"/>
      <c r="AY421" s="214"/>
      <c r="AZ421" s="214"/>
      <c r="BA421" s="214"/>
      <c r="BB421" s="214"/>
      <c r="BC421" s="214"/>
      <c r="BD421" s="214"/>
      <c r="BE421" s="214"/>
      <c r="BF421" s="214"/>
      <c r="BG421" s="214"/>
      <c r="BH421" s="214"/>
      <c r="BI421" s="214"/>
      <c r="BJ421" s="214"/>
      <c r="BK421" s="214"/>
      <c r="BL421" s="214"/>
      <c r="BM421" s="214"/>
      <c r="BN421" s="214"/>
      <c r="BO421" s="214"/>
      <c r="BP421" s="214"/>
      <c r="BQ421" s="214"/>
      <c r="BR421" s="214"/>
      <c r="BS421" s="214"/>
      <c r="BT421" s="214"/>
      <c r="BU421" s="214"/>
      <c r="BV421" s="214"/>
      <c r="BW421" s="214"/>
      <c r="BX421" s="214"/>
      <c r="BY421" s="214"/>
      <c r="BZ421" s="214"/>
      <c r="CA421" s="214"/>
      <c r="CB421" s="214"/>
      <c r="CC421" s="214"/>
      <c r="CD421" s="214"/>
      <c r="CE421" s="214"/>
      <c r="CF421" s="214"/>
    </row>
    <row r="422" spans="1:84" x14ac:dyDescent="0.25">
      <c r="A422" s="214"/>
      <c r="B422" s="214"/>
      <c r="C422" s="214"/>
      <c r="D422" s="214"/>
      <c r="E422" s="214"/>
      <c r="F422" s="214"/>
      <c r="G422" s="214"/>
      <c r="H422" s="214"/>
      <c r="I422" s="214"/>
      <c r="J422" s="214"/>
      <c r="K422" s="214"/>
      <c r="L422" s="214"/>
      <c r="M422" s="214"/>
      <c r="N422" s="214"/>
      <c r="O422" s="214"/>
      <c r="P422" s="214"/>
      <c r="Q422" s="214"/>
      <c r="R422" s="214"/>
      <c r="S422" s="214"/>
      <c r="T422" s="214"/>
      <c r="U422" s="214"/>
      <c r="V422" s="214"/>
      <c r="W422" s="214"/>
      <c r="X422" s="214"/>
      <c r="Y422" s="214"/>
      <c r="Z422" s="214"/>
      <c r="AA422" s="214"/>
      <c r="AB422" s="214"/>
      <c r="AC422" s="214"/>
      <c r="AD422" s="214"/>
      <c r="AE422" s="214"/>
      <c r="AF422" s="214"/>
      <c r="AG422" s="214"/>
      <c r="AH422" s="214"/>
      <c r="AI422" s="214"/>
      <c r="AJ422" s="214"/>
      <c r="AK422" s="214"/>
      <c r="AL422" s="214"/>
      <c r="AM422" s="214"/>
      <c r="AN422" s="214"/>
      <c r="AO422" s="214"/>
      <c r="AP422" s="214"/>
      <c r="AQ422" s="214"/>
      <c r="AR422" s="214"/>
      <c r="AS422" s="214"/>
      <c r="AT422" s="214"/>
      <c r="AU422" s="214"/>
      <c r="AV422" s="214"/>
      <c r="AW422" s="214"/>
      <c r="AX422" s="214"/>
      <c r="AY422" s="214"/>
      <c r="AZ422" s="214"/>
      <c r="BA422" s="214"/>
      <c r="BB422" s="214"/>
      <c r="BC422" s="214"/>
      <c r="BD422" s="214"/>
      <c r="BE422" s="214"/>
      <c r="BF422" s="214"/>
      <c r="BG422" s="214"/>
      <c r="BH422" s="214"/>
      <c r="BI422" s="214"/>
      <c r="BJ422" s="214"/>
      <c r="BK422" s="214"/>
      <c r="BL422" s="214"/>
      <c r="BM422" s="214"/>
      <c r="BN422" s="214"/>
      <c r="BO422" s="214"/>
      <c r="BP422" s="214"/>
      <c r="BQ422" s="214"/>
      <c r="BR422" s="214"/>
      <c r="BS422" s="214"/>
      <c r="BT422" s="214"/>
      <c r="BU422" s="214"/>
      <c r="BV422" s="214"/>
      <c r="BW422" s="214"/>
      <c r="BX422" s="214"/>
      <c r="BY422" s="214"/>
      <c r="BZ422" s="214"/>
      <c r="CA422" s="214"/>
      <c r="CB422" s="214"/>
      <c r="CC422" s="214"/>
      <c r="CD422" s="214"/>
      <c r="CE422" s="214"/>
      <c r="CF422" s="214"/>
    </row>
    <row r="423" spans="1:84" x14ac:dyDescent="0.25">
      <c r="A423" s="214"/>
      <c r="B423" s="214"/>
      <c r="C423" s="214"/>
      <c r="D423" s="214"/>
      <c r="E423" s="214"/>
      <c r="F423" s="214"/>
      <c r="G423" s="214"/>
      <c r="H423" s="214"/>
      <c r="I423" s="214"/>
      <c r="J423" s="214"/>
      <c r="K423" s="214"/>
      <c r="L423" s="214"/>
      <c r="M423" s="214"/>
      <c r="N423" s="214"/>
      <c r="O423" s="214"/>
      <c r="P423" s="214"/>
      <c r="Q423" s="214"/>
      <c r="R423" s="214"/>
      <c r="S423" s="214"/>
      <c r="T423" s="214"/>
      <c r="U423" s="214"/>
      <c r="V423" s="214"/>
      <c r="W423" s="214"/>
      <c r="X423" s="214"/>
      <c r="Y423" s="214"/>
      <c r="Z423" s="214"/>
      <c r="AA423" s="214"/>
      <c r="AB423" s="214"/>
      <c r="AC423" s="214"/>
      <c r="AD423" s="214"/>
      <c r="AE423" s="214"/>
      <c r="AF423" s="214"/>
      <c r="AG423" s="214"/>
      <c r="AH423" s="214"/>
      <c r="AI423" s="214"/>
      <c r="AJ423" s="214"/>
      <c r="AK423" s="214"/>
      <c r="AL423" s="214"/>
      <c r="AM423" s="214"/>
      <c r="AN423" s="214"/>
      <c r="AO423" s="214"/>
      <c r="AP423" s="214"/>
      <c r="AQ423" s="214"/>
      <c r="AR423" s="214"/>
      <c r="AS423" s="214"/>
      <c r="AT423" s="214"/>
      <c r="AU423" s="214"/>
      <c r="AV423" s="214"/>
      <c r="AW423" s="214"/>
      <c r="AX423" s="214"/>
      <c r="AY423" s="214"/>
      <c r="AZ423" s="214"/>
      <c r="BA423" s="214"/>
      <c r="BB423" s="214"/>
      <c r="BC423" s="214"/>
      <c r="BD423" s="214"/>
      <c r="BE423" s="214"/>
      <c r="BF423" s="214"/>
      <c r="BG423" s="214"/>
      <c r="BH423" s="214"/>
      <c r="BI423" s="214"/>
      <c r="BJ423" s="214"/>
      <c r="BK423" s="214"/>
      <c r="BL423" s="214"/>
      <c r="BM423" s="214"/>
      <c r="BN423" s="214"/>
      <c r="BO423" s="214"/>
      <c r="BP423" s="214"/>
      <c r="BQ423" s="214"/>
      <c r="BR423" s="214"/>
      <c r="BS423" s="214"/>
      <c r="BT423" s="214"/>
      <c r="BU423" s="214"/>
      <c r="BV423" s="214"/>
      <c r="BW423" s="214"/>
      <c r="BX423" s="214"/>
      <c r="BY423" s="214"/>
      <c r="BZ423" s="214"/>
      <c r="CA423" s="214"/>
      <c r="CB423" s="214"/>
      <c r="CC423" s="214"/>
      <c r="CD423" s="214"/>
      <c r="CE423" s="214"/>
      <c r="CF423" s="214"/>
    </row>
    <row r="424" spans="1:84" x14ac:dyDescent="0.25">
      <c r="A424" s="214"/>
      <c r="B424" s="214"/>
      <c r="C424" s="214"/>
      <c r="D424" s="214"/>
      <c r="E424" s="214"/>
      <c r="F424" s="214"/>
      <c r="G424" s="214"/>
      <c r="H424" s="214"/>
      <c r="I424" s="214"/>
      <c r="J424" s="214"/>
      <c r="K424" s="214"/>
      <c r="L424" s="214"/>
      <c r="M424" s="214"/>
      <c r="N424" s="214"/>
      <c r="O424" s="214"/>
      <c r="P424" s="214"/>
      <c r="Q424" s="214"/>
      <c r="R424" s="214"/>
      <c r="S424" s="214"/>
      <c r="T424" s="214"/>
      <c r="U424" s="214"/>
      <c r="V424" s="214"/>
      <c r="W424" s="214"/>
      <c r="X424" s="214"/>
      <c r="Y424" s="214"/>
      <c r="Z424" s="214"/>
      <c r="AA424" s="214"/>
      <c r="AB424" s="214"/>
      <c r="AC424" s="214"/>
      <c r="AD424" s="214"/>
      <c r="AE424" s="214"/>
      <c r="AF424" s="214"/>
      <c r="AG424" s="214"/>
      <c r="AH424" s="214"/>
      <c r="AI424" s="214"/>
      <c r="AJ424" s="214"/>
      <c r="AK424" s="214"/>
      <c r="AL424" s="214"/>
      <c r="AM424" s="214"/>
      <c r="AN424" s="214"/>
      <c r="AO424" s="214"/>
      <c r="AP424" s="214"/>
      <c r="AQ424" s="214"/>
      <c r="AR424" s="214"/>
      <c r="AS424" s="214"/>
      <c r="AT424" s="214"/>
      <c r="AU424" s="214"/>
      <c r="AV424" s="214"/>
      <c r="AW424" s="214"/>
      <c r="AX424" s="214"/>
      <c r="AY424" s="214"/>
      <c r="AZ424" s="214"/>
      <c r="BA424" s="214"/>
      <c r="BB424" s="214"/>
      <c r="BC424" s="214"/>
      <c r="BD424" s="214"/>
      <c r="BE424" s="214"/>
      <c r="BF424" s="214"/>
      <c r="BG424" s="214"/>
      <c r="BH424" s="214"/>
      <c r="BI424" s="214"/>
      <c r="BJ424" s="214"/>
      <c r="BK424" s="214"/>
      <c r="BL424" s="214"/>
      <c r="BM424" s="214"/>
      <c r="BN424" s="214"/>
      <c r="BO424" s="214"/>
      <c r="BP424" s="214"/>
      <c r="BQ424" s="214"/>
      <c r="BR424" s="214"/>
      <c r="BS424" s="214"/>
      <c r="BT424" s="214"/>
      <c r="BU424" s="214"/>
      <c r="BV424" s="214"/>
      <c r="BW424" s="214"/>
      <c r="BX424" s="214"/>
      <c r="BY424" s="214"/>
      <c r="BZ424" s="214"/>
      <c r="CA424" s="214"/>
      <c r="CB424" s="214"/>
      <c r="CC424" s="214"/>
      <c r="CD424" s="214"/>
      <c r="CE424" s="214"/>
      <c r="CF424" s="214"/>
    </row>
    <row r="425" spans="1:84" x14ac:dyDescent="0.25">
      <c r="A425" s="214"/>
      <c r="B425" s="214"/>
      <c r="C425" s="214"/>
      <c r="D425" s="214"/>
      <c r="E425" s="214"/>
      <c r="F425" s="214"/>
      <c r="G425" s="214"/>
      <c r="H425" s="214"/>
      <c r="I425" s="214"/>
      <c r="J425" s="214"/>
      <c r="K425" s="214"/>
      <c r="L425" s="214"/>
      <c r="M425" s="214"/>
      <c r="N425" s="214"/>
      <c r="O425" s="214"/>
      <c r="P425" s="214"/>
      <c r="Q425" s="214"/>
      <c r="R425" s="214"/>
      <c r="S425" s="214"/>
      <c r="T425" s="214"/>
      <c r="U425" s="214"/>
      <c r="V425" s="214"/>
      <c r="W425" s="214"/>
      <c r="X425" s="214"/>
      <c r="Y425" s="214"/>
      <c r="Z425" s="214"/>
      <c r="AA425" s="214"/>
      <c r="AB425" s="214"/>
      <c r="AC425" s="214"/>
      <c r="AD425" s="214"/>
      <c r="AE425" s="214"/>
      <c r="AF425" s="214"/>
      <c r="AG425" s="214"/>
      <c r="AH425" s="214"/>
      <c r="AI425" s="214"/>
      <c r="AJ425" s="214"/>
      <c r="AK425" s="214"/>
      <c r="AL425" s="214"/>
      <c r="AM425" s="214"/>
      <c r="AN425" s="214"/>
      <c r="AO425" s="214"/>
      <c r="AP425" s="214"/>
      <c r="AQ425" s="214"/>
      <c r="AR425" s="214"/>
      <c r="AS425" s="214"/>
      <c r="AT425" s="214"/>
      <c r="AU425" s="214"/>
      <c r="AV425" s="214"/>
      <c r="AW425" s="214"/>
      <c r="AX425" s="214"/>
      <c r="AY425" s="214"/>
      <c r="AZ425" s="214"/>
      <c r="BA425" s="214"/>
      <c r="BB425" s="214"/>
      <c r="BC425" s="214"/>
      <c r="BD425" s="214"/>
      <c r="BE425" s="214"/>
      <c r="BF425" s="214"/>
      <c r="BG425" s="214"/>
      <c r="BH425" s="214"/>
      <c r="BI425" s="214"/>
      <c r="BJ425" s="214"/>
      <c r="BK425" s="214"/>
      <c r="BL425" s="214"/>
      <c r="BM425" s="214"/>
      <c r="BN425" s="214"/>
      <c r="BO425" s="214"/>
      <c r="BP425" s="214"/>
      <c r="BQ425" s="214"/>
      <c r="BR425" s="214"/>
      <c r="BS425" s="214"/>
      <c r="BT425" s="214"/>
      <c r="BU425" s="214"/>
      <c r="BV425" s="214"/>
      <c r="BW425" s="214"/>
      <c r="BX425" s="214"/>
      <c r="BY425" s="214"/>
      <c r="BZ425" s="214"/>
      <c r="CA425" s="214"/>
      <c r="CB425" s="214"/>
      <c r="CC425" s="214"/>
      <c r="CD425" s="214"/>
      <c r="CE425" s="214"/>
      <c r="CF425" s="214"/>
    </row>
    <row r="426" spans="1:84" x14ac:dyDescent="0.25">
      <c r="A426" s="214"/>
      <c r="B426" s="214"/>
      <c r="C426" s="214"/>
      <c r="D426" s="214"/>
      <c r="E426" s="214"/>
      <c r="F426" s="214"/>
      <c r="G426" s="214"/>
      <c r="H426" s="214"/>
      <c r="I426" s="214"/>
      <c r="J426" s="214"/>
      <c r="K426" s="214"/>
      <c r="L426" s="214"/>
      <c r="M426" s="214"/>
      <c r="N426" s="214"/>
      <c r="O426" s="214"/>
      <c r="P426" s="214"/>
      <c r="Q426" s="214"/>
      <c r="R426" s="214"/>
      <c r="S426" s="214"/>
      <c r="T426" s="214"/>
      <c r="U426" s="214"/>
      <c r="V426" s="214"/>
      <c r="W426" s="214"/>
      <c r="X426" s="214"/>
      <c r="Y426" s="214"/>
      <c r="Z426" s="214"/>
      <c r="AA426" s="214"/>
      <c r="AB426" s="214"/>
      <c r="AC426" s="214"/>
      <c r="AD426" s="214"/>
      <c r="AE426" s="214"/>
      <c r="AF426" s="214"/>
      <c r="AG426" s="214"/>
      <c r="AH426" s="214"/>
      <c r="AI426" s="214"/>
      <c r="AJ426" s="214"/>
      <c r="AK426" s="214"/>
      <c r="AL426" s="214"/>
      <c r="AM426" s="214"/>
      <c r="AN426" s="214"/>
      <c r="AO426" s="214"/>
      <c r="AP426" s="214"/>
      <c r="AQ426" s="214"/>
      <c r="AR426" s="214"/>
      <c r="AS426" s="214"/>
      <c r="AT426" s="214"/>
      <c r="AU426" s="214"/>
      <c r="AV426" s="214"/>
      <c r="AW426" s="214"/>
      <c r="AX426" s="214"/>
      <c r="AY426" s="214"/>
      <c r="AZ426" s="214"/>
      <c r="BA426" s="214"/>
      <c r="BB426" s="214"/>
      <c r="BC426" s="214"/>
      <c r="BD426" s="214"/>
      <c r="BE426" s="214"/>
      <c r="BF426" s="214"/>
      <c r="BG426" s="214"/>
      <c r="BH426" s="214"/>
      <c r="BI426" s="214"/>
      <c r="BJ426" s="214"/>
      <c r="BK426" s="214"/>
      <c r="BL426" s="214"/>
      <c r="BM426" s="214"/>
      <c r="BN426" s="214"/>
      <c r="BO426" s="214"/>
      <c r="BP426" s="214"/>
      <c r="BQ426" s="214"/>
      <c r="BR426" s="214"/>
      <c r="BS426" s="214"/>
      <c r="BT426" s="214"/>
      <c r="BU426" s="214"/>
      <c r="BV426" s="214"/>
      <c r="BW426" s="214"/>
      <c r="BX426" s="214"/>
      <c r="BY426" s="214"/>
      <c r="BZ426" s="214"/>
      <c r="CA426" s="214"/>
      <c r="CB426" s="214"/>
      <c r="CC426" s="214"/>
      <c r="CD426" s="214"/>
      <c r="CE426" s="214"/>
      <c r="CF426" s="214"/>
    </row>
    <row r="427" spans="1:84" x14ac:dyDescent="0.25">
      <c r="A427" s="214"/>
      <c r="B427" s="214"/>
      <c r="C427" s="214"/>
      <c r="D427" s="214"/>
      <c r="E427" s="214"/>
      <c r="F427" s="214"/>
      <c r="G427" s="214"/>
      <c r="H427" s="214"/>
      <c r="I427" s="214"/>
      <c r="J427" s="214"/>
      <c r="K427" s="214"/>
      <c r="L427" s="214"/>
      <c r="M427" s="214"/>
      <c r="N427" s="214"/>
      <c r="O427" s="214"/>
      <c r="P427" s="214"/>
      <c r="Q427" s="214"/>
      <c r="R427" s="214"/>
      <c r="S427" s="214"/>
      <c r="T427" s="214"/>
      <c r="U427" s="214"/>
      <c r="V427" s="214"/>
      <c r="W427" s="214"/>
      <c r="X427" s="214"/>
      <c r="Y427" s="214"/>
      <c r="Z427" s="214"/>
      <c r="AA427" s="214"/>
      <c r="AB427" s="214"/>
      <c r="AC427" s="214"/>
      <c r="AD427" s="214"/>
      <c r="AE427" s="214"/>
      <c r="AF427" s="214"/>
      <c r="AG427" s="214"/>
      <c r="AH427" s="214"/>
      <c r="AI427" s="214"/>
      <c r="AJ427" s="214"/>
      <c r="AK427" s="214"/>
      <c r="AL427" s="214"/>
      <c r="AM427" s="214"/>
      <c r="AN427" s="214"/>
      <c r="AO427" s="214"/>
      <c r="AP427" s="214"/>
      <c r="AQ427" s="214"/>
      <c r="AR427" s="214"/>
      <c r="AS427" s="214"/>
      <c r="AT427" s="214"/>
      <c r="AU427" s="214"/>
      <c r="AV427" s="214"/>
      <c r="AW427" s="214"/>
      <c r="AX427" s="214"/>
      <c r="AY427" s="214"/>
      <c r="AZ427" s="214"/>
      <c r="BA427" s="214"/>
      <c r="BB427" s="214"/>
      <c r="BC427" s="214"/>
      <c r="BD427" s="214"/>
      <c r="BE427" s="214"/>
      <c r="BF427" s="214"/>
      <c r="BG427" s="214"/>
      <c r="BH427" s="214"/>
      <c r="BI427" s="214"/>
      <c r="BJ427" s="214"/>
      <c r="BK427" s="214"/>
      <c r="BL427" s="214"/>
      <c r="BM427" s="214"/>
      <c r="BN427" s="214"/>
      <c r="BO427" s="214"/>
      <c r="BP427" s="214"/>
      <c r="BQ427" s="214"/>
      <c r="BR427" s="214"/>
      <c r="BS427" s="214"/>
      <c r="BT427" s="214"/>
      <c r="BU427" s="214"/>
      <c r="BV427" s="214"/>
      <c r="BW427" s="214"/>
      <c r="BX427" s="214"/>
      <c r="BY427" s="214"/>
      <c r="BZ427" s="214"/>
      <c r="CA427" s="214"/>
      <c r="CB427" s="214"/>
      <c r="CC427" s="214"/>
      <c r="CD427" s="214"/>
      <c r="CE427" s="214"/>
      <c r="CF427" s="214"/>
    </row>
    <row r="428" spans="1:84" x14ac:dyDescent="0.25">
      <c r="A428" s="214"/>
      <c r="B428" s="214"/>
      <c r="C428" s="214"/>
      <c r="D428" s="214"/>
      <c r="E428" s="214"/>
      <c r="F428" s="214"/>
      <c r="G428" s="214"/>
      <c r="H428" s="214"/>
      <c r="I428" s="214"/>
      <c r="J428" s="214"/>
      <c r="K428" s="214"/>
      <c r="L428" s="214"/>
      <c r="M428" s="214"/>
      <c r="N428" s="214"/>
      <c r="O428" s="214"/>
      <c r="P428" s="214"/>
      <c r="Q428" s="214"/>
      <c r="R428" s="214"/>
      <c r="S428" s="214"/>
      <c r="T428" s="214"/>
      <c r="U428" s="214"/>
      <c r="V428" s="214"/>
      <c r="W428" s="214"/>
      <c r="X428" s="214"/>
      <c r="Y428" s="214"/>
      <c r="Z428" s="214"/>
      <c r="AA428" s="214"/>
      <c r="AB428" s="214"/>
      <c r="AC428" s="214"/>
      <c r="AD428" s="214"/>
      <c r="AE428" s="214"/>
      <c r="AF428" s="214"/>
      <c r="AG428" s="214"/>
      <c r="AH428" s="214"/>
      <c r="AI428" s="214"/>
      <c r="AJ428" s="214"/>
      <c r="AK428" s="214"/>
      <c r="AL428" s="214"/>
      <c r="AM428" s="214"/>
      <c r="AN428" s="214"/>
      <c r="AO428" s="214"/>
      <c r="AP428" s="214"/>
      <c r="AQ428" s="214"/>
      <c r="AR428" s="214"/>
      <c r="AS428" s="214"/>
      <c r="AT428" s="214"/>
      <c r="AU428" s="214"/>
      <c r="AV428" s="214"/>
      <c r="AW428" s="214"/>
      <c r="AX428" s="214"/>
      <c r="AY428" s="214"/>
      <c r="AZ428" s="214"/>
      <c r="BA428" s="214"/>
      <c r="BB428" s="214"/>
      <c r="BC428" s="214"/>
      <c r="BD428" s="214"/>
      <c r="BE428" s="214"/>
      <c r="BF428" s="214"/>
      <c r="BG428" s="214"/>
      <c r="BH428" s="214"/>
      <c r="BI428" s="214"/>
      <c r="BJ428" s="214"/>
      <c r="BK428" s="214"/>
      <c r="BL428" s="214"/>
      <c r="BM428" s="214"/>
      <c r="BN428" s="214"/>
      <c r="BO428" s="214"/>
      <c r="BP428" s="214"/>
      <c r="BQ428" s="214"/>
      <c r="BR428" s="214"/>
      <c r="BS428" s="214"/>
      <c r="BT428" s="214"/>
      <c r="BU428" s="214"/>
      <c r="BV428" s="214"/>
      <c r="BW428" s="214"/>
      <c r="BX428" s="214"/>
      <c r="BY428" s="214"/>
      <c r="BZ428" s="214"/>
      <c r="CA428" s="214"/>
      <c r="CB428" s="214"/>
      <c r="CC428" s="214"/>
      <c r="CD428" s="214"/>
      <c r="CE428" s="214"/>
      <c r="CF428" s="214"/>
    </row>
    <row r="429" spans="1:84" x14ac:dyDescent="0.25">
      <c r="A429" s="214"/>
      <c r="B429" s="214"/>
      <c r="C429" s="214"/>
      <c r="D429" s="214"/>
      <c r="E429" s="214"/>
      <c r="F429" s="214"/>
      <c r="G429" s="214"/>
      <c r="H429" s="214"/>
      <c r="I429" s="214"/>
      <c r="J429" s="214"/>
      <c r="K429" s="214"/>
      <c r="L429" s="214"/>
      <c r="M429" s="214"/>
      <c r="N429" s="214"/>
      <c r="O429" s="214"/>
      <c r="P429" s="214"/>
      <c r="Q429" s="214"/>
      <c r="R429" s="214"/>
      <c r="S429" s="214"/>
      <c r="T429" s="214"/>
      <c r="U429" s="214"/>
      <c r="V429" s="214"/>
      <c r="W429" s="214"/>
      <c r="X429" s="214"/>
      <c r="Y429" s="214"/>
      <c r="Z429" s="214"/>
      <c r="AA429" s="214"/>
      <c r="AB429" s="214"/>
      <c r="AC429" s="214"/>
      <c r="AD429" s="214"/>
      <c r="AE429" s="214"/>
      <c r="AF429" s="214"/>
      <c r="AG429" s="214"/>
      <c r="AH429" s="214"/>
      <c r="AI429" s="214"/>
      <c r="AJ429" s="214"/>
      <c r="AK429" s="214"/>
      <c r="AL429" s="214"/>
      <c r="AM429" s="214"/>
      <c r="AN429" s="214"/>
      <c r="AO429" s="214"/>
      <c r="AP429" s="214"/>
      <c r="AQ429" s="214"/>
      <c r="AR429" s="214"/>
      <c r="AS429" s="214"/>
      <c r="AT429" s="214"/>
      <c r="AU429" s="214"/>
      <c r="AV429" s="214"/>
      <c r="AW429" s="214"/>
      <c r="AX429" s="214"/>
      <c r="AY429" s="214"/>
      <c r="AZ429" s="214"/>
      <c r="BA429" s="214"/>
      <c r="BB429" s="214"/>
      <c r="BC429" s="214"/>
      <c r="BD429" s="214"/>
      <c r="BE429" s="214"/>
      <c r="BF429" s="214"/>
      <c r="BG429" s="214"/>
      <c r="BH429" s="214"/>
      <c r="BI429" s="214"/>
      <c r="BJ429" s="214"/>
      <c r="BK429" s="214"/>
      <c r="BL429" s="214"/>
      <c r="BM429" s="214"/>
      <c r="BN429" s="214"/>
      <c r="BO429" s="214"/>
      <c r="BP429" s="214"/>
      <c r="BQ429" s="214"/>
      <c r="BR429" s="214"/>
      <c r="BS429" s="214"/>
      <c r="BT429" s="214"/>
      <c r="BU429" s="214"/>
      <c r="BV429" s="214"/>
      <c r="BW429" s="214"/>
      <c r="BX429" s="214"/>
      <c r="BY429" s="214"/>
      <c r="BZ429" s="214"/>
      <c r="CA429" s="214"/>
      <c r="CB429" s="214"/>
      <c r="CC429" s="214"/>
      <c r="CD429" s="214"/>
      <c r="CE429" s="214"/>
      <c r="CF429" s="214"/>
    </row>
    <row r="430" spans="1:84" x14ac:dyDescent="0.25">
      <c r="A430" s="214"/>
      <c r="B430" s="214"/>
      <c r="C430" s="214"/>
      <c r="D430" s="214"/>
      <c r="E430" s="214"/>
      <c r="F430" s="214"/>
      <c r="G430" s="214"/>
      <c r="H430" s="214"/>
      <c r="I430" s="214"/>
      <c r="J430" s="214"/>
      <c r="K430" s="214"/>
      <c r="L430" s="214"/>
      <c r="M430" s="214"/>
      <c r="N430" s="214"/>
      <c r="O430" s="214"/>
      <c r="P430" s="214"/>
      <c r="Q430" s="214"/>
      <c r="R430" s="214"/>
      <c r="S430" s="214"/>
      <c r="T430" s="214"/>
      <c r="U430" s="214"/>
      <c r="V430" s="214"/>
      <c r="W430" s="214"/>
      <c r="X430" s="214"/>
      <c r="Y430" s="214"/>
      <c r="Z430" s="214"/>
      <c r="AA430" s="214"/>
      <c r="AB430" s="214"/>
      <c r="AC430" s="214"/>
      <c r="AD430" s="214"/>
      <c r="AE430" s="214"/>
      <c r="AF430" s="214"/>
      <c r="AG430" s="214"/>
      <c r="AH430" s="214"/>
      <c r="AI430" s="214"/>
      <c r="AJ430" s="214"/>
      <c r="AK430" s="214"/>
      <c r="AL430" s="214"/>
      <c r="AM430" s="214"/>
      <c r="AN430" s="214"/>
      <c r="AO430" s="214"/>
      <c r="AP430" s="214"/>
      <c r="AQ430" s="214"/>
      <c r="AR430" s="214"/>
      <c r="AS430" s="214"/>
      <c r="AT430" s="214"/>
      <c r="AU430" s="214"/>
      <c r="AV430" s="214"/>
      <c r="AW430" s="214"/>
      <c r="AX430" s="214"/>
      <c r="AY430" s="214"/>
      <c r="AZ430" s="214"/>
      <c r="BA430" s="214"/>
      <c r="BB430" s="214"/>
      <c r="BC430" s="214"/>
      <c r="BD430" s="214"/>
      <c r="BE430" s="214"/>
      <c r="BF430" s="214"/>
      <c r="BG430" s="214"/>
      <c r="BH430" s="214"/>
      <c r="BI430" s="214"/>
      <c r="BJ430" s="214"/>
      <c r="BK430" s="214"/>
      <c r="BL430" s="214"/>
      <c r="BM430" s="214"/>
      <c r="BN430" s="214"/>
      <c r="BO430" s="214"/>
      <c r="BP430" s="214"/>
      <c r="BQ430" s="214"/>
      <c r="BR430" s="214"/>
      <c r="BS430" s="214"/>
      <c r="BT430" s="214"/>
      <c r="BU430" s="214"/>
      <c r="BV430" s="214"/>
      <c r="BW430" s="214"/>
      <c r="BX430" s="214"/>
      <c r="BY430" s="214"/>
      <c r="BZ430" s="214"/>
      <c r="CA430" s="214"/>
      <c r="CB430" s="214"/>
      <c r="CC430" s="214"/>
      <c r="CD430" s="214"/>
      <c r="CE430" s="214"/>
      <c r="CF430" s="214"/>
    </row>
    <row r="431" spans="1:84" x14ac:dyDescent="0.25">
      <c r="A431" s="214"/>
      <c r="B431" s="214"/>
      <c r="C431" s="214"/>
      <c r="D431" s="214"/>
      <c r="E431" s="214"/>
      <c r="F431" s="214"/>
      <c r="G431" s="214"/>
      <c r="H431" s="214"/>
      <c r="I431" s="214"/>
      <c r="J431" s="214"/>
      <c r="K431" s="214"/>
      <c r="L431" s="214"/>
      <c r="M431" s="214"/>
      <c r="N431" s="214"/>
      <c r="O431" s="214"/>
      <c r="P431" s="214"/>
      <c r="Q431" s="214"/>
      <c r="R431" s="214"/>
      <c r="S431" s="214"/>
      <c r="T431" s="214"/>
      <c r="U431" s="214"/>
      <c r="V431" s="214"/>
      <c r="W431" s="214"/>
      <c r="X431" s="214"/>
      <c r="Y431" s="214"/>
      <c r="Z431" s="214"/>
      <c r="AA431" s="214"/>
      <c r="AB431" s="214"/>
      <c r="AC431" s="214"/>
      <c r="AD431" s="214"/>
      <c r="AE431" s="214"/>
      <c r="AF431" s="214"/>
      <c r="AG431" s="214"/>
      <c r="AH431" s="214"/>
      <c r="AI431" s="214"/>
      <c r="AJ431" s="214"/>
      <c r="AK431" s="214"/>
      <c r="AL431" s="214"/>
      <c r="AM431" s="214"/>
      <c r="AN431" s="214"/>
      <c r="AO431" s="214"/>
      <c r="AP431" s="214"/>
      <c r="AQ431" s="214"/>
      <c r="AR431" s="214"/>
      <c r="AS431" s="214"/>
      <c r="AT431" s="214"/>
      <c r="AU431" s="214"/>
      <c r="AV431" s="214"/>
      <c r="AW431" s="214"/>
      <c r="AX431" s="214"/>
      <c r="AY431" s="214"/>
      <c r="AZ431" s="214"/>
      <c r="BA431" s="214"/>
      <c r="BB431" s="214"/>
      <c r="BC431" s="214"/>
      <c r="BD431" s="214"/>
      <c r="BE431" s="214"/>
      <c r="BF431" s="214"/>
      <c r="BG431" s="214"/>
      <c r="BH431" s="214"/>
      <c r="BI431" s="214"/>
      <c r="BJ431" s="214"/>
      <c r="BK431" s="214"/>
      <c r="BL431" s="214"/>
      <c r="BM431" s="214"/>
      <c r="BN431" s="214"/>
      <c r="BO431" s="214"/>
      <c r="BP431" s="214"/>
      <c r="BQ431" s="214"/>
      <c r="BR431" s="214"/>
      <c r="BS431" s="214"/>
      <c r="BT431" s="214"/>
      <c r="BU431" s="214"/>
      <c r="BV431" s="214"/>
      <c r="BW431" s="214"/>
      <c r="BX431" s="214"/>
      <c r="BY431" s="214"/>
      <c r="BZ431" s="214"/>
      <c r="CA431" s="214"/>
      <c r="CB431" s="214"/>
      <c r="CC431" s="214"/>
      <c r="CD431" s="214"/>
      <c r="CE431" s="214"/>
      <c r="CF431" s="214"/>
    </row>
    <row r="432" spans="1:84" x14ac:dyDescent="0.25">
      <c r="A432" s="214"/>
      <c r="B432" s="214"/>
      <c r="C432" s="214"/>
      <c r="D432" s="214"/>
      <c r="E432" s="214"/>
      <c r="F432" s="214"/>
      <c r="G432" s="214"/>
      <c r="H432" s="214"/>
      <c r="I432" s="214"/>
      <c r="J432" s="214"/>
      <c r="K432" s="214"/>
      <c r="L432" s="214"/>
      <c r="M432" s="214"/>
      <c r="N432" s="214"/>
      <c r="O432" s="214"/>
      <c r="P432" s="214"/>
      <c r="Q432" s="214"/>
      <c r="R432" s="214"/>
      <c r="S432" s="214"/>
      <c r="T432" s="214"/>
      <c r="U432" s="214"/>
      <c r="V432" s="214"/>
      <c r="W432" s="214"/>
      <c r="X432" s="214"/>
      <c r="Y432" s="214"/>
      <c r="Z432" s="214"/>
      <c r="AA432" s="214"/>
      <c r="AB432" s="214"/>
      <c r="AC432" s="214"/>
      <c r="AD432" s="214"/>
      <c r="AE432" s="214"/>
      <c r="AF432" s="214"/>
      <c r="AG432" s="214"/>
      <c r="AH432" s="214"/>
      <c r="AI432" s="214"/>
      <c r="AJ432" s="214"/>
      <c r="AK432" s="214"/>
      <c r="AL432" s="214"/>
      <c r="AM432" s="214"/>
      <c r="AN432" s="214"/>
      <c r="AO432" s="214"/>
      <c r="AP432" s="214"/>
      <c r="AQ432" s="214"/>
      <c r="AR432" s="214"/>
      <c r="AS432" s="214"/>
      <c r="AT432" s="214"/>
      <c r="AU432" s="214"/>
      <c r="AV432" s="214"/>
      <c r="AW432" s="214"/>
      <c r="AX432" s="214"/>
      <c r="AY432" s="214"/>
      <c r="AZ432" s="214"/>
      <c r="BA432" s="214"/>
      <c r="BB432" s="214"/>
      <c r="BC432" s="214"/>
      <c r="BD432" s="214"/>
      <c r="BE432" s="214"/>
      <c r="BF432" s="214"/>
      <c r="BG432" s="214"/>
      <c r="BH432" s="214"/>
      <c r="BI432" s="214"/>
      <c r="BJ432" s="214"/>
      <c r="BK432" s="214"/>
      <c r="BL432" s="214"/>
      <c r="BM432" s="214"/>
      <c r="BN432" s="214"/>
      <c r="BO432" s="214"/>
      <c r="BP432" s="214"/>
      <c r="BQ432" s="214"/>
      <c r="BR432" s="214"/>
      <c r="BS432" s="214"/>
      <c r="BT432" s="214"/>
      <c r="BU432" s="214"/>
      <c r="BV432" s="214"/>
      <c r="BW432" s="214"/>
      <c r="BX432" s="214"/>
      <c r="BY432" s="214"/>
      <c r="BZ432" s="214"/>
      <c r="CA432" s="214"/>
      <c r="CB432" s="214"/>
      <c r="CC432" s="214"/>
      <c r="CD432" s="214"/>
      <c r="CE432" s="214"/>
      <c r="CF432" s="214"/>
    </row>
    <row r="433" spans="1:84" x14ac:dyDescent="0.25">
      <c r="A433" s="214"/>
      <c r="B433" s="214"/>
      <c r="C433" s="214"/>
      <c r="D433" s="214"/>
      <c r="E433" s="214"/>
      <c r="F433" s="214"/>
      <c r="G433" s="214"/>
      <c r="H433" s="214"/>
      <c r="I433" s="214"/>
      <c r="J433" s="214"/>
      <c r="K433" s="214"/>
      <c r="L433" s="214"/>
      <c r="M433" s="214"/>
      <c r="N433" s="214"/>
      <c r="O433" s="214"/>
      <c r="P433" s="214"/>
      <c r="Q433" s="214"/>
      <c r="R433" s="214"/>
      <c r="S433" s="214"/>
      <c r="T433" s="214"/>
      <c r="U433" s="214"/>
      <c r="V433" s="214"/>
      <c r="W433" s="214"/>
      <c r="X433" s="214"/>
      <c r="Y433" s="214"/>
      <c r="Z433" s="214"/>
      <c r="AA433" s="214"/>
      <c r="AB433" s="214"/>
      <c r="AC433" s="214"/>
      <c r="AD433" s="214"/>
      <c r="AE433" s="214"/>
      <c r="AF433" s="214"/>
      <c r="AG433" s="214"/>
      <c r="AH433" s="214"/>
      <c r="AI433" s="214"/>
      <c r="AJ433" s="214"/>
      <c r="AK433" s="214"/>
      <c r="AL433" s="214"/>
      <c r="AM433" s="214"/>
      <c r="AN433" s="214"/>
      <c r="AO433" s="214"/>
      <c r="AP433" s="214"/>
      <c r="AQ433" s="214"/>
      <c r="AR433" s="214"/>
      <c r="AS433" s="214"/>
      <c r="AT433" s="214"/>
      <c r="AU433" s="214"/>
      <c r="AV433" s="214"/>
      <c r="AW433" s="214"/>
      <c r="AX433" s="214"/>
      <c r="AY433" s="214"/>
      <c r="AZ433" s="214"/>
      <c r="BA433" s="214"/>
      <c r="BB433" s="214"/>
      <c r="BC433" s="214"/>
      <c r="BD433" s="214"/>
      <c r="BE433" s="214"/>
      <c r="BF433" s="214"/>
      <c r="BG433" s="214"/>
      <c r="BH433" s="214"/>
      <c r="BI433" s="214"/>
      <c r="BJ433" s="214"/>
      <c r="BK433" s="214"/>
      <c r="BL433" s="214"/>
      <c r="BM433" s="214"/>
      <c r="BN433" s="214"/>
      <c r="BO433" s="214"/>
      <c r="BP433" s="214"/>
      <c r="BQ433" s="214"/>
      <c r="BR433" s="214"/>
      <c r="BS433" s="214"/>
      <c r="BT433" s="214"/>
      <c r="BU433" s="214"/>
      <c r="BV433" s="214"/>
      <c r="BW433" s="214"/>
      <c r="BX433" s="214"/>
      <c r="BY433" s="214"/>
      <c r="BZ433" s="214"/>
      <c r="CA433" s="214"/>
      <c r="CB433" s="214"/>
      <c r="CC433" s="214"/>
      <c r="CD433" s="214"/>
      <c r="CE433" s="214"/>
      <c r="CF433" s="214"/>
    </row>
    <row r="434" spans="1:84" x14ac:dyDescent="0.25">
      <c r="A434" s="214"/>
      <c r="B434" s="214"/>
      <c r="C434" s="214"/>
      <c r="D434" s="214"/>
      <c r="E434" s="214"/>
      <c r="F434" s="214"/>
      <c r="G434" s="214"/>
      <c r="H434" s="214"/>
      <c r="I434" s="214"/>
      <c r="J434" s="214"/>
      <c r="K434" s="214"/>
      <c r="L434" s="214"/>
      <c r="M434" s="214"/>
      <c r="N434" s="214"/>
      <c r="O434" s="214"/>
      <c r="P434" s="214"/>
      <c r="Q434" s="214"/>
      <c r="R434" s="214"/>
      <c r="S434" s="214"/>
      <c r="T434" s="214"/>
      <c r="U434" s="214"/>
      <c r="V434" s="214"/>
      <c r="W434" s="214"/>
      <c r="X434" s="214"/>
      <c r="Y434" s="214"/>
      <c r="Z434" s="214"/>
      <c r="AA434" s="214"/>
      <c r="AB434" s="214"/>
      <c r="AC434" s="214"/>
      <c r="AD434" s="214"/>
      <c r="AE434" s="214"/>
      <c r="AF434" s="214"/>
      <c r="AG434" s="214"/>
      <c r="AH434" s="214"/>
      <c r="AI434" s="214"/>
      <c r="AJ434" s="214"/>
      <c r="AK434" s="214"/>
      <c r="AL434" s="214"/>
      <c r="AM434" s="214"/>
      <c r="AN434" s="214"/>
      <c r="AO434" s="214"/>
      <c r="AP434" s="214"/>
      <c r="AQ434" s="214"/>
      <c r="AR434" s="214"/>
      <c r="AS434" s="214"/>
      <c r="AT434" s="214"/>
      <c r="AU434" s="214"/>
      <c r="AV434" s="214"/>
      <c r="AW434" s="214"/>
      <c r="AX434" s="214"/>
      <c r="AY434" s="214"/>
      <c r="AZ434" s="214"/>
      <c r="BA434" s="214"/>
      <c r="BB434" s="214"/>
      <c r="BC434" s="214"/>
      <c r="BD434" s="214"/>
      <c r="BE434" s="214"/>
      <c r="BF434" s="214"/>
      <c r="BG434" s="214"/>
      <c r="BH434" s="214"/>
      <c r="BI434" s="214"/>
      <c r="BJ434" s="214"/>
      <c r="BK434" s="214"/>
      <c r="BL434" s="214"/>
      <c r="BM434" s="214"/>
      <c r="BN434" s="214"/>
      <c r="BO434" s="214"/>
      <c r="BP434" s="214"/>
      <c r="BQ434" s="214"/>
      <c r="BR434" s="214"/>
      <c r="BS434" s="214"/>
      <c r="BT434" s="214"/>
      <c r="BU434" s="214"/>
      <c r="BV434" s="214"/>
      <c r="BW434" s="214"/>
      <c r="BX434" s="214"/>
      <c r="BY434" s="214"/>
      <c r="BZ434" s="214"/>
      <c r="CA434" s="214"/>
      <c r="CB434" s="214"/>
      <c r="CC434" s="214"/>
      <c r="CD434" s="214"/>
      <c r="CE434" s="214"/>
      <c r="CF434" s="214"/>
    </row>
    <row r="435" spans="1:84" x14ac:dyDescent="0.25">
      <c r="A435" s="214"/>
      <c r="B435" s="214"/>
      <c r="C435" s="214"/>
      <c r="D435" s="214"/>
      <c r="E435" s="214"/>
      <c r="F435" s="214"/>
      <c r="G435" s="214"/>
      <c r="H435" s="214"/>
      <c r="I435" s="214"/>
      <c r="J435" s="214"/>
      <c r="K435" s="214"/>
      <c r="L435" s="214"/>
      <c r="M435" s="214"/>
      <c r="N435" s="214"/>
      <c r="O435" s="214"/>
      <c r="P435" s="214"/>
      <c r="Q435" s="214"/>
      <c r="R435" s="214"/>
      <c r="S435" s="214"/>
      <c r="T435" s="214"/>
      <c r="U435" s="214"/>
      <c r="V435" s="214"/>
      <c r="W435" s="214"/>
      <c r="X435" s="214"/>
      <c r="Y435" s="214"/>
      <c r="Z435" s="214"/>
      <c r="AA435" s="214"/>
      <c r="AB435" s="214"/>
      <c r="AC435" s="214"/>
      <c r="AD435" s="214"/>
      <c r="AE435" s="214"/>
      <c r="AF435" s="214"/>
      <c r="AG435" s="214"/>
      <c r="AH435" s="214"/>
      <c r="AI435" s="214"/>
      <c r="AJ435" s="214"/>
      <c r="AK435" s="214"/>
      <c r="AL435" s="214"/>
      <c r="AM435" s="214"/>
      <c r="AN435" s="214"/>
      <c r="AO435" s="214"/>
      <c r="AP435" s="214"/>
      <c r="AQ435" s="214"/>
      <c r="AR435" s="214"/>
      <c r="AS435" s="214"/>
      <c r="AT435" s="214"/>
      <c r="AU435" s="214"/>
      <c r="AV435" s="214"/>
      <c r="AW435" s="214"/>
      <c r="AX435" s="214"/>
      <c r="AY435" s="214"/>
      <c r="AZ435" s="214"/>
      <c r="BA435" s="214"/>
      <c r="BB435" s="214"/>
      <c r="BC435" s="214"/>
      <c r="BD435" s="214"/>
      <c r="BE435" s="214"/>
      <c r="BF435" s="214"/>
      <c r="BG435" s="214"/>
      <c r="BH435" s="214"/>
      <c r="BI435" s="214"/>
      <c r="BJ435" s="214"/>
      <c r="BK435" s="214"/>
      <c r="BL435" s="214"/>
      <c r="BM435" s="214"/>
      <c r="BN435" s="214"/>
      <c r="BO435" s="214"/>
      <c r="BP435" s="214"/>
      <c r="BQ435" s="214"/>
      <c r="BR435" s="214"/>
      <c r="BS435" s="214"/>
      <c r="BT435" s="214"/>
      <c r="BU435" s="214"/>
      <c r="BV435" s="214"/>
      <c r="BW435" s="214"/>
      <c r="BX435" s="214"/>
      <c r="BY435" s="214"/>
      <c r="BZ435" s="214"/>
      <c r="CA435" s="214"/>
      <c r="CB435" s="214"/>
      <c r="CC435" s="214"/>
      <c r="CD435" s="214"/>
      <c r="CE435" s="214"/>
      <c r="CF435" s="214"/>
    </row>
    <row r="436" spans="1:84" x14ac:dyDescent="0.25">
      <c r="A436" s="214"/>
      <c r="B436" s="214"/>
      <c r="C436" s="214"/>
      <c r="D436" s="214"/>
      <c r="E436" s="214"/>
      <c r="F436" s="214"/>
      <c r="G436" s="214"/>
      <c r="H436" s="214"/>
      <c r="I436" s="214"/>
      <c r="J436" s="214"/>
      <c r="K436" s="214"/>
      <c r="L436" s="214"/>
      <c r="M436" s="214"/>
      <c r="N436" s="214"/>
      <c r="O436" s="214"/>
      <c r="P436" s="214"/>
      <c r="Q436" s="214"/>
      <c r="R436" s="214"/>
      <c r="S436" s="214"/>
      <c r="T436" s="214"/>
      <c r="U436" s="214"/>
      <c r="V436" s="214"/>
      <c r="W436" s="214"/>
      <c r="X436" s="214"/>
      <c r="Y436" s="214"/>
      <c r="Z436" s="214"/>
      <c r="AA436" s="214"/>
      <c r="AB436" s="214"/>
      <c r="AC436" s="214"/>
      <c r="AD436" s="214"/>
      <c r="AE436" s="214"/>
      <c r="AF436" s="214"/>
      <c r="AG436" s="214"/>
      <c r="AH436" s="214"/>
      <c r="AI436" s="214"/>
      <c r="AJ436" s="214"/>
      <c r="AK436" s="214"/>
      <c r="AL436" s="214"/>
      <c r="AM436" s="214"/>
      <c r="AN436" s="214"/>
      <c r="AO436" s="214"/>
      <c r="AP436" s="214"/>
      <c r="AQ436" s="214"/>
      <c r="AR436" s="214"/>
      <c r="AS436" s="214"/>
      <c r="AT436" s="214"/>
      <c r="AU436" s="214"/>
      <c r="AV436" s="214"/>
      <c r="AW436" s="214"/>
      <c r="AX436" s="214"/>
      <c r="AY436" s="214"/>
      <c r="AZ436" s="214"/>
      <c r="BA436" s="214"/>
      <c r="BB436" s="214"/>
      <c r="BC436" s="214"/>
      <c r="BD436" s="214"/>
      <c r="BE436" s="214"/>
      <c r="BF436" s="214"/>
      <c r="BG436" s="214"/>
      <c r="BH436" s="214"/>
      <c r="BI436" s="214"/>
      <c r="BJ436" s="214"/>
      <c r="BK436" s="214"/>
      <c r="BL436" s="214"/>
      <c r="BM436" s="214"/>
      <c r="BN436" s="214"/>
      <c r="BO436" s="214"/>
      <c r="BP436" s="214"/>
      <c r="BQ436" s="214"/>
      <c r="BR436" s="214"/>
      <c r="BS436" s="214"/>
      <c r="BT436" s="214"/>
      <c r="BU436" s="214"/>
      <c r="BV436" s="214"/>
      <c r="BW436" s="214"/>
      <c r="BX436" s="214"/>
      <c r="BY436" s="214"/>
      <c r="BZ436" s="214"/>
      <c r="CA436" s="214"/>
      <c r="CB436" s="214"/>
      <c r="CC436" s="214"/>
      <c r="CD436" s="214"/>
      <c r="CE436" s="214"/>
      <c r="CF436" s="214"/>
    </row>
    <row r="437" spans="1:84" x14ac:dyDescent="0.25">
      <c r="A437" s="214"/>
      <c r="B437" s="214"/>
      <c r="C437" s="214"/>
      <c r="D437" s="214"/>
      <c r="E437" s="214"/>
      <c r="F437" s="214"/>
      <c r="G437" s="214"/>
      <c r="H437" s="214"/>
      <c r="I437" s="214"/>
      <c r="J437" s="214"/>
      <c r="K437" s="214"/>
      <c r="L437" s="214"/>
      <c r="M437" s="214"/>
      <c r="N437" s="214"/>
      <c r="O437" s="214"/>
      <c r="P437" s="214"/>
      <c r="Q437" s="214"/>
      <c r="R437" s="214"/>
      <c r="S437" s="214"/>
      <c r="T437" s="214"/>
      <c r="U437" s="214"/>
      <c r="V437" s="214"/>
      <c r="W437" s="214"/>
      <c r="X437" s="214"/>
      <c r="Y437" s="214"/>
      <c r="Z437" s="214"/>
      <c r="AA437" s="214"/>
      <c r="AB437" s="214"/>
      <c r="AC437" s="214"/>
      <c r="AD437" s="214"/>
      <c r="AE437" s="214"/>
      <c r="AF437" s="214"/>
      <c r="AG437" s="214"/>
      <c r="AH437" s="214"/>
      <c r="AI437" s="214"/>
      <c r="AJ437" s="214"/>
      <c r="AK437" s="214"/>
      <c r="AL437" s="214"/>
      <c r="AM437" s="214"/>
      <c r="AN437" s="214"/>
      <c r="AO437" s="214"/>
      <c r="AP437" s="214"/>
      <c r="AQ437" s="214"/>
      <c r="AR437" s="214"/>
      <c r="AS437" s="214"/>
      <c r="AT437" s="214"/>
      <c r="AU437" s="214"/>
      <c r="AV437" s="214"/>
      <c r="AW437" s="214"/>
      <c r="AX437" s="214"/>
      <c r="AY437" s="214"/>
      <c r="AZ437" s="214"/>
      <c r="BA437" s="214"/>
      <c r="BB437" s="214"/>
      <c r="BC437" s="214"/>
      <c r="BD437" s="214"/>
      <c r="BE437" s="214"/>
      <c r="BF437" s="214"/>
      <c r="BG437" s="214"/>
      <c r="BH437" s="214"/>
      <c r="BI437" s="214"/>
      <c r="BJ437" s="214"/>
      <c r="BK437" s="214"/>
      <c r="BL437" s="214"/>
      <c r="BM437" s="214"/>
      <c r="BN437" s="214"/>
      <c r="BO437" s="214"/>
      <c r="BP437" s="214"/>
      <c r="BQ437" s="214"/>
      <c r="BR437" s="214"/>
      <c r="BS437" s="214"/>
      <c r="BT437" s="214"/>
      <c r="BU437" s="214"/>
      <c r="BV437" s="214"/>
      <c r="BW437" s="214"/>
      <c r="BX437" s="214"/>
      <c r="BY437" s="214"/>
      <c r="BZ437" s="214"/>
      <c r="CA437" s="214"/>
      <c r="CB437" s="214"/>
      <c r="CC437" s="214"/>
      <c r="CD437" s="214"/>
      <c r="CE437" s="214"/>
      <c r="CF437" s="214"/>
    </row>
    <row r="438" spans="1:84" x14ac:dyDescent="0.25">
      <c r="A438" s="214"/>
      <c r="B438" s="214"/>
      <c r="C438" s="214"/>
      <c r="D438" s="214"/>
      <c r="E438" s="214"/>
      <c r="F438" s="214"/>
      <c r="G438" s="214"/>
      <c r="H438" s="214"/>
      <c r="I438" s="214"/>
      <c r="J438" s="214"/>
      <c r="K438" s="214"/>
      <c r="L438" s="214"/>
      <c r="M438" s="214"/>
      <c r="N438" s="214"/>
      <c r="O438" s="214"/>
      <c r="P438" s="214"/>
      <c r="Q438" s="214"/>
      <c r="R438" s="214"/>
      <c r="S438" s="214"/>
      <c r="T438" s="214"/>
      <c r="U438" s="214"/>
      <c r="V438" s="214"/>
      <c r="W438" s="214"/>
      <c r="X438" s="214"/>
      <c r="Y438" s="214"/>
      <c r="Z438" s="214"/>
      <c r="AA438" s="214"/>
      <c r="AB438" s="214"/>
      <c r="AC438" s="214"/>
      <c r="AD438" s="214"/>
      <c r="AE438" s="214"/>
      <c r="AF438" s="214"/>
      <c r="AG438" s="214"/>
      <c r="AH438" s="214"/>
      <c r="AI438" s="214"/>
      <c r="AJ438" s="214"/>
      <c r="AK438" s="214"/>
      <c r="AL438" s="214"/>
      <c r="AM438" s="214"/>
      <c r="AN438" s="214"/>
      <c r="AO438" s="214"/>
      <c r="AP438" s="214"/>
      <c r="AQ438" s="214"/>
      <c r="AR438" s="214"/>
      <c r="AS438" s="214"/>
      <c r="AT438" s="214"/>
      <c r="AU438" s="214"/>
      <c r="AV438" s="214"/>
      <c r="AW438" s="214"/>
      <c r="AX438" s="214"/>
      <c r="AY438" s="214"/>
      <c r="AZ438" s="214"/>
      <c r="BA438" s="214"/>
      <c r="BB438" s="214"/>
      <c r="BC438" s="214"/>
      <c r="BD438" s="214"/>
      <c r="BE438" s="214"/>
      <c r="BF438" s="214"/>
      <c r="BG438" s="214"/>
      <c r="BH438" s="214"/>
      <c r="BI438" s="214"/>
      <c r="BJ438" s="214"/>
      <c r="BK438" s="214"/>
      <c r="BL438" s="214"/>
      <c r="BM438" s="214"/>
      <c r="BN438" s="214"/>
      <c r="BO438" s="214"/>
      <c r="BP438" s="214"/>
      <c r="BQ438" s="214"/>
      <c r="BR438" s="214"/>
      <c r="BS438" s="214"/>
      <c r="BT438" s="214"/>
      <c r="BU438" s="214"/>
      <c r="BV438" s="214"/>
      <c r="BW438" s="214"/>
      <c r="BX438" s="214"/>
      <c r="BY438" s="214"/>
      <c r="BZ438" s="214"/>
      <c r="CA438" s="214"/>
      <c r="CB438" s="214"/>
      <c r="CC438" s="214"/>
      <c r="CD438" s="214"/>
      <c r="CE438" s="214"/>
      <c r="CF438" s="214"/>
    </row>
    <row r="439" spans="1:84" x14ac:dyDescent="0.25">
      <c r="A439" s="214"/>
      <c r="B439" s="214"/>
      <c r="C439" s="214"/>
      <c r="D439" s="214"/>
      <c r="E439" s="214"/>
      <c r="F439" s="214"/>
      <c r="G439" s="214"/>
      <c r="H439" s="214"/>
      <c r="I439" s="214"/>
      <c r="J439" s="214"/>
      <c r="K439" s="214"/>
      <c r="L439" s="214"/>
      <c r="M439" s="214"/>
      <c r="N439" s="214"/>
      <c r="O439" s="214"/>
      <c r="P439" s="214"/>
      <c r="Q439" s="214"/>
      <c r="R439" s="214"/>
      <c r="S439" s="214"/>
      <c r="T439" s="214"/>
      <c r="U439" s="214"/>
      <c r="V439" s="214"/>
      <c r="W439" s="214"/>
      <c r="X439" s="214"/>
      <c r="Y439" s="214"/>
      <c r="Z439" s="214"/>
      <c r="AA439" s="214"/>
      <c r="AB439" s="214"/>
      <c r="AC439" s="214"/>
      <c r="AD439" s="214"/>
      <c r="AE439" s="214"/>
      <c r="AF439" s="214"/>
      <c r="AG439" s="214"/>
      <c r="AH439" s="214"/>
      <c r="AI439" s="214"/>
      <c r="AJ439" s="214"/>
      <c r="AK439" s="214"/>
      <c r="AL439" s="214"/>
      <c r="AM439" s="214"/>
      <c r="AN439" s="214"/>
      <c r="AO439" s="214"/>
      <c r="AP439" s="214"/>
      <c r="AQ439" s="214"/>
      <c r="AR439" s="214"/>
      <c r="AS439" s="214"/>
      <c r="AT439" s="214"/>
      <c r="AU439" s="214"/>
      <c r="AV439" s="214"/>
      <c r="AW439" s="214"/>
      <c r="AX439" s="214"/>
      <c r="AY439" s="214"/>
      <c r="AZ439" s="214"/>
      <c r="BA439" s="214"/>
      <c r="BB439" s="214"/>
      <c r="BC439" s="214"/>
      <c r="BD439" s="214"/>
      <c r="BE439" s="214"/>
      <c r="BF439" s="214"/>
      <c r="BG439" s="214"/>
      <c r="BH439" s="214"/>
      <c r="BI439" s="214"/>
      <c r="BJ439" s="214"/>
      <c r="BK439" s="214"/>
      <c r="BL439" s="214"/>
      <c r="BM439" s="214"/>
      <c r="BN439" s="214"/>
      <c r="BO439" s="214"/>
      <c r="BP439" s="214"/>
      <c r="BQ439" s="214"/>
      <c r="BR439" s="214"/>
      <c r="BS439" s="214"/>
      <c r="BT439" s="214"/>
      <c r="BU439" s="214"/>
      <c r="BV439" s="214"/>
      <c r="BW439" s="214"/>
      <c r="BX439" s="214"/>
      <c r="BY439" s="214"/>
      <c r="BZ439" s="214"/>
      <c r="CA439" s="214"/>
      <c r="CB439" s="214"/>
      <c r="CC439" s="214"/>
      <c r="CD439" s="214"/>
      <c r="CE439" s="214"/>
      <c r="CF439" s="214"/>
    </row>
    <row r="440" spans="1:84" x14ac:dyDescent="0.25">
      <c r="A440" s="214"/>
      <c r="B440" s="214"/>
      <c r="C440" s="214"/>
      <c r="D440" s="214"/>
      <c r="E440" s="214"/>
      <c r="F440" s="214"/>
      <c r="G440" s="214"/>
      <c r="H440" s="214"/>
      <c r="I440" s="214"/>
      <c r="J440" s="214"/>
      <c r="K440" s="214"/>
      <c r="L440" s="214"/>
      <c r="M440" s="214"/>
      <c r="N440" s="214"/>
      <c r="O440" s="214"/>
      <c r="P440" s="214"/>
      <c r="Q440" s="214"/>
      <c r="R440" s="214"/>
      <c r="S440" s="214"/>
      <c r="T440" s="214"/>
      <c r="U440" s="214"/>
      <c r="V440" s="214"/>
      <c r="W440" s="214"/>
      <c r="X440" s="214"/>
      <c r="Y440" s="214"/>
      <c r="Z440" s="214"/>
      <c r="AA440" s="214"/>
      <c r="AB440" s="214"/>
      <c r="AC440" s="214"/>
      <c r="AD440" s="214"/>
      <c r="AE440" s="214"/>
      <c r="AF440" s="214"/>
      <c r="AG440" s="214"/>
      <c r="AH440" s="214"/>
      <c r="AI440" s="214"/>
      <c r="AJ440" s="214"/>
      <c r="AK440" s="214"/>
      <c r="AL440" s="214"/>
      <c r="AM440" s="214"/>
      <c r="AN440" s="214"/>
      <c r="AO440" s="214"/>
      <c r="AP440" s="214"/>
      <c r="AQ440" s="214"/>
      <c r="AR440" s="214"/>
      <c r="AS440" s="214"/>
      <c r="AT440" s="214"/>
      <c r="AU440" s="214"/>
      <c r="AV440" s="214"/>
      <c r="AW440" s="214"/>
      <c r="AX440" s="214"/>
      <c r="AY440" s="214"/>
      <c r="AZ440" s="214"/>
      <c r="BA440" s="214"/>
      <c r="BB440" s="214"/>
      <c r="BC440" s="214"/>
      <c r="BD440" s="214"/>
      <c r="BE440" s="214"/>
      <c r="BF440" s="214"/>
      <c r="BG440" s="214"/>
      <c r="BH440" s="214"/>
      <c r="BI440" s="214"/>
      <c r="BJ440" s="214"/>
      <c r="BK440" s="214"/>
      <c r="BL440" s="214"/>
      <c r="BM440" s="214"/>
      <c r="BN440" s="214"/>
      <c r="BO440" s="214"/>
      <c r="BP440" s="214"/>
      <c r="BQ440" s="214"/>
      <c r="BR440" s="214"/>
      <c r="BS440" s="214"/>
      <c r="BT440" s="214"/>
      <c r="BU440" s="214"/>
      <c r="BV440" s="214"/>
      <c r="BW440" s="214"/>
      <c r="BX440" s="214"/>
      <c r="BY440" s="214"/>
      <c r="BZ440" s="214"/>
      <c r="CA440" s="214"/>
      <c r="CB440" s="214"/>
      <c r="CC440" s="214"/>
      <c r="CD440" s="214"/>
      <c r="CE440" s="214"/>
      <c r="CF440" s="214"/>
    </row>
    <row r="441" spans="1:84" x14ac:dyDescent="0.25">
      <c r="A441" s="214"/>
      <c r="B441" s="214"/>
      <c r="C441" s="214"/>
      <c r="D441" s="214"/>
      <c r="E441" s="214"/>
      <c r="F441" s="214"/>
      <c r="G441" s="214"/>
      <c r="H441" s="214"/>
      <c r="I441" s="214"/>
      <c r="J441" s="214"/>
      <c r="K441" s="214"/>
      <c r="L441" s="214"/>
      <c r="M441" s="214"/>
      <c r="N441" s="214"/>
      <c r="O441" s="214"/>
      <c r="P441" s="214"/>
      <c r="Q441" s="214"/>
      <c r="R441" s="214"/>
      <c r="S441" s="214"/>
      <c r="T441" s="214"/>
      <c r="U441" s="214"/>
      <c r="V441" s="214"/>
      <c r="W441" s="214"/>
      <c r="X441" s="214"/>
      <c r="Y441" s="214"/>
      <c r="Z441" s="214"/>
      <c r="AA441" s="214"/>
      <c r="AB441" s="214"/>
      <c r="AC441" s="214"/>
      <c r="AD441" s="214"/>
      <c r="AE441" s="214"/>
      <c r="AF441" s="214"/>
      <c r="AG441" s="214"/>
      <c r="AH441" s="214"/>
      <c r="AI441" s="214"/>
      <c r="AJ441" s="214"/>
      <c r="AK441" s="214"/>
      <c r="AL441" s="214"/>
      <c r="AM441" s="214"/>
      <c r="AN441" s="214"/>
      <c r="AO441" s="214"/>
      <c r="AP441" s="214"/>
      <c r="AQ441" s="214"/>
      <c r="AR441" s="214"/>
      <c r="AS441" s="214"/>
      <c r="AT441" s="214"/>
      <c r="AU441" s="214"/>
      <c r="AV441" s="214"/>
      <c r="AW441" s="214"/>
      <c r="AX441" s="214"/>
      <c r="AY441" s="214"/>
      <c r="AZ441" s="214"/>
      <c r="BA441" s="214"/>
      <c r="BB441" s="214"/>
      <c r="BC441" s="214"/>
      <c r="BD441" s="214"/>
      <c r="BE441" s="214"/>
      <c r="BF441" s="214"/>
      <c r="BG441" s="214"/>
      <c r="BH441" s="214"/>
      <c r="BI441" s="214"/>
      <c r="BJ441" s="214"/>
      <c r="BK441" s="214"/>
      <c r="BL441" s="214"/>
      <c r="BM441" s="214"/>
      <c r="BN441" s="214"/>
      <c r="BO441" s="214"/>
      <c r="BP441" s="214"/>
      <c r="BQ441" s="214"/>
      <c r="BR441" s="214"/>
      <c r="BS441" s="214"/>
      <c r="BT441" s="214"/>
      <c r="BU441" s="214"/>
      <c r="BV441" s="214"/>
      <c r="BW441" s="214"/>
      <c r="BX441" s="214"/>
      <c r="BY441" s="214"/>
      <c r="BZ441" s="214"/>
      <c r="CA441" s="214"/>
      <c r="CB441" s="214"/>
      <c r="CC441" s="214"/>
      <c r="CD441" s="214"/>
      <c r="CE441" s="214"/>
      <c r="CF441" s="214"/>
    </row>
    <row r="442" spans="1:84" x14ac:dyDescent="0.25">
      <c r="A442" s="214"/>
      <c r="B442" s="214"/>
      <c r="C442" s="214"/>
      <c r="D442" s="214"/>
      <c r="E442" s="214"/>
      <c r="F442" s="214"/>
      <c r="G442" s="214"/>
      <c r="H442" s="214"/>
      <c r="I442" s="214"/>
      <c r="J442" s="214"/>
      <c r="K442" s="214"/>
      <c r="L442" s="214"/>
      <c r="M442" s="214"/>
      <c r="N442" s="214"/>
      <c r="O442" s="214"/>
      <c r="P442" s="214"/>
      <c r="Q442" s="214"/>
      <c r="R442" s="214"/>
      <c r="S442" s="214"/>
      <c r="T442" s="214"/>
      <c r="U442" s="214"/>
      <c r="V442" s="214"/>
      <c r="W442" s="214"/>
      <c r="X442" s="214"/>
      <c r="Y442" s="214"/>
      <c r="Z442" s="214"/>
      <c r="AA442" s="214"/>
      <c r="AB442" s="214"/>
      <c r="AC442" s="214"/>
      <c r="AD442" s="214"/>
      <c r="AE442" s="214"/>
      <c r="AF442" s="214"/>
      <c r="AG442" s="214"/>
      <c r="AH442" s="214"/>
      <c r="AI442" s="214"/>
      <c r="AJ442" s="214"/>
      <c r="AK442" s="214"/>
      <c r="AL442" s="214"/>
      <c r="AM442" s="214"/>
      <c r="AN442" s="214"/>
      <c r="AO442" s="214"/>
      <c r="AP442" s="214"/>
      <c r="AQ442" s="214"/>
      <c r="AR442" s="214"/>
      <c r="AS442" s="214"/>
      <c r="AT442" s="214"/>
      <c r="AU442" s="214"/>
      <c r="AV442" s="214"/>
      <c r="AW442" s="214"/>
      <c r="AX442" s="214"/>
      <c r="AY442" s="214"/>
      <c r="AZ442" s="214"/>
      <c r="BA442" s="214"/>
      <c r="BB442" s="214"/>
      <c r="BC442" s="214"/>
      <c r="BD442" s="214"/>
      <c r="BE442" s="214"/>
      <c r="BF442" s="214"/>
      <c r="BG442" s="214"/>
      <c r="BH442" s="214"/>
      <c r="BI442" s="214"/>
      <c r="BJ442" s="214"/>
      <c r="BK442" s="214"/>
      <c r="BL442" s="214"/>
      <c r="BM442" s="214"/>
      <c r="BN442" s="214"/>
      <c r="BO442" s="214"/>
      <c r="BP442" s="214"/>
      <c r="BQ442" s="214"/>
      <c r="BR442" s="214"/>
      <c r="BS442" s="214"/>
      <c r="BT442" s="214"/>
      <c r="BU442" s="214"/>
      <c r="BV442" s="214"/>
      <c r="BW442" s="214"/>
      <c r="BX442" s="214"/>
      <c r="BY442" s="214"/>
      <c r="BZ442" s="214"/>
      <c r="CA442" s="214"/>
      <c r="CB442" s="214"/>
      <c r="CC442" s="214"/>
      <c r="CD442" s="214"/>
      <c r="CE442" s="214"/>
      <c r="CF442" s="214"/>
    </row>
    <row r="443" spans="1:84" x14ac:dyDescent="0.25">
      <c r="A443" s="214"/>
      <c r="B443" s="214"/>
      <c r="C443" s="214"/>
      <c r="D443" s="214"/>
      <c r="E443" s="214"/>
      <c r="F443" s="214"/>
      <c r="G443" s="214"/>
      <c r="H443" s="214"/>
      <c r="I443" s="214"/>
      <c r="J443" s="214"/>
      <c r="K443" s="214"/>
      <c r="L443" s="214"/>
      <c r="M443" s="214"/>
      <c r="N443" s="214"/>
      <c r="O443" s="214"/>
      <c r="P443" s="214"/>
      <c r="Q443" s="214"/>
      <c r="R443" s="214"/>
      <c r="S443" s="214"/>
      <c r="T443" s="214"/>
      <c r="U443" s="214"/>
      <c r="V443" s="214"/>
      <c r="W443" s="214"/>
      <c r="X443" s="214"/>
      <c r="Y443" s="214"/>
      <c r="Z443" s="214"/>
      <c r="AA443" s="214"/>
      <c r="AB443" s="214"/>
      <c r="AC443" s="214"/>
      <c r="AD443" s="214"/>
      <c r="AE443" s="214"/>
      <c r="AF443" s="214"/>
      <c r="AG443" s="214"/>
      <c r="AH443" s="214"/>
      <c r="AI443" s="214"/>
      <c r="AJ443" s="214"/>
      <c r="AK443" s="214"/>
      <c r="AL443" s="214"/>
      <c r="AM443" s="214"/>
      <c r="AN443" s="214"/>
      <c r="AO443" s="214"/>
      <c r="AP443" s="214"/>
      <c r="AQ443" s="214"/>
      <c r="AR443" s="214"/>
      <c r="AS443" s="214"/>
      <c r="AT443" s="214"/>
      <c r="AU443" s="214"/>
      <c r="AV443" s="214"/>
      <c r="AW443" s="214"/>
      <c r="AX443" s="214"/>
      <c r="AY443" s="214"/>
      <c r="AZ443" s="214"/>
      <c r="BA443" s="214"/>
      <c r="BB443" s="214"/>
      <c r="BC443" s="214"/>
      <c r="BD443" s="214"/>
      <c r="BE443" s="214"/>
      <c r="BF443" s="214"/>
      <c r="BG443" s="214"/>
      <c r="BH443" s="214"/>
      <c r="BI443" s="214"/>
      <c r="BJ443" s="214"/>
      <c r="BK443" s="214"/>
      <c r="BL443" s="214"/>
      <c r="BM443" s="214"/>
      <c r="BN443" s="214"/>
      <c r="BO443" s="214"/>
      <c r="BP443" s="214"/>
      <c r="BQ443" s="214"/>
      <c r="BR443" s="214"/>
      <c r="BS443" s="214"/>
      <c r="BT443" s="214"/>
      <c r="BU443" s="214"/>
      <c r="BV443" s="214"/>
      <c r="BW443" s="214"/>
      <c r="BX443" s="214"/>
      <c r="BY443" s="214"/>
      <c r="BZ443" s="214"/>
      <c r="CA443" s="214"/>
      <c r="CB443" s="214"/>
      <c r="CC443" s="214"/>
      <c r="CD443" s="214"/>
      <c r="CE443" s="214"/>
      <c r="CF443" s="214"/>
    </row>
    <row r="444" spans="1:84" x14ac:dyDescent="0.25">
      <c r="A444" s="214"/>
      <c r="B444" s="214"/>
      <c r="C444" s="214"/>
      <c r="D444" s="214"/>
      <c r="E444" s="214"/>
      <c r="F444" s="214"/>
      <c r="G444" s="214"/>
      <c r="H444" s="214"/>
      <c r="I444" s="214"/>
      <c r="J444" s="214"/>
      <c r="K444" s="214"/>
      <c r="L444" s="214"/>
      <c r="M444" s="214"/>
      <c r="N444" s="214"/>
      <c r="O444" s="214"/>
      <c r="P444" s="214"/>
      <c r="Q444" s="214"/>
      <c r="R444" s="214"/>
      <c r="S444" s="214"/>
      <c r="T444" s="214"/>
      <c r="U444" s="214"/>
      <c r="V444" s="214"/>
      <c r="W444" s="214"/>
      <c r="X444" s="214"/>
      <c r="Y444" s="214"/>
      <c r="Z444" s="214"/>
      <c r="AA444" s="214"/>
      <c r="AB444" s="214"/>
      <c r="AC444" s="214"/>
      <c r="AD444" s="214"/>
      <c r="AE444" s="214"/>
      <c r="AF444" s="214"/>
      <c r="AG444" s="214"/>
      <c r="AH444" s="214"/>
      <c r="AI444" s="214"/>
      <c r="AJ444" s="214"/>
      <c r="AK444" s="214"/>
      <c r="AL444" s="214"/>
      <c r="AM444" s="214"/>
      <c r="AN444" s="214"/>
      <c r="AO444" s="214"/>
      <c r="AP444" s="214"/>
      <c r="AQ444" s="214"/>
      <c r="AR444" s="214"/>
      <c r="AS444" s="214"/>
      <c r="AT444" s="214"/>
      <c r="AU444" s="214"/>
      <c r="AV444" s="214"/>
      <c r="AW444" s="214"/>
      <c r="AX444" s="214"/>
      <c r="AY444" s="214"/>
      <c r="AZ444" s="214"/>
      <c r="BA444" s="214"/>
      <c r="BB444" s="214"/>
      <c r="BC444" s="214"/>
      <c r="BD444" s="214"/>
      <c r="BE444" s="214"/>
      <c r="BF444" s="214"/>
      <c r="BG444" s="214"/>
      <c r="BH444" s="214"/>
      <c r="BI444" s="214"/>
      <c r="BJ444" s="214"/>
      <c r="BK444" s="214"/>
      <c r="BL444" s="214"/>
      <c r="BM444" s="214"/>
      <c r="BN444" s="214"/>
      <c r="BO444" s="214"/>
      <c r="BP444" s="214"/>
      <c r="BQ444" s="214"/>
      <c r="BR444" s="214"/>
      <c r="BS444" s="214"/>
      <c r="BT444" s="214"/>
      <c r="BU444" s="214"/>
      <c r="BV444" s="214"/>
      <c r="BW444" s="214"/>
      <c r="BX444" s="214"/>
      <c r="BY444" s="214"/>
      <c r="BZ444" s="214"/>
      <c r="CA444" s="214"/>
      <c r="CB444" s="214"/>
      <c r="CC444" s="214"/>
      <c r="CD444" s="214"/>
      <c r="CE444" s="214"/>
      <c r="CF444" s="214"/>
    </row>
    <row r="445" spans="1:84" x14ac:dyDescent="0.25">
      <c r="A445" s="214"/>
      <c r="B445" s="214"/>
      <c r="C445" s="214"/>
      <c r="D445" s="214"/>
      <c r="E445" s="214"/>
      <c r="F445" s="214"/>
      <c r="G445" s="214"/>
      <c r="H445" s="214"/>
      <c r="I445" s="214"/>
      <c r="J445" s="214"/>
      <c r="K445" s="214"/>
      <c r="L445" s="214"/>
      <c r="M445" s="214"/>
      <c r="N445" s="214"/>
      <c r="O445" s="214"/>
      <c r="P445" s="214"/>
      <c r="Q445" s="214"/>
      <c r="R445" s="214"/>
      <c r="S445" s="214"/>
      <c r="T445" s="214"/>
      <c r="U445" s="214"/>
      <c r="V445" s="214"/>
      <c r="W445" s="214"/>
      <c r="X445" s="214"/>
      <c r="Y445" s="214"/>
      <c r="Z445" s="214"/>
      <c r="AA445" s="214"/>
      <c r="AB445" s="214"/>
      <c r="AC445" s="214"/>
      <c r="AD445" s="214"/>
      <c r="AE445" s="214"/>
      <c r="AF445" s="214"/>
      <c r="AG445" s="214"/>
      <c r="AH445" s="214"/>
      <c r="AI445" s="214"/>
      <c r="AJ445" s="214"/>
      <c r="AK445" s="214"/>
      <c r="AL445" s="214"/>
      <c r="AM445" s="214"/>
      <c r="AN445" s="214"/>
      <c r="AO445" s="214"/>
      <c r="AP445" s="214"/>
      <c r="AQ445" s="214"/>
      <c r="AR445" s="214"/>
      <c r="AS445" s="214"/>
      <c r="AT445" s="214"/>
      <c r="AU445" s="214"/>
      <c r="AV445" s="214"/>
      <c r="AW445" s="214"/>
      <c r="AX445" s="214"/>
      <c r="AY445" s="214"/>
      <c r="AZ445" s="214"/>
      <c r="BA445" s="214"/>
      <c r="BB445" s="214"/>
      <c r="BC445" s="214"/>
      <c r="BD445" s="214"/>
      <c r="BE445" s="214"/>
      <c r="BF445" s="214"/>
      <c r="BG445" s="214"/>
      <c r="BH445" s="214"/>
      <c r="BI445" s="214"/>
      <c r="BJ445" s="214"/>
      <c r="BK445" s="214"/>
      <c r="BL445" s="214"/>
      <c r="BM445" s="214"/>
      <c r="BN445" s="214"/>
      <c r="BO445" s="214"/>
      <c r="BP445" s="214"/>
      <c r="BQ445" s="214"/>
      <c r="BR445" s="214"/>
      <c r="BS445" s="214"/>
      <c r="BT445" s="214"/>
      <c r="BU445" s="214"/>
      <c r="BV445" s="214"/>
      <c r="BW445" s="214"/>
      <c r="BX445" s="214"/>
      <c r="BY445" s="214"/>
      <c r="BZ445" s="214"/>
      <c r="CA445" s="214"/>
      <c r="CB445" s="214"/>
      <c r="CC445" s="214"/>
      <c r="CD445" s="214"/>
      <c r="CE445" s="214"/>
      <c r="CF445" s="214"/>
    </row>
    <row r="446" spans="1:84" x14ac:dyDescent="0.25">
      <c r="A446" s="214"/>
      <c r="B446" s="214"/>
      <c r="C446" s="214"/>
      <c r="D446" s="214"/>
      <c r="E446" s="214"/>
      <c r="F446" s="214"/>
      <c r="G446" s="214"/>
      <c r="H446" s="214"/>
      <c r="I446" s="214"/>
      <c r="J446" s="214"/>
      <c r="K446" s="214"/>
      <c r="L446" s="214"/>
      <c r="M446" s="214"/>
      <c r="N446" s="214"/>
      <c r="O446" s="214"/>
      <c r="P446" s="214"/>
      <c r="Q446" s="214"/>
      <c r="R446" s="214"/>
      <c r="S446" s="214"/>
      <c r="T446" s="214"/>
      <c r="U446" s="214"/>
      <c r="V446" s="214"/>
      <c r="W446" s="214"/>
      <c r="X446" s="214"/>
      <c r="Y446" s="214"/>
      <c r="Z446" s="214"/>
      <c r="AA446" s="214"/>
      <c r="AB446" s="214"/>
      <c r="AC446" s="214"/>
      <c r="AD446" s="214"/>
      <c r="AE446" s="214"/>
      <c r="AF446" s="214"/>
      <c r="AG446" s="214"/>
      <c r="AH446" s="214"/>
      <c r="AI446" s="214"/>
      <c r="AJ446" s="214"/>
      <c r="AK446" s="214"/>
      <c r="AL446" s="214"/>
      <c r="AM446" s="214"/>
      <c r="AN446" s="214"/>
      <c r="AO446" s="214"/>
      <c r="AP446" s="214"/>
      <c r="AQ446" s="214"/>
      <c r="AR446" s="214"/>
      <c r="AS446" s="214"/>
      <c r="AT446" s="214"/>
      <c r="AU446" s="214"/>
      <c r="AV446" s="214"/>
      <c r="AW446" s="214"/>
      <c r="AX446" s="214"/>
      <c r="AY446" s="214"/>
      <c r="AZ446" s="214"/>
      <c r="BA446" s="214"/>
      <c r="BB446" s="214"/>
      <c r="BC446" s="214"/>
      <c r="BD446" s="214"/>
      <c r="BE446" s="214"/>
      <c r="BF446" s="214"/>
      <c r="BG446" s="214"/>
      <c r="BH446" s="214"/>
      <c r="BI446" s="214"/>
      <c r="BJ446" s="214"/>
      <c r="BK446" s="214"/>
      <c r="BL446" s="214"/>
      <c r="BM446" s="214"/>
      <c r="BN446" s="214"/>
      <c r="BO446" s="214"/>
      <c r="BP446" s="214"/>
      <c r="BQ446" s="214"/>
      <c r="BR446" s="214"/>
      <c r="BS446" s="214"/>
      <c r="BT446" s="214"/>
      <c r="BU446" s="214"/>
      <c r="BV446" s="214"/>
      <c r="BW446" s="214"/>
      <c r="BX446" s="214"/>
      <c r="BY446" s="214"/>
      <c r="BZ446" s="214"/>
      <c r="CA446" s="214"/>
      <c r="CB446" s="214"/>
      <c r="CC446" s="214"/>
      <c r="CD446" s="214"/>
      <c r="CE446" s="214"/>
      <c r="CF446" s="214"/>
    </row>
    <row r="447" spans="1:84" x14ac:dyDescent="0.25">
      <c r="A447" s="214"/>
      <c r="B447" s="214"/>
      <c r="C447" s="214"/>
      <c r="D447" s="214"/>
      <c r="E447" s="214"/>
      <c r="F447" s="214"/>
      <c r="G447" s="214"/>
      <c r="H447" s="214"/>
      <c r="I447" s="214"/>
      <c r="J447" s="214"/>
      <c r="K447" s="214"/>
      <c r="L447" s="214"/>
      <c r="M447" s="214"/>
      <c r="N447" s="214"/>
      <c r="O447" s="214"/>
      <c r="P447" s="214"/>
      <c r="Q447" s="214"/>
      <c r="R447" s="214"/>
      <c r="S447" s="214"/>
      <c r="T447" s="214"/>
      <c r="U447" s="214"/>
      <c r="V447" s="214"/>
      <c r="W447" s="214"/>
      <c r="X447" s="214"/>
      <c r="Y447" s="214"/>
      <c r="Z447" s="214"/>
      <c r="AA447" s="214"/>
      <c r="AB447" s="214"/>
      <c r="AC447" s="214"/>
      <c r="AD447" s="214"/>
      <c r="AE447" s="214"/>
      <c r="AF447" s="214"/>
      <c r="AG447" s="214"/>
      <c r="AH447" s="214"/>
      <c r="AI447" s="214"/>
      <c r="AJ447" s="214"/>
      <c r="AK447" s="214"/>
      <c r="AL447" s="214"/>
      <c r="AM447" s="214"/>
      <c r="AN447" s="214"/>
      <c r="AO447" s="214"/>
      <c r="AP447" s="214"/>
      <c r="AQ447" s="214"/>
      <c r="AR447" s="214"/>
      <c r="AS447" s="214"/>
      <c r="AT447" s="214"/>
      <c r="AU447" s="214"/>
      <c r="AV447" s="214"/>
      <c r="AW447" s="214"/>
      <c r="AX447" s="214"/>
      <c r="AY447" s="214"/>
      <c r="AZ447" s="214"/>
      <c r="BA447" s="214"/>
      <c r="BB447" s="214"/>
      <c r="BC447" s="214"/>
      <c r="BD447" s="214"/>
      <c r="BE447" s="214"/>
      <c r="BF447" s="214"/>
      <c r="BG447" s="214"/>
      <c r="BH447" s="214"/>
      <c r="BI447" s="214"/>
      <c r="BJ447" s="214"/>
      <c r="BK447" s="214"/>
      <c r="BL447" s="214"/>
      <c r="BM447" s="214"/>
      <c r="BN447" s="214"/>
      <c r="BO447" s="214"/>
      <c r="BP447" s="214"/>
      <c r="BQ447" s="214"/>
      <c r="BR447" s="214"/>
      <c r="BS447" s="214"/>
      <c r="BT447" s="214"/>
      <c r="BU447" s="214"/>
      <c r="BV447" s="214"/>
      <c r="BW447" s="214"/>
      <c r="BX447" s="214"/>
      <c r="BY447" s="214"/>
      <c r="BZ447" s="214"/>
      <c r="CA447" s="214"/>
      <c r="CB447" s="214"/>
      <c r="CC447" s="214"/>
      <c r="CD447" s="214"/>
      <c r="CE447" s="214"/>
      <c r="CF447" s="214"/>
    </row>
    <row r="448" spans="1:84" x14ac:dyDescent="0.25">
      <c r="A448" s="214"/>
      <c r="B448" s="214"/>
      <c r="C448" s="214"/>
      <c r="D448" s="214"/>
      <c r="E448" s="214"/>
      <c r="F448" s="214"/>
      <c r="G448" s="214"/>
      <c r="H448" s="214"/>
      <c r="I448" s="214"/>
      <c r="J448" s="214"/>
      <c r="K448" s="214"/>
      <c r="L448" s="214"/>
      <c r="M448" s="214"/>
      <c r="N448" s="214"/>
      <c r="O448" s="214"/>
      <c r="P448" s="214"/>
      <c r="Q448" s="214"/>
      <c r="R448" s="214"/>
      <c r="S448" s="214"/>
      <c r="T448" s="214"/>
      <c r="U448" s="214"/>
      <c r="V448" s="214"/>
      <c r="W448" s="214"/>
      <c r="X448" s="214"/>
      <c r="Y448" s="214"/>
      <c r="Z448" s="214"/>
      <c r="AA448" s="214"/>
      <c r="AB448" s="214"/>
      <c r="AC448" s="214"/>
      <c r="AD448" s="214"/>
      <c r="AE448" s="214"/>
      <c r="AF448" s="214"/>
      <c r="AG448" s="214"/>
      <c r="AH448" s="214"/>
      <c r="AI448" s="214"/>
      <c r="AJ448" s="214"/>
      <c r="AK448" s="214"/>
      <c r="AL448" s="214"/>
      <c r="AM448" s="214"/>
      <c r="AN448" s="214"/>
      <c r="AO448" s="214"/>
      <c r="AP448" s="214"/>
      <c r="AQ448" s="214"/>
      <c r="AR448" s="214"/>
      <c r="AS448" s="214"/>
      <c r="AT448" s="214"/>
      <c r="AU448" s="214"/>
      <c r="AV448" s="214"/>
      <c r="AW448" s="214"/>
      <c r="AX448" s="214"/>
      <c r="AY448" s="214"/>
      <c r="AZ448" s="214"/>
      <c r="BA448" s="214"/>
      <c r="BB448" s="214"/>
      <c r="BC448" s="214"/>
      <c r="BD448" s="214"/>
      <c r="BE448" s="214"/>
      <c r="BF448" s="214"/>
      <c r="BG448" s="214"/>
      <c r="BH448" s="214"/>
      <c r="BI448" s="214"/>
      <c r="BJ448" s="214"/>
      <c r="BK448" s="214"/>
      <c r="BL448" s="214"/>
      <c r="BM448" s="214"/>
      <c r="BN448" s="214"/>
      <c r="BO448" s="214"/>
      <c r="BP448" s="214"/>
      <c r="BQ448" s="214"/>
      <c r="BR448" s="214"/>
      <c r="BS448" s="214"/>
      <c r="BT448" s="214"/>
      <c r="BU448" s="214"/>
      <c r="BV448" s="214"/>
      <c r="BW448" s="214"/>
      <c r="BX448" s="214"/>
      <c r="BY448" s="214"/>
      <c r="BZ448" s="214"/>
      <c r="CA448" s="214"/>
      <c r="CB448" s="214"/>
      <c r="CC448" s="214"/>
      <c r="CD448" s="214"/>
      <c r="CE448" s="214"/>
      <c r="CF448" s="214"/>
    </row>
    <row r="449" spans="1:84" x14ac:dyDescent="0.25">
      <c r="A449" s="214"/>
      <c r="B449" s="214"/>
      <c r="C449" s="214"/>
      <c r="D449" s="214"/>
      <c r="E449" s="214"/>
      <c r="F449" s="214"/>
      <c r="G449" s="214"/>
      <c r="H449" s="214"/>
      <c r="I449" s="214"/>
      <c r="J449" s="214"/>
      <c r="K449" s="214"/>
      <c r="L449" s="214"/>
      <c r="M449" s="214"/>
      <c r="N449" s="214"/>
      <c r="O449" s="214"/>
      <c r="P449" s="214"/>
      <c r="Q449" s="214"/>
      <c r="R449" s="214"/>
      <c r="S449" s="214"/>
      <c r="T449" s="214"/>
      <c r="U449" s="214"/>
      <c r="V449" s="214"/>
      <c r="W449" s="214"/>
      <c r="X449" s="214"/>
      <c r="Y449" s="214"/>
      <c r="Z449" s="214"/>
      <c r="AA449" s="214"/>
      <c r="AB449" s="214"/>
      <c r="AC449" s="214"/>
      <c r="AD449" s="214"/>
      <c r="AE449" s="214"/>
      <c r="AF449" s="214"/>
      <c r="AG449" s="214"/>
      <c r="AH449" s="214"/>
      <c r="AI449" s="214"/>
      <c r="AJ449" s="214"/>
      <c r="AK449" s="214"/>
      <c r="AL449" s="214"/>
      <c r="AM449" s="214"/>
      <c r="AN449" s="214"/>
      <c r="AO449" s="214"/>
      <c r="AP449" s="214"/>
      <c r="AQ449" s="214"/>
      <c r="AR449" s="214"/>
      <c r="AS449" s="214"/>
      <c r="AT449" s="214"/>
      <c r="AU449" s="214"/>
      <c r="AV449" s="214"/>
      <c r="AW449" s="214"/>
      <c r="AX449" s="214"/>
      <c r="AY449" s="214"/>
      <c r="AZ449" s="214"/>
      <c r="BA449" s="214"/>
      <c r="BB449" s="214"/>
      <c r="BC449" s="214"/>
      <c r="BD449" s="214"/>
      <c r="BE449" s="214"/>
      <c r="BF449" s="214"/>
      <c r="BG449" s="214"/>
      <c r="BH449" s="214"/>
      <c r="BI449" s="214"/>
      <c r="BJ449" s="214"/>
      <c r="BK449" s="214"/>
      <c r="BL449" s="214"/>
      <c r="BM449" s="214"/>
      <c r="BN449" s="214"/>
      <c r="BO449" s="214"/>
      <c r="BP449" s="214"/>
      <c r="BQ449" s="214"/>
      <c r="BR449" s="214"/>
      <c r="BS449" s="214"/>
      <c r="BT449" s="214"/>
      <c r="BU449" s="214"/>
      <c r="BV449" s="214"/>
      <c r="BW449" s="214"/>
      <c r="BX449" s="214"/>
      <c r="BY449" s="214"/>
      <c r="BZ449" s="214"/>
      <c r="CA449" s="214"/>
      <c r="CB449" s="214"/>
      <c r="CC449" s="214"/>
      <c r="CD449" s="214"/>
      <c r="CE449" s="214"/>
      <c r="CF449" s="214"/>
    </row>
    <row r="450" spans="1:84" x14ac:dyDescent="0.25">
      <c r="A450" s="214"/>
      <c r="B450" s="214"/>
      <c r="C450" s="214"/>
      <c r="D450" s="214"/>
      <c r="E450" s="214"/>
      <c r="F450" s="214"/>
      <c r="G450" s="214"/>
      <c r="H450" s="214"/>
      <c r="I450" s="214"/>
      <c r="J450" s="214"/>
      <c r="K450" s="214"/>
      <c r="L450" s="214"/>
      <c r="M450" s="214"/>
      <c r="N450" s="214"/>
      <c r="O450" s="214"/>
      <c r="P450" s="214"/>
      <c r="Q450" s="214"/>
      <c r="R450" s="214"/>
      <c r="S450" s="214"/>
      <c r="T450" s="214"/>
      <c r="U450" s="214"/>
      <c r="V450" s="214"/>
      <c r="W450" s="214"/>
      <c r="X450" s="214"/>
      <c r="Y450" s="214"/>
      <c r="Z450" s="214"/>
      <c r="AA450" s="214"/>
      <c r="AB450" s="214"/>
      <c r="AC450" s="214"/>
      <c r="AD450" s="214"/>
      <c r="AE450" s="214"/>
      <c r="AF450" s="214"/>
      <c r="AG450" s="214"/>
      <c r="AH450" s="214"/>
      <c r="AI450" s="214"/>
      <c r="AJ450" s="214"/>
      <c r="AK450" s="214"/>
      <c r="AL450" s="214"/>
      <c r="AM450" s="214"/>
      <c r="AN450" s="214"/>
      <c r="AO450" s="214"/>
      <c r="AP450" s="214"/>
      <c r="AQ450" s="214"/>
      <c r="AR450" s="214"/>
      <c r="AS450" s="214"/>
      <c r="AT450" s="214"/>
      <c r="AU450" s="214"/>
      <c r="AV450" s="214"/>
      <c r="AW450" s="214"/>
      <c r="AX450" s="214"/>
      <c r="AY450" s="214"/>
      <c r="AZ450" s="214"/>
      <c r="BA450" s="214"/>
      <c r="BB450" s="214"/>
      <c r="BC450" s="214"/>
      <c r="BD450" s="214"/>
      <c r="BE450" s="214"/>
      <c r="BF450" s="214"/>
      <c r="BG450" s="214"/>
      <c r="BH450" s="214"/>
      <c r="BI450" s="214"/>
      <c r="BJ450" s="214"/>
      <c r="BK450" s="214"/>
      <c r="BL450" s="214"/>
      <c r="BM450" s="214"/>
      <c r="BN450" s="214"/>
      <c r="BO450" s="214"/>
      <c r="BP450" s="214"/>
      <c r="BQ450" s="214"/>
      <c r="BR450" s="214"/>
      <c r="BS450" s="214"/>
      <c r="BT450" s="214"/>
      <c r="BU450" s="214"/>
      <c r="BV450" s="214"/>
      <c r="BW450" s="214"/>
      <c r="BX450" s="214"/>
      <c r="BY450" s="214"/>
      <c r="BZ450" s="214"/>
      <c r="CA450" s="214"/>
      <c r="CB450" s="214"/>
      <c r="CC450" s="214"/>
      <c r="CD450" s="214"/>
      <c r="CE450" s="214"/>
      <c r="CF450" s="214"/>
    </row>
    <row r="451" spans="1:84" x14ac:dyDescent="0.25">
      <c r="A451" s="214"/>
      <c r="B451" s="214"/>
      <c r="C451" s="214"/>
      <c r="D451" s="214"/>
      <c r="E451" s="214"/>
      <c r="F451" s="214"/>
      <c r="G451" s="214"/>
      <c r="H451" s="214"/>
      <c r="I451" s="214"/>
      <c r="J451" s="214"/>
      <c r="K451" s="214"/>
      <c r="L451" s="214"/>
      <c r="M451" s="214"/>
      <c r="N451" s="214"/>
      <c r="O451" s="214"/>
      <c r="P451" s="214"/>
      <c r="Q451" s="214"/>
      <c r="R451" s="214"/>
      <c r="S451" s="214"/>
      <c r="T451" s="214"/>
      <c r="U451" s="214"/>
      <c r="V451" s="214"/>
      <c r="W451" s="214"/>
      <c r="X451" s="214"/>
      <c r="Y451" s="214"/>
      <c r="Z451" s="214"/>
      <c r="AA451" s="214"/>
      <c r="AB451" s="214"/>
      <c r="AC451" s="214"/>
      <c r="AD451" s="214"/>
      <c r="AE451" s="214"/>
      <c r="AF451" s="214"/>
      <c r="AG451" s="214"/>
      <c r="AH451" s="214"/>
      <c r="AI451" s="214"/>
      <c r="AJ451" s="214"/>
      <c r="AK451" s="214"/>
      <c r="AL451" s="214"/>
      <c r="AM451" s="214"/>
      <c r="AN451" s="214"/>
      <c r="AO451" s="214"/>
      <c r="AP451" s="214"/>
      <c r="AQ451" s="214"/>
      <c r="AR451" s="214"/>
      <c r="AS451" s="214"/>
      <c r="AT451" s="214"/>
      <c r="AU451" s="214"/>
      <c r="AV451" s="214"/>
      <c r="AW451" s="214"/>
      <c r="AX451" s="214"/>
      <c r="AY451" s="214"/>
      <c r="AZ451" s="214"/>
      <c r="BA451" s="214"/>
      <c r="BB451" s="214"/>
      <c r="BC451" s="214"/>
      <c r="BD451" s="214"/>
      <c r="BE451" s="214"/>
      <c r="BF451" s="214"/>
      <c r="BG451" s="214"/>
      <c r="BH451" s="214"/>
      <c r="BI451" s="214"/>
      <c r="BJ451" s="214"/>
      <c r="BK451" s="214"/>
      <c r="BL451" s="214"/>
      <c r="BM451" s="214"/>
      <c r="BN451" s="214"/>
      <c r="BO451" s="214"/>
      <c r="BP451" s="214"/>
      <c r="BQ451" s="214"/>
      <c r="BR451" s="214"/>
      <c r="BS451" s="214"/>
      <c r="BT451" s="214"/>
      <c r="BU451" s="214"/>
      <c r="BV451" s="214"/>
      <c r="BW451" s="214"/>
      <c r="BX451" s="214"/>
      <c r="BY451" s="214"/>
      <c r="BZ451" s="214"/>
      <c r="CA451" s="214"/>
      <c r="CB451" s="214"/>
      <c r="CC451" s="214"/>
      <c r="CD451" s="214"/>
      <c r="CE451" s="214"/>
      <c r="CF451" s="214"/>
    </row>
    <row r="452" spans="1:84" x14ac:dyDescent="0.25">
      <c r="A452" s="214"/>
      <c r="B452" s="214"/>
      <c r="C452" s="214"/>
      <c r="D452" s="214"/>
      <c r="E452" s="214"/>
      <c r="F452" s="214"/>
      <c r="G452" s="214"/>
      <c r="H452" s="214"/>
      <c r="I452" s="214"/>
      <c r="J452" s="214"/>
      <c r="K452" s="214"/>
      <c r="L452" s="214"/>
      <c r="M452" s="214"/>
      <c r="N452" s="214"/>
      <c r="O452" s="214"/>
      <c r="P452" s="214"/>
      <c r="Q452" s="214"/>
      <c r="R452" s="214"/>
      <c r="S452" s="214"/>
      <c r="T452" s="214"/>
      <c r="U452" s="214"/>
      <c r="V452" s="214"/>
      <c r="W452" s="214"/>
      <c r="X452" s="214"/>
      <c r="Y452" s="214"/>
      <c r="Z452" s="214"/>
      <c r="AA452" s="214"/>
      <c r="AB452" s="214"/>
      <c r="AC452" s="214"/>
      <c r="AD452" s="214"/>
      <c r="AE452" s="214"/>
      <c r="AF452" s="214"/>
      <c r="AG452" s="214"/>
      <c r="AH452" s="214"/>
      <c r="AI452" s="214"/>
      <c r="AJ452" s="214"/>
      <c r="AK452" s="214"/>
      <c r="AL452" s="214"/>
      <c r="AM452" s="214"/>
      <c r="AN452" s="214"/>
      <c r="AO452" s="214"/>
      <c r="AP452" s="214"/>
      <c r="AQ452" s="214"/>
      <c r="AR452" s="214"/>
      <c r="AS452" s="214"/>
      <c r="AT452" s="214"/>
      <c r="AU452" s="214"/>
      <c r="AV452" s="214"/>
      <c r="AW452" s="214"/>
      <c r="AX452" s="214"/>
      <c r="AY452" s="214"/>
      <c r="AZ452" s="214"/>
      <c r="BA452" s="214"/>
      <c r="BB452" s="214"/>
      <c r="BC452" s="214"/>
      <c r="BD452" s="214"/>
      <c r="BE452" s="214"/>
      <c r="BF452" s="214"/>
      <c r="BG452" s="214"/>
      <c r="BH452" s="214"/>
      <c r="BI452" s="214"/>
      <c r="BJ452" s="214"/>
      <c r="BK452" s="214"/>
      <c r="BL452" s="214"/>
      <c r="BM452" s="214"/>
      <c r="BN452" s="214"/>
      <c r="BO452" s="214"/>
      <c r="BP452" s="214"/>
      <c r="BQ452" s="214"/>
      <c r="BR452" s="214"/>
      <c r="BS452" s="214"/>
      <c r="BT452" s="214"/>
      <c r="BU452" s="214"/>
      <c r="BV452" s="214"/>
      <c r="BW452" s="214"/>
      <c r="BX452" s="214"/>
      <c r="BY452" s="214"/>
      <c r="BZ452" s="214"/>
      <c r="CA452" s="214"/>
      <c r="CB452" s="214"/>
      <c r="CC452" s="214"/>
      <c r="CD452" s="214"/>
      <c r="CE452" s="214"/>
      <c r="CF452" s="214"/>
    </row>
    <row r="453" spans="1:84" x14ac:dyDescent="0.25">
      <c r="A453" s="214"/>
      <c r="B453" s="214"/>
      <c r="C453" s="214"/>
      <c r="D453" s="214"/>
      <c r="E453" s="214"/>
      <c r="F453" s="214"/>
      <c r="G453" s="214"/>
      <c r="H453" s="214"/>
      <c r="I453" s="214"/>
      <c r="J453" s="214"/>
      <c r="K453" s="214"/>
      <c r="L453" s="214"/>
      <c r="M453" s="214"/>
      <c r="N453" s="214"/>
      <c r="O453" s="214"/>
      <c r="P453" s="214"/>
      <c r="Q453" s="214"/>
      <c r="R453" s="214"/>
      <c r="S453" s="214"/>
      <c r="T453" s="214"/>
      <c r="U453" s="214"/>
      <c r="V453" s="214"/>
      <c r="W453" s="214"/>
      <c r="X453" s="214"/>
      <c r="Y453" s="214"/>
      <c r="Z453" s="214"/>
      <c r="AA453" s="214"/>
      <c r="AB453" s="214"/>
      <c r="AC453" s="214"/>
      <c r="AD453" s="214"/>
      <c r="AE453" s="214"/>
      <c r="AF453" s="214"/>
      <c r="AG453" s="214"/>
      <c r="AH453" s="214"/>
      <c r="AI453" s="214"/>
      <c r="AJ453" s="214"/>
      <c r="AK453" s="214"/>
      <c r="AL453" s="214"/>
      <c r="AM453" s="214"/>
      <c r="AN453" s="214"/>
      <c r="AO453" s="214"/>
      <c r="AP453" s="214"/>
      <c r="AQ453" s="214"/>
      <c r="AR453" s="214"/>
      <c r="AS453" s="214"/>
      <c r="AT453" s="214"/>
      <c r="AU453" s="214"/>
      <c r="AV453" s="214"/>
      <c r="AW453" s="214"/>
      <c r="AX453" s="214"/>
      <c r="AY453" s="214"/>
      <c r="AZ453" s="214"/>
      <c r="BA453" s="214"/>
      <c r="BB453" s="214"/>
      <c r="BC453" s="214"/>
      <c r="BD453" s="214"/>
      <c r="BE453" s="214"/>
      <c r="BF453" s="214"/>
      <c r="BG453" s="214"/>
      <c r="BH453" s="214"/>
      <c r="BI453" s="214"/>
      <c r="BJ453" s="214"/>
      <c r="BK453" s="214"/>
      <c r="BL453" s="214"/>
      <c r="BM453" s="214"/>
      <c r="BN453" s="214"/>
      <c r="BO453" s="214"/>
      <c r="BP453" s="214"/>
      <c r="BQ453" s="214"/>
      <c r="BR453" s="214"/>
      <c r="BS453" s="214"/>
      <c r="BT453" s="214"/>
      <c r="BU453" s="214"/>
      <c r="BV453" s="214"/>
      <c r="BW453" s="214"/>
      <c r="BX453" s="214"/>
      <c r="BY453" s="214"/>
      <c r="BZ453" s="214"/>
      <c r="CA453" s="214"/>
      <c r="CB453" s="214"/>
      <c r="CC453" s="214"/>
      <c r="CD453" s="214"/>
      <c r="CE453" s="214"/>
      <c r="CF453" s="214"/>
    </row>
    <row r="454" spans="1:84" x14ac:dyDescent="0.25">
      <c r="A454" s="214"/>
      <c r="B454" s="214"/>
      <c r="C454" s="214"/>
      <c r="D454" s="214"/>
      <c r="E454" s="214"/>
      <c r="F454" s="214"/>
      <c r="G454" s="214"/>
      <c r="H454" s="214"/>
      <c r="I454" s="214"/>
      <c r="J454" s="214"/>
      <c r="K454" s="214"/>
      <c r="L454" s="214"/>
      <c r="M454" s="214"/>
      <c r="N454" s="214"/>
      <c r="O454" s="214"/>
      <c r="P454" s="214"/>
      <c r="Q454" s="214"/>
      <c r="R454" s="214"/>
      <c r="S454" s="214"/>
      <c r="T454" s="214"/>
      <c r="U454" s="214"/>
      <c r="V454" s="214"/>
      <c r="W454" s="214"/>
      <c r="X454" s="214"/>
      <c r="Y454" s="214"/>
      <c r="Z454" s="214"/>
      <c r="AA454" s="214"/>
      <c r="AB454" s="214"/>
      <c r="AC454" s="214"/>
      <c r="AD454" s="214"/>
      <c r="AE454" s="214"/>
      <c r="AF454" s="214"/>
      <c r="AG454" s="214"/>
      <c r="AH454" s="214"/>
      <c r="AI454" s="214"/>
      <c r="AJ454" s="214"/>
      <c r="AK454" s="214"/>
      <c r="AL454" s="214"/>
      <c r="AM454" s="214"/>
      <c r="AN454" s="214"/>
      <c r="AO454" s="214"/>
      <c r="AP454" s="214"/>
      <c r="AQ454" s="214"/>
      <c r="AR454" s="214"/>
      <c r="AS454" s="214"/>
      <c r="AT454" s="214"/>
      <c r="AU454" s="214"/>
      <c r="AV454" s="214"/>
      <c r="AW454" s="214"/>
      <c r="AX454" s="214"/>
      <c r="AY454" s="214"/>
      <c r="AZ454" s="214"/>
      <c r="BA454" s="214"/>
      <c r="BB454" s="214"/>
      <c r="BC454" s="214"/>
      <c r="BD454" s="214"/>
      <c r="BE454" s="214"/>
      <c r="BF454" s="214"/>
      <c r="BG454" s="214"/>
      <c r="BH454" s="214"/>
      <c r="BI454" s="214"/>
      <c r="BJ454" s="214"/>
      <c r="BK454" s="214"/>
      <c r="BL454" s="214"/>
      <c r="BM454" s="214"/>
      <c r="BN454" s="214"/>
      <c r="BO454" s="214"/>
      <c r="BP454" s="214"/>
      <c r="BQ454" s="214"/>
      <c r="BR454" s="214"/>
      <c r="BS454" s="214"/>
      <c r="BT454" s="214"/>
      <c r="BU454" s="214"/>
      <c r="BV454" s="214"/>
      <c r="BW454" s="214"/>
      <c r="BX454" s="214"/>
      <c r="BY454" s="214"/>
      <c r="BZ454" s="214"/>
      <c r="CA454" s="214"/>
      <c r="CB454" s="214"/>
      <c r="CC454" s="214"/>
      <c r="CD454" s="214"/>
      <c r="CE454" s="214"/>
      <c r="CF454" s="214"/>
    </row>
    <row r="455" spans="1:84" x14ac:dyDescent="0.25">
      <c r="A455" s="214"/>
      <c r="B455" s="214"/>
      <c r="C455" s="214"/>
      <c r="D455" s="214"/>
      <c r="E455" s="214"/>
      <c r="F455" s="214"/>
      <c r="G455" s="214"/>
      <c r="H455" s="214"/>
      <c r="I455" s="214"/>
      <c r="J455" s="214"/>
      <c r="K455" s="214"/>
      <c r="L455" s="214"/>
      <c r="M455" s="214"/>
      <c r="N455" s="214"/>
      <c r="O455" s="214"/>
      <c r="P455" s="214"/>
      <c r="Q455" s="214"/>
      <c r="R455" s="214"/>
      <c r="S455" s="214"/>
      <c r="T455" s="214"/>
      <c r="U455" s="214"/>
      <c r="V455" s="214"/>
      <c r="W455" s="214"/>
      <c r="X455" s="214"/>
      <c r="Y455" s="214"/>
      <c r="Z455" s="214"/>
      <c r="AA455" s="214"/>
      <c r="AB455" s="214"/>
      <c r="AC455" s="214"/>
      <c r="AD455" s="214"/>
      <c r="AE455" s="214"/>
      <c r="AF455" s="214"/>
      <c r="AG455" s="214"/>
      <c r="AH455" s="214"/>
      <c r="AI455" s="214"/>
      <c r="AJ455" s="214"/>
      <c r="AK455" s="214"/>
      <c r="AL455" s="214"/>
      <c r="AM455" s="214"/>
      <c r="AN455" s="214"/>
      <c r="AO455" s="214"/>
      <c r="AP455" s="214"/>
      <c r="AQ455" s="214"/>
      <c r="AR455" s="214"/>
      <c r="AS455" s="214"/>
      <c r="AT455" s="214"/>
      <c r="AU455" s="214"/>
      <c r="AV455" s="214"/>
      <c r="AW455" s="214"/>
      <c r="AX455" s="214"/>
      <c r="AY455" s="214"/>
      <c r="AZ455" s="214"/>
      <c r="BA455" s="214"/>
      <c r="BB455" s="214"/>
      <c r="BC455" s="214"/>
      <c r="BD455" s="214"/>
      <c r="BE455" s="214"/>
      <c r="BF455" s="214"/>
      <c r="BG455" s="214"/>
      <c r="BH455" s="214"/>
      <c r="BI455" s="214"/>
      <c r="BJ455" s="214"/>
      <c r="BK455" s="214"/>
      <c r="BL455" s="214"/>
      <c r="BM455" s="214"/>
      <c r="BN455" s="214"/>
      <c r="BO455" s="214"/>
      <c r="BP455" s="214"/>
      <c r="BQ455" s="214"/>
      <c r="BR455" s="214"/>
      <c r="BS455" s="214"/>
      <c r="BT455" s="214"/>
      <c r="BU455" s="214"/>
      <c r="BV455" s="214"/>
      <c r="BW455" s="214"/>
      <c r="BX455" s="214"/>
      <c r="BY455" s="214"/>
      <c r="BZ455" s="214"/>
      <c r="CA455" s="214"/>
      <c r="CB455" s="214"/>
      <c r="CC455" s="214"/>
      <c r="CD455" s="214"/>
      <c r="CE455" s="214"/>
      <c r="CF455" s="214"/>
    </row>
    <row r="456" spans="1:84" x14ac:dyDescent="0.25">
      <c r="A456" s="214"/>
      <c r="B456" s="214"/>
      <c r="C456" s="214"/>
      <c r="D456" s="214"/>
      <c r="E456" s="214"/>
      <c r="F456" s="214"/>
      <c r="G456" s="214"/>
      <c r="H456" s="214"/>
      <c r="I456" s="214"/>
      <c r="J456" s="214"/>
      <c r="K456" s="214"/>
      <c r="L456" s="214"/>
      <c r="M456" s="214"/>
      <c r="N456" s="214"/>
      <c r="O456" s="214"/>
      <c r="P456" s="214"/>
      <c r="Q456" s="214"/>
      <c r="R456" s="214"/>
      <c r="S456" s="214"/>
      <c r="T456" s="214"/>
      <c r="U456" s="214"/>
      <c r="V456" s="214"/>
      <c r="W456" s="214"/>
      <c r="X456" s="214"/>
      <c r="Y456" s="214"/>
      <c r="Z456" s="214"/>
      <c r="AA456" s="214"/>
      <c r="AB456" s="214"/>
      <c r="AC456" s="214"/>
      <c r="AD456" s="214"/>
      <c r="AE456" s="214"/>
      <c r="AF456" s="214"/>
      <c r="AG456" s="214"/>
      <c r="AH456" s="214"/>
      <c r="AI456" s="214"/>
      <c r="AJ456" s="214"/>
      <c r="AK456" s="214"/>
      <c r="AL456" s="214"/>
      <c r="AM456" s="214"/>
      <c r="AN456" s="214"/>
      <c r="AO456" s="214"/>
      <c r="AP456" s="214"/>
      <c r="AQ456" s="214"/>
      <c r="AR456" s="214"/>
      <c r="AS456" s="214"/>
      <c r="AT456" s="214"/>
      <c r="AU456" s="214"/>
      <c r="AV456" s="214"/>
      <c r="AW456" s="214"/>
      <c r="AX456" s="214"/>
      <c r="AY456" s="214"/>
      <c r="AZ456" s="214"/>
      <c r="BA456" s="214"/>
      <c r="BB456" s="214"/>
      <c r="BC456" s="214"/>
      <c r="BD456" s="214"/>
      <c r="BE456" s="214"/>
      <c r="BF456" s="214"/>
      <c r="BG456" s="214"/>
      <c r="BH456" s="214"/>
      <c r="BI456" s="214"/>
      <c r="BJ456" s="214"/>
      <c r="BK456" s="214"/>
      <c r="BL456" s="214"/>
      <c r="BM456" s="214"/>
      <c r="BN456" s="214"/>
      <c r="BO456" s="214"/>
      <c r="BP456" s="214"/>
      <c r="BQ456" s="214"/>
      <c r="BR456" s="214"/>
      <c r="BS456" s="214"/>
      <c r="BT456" s="214"/>
      <c r="BU456" s="214"/>
      <c r="BV456" s="214"/>
      <c r="BW456" s="214"/>
      <c r="BX456" s="214"/>
      <c r="BY456" s="214"/>
      <c r="BZ456" s="214"/>
      <c r="CA456" s="214"/>
      <c r="CB456" s="214"/>
      <c r="CC456" s="214"/>
      <c r="CD456" s="214"/>
      <c r="CE456" s="214"/>
      <c r="CF456" s="214"/>
    </row>
    <row r="457" spans="1:84" x14ac:dyDescent="0.25">
      <c r="A457" s="214"/>
      <c r="B457" s="214"/>
      <c r="C457" s="214"/>
      <c r="D457" s="214"/>
      <c r="E457" s="214"/>
      <c r="F457" s="214"/>
      <c r="G457" s="214"/>
      <c r="H457" s="214"/>
      <c r="I457" s="214"/>
      <c r="J457" s="214"/>
      <c r="K457" s="214"/>
      <c r="L457" s="214"/>
      <c r="M457" s="214"/>
      <c r="N457" s="214"/>
      <c r="O457" s="214"/>
      <c r="P457" s="214"/>
      <c r="Q457" s="214"/>
      <c r="R457" s="214"/>
      <c r="S457" s="214"/>
      <c r="T457" s="214"/>
      <c r="U457" s="214"/>
      <c r="V457" s="214"/>
      <c r="W457" s="214"/>
      <c r="X457" s="214"/>
      <c r="Y457" s="214"/>
      <c r="Z457" s="214"/>
      <c r="AA457" s="214"/>
      <c r="AB457" s="214"/>
      <c r="AC457" s="214"/>
      <c r="AD457" s="214"/>
      <c r="AE457" s="214"/>
      <c r="AF457" s="214"/>
      <c r="AG457" s="214"/>
      <c r="AH457" s="214"/>
      <c r="AI457" s="214"/>
      <c r="AJ457" s="214"/>
      <c r="AK457" s="214"/>
      <c r="AL457" s="214"/>
      <c r="AM457" s="214"/>
      <c r="AN457" s="214"/>
      <c r="AO457" s="214"/>
      <c r="AP457" s="214"/>
      <c r="AQ457" s="214"/>
      <c r="AR457" s="214"/>
      <c r="AS457" s="214"/>
      <c r="AT457" s="214"/>
      <c r="AU457" s="214"/>
      <c r="AV457" s="214"/>
      <c r="AW457" s="214"/>
      <c r="AX457" s="214"/>
      <c r="AY457" s="214"/>
      <c r="AZ457" s="214"/>
      <c r="BA457" s="214"/>
      <c r="BB457" s="214"/>
      <c r="BC457" s="214"/>
      <c r="BD457" s="214"/>
      <c r="BE457" s="214"/>
      <c r="BF457" s="214"/>
      <c r="BG457" s="214"/>
      <c r="BH457" s="214"/>
      <c r="BI457" s="214"/>
      <c r="BJ457" s="214"/>
      <c r="BK457" s="214"/>
      <c r="BL457" s="214"/>
      <c r="BM457" s="214"/>
      <c r="BN457" s="214"/>
      <c r="BO457" s="214"/>
      <c r="BP457" s="214"/>
      <c r="BQ457" s="214"/>
      <c r="BR457" s="214"/>
      <c r="BS457" s="214"/>
      <c r="BT457" s="214"/>
      <c r="BU457" s="214"/>
      <c r="BV457" s="214"/>
      <c r="BW457" s="214"/>
      <c r="BX457" s="214"/>
      <c r="BY457" s="214"/>
      <c r="BZ457" s="214"/>
      <c r="CA457" s="214"/>
      <c r="CB457" s="214"/>
      <c r="CC457" s="214"/>
      <c r="CD457" s="214"/>
      <c r="CE457" s="214"/>
      <c r="CF457" s="214"/>
    </row>
    <row r="458" spans="1:84" x14ac:dyDescent="0.25">
      <c r="A458" s="214"/>
      <c r="B458" s="214"/>
      <c r="C458" s="214"/>
      <c r="D458" s="214"/>
      <c r="E458" s="214"/>
      <c r="F458" s="214"/>
      <c r="G458" s="214"/>
      <c r="H458" s="214"/>
      <c r="I458" s="214"/>
      <c r="J458" s="214"/>
      <c r="K458" s="214"/>
      <c r="L458" s="214"/>
      <c r="M458" s="214"/>
      <c r="N458" s="214"/>
      <c r="O458" s="214"/>
      <c r="P458" s="214"/>
      <c r="Q458" s="214"/>
      <c r="R458" s="214"/>
      <c r="S458" s="214"/>
      <c r="T458" s="214"/>
      <c r="U458" s="214"/>
      <c r="V458" s="214"/>
      <c r="W458" s="214"/>
      <c r="X458" s="214"/>
      <c r="Y458" s="214"/>
      <c r="Z458" s="214"/>
      <c r="AA458" s="214"/>
      <c r="AB458" s="214"/>
      <c r="AC458" s="214"/>
      <c r="AD458" s="214"/>
      <c r="AE458" s="214"/>
      <c r="AF458" s="214"/>
      <c r="AG458" s="214"/>
      <c r="AH458" s="214"/>
      <c r="AI458" s="214"/>
      <c r="AJ458" s="214"/>
      <c r="AK458" s="214"/>
      <c r="AL458" s="214"/>
      <c r="AM458" s="214"/>
      <c r="AN458" s="214"/>
      <c r="AO458" s="214"/>
      <c r="AP458" s="214"/>
      <c r="AQ458" s="214"/>
      <c r="AR458" s="214"/>
      <c r="AS458" s="214"/>
      <c r="AT458" s="214"/>
      <c r="AU458" s="214"/>
      <c r="AV458" s="214"/>
      <c r="AW458" s="214"/>
      <c r="AX458" s="214"/>
      <c r="AY458" s="214"/>
      <c r="AZ458" s="214"/>
      <c r="BA458" s="214"/>
      <c r="BB458" s="214"/>
      <c r="BC458" s="214"/>
      <c r="BD458" s="214"/>
      <c r="BE458" s="214"/>
      <c r="BF458" s="214"/>
      <c r="BG458" s="214"/>
      <c r="BH458" s="214"/>
      <c r="BI458" s="214"/>
      <c r="BJ458" s="214"/>
      <c r="BK458" s="214"/>
      <c r="BL458" s="214"/>
      <c r="BM458" s="214"/>
      <c r="BN458" s="214"/>
      <c r="BO458" s="214"/>
      <c r="BP458" s="214"/>
      <c r="BQ458" s="214"/>
      <c r="BR458" s="214"/>
      <c r="BS458" s="214"/>
      <c r="BT458" s="214"/>
      <c r="BU458" s="214"/>
      <c r="BV458" s="214"/>
      <c r="BW458" s="214"/>
      <c r="BX458" s="214"/>
      <c r="BY458" s="214"/>
      <c r="BZ458" s="214"/>
      <c r="CA458" s="214"/>
      <c r="CB458" s="214"/>
      <c r="CC458" s="214"/>
      <c r="CD458" s="214"/>
      <c r="CE458" s="214"/>
      <c r="CF458" s="214"/>
    </row>
    <row r="459" spans="1:84" x14ac:dyDescent="0.25">
      <c r="A459" s="214"/>
      <c r="B459" s="214"/>
      <c r="C459" s="214"/>
      <c r="D459" s="214"/>
      <c r="E459" s="214"/>
      <c r="F459" s="214"/>
      <c r="G459" s="214"/>
      <c r="H459" s="214"/>
      <c r="I459" s="214"/>
      <c r="J459" s="214"/>
      <c r="K459" s="214"/>
      <c r="L459" s="214"/>
      <c r="M459" s="214"/>
      <c r="N459" s="214"/>
      <c r="O459" s="214"/>
      <c r="P459" s="214"/>
      <c r="Q459" s="214"/>
      <c r="R459" s="214"/>
      <c r="S459" s="214"/>
      <c r="T459" s="214"/>
      <c r="U459" s="214"/>
      <c r="V459" s="214"/>
      <c r="W459" s="214"/>
      <c r="X459" s="214"/>
      <c r="Y459" s="214"/>
      <c r="Z459" s="214"/>
      <c r="AA459" s="214"/>
      <c r="AB459" s="214"/>
      <c r="AC459" s="214"/>
      <c r="AD459" s="214"/>
      <c r="AE459" s="214"/>
      <c r="AF459" s="214"/>
      <c r="AG459" s="214"/>
      <c r="AH459" s="214"/>
      <c r="AI459" s="214"/>
      <c r="AJ459" s="214"/>
      <c r="AK459" s="214"/>
      <c r="AL459" s="214"/>
      <c r="AM459" s="214"/>
      <c r="AN459" s="214"/>
      <c r="AO459" s="214"/>
      <c r="AP459" s="214"/>
      <c r="AQ459" s="214"/>
      <c r="AR459" s="214"/>
      <c r="AS459" s="214"/>
      <c r="AT459" s="214"/>
      <c r="AU459" s="214"/>
      <c r="AV459" s="214"/>
      <c r="AW459" s="214"/>
      <c r="AX459" s="214"/>
      <c r="AY459" s="214"/>
      <c r="AZ459" s="214"/>
      <c r="BA459" s="214"/>
      <c r="BB459" s="214"/>
      <c r="BC459" s="214"/>
      <c r="BD459" s="214"/>
      <c r="BE459" s="214"/>
      <c r="BF459" s="214"/>
      <c r="BG459" s="214"/>
      <c r="BH459" s="214"/>
      <c r="BI459" s="214"/>
      <c r="BJ459" s="214"/>
      <c r="BK459" s="214"/>
      <c r="BL459" s="214"/>
      <c r="BM459" s="214"/>
      <c r="BN459" s="214"/>
      <c r="BO459" s="214"/>
      <c r="BP459" s="214"/>
      <c r="BQ459" s="214"/>
      <c r="BR459" s="214"/>
      <c r="BS459" s="214"/>
      <c r="BT459" s="214"/>
      <c r="BU459" s="214"/>
      <c r="BV459" s="214"/>
      <c r="BW459" s="214"/>
      <c r="BX459" s="214"/>
      <c r="BY459" s="214"/>
      <c r="BZ459" s="214"/>
      <c r="CA459" s="214"/>
      <c r="CB459" s="214"/>
      <c r="CC459" s="214"/>
      <c r="CD459" s="214"/>
      <c r="CE459" s="214"/>
      <c r="CF459" s="214"/>
    </row>
    <row r="460" spans="1:84" x14ac:dyDescent="0.25">
      <c r="A460" s="214"/>
      <c r="B460" s="214"/>
      <c r="C460" s="214"/>
      <c r="D460" s="214"/>
      <c r="E460" s="214"/>
      <c r="F460" s="214"/>
      <c r="G460" s="214"/>
      <c r="H460" s="214"/>
      <c r="I460" s="214"/>
      <c r="J460" s="214"/>
      <c r="K460" s="214"/>
      <c r="L460" s="214"/>
      <c r="M460" s="214"/>
      <c r="N460" s="214"/>
      <c r="O460" s="214"/>
      <c r="P460" s="214"/>
      <c r="Q460" s="214"/>
      <c r="R460" s="214"/>
      <c r="S460" s="214"/>
      <c r="T460" s="214"/>
      <c r="U460" s="214"/>
      <c r="V460" s="214"/>
      <c r="W460" s="214"/>
      <c r="X460" s="214"/>
      <c r="Y460" s="214"/>
      <c r="Z460" s="214"/>
      <c r="AA460" s="214"/>
      <c r="AB460" s="214"/>
      <c r="AC460" s="214"/>
      <c r="AD460" s="214"/>
      <c r="AE460" s="214"/>
      <c r="AF460" s="214"/>
      <c r="AG460" s="214"/>
      <c r="AH460" s="214"/>
      <c r="AI460" s="214"/>
      <c r="AJ460" s="214"/>
      <c r="AK460" s="214"/>
      <c r="AL460" s="214"/>
      <c r="AM460" s="214"/>
      <c r="AN460" s="214"/>
      <c r="AO460" s="214"/>
      <c r="AP460" s="214"/>
      <c r="AQ460" s="214"/>
      <c r="AR460" s="214"/>
      <c r="AS460" s="214"/>
      <c r="AT460" s="214"/>
      <c r="AU460" s="214"/>
      <c r="AV460" s="214"/>
      <c r="AW460" s="214"/>
      <c r="AX460" s="214"/>
      <c r="AY460" s="214"/>
      <c r="AZ460" s="214"/>
      <c r="BA460" s="214"/>
      <c r="BB460" s="214"/>
      <c r="BC460" s="214"/>
      <c r="BD460" s="214"/>
      <c r="BE460" s="214"/>
      <c r="BF460" s="214"/>
      <c r="BG460" s="214"/>
      <c r="BH460" s="214"/>
      <c r="BI460" s="214"/>
      <c r="BJ460" s="214"/>
      <c r="BK460" s="214"/>
      <c r="BL460" s="214"/>
      <c r="BM460" s="214"/>
      <c r="BN460" s="214"/>
      <c r="BO460" s="214"/>
      <c r="BP460" s="214"/>
      <c r="BQ460" s="214"/>
      <c r="BR460" s="214"/>
      <c r="BS460" s="214"/>
      <c r="BT460" s="214"/>
      <c r="BU460" s="214"/>
      <c r="BV460" s="214"/>
      <c r="BW460" s="214"/>
      <c r="BX460" s="214"/>
      <c r="BY460" s="214"/>
      <c r="BZ460" s="214"/>
      <c r="CA460" s="214"/>
      <c r="CB460" s="214"/>
      <c r="CC460" s="214"/>
      <c r="CD460" s="214"/>
      <c r="CE460" s="214"/>
      <c r="CF460" s="214"/>
    </row>
    <row r="461" spans="1:84" x14ac:dyDescent="0.25">
      <c r="A461" s="214"/>
      <c r="B461" s="214"/>
      <c r="C461" s="214"/>
      <c r="D461" s="214"/>
      <c r="E461" s="214"/>
      <c r="F461" s="214"/>
      <c r="G461" s="214"/>
      <c r="H461" s="214"/>
      <c r="I461" s="214"/>
      <c r="J461" s="214"/>
      <c r="K461" s="214"/>
      <c r="L461" s="214"/>
      <c r="M461" s="214"/>
      <c r="N461" s="214"/>
      <c r="O461" s="214"/>
      <c r="P461" s="214"/>
      <c r="Q461" s="214"/>
      <c r="R461" s="214"/>
      <c r="S461" s="214"/>
      <c r="T461" s="214"/>
      <c r="U461" s="214"/>
      <c r="V461" s="214"/>
      <c r="W461" s="214"/>
      <c r="X461" s="214"/>
      <c r="Y461" s="214"/>
      <c r="Z461" s="214"/>
      <c r="AA461" s="214"/>
      <c r="AB461" s="214"/>
      <c r="AC461" s="214"/>
      <c r="AD461" s="214"/>
      <c r="AE461" s="214"/>
      <c r="AF461" s="214"/>
      <c r="AG461" s="214"/>
      <c r="AH461" s="214"/>
      <c r="AI461" s="214"/>
      <c r="AJ461" s="214"/>
      <c r="AK461" s="214"/>
      <c r="AL461" s="214"/>
      <c r="AM461" s="214"/>
      <c r="AN461" s="214"/>
      <c r="AO461" s="214"/>
      <c r="AP461" s="214"/>
      <c r="AQ461" s="214"/>
      <c r="AR461" s="214"/>
      <c r="AS461" s="214"/>
      <c r="AT461" s="214"/>
      <c r="AU461" s="214"/>
      <c r="AV461" s="214"/>
      <c r="AW461" s="214"/>
      <c r="AX461" s="214"/>
      <c r="AY461" s="214"/>
      <c r="AZ461" s="214"/>
      <c r="BA461" s="214"/>
      <c r="BB461" s="214"/>
      <c r="BC461" s="214"/>
      <c r="BD461" s="214"/>
      <c r="BE461" s="214"/>
      <c r="BF461" s="214"/>
      <c r="BG461" s="214"/>
      <c r="BH461" s="214"/>
      <c r="BI461" s="214"/>
      <c r="BJ461" s="214"/>
      <c r="BK461" s="214"/>
      <c r="BL461" s="214"/>
      <c r="BM461" s="214"/>
      <c r="BN461" s="214"/>
      <c r="BO461" s="214"/>
      <c r="BP461" s="214"/>
      <c r="BQ461" s="214"/>
      <c r="BR461" s="214"/>
      <c r="BS461" s="214"/>
      <c r="BT461" s="214"/>
      <c r="BU461" s="214"/>
      <c r="BV461" s="214"/>
      <c r="BW461" s="214"/>
      <c r="BX461" s="214"/>
      <c r="BY461" s="214"/>
      <c r="BZ461" s="214"/>
      <c r="CA461" s="214"/>
      <c r="CB461" s="214"/>
      <c r="CC461" s="214"/>
      <c r="CD461" s="214"/>
      <c r="CE461" s="214"/>
      <c r="CF461" s="214"/>
    </row>
    <row r="462" spans="1:84" x14ac:dyDescent="0.25">
      <c r="A462" s="214"/>
      <c r="B462" s="214"/>
      <c r="C462" s="214"/>
      <c r="D462" s="214"/>
      <c r="E462" s="214"/>
      <c r="F462" s="214"/>
      <c r="G462" s="214"/>
      <c r="H462" s="214"/>
      <c r="I462" s="214"/>
      <c r="J462" s="214"/>
      <c r="K462" s="214"/>
      <c r="L462" s="214"/>
      <c r="M462" s="214"/>
      <c r="N462" s="214"/>
      <c r="O462" s="214"/>
      <c r="P462" s="214"/>
      <c r="Q462" s="214"/>
      <c r="R462" s="214"/>
      <c r="S462" s="214"/>
      <c r="T462" s="214"/>
      <c r="U462" s="214"/>
      <c r="V462" s="214"/>
      <c r="W462" s="214"/>
      <c r="X462" s="214"/>
      <c r="Y462" s="214"/>
      <c r="Z462" s="214"/>
      <c r="AA462" s="214"/>
      <c r="AB462" s="214"/>
      <c r="AC462" s="214"/>
      <c r="AD462" s="214"/>
      <c r="AE462" s="214"/>
      <c r="AF462" s="214"/>
      <c r="AG462" s="214"/>
      <c r="AH462" s="214"/>
      <c r="AI462" s="214"/>
      <c r="AJ462" s="214"/>
      <c r="AK462" s="214"/>
      <c r="AL462" s="214"/>
      <c r="AM462" s="214"/>
      <c r="AN462" s="214"/>
      <c r="AO462" s="214"/>
      <c r="AP462" s="214"/>
      <c r="AQ462" s="214"/>
      <c r="AR462" s="214"/>
      <c r="AS462" s="214"/>
      <c r="AT462" s="214"/>
      <c r="AU462" s="214"/>
      <c r="AV462" s="214"/>
      <c r="AW462" s="214"/>
      <c r="AX462" s="214"/>
      <c r="AY462" s="214"/>
      <c r="AZ462" s="214"/>
      <c r="BA462" s="214"/>
      <c r="BB462" s="214"/>
      <c r="BC462" s="214"/>
      <c r="BD462" s="214"/>
      <c r="BE462" s="214"/>
      <c r="BF462" s="214"/>
      <c r="BG462" s="214"/>
      <c r="BH462" s="214"/>
      <c r="BI462" s="214"/>
      <c r="BJ462" s="214"/>
      <c r="BK462" s="214"/>
      <c r="BL462" s="214"/>
      <c r="BM462" s="214"/>
      <c r="BN462" s="214"/>
      <c r="BO462" s="214"/>
      <c r="BP462" s="214"/>
      <c r="BQ462" s="214"/>
      <c r="BR462" s="214"/>
      <c r="BS462" s="214"/>
      <c r="BT462" s="214"/>
      <c r="BU462" s="214"/>
      <c r="BV462" s="214"/>
      <c r="BW462" s="214"/>
      <c r="BX462" s="214"/>
      <c r="BY462" s="214"/>
      <c r="BZ462" s="214"/>
      <c r="CA462" s="214"/>
      <c r="CB462" s="214"/>
      <c r="CC462" s="214"/>
      <c r="CD462" s="214"/>
      <c r="CE462" s="214"/>
      <c r="CF462" s="214"/>
    </row>
    <row r="463" spans="1:84" x14ac:dyDescent="0.25">
      <c r="A463" s="214"/>
      <c r="B463" s="214"/>
      <c r="C463" s="214"/>
      <c r="D463" s="214"/>
      <c r="E463" s="214"/>
      <c r="F463" s="214"/>
      <c r="G463" s="214"/>
      <c r="H463" s="214"/>
      <c r="I463" s="214"/>
      <c r="J463" s="214"/>
      <c r="K463" s="214"/>
      <c r="L463" s="214"/>
      <c r="M463" s="214"/>
      <c r="N463" s="214"/>
      <c r="O463" s="214"/>
      <c r="P463" s="214"/>
      <c r="Q463" s="214"/>
      <c r="R463" s="214"/>
      <c r="S463" s="214"/>
      <c r="T463" s="214"/>
      <c r="U463" s="214"/>
      <c r="V463" s="214"/>
      <c r="W463" s="214"/>
      <c r="X463" s="214"/>
      <c r="Y463" s="214"/>
      <c r="Z463" s="214"/>
      <c r="AA463" s="214"/>
      <c r="AB463" s="214"/>
      <c r="AC463" s="214"/>
      <c r="AD463" s="214"/>
      <c r="AE463" s="214"/>
      <c r="AF463" s="214"/>
      <c r="AG463" s="214"/>
      <c r="AH463" s="214"/>
      <c r="AI463" s="214"/>
      <c r="AJ463" s="214"/>
      <c r="AK463" s="214"/>
      <c r="AL463" s="214"/>
      <c r="AM463" s="214"/>
      <c r="AN463" s="214"/>
      <c r="AO463" s="214"/>
      <c r="AP463" s="214"/>
      <c r="AQ463" s="214"/>
      <c r="AR463" s="214"/>
      <c r="AS463" s="214"/>
      <c r="AT463" s="214"/>
      <c r="AU463" s="214"/>
      <c r="AV463" s="214"/>
      <c r="AW463" s="214"/>
      <c r="AX463" s="214"/>
      <c r="AY463" s="214"/>
      <c r="AZ463" s="214"/>
      <c r="BA463" s="214"/>
      <c r="BB463" s="214"/>
      <c r="BC463" s="214"/>
      <c r="BD463" s="214"/>
      <c r="BE463" s="214"/>
      <c r="BF463" s="214"/>
      <c r="BG463" s="214"/>
      <c r="BH463" s="214"/>
      <c r="BI463" s="214"/>
      <c r="BJ463" s="214"/>
      <c r="BK463" s="214"/>
      <c r="BL463" s="214"/>
      <c r="BM463" s="214"/>
      <c r="BN463" s="214"/>
      <c r="BO463" s="214"/>
      <c r="BP463" s="214"/>
      <c r="BQ463" s="214"/>
      <c r="BR463" s="214"/>
      <c r="BS463" s="214"/>
      <c r="BT463" s="214"/>
      <c r="BU463" s="214"/>
      <c r="BV463" s="214"/>
      <c r="BW463" s="214"/>
      <c r="BX463" s="214"/>
      <c r="BY463" s="214"/>
      <c r="BZ463" s="214"/>
      <c r="CA463" s="214"/>
      <c r="CB463" s="214"/>
      <c r="CC463" s="214"/>
      <c r="CD463" s="214"/>
      <c r="CE463" s="214"/>
      <c r="CF463" s="214"/>
    </row>
    <row r="464" spans="1:84" x14ac:dyDescent="0.25">
      <c r="A464" s="214"/>
      <c r="B464" s="214"/>
      <c r="C464" s="214"/>
      <c r="D464" s="214"/>
      <c r="E464" s="214"/>
      <c r="F464" s="214"/>
      <c r="G464" s="214"/>
      <c r="H464" s="214"/>
      <c r="I464" s="214"/>
      <c r="J464" s="214"/>
      <c r="K464" s="214"/>
      <c r="L464" s="214"/>
      <c r="M464" s="214"/>
      <c r="N464" s="214"/>
      <c r="O464" s="214"/>
      <c r="P464" s="214"/>
      <c r="Q464" s="214"/>
      <c r="R464" s="214"/>
      <c r="S464" s="214"/>
      <c r="T464" s="214"/>
      <c r="U464" s="214"/>
      <c r="V464" s="214"/>
      <c r="W464" s="214"/>
      <c r="X464" s="214"/>
      <c r="Y464" s="214"/>
      <c r="Z464" s="214"/>
      <c r="AA464" s="214"/>
      <c r="AB464" s="214"/>
      <c r="AC464" s="214"/>
      <c r="AD464" s="214"/>
      <c r="AE464" s="214"/>
      <c r="AF464" s="214"/>
      <c r="AG464" s="214"/>
      <c r="AH464" s="214"/>
      <c r="AI464" s="214"/>
      <c r="AJ464" s="214"/>
      <c r="AK464" s="214"/>
      <c r="AL464" s="214"/>
      <c r="AM464" s="214"/>
      <c r="AN464" s="214"/>
      <c r="AO464" s="214"/>
      <c r="AP464" s="214"/>
      <c r="AQ464" s="214"/>
      <c r="AR464" s="214"/>
      <c r="AS464" s="214"/>
      <c r="AT464" s="214"/>
      <c r="AU464" s="214"/>
      <c r="AV464" s="214"/>
      <c r="AW464" s="214"/>
      <c r="AX464" s="214"/>
      <c r="AY464" s="214"/>
      <c r="AZ464" s="214"/>
      <c r="BA464" s="214"/>
      <c r="BB464" s="214"/>
      <c r="BC464" s="214"/>
      <c r="BD464" s="214"/>
      <c r="BE464" s="214"/>
      <c r="BF464" s="214"/>
      <c r="BG464" s="214"/>
      <c r="BH464" s="214"/>
      <c r="BI464" s="214"/>
      <c r="BJ464" s="214"/>
      <c r="BK464" s="214"/>
      <c r="BL464" s="214"/>
      <c r="BM464" s="214"/>
      <c r="BN464" s="214"/>
      <c r="BO464" s="214"/>
      <c r="BP464" s="214"/>
      <c r="BQ464" s="214"/>
      <c r="BR464" s="214"/>
      <c r="BS464" s="214"/>
      <c r="BT464" s="214"/>
      <c r="BU464" s="214"/>
      <c r="BV464" s="214"/>
      <c r="BW464" s="214"/>
      <c r="BX464" s="214"/>
      <c r="BY464" s="214"/>
      <c r="BZ464" s="214"/>
      <c r="CA464" s="214"/>
      <c r="CB464" s="214"/>
      <c r="CC464" s="214"/>
      <c r="CD464" s="214"/>
      <c r="CE464" s="214"/>
      <c r="CF464" s="214"/>
    </row>
    <row r="465" spans="1:84" x14ac:dyDescent="0.25">
      <c r="A465" s="214"/>
      <c r="B465" s="214"/>
      <c r="C465" s="214"/>
      <c r="D465" s="214"/>
      <c r="E465" s="214"/>
      <c r="F465" s="214"/>
      <c r="G465" s="214"/>
      <c r="H465" s="214"/>
      <c r="I465" s="214"/>
      <c r="J465" s="214"/>
      <c r="K465" s="214"/>
      <c r="L465" s="214"/>
      <c r="M465" s="214"/>
      <c r="N465" s="214"/>
      <c r="O465" s="214"/>
      <c r="P465" s="214"/>
      <c r="Q465" s="214"/>
      <c r="R465" s="214"/>
      <c r="S465" s="214"/>
      <c r="T465" s="214"/>
      <c r="U465" s="214"/>
      <c r="V465" s="214"/>
      <c r="W465" s="214"/>
      <c r="X465" s="214"/>
      <c r="Y465" s="214"/>
      <c r="Z465" s="214"/>
      <c r="AA465" s="214"/>
      <c r="AB465" s="214"/>
      <c r="AC465" s="214"/>
      <c r="AD465" s="214"/>
      <c r="AE465" s="214"/>
      <c r="AF465" s="214"/>
      <c r="AG465" s="214"/>
      <c r="AH465" s="214"/>
      <c r="AI465" s="214"/>
      <c r="AJ465" s="214"/>
      <c r="AK465" s="214"/>
      <c r="AL465" s="214"/>
      <c r="AM465" s="214"/>
      <c r="AN465" s="214"/>
      <c r="AO465" s="214"/>
      <c r="AP465" s="214"/>
      <c r="AQ465" s="214"/>
      <c r="AR465" s="214"/>
      <c r="AS465" s="214"/>
      <c r="AT465" s="214"/>
      <c r="AU465" s="214"/>
      <c r="AV465" s="214"/>
      <c r="AW465" s="214"/>
      <c r="AX465" s="214"/>
      <c r="AY465" s="214"/>
      <c r="AZ465" s="214"/>
      <c r="BA465" s="214"/>
      <c r="BB465" s="214"/>
      <c r="BC465" s="214"/>
      <c r="BD465" s="214"/>
      <c r="BE465" s="214"/>
      <c r="BF465" s="214"/>
      <c r="BG465" s="214"/>
      <c r="BH465" s="214"/>
      <c r="BI465" s="214"/>
      <c r="BJ465" s="214"/>
      <c r="BK465" s="214"/>
      <c r="BL465" s="214"/>
      <c r="BM465" s="214"/>
      <c r="BN465" s="214"/>
      <c r="BO465" s="214"/>
      <c r="BP465" s="214"/>
      <c r="BQ465" s="214"/>
      <c r="BR465" s="214"/>
      <c r="BS465" s="214"/>
      <c r="BT465" s="214"/>
      <c r="BU465" s="214"/>
      <c r="BV465" s="214"/>
      <c r="BW465" s="214"/>
      <c r="BX465" s="214"/>
      <c r="BY465" s="214"/>
      <c r="BZ465" s="214"/>
      <c r="CA465" s="214"/>
      <c r="CB465" s="214"/>
      <c r="CC465" s="214"/>
      <c r="CD465" s="214"/>
      <c r="CE465" s="214"/>
      <c r="CF465" s="214"/>
    </row>
    <row r="466" spans="1:84" x14ac:dyDescent="0.25">
      <c r="A466" s="214"/>
      <c r="B466" s="214"/>
      <c r="C466" s="214"/>
      <c r="D466" s="214"/>
      <c r="E466" s="214"/>
      <c r="F466" s="214"/>
      <c r="G466" s="214"/>
      <c r="H466" s="214"/>
      <c r="I466" s="214"/>
      <c r="J466" s="214"/>
      <c r="K466" s="214"/>
      <c r="L466" s="214"/>
      <c r="M466" s="214"/>
      <c r="N466" s="214"/>
      <c r="O466" s="214"/>
      <c r="P466" s="214"/>
      <c r="Q466" s="214"/>
      <c r="R466" s="214"/>
      <c r="S466" s="214"/>
      <c r="T466" s="214"/>
      <c r="U466" s="214"/>
      <c r="V466" s="214"/>
      <c r="W466" s="214"/>
      <c r="X466" s="214"/>
      <c r="Y466" s="214"/>
      <c r="Z466" s="214"/>
      <c r="AA466" s="214"/>
      <c r="AB466" s="214"/>
      <c r="AC466" s="214"/>
      <c r="AD466" s="214"/>
      <c r="AE466" s="214"/>
      <c r="AF466" s="214"/>
      <c r="AG466" s="214"/>
      <c r="AH466" s="214"/>
      <c r="AI466" s="214"/>
      <c r="AJ466" s="214"/>
      <c r="AK466" s="214"/>
      <c r="AL466" s="214"/>
      <c r="AM466" s="214"/>
      <c r="AN466" s="214"/>
      <c r="AO466" s="214"/>
      <c r="AP466" s="214"/>
      <c r="AQ466" s="214"/>
      <c r="AR466" s="214"/>
      <c r="AS466" s="214"/>
      <c r="AT466" s="214"/>
      <c r="AU466" s="214"/>
      <c r="AV466" s="214"/>
      <c r="AW466" s="214"/>
      <c r="AX466" s="214"/>
      <c r="AY466" s="214"/>
      <c r="AZ466" s="214"/>
      <c r="BA466" s="214"/>
      <c r="BB466" s="214"/>
      <c r="BC466" s="214"/>
      <c r="BD466" s="214"/>
      <c r="BE466" s="214"/>
      <c r="BF466" s="214"/>
      <c r="BG466" s="214"/>
      <c r="BH466" s="214"/>
      <c r="BI466" s="214"/>
      <c r="BJ466" s="214"/>
      <c r="BK466" s="214"/>
      <c r="BL466" s="214"/>
      <c r="BM466" s="214"/>
      <c r="BN466" s="214"/>
      <c r="BO466" s="214"/>
      <c r="BP466" s="214"/>
      <c r="BQ466" s="214"/>
      <c r="BR466" s="214"/>
      <c r="BS466" s="214"/>
      <c r="BT466" s="214"/>
      <c r="BU466" s="214"/>
      <c r="BV466" s="214"/>
      <c r="BW466" s="214"/>
      <c r="BX466" s="214"/>
      <c r="BY466" s="214"/>
      <c r="BZ466" s="214"/>
      <c r="CA466" s="214"/>
      <c r="CB466" s="214"/>
      <c r="CC466" s="214"/>
      <c r="CD466" s="214"/>
      <c r="CE466" s="214"/>
      <c r="CF466" s="214"/>
    </row>
    <row r="467" spans="1:84" x14ac:dyDescent="0.25">
      <c r="A467" s="214"/>
      <c r="B467" s="214"/>
      <c r="C467" s="214"/>
      <c r="D467" s="214"/>
      <c r="E467" s="214"/>
      <c r="F467" s="214"/>
      <c r="G467" s="214"/>
      <c r="H467" s="214"/>
      <c r="I467" s="214"/>
      <c r="J467" s="214"/>
      <c r="K467" s="214"/>
      <c r="L467" s="214"/>
      <c r="M467" s="214"/>
      <c r="N467" s="214"/>
      <c r="O467" s="214"/>
      <c r="P467" s="214"/>
      <c r="Q467" s="214"/>
      <c r="R467" s="214"/>
      <c r="S467" s="214"/>
      <c r="T467" s="214"/>
      <c r="U467" s="214"/>
      <c r="V467" s="214"/>
      <c r="W467" s="214"/>
      <c r="X467" s="214"/>
      <c r="Y467" s="214"/>
      <c r="Z467" s="214"/>
      <c r="AA467" s="214"/>
      <c r="AB467" s="214"/>
      <c r="AC467" s="214"/>
      <c r="AD467" s="214"/>
      <c r="AE467" s="214"/>
      <c r="AF467" s="214"/>
      <c r="AG467" s="214"/>
      <c r="AH467" s="214"/>
      <c r="AI467" s="214"/>
      <c r="AJ467" s="214"/>
      <c r="AK467" s="214"/>
      <c r="AL467" s="214"/>
      <c r="AM467" s="214"/>
      <c r="AN467" s="214"/>
      <c r="AO467" s="214"/>
      <c r="AP467" s="214"/>
      <c r="AQ467" s="214"/>
      <c r="AR467" s="214"/>
      <c r="AS467" s="214"/>
      <c r="AT467" s="214"/>
      <c r="AU467" s="214"/>
      <c r="AV467" s="214"/>
      <c r="AW467" s="214"/>
      <c r="AX467" s="214"/>
      <c r="AY467" s="214"/>
      <c r="AZ467" s="214"/>
      <c r="BA467" s="214"/>
      <c r="BB467" s="214"/>
      <c r="BC467" s="214"/>
      <c r="BD467" s="214"/>
      <c r="BE467" s="214"/>
      <c r="BF467" s="214"/>
      <c r="BG467" s="214"/>
      <c r="BH467" s="214"/>
      <c r="BI467" s="214"/>
      <c r="BJ467" s="214"/>
      <c r="BK467" s="214"/>
      <c r="BL467" s="214"/>
      <c r="BM467" s="214"/>
      <c r="BN467" s="214"/>
      <c r="BO467" s="214"/>
      <c r="BP467" s="214"/>
      <c r="BQ467" s="214"/>
      <c r="BR467" s="214"/>
      <c r="BS467" s="214"/>
      <c r="BT467" s="214"/>
      <c r="BU467" s="214"/>
      <c r="BV467" s="214"/>
      <c r="BW467" s="214"/>
      <c r="BX467" s="214"/>
      <c r="BY467" s="214"/>
      <c r="BZ467" s="214"/>
      <c r="CA467" s="214"/>
      <c r="CB467" s="214"/>
      <c r="CC467" s="214"/>
      <c r="CD467" s="214"/>
      <c r="CE467" s="214"/>
      <c r="CF467" s="214"/>
    </row>
    <row r="468" spans="1:84" x14ac:dyDescent="0.25">
      <c r="A468" s="214"/>
      <c r="B468" s="214"/>
      <c r="C468" s="214"/>
      <c r="D468" s="214"/>
      <c r="E468" s="214"/>
      <c r="F468" s="214"/>
      <c r="G468" s="214"/>
      <c r="H468" s="214"/>
      <c r="I468" s="214"/>
      <c r="J468" s="214"/>
      <c r="K468" s="214"/>
      <c r="L468" s="214"/>
      <c r="M468" s="214"/>
      <c r="N468" s="214"/>
      <c r="O468" s="214"/>
      <c r="P468" s="214"/>
      <c r="Q468" s="214"/>
      <c r="R468" s="214"/>
      <c r="S468" s="214"/>
      <c r="T468" s="214"/>
      <c r="U468" s="214"/>
      <c r="V468" s="214"/>
      <c r="W468" s="214"/>
      <c r="X468" s="214"/>
      <c r="Y468" s="214"/>
      <c r="Z468" s="214"/>
      <c r="AA468" s="214"/>
      <c r="AB468" s="214"/>
      <c r="AC468" s="214"/>
      <c r="AD468" s="214"/>
      <c r="AE468" s="214"/>
      <c r="AF468" s="214"/>
      <c r="AG468" s="214"/>
      <c r="AH468" s="214"/>
      <c r="AI468" s="214"/>
      <c r="AJ468" s="214"/>
      <c r="AK468" s="214"/>
      <c r="AL468" s="214"/>
      <c r="AM468" s="214"/>
      <c r="AN468" s="214"/>
      <c r="AO468" s="214"/>
      <c r="AP468" s="214"/>
      <c r="AQ468" s="214"/>
      <c r="AR468" s="214"/>
      <c r="AS468" s="214"/>
      <c r="AT468" s="214"/>
      <c r="AU468" s="214"/>
      <c r="AV468" s="214"/>
      <c r="AW468" s="214"/>
      <c r="AX468" s="214"/>
      <c r="AY468" s="214"/>
      <c r="AZ468" s="214"/>
      <c r="BA468" s="214"/>
      <c r="BB468" s="214"/>
      <c r="BC468" s="214"/>
      <c r="BD468" s="214"/>
      <c r="BE468" s="214"/>
      <c r="BF468" s="214"/>
      <c r="BG468" s="214"/>
      <c r="BH468" s="214"/>
      <c r="BI468" s="214"/>
      <c r="BJ468" s="214"/>
      <c r="BK468" s="214"/>
      <c r="BL468" s="214"/>
      <c r="BM468" s="214"/>
      <c r="BN468" s="214"/>
      <c r="BO468" s="214"/>
      <c r="BP468" s="214"/>
      <c r="BQ468" s="214"/>
      <c r="BR468" s="214"/>
      <c r="BS468" s="214"/>
      <c r="BT468" s="214"/>
      <c r="BU468" s="214"/>
      <c r="BV468" s="214"/>
      <c r="BW468" s="214"/>
      <c r="BX468" s="214"/>
      <c r="BY468" s="214"/>
      <c r="BZ468" s="214"/>
      <c r="CA468" s="214"/>
      <c r="CB468" s="214"/>
      <c r="CC468" s="214"/>
      <c r="CD468" s="214"/>
      <c r="CE468" s="214"/>
      <c r="CF468" s="214"/>
    </row>
    <row r="469" spans="1:84" x14ac:dyDescent="0.25">
      <c r="A469" s="214"/>
      <c r="B469" s="214"/>
      <c r="C469" s="214"/>
      <c r="D469" s="214"/>
      <c r="E469" s="214"/>
      <c r="F469" s="214"/>
      <c r="G469" s="214"/>
      <c r="H469" s="214"/>
      <c r="I469" s="214"/>
      <c r="J469" s="214"/>
      <c r="K469" s="214"/>
      <c r="L469" s="214"/>
      <c r="M469" s="214"/>
      <c r="N469" s="214"/>
      <c r="O469" s="214"/>
      <c r="P469" s="214"/>
      <c r="Q469" s="214"/>
      <c r="R469" s="214"/>
      <c r="S469" s="214"/>
      <c r="T469" s="214"/>
      <c r="U469" s="214"/>
      <c r="V469" s="214"/>
      <c r="W469" s="214"/>
      <c r="X469" s="214"/>
      <c r="Y469" s="214"/>
      <c r="Z469" s="214"/>
      <c r="AA469" s="214"/>
      <c r="AB469" s="214"/>
      <c r="AC469" s="214"/>
      <c r="AD469" s="214"/>
      <c r="AE469" s="214"/>
      <c r="AF469" s="214"/>
      <c r="AG469" s="214"/>
      <c r="AH469" s="214"/>
      <c r="AI469" s="214"/>
      <c r="AJ469" s="214"/>
      <c r="AK469" s="214"/>
      <c r="AL469" s="214"/>
      <c r="AM469" s="214"/>
      <c r="AN469" s="214"/>
      <c r="AO469" s="214"/>
      <c r="AP469" s="214"/>
      <c r="AQ469" s="214"/>
      <c r="AR469" s="214"/>
      <c r="AS469" s="214"/>
      <c r="AT469" s="214"/>
      <c r="AU469" s="214"/>
      <c r="AV469" s="214"/>
      <c r="AW469" s="214"/>
      <c r="AX469" s="214"/>
      <c r="AY469" s="214"/>
      <c r="AZ469" s="214"/>
      <c r="BA469" s="214"/>
      <c r="BB469" s="214"/>
      <c r="BC469" s="214"/>
      <c r="BD469" s="214"/>
      <c r="BE469" s="214"/>
      <c r="BF469" s="214"/>
      <c r="BG469" s="214"/>
      <c r="BH469" s="214"/>
      <c r="BI469" s="214"/>
      <c r="BJ469" s="214"/>
      <c r="BK469" s="214"/>
      <c r="BL469" s="214"/>
      <c r="BM469" s="214"/>
      <c r="BN469" s="214"/>
      <c r="BO469" s="214"/>
      <c r="BP469" s="214"/>
      <c r="BQ469" s="214"/>
      <c r="BR469" s="214"/>
      <c r="BS469" s="214"/>
      <c r="BT469" s="214"/>
      <c r="BU469" s="214"/>
      <c r="BV469" s="214"/>
      <c r="BW469" s="214"/>
      <c r="BX469" s="214"/>
      <c r="BY469" s="214"/>
      <c r="BZ469" s="214"/>
      <c r="CA469" s="214"/>
      <c r="CB469" s="214"/>
      <c r="CC469" s="214"/>
      <c r="CD469" s="214"/>
      <c r="CE469" s="214"/>
      <c r="CF469" s="214"/>
    </row>
    <row r="470" spans="1:84" x14ac:dyDescent="0.25">
      <c r="A470" s="214"/>
      <c r="B470" s="214"/>
      <c r="C470" s="214"/>
      <c r="D470" s="214"/>
      <c r="E470" s="214"/>
      <c r="F470" s="214"/>
      <c r="G470" s="214"/>
      <c r="H470" s="214"/>
      <c r="I470" s="214"/>
      <c r="J470" s="214"/>
      <c r="K470" s="214"/>
      <c r="L470" s="214"/>
      <c r="M470" s="214"/>
      <c r="N470" s="214"/>
      <c r="O470" s="214"/>
      <c r="P470" s="214"/>
      <c r="Q470" s="214"/>
      <c r="R470" s="214"/>
      <c r="S470" s="214"/>
      <c r="T470" s="214"/>
      <c r="U470" s="214"/>
      <c r="V470" s="214"/>
      <c r="W470" s="214"/>
      <c r="X470" s="214"/>
      <c r="Y470" s="214"/>
      <c r="Z470" s="214"/>
      <c r="AA470" s="214"/>
      <c r="AB470" s="214"/>
      <c r="AC470" s="214"/>
      <c r="AD470" s="214"/>
      <c r="AE470" s="214"/>
      <c r="AF470" s="214"/>
      <c r="AG470" s="214"/>
      <c r="AH470" s="214"/>
      <c r="AI470" s="214"/>
      <c r="AJ470" s="214"/>
      <c r="AK470" s="214"/>
      <c r="AL470" s="214"/>
      <c r="AM470" s="214"/>
      <c r="AN470" s="214"/>
      <c r="AO470" s="214"/>
      <c r="AP470" s="214"/>
      <c r="AQ470" s="214"/>
      <c r="AR470" s="214"/>
      <c r="AS470" s="214"/>
      <c r="AT470" s="214"/>
      <c r="AU470" s="214"/>
      <c r="AV470" s="214"/>
      <c r="AW470" s="214"/>
      <c r="AX470" s="214"/>
      <c r="AY470" s="214"/>
      <c r="AZ470" s="214"/>
      <c r="BA470" s="214"/>
      <c r="BB470" s="214"/>
      <c r="BC470" s="214"/>
      <c r="BD470" s="214"/>
      <c r="BE470" s="214"/>
      <c r="BF470" s="214"/>
      <c r="BG470" s="214"/>
      <c r="BH470" s="214"/>
      <c r="BI470" s="214"/>
      <c r="BJ470" s="214"/>
      <c r="BK470" s="214"/>
      <c r="BL470" s="214"/>
      <c r="BM470" s="214"/>
      <c r="BN470" s="214"/>
      <c r="BO470" s="214"/>
      <c r="BP470" s="214"/>
      <c r="BQ470" s="214"/>
      <c r="BR470" s="214"/>
      <c r="BS470" s="214"/>
      <c r="BT470" s="214"/>
      <c r="BU470" s="214"/>
      <c r="BV470" s="214"/>
      <c r="BW470" s="214"/>
      <c r="BX470" s="214"/>
      <c r="BY470" s="214"/>
      <c r="BZ470" s="214"/>
      <c r="CA470" s="214"/>
      <c r="CB470" s="214"/>
      <c r="CC470" s="214"/>
      <c r="CD470" s="214"/>
      <c r="CE470" s="214"/>
      <c r="CF470" s="214"/>
    </row>
    <row r="471" spans="1:84" x14ac:dyDescent="0.25">
      <c r="A471" s="214"/>
      <c r="B471" s="214"/>
      <c r="C471" s="214"/>
      <c r="D471" s="214"/>
      <c r="E471" s="214"/>
      <c r="F471" s="214"/>
      <c r="G471" s="214"/>
      <c r="H471" s="214"/>
      <c r="I471" s="214"/>
      <c r="J471" s="214"/>
      <c r="K471" s="214"/>
      <c r="L471" s="214"/>
      <c r="M471" s="214"/>
      <c r="N471" s="214"/>
      <c r="O471" s="214"/>
      <c r="P471" s="214"/>
      <c r="Q471" s="214"/>
      <c r="R471" s="214"/>
      <c r="S471" s="214"/>
      <c r="T471" s="214"/>
      <c r="U471" s="214"/>
      <c r="V471" s="214"/>
      <c r="W471" s="214"/>
      <c r="X471" s="214"/>
      <c r="Y471" s="214"/>
      <c r="Z471" s="214"/>
      <c r="AA471" s="214"/>
      <c r="AB471" s="214"/>
      <c r="AC471" s="214"/>
      <c r="AD471" s="214"/>
      <c r="AE471" s="214"/>
      <c r="AF471" s="214"/>
      <c r="AG471" s="214"/>
      <c r="AH471" s="214"/>
      <c r="AI471" s="214"/>
      <c r="AJ471" s="214"/>
      <c r="AK471" s="214"/>
      <c r="AL471" s="214"/>
      <c r="AM471" s="214"/>
      <c r="AN471" s="214"/>
      <c r="AO471" s="214"/>
      <c r="AP471" s="214"/>
      <c r="AQ471" s="214"/>
      <c r="AR471" s="214"/>
      <c r="AS471" s="214"/>
      <c r="AT471" s="214"/>
      <c r="AU471" s="214"/>
      <c r="AV471" s="214"/>
      <c r="AW471" s="214"/>
      <c r="AX471" s="214"/>
      <c r="AY471" s="214"/>
      <c r="AZ471" s="214"/>
      <c r="BA471" s="214"/>
      <c r="BB471" s="214"/>
      <c r="BC471" s="214"/>
      <c r="BD471" s="214"/>
      <c r="BE471" s="214"/>
      <c r="BF471" s="214"/>
      <c r="BG471" s="214"/>
      <c r="BH471" s="214"/>
      <c r="BI471" s="214"/>
      <c r="BJ471" s="214"/>
      <c r="BK471" s="214"/>
      <c r="BL471" s="214"/>
      <c r="BM471" s="214"/>
      <c r="BN471" s="214"/>
      <c r="BO471" s="214"/>
      <c r="BP471" s="214"/>
      <c r="BQ471" s="214"/>
      <c r="BR471" s="214"/>
      <c r="BS471" s="214"/>
      <c r="BT471" s="214"/>
      <c r="BU471" s="214"/>
      <c r="BV471" s="214"/>
      <c r="BW471" s="214"/>
      <c r="BX471" s="214"/>
      <c r="BY471" s="214"/>
      <c r="BZ471" s="214"/>
      <c r="CA471" s="214"/>
      <c r="CB471" s="214"/>
      <c r="CC471" s="214"/>
      <c r="CD471" s="214"/>
      <c r="CE471" s="214"/>
      <c r="CF471" s="214"/>
    </row>
    <row r="472" spans="1:84" x14ac:dyDescent="0.25">
      <c r="A472" s="214"/>
      <c r="B472" s="214"/>
      <c r="C472" s="214"/>
      <c r="D472" s="214"/>
      <c r="E472" s="214"/>
      <c r="F472" s="214"/>
      <c r="G472" s="214"/>
      <c r="H472" s="214"/>
      <c r="I472" s="214"/>
      <c r="J472" s="214"/>
      <c r="K472" s="214"/>
      <c r="L472" s="214"/>
      <c r="M472" s="214"/>
      <c r="N472" s="214"/>
      <c r="O472" s="214"/>
      <c r="P472" s="214"/>
      <c r="Q472" s="214"/>
      <c r="R472" s="214"/>
      <c r="S472" s="214"/>
      <c r="T472" s="214"/>
      <c r="U472" s="214"/>
      <c r="V472" s="214"/>
      <c r="W472" s="214"/>
      <c r="X472" s="214"/>
      <c r="Y472" s="214"/>
      <c r="Z472" s="214"/>
      <c r="AA472" s="214"/>
      <c r="AB472" s="214"/>
      <c r="AC472" s="214"/>
      <c r="AD472" s="214"/>
      <c r="AE472" s="214"/>
      <c r="AF472" s="214"/>
      <c r="AG472" s="214"/>
      <c r="AH472" s="214"/>
      <c r="AI472" s="214"/>
      <c r="AJ472" s="214"/>
      <c r="AK472" s="214"/>
      <c r="AL472" s="214"/>
      <c r="AM472" s="214"/>
      <c r="AN472" s="214"/>
      <c r="AO472" s="214"/>
      <c r="AP472" s="214"/>
      <c r="AQ472" s="214"/>
      <c r="AR472" s="214"/>
      <c r="AS472" s="214"/>
      <c r="AT472" s="214"/>
      <c r="AU472" s="214"/>
      <c r="AV472" s="214"/>
      <c r="AW472" s="214"/>
      <c r="AX472" s="214"/>
      <c r="AY472" s="214"/>
      <c r="AZ472" s="214"/>
      <c r="BA472" s="214"/>
      <c r="BB472" s="214"/>
      <c r="BC472" s="214"/>
      <c r="BD472" s="214"/>
      <c r="BE472" s="214"/>
      <c r="BF472" s="214"/>
      <c r="BG472" s="214"/>
      <c r="BH472" s="214"/>
      <c r="BI472" s="214"/>
      <c r="BJ472" s="214"/>
      <c r="BK472" s="214"/>
      <c r="BL472" s="214"/>
      <c r="BM472" s="214"/>
      <c r="BN472" s="214"/>
      <c r="BO472" s="214"/>
      <c r="BP472" s="214"/>
      <c r="BQ472" s="214"/>
      <c r="BR472" s="214"/>
      <c r="BS472" s="214"/>
      <c r="BT472" s="214"/>
      <c r="BU472" s="214"/>
      <c r="BV472" s="214"/>
      <c r="BW472" s="214"/>
      <c r="BX472" s="214"/>
      <c r="BY472" s="214"/>
      <c r="BZ472" s="214"/>
      <c r="CA472" s="214"/>
      <c r="CB472" s="214"/>
      <c r="CC472" s="214"/>
      <c r="CD472" s="214"/>
      <c r="CE472" s="214"/>
      <c r="CF472" s="214"/>
    </row>
    <row r="473" spans="1:84" x14ac:dyDescent="0.25">
      <c r="A473" s="214"/>
      <c r="B473" s="214"/>
      <c r="C473" s="214"/>
      <c r="D473" s="214"/>
      <c r="E473" s="214"/>
      <c r="F473" s="214"/>
      <c r="G473" s="214"/>
      <c r="H473" s="214"/>
      <c r="I473" s="214"/>
      <c r="J473" s="214"/>
      <c r="K473" s="214"/>
      <c r="L473" s="214"/>
      <c r="M473" s="214"/>
      <c r="N473" s="214"/>
      <c r="O473" s="214"/>
      <c r="P473" s="214"/>
      <c r="Q473" s="214"/>
      <c r="R473" s="214"/>
      <c r="S473" s="214"/>
      <c r="T473" s="214"/>
      <c r="U473" s="214"/>
      <c r="V473" s="214"/>
      <c r="W473" s="214"/>
      <c r="X473" s="214"/>
      <c r="Y473" s="214"/>
      <c r="Z473" s="214"/>
      <c r="AA473" s="214"/>
      <c r="AB473" s="214"/>
      <c r="AC473" s="214"/>
      <c r="AD473" s="214"/>
      <c r="AE473" s="214"/>
      <c r="AF473" s="214"/>
      <c r="AG473" s="214"/>
      <c r="AH473" s="214"/>
      <c r="AI473" s="214"/>
      <c r="AJ473" s="214"/>
      <c r="AK473" s="214"/>
      <c r="AL473" s="214"/>
      <c r="AM473" s="214"/>
      <c r="AN473" s="214"/>
      <c r="AO473" s="214"/>
      <c r="AP473" s="214"/>
      <c r="AQ473" s="214"/>
      <c r="AR473" s="214"/>
      <c r="AS473" s="214"/>
      <c r="AT473" s="214"/>
      <c r="AU473" s="214"/>
      <c r="AV473" s="214"/>
      <c r="AW473" s="214"/>
      <c r="AX473" s="214"/>
      <c r="AY473" s="214"/>
      <c r="AZ473" s="214"/>
      <c r="BA473" s="214"/>
      <c r="BB473" s="214"/>
      <c r="BC473" s="214"/>
      <c r="BD473" s="214"/>
      <c r="BE473" s="214"/>
      <c r="BF473" s="214"/>
      <c r="BG473" s="214"/>
      <c r="BH473" s="214"/>
      <c r="BI473" s="214"/>
      <c r="BJ473" s="214"/>
      <c r="BK473" s="214"/>
      <c r="BL473" s="214"/>
      <c r="BM473" s="214"/>
      <c r="BN473" s="214"/>
      <c r="BO473" s="214"/>
      <c r="BP473" s="214"/>
      <c r="BQ473" s="214"/>
      <c r="BR473" s="214"/>
      <c r="BS473" s="214"/>
      <c r="BT473" s="214"/>
      <c r="BU473" s="214"/>
      <c r="BV473" s="214"/>
      <c r="BW473" s="214"/>
      <c r="BX473" s="214"/>
      <c r="BY473" s="214"/>
      <c r="BZ473" s="214"/>
      <c r="CA473" s="214"/>
      <c r="CB473" s="214"/>
      <c r="CC473" s="214"/>
      <c r="CD473" s="214"/>
      <c r="CE473" s="214"/>
      <c r="CF473" s="214"/>
    </row>
    <row r="474" spans="1:84" x14ac:dyDescent="0.25">
      <c r="A474" s="214"/>
      <c r="B474" s="214"/>
      <c r="C474" s="214"/>
      <c r="D474" s="214"/>
      <c r="E474" s="214"/>
      <c r="F474" s="214"/>
      <c r="G474" s="214"/>
      <c r="H474" s="214"/>
      <c r="I474" s="214"/>
      <c r="J474" s="214"/>
      <c r="K474" s="214"/>
      <c r="L474" s="214"/>
      <c r="M474" s="214"/>
      <c r="N474" s="214"/>
      <c r="O474" s="214"/>
      <c r="P474" s="214"/>
      <c r="Q474" s="214"/>
      <c r="R474" s="214"/>
      <c r="S474" s="214"/>
      <c r="T474" s="214"/>
      <c r="U474" s="214"/>
      <c r="V474" s="214"/>
      <c r="W474" s="214"/>
      <c r="X474" s="214"/>
      <c r="Y474" s="214"/>
      <c r="Z474" s="214"/>
      <c r="AA474" s="214"/>
      <c r="AB474" s="214"/>
      <c r="AC474" s="214"/>
      <c r="AD474" s="214"/>
      <c r="AE474" s="214"/>
      <c r="AF474" s="214"/>
      <c r="AG474" s="214"/>
      <c r="AH474" s="214"/>
      <c r="AI474" s="214"/>
      <c r="AJ474" s="214"/>
      <c r="AK474" s="214"/>
      <c r="AL474" s="214"/>
      <c r="AM474" s="214"/>
      <c r="AN474" s="214"/>
      <c r="AO474" s="214"/>
      <c r="AP474" s="214"/>
      <c r="AQ474" s="214"/>
      <c r="AR474" s="214"/>
      <c r="AS474" s="214"/>
      <c r="AT474" s="214"/>
      <c r="AU474" s="214"/>
      <c r="AV474" s="214"/>
      <c r="AW474" s="214"/>
      <c r="AX474" s="214"/>
      <c r="AY474" s="214"/>
      <c r="AZ474" s="214"/>
      <c r="BA474" s="214"/>
      <c r="BB474" s="214"/>
      <c r="BC474" s="214"/>
      <c r="BD474" s="214"/>
      <c r="BE474" s="214"/>
      <c r="BF474" s="214"/>
      <c r="BG474" s="214"/>
      <c r="BH474" s="214"/>
      <c r="BI474" s="214"/>
      <c r="BJ474" s="214"/>
      <c r="BK474" s="214"/>
      <c r="BL474" s="214"/>
      <c r="BM474" s="214"/>
      <c r="BN474" s="214"/>
      <c r="BO474" s="214"/>
      <c r="BP474" s="214"/>
      <c r="BQ474" s="214"/>
      <c r="BR474" s="214"/>
      <c r="BS474" s="214"/>
      <c r="BT474" s="214"/>
      <c r="BU474" s="214"/>
      <c r="BV474" s="214"/>
      <c r="BW474" s="214"/>
      <c r="BX474" s="214"/>
      <c r="BY474" s="214"/>
      <c r="BZ474" s="214"/>
      <c r="CA474" s="214"/>
      <c r="CB474" s="214"/>
      <c r="CC474" s="214"/>
      <c r="CD474" s="214"/>
      <c r="CE474" s="214"/>
      <c r="CF474" s="214"/>
    </row>
    <row r="475" spans="1:84" x14ac:dyDescent="0.25">
      <c r="A475" s="214"/>
      <c r="B475" s="214"/>
      <c r="C475" s="214"/>
      <c r="D475" s="214"/>
      <c r="E475" s="214"/>
      <c r="F475" s="214"/>
      <c r="G475" s="214"/>
      <c r="H475" s="214"/>
      <c r="I475" s="214"/>
      <c r="J475" s="214"/>
      <c r="K475" s="214"/>
      <c r="L475" s="214"/>
      <c r="M475" s="214"/>
      <c r="N475" s="214"/>
      <c r="O475" s="214"/>
      <c r="P475" s="214"/>
      <c r="Q475" s="214"/>
      <c r="R475" s="214"/>
      <c r="S475" s="214"/>
      <c r="T475" s="214"/>
      <c r="U475" s="214"/>
      <c r="V475" s="214"/>
      <c r="W475" s="214"/>
      <c r="X475" s="214"/>
      <c r="Y475" s="214"/>
      <c r="Z475" s="214"/>
      <c r="AA475" s="214"/>
      <c r="AB475" s="214"/>
      <c r="AC475" s="214"/>
      <c r="AD475" s="214"/>
      <c r="AE475" s="214"/>
      <c r="AF475" s="214"/>
      <c r="AG475" s="214"/>
      <c r="AH475" s="214"/>
      <c r="AI475" s="214"/>
      <c r="AJ475" s="214"/>
      <c r="AK475" s="214"/>
      <c r="AL475" s="214"/>
      <c r="AM475" s="214"/>
      <c r="AN475" s="214"/>
      <c r="AO475" s="214"/>
      <c r="AP475" s="214"/>
      <c r="AQ475" s="214"/>
      <c r="AR475" s="214"/>
      <c r="AS475" s="214"/>
      <c r="AT475" s="214"/>
      <c r="AU475" s="214"/>
      <c r="AV475" s="214"/>
      <c r="AW475" s="214"/>
      <c r="AX475" s="214"/>
      <c r="AY475" s="214"/>
      <c r="AZ475" s="214"/>
      <c r="BA475" s="214"/>
      <c r="BB475" s="214"/>
      <c r="BC475" s="214"/>
      <c r="BD475" s="214"/>
      <c r="BE475" s="214"/>
      <c r="BF475" s="214"/>
      <c r="BG475" s="214"/>
      <c r="BH475" s="214"/>
      <c r="BI475" s="214"/>
      <c r="BJ475" s="214"/>
      <c r="BK475" s="214"/>
      <c r="BL475" s="214"/>
      <c r="BM475" s="214"/>
      <c r="BN475" s="214"/>
      <c r="BO475" s="214"/>
      <c r="BP475" s="214"/>
      <c r="BQ475" s="214"/>
      <c r="BR475" s="214"/>
      <c r="BS475" s="214"/>
      <c r="BT475" s="214"/>
      <c r="BU475" s="214"/>
      <c r="BV475" s="214"/>
      <c r="BW475" s="214"/>
      <c r="BX475" s="214"/>
      <c r="BY475" s="214"/>
      <c r="BZ475" s="214"/>
      <c r="CA475" s="214"/>
      <c r="CB475" s="214"/>
      <c r="CC475" s="214"/>
      <c r="CD475" s="214"/>
      <c r="CE475" s="214"/>
      <c r="CF475" s="214"/>
    </row>
    <row r="476" spans="1:84" x14ac:dyDescent="0.25">
      <c r="A476" s="214"/>
      <c r="B476" s="214"/>
      <c r="C476" s="214"/>
      <c r="D476" s="214"/>
      <c r="E476" s="214"/>
      <c r="F476" s="214"/>
      <c r="G476" s="214"/>
      <c r="H476" s="214"/>
      <c r="I476" s="214"/>
      <c r="J476" s="214"/>
      <c r="K476" s="214"/>
      <c r="L476" s="214"/>
      <c r="M476" s="214"/>
      <c r="N476" s="214"/>
      <c r="O476" s="214"/>
      <c r="P476" s="214"/>
      <c r="Q476" s="214"/>
      <c r="R476" s="214"/>
      <c r="S476" s="214"/>
      <c r="T476" s="214"/>
      <c r="U476" s="214"/>
      <c r="V476" s="214"/>
      <c r="W476" s="214"/>
      <c r="X476" s="214"/>
      <c r="Y476" s="214"/>
      <c r="Z476" s="214"/>
      <c r="AA476" s="214"/>
      <c r="AB476" s="214"/>
      <c r="AC476" s="214"/>
      <c r="AD476" s="214"/>
      <c r="AE476" s="214"/>
      <c r="AF476" s="214"/>
      <c r="AG476" s="214"/>
      <c r="AH476" s="214"/>
      <c r="AI476" s="214"/>
      <c r="AJ476" s="214"/>
      <c r="AK476" s="214"/>
      <c r="AL476" s="214"/>
      <c r="AM476" s="214"/>
      <c r="AN476" s="214"/>
      <c r="AO476" s="214"/>
      <c r="AP476" s="214"/>
      <c r="AQ476" s="214"/>
      <c r="AR476" s="214"/>
      <c r="AS476" s="214"/>
      <c r="AT476" s="214"/>
      <c r="AU476" s="214"/>
      <c r="AV476" s="214"/>
      <c r="AW476" s="214"/>
      <c r="AX476" s="214"/>
      <c r="AY476" s="214"/>
      <c r="AZ476" s="214"/>
      <c r="BA476" s="214"/>
      <c r="BB476" s="214"/>
      <c r="BC476" s="214"/>
      <c r="BD476" s="214"/>
      <c r="BE476" s="214"/>
      <c r="BF476" s="214"/>
      <c r="BG476" s="214"/>
      <c r="BH476" s="214"/>
      <c r="BI476" s="214"/>
      <c r="BJ476" s="214"/>
      <c r="BK476" s="214"/>
      <c r="BL476" s="214"/>
      <c r="BM476" s="214"/>
      <c r="BN476" s="214"/>
      <c r="BO476" s="214"/>
      <c r="BP476" s="214"/>
      <c r="BQ476" s="214"/>
      <c r="BR476" s="214"/>
      <c r="BS476" s="214"/>
      <c r="BT476" s="214"/>
      <c r="BU476" s="214"/>
      <c r="BV476" s="214"/>
      <c r="BW476" s="214"/>
      <c r="BX476" s="214"/>
      <c r="BY476" s="214"/>
      <c r="BZ476" s="214"/>
      <c r="CA476" s="214"/>
      <c r="CB476" s="214"/>
      <c r="CC476" s="214"/>
      <c r="CD476" s="214"/>
      <c r="CE476" s="214"/>
      <c r="CF476" s="214"/>
    </row>
    <row r="477" spans="1:84" x14ac:dyDescent="0.25">
      <c r="A477" s="214"/>
      <c r="B477" s="214"/>
      <c r="C477" s="214"/>
      <c r="D477" s="214"/>
      <c r="E477" s="214"/>
      <c r="F477" s="214"/>
      <c r="G477" s="214"/>
      <c r="H477" s="214"/>
      <c r="I477" s="214"/>
      <c r="J477" s="214"/>
      <c r="K477" s="214"/>
      <c r="L477" s="214"/>
      <c r="M477" s="214"/>
      <c r="N477" s="214"/>
      <c r="O477" s="214"/>
      <c r="P477" s="214"/>
      <c r="Q477" s="214"/>
      <c r="R477" s="214"/>
      <c r="S477" s="214"/>
      <c r="T477" s="214"/>
      <c r="U477" s="214"/>
      <c r="V477" s="214"/>
      <c r="W477" s="214"/>
      <c r="X477" s="214"/>
      <c r="Y477" s="214"/>
      <c r="Z477" s="214"/>
      <c r="AA477" s="214"/>
      <c r="AB477" s="214"/>
      <c r="AC477" s="214"/>
      <c r="AD477" s="214"/>
      <c r="AE477" s="214"/>
      <c r="AF477" s="214"/>
      <c r="AG477" s="214"/>
      <c r="AH477" s="214"/>
      <c r="AI477" s="214"/>
      <c r="AJ477" s="214"/>
      <c r="AK477" s="214"/>
      <c r="AL477" s="214"/>
      <c r="AM477" s="214"/>
      <c r="AN477" s="214"/>
      <c r="AO477" s="214"/>
      <c r="AP477" s="214"/>
      <c r="AQ477" s="214"/>
      <c r="AR477" s="214"/>
      <c r="AS477" s="214"/>
      <c r="AT477" s="214"/>
      <c r="AU477" s="214"/>
      <c r="AV477" s="214"/>
      <c r="AW477" s="214"/>
      <c r="AX477" s="214"/>
      <c r="AY477" s="214"/>
      <c r="AZ477" s="214"/>
      <c r="BA477" s="214"/>
      <c r="BB477" s="214"/>
      <c r="BC477" s="214"/>
      <c r="BD477" s="214"/>
      <c r="BE477" s="214"/>
      <c r="BF477" s="214"/>
      <c r="BG477" s="214"/>
      <c r="BH477" s="214"/>
      <c r="BI477" s="214"/>
      <c r="BJ477" s="214"/>
      <c r="BK477" s="214"/>
      <c r="BL477" s="214"/>
      <c r="BM477" s="214"/>
      <c r="BN477" s="214"/>
      <c r="BO477" s="214"/>
      <c r="BP477" s="214"/>
      <c r="BQ477" s="214"/>
      <c r="BR477" s="214"/>
      <c r="BS477" s="214"/>
      <c r="BT477" s="214"/>
      <c r="BU477" s="214"/>
      <c r="BV477" s="214"/>
      <c r="BW477" s="214"/>
      <c r="BX477" s="214"/>
      <c r="BY477" s="214"/>
      <c r="BZ477" s="214"/>
      <c r="CA477" s="214"/>
      <c r="CB477" s="214"/>
      <c r="CC477" s="214"/>
      <c r="CD477" s="214"/>
      <c r="CE477" s="214"/>
      <c r="CF477" s="214"/>
    </row>
    <row r="478" spans="1:84" x14ac:dyDescent="0.25">
      <c r="A478" s="214"/>
      <c r="B478" s="214"/>
      <c r="C478" s="214"/>
      <c r="D478" s="214"/>
      <c r="E478" s="214"/>
      <c r="F478" s="214"/>
      <c r="G478" s="214"/>
      <c r="H478" s="214"/>
      <c r="I478" s="214"/>
      <c r="J478" s="214"/>
      <c r="K478" s="214"/>
      <c r="L478" s="214"/>
      <c r="M478" s="214"/>
      <c r="N478" s="214"/>
      <c r="O478" s="214"/>
      <c r="P478" s="214"/>
      <c r="Q478" s="214"/>
      <c r="R478" s="214"/>
      <c r="S478" s="214"/>
      <c r="T478" s="214"/>
      <c r="U478" s="214"/>
      <c r="V478" s="214"/>
      <c r="W478" s="214"/>
      <c r="X478" s="214"/>
      <c r="Y478" s="214"/>
      <c r="Z478" s="214"/>
      <c r="AA478" s="214"/>
      <c r="AB478" s="214"/>
      <c r="AC478" s="214"/>
      <c r="AD478" s="214"/>
      <c r="AE478" s="214"/>
      <c r="AF478" s="214"/>
      <c r="AG478" s="214"/>
      <c r="AH478" s="214"/>
      <c r="AI478" s="214"/>
      <c r="AJ478" s="214"/>
      <c r="AK478" s="214"/>
      <c r="AL478" s="214"/>
      <c r="AM478" s="214"/>
      <c r="AN478" s="214"/>
      <c r="AO478" s="214"/>
      <c r="AP478" s="214"/>
      <c r="AQ478" s="214"/>
      <c r="AR478" s="214"/>
      <c r="AS478" s="214"/>
      <c r="AT478" s="214"/>
      <c r="AU478" s="214"/>
      <c r="AV478" s="214"/>
      <c r="AW478" s="214"/>
      <c r="AX478" s="214"/>
      <c r="AY478" s="214"/>
      <c r="AZ478" s="214"/>
      <c r="BA478" s="214"/>
      <c r="BB478" s="214"/>
      <c r="BC478" s="214"/>
      <c r="BD478" s="214"/>
      <c r="BE478" s="214"/>
      <c r="BF478" s="214"/>
      <c r="BG478" s="214"/>
      <c r="BH478" s="214"/>
      <c r="BI478" s="214"/>
      <c r="BJ478" s="214"/>
      <c r="BK478" s="214"/>
      <c r="BL478" s="214"/>
      <c r="BM478" s="214"/>
      <c r="BN478" s="214"/>
      <c r="BO478" s="214"/>
      <c r="BP478" s="214"/>
      <c r="BQ478" s="214"/>
      <c r="BR478" s="214"/>
      <c r="BS478" s="214"/>
      <c r="BT478" s="214"/>
      <c r="BU478" s="214"/>
      <c r="BV478" s="214"/>
      <c r="BW478" s="214"/>
      <c r="BX478" s="214"/>
      <c r="BY478" s="214"/>
      <c r="BZ478" s="214"/>
      <c r="CA478" s="214"/>
      <c r="CB478" s="214"/>
      <c r="CC478" s="214"/>
      <c r="CD478" s="214"/>
      <c r="CE478" s="214"/>
      <c r="CF478" s="214"/>
    </row>
    <row r="479" spans="1:84" x14ac:dyDescent="0.25">
      <c r="A479" s="214"/>
      <c r="B479" s="214"/>
      <c r="C479" s="214"/>
      <c r="D479" s="214"/>
      <c r="E479" s="214"/>
      <c r="F479" s="214"/>
      <c r="G479" s="214"/>
      <c r="H479" s="214"/>
      <c r="I479" s="214"/>
      <c r="J479" s="214"/>
      <c r="K479" s="214"/>
      <c r="L479" s="214"/>
      <c r="M479" s="214"/>
      <c r="N479" s="214"/>
      <c r="O479" s="214"/>
      <c r="P479" s="214"/>
      <c r="Q479" s="214"/>
      <c r="R479" s="214"/>
      <c r="S479" s="214"/>
      <c r="T479" s="214"/>
      <c r="U479" s="214"/>
      <c r="V479" s="214"/>
      <c r="W479" s="214"/>
      <c r="X479" s="214"/>
      <c r="Y479" s="214"/>
      <c r="Z479" s="214"/>
      <c r="AA479" s="214"/>
      <c r="AB479" s="214"/>
      <c r="AC479" s="214"/>
      <c r="AD479" s="214"/>
      <c r="AE479" s="214"/>
      <c r="AF479" s="214"/>
      <c r="AG479" s="214"/>
      <c r="AH479" s="214"/>
      <c r="AI479" s="214"/>
      <c r="AJ479" s="214"/>
      <c r="AK479" s="214"/>
      <c r="AL479" s="214"/>
      <c r="AM479" s="214"/>
      <c r="AN479" s="214"/>
      <c r="AO479" s="214"/>
      <c r="AP479" s="214"/>
      <c r="AQ479" s="214"/>
      <c r="AR479" s="214"/>
      <c r="AS479" s="214"/>
      <c r="AT479" s="214"/>
      <c r="AU479" s="214"/>
      <c r="AV479" s="214"/>
      <c r="AW479" s="214"/>
      <c r="AX479" s="214"/>
      <c r="AY479" s="214"/>
      <c r="AZ479" s="214"/>
      <c r="BA479" s="214"/>
      <c r="BB479" s="214"/>
      <c r="BC479" s="214"/>
      <c r="BD479" s="214"/>
      <c r="BE479" s="214"/>
      <c r="BF479" s="214"/>
      <c r="BG479" s="214"/>
      <c r="BH479" s="214"/>
      <c r="BI479" s="214"/>
      <c r="BJ479" s="214"/>
      <c r="BK479" s="214"/>
      <c r="BL479" s="214"/>
      <c r="BM479" s="214"/>
      <c r="BN479" s="214"/>
      <c r="BO479" s="214"/>
      <c r="BP479" s="214"/>
      <c r="BQ479" s="214"/>
      <c r="BR479" s="214"/>
      <c r="BS479" s="214"/>
      <c r="BT479" s="214"/>
      <c r="BU479" s="214"/>
      <c r="BV479" s="214"/>
      <c r="BW479" s="214"/>
      <c r="BX479" s="214"/>
      <c r="BY479" s="214"/>
      <c r="BZ479" s="214"/>
      <c r="CA479" s="214"/>
      <c r="CB479" s="214"/>
      <c r="CC479" s="214"/>
      <c r="CD479" s="214"/>
      <c r="CE479" s="214"/>
      <c r="CF479" s="214"/>
    </row>
    <row r="480" spans="1:84" x14ac:dyDescent="0.25">
      <c r="A480" s="214"/>
      <c r="B480" s="214"/>
      <c r="C480" s="214"/>
      <c r="D480" s="214"/>
      <c r="E480" s="214"/>
      <c r="F480" s="214"/>
      <c r="G480" s="214"/>
      <c r="H480" s="214"/>
      <c r="I480" s="214"/>
      <c r="J480" s="214"/>
      <c r="K480" s="214"/>
      <c r="L480" s="214"/>
      <c r="M480" s="214"/>
      <c r="N480" s="214"/>
      <c r="O480" s="214"/>
      <c r="P480" s="214"/>
      <c r="Q480" s="214"/>
      <c r="R480" s="214"/>
      <c r="S480" s="214"/>
      <c r="T480" s="214"/>
      <c r="U480" s="214"/>
      <c r="V480" s="214"/>
      <c r="W480" s="214"/>
      <c r="X480" s="214"/>
      <c r="Y480" s="214"/>
      <c r="Z480" s="214"/>
      <c r="AA480" s="214"/>
      <c r="AB480" s="214"/>
      <c r="AC480" s="214"/>
      <c r="AD480" s="214"/>
      <c r="AE480" s="214"/>
      <c r="AF480" s="214"/>
      <c r="AG480" s="214"/>
      <c r="AH480" s="214"/>
      <c r="AI480" s="214"/>
      <c r="AJ480" s="214"/>
      <c r="AK480" s="214"/>
      <c r="AL480" s="214"/>
      <c r="AM480" s="214"/>
      <c r="AN480" s="214"/>
      <c r="AO480" s="214"/>
      <c r="AP480" s="214"/>
      <c r="AQ480" s="214"/>
      <c r="AR480" s="214"/>
      <c r="AS480" s="214"/>
      <c r="AT480" s="214"/>
      <c r="AU480" s="214"/>
      <c r="AV480" s="214"/>
      <c r="AW480" s="214"/>
      <c r="AX480" s="214"/>
      <c r="AY480" s="214"/>
      <c r="AZ480" s="214"/>
      <c r="BA480" s="214"/>
      <c r="BB480" s="214"/>
      <c r="BC480" s="214"/>
      <c r="BD480" s="214"/>
      <c r="BE480" s="214"/>
      <c r="BF480" s="214"/>
      <c r="BG480" s="214"/>
      <c r="BH480" s="214"/>
      <c r="BI480" s="214"/>
      <c r="BJ480" s="214"/>
      <c r="BK480" s="214"/>
      <c r="BL480" s="214"/>
      <c r="BM480" s="214"/>
      <c r="BN480" s="214"/>
      <c r="BO480" s="214"/>
      <c r="BP480" s="214"/>
      <c r="BQ480" s="214"/>
      <c r="BR480" s="214"/>
      <c r="BS480" s="214"/>
      <c r="BT480" s="214"/>
      <c r="BU480" s="214"/>
      <c r="BV480" s="214"/>
      <c r="BW480" s="214"/>
      <c r="BX480" s="214"/>
      <c r="BY480" s="214"/>
      <c r="BZ480" s="214"/>
      <c r="CA480" s="214"/>
      <c r="CB480" s="214"/>
      <c r="CC480" s="214"/>
      <c r="CD480" s="214"/>
      <c r="CE480" s="214"/>
      <c r="CF480" s="214"/>
    </row>
    <row r="481" spans="1:84" x14ac:dyDescent="0.25">
      <c r="A481" s="214"/>
      <c r="B481" s="214"/>
      <c r="C481" s="214"/>
      <c r="D481" s="214"/>
      <c r="E481" s="214"/>
      <c r="F481" s="214"/>
      <c r="G481" s="214"/>
      <c r="H481" s="214"/>
      <c r="I481" s="214"/>
      <c r="J481" s="214"/>
      <c r="K481" s="214"/>
      <c r="L481" s="214"/>
      <c r="M481" s="214"/>
      <c r="N481" s="214"/>
      <c r="O481" s="214"/>
      <c r="P481" s="214"/>
      <c r="Q481" s="214"/>
      <c r="R481" s="214"/>
      <c r="S481" s="214"/>
      <c r="T481" s="214"/>
      <c r="U481" s="214"/>
      <c r="V481" s="214"/>
      <c r="W481" s="214"/>
      <c r="X481" s="214"/>
      <c r="Y481" s="214"/>
      <c r="Z481" s="214"/>
      <c r="AA481" s="214"/>
      <c r="AB481" s="214"/>
      <c r="AC481" s="214"/>
      <c r="AD481" s="214"/>
      <c r="AE481" s="214"/>
      <c r="AF481" s="214"/>
      <c r="AG481" s="214"/>
      <c r="AH481" s="214"/>
      <c r="AI481" s="214"/>
      <c r="AJ481" s="214"/>
      <c r="AK481" s="214"/>
      <c r="AL481" s="214"/>
      <c r="AM481" s="214"/>
      <c r="AN481" s="214"/>
      <c r="AO481" s="214"/>
      <c r="AP481" s="214"/>
      <c r="AQ481" s="214"/>
      <c r="AR481" s="214"/>
      <c r="AS481" s="214"/>
      <c r="AT481" s="214"/>
      <c r="AU481" s="214"/>
      <c r="AV481" s="214"/>
      <c r="AW481" s="214"/>
      <c r="AX481" s="214"/>
      <c r="AY481" s="214"/>
      <c r="AZ481" s="214"/>
      <c r="BA481" s="214"/>
      <c r="BB481" s="214"/>
      <c r="BC481" s="214"/>
      <c r="BD481" s="214"/>
      <c r="BE481" s="214"/>
      <c r="BF481" s="214"/>
      <c r="BG481" s="214"/>
      <c r="BH481" s="214"/>
      <c r="BI481" s="214"/>
      <c r="BJ481" s="214"/>
      <c r="BK481" s="214"/>
      <c r="BL481" s="214"/>
      <c r="BM481" s="214"/>
      <c r="BN481" s="214"/>
      <c r="BO481" s="214"/>
      <c r="BP481" s="214"/>
      <c r="BQ481" s="214"/>
      <c r="BR481" s="214"/>
      <c r="BS481" s="214"/>
      <c r="BT481" s="214"/>
      <c r="BU481" s="214"/>
      <c r="BV481" s="214"/>
      <c r="BW481" s="214"/>
      <c r="BX481" s="214"/>
      <c r="BY481" s="214"/>
      <c r="BZ481" s="214"/>
      <c r="CA481" s="214"/>
      <c r="CB481" s="214"/>
      <c r="CC481" s="214"/>
      <c r="CD481" s="214"/>
      <c r="CE481" s="214"/>
      <c r="CF481" s="214"/>
    </row>
    <row r="482" spans="1:84" x14ac:dyDescent="0.25">
      <c r="A482" s="214"/>
      <c r="B482" s="214"/>
      <c r="C482" s="214"/>
      <c r="D482" s="214"/>
      <c r="E482" s="214"/>
      <c r="F482" s="214"/>
      <c r="G482" s="214"/>
      <c r="H482" s="214"/>
      <c r="I482" s="214"/>
      <c r="J482" s="214"/>
      <c r="K482" s="214"/>
      <c r="L482" s="214"/>
      <c r="M482" s="214"/>
      <c r="N482" s="214"/>
      <c r="O482" s="214"/>
      <c r="P482" s="214"/>
      <c r="Q482" s="214"/>
      <c r="R482" s="214"/>
      <c r="S482" s="214"/>
      <c r="T482" s="214"/>
      <c r="U482" s="214"/>
      <c r="V482" s="214"/>
      <c r="W482" s="214"/>
      <c r="X482" s="214"/>
      <c r="Y482" s="214"/>
      <c r="Z482" s="214"/>
      <c r="AA482" s="214"/>
      <c r="AB482" s="214"/>
      <c r="AC482" s="214"/>
      <c r="AD482" s="214"/>
      <c r="AE482" s="214"/>
      <c r="AF482" s="214"/>
      <c r="AG482" s="214"/>
      <c r="AH482" s="214"/>
      <c r="AI482" s="214"/>
      <c r="AJ482" s="214"/>
      <c r="AK482" s="214"/>
      <c r="AL482" s="214"/>
      <c r="AM482" s="214"/>
      <c r="AN482" s="214"/>
      <c r="AO482" s="214"/>
      <c r="AP482" s="214"/>
      <c r="AQ482" s="214"/>
      <c r="AR482" s="214"/>
      <c r="AS482" s="214"/>
      <c r="AT482" s="214"/>
      <c r="AU482" s="214"/>
      <c r="AV482" s="214"/>
      <c r="AW482" s="214"/>
      <c r="AX482" s="214"/>
      <c r="AY482" s="214"/>
      <c r="AZ482" s="214"/>
      <c r="BA482" s="214"/>
      <c r="BB482" s="214"/>
      <c r="BC482" s="214"/>
      <c r="BD482" s="214"/>
      <c r="BE482" s="214"/>
      <c r="BF482" s="214"/>
      <c r="BG482" s="214"/>
      <c r="BH482" s="214"/>
      <c r="BI482" s="214"/>
      <c r="BJ482" s="214"/>
      <c r="BK482" s="214"/>
      <c r="BL482" s="214"/>
      <c r="BM482" s="214"/>
      <c r="BN482" s="214"/>
      <c r="BO482" s="214"/>
      <c r="BP482" s="214"/>
      <c r="BQ482" s="214"/>
      <c r="BR482" s="214"/>
      <c r="BS482" s="214"/>
      <c r="BT482" s="214"/>
      <c r="BU482" s="214"/>
      <c r="BV482" s="214"/>
      <c r="BW482" s="214"/>
      <c r="BX482" s="214"/>
      <c r="BY482" s="214"/>
      <c r="BZ482" s="214"/>
      <c r="CA482" s="214"/>
      <c r="CB482" s="214"/>
      <c r="CC482" s="214"/>
      <c r="CD482" s="214"/>
      <c r="CE482" s="214"/>
      <c r="CF482" s="214"/>
    </row>
    <row r="483" spans="1:84" x14ac:dyDescent="0.25">
      <c r="A483" s="214"/>
      <c r="B483" s="214"/>
      <c r="C483" s="214"/>
      <c r="D483" s="214"/>
      <c r="E483" s="214"/>
      <c r="F483" s="214"/>
      <c r="G483" s="214"/>
      <c r="H483" s="214"/>
      <c r="I483" s="214"/>
      <c r="J483" s="214"/>
      <c r="K483" s="214"/>
      <c r="L483" s="214"/>
      <c r="M483" s="214"/>
      <c r="N483" s="214"/>
      <c r="O483" s="214"/>
      <c r="P483" s="214"/>
      <c r="Q483" s="214"/>
      <c r="R483" s="214"/>
      <c r="S483" s="214"/>
      <c r="T483" s="214"/>
      <c r="U483" s="214"/>
      <c r="V483" s="214"/>
      <c r="W483" s="214"/>
      <c r="X483" s="214"/>
      <c r="Y483" s="214"/>
      <c r="Z483" s="214"/>
      <c r="AA483" s="214"/>
      <c r="AB483" s="214"/>
      <c r="AC483" s="214"/>
      <c r="AD483" s="214"/>
      <c r="AE483" s="214"/>
      <c r="AF483" s="214"/>
      <c r="AG483" s="214"/>
      <c r="AH483" s="214"/>
      <c r="AI483" s="214"/>
      <c r="AJ483" s="214"/>
      <c r="AK483" s="214"/>
      <c r="AL483" s="214"/>
      <c r="AM483" s="214"/>
      <c r="AN483" s="214"/>
      <c r="AO483" s="214"/>
      <c r="AP483" s="214"/>
      <c r="AQ483" s="214"/>
      <c r="AR483" s="214"/>
      <c r="AS483" s="214"/>
      <c r="AT483" s="214"/>
      <c r="AU483" s="214"/>
      <c r="AV483" s="214"/>
      <c r="AW483" s="214"/>
      <c r="AX483" s="214"/>
      <c r="AY483" s="214"/>
      <c r="AZ483" s="214"/>
      <c r="BA483" s="214"/>
      <c r="BB483" s="214"/>
      <c r="BC483" s="214"/>
      <c r="BD483" s="214"/>
      <c r="BE483" s="214"/>
      <c r="BF483" s="214"/>
      <c r="BG483" s="214"/>
      <c r="BH483" s="214"/>
      <c r="BI483" s="214"/>
      <c r="BJ483" s="214"/>
      <c r="BK483" s="214"/>
      <c r="BL483" s="214"/>
      <c r="BM483" s="214"/>
      <c r="BN483" s="214"/>
      <c r="BO483" s="214"/>
      <c r="BP483" s="214"/>
      <c r="BQ483" s="214"/>
      <c r="BR483" s="214"/>
      <c r="BS483" s="214"/>
      <c r="BT483" s="214"/>
      <c r="BU483" s="214"/>
      <c r="BV483" s="214"/>
      <c r="BW483" s="214"/>
      <c r="BX483" s="214"/>
      <c r="BY483" s="214"/>
      <c r="BZ483" s="214"/>
      <c r="CA483" s="214"/>
      <c r="CB483" s="214"/>
      <c r="CC483" s="214"/>
      <c r="CD483" s="214"/>
      <c r="CE483" s="214"/>
      <c r="CF483" s="214"/>
    </row>
    <row r="484" spans="1:84" x14ac:dyDescent="0.25">
      <c r="A484" s="214"/>
      <c r="B484" s="214"/>
      <c r="C484" s="214"/>
      <c r="D484" s="214"/>
      <c r="E484" s="214"/>
      <c r="F484" s="214"/>
      <c r="G484" s="214"/>
      <c r="H484" s="214"/>
      <c r="I484" s="214"/>
      <c r="J484" s="214"/>
      <c r="K484" s="214"/>
      <c r="L484" s="214"/>
      <c r="M484" s="214"/>
      <c r="N484" s="214"/>
      <c r="O484" s="214"/>
      <c r="P484" s="214"/>
      <c r="Q484" s="214"/>
      <c r="R484" s="214"/>
      <c r="S484" s="214"/>
      <c r="T484" s="214"/>
      <c r="U484" s="214"/>
      <c r="V484" s="214"/>
      <c r="W484" s="214"/>
      <c r="X484" s="214"/>
      <c r="Y484" s="214"/>
      <c r="Z484" s="214"/>
      <c r="AA484" s="214"/>
      <c r="AB484" s="214"/>
      <c r="AC484" s="214"/>
      <c r="AD484" s="214"/>
      <c r="AE484" s="214"/>
      <c r="AF484" s="214"/>
      <c r="AG484" s="214"/>
      <c r="AH484" s="214"/>
      <c r="AI484" s="214"/>
      <c r="AJ484" s="214"/>
      <c r="AK484" s="214"/>
      <c r="AL484" s="214"/>
      <c r="AM484" s="214"/>
      <c r="AN484" s="214"/>
      <c r="AO484" s="214"/>
      <c r="AP484" s="214"/>
      <c r="AQ484" s="214"/>
      <c r="AR484" s="214"/>
      <c r="AS484" s="214"/>
      <c r="AT484" s="214"/>
      <c r="AU484" s="214"/>
      <c r="AV484" s="214"/>
      <c r="AW484" s="214"/>
      <c r="AX484" s="214"/>
      <c r="AY484" s="214"/>
      <c r="AZ484" s="214"/>
      <c r="BA484" s="214"/>
      <c r="BB484" s="214"/>
      <c r="BC484" s="214"/>
      <c r="BD484" s="214"/>
      <c r="BE484" s="214"/>
      <c r="BF484" s="214"/>
      <c r="BG484" s="214"/>
      <c r="BH484" s="214"/>
      <c r="BI484" s="214"/>
      <c r="BJ484" s="214"/>
      <c r="BK484" s="214"/>
      <c r="BL484" s="214"/>
      <c r="BM484" s="214"/>
      <c r="BN484" s="214"/>
      <c r="BO484" s="214"/>
      <c r="BP484" s="214"/>
      <c r="BQ484" s="214"/>
      <c r="BR484" s="214"/>
      <c r="BS484" s="214"/>
      <c r="BT484" s="214"/>
      <c r="BU484" s="214"/>
      <c r="BV484" s="214"/>
      <c r="BW484" s="214"/>
      <c r="BX484" s="214"/>
      <c r="BY484" s="214"/>
      <c r="BZ484" s="214"/>
      <c r="CA484" s="214"/>
      <c r="CB484" s="214"/>
      <c r="CC484" s="214"/>
      <c r="CD484" s="214"/>
      <c r="CE484" s="214"/>
      <c r="CF484" s="214"/>
    </row>
    <row r="485" spans="1:84" x14ac:dyDescent="0.25">
      <c r="A485" s="214"/>
      <c r="B485" s="214"/>
      <c r="C485" s="214"/>
      <c r="D485" s="214"/>
      <c r="E485" s="214"/>
      <c r="F485" s="214"/>
      <c r="G485" s="214"/>
      <c r="H485" s="214"/>
      <c r="I485" s="214"/>
      <c r="J485" s="214"/>
      <c r="K485" s="214"/>
      <c r="L485" s="214"/>
      <c r="M485" s="214"/>
      <c r="N485" s="214"/>
      <c r="O485" s="214"/>
      <c r="P485" s="214"/>
      <c r="Q485" s="214"/>
      <c r="R485" s="214"/>
      <c r="S485" s="214"/>
      <c r="T485" s="214"/>
      <c r="U485" s="214"/>
      <c r="V485" s="214"/>
      <c r="W485" s="214"/>
      <c r="X485" s="214"/>
      <c r="Y485" s="214"/>
      <c r="Z485" s="214"/>
      <c r="AA485" s="214"/>
      <c r="AB485" s="214"/>
      <c r="AC485" s="214"/>
      <c r="AD485" s="214"/>
      <c r="AE485" s="214"/>
      <c r="AF485" s="214"/>
      <c r="AG485" s="214"/>
      <c r="AH485" s="214"/>
      <c r="AI485" s="214"/>
      <c r="AJ485" s="214"/>
      <c r="AK485" s="214"/>
      <c r="AL485" s="214"/>
      <c r="AM485" s="214"/>
      <c r="AN485" s="214"/>
      <c r="AO485" s="214"/>
      <c r="AP485" s="214"/>
      <c r="AQ485" s="214"/>
      <c r="AR485" s="214"/>
      <c r="AS485" s="214"/>
      <c r="AT485" s="214"/>
      <c r="AU485" s="214"/>
      <c r="AV485" s="214"/>
      <c r="AW485" s="214"/>
      <c r="AX485" s="214"/>
      <c r="AY485" s="214"/>
      <c r="AZ485" s="214"/>
      <c r="BA485" s="214"/>
      <c r="BB485" s="214"/>
      <c r="BC485" s="214"/>
      <c r="BD485" s="214"/>
      <c r="BE485" s="214"/>
      <c r="BF485" s="214"/>
      <c r="BG485" s="214"/>
      <c r="BH485" s="214"/>
      <c r="BI485" s="214"/>
      <c r="BJ485" s="214"/>
      <c r="BK485" s="214"/>
      <c r="BL485" s="214"/>
      <c r="BM485" s="214"/>
      <c r="BN485" s="214"/>
      <c r="BO485" s="214"/>
      <c r="BP485" s="214"/>
      <c r="BQ485" s="214"/>
      <c r="BR485" s="214"/>
      <c r="BS485" s="214"/>
      <c r="BT485" s="214"/>
      <c r="BU485" s="214"/>
      <c r="BV485" s="214"/>
      <c r="BW485" s="214"/>
      <c r="BX485" s="214"/>
      <c r="BY485" s="214"/>
      <c r="BZ485" s="214"/>
      <c r="CA485" s="214"/>
      <c r="CB485" s="214"/>
      <c r="CC485" s="214"/>
      <c r="CD485" s="214"/>
      <c r="CE485" s="214"/>
      <c r="CF485" s="214"/>
    </row>
    <row r="486" spans="1:84" x14ac:dyDescent="0.25">
      <c r="A486" s="214"/>
      <c r="B486" s="214"/>
      <c r="C486" s="214"/>
      <c r="D486" s="214"/>
      <c r="E486" s="214"/>
      <c r="F486" s="214"/>
      <c r="G486" s="214"/>
      <c r="H486" s="214"/>
      <c r="I486" s="214"/>
      <c r="J486" s="214"/>
      <c r="K486" s="214"/>
      <c r="L486" s="214"/>
      <c r="M486" s="214"/>
      <c r="N486" s="214"/>
      <c r="O486" s="214"/>
      <c r="P486" s="214"/>
      <c r="Q486" s="214"/>
      <c r="R486" s="214"/>
      <c r="S486" s="214"/>
      <c r="T486" s="214"/>
      <c r="U486" s="214"/>
      <c r="V486" s="214"/>
      <c r="W486" s="214"/>
      <c r="X486" s="214"/>
      <c r="Y486" s="214"/>
      <c r="Z486" s="214"/>
      <c r="AA486" s="214"/>
      <c r="AB486" s="214"/>
      <c r="AC486" s="214"/>
      <c r="AD486" s="214"/>
      <c r="AE486" s="214"/>
      <c r="AF486" s="214"/>
      <c r="AG486" s="214"/>
      <c r="AH486" s="214"/>
      <c r="AI486" s="214"/>
      <c r="AJ486" s="214"/>
      <c r="AK486" s="214"/>
      <c r="AL486" s="214"/>
      <c r="AM486" s="214"/>
      <c r="AN486" s="214"/>
      <c r="AO486" s="214"/>
      <c r="AP486" s="214"/>
      <c r="AQ486" s="214"/>
      <c r="AR486" s="214"/>
      <c r="AS486" s="214"/>
      <c r="AT486" s="214"/>
      <c r="AU486" s="214"/>
      <c r="AV486" s="214"/>
      <c r="AW486" s="214"/>
      <c r="AX486" s="214"/>
      <c r="AY486" s="214"/>
      <c r="AZ486" s="214"/>
      <c r="BA486" s="214"/>
      <c r="BB486" s="214"/>
      <c r="BC486" s="214"/>
      <c r="BD486" s="214"/>
      <c r="BE486" s="214"/>
      <c r="BF486" s="214"/>
      <c r="BG486" s="214"/>
      <c r="BH486" s="214"/>
      <c r="BI486" s="214"/>
      <c r="BJ486" s="214"/>
      <c r="BK486" s="214"/>
      <c r="BL486" s="214"/>
      <c r="BM486" s="214"/>
      <c r="BN486" s="214"/>
      <c r="BO486" s="214"/>
      <c r="BP486" s="214"/>
      <c r="BQ486" s="214"/>
      <c r="BR486" s="214"/>
      <c r="BS486" s="214"/>
      <c r="BT486" s="214"/>
      <c r="BU486" s="214"/>
      <c r="BV486" s="214"/>
      <c r="BW486" s="214"/>
      <c r="BX486" s="214"/>
      <c r="BY486" s="214"/>
      <c r="BZ486" s="214"/>
      <c r="CA486" s="214"/>
      <c r="CB486" s="214"/>
      <c r="CC486" s="214"/>
      <c r="CD486" s="214"/>
      <c r="CE486" s="214"/>
      <c r="CF486" s="214"/>
    </row>
    <row r="487" spans="1:84" x14ac:dyDescent="0.25">
      <c r="A487" s="214"/>
      <c r="B487" s="214"/>
      <c r="C487" s="214"/>
      <c r="D487" s="214"/>
      <c r="E487" s="214"/>
      <c r="F487" s="214"/>
      <c r="G487" s="214"/>
      <c r="H487" s="214"/>
      <c r="I487" s="214"/>
      <c r="J487" s="214"/>
      <c r="K487" s="214"/>
      <c r="L487" s="214"/>
      <c r="M487" s="214"/>
      <c r="N487" s="214"/>
      <c r="O487" s="214"/>
      <c r="P487" s="214"/>
      <c r="Q487" s="214"/>
      <c r="R487" s="214"/>
      <c r="S487" s="214"/>
      <c r="T487" s="214"/>
      <c r="U487" s="214"/>
      <c r="V487" s="214"/>
      <c r="W487" s="214"/>
      <c r="X487" s="214"/>
      <c r="Y487" s="214"/>
      <c r="Z487" s="214"/>
      <c r="AA487" s="214"/>
      <c r="AB487" s="214"/>
      <c r="AC487" s="214"/>
      <c r="AD487" s="214"/>
      <c r="AE487" s="214"/>
      <c r="AF487" s="214"/>
      <c r="AG487" s="214"/>
      <c r="AH487" s="214"/>
      <c r="AI487" s="214"/>
      <c r="AJ487" s="214"/>
      <c r="AK487" s="214"/>
      <c r="AL487" s="214"/>
      <c r="AM487" s="214"/>
      <c r="AN487" s="214"/>
      <c r="AO487" s="214"/>
      <c r="AP487" s="214"/>
      <c r="AQ487" s="214"/>
      <c r="AR487" s="214"/>
      <c r="AS487" s="214"/>
      <c r="AT487" s="214"/>
      <c r="AU487" s="214"/>
      <c r="AV487" s="214"/>
      <c r="AW487" s="214"/>
      <c r="AX487" s="214"/>
      <c r="AY487" s="214"/>
      <c r="AZ487" s="214"/>
      <c r="BA487" s="214"/>
      <c r="BB487" s="214"/>
      <c r="BC487" s="214"/>
      <c r="BD487" s="214"/>
      <c r="BE487" s="214"/>
      <c r="BF487" s="214"/>
      <c r="BG487" s="214"/>
      <c r="BH487" s="214"/>
      <c r="BI487" s="214"/>
      <c r="BJ487" s="214"/>
      <c r="BK487" s="214"/>
      <c r="BL487" s="214"/>
      <c r="BM487" s="214"/>
      <c r="BN487" s="214"/>
      <c r="BO487" s="214"/>
      <c r="BP487" s="214"/>
      <c r="BQ487" s="214"/>
      <c r="BR487" s="214"/>
      <c r="BS487" s="214"/>
      <c r="BT487" s="214"/>
      <c r="BU487" s="214"/>
      <c r="BV487" s="214"/>
      <c r="BW487" s="214"/>
      <c r="BX487" s="214"/>
      <c r="BY487" s="214"/>
      <c r="BZ487" s="214"/>
      <c r="CA487" s="214"/>
      <c r="CB487" s="214"/>
      <c r="CC487" s="214"/>
      <c r="CD487" s="214"/>
      <c r="CE487" s="214"/>
      <c r="CF487" s="214"/>
    </row>
    <row r="488" spans="1:84" x14ac:dyDescent="0.25">
      <c r="A488" s="214"/>
      <c r="B488" s="214"/>
      <c r="C488" s="214"/>
      <c r="D488" s="214"/>
      <c r="E488" s="214"/>
      <c r="F488" s="214"/>
      <c r="G488" s="214"/>
      <c r="H488" s="214"/>
      <c r="I488" s="214"/>
      <c r="J488" s="214"/>
      <c r="K488" s="214"/>
      <c r="L488" s="214"/>
      <c r="M488" s="214"/>
      <c r="N488" s="214"/>
      <c r="O488" s="214"/>
      <c r="P488" s="214"/>
      <c r="Q488" s="214"/>
      <c r="R488" s="214"/>
      <c r="S488" s="214"/>
      <c r="T488" s="214"/>
      <c r="U488" s="214"/>
      <c r="V488" s="214"/>
      <c r="W488" s="214"/>
      <c r="X488" s="214"/>
      <c r="Y488" s="214"/>
      <c r="Z488" s="214"/>
      <c r="AA488" s="214"/>
      <c r="AB488" s="214"/>
      <c r="AC488" s="214"/>
      <c r="AD488" s="214"/>
      <c r="AE488" s="214"/>
      <c r="AF488" s="214"/>
      <c r="AG488" s="214"/>
      <c r="AH488" s="214"/>
      <c r="AI488" s="214"/>
      <c r="AJ488" s="214"/>
      <c r="AK488" s="214"/>
      <c r="AL488" s="214"/>
      <c r="AM488" s="214"/>
      <c r="AN488" s="214"/>
      <c r="AO488" s="214"/>
      <c r="AP488" s="214"/>
      <c r="AQ488" s="214"/>
      <c r="AR488" s="214"/>
      <c r="AS488" s="214"/>
      <c r="AT488" s="214"/>
      <c r="AU488" s="214"/>
      <c r="AV488" s="214"/>
      <c r="AW488" s="214"/>
      <c r="AX488" s="214"/>
      <c r="AY488" s="214"/>
      <c r="AZ488" s="214"/>
      <c r="BA488" s="214"/>
      <c r="BB488" s="214"/>
      <c r="BC488" s="214"/>
      <c r="BD488" s="214"/>
      <c r="BE488" s="214"/>
      <c r="BF488" s="214"/>
      <c r="BG488" s="214"/>
      <c r="BH488" s="214"/>
      <c r="BI488" s="214"/>
      <c r="BJ488" s="214"/>
      <c r="BK488" s="214"/>
      <c r="BL488" s="214"/>
      <c r="BM488" s="214"/>
      <c r="BN488" s="214"/>
      <c r="BO488" s="214"/>
      <c r="BP488" s="214"/>
      <c r="BQ488" s="214"/>
      <c r="BR488" s="214"/>
      <c r="BS488" s="214"/>
      <c r="BT488" s="214"/>
      <c r="BU488" s="214"/>
      <c r="BV488" s="214"/>
      <c r="BW488" s="214"/>
      <c r="BX488" s="214"/>
      <c r="BY488" s="214"/>
      <c r="BZ488" s="214"/>
      <c r="CA488" s="214"/>
      <c r="CB488" s="214"/>
      <c r="CC488" s="214"/>
      <c r="CD488" s="214"/>
      <c r="CE488" s="214"/>
      <c r="CF488" s="214"/>
    </row>
    <row r="489" spans="1:84" x14ac:dyDescent="0.25">
      <c r="A489" s="214"/>
      <c r="B489" s="214"/>
      <c r="C489" s="214"/>
      <c r="D489" s="214"/>
      <c r="E489" s="214"/>
      <c r="F489" s="214"/>
      <c r="G489" s="214"/>
      <c r="H489" s="214"/>
      <c r="I489" s="214"/>
      <c r="J489" s="214"/>
      <c r="K489" s="214"/>
      <c r="L489" s="214"/>
      <c r="M489" s="214"/>
      <c r="N489" s="214"/>
      <c r="O489" s="214"/>
      <c r="P489" s="214"/>
      <c r="Q489" s="214"/>
      <c r="R489" s="214"/>
      <c r="S489" s="214"/>
      <c r="T489" s="214"/>
      <c r="U489" s="214"/>
      <c r="V489" s="214"/>
      <c r="W489" s="214"/>
      <c r="X489" s="214"/>
      <c r="Y489" s="214"/>
      <c r="Z489" s="214"/>
      <c r="AA489" s="214"/>
      <c r="AB489" s="214"/>
      <c r="AC489" s="214"/>
      <c r="AD489" s="214"/>
      <c r="AE489" s="214"/>
      <c r="AF489" s="214"/>
      <c r="AG489" s="214"/>
      <c r="AH489" s="214"/>
      <c r="AI489" s="214"/>
      <c r="AJ489" s="214"/>
      <c r="AK489" s="214"/>
      <c r="AL489" s="214"/>
      <c r="AM489" s="214"/>
      <c r="AN489" s="214"/>
      <c r="AO489" s="214"/>
      <c r="AP489" s="214"/>
      <c r="AQ489" s="214"/>
      <c r="AR489" s="214"/>
      <c r="AS489" s="214"/>
      <c r="AT489" s="214"/>
      <c r="AU489" s="214"/>
      <c r="AV489" s="214"/>
      <c r="AW489" s="214"/>
      <c r="AX489" s="214"/>
      <c r="AY489" s="214"/>
      <c r="AZ489" s="214"/>
      <c r="BA489" s="214"/>
      <c r="BB489" s="214"/>
      <c r="BC489" s="214"/>
      <c r="BD489" s="214"/>
      <c r="BE489" s="214"/>
      <c r="BF489" s="214"/>
      <c r="BG489" s="214"/>
      <c r="BH489" s="214"/>
      <c r="BI489" s="214"/>
      <c r="BJ489" s="214"/>
      <c r="BK489" s="214"/>
      <c r="BL489" s="214"/>
      <c r="BM489" s="214"/>
      <c r="BN489" s="214"/>
      <c r="BO489" s="214"/>
      <c r="BP489" s="214"/>
      <c r="BQ489" s="214"/>
      <c r="BR489" s="214"/>
      <c r="BS489" s="214"/>
      <c r="BT489" s="214"/>
      <c r="BU489" s="214"/>
      <c r="BV489" s="214"/>
      <c r="BW489" s="214"/>
      <c r="BX489" s="214"/>
      <c r="BY489" s="214"/>
      <c r="BZ489" s="214"/>
      <c r="CA489" s="214"/>
      <c r="CB489" s="214"/>
      <c r="CC489" s="214"/>
      <c r="CD489" s="214"/>
      <c r="CE489" s="214"/>
      <c r="CF489" s="214"/>
    </row>
    <row r="490" spans="1:84" x14ac:dyDescent="0.25">
      <c r="A490" s="214"/>
      <c r="B490" s="214"/>
      <c r="C490" s="214"/>
      <c r="D490" s="214"/>
      <c r="E490" s="214"/>
      <c r="F490" s="214"/>
      <c r="G490" s="214"/>
      <c r="H490" s="214"/>
      <c r="I490" s="214"/>
      <c r="J490" s="214"/>
      <c r="K490" s="214"/>
      <c r="L490" s="214"/>
      <c r="M490" s="214"/>
      <c r="N490" s="214"/>
      <c r="O490" s="214"/>
      <c r="P490" s="214"/>
      <c r="Q490" s="214"/>
      <c r="R490" s="214"/>
      <c r="S490" s="214"/>
      <c r="T490" s="214"/>
      <c r="U490" s="214"/>
      <c r="V490" s="214"/>
      <c r="W490" s="214"/>
      <c r="X490" s="214"/>
      <c r="Y490" s="214"/>
      <c r="Z490" s="214"/>
      <c r="AA490" s="214"/>
      <c r="AB490" s="214"/>
      <c r="AC490" s="214"/>
      <c r="AD490" s="214"/>
      <c r="AE490" s="214"/>
      <c r="AF490" s="214"/>
      <c r="AG490" s="214"/>
      <c r="AH490" s="214"/>
      <c r="AI490" s="214"/>
      <c r="AJ490" s="214"/>
      <c r="AK490" s="214"/>
      <c r="AL490" s="214"/>
      <c r="AM490" s="214"/>
      <c r="AN490" s="214"/>
      <c r="AO490" s="214"/>
      <c r="AP490" s="214"/>
      <c r="AQ490" s="214"/>
      <c r="AR490" s="214"/>
      <c r="AS490" s="214"/>
      <c r="AT490" s="214"/>
      <c r="AU490" s="214"/>
      <c r="AV490" s="214"/>
      <c r="AW490" s="214"/>
      <c r="AX490" s="214"/>
      <c r="AY490" s="214"/>
      <c r="AZ490" s="214"/>
      <c r="BA490" s="214"/>
      <c r="BB490" s="214"/>
      <c r="BC490" s="214"/>
      <c r="BD490" s="214"/>
      <c r="BE490" s="214"/>
      <c r="BF490" s="214"/>
      <c r="BG490" s="214"/>
      <c r="BH490" s="214"/>
      <c r="BI490" s="214"/>
      <c r="BJ490" s="214"/>
      <c r="BK490" s="214"/>
      <c r="BL490" s="214"/>
      <c r="BM490" s="214"/>
      <c r="BN490" s="214"/>
      <c r="BO490" s="214"/>
      <c r="BP490" s="214"/>
      <c r="BQ490" s="214"/>
      <c r="BR490" s="214"/>
      <c r="BS490" s="214"/>
      <c r="BT490" s="214"/>
      <c r="BU490" s="214"/>
      <c r="BV490" s="214"/>
      <c r="BW490" s="214"/>
      <c r="BX490" s="214"/>
      <c r="BY490" s="214"/>
      <c r="BZ490" s="214"/>
      <c r="CA490" s="214"/>
      <c r="CB490" s="214"/>
      <c r="CC490" s="214"/>
      <c r="CD490" s="214"/>
      <c r="CE490" s="214"/>
      <c r="CF490" s="214"/>
    </row>
    <row r="491" spans="1:84" x14ac:dyDescent="0.25">
      <c r="A491" s="214"/>
      <c r="B491" s="214"/>
      <c r="C491" s="214"/>
      <c r="D491" s="214"/>
      <c r="E491" s="214"/>
      <c r="F491" s="214"/>
      <c r="G491" s="214"/>
      <c r="H491" s="214"/>
      <c r="I491" s="214"/>
      <c r="J491" s="214"/>
      <c r="K491" s="214"/>
      <c r="L491" s="214"/>
      <c r="M491" s="214"/>
      <c r="N491" s="214"/>
      <c r="O491" s="214"/>
      <c r="P491" s="214"/>
      <c r="Q491" s="214"/>
      <c r="R491" s="214"/>
      <c r="S491" s="214"/>
      <c r="T491" s="214"/>
      <c r="U491" s="214"/>
      <c r="V491" s="214"/>
      <c r="W491" s="214"/>
      <c r="X491" s="214"/>
      <c r="Y491" s="214"/>
      <c r="Z491" s="214"/>
      <c r="AA491" s="214"/>
      <c r="AB491" s="214"/>
      <c r="AC491" s="214"/>
      <c r="AD491" s="214"/>
      <c r="AE491" s="214"/>
      <c r="AF491" s="214"/>
      <c r="AG491" s="214"/>
      <c r="AH491" s="214"/>
      <c r="AI491" s="214"/>
      <c r="AJ491" s="214"/>
      <c r="AK491" s="214"/>
      <c r="AL491" s="214"/>
      <c r="AM491" s="214"/>
      <c r="AN491" s="214"/>
      <c r="AO491" s="214"/>
      <c r="AP491" s="214"/>
      <c r="AQ491" s="214"/>
      <c r="AR491" s="214"/>
      <c r="AS491" s="214"/>
      <c r="AT491" s="214"/>
      <c r="AU491" s="214"/>
      <c r="AV491" s="214"/>
      <c r="AW491" s="214"/>
      <c r="AX491" s="214"/>
      <c r="AY491" s="214"/>
      <c r="AZ491" s="214"/>
      <c r="BA491" s="214"/>
      <c r="BB491" s="214"/>
      <c r="BC491" s="214"/>
      <c r="BD491" s="214"/>
      <c r="BE491" s="214"/>
      <c r="BF491" s="214"/>
      <c r="BG491" s="214"/>
      <c r="BH491" s="214"/>
      <c r="BI491" s="214"/>
      <c r="BJ491" s="214"/>
      <c r="BK491" s="214"/>
      <c r="BL491" s="214"/>
      <c r="BM491" s="214"/>
      <c r="BN491" s="214"/>
      <c r="BO491" s="214"/>
      <c r="BP491" s="214"/>
      <c r="BQ491" s="214"/>
      <c r="BR491" s="214"/>
      <c r="BS491" s="214"/>
      <c r="BT491" s="214"/>
      <c r="BU491" s="214"/>
      <c r="BV491" s="214"/>
      <c r="BW491" s="214"/>
      <c r="BX491" s="214"/>
      <c r="BY491" s="214"/>
      <c r="BZ491" s="214"/>
      <c r="CA491" s="214"/>
      <c r="CB491" s="214"/>
      <c r="CC491" s="214"/>
      <c r="CD491" s="214"/>
      <c r="CE491" s="214"/>
      <c r="CF491" s="214"/>
    </row>
    <row r="492" spans="1:84" x14ac:dyDescent="0.25">
      <c r="A492" s="214"/>
      <c r="B492" s="214"/>
      <c r="C492" s="214"/>
      <c r="D492" s="214"/>
      <c r="E492" s="214"/>
      <c r="F492" s="214"/>
      <c r="G492" s="214"/>
      <c r="H492" s="214"/>
      <c r="I492" s="214"/>
      <c r="J492" s="214"/>
      <c r="K492" s="214"/>
      <c r="L492" s="214"/>
      <c r="M492" s="214"/>
      <c r="N492" s="214"/>
      <c r="O492" s="214"/>
      <c r="P492" s="214"/>
      <c r="Q492" s="214"/>
      <c r="R492" s="214"/>
      <c r="S492" s="214"/>
      <c r="T492" s="214"/>
      <c r="U492" s="214"/>
      <c r="V492" s="214"/>
      <c r="W492" s="214"/>
      <c r="X492" s="214"/>
      <c r="Y492" s="214"/>
      <c r="Z492" s="214"/>
      <c r="AA492" s="214"/>
      <c r="AB492" s="214"/>
      <c r="AC492" s="214"/>
      <c r="AD492" s="214"/>
      <c r="AE492" s="214"/>
      <c r="AF492" s="214"/>
      <c r="AG492" s="214"/>
      <c r="AH492" s="214"/>
      <c r="AI492" s="214"/>
      <c r="AJ492" s="214"/>
      <c r="AK492" s="214"/>
      <c r="AL492" s="214"/>
      <c r="AM492" s="214"/>
      <c r="AN492" s="214"/>
      <c r="AO492" s="214"/>
      <c r="AP492" s="214"/>
      <c r="AQ492" s="214"/>
      <c r="AR492" s="214"/>
      <c r="AS492" s="214"/>
      <c r="AT492" s="214"/>
      <c r="AU492" s="214"/>
      <c r="AV492" s="214"/>
      <c r="AW492" s="214"/>
      <c r="AX492" s="214"/>
      <c r="AY492" s="214"/>
      <c r="AZ492" s="214"/>
      <c r="BA492" s="214"/>
      <c r="BB492" s="214"/>
      <c r="BC492" s="214"/>
      <c r="BD492" s="214"/>
      <c r="BE492" s="214"/>
      <c r="BF492" s="214"/>
      <c r="BG492" s="214"/>
      <c r="BH492" s="214"/>
      <c r="BI492" s="214"/>
      <c r="BJ492" s="214"/>
      <c r="BK492" s="214"/>
      <c r="BL492" s="214"/>
      <c r="BM492" s="214"/>
      <c r="BN492" s="214"/>
      <c r="BO492" s="214"/>
      <c r="BP492" s="214"/>
      <c r="BQ492" s="214"/>
      <c r="BR492" s="214"/>
      <c r="BS492" s="214"/>
      <c r="BT492" s="214"/>
      <c r="BU492" s="214"/>
      <c r="BV492" s="214"/>
      <c r="BW492" s="214"/>
      <c r="BX492" s="214"/>
      <c r="BY492" s="214"/>
      <c r="BZ492" s="214"/>
      <c r="CA492" s="214"/>
      <c r="CB492" s="214"/>
      <c r="CC492" s="214"/>
      <c r="CD492" s="214"/>
      <c r="CE492" s="214"/>
      <c r="CF492" s="214"/>
    </row>
    <row r="493" spans="1:84" x14ac:dyDescent="0.25">
      <c r="A493" s="214"/>
      <c r="B493" s="214"/>
      <c r="C493" s="214"/>
      <c r="D493" s="214"/>
      <c r="E493" s="214"/>
      <c r="F493" s="214"/>
      <c r="G493" s="214"/>
      <c r="H493" s="214"/>
      <c r="I493" s="214"/>
      <c r="J493" s="214"/>
      <c r="K493" s="214"/>
      <c r="L493" s="214"/>
      <c r="M493" s="214"/>
      <c r="N493" s="214"/>
      <c r="O493" s="214"/>
      <c r="P493" s="214"/>
      <c r="Q493" s="214"/>
      <c r="R493" s="214"/>
      <c r="S493" s="214"/>
      <c r="T493" s="214"/>
      <c r="U493" s="214"/>
      <c r="V493" s="214"/>
      <c r="W493" s="214"/>
      <c r="X493" s="214"/>
      <c r="Y493" s="214"/>
      <c r="Z493" s="214"/>
      <c r="AA493" s="214"/>
      <c r="AB493" s="214"/>
      <c r="AC493" s="214"/>
      <c r="AD493" s="214"/>
      <c r="AE493" s="214"/>
      <c r="AF493" s="214"/>
      <c r="AG493" s="214"/>
      <c r="AH493" s="214"/>
      <c r="AI493" s="214"/>
      <c r="AJ493" s="214"/>
      <c r="AK493" s="214"/>
      <c r="AL493" s="214"/>
      <c r="AM493" s="214"/>
      <c r="AN493" s="214"/>
      <c r="AO493" s="214"/>
      <c r="AP493" s="214"/>
      <c r="AQ493" s="214"/>
      <c r="AR493" s="214"/>
      <c r="AS493" s="214"/>
      <c r="AT493" s="214"/>
      <c r="AU493" s="214"/>
      <c r="AV493" s="214"/>
      <c r="AW493" s="214"/>
      <c r="AX493" s="214"/>
      <c r="AY493" s="214"/>
      <c r="AZ493" s="214"/>
      <c r="BA493" s="214"/>
      <c r="BB493" s="214"/>
      <c r="BC493" s="214"/>
      <c r="BD493" s="214"/>
      <c r="BE493" s="214"/>
      <c r="BF493" s="214"/>
      <c r="BG493" s="214"/>
      <c r="BH493" s="214"/>
      <c r="BI493" s="214"/>
      <c r="BJ493" s="214"/>
      <c r="BK493" s="214"/>
      <c r="BL493" s="214"/>
      <c r="BM493" s="214"/>
      <c r="BN493" s="214"/>
      <c r="BO493" s="214"/>
      <c r="BP493" s="214"/>
      <c r="BQ493" s="214"/>
      <c r="BR493" s="214"/>
      <c r="BS493" s="214"/>
      <c r="BT493" s="214"/>
      <c r="BU493" s="214"/>
      <c r="BV493" s="214"/>
      <c r="BW493" s="214"/>
      <c r="BX493" s="214"/>
      <c r="BY493" s="214"/>
      <c r="BZ493" s="214"/>
      <c r="CA493" s="214"/>
      <c r="CB493" s="214"/>
      <c r="CC493" s="214"/>
      <c r="CD493" s="214"/>
      <c r="CE493" s="214"/>
      <c r="CF493" s="214"/>
    </row>
    <row r="494" spans="1:84" x14ac:dyDescent="0.25">
      <c r="A494" s="214"/>
      <c r="B494" s="214"/>
      <c r="C494" s="214"/>
      <c r="D494" s="214"/>
      <c r="E494" s="214"/>
      <c r="F494" s="214"/>
      <c r="G494" s="214"/>
      <c r="H494" s="214"/>
      <c r="I494" s="214"/>
      <c r="J494" s="214"/>
      <c r="K494" s="214"/>
      <c r="L494" s="214"/>
      <c r="M494" s="214"/>
      <c r="N494" s="214"/>
      <c r="O494" s="214"/>
      <c r="P494" s="214"/>
      <c r="Q494" s="214"/>
      <c r="R494" s="214"/>
      <c r="S494" s="214"/>
      <c r="T494" s="214"/>
      <c r="U494" s="214"/>
      <c r="V494" s="214"/>
      <c r="W494" s="214"/>
      <c r="X494" s="214"/>
      <c r="Y494" s="214"/>
      <c r="Z494" s="214"/>
      <c r="AA494" s="214"/>
      <c r="AB494" s="214"/>
      <c r="AC494" s="214"/>
      <c r="AD494" s="214"/>
      <c r="AE494" s="214"/>
      <c r="AF494" s="214"/>
      <c r="AG494" s="214"/>
      <c r="AH494" s="214"/>
      <c r="AI494" s="214"/>
      <c r="AJ494" s="214"/>
      <c r="AK494" s="214"/>
      <c r="AL494" s="214"/>
      <c r="AM494" s="214"/>
      <c r="AN494" s="214"/>
      <c r="AO494" s="214"/>
      <c r="AP494" s="214"/>
      <c r="AQ494" s="214"/>
      <c r="AR494" s="214"/>
      <c r="AS494" s="214"/>
      <c r="AT494" s="214"/>
      <c r="AU494" s="214"/>
      <c r="AV494" s="214"/>
      <c r="AW494" s="214"/>
      <c r="AX494" s="214"/>
      <c r="AY494" s="214"/>
      <c r="AZ494" s="214"/>
      <c r="BA494" s="214"/>
      <c r="BB494" s="214"/>
      <c r="BC494" s="214"/>
      <c r="BD494" s="214"/>
      <c r="BE494" s="214"/>
      <c r="BF494" s="214"/>
      <c r="BG494" s="214"/>
      <c r="BH494" s="214"/>
      <c r="BI494" s="214"/>
      <c r="BJ494" s="214"/>
      <c r="BK494" s="214"/>
      <c r="BL494" s="214"/>
      <c r="BM494" s="214"/>
      <c r="BN494" s="214"/>
      <c r="BO494" s="214"/>
      <c r="BP494" s="214"/>
      <c r="BQ494" s="214"/>
      <c r="BR494" s="214"/>
      <c r="BS494" s="214"/>
      <c r="BT494" s="214"/>
      <c r="BU494" s="214"/>
      <c r="BV494" s="214"/>
      <c r="BW494" s="214"/>
      <c r="BX494" s="214"/>
      <c r="BY494" s="214"/>
      <c r="BZ494" s="214"/>
      <c r="CA494" s="214"/>
      <c r="CB494" s="214"/>
      <c r="CC494" s="214"/>
      <c r="CD494" s="214"/>
      <c r="CE494" s="214"/>
      <c r="CF494" s="214"/>
    </row>
    <row r="495" spans="1:84" x14ac:dyDescent="0.25">
      <c r="A495" s="214"/>
      <c r="B495" s="214"/>
      <c r="C495" s="214"/>
      <c r="D495" s="214"/>
      <c r="E495" s="214"/>
      <c r="F495" s="214"/>
      <c r="G495" s="214"/>
      <c r="H495" s="214"/>
      <c r="I495" s="214"/>
      <c r="J495" s="214"/>
      <c r="K495" s="214"/>
      <c r="L495" s="214"/>
      <c r="M495" s="214"/>
      <c r="N495" s="214"/>
      <c r="O495" s="214"/>
      <c r="P495" s="214"/>
      <c r="Q495" s="214"/>
      <c r="R495" s="214"/>
      <c r="S495" s="214"/>
      <c r="T495" s="214"/>
      <c r="U495" s="214"/>
      <c r="V495" s="214"/>
      <c r="W495" s="214"/>
      <c r="X495" s="214"/>
      <c r="Y495" s="214"/>
      <c r="Z495" s="214"/>
      <c r="AA495" s="214"/>
      <c r="AB495" s="214"/>
      <c r="AC495" s="214"/>
      <c r="AD495" s="214"/>
      <c r="AE495" s="214"/>
      <c r="AF495" s="214"/>
      <c r="AG495" s="214"/>
      <c r="AH495" s="214"/>
      <c r="AI495" s="214"/>
      <c r="AJ495" s="214"/>
      <c r="AK495" s="214"/>
      <c r="AL495" s="214"/>
      <c r="AM495" s="214"/>
      <c r="AN495" s="214"/>
      <c r="AO495" s="214"/>
      <c r="AP495" s="214"/>
      <c r="AQ495" s="214"/>
      <c r="AR495" s="214"/>
      <c r="AS495" s="214"/>
      <c r="AT495" s="214"/>
      <c r="AU495" s="214"/>
      <c r="AV495" s="214"/>
      <c r="AW495" s="214"/>
      <c r="AX495" s="214"/>
      <c r="AY495" s="214"/>
      <c r="AZ495" s="214"/>
      <c r="BA495" s="214"/>
      <c r="BB495" s="214"/>
      <c r="BC495" s="214"/>
      <c r="BD495" s="214"/>
      <c r="BE495" s="214"/>
      <c r="BF495" s="214"/>
      <c r="BG495" s="214"/>
      <c r="BH495" s="214"/>
      <c r="BI495" s="214"/>
      <c r="BJ495" s="214"/>
      <c r="BK495" s="214"/>
      <c r="BL495" s="214"/>
      <c r="BM495" s="214"/>
      <c r="BN495" s="214"/>
      <c r="BO495" s="214"/>
      <c r="BP495" s="214"/>
      <c r="BQ495" s="214"/>
      <c r="BR495" s="214"/>
      <c r="BS495" s="214"/>
      <c r="BT495" s="214"/>
      <c r="BU495" s="214"/>
      <c r="BV495" s="214"/>
      <c r="BW495" s="214"/>
      <c r="BX495" s="214"/>
      <c r="BY495" s="214"/>
      <c r="BZ495" s="214"/>
      <c r="CA495" s="214"/>
      <c r="CB495" s="214"/>
      <c r="CC495" s="214"/>
      <c r="CD495" s="214"/>
      <c r="CE495" s="214"/>
      <c r="CF495" s="214"/>
    </row>
    <row r="496" spans="1:84" x14ac:dyDescent="0.25">
      <c r="A496" s="214"/>
      <c r="B496" s="214"/>
      <c r="C496" s="214"/>
      <c r="D496" s="214"/>
      <c r="E496" s="214"/>
      <c r="F496" s="214"/>
      <c r="G496" s="214"/>
      <c r="H496" s="214"/>
      <c r="I496" s="214"/>
      <c r="J496" s="214"/>
      <c r="K496" s="214"/>
      <c r="L496" s="214"/>
      <c r="M496" s="214"/>
      <c r="N496" s="214"/>
      <c r="O496" s="214"/>
      <c r="P496" s="214"/>
      <c r="Q496" s="214"/>
      <c r="R496" s="214"/>
      <c r="S496" s="214"/>
      <c r="T496" s="214"/>
      <c r="U496" s="214"/>
      <c r="V496" s="214"/>
      <c r="W496" s="214"/>
      <c r="X496" s="214"/>
      <c r="Y496" s="214"/>
      <c r="Z496" s="214"/>
      <c r="AA496" s="214"/>
      <c r="AB496" s="214"/>
      <c r="AC496" s="214"/>
      <c r="AD496" s="214"/>
      <c r="AE496" s="214"/>
      <c r="AF496" s="214"/>
      <c r="AG496" s="214"/>
      <c r="AH496" s="214"/>
      <c r="AI496" s="214"/>
      <c r="AJ496" s="214"/>
      <c r="AK496" s="214"/>
      <c r="AL496" s="214"/>
      <c r="AM496" s="214"/>
      <c r="AN496" s="214"/>
      <c r="AO496" s="214"/>
      <c r="AP496" s="214"/>
      <c r="AQ496" s="214"/>
      <c r="AR496" s="214"/>
      <c r="AS496" s="214"/>
      <c r="AT496" s="214"/>
      <c r="AU496" s="214"/>
      <c r="AV496" s="214"/>
      <c r="AW496" s="214"/>
      <c r="AX496" s="214"/>
      <c r="AY496" s="214"/>
      <c r="AZ496" s="214"/>
      <c r="BA496" s="214"/>
      <c r="BB496" s="214"/>
      <c r="BC496" s="214"/>
      <c r="BD496" s="214"/>
      <c r="BE496" s="214"/>
      <c r="BF496" s="214"/>
      <c r="BG496" s="214"/>
      <c r="BH496" s="214"/>
      <c r="BI496" s="214"/>
      <c r="BJ496" s="214"/>
      <c r="BK496" s="214"/>
      <c r="BL496" s="214"/>
      <c r="BM496" s="214"/>
      <c r="BN496" s="214"/>
      <c r="BO496" s="214"/>
      <c r="BP496" s="214"/>
      <c r="BQ496" s="214"/>
      <c r="BR496" s="214"/>
      <c r="BS496" s="214"/>
      <c r="BT496" s="214"/>
      <c r="BU496" s="214"/>
      <c r="BV496" s="214"/>
      <c r="BW496" s="214"/>
      <c r="BX496" s="214"/>
      <c r="BY496" s="214"/>
      <c r="BZ496" s="214"/>
      <c r="CA496" s="214"/>
      <c r="CB496" s="214"/>
      <c r="CC496" s="214"/>
      <c r="CD496" s="214"/>
      <c r="CE496" s="214"/>
      <c r="CF496" s="214"/>
    </row>
    <row r="497" spans="1:84" x14ac:dyDescent="0.25">
      <c r="A497" s="214"/>
      <c r="B497" s="214"/>
      <c r="C497" s="214"/>
      <c r="D497" s="214"/>
      <c r="E497" s="214"/>
      <c r="F497" s="214"/>
      <c r="G497" s="214"/>
      <c r="H497" s="214"/>
      <c r="I497" s="214"/>
      <c r="J497" s="214"/>
      <c r="K497" s="214"/>
      <c r="L497" s="214"/>
      <c r="M497" s="214"/>
      <c r="N497" s="214"/>
      <c r="O497" s="214"/>
      <c r="P497" s="214"/>
      <c r="Q497" s="214"/>
      <c r="R497" s="214"/>
      <c r="S497" s="214"/>
      <c r="T497" s="214"/>
      <c r="U497" s="214"/>
      <c r="V497" s="214"/>
      <c r="W497" s="214"/>
      <c r="X497" s="214"/>
      <c r="Y497" s="214"/>
      <c r="Z497" s="214"/>
      <c r="AA497" s="214"/>
      <c r="AB497" s="214"/>
      <c r="AC497" s="214"/>
      <c r="AD497" s="214"/>
      <c r="AE497" s="214"/>
      <c r="AF497" s="214"/>
      <c r="AG497" s="214"/>
      <c r="AH497" s="214"/>
      <c r="AI497" s="214"/>
      <c r="AJ497" s="214"/>
      <c r="AK497" s="214"/>
      <c r="AL497" s="214"/>
      <c r="AM497" s="214"/>
      <c r="AN497" s="214"/>
      <c r="AO497" s="214"/>
      <c r="AP497" s="214"/>
      <c r="AQ497" s="214"/>
      <c r="AR497" s="214"/>
      <c r="AS497" s="214"/>
      <c r="AT497" s="214"/>
      <c r="AU497" s="214"/>
      <c r="AV497" s="214"/>
      <c r="AW497" s="214"/>
      <c r="AX497" s="214"/>
      <c r="AY497" s="214"/>
      <c r="AZ497" s="214"/>
      <c r="BA497" s="214"/>
      <c r="BB497" s="214"/>
      <c r="BC497" s="214"/>
      <c r="BD497" s="214"/>
      <c r="BE497" s="214"/>
      <c r="BF497" s="214"/>
      <c r="BG497" s="214"/>
      <c r="BH497" s="214"/>
      <c r="BI497" s="214"/>
      <c r="BJ497" s="214"/>
      <c r="BK497" s="214"/>
      <c r="BL497" s="214"/>
      <c r="BM497" s="214"/>
      <c r="BN497" s="214"/>
      <c r="BO497" s="214"/>
      <c r="BP497" s="214"/>
      <c r="BQ497" s="214"/>
      <c r="BR497" s="214"/>
      <c r="BS497" s="214"/>
      <c r="BT497" s="214"/>
      <c r="BU497" s="214"/>
      <c r="BV497" s="214"/>
      <c r="BW497" s="214"/>
      <c r="BX497" s="214"/>
      <c r="BY497" s="214"/>
      <c r="BZ497" s="214"/>
      <c r="CA497" s="214"/>
      <c r="CB497" s="214"/>
      <c r="CC497" s="214"/>
      <c r="CD497" s="214"/>
      <c r="CE497" s="214"/>
      <c r="CF497" s="214"/>
    </row>
    <row r="498" spans="1:84" x14ac:dyDescent="0.25">
      <c r="A498" s="214"/>
      <c r="B498" s="214"/>
      <c r="C498" s="214"/>
      <c r="D498" s="214"/>
      <c r="E498" s="214"/>
      <c r="F498" s="214"/>
      <c r="G498" s="214"/>
      <c r="H498" s="214"/>
      <c r="I498" s="214"/>
      <c r="J498" s="214"/>
      <c r="K498" s="214"/>
      <c r="L498" s="214"/>
      <c r="M498" s="214"/>
      <c r="N498" s="214"/>
      <c r="O498" s="214"/>
      <c r="P498" s="214"/>
      <c r="Q498" s="214"/>
      <c r="R498" s="214"/>
      <c r="S498" s="214"/>
      <c r="T498" s="214"/>
      <c r="U498" s="214"/>
      <c r="V498" s="214"/>
      <c r="W498" s="214"/>
      <c r="X498" s="214"/>
      <c r="Y498" s="214"/>
      <c r="Z498" s="214"/>
      <c r="AA498" s="214"/>
      <c r="AB498" s="214"/>
      <c r="AC498" s="214"/>
      <c r="AD498" s="214"/>
      <c r="AE498" s="214"/>
      <c r="AF498" s="214"/>
      <c r="AG498" s="214"/>
      <c r="AH498" s="214"/>
      <c r="AI498" s="214"/>
      <c r="AJ498" s="214"/>
      <c r="AK498" s="214"/>
      <c r="AL498" s="214"/>
      <c r="AM498" s="214"/>
      <c r="AN498" s="214"/>
      <c r="AO498" s="214"/>
      <c r="AP498" s="214"/>
      <c r="AQ498" s="214"/>
      <c r="AR498" s="214"/>
      <c r="AS498" s="214"/>
      <c r="AT498" s="214"/>
      <c r="AU498" s="214"/>
      <c r="AV498" s="214"/>
      <c r="AW498" s="214"/>
      <c r="AX498" s="214"/>
      <c r="AY498" s="214"/>
      <c r="AZ498" s="214"/>
      <c r="BA498" s="214"/>
      <c r="BB498" s="214"/>
      <c r="BC498" s="214"/>
      <c r="BD498" s="214"/>
      <c r="BE498" s="214"/>
      <c r="BF498" s="214"/>
      <c r="BG498" s="214"/>
      <c r="BH498" s="214"/>
      <c r="BI498" s="214"/>
      <c r="BJ498" s="214"/>
      <c r="BK498" s="214"/>
      <c r="BL498" s="214"/>
      <c r="BM498" s="214"/>
      <c r="BN498" s="214"/>
      <c r="BO498" s="214"/>
      <c r="BP498" s="214"/>
      <c r="BQ498" s="214"/>
      <c r="BR498" s="214"/>
      <c r="BS498" s="214"/>
      <c r="BT498" s="214"/>
      <c r="BU498" s="214"/>
      <c r="BV498" s="214"/>
      <c r="BW498" s="214"/>
      <c r="BX498" s="214"/>
      <c r="BY498" s="214"/>
      <c r="BZ498" s="214"/>
      <c r="CA498" s="214"/>
      <c r="CB498" s="214"/>
      <c r="CC498" s="214"/>
      <c r="CD498" s="214"/>
      <c r="CE498" s="214"/>
      <c r="CF498" s="214"/>
    </row>
    <row r="499" spans="1:84" x14ac:dyDescent="0.25">
      <c r="A499" s="214"/>
      <c r="B499" s="214"/>
      <c r="C499" s="214"/>
      <c r="D499" s="214"/>
      <c r="E499" s="214"/>
      <c r="F499" s="214"/>
      <c r="G499" s="214"/>
      <c r="H499" s="214"/>
      <c r="I499" s="214"/>
      <c r="J499" s="214"/>
      <c r="K499" s="214"/>
      <c r="L499" s="214"/>
      <c r="M499" s="214"/>
      <c r="N499" s="214"/>
      <c r="O499" s="214"/>
      <c r="P499" s="214"/>
      <c r="Q499" s="214"/>
      <c r="R499" s="214"/>
      <c r="S499" s="214"/>
      <c r="T499" s="214"/>
      <c r="U499" s="214"/>
      <c r="V499" s="214"/>
      <c r="W499" s="214"/>
      <c r="X499" s="214"/>
      <c r="Y499" s="214"/>
      <c r="Z499" s="214"/>
      <c r="AA499" s="214"/>
      <c r="AB499" s="214"/>
      <c r="AC499" s="214"/>
      <c r="AD499" s="214"/>
      <c r="AE499" s="214"/>
      <c r="AF499" s="214"/>
      <c r="AG499" s="214"/>
      <c r="AH499" s="214"/>
      <c r="AI499" s="214"/>
      <c r="AJ499" s="214"/>
      <c r="AK499" s="214"/>
      <c r="AL499" s="214"/>
      <c r="AM499" s="214"/>
      <c r="AN499" s="214"/>
      <c r="AO499" s="214"/>
      <c r="AP499" s="214"/>
      <c r="AQ499" s="214"/>
      <c r="AR499" s="214"/>
      <c r="AS499" s="214"/>
      <c r="AT499" s="214"/>
      <c r="AU499" s="214"/>
      <c r="AV499" s="214"/>
      <c r="AW499" s="214"/>
      <c r="AX499" s="214"/>
      <c r="AY499" s="214"/>
      <c r="AZ499" s="214"/>
      <c r="BA499" s="214"/>
      <c r="BB499" s="214"/>
      <c r="BC499" s="214"/>
      <c r="BD499" s="214"/>
      <c r="BE499" s="214"/>
      <c r="BF499" s="214"/>
      <c r="BG499" s="214"/>
      <c r="BH499" s="214"/>
      <c r="BI499" s="214"/>
      <c r="BJ499" s="214"/>
      <c r="BK499" s="214"/>
      <c r="BL499" s="214"/>
      <c r="BM499" s="214"/>
      <c r="BN499" s="214"/>
      <c r="BO499" s="214"/>
      <c r="BP499" s="214"/>
      <c r="BQ499" s="214"/>
      <c r="BR499" s="214"/>
      <c r="BS499" s="214"/>
      <c r="BT499" s="214"/>
      <c r="BU499" s="214"/>
      <c r="BV499" s="214"/>
      <c r="BW499" s="214"/>
      <c r="BX499" s="214"/>
      <c r="BY499" s="214"/>
      <c r="BZ499" s="214"/>
      <c r="CA499" s="214"/>
      <c r="CB499" s="214"/>
      <c r="CC499" s="214"/>
      <c r="CD499" s="214"/>
      <c r="CE499" s="214"/>
      <c r="CF499" s="214"/>
    </row>
    <row r="500" spans="1:84" x14ac:dyDescent="0.25">
      <c r="A500" s="214"/>
      <c r="B500" s="214"/>
      <c r="C500" s="214"/>
      <c r="D500" s="214"/>
      <c r="E500" s="214"/>
      <c r="F500" s="214"/>
      <c r="G500" s="214"/>
      <c r="H500" s="214"/>
      <c r="I500" s="214"/>
      <c r="J500" s="214"/>
      <c r="K500" s="214"/>
      <c r="L500" s="214"/>
      <c r="M500" s="214"/>
      <c r="N500" s="214"/>
      <c r="O500" s="214"/>
      <c r="P500" s="214"/>
      <c r="Q500" s="214"/>
      <c r="R500" s="214"/>
      <c r="S500" s="214"/>
      <c r="T500" s="214"/>
      <c r="U500" s="214"/>
      <c r="V500" s="214"/>
      <c r="W500" s="214"/>
      <c r="X500" s="214"/>
      <c r="Y500" s="214"/>
      <c r="Z500" s="214"/>
      <c r="AA500" s="214"/>
      <c r="AB500" s="214"/>
      <c r="AC500" s="214"/>
      <c r="AD500" s="214"/>
      <c r="AE500" s="214"/>
      <c r="AF500" s="214"/>
      <c r="AG500" s="214"/>
      <c r="AH500" s="214"/>
      <c r="AI500" s="214"/>
      <c r="AJ500" s="214"/>
      <c r="AK500" s="214"/>
      <c r="AL500" s="214"/>
      <c r="AM500" s="214"/>
      <c r="AN500" s="214"/>
      <c r="AO500" s="214"/>
      <c r="AP500" s="214"/>
      <c r="AQ500" s="214"/>
      <c r="AR500" s="214"/>
      <c r="AS500" s="214"/>
      <c r="AT500" s="214"/>
      <c r="AU500" s="214"/>
      <c r="AV500" s="214"/>
      <c r="AW500" s="214"/>
      <c r="AX500" s="214"/>
      <c r="AY500" s="214"/>
      <c r="AZ500" s="214"/>
      <c r="BA500" s="214"/>
      <c r="BB500" s="214"/>
      <c r="BC500" s="214"/>
      <c r="BD500" s="214"/>
      <c r="BE500" s="214"/>
      <c r="BF500" s="214"/>
      <c r="BG500" s="214"/>
      <c r="BH500" s="214"/>
      <c r="BI500" s="214"/>
      <c r="BJ500" s="214"/>
      <c r="BK500" s="214"/>
      <c r="BL500" s="214"/>
      <c r="BM500" s="214"/>
      <c r="BN500" s="214"/>
      <c r="BO500" s="214"/>
      <c r="BP500" s="214"/>
      <c r="BQ500" s="214"/>
      <c r="BR500" s="214"/>
      <c r="BS500" s="214"/>
      <c r="BT500" s="214"/>
      <c r="BU500" s="214"/>
      <c r="BV500" s="214"/>
      <c r="BW500" s="214"/>
      <c r="BX500" s="214"/>
      <c r="BY500" s="214"/>
      <c r="BZ500" s="214"/>
      <c r="CA500" s="214"/>
      <c r="CB500" s="214"/>
      <c r="CC500" s="214"/>
      <c r="CD500" s="214"/>
      <c r="CE500" s="214"/>
      <c r="CF500" s="214"/>
    </row>
    <row r="501" spans="1:84" x14ac:dyDescent="0.25">
      <c r="A501" s="214"/>
      <c r="B501" s="214"/>
      <c r="C501" s="214"/>
      <c r="D501" s="214"/>
      <c r="E501" s="214"/>
      <c r="F501" s="214"/>
      <c r="G501" s="214"/>
      <c r="H501" s="214"/>
      <c r="I501" s="214"/>
      <c r="J501" s="214"/>
      <c r="K501" s="214"/>
      <c r="L501" s="214"/>
      <c r="M501" s="214"/>
      <c r="N501" s="214"/>
      <c r="O501" s="214"/>
      <c r="P501" s="214"/>
      <c r="Q501" s="214"/>
      <c r="R501" s="214"/>
      <c r="S501" s="214"/>
      <c r="T501" s="214"/>
      <c r="U501" s="214"/>
      <c r="V501" s="214"/>
      <c r="W501" s="214"/>
      <c r="X501" s="214"/>
      <c r="Y501" s="214"/>
      <c r="Z501" s="214"/>
      <c r="AA501" s="214"/>
      <c r="AB501" s="214"/>
      <c r="AC501" s="214"/>
      <c r="AD501" s="214"/>
      <c r="AE501" s="214"/>
      <c r="AF501" s="214"/>
      <c r="AG501" s="214"/>
      <c r="AH501" s="214"/>
      <c r="AI501" s="214"/>
      <c r="AJ501" s="214"/>
      <c r="AK501" s="214"/>
      <c r="AL501" s="214"/>
      <c r="AM501" s="214"/>
      <c r="AN501" s="214"/>
      <c r="AO501" s="214"/>
      <c r="AP501" s="214"/>
      <c r="AQ501" s="214"/>
      <c r="AR501" s="214"/>
      <c r="AS501" s="214"/>
      <c r="AT501" s="214"/>
      <c r="AU501" s="214"/>
      <c r="AV501" s="214"/>
      <c r="AW501" s="214"/>
      <c r="AX501" s="214"/>
      <c r="AY501" s="214"/>
      <c r="AZ501" s="214"/>
      <c r="BA501" s="214"/>
      <c r="BB501" s="214"/>
      <c r="BC501" s="214"/>
      <c r="BD501" s="214"/>
      <c r="BE501" s="214"/>
      <c r="BF501" s="214"/>
      <c r="BG501" s="214"/>
      <c r="BH501" s="214"/>
      <c r="BI501" s="214"/>
      <c r="BJ501" s="214"/>
      <c r="BK501" s="214"/>
      <c r="BL501" s="214"/>
      <c r="BM501" s="214"/>
      <c r="BN501" s="214"/>
      <c r="BO501" s="214"/>
      <c r="BP501" s="214"/>
      <c r="BQ501" s="214"/>
      <c r="BR501" s="214"/>
      <c r="BS501" s="214"/>
      <c r="BT501" s="214"/>
      <c r="BU501" s="214"/>
      <c r="BV501" s="214"/>
      <c r="BW501" s="214"/>
      <c r="BX501" s="214"/>
      <c r="BY501" s="214"/>
      <c r="BZ501" s="214"/>
      <c r="CA501" s="214"/>
      <c r="CB501" s="214"/>
      <c r="CC501" s="214"/>
      <c r="CD501" s="214"/>
      <c r="CE501" s="214"/>
      <c r="CF501" s="214"/>
    </row>
    <row r="502" spans="1:84" x14ac:dyDescent="0.25">
      <c r="A502" s="214"/>
      <c r="B502" s="214"/>
      <c r="C502" s="214"/>
      <c r="D502" s="214"/>
      <c r="E502" s="214"/>
      <c r="F502" s="214"/>
      <c r="G502" s="214"/>
      <c r="H502" s="214"/>
      <c r="I502" s="214"/>
      <c r="J502" s="214"/>
      <c r="K502" s="214"/>
      <c r="L502" s="214"/>
      <c r="M502" s="214"/>
      <c r="N502" s="214"/>
      <c r="O502" s="214"/>
      <c r="P502" s="214"/>
      <c r="Q502" s="214"/>
      <c r="R502" s="214"/>
      <c r="S502" s="214"/>
      <c r="T502" s="214"/>
      <c r="U502" s="214"/>
      <c r="V502" s="214"/>
      <c r="W502" s="214"/>
      <c r="X502" s="214"/>
      <c r="Y502" s="214"/>
      <c r="Z502" s="214"/>
      <c r="AA502" s="214"/>
      <c r="AB502" s="214"/>
      <c r="AC502" s="214"/>
      <c r="AD502" s="214"/>
      <c r="AE502" s="214"/>
      <c r="AF502" s="214"/>
      <c r="AG502" s="214"/>
      <c r="AH502" s="214"/>
      <c r="AI502" s="214"/>
      <c r="AJ502" s="214"/>
      <c r="AK502" s="214"/>
      <c r="AL502" s="214"/>
      <c r="AM502" s="214"/>
      <c r="AN502" s="214"/>
      <c r="AO502" s="214"/>
      <c r="AP502" s="214"/>
      <c r="AQ502" s="214"/>
      <c r="AR502" s="214"/>
      <c r="AS502" s="214"/>
      <c r="AT502" s="214"/>
      <c r="AU502" s="214"/>
      <c r="AV502" s="214"/>
      <c r="AW502" s="214"/>
      <c r="AX502" s="214"/>
      <c r="AY502" s="214"/>
      <c r="AZ502" s="214"/>
      <c r="BA502" s="214"/>
      <c r="BB502" s="214"/>
      <c r="BC502" s="214"/>
      <c r="BD502" s="214"/>
      <c r="BE502" s="214"/>
      <c r="BF502" s="214"/>
      <c r="BG502" s="214"/>
      <c r="BH502" s="214"/>
      <c r="BI502" s="214"/>
      <c r="BJ502" s="214"/>
      <c r="BK502" s="214"/>
      <c r="BL502" s="214"/>
      <c r="BM502" s="214"/>
      <c r="BN502" s="214"/>
      <c r="BO502" s="214"/>
      <c r="BP502" s="214"/>
      <c r="BQ502" s="214"/>
      <c r="BR502" s="214"/>
      <c r="BS502" s="214"/>
      <c r="BT502" s="214"/>
      <c r="BU502" s="214"/>
      <c r="BV502" s="214"/>
      <c r="BW502" s="214"/>
      <c r="BX502" s="214"/>
      <c r="BY502" s="214"/>
      <c r="BZ502" s="214"/>
      <c r="CA502" s="214"/>
      <c r="CB502" s="214"/>
      <c r="CC502" s="214"/>
      <c r="CD502" s="214"/>
      <c r="CE502" s="214"/>
      <c r="CF502" s="214"/>
    </row>
    <row r="503" spans="1:84" x14ac:dyDescent="0.25">
      <c r="A503" s="214"/>
      <c r="B503" s="214"/>
      <c r="C503" s="214"/>
      <c r="D503" s="214"/>
      <c r="E503" s="214"/>
      <c r="F503" s="214"/>
      <c r="G503" s="214"/>
      <c r="H503" s="214"/>
      <c r="I503" s="214"/>
      <c r="J503" s="214"/>
      <c r="K503" s="214"/>
      <c r="L503" s="214"/>
      <c r="M503" s="214"/>
      <c r="N503" s="214"/>
      <c r="O503" s="214"/>
      <c r="P503" s="214"/>
      <c r="Q503" s="214"/>
      <c r="R503" s="214"/>
      <c r="S503" s="214"/>
      <c r="T503" s="214"/>
      <c r="U503" s="214"/>
      <c r="V503" s="214"/>
      <c r="W503" s="214"/>
      <c r="X503" s="214"/>
      <c r="Y503" s="214"/>
      <c r="Z503" s="214"/>
      <c r="AA503" s="214"/>
      <c r="AB503" s="214"/>
      <c r="AC503" s="214"/>
      <c r="AD503" s="214"/>
      <c r="AE503" s="214"/>
      <c r="AF503" s="214"/>
      <c r="AG503" s="214"/>
      <c r="AH503" s="214"/>
      <c r="AI503" s="214"/>
      <c r="AJ503" s="214"/>
      <c r="AK503" s="214"/>
      <c r="AL503" s="214"/>
      <c r="AM503" s="214"/>
      <c r="AN503" s="214"/>
      <c r="AO503" s="214"/>
      <c r="AP503" s="214"/>
      <c r="AQ503" s="214"/>
      <c r="AR503" s="214"/>
      <c r="AS503" s="214"/>
      <c r="AT503" s="214"/>
      <c r="AU503" s="214"/>
      <c r="AV503" s="214"/>
      <c r="AW503" s="214"/>
      <c r="AX503" s="214"/>
      <c r="AY503" s="214"/>
      <c r="AZ503" s="214"/>
      <c r="BA503" s="214"/>
      <c r="BB503" s="214"/>
      <c r="BC503" s="214"/>
      <c r="BD503" s="214"/>
      <c r="BE503" s="214"/>
      <c r="BF503" s="214"/>
      <c r="BG503" s="214"/>
      <c r="BH503" s="214"/>
      <c r="BI503" s="214"/>
      <c r="BJ503" s="214"/>
      <c r="BK503" s="214"/>
      <c r="BL503" s="214"/>
      <c r="BM503" s="214"/>
      <c r="BN503" s="214"/>
      <c r="BO503" s="214"/>
      <c r="BP503" s="214"/>
      <c r="BQ503" s="214"/>
      <c r="BR503" s="214"/>
      <c r="BS503" s="214"/>
      <c r="BT503" s="214"/>
      <c r="BU503" s="214"/>
      <c r="BV503" s="214"/>
      <c r="BW503" s="214"/>
      <c r="BX503" s="214"/>
      <c r="BY503" s="214"/>
      <c r="BZ503" s="214"/>
      <c r="CA503" s="214"/>
      <c r="CB503" s="214"/>
      <c r="CC503" s="214"/>
      <c r="CD503" s="214"/>
      <c r="CE503" s="214"/>
      <c r="CF503" s="214"/>
    </row>
    <row r="504" spans="1:84" x14ac:dyDescent="0.25">
      <c r="A504" s="214"/>
      <c r="B504" s="214"/>
      <c r="C504" s="214"/>
      <c r="D504" s="214"/>
      <c r="E504" s="214"/>
      <c r="F504" s="214"/>
      <c r="G504" s="214"/>
      <c r="H504" s="214"/>
      <c r="I504" s="214"/>
      <c r="J504" s="214"/>
      <c r="K504" s="214"/>
      <c r="L504" s="214"/>
      <c r="M504" s="214"/>
      <c r="N504" s="214"/>
      <c r="O504" s="214"/>
      <c r="P504" s="214"/>
      <c r="Q504" s="214"/>
      <c r="R504" s="214"/>
      <c r="S504" s="214"/>
      <c r="T504" s="214"/>
      <c r="U504" s="214"/>
      <c r="V504" s="214"/>
      <c r="W504" s="214"/>
      <c r="X504" s="214"/>
      <c r="Y504" s="214"/>
      <c r="Z504" s="214"/>
      <c r="AA504" s="214"/>
      <c r="AB504" s="214"/>
      <c r="AC504" s="214"/>
      <c r="AD504" s="214"/>
      <c r="AE504" s="214"/>
      <c r="AF504" s="214"/>
      <c r="AG504" s="214"/>
      <c r="AH504" s="214"/>
      <c r="AI504" s="214"/>
      <c r="AJ504" s="214"/>
      <c r="AK504" s="214"/>
      <c r="AL504" s="214"/>
      <c r="AM504" s="214"/>
      <c r="AN504" s="214"/>
      <c r="AO504" s="214"/>
      <c r="AP504" s="214"/>
      <c r="AQ504" s="214"/>
      <c r="AR504" s="214"/>
      <c r="AS504" s="214"/>
      <c r="AT504" s="214"/>
      <c r="AU504" s="214"/>
      <c r="AV504" s="214"/>
      <c r="AW504" s="214"/>
      <c r="AX504" s="214"/>
      <c r="AY504" s="214"/>
      <c r="AZ504" s="214"/>
      <c r="BA504" s="214"/>
      <c r="BB504" s="214"/>
      <c r="BC504" s="214"/>
      <c r="BD504" s="214"/>
      <c r="BE504" s="214"/>
      <c r="BF504" s="214"/>
      <c r="BG504" s="214"/>
      <c r="BH504" s="214"/>
      <c r="BI504" s="214"/>
      <c r="BJ504" s="214"/>
      <c r="BK504" s="214"/>
      <c r="BL504" s="214"/>
      <c r="BM504" s="214"/>
      <c r="BN504" s="214"/>
      <c r="BO504" s="214"/>
      <c r="BP504" s="214"/>
      <c r="BQ504" s="214"/>
      <c r="BR504" s="214"/>
      <c r="BS504" s="214"/>
      <c r="BT504" s="214"/>
      <c r="BU504" s="214"/>
      <c r="BV504" s="214"/>
      <c r="BW504" s="214"/>
      <c r="BX504" s="214"/>
      <c r="BY504" s="214"/>
      <c r="BZ504" s="214"/>
      <c r="CA504" s="214"/>
      <c r="CB504" s="214"/>
      <c r="CC504" s="214"/>
      <c r="CD504" s="214"/>
      <c r="CE504" s="214"/>
      <c r="CF504" s="214"/>
    </row>
    <row r="505" spans="1:84" x14ac:dyDescent="0.25">
      <c r="A505" s="214"/>
      <c r="B505" s="214"/>
      <c r="C505" s="214"/>
      <c r="D505" s="214"/>
      <c r="E505" s="214"/>
      <c r="F505" s="214"/>
      <c r="G505" s="214"/>
      <c r="H505" s="214"/>
      <c r="I505" s="214"/>
      <c r="J505" s="214"/>
      <c r="K505" s="214"/>
      <c r="L505" s="214"/>
      <c r="M505" s="214"/>
      <c r="N505" s="214"/>
      <c r="O505" s="214"/>
      <c r="P505" s="214"/>
      <c r="Q505" s="214"/>
      <c r="R505" s="214"/>
      <c r="S505" s="214"/>
      <c r="T505" s="214"/>
      <c r="U505" s="214"/>
      <c r="V505" s="214"/>
      <c r="W505" s="214"/>
      <c r="X505" s="214"/>
      <c r="Y505" s="214"/>
      <c r="Z505" s="214"/>
      <c r="AA505" s="214"/>
      <c r="AB505" s="214"/>
      <c r="AC505" s="214"/>
      <c r="AD505" s="214"/>
      <c r="AE505" s="214"/>
      <c r="AF505" s="214"/>
      <c r="AG505" s="214"/>
      <c r="AH505" s="214"/>
      <c r="AI505" s="214"/>
      <c r="AJ505" s="214"/>
      <c r="AK505" s="214"/>
      <c r="AL505" s="214"/>
      <c r="AM505" s="214"/>
      <c r="AN505" s="214"/>
      <c r="AO505" s="214"/>
      <c r="AP505" s="214"/>
      <c r="AQ505" s="214"/>
      <c r="AR505" s="214"/>
      <c r="AS505" s="214"/>
      <c r="AT505" s="214"/>
      <c r="AU505" s="214"/>
      <c r="AV505" s="214"/>
      <c r="AW505" s="214"/>
      <c r="AX505" s="214"/>
      <c r="AY505" s="214"/>
      <c r="AZ505" s="214"/>
      <c r="BA505" s="214"/>
      <c r="BB505" s="214"/>
      <c r="BC505" s="214"/>
      <c r="BD505" s="214"/>
      <c r="BE505" s="214"/>
      <c r="BF505" s="214"/>
      <c r="BG505" s="214"/>
      <c r="BH505" s="214"/>
      <c r="BI505" s="214"/>
      <c r="BJ505" s="214"/>
      <c r="BK505" s="214"/>
      <c r="BL505" s="214"/>
      <c r="BM505" s="214"/>
      <c r="BN505" s="214"/>
      <c r="BO505" s="214"/>
      <c r="BP505" s="214"/>
      <c r="BQ505" s="214"/>
      <c r="BR505" s="214"/>
      <c r="BS505" s="214"/>
      <c r="BT505" s="214"/>
      <c r="BU505" s="214"/>
      <c r="BV505" s="214"/>
      <c r="BW505" s="214"/>
      <c r="BX505" s="214"/>
      <c r="BY505" s="214"/>
      <c r="BZ505" s="214"/>
      <c r="CA505" s="214"/>
      <c r="CB505" s="214"/>
      <c r="CC505" s="214"/>
      <c r="CD505" s="214"/>
      <c r="CE505" s="214"/>
      <c r="CF505" s="214"/>
    </row>
    <row r="506" spans="1:84" x14ac:dyDescent="0.25">
      <c r="A506" s="214"/>
      <c r="B506" s="214"/>
      <c r="C506" s="214"/>
      <c r="D506" s="214"/>
      <c r="E506" s="214"/>
      <c r="F506" s="214"/>
      <c r="G506" s="214"/>
      <c r="H506" s="214"/>
      <c r="I506" s="214"/>
      <c r="J506" s="214"/>
      <c r="K506" s="214"/>
      <c r="L506" s="214"/>
      <c r="M506" s="214"/>
      <c r="N506" s="214"/>
      <c r="O506" s="214"/>
      <c r="P506" s="214"/>
      <c r="Q506" s="214"/>
      <c r="R506" s="214"/>
      <c r="S506" s="214"/>
      <c r="T506" s="214"/>
      <c r="U506" s="214"/>
      <c r="V506" s="214"/>
      <c r="W506" s="214"/>
      <c r="X506" s="214"/>
      <c r="Y506" s="214"/>
      <c r="Z506" s="214"/>
      <c r="AA506" s="214"/>
      <c r="AB506" s="214"/>
      <c r="AC506" s="214"/>
      <c r="AD506" s="214"/>
      <c r="AE506" s="214"/>
      <c r="AF506" s="214"/>
      <c r="AG506" s="214"/>
      <c r="AH506" s="214"/>
      <c r="AI506" s="214"/>
      <c r="AJ506" s="214"/>
      <c r="AK506" s="214"/>
      <c r="AL506" s="214"/>
      <c r="AM506" s="214"/>
      <c r="AN506" s="214"/>
      <c r="AO506" s="214"/>
      <c r="AP506" s="214"/>
      <c r="AQ506" s="214"/>
      <c r="AR506" s="214"/>
      <c r="AS506" s="214"/>
      <c r="AT506" s="214"/>
      <c r="AU506" s="214"/>
      <c r="AV506" s="214"/>
      <c r="AW506" s="214"/>
      <c r="AX506" s="214"/>
      <c r="AY506" s="214"/>
      <c r="AZ506" s="214"/>
      <c r="BA506" s="214"/>
      <c r="BB506" s="214"/>
      <c r="BC506" s="214"/>
      <c r="BD506" s="214"/>
      <c r="BE506" s="214"/>
      <c r="BF506" s="214"/>
      <c r="BG506" s="214"/>
      <c r="BH506" s="214"/>
      <c r="BI506" s="214"/>
      <c r="BJ506" s="214"/>
      <c r="BK506" s="214"/>
      <c r="BL506" s="214"/>
      <c r="BM506" s="214"/>
      <c r="BN506" s="214"/>
      <c r="BO506" s="214"/>
      <c r="BP506" s="214"/>
      <c r="BQ506" s="214"/>
      <c r="BR506" s="214"/>
      <c r="BS506" s="214"/>
      <c r="BT506" s="214"/>
      <c r="BU506" s="214"/>
      <c r="BV506" s="214"/>
      <c r="BW506" s="214"/>
      <c r="BX506" s="214"/>
      <c r="BY506" s="214"/>
      <c r="BZ506" s="214"/>
      <c r="CA506" s="214"/>
      <c r="CB506" s="214"/>
      <c r="CC506" s="214"/>
      <c r="CD506" s="214"/>
      <c r="CE506" s="214"/>
      <c r="CF506" s="214"/>
    </row>
    <row r="507" spans="1:84" x14ac:dyDescent="0.25">
      <c r="A507" s="214"/>
      <c r="B507" s="214"/>
      <c r="C507" s="214"/>
      <c r="D507" s="214"/>
      <c r="E507" s="214"/>
      <c r="F507" s="214"/>
      <c r="G507" s="214"/>
      <c r="H507" s="214"/>
      <c r="I507" s="214"/>
      <c r="J507" s="214"/>
      <c r="K507" s="214"/>
      <c r="L507" s="214"/>
      <c r="M507" s="214"/>
      <c r="N507" s="214"/>
      <c r="O507" s="214"/>
      <c r="P507" s="214"/>
      <c r="Q507" s="214"/>
      <c r="R507" s="214"/>
      <c r="S507" s="214"/>
      <c r="T507" s="214"/>
      <c r="U507" s="214"/>
      <c r="V507" s="214"/>
      <c r="W507" s="214"/>
      <c r="X507" s="214"/>
      <c r="Y507" s="214"/>
      <c r="Z507" s="214"/>
      <c r="AA507" s="214"/>
      <c r="AB507" s="214"/>
      <c r="AC507" s="214"/>
      <c r="AD507" s="214"/>
      <c r="AE507" s="214"/>
      <c r="AF507" s="214"/>
      <c r="AG507" s="214"/>
      <c r="AH507" s="214"/>
      <c r="AI507" s="214"/>
      <c r="AJ507" s="214"/>
      <c r="AK507" s="214"/>
      <c r="AL507" s="214"/>
      <c r="AM507" s="214"/>
      <c r="AN507" s="214"/>
      <c r="AO507" s="214"/>
      <c r="AP507" s="214"/>
      <c r="AQ507" s="214"/>
      <c r="AR507" s="214"/>
      <c r="AS507" s="214"/>
      <c r="AT507" s="214"/>
      <c r="AU507" s="214"/>
      <c r="AV507" s="214"/>
      <c r="AW507" s="214"/>
      <c r="AX507" s="214"/>
      <c r="AY507" s="214"/>
      <c r="AZ507" s="214"/>
      <c r="BA507" s="214"/>
      <c r="BB507" s="214"/>
      <c r="BC507" s="214"/>
      <c r="BD507" s="214"/>
      <c r="BE507" s="214"/>
      <c r="BF507" s="214"/>
      <c r="BG507" s="214"/>
      <c r="BH507" s="214"/>
      <c r="BI507" s="214"/>
      <c r="BJ507" s="214"/>
      <c r="BK507" s="214"/>
      <c r="BL507" s="214"/>
      <c r="BM507" s="214"/>
      <c r="BN507" s="214"/>
      <c r="BO507" s="214"/>
      <c r="BP507" s="214"/>
      <c r="BQ507" s="214"/>
      <c r="BR507" s="214"/>
      <c r="BS507" s="214"/>
      <c r="BT507" s="214"/>
      <c r="BU507" s="214"/>
      <c r="BV507" s="214"/>
      <c r="BW507" s="214"/>
      <c r="BX507" s="214"/>
      <c r="BY507" s="214"/>
      <c r="BZ507" s="214"/>
      <c r="CA507" s="214"/>
      <c r="CB507" s="214"/>
      <c r="CC507" s="214"/>
      <c r="CD507" s="214"/>
      <c r="CE507" s="214"/>
      <c r="CF507" s="214"/>
    </row>
    <row r="508" spans="1:84" x14ac:dyDescent="0.25">
      <c r="A508" s="214"/>
      <c r="B508" s="214"/>
      <c r="C508" s="214"/>
      <c r="D508" s="214"/>
      <c r="E508" s="214"/>
      <c r="F508" s="214"/>
      <c r="G508" s="214"/>
      <c r="H508" s="214"/>
      <c r="I508" s="214"/>
      <c r="J508" s="214"/>
      <c r="K508" s="214"/>
      <c r="L508" s="214"/>
      <c r="M508" s="214"/>
      <c r="N508" s="214"/>
      <c r="O508" s="214"/>
      <c r="P508" s="214"/>
      <c r="Q508" s="214"/>
      <c r="R508" s="214"/>
      <c r="S508" s="214"/>
      <c r="T508" s="214"/>
      <c r="U508" s="214"/>
      <c r="V508" s="214"/>
      <c r="W508" s="214"/>
      <c r="X508" s="214"/>
      <c r="Y508" s="214"/>
      <c r="Z508" s="214"/>
      <c r="AA508" s="214"/>
      <c r="AB508" s="214"/>
      <c r="AC508" s="214"/>
      <c r="AD508" s="214"/>
      <c r="AE508" s="214"/>
      <c r="AF508" s="214"/>
      <c r="AG508" s="214"/>
      <c r="AH508" s="214"/>
      <c r="AI508" s="214"/>
      <c r="AJ508" s="214"/>
      <c r="AK508" s="214"/>
      <c r="AL508" s="214"/>
      <c r="AM508" s="214"/>
      <c r="AN508" s="214"/>
      <c r="AO508" s="214"/>
      <c r="AP508" s="214"/>
      <c r="AQ508" s="214"/>
      <c r="AR508" s="214"/>
      <c r="AS508" s="214"/>
      <c r="AT508" s="214"/>
      <c r="AU508" s="214"/>
      <c r="AV508" s="214"/>
      <c r="AW508" s="214"/>
      <c r="AX508" s="214"/>
      <c r="AY508" s="214"/>
      <c r="AZ508" s="214"/>
      <c r="BA508" s="214"/>
      <c r="BB508" s="214"/>
      <c r="BC508" s="214"/>
      <c r="BD508" s="214"/>
      <c r="BE508" s="214"/>
      <c r="BF508" s="214"/>
      <c r="BG508" s="214"/>
      <c r="BH508" s="214"/>
      <c r="BI508" s="214"/>
      <c r="BJ508" s="214"/>
      <c r="BK508" s="214"/>
      <c r="BL508" s="214"/>
      <c r="BM508" s="214"/>
      <c r="BN508" s="214"/>
      <c r="BO508" s="214"/>
      <c r="BP508" s="214"/>
      <c r="BQ508" s="214"/>
      <c r="BR508" s="214"/>
      <c r="BS508" s="214"/>
      <c r="BT508" s="214"/>
      <c r="BU508" s="214"/>
      <c r="BV508" s="214"/>
      <c r="BW508" s="214"/>
      <c r="BX508" s="214"/>
      <c r="BY508" s="214"/>
      <c r="BZ508" s="214"/>
      <c r="CA508" s="214"/>
      <c r="CB508" s="214"/>
      <c r="CC508" s="214"/>
      <c r="CD508" s="214"/>
      <c r="CE508" s="214"/>
      <c r="CF508" s="214"/>
    </row>
    <row r="509" spans="1:84" x14ac:dyDescent="0.25">
      <c r="A509" s="214"/>
      <c r="B509" s="214"/>
      <c r="C509" s="214"/>
      <c r="D509" s="214"/>
      <c r="E509" s="214"/>
      <c r="F509" s="214"/>
      <c r="G509" s="214"/>
      <c r="H509" s="214"/>
      <c r="I509" s="214"/>
      <c r="J509" s="214"/>
      <c r="K509" s="214"/>
      <c r="L509" s="214"/>
      <c r="M509" s="214"/>
      <c r="N509" s="214"/>
      <c r="O509" s="214"/>
      <c r="P509" s="214"/>
      <c r="Q509" s="214"/>
      <c r="R509" s="214"/>
      <c r="S509" s="214"/>
      <c r="T509" s="214"/>
      <c r="U509" s="214"/>
      <c r="V509" s="214"/>
      <c r="W509" s="214"/>
      <c r="X509" s="214"/>
      <c r="Y509" s="214"/>
      <c r="Z509" s="214"/>
      <c r="AA509" s="214"/>
      <c r="AB509" s="214"/>
      <c r="AC509" s="214"/>
      <c r="AD509" s="214"/>
      <c r="AE509" s="214"/>
      <c r="AF509" s="214"/>
      <c r="AG509" s="214"/>
      <c r="AH509" s="214"/>
      <c r="AI509" s="214"/>
      <c r="AJ509" s="214"/>
      <c r="AK509" s="214"/>
      <c r="AL509" s="214"/>
      <c r="AM509" s="214"/>
      <c r="AN509" s="214"/>
      <c r="AO509" s="214"/>
      <c r="AP509" s="214"/>
      <c r="AQ509" s="214"/>
      <c r="AR509" s="214"/>
      <c r="AS509" s="214"/>
      <c r="AT509" s="214"/>
      <c r="AU509" s="214"/>
      <c r="AV509" s="214"/>
      <c r="AW509" s="214"/>
      <c r="AX509" s="214"/>
      <c r="AY509" s="214"/>
      <c r="AZ509" s="214"/>
      <c r="BA509" s="214"/>
      <c r="BB509" s="214"/>
      <c r="BC509" s="214"/>
      <c r="BD509" s="214"/>
      <c r="BE509" s="214"/>
      <c r="BF509" s="214"/>
      <c r="BG509" s="214"/>
      <c r="BH509" s="214"/>
      <c r="BI509" s="214"/>
      <c r="BJ509" s="214"/>
      <c r="BK509" s="214"/>
      <c r="BL509" s="214"/>
      <c r="BM509" s="214"/>
      <c r="BN509" s="214"/>
      <c r="BO509" s="214"/>
      <c r="BP509" s="214"/>
      <c r="BQ509" s="214"/>
      <c r="BR509" s="214"/>
      <c r="BS509" s="214"/>
      <c r="BT509" s="214"/>
      <c r="BU509" s="214"/>
      <c r="BV509" s="214"/>
      <c r="BW509" s="214"/>
      <c r="BX509" s="214"/>
      <c r="BY509" s="214"/>
      <c r="BZ509" s="214"/>
      <c r="CA509" s="214"/>
      <c r="CB509" s="214"/>
      <c r="CC509" s="214"/>
      <c r="CD509" s="214"/>
      <c r="CE509" s="214"/>
      <c r="CF509" s="214"/>
    </row>
    <row r="510" spans="1:84" x14ac:dyDescent="0.25">
      <c r="A510" s="214"/>
      <c r="B510" s="214"/>
      <c r="C510" s="214"/>
      <c r="D510" s="214"/>
      <c r="E510" s="214"/>
      <c r="F510" s="214"/>
      <c r="G510" s="214"/>
      <c r="H510" s="214"/>
      <c r="I510" s="214"/>
      <c r="J510" s="214"/>
      <c r="K510" s="214"/>
      <c r="L510" s="214"/>
      <c r="M510" s="214"/>
      <c r="N510" s="214"/>
      <c r="O510" s="214"/>
      <c r="P510" s="214"/>
      <c r="Q510" s="214"/>
      <c r="R510" s="214"/>
      <c r="S510" s="214"/>
      <c r="T510" s="214"/>
      <c r="U510" s="214"/>
      <c r="V510" s="214"/>
      <c r="W510" s="214"/>
      <c r="X510" s="214"/>
      <c r="Y510" s="214"/>
      <c r="Z510" s="214"/>
      <c r="AA510" s="214"/>
      <c r="AB510" s="214"/>
      <c r="AC510" s="214"/>
      <c r="AD510" s="214"/>
      <c r="AE510" s="214"/>
      <c r="AF510" s="214"/>
      <c r="AG510" s="214"/>
      <c r="AH510" s="214"/>
      <c r="AI510" s="214"/>
      <c r="AJ510" s="214"/>
      <c r="AK510" s="214"/>
      <c r="AL510" s="214"/>
      <c r="AM510" s="214"/>
      <c r="AN510" s="214"/>
      <c r="AO510" s="214"/>
      <c r="AP510" s="214"/>
      <c r="AQ510" s="214"/>
      <c r="AR510" s="214"/>
      <c r="AS510" s="214"/>
      <c r="AT510" s="214"/>
      <c r="AU510" s="214"/>
      <c r="AV510" s="214"/>
      <c r="AW510" s="214"/>
      <c r="AX510" s="214"/>
      <c r="AY510" s="214"/>
      <c r="AZ510" s="214"/>
      <c r="BA510" s="214"/>
      <c r="BB510" s="214"/>
      <c r="BC510" s="214"/>
      <c r="BD510" s="214"/>
      <c r="BE510" s="214"/>
      <c r="BF510" s="214"/>
      <c r="BG510" s="214"/>
      <c r="BH510" s="214"/>
      <c r="BI510" s="214"/>
      <c r="BJ510" s="214"/>
      <c r="BK510" s="214"/>
      <c r="BL510" s="214"/>
      <c r="BM510" s="214"/>
      <c r="BN510" s="214"/>
      <c r="BO510" s="214"/>
      <c r="BP510" s="214"/>
      <c r="BQ510" s="214"/>
      <c r="BR510" s="214"/>
      <c r="BS510" s="214"/>
      <c r="BT510" s="214"/>
      <c r="BU510" s="214"/>
      <c r="BV510" s="214"/>
      <c r="BW510" s="214"/>
      <c r="BX510" s="214"/>
      <c r="BY510" s="214"/>
      <c r="BZ510" s="214"/>
      <c r="CA510" s="214"/>
      <c r="CB510" s="214"/>
      <c r="CC510" s="214"/>
      <c r="CD510" s="214"/>
      <c r="CE510" s="214"/>
      <c r="CF510" s="214"/>
    </row>
    <row r="511" spans="1:84" x14ac:dyDescent="0.25">
      <c r="A511" s="214"/>
      <c r="B511" s="214"/>
      <c r="C511" s="214"/>
      <c r="D511" s="214"/>
      <c r="E511" s="214"/>
      <c r="F511" s="214"/>
      <c r="G511" s="214"/>
      <c r="H511" s="214"/>
      <c r="I511" s="214"/>
      <c r="J511" s="214"/>
      <c r="K511" s="214"/>
      <c r="L511" s="214"/>
      <c r="M511" s="214"/>
      <c r="N511" s="214"/>
      <c r="O511" s="214"/>
      <c r="P511" s="214"/>
      <c r="Q511" s="214"/>
      <c r="R511" s="214"/>
      <c r="S511" s="214"/>
      <c r="T511" s="214"/>
      <c r="U511" s="214"/>
      <c r="V511" s="214"/>
      <c r="W511" s="214"/>
      <c r="X511" s="214"/>
      <c r="Y511" s="214"/>
      <c r="Z511" s="214"/>
      <c r="AA511" s="214"/>
      <c r="AB511" s="214"/>
      <c r="AC511" s="214"/>
      <c r="AD511" s="214"/>
      <c r="AE511" s="214"/>
      <c r="AF511" s="214"/>
      <c r="AG511" s="214"/>
      <c r="AH511" s="214"/>
      <c r="AI511" s="214"/>
      <c r="AJ511" s="214"/>
      <c r="AK511" s="214"/>
      <c r="AL511" s="214"/>
      <c r="AM511" s="214"/>
      <c r="AN511" s="214"/>
      <c r="AO511" s="214"/>
      <c r="AP511" s="214"/>
      <c r="AQ511" s="214"/>
      <c r="AR511" s="214"/>
      <c r="AS511" s="214"/>
      <c r="AT511" s="214"/>
      <c r="AU511" s="214"/>
      <c r="AV511" s="214"/>
      <c r="AW511" s="214"/>
      <c r="AX511" s="214"/>
      <c r="AY511" s="214"/>
      <c r="AZ511" s="214"/>
      <c r="BA511" s="214"/>
      <c r="BB511" s="214"/>
      <c r="BC511" s="214"/>
      <c r="BD511" s="214"/>
      <c r="BE511" s="214"/>
      <c r="BF511" s="214"/>
      <c r="BG511" s="214"/>
      <c r="BH511" s="214"/>
      <c r="BI511" s="214"/>
      <c r="BJ511" s="214"/>
      <c r="BK511" s="214"/>
      <c r="BL511" s="214"/>
      <c r="BM511" s="214"/>
      <c r="BN511" s="214"/>
      <c r="BO511" s="214"/>
      <c r="BP511" s="214"/>
      <c r="BQ511" s="214"/>
      <c r="BR511" s="214"/>
      <c r="BS511" s="214"/>
      <c r="BT511" s="214"/>
      <c r="BU511" s="214"/>
      <c r="BV511" s="214"/>
      <c r="BW511" s="214"/>
      <c r="BX511" s="214"/>
      <c r="BY511" s="214"/>
      <c r="BZ511" s="214"/>
      <c r="CA511" s="214"/>
      <c r="CB511" s="214"/>
      <c r="CC511" s="214"/>
      <c r="CD511" s="214"/>
      <c r="CE511" s="214"/>
      <c r="CF511" s="214"/>
    </row>
    <row r="512" spans="1:84" x14ac:dyDescent="0.25">
      <c r="A512" s="214"/>
      <c r="B512" s="214"/>
      <c r="C512" s="214"/>
      <c r="D512" s="214"/>
      <c r="E512" s="214"/>
      <c r="F512" s="214"/>
      <c r="G512" s="214"/>
      <c r="H512" s="214"/>
      <c r="I512" s="214"/>
      <c r="J512" s="214"/>
      <c r="K512" s="214"/>
      <c r="L512" s="214"/>
      <c r="M512" s="214"/>
      <c r="N512" s="214"/>
      <c r="O512" s="214"/>
      <c r="P512" s="214"/>
      <c r="Q512" s="214"/>
      <c r="R512" s="214"/>
      <c r="S512" s="214"/>
      <c r="T512" s="214"/>
      <c r="U512" s="214"/>
      <c r="V512" s="214"/>
      <c r="W512" s="214"/>
      <c r="X512" s="214"/>
      <c r="Y512" s="214"/>
      <c r="Z512" s="214"/>
      <c r="AA512" s="214"/>
      <c r="AB512" s="214"/>
      <c r="AC512" s="214"/>
      <c r="AD512" s="214"/>
      <c r="AE512" s="214"/>
      <c r="AF512" s="214"/>
      <c r="AG512" s="214"/>
      <c r="AH512" s="214"/>
      <c r="AI512" s="214"/>
      <c r="AJ512" s="214"/>
      <c r="AK512" s="214"/>
      <c r="AL512" s="214"/>
      <c r="AM512" s="214"/>
      <c r="AN512" s="214"/>
      <c r="AO512" s="214"/>
      <c r="AP512" s="214"/>
      <c r="AQ512" s="214"/>
      <c r="AR512" s="214"/>
      <c r="AS512" s="214"/>
      <c r="AT512" s="214"/>
      <c r="AU512" s="214"/>
      <c r="AV512" s="214"/>
      <c r="AW512" s="214"/>
      <c r="AX512" s="214"/>
      <c r="AY512" s="214"/>
      <c r="AZ512" s="214"/>
      <c r="BA512" s="214"/>
      <c r="BB512" s="214"/>
      <c r="BC512" s="214"/>
      <c r="BD512" s="214"/>
      <c r="BE512" s="214"/>
      <c r="BF512" s="214"/>
      <c r="BG512" s="214"/>
      <c r="BH512" s="214"/>
      <c r="BI512" s="214"/>
      <c r="BJ512" s="214"/>
      <c r="BK512" s="214"/>
      <c r="BL512" s="214"/>
      <c r="BM512" s="214"/>
      <c r="BN512" s="214"/>
      <c r="BO512" s="214"/>
      <c r="BP512" s="214"/>
      <c r="BQ512" s="214"/>
      <c r="BR512" s="214"/>
      <c r="BS512" s="214"/>
      <c r="BT512" s="214"/>
      <c r="BU512" s="214"/>
      <c r="BV512" s="214"/>
      <c r="BW512" s="214"/>
      <c r="BX512" s="214"/>
      <c r="BY512" s="214"/>
      <c r="BZ512" s="214"/>
      <c r="CA512" s="214"/>
      <c r="CB512" s="214"/>
      <c r="CC512" s="214"/>
      <c r="CD512" s="214"/>
      <c r="CE512" s="214"/>
      <c r="CF512" s="214"/>
    </row>
    <row r="513" spans="1:84" x14ac:dyDescent="0.25">
      <c r="A513" s="214"/>
      <c r="B513" s="214"/>
      <c r="C513" s="214"/>
      <c r="D513" s="214"/>
      <c r="E513" s="214"/>
      <c r="F513" s="214"/>
      <c r="G513" s="214"/>
      <c r="H513" s="214"/>
      <c r="I513" s="214"/>
      <c r="J513" s="214"/>
      <c r="K513" s="214"/>
      <c r="L513" s="214"/>
      <c r="M513" s="214"/>
      <c r="N513" s="214"/>
      <c r="O513" s="214"/>
      <c r="P513" s="214"/>
      <c r="Q513" s="214"/>
      <c r="R513" s="214"/>
      <c r="S513" s="214"/>
      <c r="T513" s="214"/>
      <c r="U513" s="214"/>
      <c r="V513" s="214"/>
      <c r="W513" s="214"/>
      <c r="X513" s="214"/>
      <c r="Y513" s="214"/>
      <c r="Z513" s="214"/>
      <c r="AA513" s="214"/>
      <c r="AB513" s="214"/>
      <c r="AC513" s="214"/>
      <c r="AD513" s="214"/>
      <c r="AE513" s="214"/>
      <c r="AF513" s="214"/>
      <c r="AG513" s="214"/>
      <c r="AH513" s="214"/>
      <c r="AI513" s="214"/>
      <c r="AJ513" s="214"/>
      <c r="AK513" s="214"/>
      <c r="AL513" s="214"/>
      <c r="AM513" s="214"/>
      <c r="AN513" s="214"/>
      <c r="AO513" s="214"/>
      <c r="AP513" s="214"/>
      <c r="AQ513" s="214"/>
      <c r="AR513" s="214"/>
      <c r="AS513" s="214"/>
      <c r="AT513" s="214"/>
      <c r="AU513" s="214"/>
      <c r="AV513" s="214"/>
      <c r="AW513" s="214"/>
      <c r="AX513" s="214"/>
      <c r="AY513" s="214"/>
      <c r="AZ513" s="214"/>
      <c r="BA513" s="214"/>
      <c r="BB513" s="214"/>
      <c r="BC513" s="214"/>
      <c r="BD513" s="214"/>
      <c r="BE513" s="214"/>
      <c r="BF513" s="214"/>
      <c r="BG513" s="214"/>
      <c r="BH513" s="214"/>
      <c r="BI513" s="214"/>
      <c r="BJ513" s="214"/>
      <c r="BK513" s="214"/>
      <c r="BL513" s="214"/>
      <c r="BM513" s="214"/>
      <c r="BN513" s="214"/>
      <c r="BO513" s="214"/>
      <c r="BP513" s="214"/>
      <c r="BQ513" s="214"/>
      <c r="BR513" s="214"/>
      <c r="BS513" s="214"/>
      <c r="BT513" s="214"/>
      <c r="BU513" s="214"/>
      <c r="BV513" s="214"/>
      <c r="BW513" s="214"/>
      <c r="BX513" s="214"/>
      <c r="BY513" s="214"/>
      <c r="BZ513" s="214"/>
      <c r="CA513" s="214"/>
      <c r="CB513" s="214"/>
      <c r="CC513" s="214"/>
      <c r="CD513" s="214"/>
      <c r="CE513" s="214"/>
      <c r="CF513" s="214"/>
    </row>
    <row r="514" spans="1:84" x14ac:dyDescent="0.25">
      <c r="A514" s="214"/>
      <c r="B514" s="214"/>
      <c r="C514" s="214"/>
      <c r="D514" s="214"/>
      <c r="E514" s="214"/>
      <c r="F514" s="214"/>
      <c r="G514" s="214"/>
      <c r="H514" s="214"/>
      <c r="I514" s="214"/>
      <c r="J514" s="214"/>
      <c r="K514" s="214"/>
      <c r="L514" s="214"/>
      <c r="M514" s="214"/>
      <c r="N514" s="214"/>
      <c r="O514" s="214"/>
      <c r="P514" s="214"/>
      <c r="Q514" s="214"/>
      <c r="R514" s="214"/>
      <c r="S514" s="214"/>
      <c r="T514" s="214"/>
      <c r="U514" s="214"/>
      <c r="V514" s="214"/>
      <c r="W514" s="214"/>
      <c r="X514" s="214"/>
      <c r="Y514" s="214"/>
      <c r="Z514" s="214"/>
      <c r="AA514" s="214"/>
      <c r="AB514" s="214"/>
      <c r="AC514" s="214"/>
      <c r="AD514" s="214"/>
      <c r="AE514" s="214"/>
      <c r="AF514" s="214"/>
      <c r="AG514" s="214"/>
      <c r="AH514" s="214"/>
      <c r="AI514" s="214"/>
      <c r="AJ514" s="214"/>
      <c r="AK514" s="214"/>
      <c r="AL514" s="214"/>
      <c r="AM514" s="214"/>
      <c r="AN514" s="214"/>
      <c r="AO514" s="214"/>
      <c r="AP514" s="214"/>
      <c r="AQ514" s="214"/>
      <c r="AR514" s="214"/>
      <c r="AS514" s="214"/>
      <c r="AT514" s="214"/>
      <c r="AU514" s="214"/>
      <c r="AV514" s="214"/>
      <c r="AW514" s="214"/>
      <c r="AX514" s="214"/>
      <c r="AY514" s="214"/>
      <c r="AZ514" s="214"/>
      <c r="BA514" s="214"/>
      <c r="BB514" s="214"/>
      <c r="BC514" s="214"/>
      <c r="BD514" s="214"/>
      <c r="BE514" s="214"/>
      <c r="BF514" s="214"/>
      <c r="BG514" s="214"/>
      <c r="BH514" s="214"/>
      <c r="BI514" s="214"/>
      <c r="BJ514" s="214"/>
      <c r="BK514" s="214"/>
      <c r="BL514" s="214"/>
      <c r="BM514" s="214"/>
      <c r="BN514" s="214"/>
      <c r="BO514" s="214"/>
      <c r="BP514" s="214"/>
      <c r="BQ514" s="214"/>
      <c r="BR514" s="214"/>
      <c r="BS514" s="214"/>
      <c r="BT514" s="214"/>
      <c r="BU514" s="214"/>
      <c r="BV514" s="214"/>
      <c r="BW514" s="214"/>
      <c r="BX514" s="214"/>
      <c r="BY514" s="214"/>
      <c r="BZ514" s="214"/>
      <c r="CA514" s="214"/>
      <c r="CB514" s="214"/>
      <c r="CC514" s="214"/>
      <c r="CD514" s="214"/>
      <c r="CE514" s="214"/>
      <c r="CF514" s="214"/>
    </row>
    <row r="515" spans="1:84" x14ac:dyDescent="0.25">
      <c r="A515" s="214"/>
      <c r="B515" s="214"/>
      <c r="C515" s="214"/>
      <c r="D515" s="214"/>
      <c r="E515" s="214"/>
      <c r="F515" s="214"/>
      <c r="G515" s="214"/>
      <c r="H515" s="214"/>
      <c r="I515" s="214"/>
      <c r="J515" s="214"/>
      <c r="K515" s="214"/>
      <c r="L515" s="214"/>
      <c r="M515" s="214"/>
      <c r="N515" s="214"/>
      <c r="O515" s="214"/>
      <c r="P515" s="214"/>
      <c r="Q515" s="214"/>
      <c r="R515" s="214"/>
      <c r="S515" s="214"/>
      <c r="T515" s="214"/>
      <c r="U515" s="214"/>
      <c r="V515" s="214"/>
      <c r="W515" s="214"/>
      <c r="X515" s="214"/>
      <c r="Y515" s="214"/>
      <c r="Z515" s="214"/>
      <c r="AA515" s="214"/>
      <c r="AB515" s="214"/>
      <c r="AC515" s="214"/>
      <c r="AD515" s="214"/>
      <c r="AE515" s="214"/>
      <c r="AF515" s="214"/>
      <c r="AG515" s="214"/>
      <c r="AH515" s="214"/>
      <c r="AI515" s="214"/>
      <c r="AJ515" s="214"/>
      <c r="AK515" s="214"/>
      <c r="AL515" s="214"/>
      <c r="AM515" s="214"/>
      <c r="AN515" s="214"/>
      <c r="AO515" s="214"/>
      <c r="AP515" s="214"/>
      <c r="AQ515" s="214"/>
      <c r="AR515" s="214"/>
      <c r="AS515" s="214"/>
      <c r="AT515" s="214"/>
      <c r="AU515" s="214"/>
      <c r="AV515" s="214"/>
      <c r="AW515" s="214"/>
      <c r="AX515" s="214"/>
      <c r="AY515" s="214"/>
      <c r="AZ515" s="214"/>
      <c r="BA515" s="214"/>
      <c r="BB515" s="214"/>
      <c r="BC515" s="214"/>
      <c r="BD515" s="214"/>
      <c r="BE515" s="214"/>
      <c r="BF515" s="214"/>
      <c r="BG515" s="214"/>
      <c r="BH515" s="214"/>
      <c r="BI515" s="214"/>
      <c r="BJ515" s="214"/>
      <c r="BK515" s="214"/>
      <c r="BL515" s="214"/>
      <c r="BM515" s="214"/>
      <c r="BN515" s="214"/>
      <c r="BO515" s="214"/>
      <c r="BP515" s="214"/>
      <c r="BQ515" s="214"/>
      <c r="BR515" s="214"/>
      <c r="BS515" s="214"/>
      <c r="BT515" s="214"/>
      <c r="BU515" s="214"/>
      <c r="BV515" s="214"/>
      <c r="BW515" s="214"/>
      <c r="BX515" s="214"/>
      <c r="BY515" s="214"/>
      <c r="BZ515" s="214"/>
      <c r="CA515" s="214"/>
      <c r="CB515" s="214"/>
      <c r="CC515" s="214"/>
      <c r="CD515" s="214"/>
      <c r="CE515" s="214"/>
      <c r="CF515" s="214"/>
    </row>
    <row r="516" spans="1:84" x14ac:dyDescent="0.25">
      <c r="A516" s="214"/>
      <c r="B516" s="214"/>
      <c r="C516" s="214"/>
      <c r="D516" s="214"/>
      <c r="E516" s="214"/>
      <c r="F516" s="214"/>
      <c r="G516" s="214"/>
      <c r="H516" s="214"/>
      <c r="I516" s="214"/>
      <c r="J516" s="214"/>
      <c r="K516" s="214"/>
      <c r="L516" s="214"/>
      <c r="M516" s="214"/>
      <c r="N516" s="214"/>
      <c r="O516" s="214"/>
      <c r="P516" s="214"/>
      <c r="Q516" s="214"/>
      <c r="R516" s="214"/>
      <c r="S516" s="214"/>
      <c r="T516" s="214"/>
      <c r="U516" s="214"/>
      <c r="V516" s="214"/>
      <c r="W516" s="214"/>
      <c r="X516" s="214"/>
      <c r="Y516" s="214"/>
      <c r="Z516" s="214"/>
      <c r="AA516" s="214"/>
      <c r="AB516" s="214"/>
      <c r="AC516" s="214"/>
      <c r="AD516" s="214"/>
      <c r="AE516" s="214"/>
      <c r="AF516" s="214"/>
      <c r="AG516" s="214"/>
      <c r="AH516" s="214"/>
      <c r="AI516" s="214"/>
      <c r="AJ516" s="214"/>
      <c r="AK516" s="214"/>
      <c r="AL516" s="214"/>
      <c r="AM516" s="214"/>
      <c r="AN516" s="214"/>
      <c r="AO516" s="214"/>
      <c r="AP516" s="214"/>
      <c r="AQ516" s="214"/>
      <c r="AR516" s="214"/>
      <c r="AS516" s="214"/>
      <c r="AT516" s="214"/>
      <c r="AU516" s="214"/>
      <c r="AV516" s="214"/>
      <c r="AW516" s="214"/>
      <c r="AX516" s="214"/>
      <c r="AY516" s="214"/>
      <c r="AZ516" s="214"/>
      <c r="BA516" s="214"/>
      <c r="BB516" s="214"/>
      <c r="BC516" s="214"/>
      <c r="BD516" s="214"/>
      <c r="BE516" s="214"/>
      <c r="BF516" s="214"/>
      <c r="BG516" s="214"/>
      <c r="BH516" s="214"/>
      <c r="BI516" s="214"/>
      <c r="BJ516" s="214"/>
      <c r="BK516" s="214"/>
      <c r="BL516" s="214"/>
      <c r="BM516" s="214"/>
      <c r="BN516" s="214"/>
      <c r="BO516" s="214"/>
      <c r="BP516" s="214"/>
      <c r="BQ516" s="214"/>
      <c r="BR516" s="214"/>
      <c r="BS516" s="214"/>
      <c r="BT516" s="214"/>
      <c r="BU516" s="214"/>
      <c r="BV516" s="214"/>
      <c r="BW516" s="214"/>
      <c r="BX516" s="214"/>
      <c r="BY516" s="214"/>
      <c r="BZ516" s="214"/>
      <c r="CA516" s="214"/>
      <c r="CB516" s="214"/>
      <c r="CC516" s="214"/>
      <c r="CD516" s="214"/>
      <c r="CE516" s="214"/>
      <c r="CF516" s="214"/>
    </row>
    <row r="517" spans="1:84" x14ac:dyDescent="0.25">
      <c r="A517" s="214"/>
      <c r="B517" s="214"/>
      <c r="C517" s="214"/>
      <c r="D517" s="214"/>
      <c r="E517" s="214"/>
      <c r="F517" s="214"/>
      <c r="G517" s="214"/>
      <c r="H517" s="214"/>
      <c r="I517" s="214"/>
      <c r="J517" s="214"/>
      <c r="K517" s="214"/>
      <c r="L517" s="214"/>
      <c r="M517" s="214"/>
      <c r="N517" s="214"/>
      <c r="O517" s="214"/>
      <c r="P517" s="214"/>
      <c r="Q517" s="214"/>
      <c r="R517" s="214"/>
      <c r="S517" s="214"/>
      <c r="T517" s="214"/>
      <c r="U517" s="214"/>
      <c r="V517" s="214"/>
      <c r="W517" s="214"/>
      <c r="X517" s="214"/>
      <c r="Y517" s="214"/>
      <c r="Z517" s="214"/>
      <c r="AA517" s="214"/>
      <c r="AB517" s="214"/>
      <c r="AC517" s="214"/>
      <c r="AD517" s="214"/>
      <c r="AE517" s="214"/>
      <c r="AF517" s="214"/>
      <c r="AG517" s="214"/>
      <c r="AH517" s="214"/>
      <c r="AI517" s="214"/>
      <c r="AJ517" s="214"/>
      <c r="AK517" s="214"/>
      <c r="AL517" s="214"/>
      <c r="AM517" s="214"/>
      <c r="AN517" s="214"/>
      <c r="AO517" s="214"/>
      <c r="AP517" s="214"/>
      <c r="AQ517" s="214"/>
      <c r="AR517" s="214"/>
      <c r="AS517" s="214"/>
      <c r="AT517" s="214"/>
      <c r="AU517" s="214"/>
      <c r="AV517" s="214"/>
      <c r="AW517" s="214"/>
      <c r="AX517" s="214"/>
      <c r="AY517" s="214"/>
      <c r="AZ517" s="214"/>
      <c r="BA517" s="214"/>
      <c r="BB517" s="214"/>
      <c r="BC517" s="214"/>
      <c r="BD517" s="214"/>
      <c r="BE517" s="214"/>
      <c r="BF517" s="214"/>
      <c r="BG517" s="214"/>
      <c r="BH517" s="214"/>
      <c r="BI517" s="214"/>
      <c r="BJ517" s="214"/>
      <c r="BK517" s="214"/>
      <c r="BL517" s="214"/>
      <c r="BM517" s="214"/>
      <c r="BN517" s="214"/>
      <c r="BO517" s="214"/>
      <c r="BP517" s="214"/>
      <c r="BQ517" s="214"/>
      <c r="BR517" s="214"/>
      <c r="BS517" s="214"/>
      <c r="BT517" s="214"/>
      <c r="BU517" s="214"/>
      <c r="BV517" s="214"/>
      <c r="BW517" s="214"/>
      <c r="BX517" s="214"/>
      <c r="BY517" s="214"/>
      <c r="BZ517" s="214"/>
      <c r="CA517" s="214"/>
      <c r="CB517" s="214"/>
      <c r="CC517" s="214"/>
      <c r="CD517" s="214"/>
      <c r="CE517" s="214"/>
      <c r="CF517" s="214"/>
    </row>
    <row r="518" spans="1:84" x14ac:dyDescent="0.25">
      <c r="A518" s="214"/>
      <c r="B518" s="214"/>
      <c r="C518" s="214"/>
      <c r="D518" s="214"/>
      <c r="E518" s="214"/>
      <c r="F518" s="214"/>
      <c r="G518" s="214"/>
      <c r="H518" s="214"/>
      <c r="I518" s="214"/>
      <c r="J518" s="214"/>
      <c r="K518" s="214"/>
      <c r="L518" s="214"/>
      <c r="M518" s="214"/>
      <c r="N518" s="214"/>
      <c r="O518" s="214"/>
      <c r="P518" s="214"/>
      <c r="Q518" s="214"/>
      <c r="R518" s="214"/>
      <c r="S518" s="214"/>
      <c r="T518" s="214"/>
      <c r="U518" s="214"/>
      <c r="V518" s="214"/>
      <c r="W518" s="214"/>
      <c r="X518" s="214"/>
      <c r="Y518" s="214"/>
      <c r="Z518" s="214"/>
      <c r="AA518" s="214"/>
      <c r="AB518" s="214"/>
      <c r="AC518" s="214"/>
      <c r="AD518" s="214"/>
      <c r="AE518" s="214"/>
      <c r="AF518" s="214"/>
      <c r="AG518" s="214"/>
      <c r="AH518" s="214"/>
      <c r="AI518" s="214"/>
      <c r="AJ518" s="214"/>
      <c r="AK518" s="214"/>
      <c r="AL518" s="214"/>
      <c r="AM518" s="214"/>
      <c r="AN518" s="214"/>
      <c r="AO518" s="214"/>
      <c r="AP518" s="214"/>
      <c r="AQ518" s="214"/>
      <c r="AR518" s="214"/>
      <c r="AS518" s="214"/>
      <c r="AT518" s="214"/>
      <c r="AU518" s="214"/>
      <c r="AV518" s="214"/>
      <c r="AW518" s="214"/>
      <c r="AX518" s="214"/>
      <c r="AY518" s="214"/>
      <c r="AZ518" s="214"/>
      <c r="BA518" s="214"/>
      <c r="BB518" s="214"/>
      <c r="BC518" s="214"/>
      <c r="BD518" s="214"/>
      <c r="BE518" s="214"/>
      <c r="BF518" s="214"/>
      <c r="BG518" s="214"/>
      <c r="BH518" s="214"/>
      <c r="BI518" s="214"/>
      <c r="BJ518" s="214"/>
      <c r="BK518" s="214"/>
      <c r="BL518" s="214"/>
      <c r="BM518" s="214"/>
      <c r="BN518" s="214"/>
      <c r="BO518" s="214"/>
      <c r="BP518" s="214"/>
      <c r="BQ518" s="214"/>
      <c r="BR518" s="214"/>
      <c r="BS518" s="214"/>
      <c r="BT518" s="214"/>
      <c r="BU518" s="214"/>
      <c r="BV518" s="214"/>
      <c r="BW518" s="214"/>
      <c r="BX518" s="214"/>
      <c r="BY518" s="214"/>
      <c r="BZ518" s="214"/>
      <c r="CA518" s="214"/>
      <c r="CB518" s="214"/>
      <c r="CC518" s="214"/>
      <c r="CD518" s="214"/>
      <c r="CE518" s="214"/>
      <c r="CF518" s="214"/>
    </row>
    <row r="519" spans="1:84" x14ac:dyDescent="0.25">
      <c r="A519" s="214"/>
      <c r="B519" s="214"/>
      <c r="C519" s="214"/>
      <c r="D519" s="214"/>
      <c r="E519" s="214"/>
      <c r="F519" s="214"/>
      <c r="G519" s="214"/>
      <c r="H519" s="214"/>
      <c r="I519" s="214"/>
      <c r="J519" s="214"/>
      <c r="K519" s="214"/>
      <c r="L519" s="214"/>
      <c r="M519" s="214"/>
      <c r="N519" s="214"/>
      <c r="O519" s="214"/>
      <c r="P519" s="214"/>
      <c r="Q519" s="214"/>
      <c r="R519" s="214"/>
      <c r="S519" s="214"/>
      <c r="T519" s="214"/>
      <c r="U519" s="214"/>
      <c r="V519" s="214"/>
      <c r="W519" s="214"/>
      <c r="X519" s="214"/>
      <c r="Y519" s="214"/>
      <c r="Z519" s="214"/>
      <c r="AA519" s="214"/>
      <c r="AB519" s="214"/>
      <c r="AC519" s="214"/>
      <c r="AD519" s="214"/>
      <c r="AE519" s="214"/>
      <c r="AF519" s="214"/>
      <c r="AG519" s="214"/>
      <c r="AH519" s="214"/>
      <c r="AI519" s="214"/>
      <c r="AJ519" s="214"/>
      <c r="AK519" s="214"/>
      <c r="AL519" s="214"/>
      <c r="AM519" s="214"/>
      <c r="AN519" s="214"/>
      <c r="AO519" s="214"/>
      <c r="AP519" s="214"/>
      <c r="AQ519" s="214"/>
      <c r="AR519" s="214"/>
      <c r="AS519" s="214"/>
      <c r="AT519" s="214"/>
      <c r="AU519" s="214"/>
      <c r="AV519" s="214"/>
      <c r="AW519" s="214"/>
      <c r="AX519" s="214"/>
      <c r="AY519" s="214"/>
      <c r="AZ519" s="214"/>
      <c r="BA519" s="214"/>
      <c r="BB519" s="214"/>
      <c r="BC519" s="214"/>
      <c r="BD519" s="214"/>
      <c r="BE519" s="214"/>
      <c r="BF519" s="214"/>
      <c r="BG519" s="214"/>
      <c r="BH519" s="214"/>
      <c r="BI519" s="214"/>
      <c r="BJ519" s="214"/>
      <c r="BK519" s="214"/>
      <c r="BL519" s="214"/>
      <c r="BM519" s="214"/>
      <c r="BN519" s="214"/>
      <c r="BO519" s="214"/>
      <c r="BP519" s="214"/>
      <c r="BQ519" s="214"/>
      <c r="BR519" s="214"/>
      <c r="BS519" s="214"/>
      <c r="BT519" s="214"/>
      <c r="BU519" s="214"/>
      <c r="BV519" s="214"/>
      <c r="BW519" s="214"/>
      <c r="BX519" s="214"/>
      <c r="BY519" s="214"/>
      <c r="BZ519" s="214"/>
      <c r="CA519" s="214"/>
      <c r="CB519" s="214"/>
      <c r="CC519" s="214"/>
      <c r="CD519" s="214"/>
      <c r="CE519" s="214"/>
      <c r="CF519" s="214"/>
    </row>
    <row r="520" spans="1:84" x14ac:dyDescent="0.25">
      <c r="A520" s="214"/>
      <c r="B520" s="214"/>
      <c r="C520" s="214"/>
      <c r="D520" s="214"/>
      <c r="E520" s="214"/>
      <c r="F520" s="214"/>
      <c r="G520" s="214"/>
      <c r="H520" s="214"/>
      <c r="I520" s="214"/>
      <c r="J520" s="214"/>
      <c r="K520" s="214"/>
      <c r="L520" s="214"/>
      <c r="M520" s="214"/>
      <c r="N520" s="214"/>
      <c r="O520" s="214"/>
      <c r="P520" s="214"/>
      <c r="Q520" s="214"/>
      <c r="R520" s="214"/>
      <c r="S520" s="214"/>
      <c r="T520" s="214"/>
      <c r="U520" s="214"/>
      <c r="V520" s="214"/>
      <c r="W520" s="214"/>
      <c r="X520" s="214"/>
      <c r="Y520" s="214"/>
      <c r="Z520" s="214"/>
      <c r="AA520" s="214"/>
      <c r="AB520" s="214"/>
      <c r="AC520" s="214"/>
      <c r="AD520" s="214"/>
      <c r="AE520" s="214"/>
      <c r="AF520" s="214"/>
      <c r="AG520" s="214"/>
      <c r="AH520" s="214"/>
      <c r="AI520" s="214"/>
      <c r="AJ520" s="214"/>
      <c r="AK520" s="214"/>
      <c r="AL520" s="214"/>
      <c r="AM520" s="214"/>
      <c r="AN520" s="214"/>
      <c r="AO520" s="214"/>
      <c r="AP520" s="214"/>
      <c r="AQ520" s="214"/>
      <c r="AR520" s="214"/>
      <c r="AS520" s="214"/>
      <c r="AT520" s="214"/>
      <c r="AU520" s="214"/>
      <c r="AV520" s="214"/>
      <c r="AW520" s="214"/>
      <c r="AX520" s="214"/>
      <c r="AY520" s="214"/>
      <c r="AZ520" s="214"/>
      <c r="BA520" s="214"/>
      <c r="BB520" s="214"/>
      <c r="BC520" s="214"/>
      <c r="BD520" s="214"/>
      <c r="BE520" s="214"/>
      <c r="BF520" s="214"/>
      <c r="BG520" s="214"/>
      <c r="BH520" s="214"/>
      <c r="BI520" s="214"/>
      <c r="BJ520" s="214"/>
      <c r="BK520" s="214"/>
      <c r="BL520" s="214"/>
      <c r="BM520" s="214"/>
      <c r="BN520" s="214"/>
      <c r="BO520" s="214"/>
      <c r="BP520" s="214"/>
      <c r="BQ520" s="214"/>
      <c r="BR520" s="214"/>
      <c r="BS520" s="214"/>
      <c r="BT520" s="214"/>
      <c r="BU520" s="214"/>
      <c r="BV520" s="214"/>
      <c r="BW520" s="214"/>
      <c r="BX520" s="214"/>
      <c r="BY520" s="214"/>
      <c r="BZ520" s="214"/>
      <c r="CA520" s="214"/>
      <c r="CB520" s="214"/>
      <c r="CC520" s="214"/>
      <c r="CD520" s="214"/>
      <c r="CE520" s="214"/>
      <c r="CF520" s="214"/>
    </row>
    <row r="521" spans="1:84" x14ac:dyDescent="0.25">
      <c r="A521" s="214"/>
      <c r="B521" s="214"/>
      <c r="C521" s="214"/>
      <c r="D521" s="214"/>
      <c r="E521" s="214"/>
      <c r="F521" s="214"/>
      <c r="G521" s="214"/>
      <c r="H521" s="214"/>
      <c r="I521" s="214"/>
      <c r="J521" s="214"/>
      <c r="K521" s="214"/>
      <c r="L521" s="214"/>
      <c r="M521" s="214"/>
      <c r="N521" s="214"/>
      <c r="O521" s="214"/>
      <c r="P521" s="214"/>
      <c r="Q521" s="214"/>
      <c r="R521" s="214"/>
      <c r="S521" s="214"/>
      <c r="T521" s="214"/>
      <c r="U521" s="214"/>
      <c r="V521" s="214"/>
      <c r="W521" s="214"/>
      <c r="X521" s="214"/>
      <c r="Y521" s="214"/>
      <c r="Z521" s="214"/>
      <c r="AA521" s="214"/>
      <c r="AB521" s="214"/>
      <c r="AC521" s="214"/>
      <c r="AD521" s="214"/>
      <c r="AE521" s="214"/>
      <c r="AF521" s="214"/>
      <c r="AG521" s="214"/>
      <c r="AH521" s="214"/>
      <c r="AI521" s="214"/>
      <c r="AJ521" s="214"/>
      <c r="AK521" s="214"/>
      <c r="AL521" s="214"/>
      <c r="AM521" s="214"/>
      <c r="AN521" s="214"/>
      <c r="AO521" s="214"/>
      <c r="AP521" s="214"/>
      <c r="AQ521" s="214"/>
      <c r="AR521" s="214"/>
      <c r="AS521" s="214"/>
      <c r="AT521" s="214"/>
      <c r="AU521" s="214"/>
      <c r="AV521" s="214"/>
      <c r="AW521" s="214"/>
      <c r="AX521" s="214"/>
      <c r="AY521" s="214"/>
      <c r="AZ521" s="214"/>
      <c r="BA521" s="214"/>
      <c r="BB521" s="214"/>
      <c r="BC521" s="214"/>
      <c r="BD521" s="214"/>
      <c r="BE521" s="214"/>
      <c r="BF521" s="214"/>
      <c r="BG521" s="214"/>
      <c r="BH521" s="214"/>
      <c r="BI521" s="214"/>
      <c r="BJ521" s="214"/>
      <c r="BK521" s="214"/>
      <c r="BL521" s="214"/>
      <c r="BM521" s="214"/>
      <c r="BN521" s="214"/>
      <c r="BO521" s="214"/>
      <c r="BP521" s="214"/>
      <c r="BQ521" s="214"/>
      <c r="BR521" s="214"/>
      <c r="BS521" s="214"/>
      <c r="BT521" s="214"/>
      <c r="BU521" s="214"/>
      <c r="BV521" s="214"/>
      <c r="BW521" s="214"/>
      <c r="BX521" s="214"/>
      <c r="BY521" s="214"/>
      <c r="BZ521" s="214"/>
      <c r="CA521" s="214"/>
      <c r="CB521" s="214"/>
      <c r="CC521" s="214"/>
      <c r="CD521" s="214"/>
      <c r="CE521" s="214"/>
      <c r="CF521" s="214"/>
    </row>
    <row r="522" spans="1:84" x14ac:dyDescent="0.25">
      <c r="A522" s="214"/>
      <c r="B522" s="214"/>
      <c r="C522" s="214"/>
      <c r="D522" s="214"/>
      <c r="E522" s="214"/>
      <c r="F522" s="214"/>
      <c r="G522" s="214"/>
      <c r="H522" s="214"/>
      <c r="I522" s="214"/>
      <c r="J522" s="214"/>
      <c r="K522" s="214"/>
      <c r="L522" s="214"/>
      <c r="M522" s="214"/>
      <c r="N522" s="214"/>
      <c r="O522" s="214"/>
      <c r="P522" s="214"/>
      <c r="Q522" s="214"/>
      <c r="R522" s="214"/>
      <c r="S522" s="214"/>
      <c r="T522" s="214"/>
      <c r="U522" s="214"/>
      <c r="V522" s="214"/>
      <c r="W522" s="214"/>
      <c r="X522" s="214"/>
      <c r="Y522" s="214"/>
      <c r="Z522" s="214"/>
      <c r="AA522" s="214"/>
      <c r="AB522" s="214"/>
      <c r="AC522" s="214"/>
      <c r="AD522" s="214"/>
      <c r="AE522" s="214"/>
      <c r="AF522" s="214"/>
      <c r="AG522" s="214"/>
      <c r="AH522" s="214"/>
      <c r="AI522" s="214"/>
      <c r="AJ522" s="214"/>
      <c r="AK522" s="214"/>
      <c r="AL522" s="214"/>
      <c r="AM522" s="214"/>
      <c r="AN522" s="214"/>
      <c r="AO522" s="214"/>
      <c r="AP522" s="214"/>
      <c r="AQ522" s="214"/>
      <c r="AR522" s="214"/>
      <c r="AS522" s="214"/>
      <c r="AT522" s="214"/>
      <c r="AU522" s="214"/>
      <c r="AV522" s="214"/>
      <c r="AW522" s="214"/>
      <c r="AX522" s="214"/>
      <c r="AY522" s="214"/>
      <c r="AZ522" s="214"/>
      <c r="BA522" s="214"/>
      <c r="BB522" s="214"/>
      <c r="BC522" s="214"/>
      <c r="BD522" s="214"/>
      <c r="BE522" s="214"/>
      <c r="BF522" s="214"/>
      <c r="BG522" s="214"/>
      <c r="BH522" s="214"/>
      <c r="BI522" s="214"/>
      <c r="BJ522" s="214"/>
      <c r="BK522" s="214"/>
      <c r="BL522" s="214"/>
      <c r="BM522" s="214"/>
      <c r="BN522" s="214"/>
      <c r="BO522" s="214"/>
      <c r="BP522" s="214"/>
      <c r="BQ522" s="214"/>
      <c r="BR522" s="214"/>
      <c r="BS522" s="214"/>
      <c r="BT522" s="214"/>
      <c r="BU522" s="214"/>
      <c r="BV522" s="214"/>
      <c r="BW522" s="214"/>
      <c r="BX522" s="214"/>
      <c r="BY522" s="214"/>
      <c r="BZ522" s="214"/>
      <c r="CA522" s="214"/>
      <c r="CB522" s="214"/>
      <c r="CC522" s="214"/>
      <c r="CD522" s="214"/>
      <c r="CE522" s="214"/>
      <c r="CF522" s="214"/>
    </row>
    <row r="523" spans="1:84" x14ac:dyDescent="0.25">
      <c r="A523" s="214"/>
      <c r="B523" s="214"/>
      <c r="C523" s="214"/>
      <c r="D523" s="214"/>
      <c r="E523" s="214"/>
      <c r="F523" s="214"/>
      <c r="G523" s="214"/>
      <c r="H523" s="214"/>
      <c r="I523" s="214"/>
      <c r="J523" s="214"/>
      <c r="K523" s="214"/>
      <c r="L523" s="214"/>
      <c r="M523" s="214"/>
      <c r="N523" s="214"/>
      <c r="O523" s="214"/>
      <c r="P523" s="214"/>
      <c r="Q523" s="214"/>
      <c r="R523" s="214"/>
      <c r="S523" s="214"/>
      <c r="T523" s="214"/>
      <c r="U523" s="214"/>
      <c r="V523" s="214"/>
      <c r="W523" s="214"/>
      <c r="X523" s="214"/>
      <c r="Y523" s="214"/>
      <c r="Z523" s="214"/>
      <c r="AA523" s="214"/>
      <c r="AB523" s="214"/>
      <c r="AC523" s="214"/>
      <c r="AD523" s="214"/>
      <c r="AE523" s="214"/>
      <c r="AF523" s="214"/>
      <c r="AG523" s="214"/>
      <c r="AH523" s="214"/>
      <c r="AI523" s="214"/>
      <c r="AJ523" s="214"/>
      <c r="AK523" s="214"/>
      <c r="AL523" s="214"/>
      <c r="AM523" s="214"/>
      <c r="AN523" s="214"/>
      <c r="AO523" s="214"/>
      <c r="AP523" s="214"/>
      <c r="AQ523" s="214"/>
      <c r="AR523" s="214"/>
      <c r="AS523" s="214"/>
      <c r="AT523" s="214"/>
      <c r="AU523" s="214"/>
      <c r="AV523" s="214"/>
      <c r="AW523" s="214"/>
      <c r="AX523" s="214"/>
      <c r="AY523" s="214"/>
      <c r="AZ523" s="214"/>
      <c r="BA523" s="214"/>
      <c r="BB523" s="214"/>
      <c r="BC523" s="214"/>
      <c r="BD523" s="214"/>
      <c r="BE523" s="214"/>
      <c r="BF523" s="214"/>
      <c r="BG523" s="214"/>
      <c r="BH523" s="214"/>
      <c r="BI523" s="214"/>
      <c r="BJ523" s="214"/>
      <c r="BK523" s="214"/>
      <c r="BL523" s="214"/>
      <c r="BM523" s="214"/>
      <c r="BN523" s="214"/>
      <c r="BO523" s="214"/>
      <c r="BP523" s="214"/>
      <c r="BQ523" s="214"/>
      <c r="BR523" s="214"/>
      <c r="BS523" s="214"/>
      <c r="BT523" s="214"/>
      <c r="BU523" s="214"/>
      <c r="BV523" s="214"/>
      <c r="BW523" s="214"/>
      <c r="BX523" s="214"/>
      <c r="BY523" s="214"/>
      <c r="BZ523" s="214"/>
      <c r="CA523" s="214"/>
      <c r="CB523" s="214"/>
      <c r="CC523" s="214"/>
      <c r="CD523" s="214"/>
      <c r="CE523" s="214"/>
      <c r="CF523" s="214"/>
    </row>
    <row r="524" spans="1:84" x14ac:dyDescent="0.25">
      <c r="A524" s="214"/>
      <c r="B524" s="214"/>
      <c r="C524" s="214"/>
      <c r="D524" s="214"/>
      <c r="E524" s="214"/>
      <c r="F524" s="214"/>
      <c r="G524" s="214"/>
      <c r="H524" s="214"/>
      <c r="I524" s="214"/>
      <c r="J524" s="214"/>
      <c r="K524" s="214"/>
      <c r="L524" s="214"/>
      <c r="M524" s="214"/>
      <c r="N524" s="214"/>
      <c r="O524" s="214"/>
      <c r="P524" s="214"/>
      <c r="Q524" s="214"/>
      <c r="R524" s="214"/>
      <c r="S524" s="214"/>
      <c r="T524" s="214"/>
      <c r="U524" s="214"/>
      <c r="V524" s="214"/>
      <c r="W524" s="214"/>
      <c r="X524" s="214"/>
      <c r="Y524" s="214"/>
      <c r="Z524" s="214"/>
      <c r="AA524" s="214"/>
      <c r="AB524" s="214"/>
      <c r="AC524" s="214"/>
      <c r="AD524" s="214"/>
      <c r="AE524" s="214"/>
      <c r="AF524" s="214"/>
      <c r="AG524" s="214"/>
      <c r="AH524" s="214"/>
      <c r="AI524" s="214"/>
      <c r="AJ524" s="214"/>
      <c r="AK524" s="214"/>
      <c r="AL524" s="214"/>
      <c r="AM524" s="214"/>
      <c r="AN524" s="214"/>
      <c r="AO524" s="214"/>
      <c r="AP524" s="214"/>
      <c r="AQ524" s="214"/>
      <c r="AR524" s="214"/>
      <c r="AS524" s="214"/>
      <c r="AT524" s="214"/>
      <c r="AU524" s="214"/>
      <c r="AV524" s="214"/>
      <c r="AW524" s="214"/>
      <c r="AX524" s="214"/>
      <c r="AY524" s="214"/>
      <c r="AZ524" s="214"/>
      <c r="BA524" s="214"/>
      <c r="BB524" s="214"/>
      <c r="BC524" s="214"/>
      <c r="BD524" s="214"/>
      <c r="BE524" s="214"/>
      <c r="BF524" s="214"/>
      <c r="BG524" s="214"/>
      <c r="BH524" s="214"/>
      <c r="BI524" s="214"/>
      <c r="BJ524" s="214"/>
      <c r="BK524" s="214"/>
      <c r="BL524" s="214"/>
      <c r="BM524" s="214"/>
      <c r="BN524" s="214"/>
      <c r="BO524" s="214"/>
      <c r="BP524" s="214"/>
      <c r="BQ524" s="214"/>
      <c r="BR524" s="214"/>
      <c r="BS524" s="214"/>
      <c r="BT524" s="214"/>
      <c r="BU524" s="214"/>
      <c r="BV524" s="214"/>
      <c r="BW524" s="214"/>
      <c r="BX524" s="214"/>
      <c r="BY524" s="214"/>
      <c r="BZ524" s="214"/>
      <c r="CA524" s="214"/>
      <c r="CB524" s="214"/>
      <c r="CC524" s="214"/>
      <c r="CD524" s="214"/>
      <c r="CE524" s="214"/>
      <c r="CF524" s="214"/>
    </row>
    <row r="525" spans="1:84" x14ac:dyDescent="0.25">
      <c r="A525" s="214"/>
      <c r="B525" s="214"/>
      <c r="C525" s="214"/>
      <c r="D525" s="214"/>
      <c r="E525" s="214"/>
      <c r="F525" s="214"/>
      <c r="G525" s="214"/>
      <c r="H525" s="214"/>
      <c r="I525" s="214"/>
      <c r="J525" s="214"/>
      <c r="K525" s="214"/>
      <c r="L525" s="214"/>
      <c r="M525" s="214"/>
      <c r="N525" s="214"/>
      <c r="O525" s="214"/>
      <c r="P525" s="214"/>
      <c r="Q525" s="214"/>
      <c r="R525" s="214"/>
      <c r="S525" s="214"/>
      <c r="T525" s="214"/>
      <c r="U525" s="214"/>
      <c r="V525" s="214"/>
      <c r="W525" s="214"/>
      <c r="X525" s="214"/>
      <c r="Y525" s="214"/>
      <c r="Z525" s="214"/>
      <c r="AA525" s="214"/>
      <c r="AB525" s="214"/>
      <c r="AC525" s="214"/>
      <c r="AD525" s="214"/>
      <c r="AE525" s="214"/>
      <c r="AF525" s="214"/>
      <c r="AG525" s="214"/>
      <c r="AH525" s="214"/>
      <c r="AI525" s="214"/>
      <c r="AJ525" s="214"/>
      <c r="AK525" s="214"/>
      <c r="AL525" s="214"/>
      <c r="AM525" s="214"/>
      <c r="AN525" s="214"/>
      <c r="AO525" s="214"/>
      <c r="AP525" s="214"/>
      <c r="AQ525" s="214"/>
      <c r="AR525" s="214"/>
      <c r="AS525" s="214"/>
      <c r="AT525" s="214"/>
      <c r="AU525" s="214"/>
      <c r="AV525" s="214"/>
      <c r="AW525" s="214"/>
      <c r="AX525" s="214"/>
      <c r="AY525" s="214"/>
      <c r="AZ525" s="214"/>
      <c r="BA525" s="214"/>
      <c r="BB525" s="214"/>
      <c r="BC525" s="214"/>
      <c r="BD525" s="214"/>
      <c r="BE525" s="214"/>
      <c r="BF525" s="214"/>
      <c r="BG525" s="214"/>
      <c r="BH525" s="214"/>
      <c r="BI525" s="214"/>
      <c r="BJ525" s="214"/>
      <c r="BK525" s="214"/>
      <c r="BL525" s="214"/>
      <c r="BM525" s="214"/>
      <c r="BN525" s="214"/>
      <c r="BO525" s="214"/>
      <c r="BP525" s="214"/>
      <c r="BQ525" s="214"/>
      <c r="BR525" s="214"/>
      <c r="BS525" s="214"/>
      <c r="BT525" s="214"/>
      <c r="BU525" s="214"/>
      <c r="BV525" s="214"/>
      <c r="BW525" s="214"/>
      <c r="BX525" s="214"/>
      <c r="BY525" s="214"/>
      <c r="BZ525" s="214"/>
      <c r="CA525" s="214"/>
      <c r="CB525" s="214"/>
      <c r="CC525" s="214"/>
      <c r="CD525" s="214"/>
      <c r="CE525" s="214"/>
      <c r="CF525" s="214"/>
    </row>
    <row r="526" spans="1:84" x14ac:dyDescent="0.25">
      <c r="A526" s="214"/>
      <c r="B526" s="214"/>
      <c r="C526" s="214"/>
      <c r="D526" s="214"/>
      <c r="E526" s="214"/>
      <c r="F526" s="214"/>
      <c r="G526" s="214"/>
      <c r="H526" s="214"/>
      <c r="I526" s="214"/>
      <c r="J526" s="214"/>
      <c r="K526" s="214"/>
      <c r="L526" s="214"/>
      <c r="M526" s="214"/>
      <c r="N526" s="214"/>
      <c r="O526" s="214"/>
      <c r="P526" s="214"/>
      <c r="Q526" s="214"/>
      <c r="R526" s="214"/>
      <c r="S526" s="214"/>
      <c r="T526" s="214"/>
      <c r="U526" s="214"/>
      <c r="V526" s="214"/>
      <c r="W526" s="214"/>
      <c r="X526" s="214"/>
      <c r="Y526" s="214"/>
      <c r="Z526" s="214"/>
      <c r="AA526" s="214"/>
      <c r="AB526" s="214"/>
      <c r="AC526" s="214"/>
      <c r="AD526" s="214"/>
      <c r="AE526" s="214"/>
      <c r="AF526" s="214"/>
      <c r="AG526" s="214"/>
      <c r="AH526" s="214"/>
      <c r="AI526" s="214"/>
      <c r="AJ526" s="214"/>
      <c r="AK526" s="214"/>
      <c r="AL526" s="214"/>
      <c r="AM526" s="214"/>
      <c r="AN526" s="214"/>
      <c r="AO526" s="214"/>
      <c r="AP526" s="214"/>
      <c r="AQ526" s="214"/>
      <c r="AR526" s="214"/>
      <c r="AS526" s="214"/>
      <c r="AT526" s="214"/>
      <c r="AU526" s="214"/>
      <c r="AV526" s="214"/>
      <c r="AW526" s="214"/>
      <c r="AX526" s="214"/>
      <c r="AY526" s="214"/>
      <c r="AZ526" s="214"/>
      <c r="BA526" s="214"/>
      <c r="BB526" s="214"/>
      <c r="BC526" s="214"/>
      <c r="BD526" s="214"/>
      <c r="BE526" s="214"/>
      <c r="BF526" s="214"/>
      <c r="BG526" s="214"/>
      <c r="BH526" s="214"/>
      <c r="BI526" s="214"/>
      <c r="BJ526" s="214"/>
      <c r="BK526" s="214"/>
      <c r="BL526" s="214"/>
      <c r="BM526" s="214"/>
      <c r="BN526" s="214"/>
      <c r="BO526" s="214"/>
      <c r="BP526" s="214"/>
      <c r="BQ526" s="214"/>
      <c r="BR526" s="214"/>
      <c r="BS526" s="214"/>
      <c r="BT526" s="214"/>
      <c r="BU526" s="214"/>
      <c r="BV526" s="214"/>
      <c r="BW526" s="214"/>
      <c r="BX526" s="214"/>
      <c r="BY526" s="214"/>
      <c r="BZ526" s="214"/>
      <c r="CA526" s="214"/>
      <c r="CB526" s="214"/>
      <c r="CC526" s="214"/>
      <c r="CD526" s="214"/>
      <c r="CE526" s="214"/>
      <c r="CF526" s="214"/>
    </row>
    <row r="527" spans="1:84" x14ac:dyDescent="0.25">
      <c r="A527" s="214"/>
      <c r="B527" s="214"/>
      <c r="C527" s="214"/>
      <c r="D527" s="214"/>
      <c r="E527" s="214"/>
      <c r="F527" s="214"/>
      <c r="G527" s="214"/>
      <c r="H527" s="214"/>
      <c r="I527" s="214"/>
      <c r="J527" s="214"/>
      <c r="K527" s="214"/>
      <c r="L527" s="214"/>
      <c r="M527" s="214"/>
      <c r="N527" s="214"/>
      <c r="O527" s="214"/>
      <c r="P527" s="214"/>
      <c r="Q527" s="214"/>
      <c r="R527" s="214"/>
      <c r="S527" s="214"/>
      <c r="T527" s="214"/>
      <c r="U527" s="214"/>
      <c r="V527" s="214"/>
      <c r="W527" s="214"/>
      <c r="X527" s="214"/>
      <c r="Y527" s="214"/>
      <c r="Z527" s="214"/>
      <c r="AA527" s="214"/>
      <c r="AB527" s="214"/>
      <c r="AC527" s="214"/>
      <c r="AD527" s="214"/>
      <c r="AE527" s="214"/>
      <c r="AF527" s="214"/>
      <c r="AG527" s="214"/>
      <c r="AH527" s="214"/>
      <c r="AI527" s="214"/>
      <c r="AJ527" s="214"/>
      <c r="AK527" s="214"/>
      <c r="AL527" s="214"/>
      <c r="AM527" s="214"/>
      <c r="AN527" s="214"/>
      <c r="AO527" s="214"/>
      <c r="AP527" s="214"/>
      <c r="AQ527" s="214"/>
      <c r="AR527" s="214"/>
      <c r="AS527" s="214"/>
      <c r="AT527" s="214"/>
      <c r="AU527" s="214"/>
      <c r="AV527" s="214"/>
      <c r="AW527" s="214"/>
      <c r="AX527" s="214"/>
      <c r="AY527" s="214"/>
      <c r="AZ527" s="214"/>
      <c r="BA527" s="214"/>
      <c r="BB527" s="214"/>
      <c r="BC527" s="214"/>
      <c r="BD527" s="214"/>
      <c r="BE527" s="214"/>
      <c r="BF527" s="214"/>
      <c r="BG527" s="214"/>
      <c r="BH527" s="214"/>
      <c r="BI527" s="214"/>
      <c r="BJ527" s="214"/>
      <c r="BK527" s="214"/>
      <c r="BL527" s="214"/>
      <c r="BM527" s="214"/>
      <c r="BN527" s="214"/>
      <c r="BO527" s="214"/>
      <c r="BP527" s="214"/>
      <c r="BQ527" s="214"/>
      <c r="BR527" s="214"/>
      <c r="BS527" s="214"/>
      <c r="BT527" s="214"/>
      <c r="BU527" s="214"/>
      <c r="BV527" s="214"/>
      <c r="BW527" s="214"/>
      <c r="BX527" s="214"/>
      <c r="BY527" s="214"/>
      <c r="BZ527" s="214"/>
      <c r="CA527" s="214"/>
      <c r="CB527" s="214"/>
      <c r="CC527" s="214"/>
      <c r="CD527" s="214"/>
      <c r="CE527" s="214"/>
      <c r="CF527" s="214"/>
    </row>
    <row r="528" spans="1:84" x14ac:dyDescent="0.25">
      <c r="A528" s="214"/>
      <c r="B528" s="214"/>
      <c r="C528" s="214"/>
      <c r="D528" s="214"/>
      <c r="E528" s="214"/>
      <c r="F528" s="214"/>
      <c r="G528" s="214"/>
      <c r="H528" s="214"/>
      <c r="I528" s="214"/>
      <c r="J528" s="214"/>
      <c r="K528" s="214"/>
      <c r="L528" s="214"/>
      <c r="M528" s="214"/>
      <c r="N528" s="214"/>
      <c r="O528" s="214"/>
      <c r="P528" s="214"/>
      <c r="Q528" s="214"/>
      <c r="R528" s="214"/>
      <c r="S528" s="214"/>
      <c r="T528" s="214"/>
      <c r="U528" s="214"/>
      <c r="V528" s="214"/>
      <c r="W528" s="214"/>
      <c r="X528" s="214"/>
      <c r="Y528" s="214"/>
      <c r="Z528" s="214"/>
      <c r="AA528" s="214"/>
      <c r="AB528" s="214"/>
      <c r="AC528" s="214"/>
      <c r="AD528" s="214"/>
      <c r="AE528" s="214"/>
      <c r="AF528" s="214"/>
      <c r="AG528" s="214"/>
      <c r="AH528" s="214"/>
      <c r="AI528" s="214"/>
      <c r="AJ528" s="214"/>
      <c r="AK528" s="214"/>
      <c r="AL528" s="214"/>
      <c r="AM528" s="214"/>
      <c r="AN528" s="214"/>
      <c r="AO528" s="214"/>
      <c r="AP528" s="214"/>
      <c r="AQ528" s="214"/>
      <c r="AR528" s="214"/>
      <c r="AS528" s="214"/>
      <c r="AT528" s="214"/>
      <c r="AU528" s="214"/>
      <c r="AV528" s="214"/>
      <c r="AW528" s="214"/>
      <c r="AX528" s="214"/>
      <c r="AY528" s="214"/>
      <c r="AZ528" s="214"/>
      <c r="BA528" s="214"/>
      <c r="BB528" s="214"/>
      <c r="BC528" s="214"/>
      <c r="BD528" s="214"/>
      <c r="BE528" s="214"/>
      <c r="BF528" s="214"/>
      <c r="BG528" s="214"/>
      <c r="BH528" s="214"/>
      <c r="BI528" s="214"/>
      <c r="BJ528" s="214"/>
      <c r="BK528" s="214"/>
      <c r="BL528" s="214"/>
      <c r="BM528" s="214"/>
      <c r="BN528" s="214"/>
      <c r="BO528" s="214"/>
      <c r="BP528" s="214"/>
      <c r="BQ528" s="214"/>
      <c r="BR528" s="214"/>
      <c r="BS528" s="214"/>
      <c r="BT528" s="214"/>
      <c r="BU528" s="214"/>
      <c r="BV528" s="214"/>
      <c r="BW528" s="214"/>
      <c r="BX528" s="214"/>
      <c r="BY528" s="214"/>
      <c r="BZ528" s="214"/>
      <c r="CA528" s="214"/>
      <c r="CB528" s="214"/>
      <c r="CC528" s="214"/>
      <c r="CD528" s="214"/>
      <c r="CE528" s="214"/>
      <c r="CF528" s="214"/>
    </row>
    <row r="529" spans="1:84" x14ac:dyDescent="0.25">
      <c r="A529" s="214"/>
      <c r="B529" s="214"/>
      <c r="C529" s="214"/>
      <c r="D529" s="214"/>
      <c r="E529" s="214"/>
      <c r="F529" s="214"/>
      <c r="G529" s="214"/>
      <c r="H529" s="214"/>
      <c r="I529" s="214"/>
      <c r="J529" s="214"/>
      <c r="K529" s="214"/>
      <c r="L529" s="214"/>
      <c r="M529" s="214"/>
      <c r="N529" s="214"/>
      <c r="O529" s="214"/>
      <c r="P529" s="214"/>
      <c r="Q529" s="214"/>
      <c r="R529" s="214"/>
      <c r="S529" s="214"/>
      <c r="T529" s="214"/>
      <c r="U529" s="214"/>
      <c r="V529" s="214"/>
      <c r="W529" s="214"/>
      <c r="X529" s="214"/>
      <c r="Y529" s="214"/>
      <c r="Z529" s="214"/>
      <c r="AA529" s="214"/>
      <c r="AB529" s="214"/>
      <c r="AC529" s="214"/>
      <c r="AD529" s="214"/>
      <c r="AE529" s="214"/>
      <c r="AF529" s="214"/>
      <c r="AG529" s="214"/>
      <c r="AH529" s="214"/>
      <c r="AI529" s="214"/>
      <c r="AJ529" s="214"/>
      <c r="AK529" s="214"/>
      <c r="AL529" s="214"/>
      <c r="AM529" s="214"/>
      <c r="AN529" s="214"/>
      <c r="AO529" s="214"/>
      <c r="AP529" s="214"/>
      <c r="AQ529" s="214"/>
      <c r="AR529" s="214"/>
      <c r="AS529" s="214"/>
      <c r="AT529" s="214"/>
      <c r="AU529" s="214"/>
      <c r="AV529" s="214"/>
      <c r="AW529" s="214"/>
      <c r="AX529" s="214"/>
      <c r="AY529" s="214"/>
      <c r="AZ529" s="214"/>
      <c r="BA529" s="214"/>
      <c r="BB529" s="214"/>
      <c r="BC529" s="214"/>
      <c r="BD529" s="214"/>
      <c r="BE529" s="214"/>
      <c r="BF529" s="214"/>
      <c r="BG529" s="214"/>
      <c r="BH529" s="214"/>
      <c r="BI529" s="214"/>
      <c r="BJ529" s="214"/>
      <c r="BK529" s="214"/>
      <c r="BL529" s="214"/>
      <c r="BM529" s="214"/>
      <c r="BN529" s="214"/>
      <c r="BO529" s="214"/>
      <c r="BP529" s="214"/>
      <c r="BQ529" s="214"/>
      <c r="BR529" s="214"/>
      <c r="BS529" s="214"/>
      <c r="BT529" s="214"/>
      <c r="BU529" s="214"/>
      <c r="BV529" s="214"/>
      <c r="BW529" s="214"/>
      <c r="BX529" s="214"/>
      <c r="BY529" s="214"/>
      <c r="BZ529" s="214"/>
      <c r="CA529" s="214"/>
      <c r="CB529" s="214"/>
      <c r="CC529" s="214"/>
      <c r="CD529" s="214"/>
      <c r="CE529" s="214"/>
      <c r="CF529" s="214"/>
    </row>
    <row r="530" spans="1:84" x14ac:dyDescent="0.25">
      <c r="A530" s="214"/>
      <c r="B530" s="214"/>
      <c r="C530" s="214"/>
      <c r="D530" s="214"/>
      <c r="E530" s="214"/>
      <c r="F530" s="214"/>
      <c r="G530" s="214"/>
      <c r="H530" s="214"/>
      <c r="I530" s="214"/>
      <c r="J530" s="214"/>
      <c r="K530" s="214"/>
      <c r="L530" s="214"/>
      <c r="M530" s="214"/>
      <c r="N530" s="214"/>
      <c r="O530" s="214"/>
      <c r="P530" s="214"/>
      <c r="Q530" s="214"/>
      <c r="R530" s="214"/>
      <c r="S530" s="214"/>
      <c r="T530" s="214"/>
      <c r="U530" s="214"/>
      <c r="V530" s="214"/>
      <c r="W530" s="214"/>
      <c r="X530" s="214"/>
      <c r="Y530" s="214"/>
      <c r="Z530" s="214"/>
      <c r="AA530" s="214"/>
      <c r="AB530" s="214"/>
      <c r="AC530" s="214"/>
      <c r="AD530" s="214"/>
      <c r="AE530" s="214"/>
      <c r="AF530" s="214"/>
      <c r="AG530" s="214"/>
      <c r="AH530" s="214"/>
      <c r="AI530" s="214"/>
      <c r="AJ530" s="214"/>
      <c r="AK530" s="214"/>
      <c r="AL530" s="214"/>
      <c r="AM530" s="214"/>
      <c r="AN530" s="214"/>
      <c r="AO530" s="214"/>
      <c r="AP530" s="214"/>
      <c r="AQ530" s="214"/>
      <c r="AR530" s="214"/>
      <c r="AS530" s="214"/>
      <c r="AT530" s="214"/>
      <c r="AU530" s="214"/>
      <c r="AV530" s="214"/>
      <c r="AW530" s="214"/>
      <c r="AX530" s="214"/>
      <c r="AY530" s="214"/>
      <c r="AZ530" s="214"/>
      <c r="BA530" s="214"/>
      <c r="BB530" s="214"/>
      <c r="BC530" s="214"/>
      <c r="BD530" s="214"/>
      <c r="BE530" s="214"/>
      <c r="BF530" s="214"/>
      <c r="BG530" s="214"/>
      <c r="BH530" s="214"/>
      <c r="BI530" s="214"/>
      <c r="BJ530" s="214"/>
      <c r="BK530" s="214"/>
      <c r="BL530" s="214"/>
      <c r="BM530" s="214"/>
      <c r="BN530" s="214"/>
      <c r="BO530" s="214"/>
      <c r="BP530" s="214"/>
      <c r="BQ530" s="214"/>
      <c r="BR530" s="214"/>
      <c r="BS530" s="214"/>
      <c r="BT530" s="214"/>
      <c r="BU530" s="214"/>
      <c r="BV530" s="214"/>
      <c r="BW530" s="214"/>
      <c r="BX530" s="214"/>
      <c r="BY530" s="214"/>
      <c r="BZ530" s="214"/>
      <c r="CA530" s="214"/>
      <c r="CB530" s="214"/>
      <c r="CC530" s="214"/>
      <c r="CD530" s="214"/>
      <c r="CE530" s="214"/>
      <c r="CF530" s="214"/>
    </row>
    <row r="531" spans="1:84" x14ac:dyDescent="0.25">
      <c r="A531" s="214"/>
      <c r="B531" s="214"/>
      <c r="C531" s="214"/>
      <c r="D531" s="214"/>
      <c r="E531" s="214"/>
      <c r="F531" s="214"/>
      <c r="G531" s="214"/>
      <c r="H531" s="214"/>
      <c r="I531" s="214"/>
      <c r="J531" s="214"/>
      <c r="K531" s="214"/>
      <c r="L531" s="214"/>
      <c r="M531" s="214"/>
      <c r="N531" s="214"/>
      <c r="O531" s="214"/>
      <c r="P531" s="214"/>
      <c r="Q531" s="214"/>
      <c r="R531" s="214"/>
      <c r="S531" s="214"/>
      <c r="T531" s="214"/>
      <c r="U531" s="214"/>
      <c r="V531" s="214"/>
      <c r="W531" s="214"/>
      <c r="X531" s="214"/>
      <c r="Y531" s="214"/>
      <c r="Z531" s="214"/>
      <c r="AA531" s="214"/>
      <c r="AB531" s="214"/>
      <c r="AC531" s="214"/>
      <c r="AD531" s="214"/>
      <c r="AE531" s="214"/>
      <c r="AF531" s="214"/>
      <c r="AG531" s="214"/>
      <c r="AH531" s="214"/>
      <c r="AI531" s="214"/>
      <c r="AJ531" s="214"/>
      <c r="AK531" s="214"/>
      <c r="AL531" s="214"/>
      <c r="AM531" s="214"/>
      <c r="AN531" s="214"/>
      <c r="AO531" s="214"/>
      <c r="AP531" s="214"/>
      <c r="AQ531" s="214"/>
      <c r="AR531" s="214"/>
      <c r="AS531" s="214"/>
      <c r="AT531" s="214"/>
      <c r="AU531" s="214"/>
      <c r="AV531" s="214"/>
      <c r="AW531" s="214"/>
      <c r="AX531" s="214"/>
      <c r="AY531" s="214"/>
      <c r="AZ531" s="214"/>
      <c r="BA531" s="214"/>
      <c r="BB531" s="214"/>
      <c r="BC531" s="214"/>
      <c r="BD531" s="214"/>
      <c r="BE531" s="214"/>
      <c r="BF531" s="214"/>
      <c r="BG531" s="214"/>
      <c r="BH531" s="214"/>
      <c r="BI531" s="214"/>
      <c r="BJ531" s="214"/>
      <c r="BK531" s="214"/>
      <c r="BL531" s="214"/>
      <c r="BM531" s="214"/>
      <c r="BN531" s="214"/>
      <c r="BO531" s="214"/>
      <c r="BP531" s="214"/>
      <c r="BQ531" s="214"/>
      <c r="BR531" s="214"/>
      <c r="BS531" s="214"/>
      <c r="BT531" s="214"/>
      <c r="BU531" s="214"/>
      <c r="BV531" s="214"/>
      <c r="BW531" s="214"/>
      <c r="BX531" s="214"/>
      <c r="BY531" s="214"/>
      <c r="BZ531" s="214"/>
      <c r="CA531" s="214"/>
      <c r="CB531" s="214"/>
      <c r="CC531" s="214"/>
      <c r="CD531" s="214"/>
      <c r="CE531" s="214"/>
      <c r="CF531" s="214"/>
    </row>
    <row r="532" spans="1:84" x14ac:dyDescent="0.25">
      <c r="A532" s="214"/>
      <c r="B532" s="214"/>
      <c r="C532" s="214"/>
      <c r="D532" s="214"/>
      <c r="E532" s="214"/>
      <c r="F532" s="214"/>
      <c r="G532" s="214"/>
      <c r="H532" s="214"/>
      <c r="I532" s="214"/>
      <c r="J532" s="214"/>
      <c r="K532" s="214"/>
      <c r="L532" s="214"/>
      <c r="M532" s="214"/>
      <c r="N532" s="214"/>
      <c r="O532" s="214"/>
      <c r="P532" s="214"/>
      <c r="Q532" s="214"/>
      <c r="R532" s="214"/>
      <c r="S532" s="214"/>
      <c r="T532" s="214"/>
      <c r="U532" s="214"/>
      <c r="V532" s="214"/>
      <c r="W532" s="214"/>
      <c r="X532" s="214"/>
      <c r="Y532" s="214"/>
      <c r="Z532" s="214"/>
      <c r="AA532" s="214"/>
      <c r="AB532" s="214"/>
      <c r="AC532" s="214"/>
      <c r="AD532" s="214"/>
      <c r="AE532" s="214"/>
      <c r="AF532" s="214"/>
      <c r="AG532" s="214"/>
      <c r="AH532" s="214"/>
      <c r="AI532" s="214"/>
      <c r="AJ532" s="214"/>
      <c r="AK532" s="214"/>
      <c r="AL532" s="214"/>
      <c r="AM532" s="214"/>
      <c r="AN532" s="214"/>
      <c r="AO532" s="214"/>
      <c r="AP532" s="214"/>
      <c r="AQ532" s="214"/>
      <c r="AR532" s="214"/>
      <c r="AS532" s="214"/>
      <c r="AT532" s="214"/>
      <c r="AU532" s="214"/>
      <c r="AV532" s="214"/>
      <c r="AW532" s="214"/>
      <c r="AX532" s="214"/>
      <c r="AY532" s="214"/>
      <c r="AZ532" s="214"/>
      <c r="BA532" s="214"/>
      <c r="BB532" s="214"/>
      <c r="BC532" s="214"/>
      <c r="BD532" s="214"/>
      <c r="BE532" s="214"/>
      <c r="BF532" s="214"/>
      <c r="BG532" s="214"/>
      <c r="BH532" s="214"/>
      <c r="BI532" s="214"/>
      <c r="BJ532" s="214"/>
      <c r="BK532" s="214"/>
      <c r="BL532" s="214"/>
      <c r="BM532" s="214"/>
      <c r="BN532" s="214"/>
      <c r="BO532" s="214"/>
      <c r="BP532" s="214"/>
      <c r="BQ532" s="214"/>
      <c r="BR532" s="214"/>
      <c r="BS532" s="214"/>
      <c r="BT532" s="214"/>
      <c r="BU532" s="214"/>
      <c r="BV532" s="214"/>
      <c r="BW532" s="214"/>
      <c r="BX532" s="214"/>
      <c r="BY532" s="214"/>
      <c r="BZ532" s="214"/>
      <c r="CA532" s="214"/>
      <c r="CB532" s="214"/>
      <c r="CC532" s="214"/>
      <c r="CD532" s="214"/>
      <c r="CE532" s="214"/>
      <c r="CF532" s="214"/>
    </row>
    <row r="533" spans="1:84" x14ac:dyDescent="0.25">
      <c r="A533" s="214"/>
      <c r="B533" s="214"/>
      <c r="C533" s="214"/>
      <c r="D533" s="214"/>
      <c r="E533" s="214"/>
      <c r="F533" s="214"/>
      <c r="G533" s="214"/>
      <c r="H533" s="214"/>
      <c r="I533" s="214"/>
      <c r="J533" s="214"/>
      <c r="K533" s="214"/>
      <c r="L533" s="214"/>
      <c r="M533" s="214"/>
      <c r="N533" s="214"/>
      <c r="O533" s="214"/>
      <c r="P533" s="214"/>
      <c r="Q533" s="214"/>
      <c r="R533" s="214"/>
      <c r="S533" s="214"/>
      <c r="T533" s="214"/>
      <c r="U533" s="214"/>
      <c r="V533" s="214"/>
      <c r="W533" s="214"/>
      <c r="X533" s="214"/>
      <c r="Y533" s="214"/>
      <c r="Z533" s="214"/>
      <c r="AA533" s="214"/>
      <c r="AB533" s="214"/>
      <c r="AC533" s="214"/>
      <c r="AD533" s="214"/>
      <c r="AE533" s="214"/>
      <c r="AF533" s="214"/>
      <c r="AG533" s="214"/>
      <c r="AH533" s="214"/>
      <c r="AI533" s="214"/>
      <c r="AJ533" s="214"/>
      <c r="AK533" s="214"/>
      <c r="AL533" s="214"/>
      <c r="AM533" s="214"/>
      <c r="AN533" s="214"/>
      <c r="AO533" s="214"/>
      <c r="AP533" s="214"/>
      <c r="AQ533" s="214"/>
      <c r="AR533" s="214"/>
      <c r="AS533" s="214"/>
      <c r="AT533" s="214"/>
      <c r="AU533" s="214"/>
      <c r="AV533" s="214"/>
      <c r="AW533" s="214"/>
      <c r="AX533" s="214"/>
      <c r="AY533" s="214"/>
      <c r="AZ533" s="214"/>
      <c r="BA533" s="214"/>
      <c r="BB533" s="214"/>
      <c r="BC533" s="214"/>
      <c r="BD533" s="214"/>
      <c r="BE533" s="214"/>
      <c r="BF533" s="214"/>
      <c r="BG533" s="214"/>
      <c r="BH533" s="214"/>
      <c r="BI533" s="214"/>
      <c r="BJ533" s="214"/>
      <c r="BK533" s="214"/>
      <c r="BL533" s="214"/>
      <c r="BM533" s="214"/>
      <c r="BN533" s="214"/>
      <c r="BO533" s="214"/>
      <c r="BP533" s="214"/>
      <c r="BQ533" s="214"/>
      <c r="BR533" s="214"/>
      <c r="BS533" s="214"/>
      <c r="BT533" s="214"/>
      <c r="BU533" s="214"/>
      <c r="BV533" s="214"/>
      <c r="BW533" s="214"/>
      <c r="BX533" s="214"/>
      <c r="BY533" s="214"/>
      <c r="BZ533" s="214"/>
      <c r="CA533" s="214"/>
      <c r="CB533" s="214"/>
      <c r="CC533" s="214"/>
      <c r="CD533" s="214"/>
      <c r="CE533" s="214"/>
      <c r="CF533" s="214"/>
    </row>
    <row r="534" spans="1:84" x14ac:dyDescent="0.25">
      <c r="A534" s="214"/>
      <c r="B534" s="214"/>
      <c r="C534" s="214"/>
      <c r="D534" s="214"/>
      <c r="E534" s="214"/>
      <c r="F534" s="214"/>
      <c r="G534" s="214"/>
      <c r="H534" s="214"/>
      <c r="I534" s="214"/>
      <c r="J534" s="214"/>
      <c r="K534" s="214"/>
      <c r="L534" s="214"/>
      <c r="M534" s="214"/>
      <c r="N534" s="214"/>
      <c r="O534" s="214"/>
      <c r="P534" s="214"/>
      <c r="Q534" s="214"/>
      <c r="R534" s="214"/>
      <c r="S534" s="214"/>
      <c r="T534" s="214"/>
      <c r="U534" s="214"/>
      <c r="V534" s="214"/>
      <c r="W534" s="214"/>
      <c r="X534" s="214"/>
      <c r="Y534" s="214"/>
      <c r="Z534" s="214"/>
      <c r="AA534" s="214"/>
      <c r="AB534" s="214"/>
      <c r="AC534" s="214"/>
      <c r="AD534" s="214"/>
      <c r="AE534" s="214"/>
      <c r="AF534" s="214"/>
      <c r="AG534" s="214"/>
      <c r="AH534" s="214"/>
      <c r="AI534" s="214"/>
      <c r="AJ534" s="214"/>
      <c r="AK534" s="214"/>
      <c r="AL534" s="214"/>
      <c r="AM534" s="214"/>
      <c r="AN534" s="214"/>
      <c r="AO534" s="214"/>
      <c r="AP534" s="214"/>
      <c r="AQ534" s="214"/>
      <c r="AR534" s="214"/>
      <c r="AS534" s="214"/>
      <c r="AT534" s="214"/>
      <c r="AU534" s="214"/>
      <c r="AV534" s="214"/>
      <c r="AW534" s="214"/>
      <c r="AX534" s="214"/>
      <c r="AY534" s="214"/>
      <c r="AZ534" s="214"/>
      <c r="BA534" s="214"/>
      <c r="BB534" s="214"/>
      <c r="BC534" s="214"/>
      <c r="BD534" s="214"/>
      <c r="BE534" s="214"/>
      <c r="BF534" s="214"/>
      <c r="BG534" s="214"/>
      <c r="BH534" s="214"/>
      <c r="BI534" s="214"/>
      <c r="BJ534" s="214"/>
      <c r="BK534" s="214"/>
      <c r="BL534" s="214"/>
      <c r="BM534" s="214"/>
      <c r="BN534" s="214"/>
      <c r="BO534" s="214"/>
      <c r="BP534" s="214"/>
      <c r="BQ534" s="214"/>
      <c r="BR534" s="214"/>
      <c r="BS534" s="214"/>
      <c r="BT534" s="214"/>
      <c r="BU534" s="214"/>
      <c r="BV534" s="214"/>
      <c r="BW534" s="214"/>
      <c r="BX534" s="214"/>
      <c r="BY534" s="214"/>
      <c r="BZ534" s="214"/>
      <c r="CA534" s="214"/>
      <c r="CB534" s="214"/>
      <c r="CC534" s="214"/>
      <c r="CD534" s="214"/>
      <c r="CE534" s="214"/>
      <c r="CF534" s="214"/>
    </row>
    <row r="535" spans="1:84" x14ac:dyDescent="0.25">
      <c r="A535" s="214"/>
      <c r="B535" s="214"/>
      <c r="C535" s="214"/>
      <c r="D535" s="214"/>
      <c r="E535" s="214"/>
      <c r="F535" s="214"/>
      <c r="G535" s="214"/>
      <c r="H535" s="214"/>
      <c r="I535" s="214"/>
      <c r="J535" s="214"/>
      <c r="K535" s="214"/>
      <c r="L535" s="214"/>
      <c r="M535" s="214"/>
      <c r="N535" s="214"/>
      <c r="O535" s="214"/>
      <c r="P535" s="214"/>
      <c r="Q535" s="214"/>
      <c r="R535" s="214"/>
      <c r="S535" s="214"/>
      <c r="T535" s="214"/>
      <c r="U535" s="214"/>
      <c r="V535" s="214"/>
      <c r="W535" s="214"/>
      <c r="X535" s="214"/>
      <c r="Y535" s="214"/>
      <c r="Z535" s="214"/>
      <c r="AA535" s="214"/>
      <c r="AB535" s="214"/>
      <c r="AC535" s="214"/>
      <c r="AD535" s="214"/>
      <c r="AE535" s="214"/>
      <c r="AF535" s="214"/>
      <c r="AG535" s="214"/>
      <c r="AH535" s="214"/>
      <c r="AI535" s="214"/>
      <c r="AJ535" s="214"/>
      <c r="AK535" s="214"/>
      <c r="AL535" s="214"/>
      <c r="AM535" s="214"/>
      <c r="AN535" s="214"/>
      <c r="AO535" s="214"/>
      <c r="AP535" s="214"/>
      <c r="AQ535" s="214"/>
      <c r="AR535" s="214"/>
      <c r="AS535" s="214"/>
      <c r="AT535" s="214"/>
      <c r="AU535" s="214"/>
      <c r="AV535" s="214"/>
      <c r="AW535" s="214"/>
      <c r="AX535" s="214"/>
      <c r="AY535" s="214"/>
      <c r="AZ535" s="214"/>
      <c r="BA535" s="214"/>
      <c r="BB535" s="214"/>
      <c r="BC535" s="214"/>
      <c r="BD535" s="214"/>
      <c r="BE535" s="214"/>
      <c r="BF535" s="214"/>
      <c r="BG535" s="214"/>
      <c r="BH535" s="214"/>
      <c r="BI535" s="214"/>
      <c r="BJ535" s="214"/>
      <c r="BK535" s="214"/>
      <c r="BL535" s="214"/>
      <c r="BM535" s="214"/>
      <c r="BN535" s="214"/>
      <c r="BO535" s="214"/>
      <c r="BP535" s="214"/>
      <c r="BQ535" s="214"/>
      <c r="BR535" s="214"/>
      <c r="BS535" s="214"/>
      <c r="BT535" s="214"/>
      <c r="BU535" s="214"/>
      <c r="BV535" s="214"/>
      <c r="BW535" s="214"/>
      <c r="BX535" s="214"/>
      <c r="BY535" s="214"/>
      <c r="BZ535" s="214"/>
      <c r="CA535" s="214"/>
      <c r="CB535" s="214"/>
      <c r="CC535" s="214"/>
      <c r="CD535" s="214"/>
      <c r="CE535" s="214"/>
      <c r="CF535" s="214"/>
    </row>
    <row r="536" spans="1:84" x14ac:dyDescent="0.25">
      <c r="A536" s="214"/>
      <c r="B536" s="214"/>
      <c r="C536" s="214"/>
      <c r="D536" s="214"/>
      <c r="E536" s="214"/>
      <c r="F536" s="214"/>
      <c r="G536" s="214"/>
      <c r="H536" s="214"/>
      <c r="I536" s="214"/>
      <c r="J536" s="214"/>
      <c r="K536" s="214"/>
      <c r="L536" s="214"/>
      <c r="M536" s="214"/>
      <c r="N536" s="214"/>
      <c r="O536" s="214"/>
      <c r="P536" s="214"/>
      <c r="Q536" s="214"/>
      <c r="R536" s="214"/>
      <c r="S536" s="214"/>
      <c r="T536" s="214"/>
      <c r="U536" s="214"/>
      <c r="V536" s="214"/>
      <c r="W536" s="214"/>
      <c r="X536" s="214"/>
      <c r="Y536" s="214"/>
      <c r="Z536" s="214"/>
      <c r="AA536" s="214"/>
      <c r="AB536" s="214"/>
      <c r="AC536" s="214"/>
      <c r="AD536" s="214"/>
      <c r="AE536" s="214"/>
      <c r="AF536" s="214"/>
      <c r="AG536" s="214"/>
      <c r="AH536" s="214"/>
      <c r="AI536" s="214"/>
      <c r="AJ536" s="214"/>
      <c r="AK536" s="214"/>
      <c r="AL536" s="214"/>
      <c r="AM536" s="214"/>
      <c r="AN536" s="214"/>
      <c r="AO536" s="214"/>
      <c r="AP536" s="214"/>
      <c r="AQ536" s="214"/>
      <c r="AR536" s="214"/>
      <c r="AS536" s="214"/>
      <c r="AT536" s="214"/>
      <c r="AU536" s="214"/>
      <c r="AV536" s="214"/>
      <c r="AW536" s="214"/>
      <c r="AX536" s="214"/>
      <c r="AY536" s="214"/>
      <c r="AZ536" s="214"/>
      <c r="BA536" s="214"/>
      <c r="BB536" s="214"/>
      <c r="BC536" s="214"/>
      <c r="BD536" s="214"/>
      <c r="BE536" s="214"/>
      <c r="BF536" s="214"/>
      <c r="BG536" s="214"/>
      <c r="BH536" s="214"/>
      <c r="BI536" s="214"/>
      <c r="BJ536" s="214"/>
      <c r="BK536" s="214"/>
      <c r="BL536" s="214"/>
      <c r="BM536" s="214"/>
      <c r="BN536" s="214"/>
      <c r="BO536" s="214"/>
      <c r="BP536" s="214"/>
      <c r="BQ536" s="214"/>
      <c r="BR536" s="214"/>
      <c r="BS536" s="214"/>
      <c r="BT536" s="214"/>
      <c r="BU536" s="214"/>
      <c r="BV536" s="214"/>
      <c r="BW536" s="214"/>
      <c r="BX536" s="214"/>
      <c r="BY536" s="214"/>
      <c r="BZ536" s="214"/>
      <c r="CA536" s="214"/>
      <c r="CB536" s="214"/>
      <c r="CC536" s="214"/>
      <c r="CD536" s="214"/>
      <c r="CE536" s="214"/>
      <c r="CF536" s="214"/>
    </row>
    <row r="537" spans="1:84" x14ac:dyDescent="0.25">
      <c r="A537" s="214"/>
      <c r="B537" s="214"/>
      <c r="C537" s="214"/>
      <c r="D537" s="214"/>
      <c r="E537" s="214"/>
      <c r="F537" s="214"/>
      <c r="G537" s="214"/>
      <c r="H537" s="214"/>
      <c r="I537" s="214"/>
      <c r="J537" s="214"/>
      <c r="K537" s="214"/>
      <c r="L537" s="214"/>
      <c r="M537" s="214"/>
      <c r="N537" s="214"/>
      <c r="O537" s="214"/>
      <c r="P537" s="214"/>
      <c r="Q537" s="214"/>
      <c r="R537" s="214"/>
      <c r="S537" s="214"/>
      <c r="T537" s="214"/>
      <c r="U537" s="214"/>
      <c r="V537" s="214"/>
      <c r="W537" s="214"/>
      <c r="X537" s="214"/>
      <c r="Y537" s="214"/>
      <c r="Z537" s="214"/>
      <c r="AA537" s="214"/>
      <c r="AB537" s="214"/>
      <c r="AC537" s="214"/>
      <c r="AD537" s="214"/>
      <c r="AE537" s="214"/>
      <c r="AF537" s="214"/>
      <c r="AG537" s="214"/>
      <c r="AH537" s="214"/>
      <c r="AI537" s="214"/>
      <c r="AJ537" s="214"/>
      <c r="AK537" s="214"/>
      <c r="AL537" s="214"/>
      <c r="AM537" s="214"/>
      <c r="AN537" s="214"/>
      <c r="AO537" s="214"/>
      <c r="AP537" s="214"/>
      <c r="AQ537" s="214"/>
      <c r="AR537" s="214"/>
      <c r="AS537" s="214"/>
      <c r="AT537" s="214"/>
      <c r="AU537" s="214"/>
      <c r="AV537" s="214"/>
      <c r="AW537" s="214"/>
      <c r="AX537" s="214"/>
      <c r="AY537" s="214"/>
      <c r="AZ537" s="214"/>
      <c r="BA537" s="214"/>
      <c r="BB537" s="214"/>
      <c r="BC537" s="214"/>
      <c r="BD537" s="214"/>
      <c r="BE537" s="214"/>
      <c r="BF537" s="214"/>
      <c r="BG537" s="214"/>
      <c r="BH537" s="214"/>
      <c r="BI537" s="214"/>
      <c r="BJ537" s="214"/>
      <c r="BK537" s="214"/>
      <c r="BL537" s="214"/>
      <c r="BM537" s="214"/>
      <c r="BN537" s="214"/>
      <c r="BO537" s="214"/>
      <c r="BP537" s="214"/>
      <c r="BQ537" s="214"/>
      <c r="BR537" s="214"/>
      <c r="BS537" s="214"/>
      <c r="BT537" s="214"/>
      <c r="BU537" s="214"/>
      <c r="BV537" s="214"/>
      <c r="BW537" s="214"/>
      <c r="BX537" s="214"/>
      <c r="BY537" s="214"/>
      <c r="BZ537" s="214"/>
      <c r="CA537" s="214"/>
      <c r="CB537" s="214"/>
      <c r="CC537" s="214"/>
      <c r="CD537" s="214"/>
      <c r="CE537" s="214"/>
      <c r="CF537" s="214"/>
    </row>
    <row r="538" spans="1:84" x14ac:dyDescent="0.25">
      <c r="A538" s="214"/>
      <c r="B538" s="214"/>
      <c r="C538" s="214"/>
      <c r="D538" s="214"/>
      <c r="E538" s="214"/>
      <c r="F538" s="214"/>
      <c r="G538" s="214"/>
      <c r="H538" s="214"/>
      <c r="I538" s="214"/>
      <c r="J538" s="214"/>
      <c r="K538" s="214"/>
      <c r="L538" s="214"/>
      <c r="M538" s="214"/>
      <c r="N538" s="214"/>
      <c r="O538" s="214"/>
      <c r="P538" s="214"/>
      <c r="Q538" s="214"/>
      <c r="R538" s="214"/>
      <c r="S538" s="214"/>
      <c r="T538" s="214"/>
      <c r="U538" s="214"/>
      <c r="V538" s="214"/>
      <c r="W538" s="214"/>
      <c r="X538" s="214"/>
      <c r="Y538" s="214"/>
      <c r="Z538" s="214"/>
      <c r="AA538" s="214"/>
      <c r="AB538" s="214"/>
      <c r="AC538" s="214"/>
      <c r="AD538" s="214"/>
      <c r="AE538" s="214"/>
      <c r="AF538" s="214"/>
      <c r="AG538" s="214"/>
      <c r="AH538" s="214"/>
      <c r="AI538" s="214"/>
      <c r="AJ538" s="214"/>
      <c r="AK538" s="214"/>
      <c r="AL538" s="214"/>
      <c r="AM538" s="214"/>
      <c r="AN538" s="214"/>
      <c r="AO538" s="214"/>
      <c r="AP538" s="214"/>
      <c r="AQ538" s="214"/>
      <c r="AR538" s="214"/>
      <c r="AS538" s="214"/>
      <c r="AT538" s="214"/>
      <c r="AU538" s="214"/>
      <c r="AV538" s="214"/>
      <c r="AW538" s="214"/>
      <c r="AX538" s="214"/>
      <c r="AY538" s="214"/>
      <c r="AZ538" s="214"/>
      <c r="BA538" s="214"/>
      <c r="BB538" s="214"/>
      <c r="BC538" s="214"/>
      <c r="BD538" s="214"/>
      <c r="BE538" s="214"/>
      <c r="BF538" s="214"/>
      <c r="BG538" s="214"/>
      <c r="BH538" s="214"/>
      <c r="BI538" s="214"/>
      <c r="BJ538" s="214"/>
      <c r="BK538" s="214"/>
      <c r="BL538" s="214"/>
      <c r="BM538" s="214"/>
      <c r="BN538" s="214"/>
      <c r="BO538" s="214"/>
      <c r="BP538" s="214"/>
      <c r="BQ538" s="214"/>
      <c r="BR538" s="214"/>
      <c r="BS538" s="214"/>
      <c r="BT538" s="214"/>
      <c r="BU538" s="214"/>
      <c r="BV538" s="214"/>
      <c r="BW538" s="214"/>
      <c r="BX538" s="214"/>
      <c r="BY538" s="214"/>
      <c r="BZ538" s="214"/>
      <c r="CA538" s="214"/>
      <c r="CB538" s="214"/>
      <c r="CC538" s="214"/>
      <c r="CD538" s="214"/>
      <c r="CE538" s="214"/>
      <c r="CF538" s="214"/>
    </row>
    <row r="539" spans="1:84" x14ac:dyDescent="0.25">
      <c r="A539" s="214"/>
      <c r="B539" s="214"/>
      <c r="C539" s="214"/>
      <c r="D539" s="214"/>
      <c r="E539" s="214"/>
      <c r="F539" s="214"/>
      <c r="G539" s="214"/>
      <c r="H539" s="214"/>
      <c r="I539" s="214"/>
      <c r="J539" s="214"/>
      <c r="K539" s="214"/>
      <c r="L539" s="214"/>
      <c r="M539" s="214"/>
      <c r="N539" s="214"/>
      <c r="O539" s="214"/>
      <c r="P539" s="214"/>
      <c r="Q539" s="214"/>
      <c r="R539" s="214"/>
      <c r="S539" s="214"/>
      <c r="T539" s="214"/>
      <c r="U539" s="214"/>
      <c r="V539" s="214"/>
      <c r="W539" s="214"/>
      <c r="X539" s="214"/>
      <c r="Y539" s="214"/>
      <c r="Z539" s="214"/>
      <c r="AA539" s="214"/>
      <c r="AB539" s="214"/>
      <c r="AC539" s="214"/>
      <c r="AD539" s="214"/>
      <c r="AE539" s="214"/>
      <c r="AF539" s="214"/>
      <c r="AG539" s="214"/>
      <c r="AH539" s="214"/>
      <c r="AI539" s="214"/>
      <c r="AJ539" s="214"/>
      <c r="AK539" s="214"/>
      <c r="AL539" s="214"/>
      <c r="AM539" s="214"/>
      <c r="AN539" s="214"/>
      <c r="AO539" s="214"/>
      <c r="AP539" s="214"/>
      <c r="AQ539" s="214"/>
      <c r="AR539" s="214"/>
      <c r="AS539" s="214"/>
      <c r="AT539" s="214"/>
      <c r="AU539" s="214"/>
      <c r="AV539" s="214"/>
      <c r="AW539" s="214"/>
      <c r="AX539" s="214"/>
      <c r="AY539" s="214"/>
      <c r="AZ539" s="214"/>
      <c r="BA539" s="214"/>
      <c r="BB539" s="214"/>
      <c r="BC539" s="214"/>
      <c r="BD539" s="214"/>
      <c r="BE539" s="214"/>
      <c r="BF539" s="214"/>
      <c r="BG539" s="214"/>
      <c r="BH539" s="214"/>
      <c r="BI539" s="214"/>
      <c r="BJ539" s="214"/>
      <c r="BK539" s="214"/>
      <c r="BL539" s="214"/>
      <c r="BM539" s="214"/>
      <c r="BN539" s="214"/>
      <c r="BO539" s="214"/>
      <c r="BP539" s="214"/>
      <c r="BQ539" s="214"/>
      <c r="BR539" s="214"/>
      <c r="BS539" s="214"/>
      <c r="BT539" s="214"/>
      <c r="BU539" s="214"/>
      <c r="BV539" s="214"/>
      <c r="BW539" s="214"/>
      <c r="BX539" s="214"/>
      <c r="BY539" s="214"/>
      <c r="BZ539" s="214"/>
      <c r="CA539" s="214"/>
      <c r="CB539" s="214"/>
      <c r="CC539" s="214"/>
      <c r="CD539" s="214"/>
      <c r="CE539" s="214"/>
      <c r="CF539" s="214"/>
    </row>
    <row r="540" spans="1:84" x14ac:dyDescent="0.25">
      <c r="A540" s="214"/>
      <c r="B540" s="214"/>
      <c r="C540" s="214"/>
      <c r="D540" s="214"/>
      <c r="E540" s="214"/>
      <c r="F540" s="214"/>
      <c r="G540" s="214"/>
      <c r="H540" s="214"/>
      <c r="I540" s="214"/>
      <c r="J540" s="214"/>
      <c r="K540" s="214"/>
      <c r="L540" s="214"/>
      <c r="M540" s="214"/>
      <c r="N540" s="214"/>
      <c r="O540" s="214"/>
      <c r="P540" s="214"/>
      <c r="Q540" s="214"/>
      <c r="R540" s="214"/>
      <c r="S540" s="214"/>
      <c r="T540" s="214"/>
      <c r="U540" s="214"/>
      <c r="V540" s="214"/>
      <c r="W540" s="214"/>
      <c r="X540" s="214"/>
      <c r="Y540" s="214"/>
      <c r="Z540" s="214"/>
      <c r="AA540" s="214"/>
      <c r="AB540" s="214"/>
      <c r="AC540" s="214"/>
      <c r="AD540" s="214"/>
      <c r="AE540" s="214"/>
      <c r="AF540" s="214"/>
      <c r="AG540" s="214"/>
      <c r="AH540" s="214"/>
      <c r="AI540" s="214"/>
      <c r="AJ540" s="214"/>
      <c r="AK540" s="214"/>
      <c r="AL540" s="214"/>
      <c r="AM540" s="214"/>
      <c r="AN540" s="214"/>
      <c r="AO540" s="214"/>
      <c r="AP540" s="214"/>
      <c r="AQ540" s="214"/>
      <c r="AR540" s="214"/>
      <c r="AS540" s="214"/>
      <c r="AT540" s="214"/>
      <c r="AU540" s="214"/>
      <c r="AV540" s="214"/>
      <c r="AW540" s="214"/>
      <c r="AX540" s="214"/>
      <c r="AY540" s="214"/>
      <c r="AZ540" s="214"/>
      <c r="BA540" s="214"/>
      <c r="BB540" s="214"/>
      <c r="BC540" s="214"/>
      <c r="BD540" s="214"/>
      <c r="BE540" s="214"/>
      <c r="BF540" s="214"/>
      <c r="BG540" s="214"/>
      <c r="BH540" s="214"/>
      <c r="BI540" s="214"/>
      <c r="BJ540" s="214"/>
      <c r="BK540" s="214"/>
      <c r="BL540" s="214"/>
      <c r="BM540" s="214"/>
      <c r="BN540" s="214"/>
      <c r="BO540" s="214"/>
      <c r="BP540" s="214"/>
      <c r="BQ540" s="214"/>
      <c r="BR540" s="214"/>
      <c r="BS540" s="214"/>
      <c r="BT540" s="214"/>
      <c r="BU540" s="214"/>
      <c r="BV540" s="214"/>
      <c r="BW540" s="214"/>
      <c r="BX540" s="214"/>
      <c r="BY540" s="214"/>
      <c r="BZ540" s="214"/>
      <c r="CA540" s="214"/>
      <c r="CB540" s="214"/>
      <c r="CC540" s="214"/>
      <c r="CD540" s="214"/>
      <c r="CE540" s="214"/>
      <c r="CF540" s="214"/>
    </row>
    <row r="541" spans="1:84" x14ac:dyDescent="0.25">
      <c r="A541" s="214"/>
      <c r="B541" s="214"/>
      <c r="C541" s="214"/>
      <c r="D541" s="214"/>
      <c r="E541" s="214"/>
      <c r="F541" s="214"/>
      <c r="G541" s="214"/>
      <c r="H541" s="214"/>
      <c r="I541" s="214"/>
      <c r="J541" s="214"/>
      <c r="K541" s="214"/>
      <c r="L541" s="214"/>
      <c r="M541" s="214"/>
      <c r="N541" s="214"/>
      <c r="O541" s="214"/>
      <c r="P541" s="214"/>
      <c r="Q541" s="214"/>
      <c r="R541" s="214"/>
      <c r="S541" s="214"/>
      <c r="T541" s="214"/>
      <c r="U541" s="214"/>
      <c r="V541" s="214"/>
      <c r="W541" s="214"/>
      <c r="X541" s="214"/>
      <c r="Y541" s="214"/>
      <c r="Z541" s="214"/>
      <c r="AA541" s="214"/>
      <c r="AB541" s="214"/>
      <c r="AC541" s="214"/>
      <c r="AD541" s="214"/>
      <c r="AE541" s="214"/>
      <c r="AF541" s="214"/>
      <c r="AG541" s="214"/>
      <c r="AH541" s="214"/>
      <c r="AI541" s="214"/>
      <c r="AJ541" s="214"/>
      <c r="AK541" s="214"/>
      <c r="AL541" s="214"/>
      <c r="AM541" s="214"/>
      <c r="AN541" s="214"/>
      <c r="AO541" s="214"/>
      <c r="AP541" s="214"/>
      <c r="AQ541" s="214"/>
      <c r="AR541" s="214"/>
      <c r="AS541" s="214"/>
      <c r="AT541" s="214"/>
      <c r="AU541" s="214"/>
      <c r="AV541" s="214"/>
      <c r="AW541" s="214"/>
      <c r="AX541" s="214"/>
      <c r="AY541" s="214"/>
      <c r="AZ541" s="214"/>
      <c r="BA541" s="214"/>
      <c r="BB541" s="214"/>
      <c r="BC541" s="214"/>
      <c r="BD541" s="214"/>
      <c r="BE541" s="214"/>
      <c r="BF541" s="214"/>
      <c r="BG541" s="214"/>
      <c r="BH541" s="214"/>
      <c r="BI541" s="214"/>
      <c r="BJ541" s="214"/>
      <c r="BK541" s="214"/>
      <c r="BL541" s="214"/>
      <c r="BM541" s="214"/>
      <c r="BN541" s="214"/>
      <c r="BO541" s="214"/>
      <c r="BP541" s="214"/>
      <c r="BQ541" s="214"/>
      <c r="BR541" s="214"/>
      <c r="BS541" s="214"/>
      <c r="BT541" s="214"/>
      <c r="BU541" s="214"/>
      <c r="BV541" s="214"/>
      <c r="BW541" s="214"/>
      <c r="BX541" s="214"/>
      <c r="BY541" s="214"/>
      <c r="BZ541" s="214"/>
      <c r="CA541" s="214"/>
      <c r="CB541" s="214"/>
      <c r="CC541" s="214"/>
      <c r="CD541" s="214"/>
      <c r="CE541" s="214"/>
      <c r="CF541" s="214"/>
    </row>
    <row r="542" spans="1:84" x14ac:dyDescent="0.25">
      <c r="A542" s="214"/>
      <c r="B542" s="214"/>
      <c r="C542" s="214"/>
      <c r="D542" s="214"/>
      <c r="E542" s="214"/>
      <c r="F542" s="214"/>
      <c r="G542" s="214"/>
      <c r="H542" s="214"/>
      <c r="I542" s="214"/>
      <c r="J542" s="214"/>
      <c r="K542" s="214"/>
      <c r="L542" s="214"/>
      <c r="M542" s="214"/>
      <c r="N542" s="214"/>
      <c r="O542" s="214"/>
      <c r="P542" s="214"/>
      <c r="Q542" s="214"/>
      <c r="R542" s="214"/>
      <c r="S542" s="214"/>
      <c r="T542" s="214"/>
      <c r="U542" s="214"/>
      <c r="V542" s="214"/>
      <c r="W542" s="214"/>
      <c r="X542" s="214"/>
      <c r="Y542" s="214"/>
      <c r="Z542" s="214"/>
      <c r="AA542" s="214"/>
      <c r="AB542" s="214"/>
      <c r="AC542" s="214"/>
      <c r="AD542" s="214"/>
      <c r="AE542" s="214"/>
      <c r="AF542" s="214"/>
      <c r="AG542" s="214"/>
      <c r="AH542" s="214"/>
      <c r="AI542" s="214"/>
      <c r="AJ542" s="214"/>
      <c r="AK542" s="214"/>
      <c r="AL542" s="214"/>
      <c r="AM542" s="214"/>
      <c r="AN542" s="214"/>
      <c r="AO542" s="214"/>
      <c r="AP542" s="214"/>
      <c r="AQ542" s="214"/>
      <c r="AR542" s="214"/>
      <c r="AS542" s="214"/>
      <c r="AT542" s="214"/>
      <c r="AU542" s="214"/>
      <c r="AV542" s="214"/>
      <c r="AW542" s="214"/>
      <c r="AX542" s="214"/>
      <c r="AY542" s="214"/>
      <c r="AZ542" s="214"/>
      <c r="BA542" s="214"/>
      <c r="BB542" s="214"/>
      <c r="BC542" s="214"/>
      <c r="BD542" s="214"/>
      <c r="BE542" s="214"/>
      <c r="BF542" s="214"/>
      <c r="BG542" s="214"/>
      <c r="BH542" s="214"/>
      <c r="BI542" s="214"/>
      <c r="BJ542" s="214"/>
      <c r="BK542" s="214"/>
      <c r="BL542" s="214"/>
      <c r="BM542" s="214"/>
      <c r="BN542" s="214"/>
      <c r="BO542" s="214"/>
      <c r="BP542" s="214"/>
      <c r="BQ542" s="214"/>
      <c r="BR542" s="214"/>
      <c r="BS542" s="214"/>
      <c r="BT542" s="214"/>
      <c r="BU542" s="214"/>
      <c r="BV542" s="214"/>
      <c r="BW542" s="214"/>
      <c r="BX542" s="214"/>
      <c r="BY542" s="214"/>
      <c r="BZ542" s="214"/>
      <c r="CA542" s="214"/>
      <c r="CB542" s="214"/>
      <c r="CC542" s="214"/>
      <c r="CD542" s="214"/>
      <c r="CE542" s="214"/>
      <c r="CF542" s="214"/>
    </row>
    <row r="543" spans="1:84" x14ac:dyDescent="0.25">
      <c r="A543" s="214"/>
      <c r="B543" s="214"/>
      <c r="C543" s="214"/>
      <c r="D543" s="214"/>
      <c r="E543" s="214"/>
      <c r="F543" s="214"/>
      <c r="G543" s="214"/>
      <c r="H543" s="214"/>
      <c r="I543" s="214"/>
      <c r="J543" s="214"/>
      <c r="K543" s="214"/>
      <c r="L543" s="214"/>
      <c r="M543" s="214"/>
      <c r="N543" s="214"/>
      <c r="O543" s="214"/>
      <c r="P543" s="214"/>
      <c r="Q543" s="214"/>
      <c r="R543" s="214"/>
      <c r="S543" s="214"/>
      <c r="T543" s="214"/>
      <c r="U543" s="214"/>
      <c r="V543" s="214"/>
      <c r="W543" s="214"/>
      <c r="X543" s="214"/>
      <c r="Y543" s="214"/>
      <c r="Z543" s="214"/>
      <c r="AA543" s="214"/>
      <c r="AB543" s="214"/>
      <c r="AC543" s="214"/>
      <c r="AD543" s="214"/>
      <c r="AE543" s="214"/>
      <c r="AF543" s="214"/>
      <c r="AG543" s="214"/>
      <c r="AH543" s="214"/>
      <c r="AI543" s="214"/>
      <c r="AJ543" s="214"/>
      <c r="AK543" s="214"/>
      <c r="AL543" s="214"/>
      <c r="AM543" s="214"/>
      <c r="AN543" s="214"/>
      <c r="AO543" s="214"/>
      <c r="AP543" s="214"/>
      <c r="AQ543" s="214"/>
      <c r="AR543" s="214"/>
      <c r="AS543" s="214"/>
      <c r="AT543" s="214"/>
      <c r="AU543" s="214"/>
      <c r="AV543" s="214"/>
      <c r="AW543" s="214"/>
      <c r="AX543" s="214"/>
      <c r="AY543" s="214"/>
      <c r="AZ543" s="214"/>
      <c r="BA543" s="214"/>
      <c r="BB543" s="214"/>
      <c r="BC543" s="214"/>
      <c r="BD543" s="214"/>
      <c r="BE543" s="214"/>
      <c r="BF543" s="214"/>
      <c r="BG543" s="214"/>
      <c r="BH543" s="214"/>
      <c r="BI543" s="214"/>
      <c r="BJ543" s="214"/>
      <c r="BK543" s="214"/>
      <c r="BL543" s="214"/>
      <c r="BM543" s="214"/>
      <c r="BN543" s="214"/>
      <c r="BO543" s="214"/>
      <c r="BP543" s="214"/>
      <c r="BQ543" s="214"/>
      <c r="BR543" s="214"/>
      <c r="BS543" s="214"/>
      <c r="BT543" s="214"/>
      <c r="BU543" s="214"/>
      <c r="BV543" s="214"/>
      <c r="BW543" s="214"/>
      <c r="BX543" s="214"/>
      <c r="BY543" s="214"/>
      <c r="BZ543" s="214"/>
      <c r="CA543" s="214"/>
      <c r="CB543" s="214"/>
      <c r="CC543" s="214"/>
      <c r="CD543" s="214"/>
      <c r="CE543" s="214"/>
      <c r="CF543" s="214"/>
    </row>
    <row r="544" spans="1:84" x14ac:dyDescent="0.25">
      <c r="A544" s="214"/>
      <c r="B544" s="214"/>
      <c r="C544" s="214"/>
      <c r="D544" s="214"/>
      <c r="E544" s="214"/>
      <c r="F544" s="214"/>
      <c r="G544" s="214"/>
      <c r="H544" s="214"/>
      <c r="I544" s="214"/>
      <c r="J544" s="214"/>
      <c r="K544" s="214"/>
      <c r="L544" s="214"/>
      <c r="M544" s="214"/>
      <c r="N544" s="214"/>
      <c r="O544" s="214"/>
      <c r="P544" s="214"/>
      <c r="Q544" s="214"/>
      <c r="R544" s="214"/>
      <c r="S544" s="214"/>
      <c r="T544" s="214"/>
      <c r="U544" s="214"/>
      <c r="V544" s="214"/>
      <c r="W544" s="214"/>
      <c r="X544" s="214"/>
      <c r="Y544" s="214"/>
      <c r="Z544" s="214"/>
      <c r="AA544" s="214"/>
      <c r="AB544" s="214"/>
      <c r="AC544" s="214"/>
      <c r="AD544" s="214"/>
      <c r="AE544" s="214"/>
      <c r="AF544" s="214"/>
      <c r="AG544" s="214"/>
      <c r="AH544" s="214"/>
      <c r="AI544" s="214"/>
      <c r="AJ544" s="214"/>
      <c r="AK544" s="214"/>
      <c r="AL544" s="214"/>
      <c r="AM544" s="214"/>
      <c r="AN544" s="214"/>
      <c r="AO544" s="214"/>
      <c r="AP544" s="214"/>
      <c r="AQ544" s="214"/>
      <c r="AR544" s="214"/>
      <c r="AS544" s="214"/>
      <c r="AT544" s="214"/>
      <c r="AU544" s="214"/>
      <c r="AV544" s="214"/>
      <c r="AW544" s="214"/>
      <c r="AX544" s="214"/>
      <c r="AY544" s="214"/>
      <c r="AZ544" s="214"/>
      <c r="BA544" s="214"/>
      <c r="BB544" s="214"/>
      <c r="BC544" s="214"/>
      <c r="BD544" s="214"/>
      <c r="BE544" s="214"/>
      <c r="BF544" s="214"/>
      <c r="BG544" s="214"/>
      <c r="BH544" s="214"/>
      <c r="BI544" s="214"/>
      <c r="BJ544" s="214"/>
      <c r="BK544" s="214"/>
      <c r="BL544" s="214"/>
      <c r="BM544" s="214"/>
      <c r="BN544" s="214"/>
      <c r="BO544" s="214"/>
      <c r="BP544" s="214"/>
      <c r="BQ544" s="214"/>
      <c r="BR544" s="214"/>
      <c r="BS544" s="214"/>
      <c r="BT544" s="214"/>
      <c r="BU544" s="214"/>
      <c r="BV544" s="214"/>
      <c r="BW544" s="214"/>
      <c r="BX544" s="214"/>
      <c r="BY544" s="214"/>
      <c r="BZ544" s="214"/>
      <c r="CA544" s="214"/>
      <c r="CB544" s="214"/>
      <c r="CC544" s="214"/>
      <c r="CD544" s="214"/>
      <c r="CE544" s="214"/>
      <c r="CF544" s="214"/>
    </row>
    <row r="545" spans="1:84" x14ac:dyDescent="0.25">
      <c r="A545" s="214"/>
      <c r="B545" s="214"/>
      <c r="C545" s="214"/>
      <c r="D545" s="214"/>
      <c r="E545" s="214"/>
      <c r="F545" s="214"/>
      <c r="G545" s="214"/>
      <c r="H545" s="214"/>
      <c r="I545" s="214"/>
      <c r="J545" s="214"/>
      <c r="K545" s="214"/>
      <c r="L545" s="214"/>
      <c r="M545" s="214"/>
      <c r="N545" s="214"/>
      <c r="O545" s="214"/>
      <c r="P545" s="214"/>
      <c r="Q545" s="214"/>
      <c r="R545" s="214"/>
      <c r="S545" s="214"/>
      <c r="T545" s="214"/>
      <c r="U545" s="214"/>
      <c r="V545" s="214"/>
      <c r="W545" s="214"/>
      <c r="X545" s="214"/>
      <c r="Y545" s="214"/>
      <c r="Z545" s="214"/>
      <c r="AA545" s="214"/>
      <c r="AB545" s="214"/>
      <c r="AC545" s="214"/>
      <c r="AD545" s="214"/>
      <c r="AE545" s="214"/>
      <c r="AF545" s="214"/>
      <c r="AG545" s="214"/>
      <c r="AH545" s="214"/>
      <c r="AI545" s="214"/>
      <c r="AJ545" s="214"/>
      <c r="AK545" s="214"/>
      <c r="AL545" s="214"/>
      <c r="AM545" s="214"/>
      <c r="AN545" s="214"/>
      <c r="AO545" s="214"/>
      <c r="AP545" s="214"/>
      <c r="AQ545" s="214"/>
      <c r="AR545" s="214"/>
      <c r="AS545" s="214"/>
      <c r="AT545" s="214"/>
      <c r="AU545" s="214"/>
      <c r="AV545" s="214"/>
      <c r="AW545" s="214"/>
      <c r="AX545" s="214"/>
      <c r="AY545" s="214"/>
      <c r="AZ545" s="214"/>
      <c r="BA545" s="214"/>
      <c r="BB545" s="214"/>
      <c r="BC545" s="214"/>
      <c r="BD545" s="214"/>
      <c r="BE545" s="214"/>
      <c r="BF545" s="214"/>
      <c r="BG545" s="214"/>
      <c r="BH545" s="214"/>
      <c r="BI545" s="214"/>
      <c r="BJ545" s="214"/>
      <c r="BK545" s="214"/>
      <c r="BL545" s="214"/>
      <c r="BM545" s="214"/>
      <c r="BN545" s="214"/>
      <c r="BO545" s="214"/>
      <c r="BP545" s="214"/>
      <c r="BQ545" s="214"/>
      <c r="BR545" s="214"/>
      <c r="BS545" s="214"/>
      <c r="BT545" s="214"/>
      <c r="BU545" s="214"/>
      <c r="BV545" s="214"/>
      <c r="BW545" s="214"/>
      <c r="BX545" s="214"/>
      <c r="BY545" s="214"/>
      <c r="BZ545" s="214"/>
      <c r="CA545" s="214"/>
      <c r="CB545" s="214"/>
      <c r="CC545" s="214"/>
      <c r="CD545" s="214"/>
      <c r="CE545" s="214"/>
      <c r="CF545" s="214"/>
    </row>
    <row r="546" spans="1:84" x14ac:dyDescent="0.25">
      <c r="A546" s="214"/>
      <c r="B546" s="214"/>
      <c r="C546" s="214"/>
      <c r="D546" s="214"/>
      <c r="E546" s="214"/>
      <c r="F546" s="214"/>
      <c r="G546" s="214"/>
      <c r="H546" s="214"/>
      <c r="I546" s="214"/>
      <c r="J546" s="214"/>
      <c r="K546" s="214"/>
      <c r="L546" s="214"/>
      <c r="M546" s="214"/>
      <c r="N546" s="214"/>
      <c r="O546" s="214"/>
      <c r="P546" s="214"/>
      <c r="Q546" s="214"/>
      <c r="R546" s="214"/>
      <c r="S546" s="214"/>
      <c r="T546" s="214"/>
      <c r="U546" s="214"/>
      <c r="V546" s="214"/>
      <c r="W546" s="214"/>
      <c r="X546" s="214"/>
      <c r="Y546" s="214"/>
      <c r="Z546" s="214"/>
      <c r="AA546" s="214"/>
      <c r="AB546" s="214"/>
      <c r="AC546" s="214"/>
      <c r="AD546" s="214"/>
      <c r="AE546" s="214"/>
      <c r="AF546" s="214"/>
      <c r="AG546" s="214"/>
      <c r="AH546" s="214"/>
      <c r="AI546" s="214"/>
      <c r="AJ546" s="214"/>
      <c r="AK546" s="214"/>
      <c r="AL546" s="214"/>
      <c r="AM546" s="214"/>
      <c r="AN546" s="214"/>
      <c r="AO546" s="214"/>
      <c r="AP546" s="214"/>
      <c r="AQ546" s="214"/>
      <c r="AR546" s="214"/>
      <c r="AS546" s="214"/>
      <c r="AT546" s="214"/>
      <c r="AU546" s="214"/>
      <c r="AV546" s="214"/>
      <c r="AW546" s="214"/>
      <c r="AX546" s="214"/>
      <c r="AY546" s="214"/>
      <c r="AZ546" s="214"/>
      <c r="BA546" s="214"/>
      <c r="BB546" s="214"/>
      <c r="BC546" s="214"/>
      <c r="BD546" s="214"/>
      <c r="BE546" s="214"/>
      <c r="BF546" s="214"/>
      <c r="BG546" s="214"/>
      <c r="BH546" s="214"/>
      <c r="BI546" s="214"/>
      <c r="BJ546" s="214"/>
      <c r="BK546" s="214"/>
      <c r="BL546" s="214"/>
      <c r="BM546" s="214"/>
      <c r="BN546" s="214"/>
      <c r="BO546" s="214"/>
      <c r="BP546" s="214"/>
      <c r="BQ546" s="214"/>
      <c r="BR546" s="214"/>
      <c r="BS546" s="214"/>
      <c r="BT546" s="214"/>
      <c r="BU546" s="214"/>
      <c r="BV546" s="214"/>
      <c r="BW546" s="214"/>
      <c r="BX546" s="214"/>
      <c r="BY546" s="214"/>
      <c r="BZ546" s="214"/>
      <c r="CA546" s="214"/>
      <c r="CB546" s="214"/>
      <c r="CC546" s="214"/>
      <c r="CD546" s="214"/>
      <c r="CE546" s="214"/>
      <c r="CF546" s="214"/>
    </row>
    <row r="547" spans="1:84" x14ac:dyDescent="0.25">
      <c r="A547" s="214"/>
      <c r="B547" s="214"/>
      <c r="C547" s="214"/>
      <c r="D547" s="214"/>
      <c r="E547" s="214"/>
      <c r="F547" s="214"/>
      <c r="G547" s="214"/>
      <c r="H547" s="214"/>
      <c r="I547" s="214"/>
      <c r="J547" s="214"/>
      <c r="K547" s="214"/>
      <c r="L547" s="214"/>
      <c r="M547" s="214"/>
      <c r="N547" s="214"/>
      <c r="O547" s="214"/>
      <c r="P547" s="214"/>
      <c r="Q547" s="214"/>
      <c r="R547" s="214"/>
      <c r="S547" s="214"/>
      <c r="T547" s="214"/>
      <c r="U547" s="214"/>
      <c r="V547" s="214"/>
      <c r="W547" s="214"/>
      <c r="X547" s="214"/>
      <c r="Y547" s="214"/>
      <c r="Z547" s="214"/>
      <c r="AA547" s="214"/>
      <c r="AB547" s="214"/>
      <c r="AC547" s="214"/>
      <c r="AD547" s="214"/>
      <c r="AE547" s="214"/>
      <c r="AF547" s="214"/>
      <c r="AG547" s="214"/>
      <c r="AH547" s="214"/>
      <c r="AI547" s="214"/>
      <c r="AJ547" s="214"/>
      <c r="AK547" s="214"/>
      <c r="AL547" s="214"/>
      <c r="AM547" s="214"/>
      <c r="AN547" s="214"/>
      <c r="AO547" s="214"/>
      <c r="AP547" s="214"/>
      <c r="AQ547" s="214"/>
      <c r="AR547" s="214"/>
      <c r="AS547" s="214"/>
      <c r="AT547" s="214"/>
      <c r="AU547" s="214"/>
      <c r="AV547" s="214"/>
      <c r="AW547" s="214"/>
      <c r="AX547" s="214"/>
      <c r="AY547" s="214"/>
      <c r="AZ547" s="214"/>
      <c r="BA547" s="214"/>
      <c r="BB547" s="214"/>
      <c r="BC547" s="214"/>
      <c r="BD547" s="214"/>
      <c r="BE547" s="214"/>
      <c r="BF547" s="214"/>
      <c r="BG547" s="214"/>
      <c r="BH547" s="214"/>
      <c r="BI547" s="214"/>
      <c r="BJ547" s="214"/>
      <c r="BK547" s="214"/>
      <c r="BL547" s="214"/>
      <c r="BM547" s="214"/>
      <c r="BN547" s="214"/>
      <c r="BO547" s="214"/>
      <c r="BP547" s="214"/>
      <c r="BQ547" s="214"/>
      <c r="BR547" s="214"/>
      <c r="BS547" s="214"/>
      <c r="BT547" s="214"/>
      <c r="BU547" s="214"/>
      <c r="BV547" s="214"/>
      <c r="BW547" s="214"/>
      <c r="BX547" s="214"/>
      <c r="BY547" s="214"/>
      <c r="BZ547" s="214"/>
      <c r="CA547" s="214"/>
      <c r="CB547" s="214"/>
      <c r="CC547" s="214"/>
      <c r="CD547" s="214"/>
      <c r="CE547" s="214"/>
      <c r="CF547" s="214"/>
    </row>
    <row r="548" spans="1:84" x14ac:dyDescent="0.25">
      <c r="A548" s="214"/>
      <c r="B548" s="214"/>
      <c r="C548" s="214"/>
      <c r="D548" s="214"/>
      <c r="E548" s="214"/>
      <c r="F548" s="214"/>
      <c r="G548" s="214"/>
      <c r="H548" s="214"/>
      <c r="I548" s="214"/>
      <c r="J548" s="214"/>
      <c r="K548" s="214"/>
      <c r="L548" s="214"/>
      <c r="M548" s="214"/>
      <c r="N548" s="214"/>
      <c r="O548" s="214"/>
      <c r="P548" s="214"/>
      <c r="Q548" s="214"/>
      <c r="R548" s="214"/>
      <c r="S548" s="214"/>
      <c r="T548" s="214"/>
      <c r="U548" s="214"/>
      <c r="V548" s="214"/>
      <c r="W548" s="214"/>
      <c r="X548" s="214"/>
      <c r="Y548" s="214"/>
      <c r="Z548" s="214"/>
      <c r="AA548" s="214"/>
      <c r="AB548" s="214"/>
      <c r="AC548" s="214"/>
      <c r="AD548" s="214"/>
      <c r="AE548" s="214"/>
      <c r="AF548" s="214"/>
      <c r="AG548" s="214"/>
      <c r="AH548" s="214"/>
      <c r="AI548" s="214"/>
      <c r="AJ548" s="214"/>
      <c r="AK548" s="214"/>
      <c r="AL548" s="214"/>
      <c r="AM548" s="214"/>
      <c r="AN548" s="214"/>
      <c r="AO548" s="214"/>
      <c r="AP548" s="214"/>
      <c r="AQ548" s="214"/>
      <c r="AR548" s="214"/>
      <c r="AS548" s="214"/>
      <c r="AT548" s="214"/>
      <c r="AU548" s="214"/>
      <c r="AV548" s="214"/>
      <c r="AW548" s="214"/>
      <c r="AX548" s="214"/>
      <c r="AY548" s="214"/>
      <c r="AZ548" s="214"/>
      <c r="BA548" s="214"/>
      <c r="BB548" s="214"/>
      <c r="BC548" s="214"/>
      <c r="BD548" s="214"/>
      <c r="BE548" s="214"/>
      <c r="BF548" s="214"/>
      <c r="BG548" s="214"/>
      <c r="BH548" s="214"/>
      <c r="BI548" s="214"/>
      <c r="BJ548" s="214"/>
      <c r="BK548" s="214"/>
      <c r="BL548" s="214"/>
      <c r="BM548" s="214"/>
      <c r="BN548" s="214"/>
      <c r="BO548" s="214"/>
      <c r="BP548" s="214"/>
      <c r="BQ548" s="214"/>
      <c r="BR548" s="214"/>
      <c r="BS548" s="214"/>
      <c r="BT548" s="214"/>
      <c r="BU548" s="214"/>
      <c r="BV548" s="214"/>
      <c r="BW548" s="214"/>
      <c r="BX548" s="214"/>
      <c r="BY548" s="214"/>
      <c r="BZ548" s="214"/>
      <c r="CA548" s="214"/>
      <c r="CB548" s="214"/>
      <c r="CC548" s="214"/>
      <c r="CD548" s="214"/>
      <c r="CE548" s="214"/>
      <c r="CF548" s="214"/>
    </row>
    <row r="549" spans="1:84" x14ac:dyDescent="0.25">
      <c r="A549" s="214"/>
      <c r="B549" s="214"/>
      <c r="C549" s="214"/>
      <c r="D549" s="214"/>
      <c r="E549" s="214"/>
      <c r="F549" s="214"/>
      <c r="G549" s="214"/>
      <c r="H549" s="214"/>
      <c r="I549" s="214"/>
      <c r="J549" s="214"/>
      <c r="K549" s="214"/>
      <c r="L549" s="214"/>
      <c r="M549" s="214"/>
      <c r="N549" s="214"/>
      <c r="O549" s="214"/>
      <c r="P549" s="214"/>
      <c r="Q549" s="214"/>
      <c r="R549" s="214"/>
      <c r="S549" s="214"/>
      <c r="T549" s="214"/>
      <c r="U549" s="214"/>
      <c r="V549" s="214"/>
      <c r="W549" s="214"/>
      <c r="X549" s="214"/>
      <c r="Y549" s="214"/>
      <c r="Z549" s="214"/>
      <c r="AA549" s="214"/>
      <c r="AB549" s="214"/>
      <c r="AC549" s="214"/>
      <c r="AD549" s="214"/>
      <c r="AE549" s="214"/>
      <c r="AF549" s="214"/>
      <c r="AG549" s="214"/>
      <c r="AH549" s="214"/>
      <c r="AI549" s="214"/>
      <c r="AJ549" s="214"/>
      <c r="AK549" s="214"/>
      <c r="AL549" s="214"/>
      <c r="AM549" s="214"/>
      <c r="AN549" s="214"/>
      <c r="AO549" s="214"/>
      <c r="AP549" s="214"/>
      <c r="AQ549" s="214"/>
      <c r="AR549" s="214"/>
      <c r="AS549" s="214"/>
      <c r="AT549" s="214"/>
      <c r="AU549" s="214"/>
      <c r="AV549" s="214"/>
      <c r="AW549" s="214"/>
      <c r="AX549" s="214"/>
      <c r="AY549" s="214"/>
      <c r="AZ549" s="214"/>
      <c r="BA549" s="214"/>
      <c r="BB549" s="214"/>
      <c r="BC549" s="214"/>
      <c r="BD549" s="214"/>
      <c r="BE549" s="214"/>
      <c r="BF549" s="214"/>
      <c r="BG549" s="214"/>
      <c r="BH549" s="214"/>
      <c r="BI549" s="214"/>
      <c r="BJ549" s="214"/>
      <c r="BK549" s="214"/>
      <c r="BL549" s="214"/>
      <c r="BM549" s="214"/>
      <c r="BN549" s="214"/>
      <c r="BO549" s="214"/>
      <c r="BP549" s="214"/>
      <c r="BQ549" s="214"/>
      <c r="BR549" s="214"/>
      <c r="BS549" s="214"/>
      <c r="BT549" s="214"/>
      <c r="BU549" s="214"/>
      <c r="BV549" s="214"/>
      <c r="BW549" s="214"/>
      <c r="BX549" s="214"/>
      <c r="BY549" s="214"/>
      <c r="BZ549" s="214"/>
      <c r="CA549" s="214"/>
      <c r="CB549" s="214"/>
      <c r="CC549" s="214"/>
      <c r="CD549" s="214"/>
      <c r="CE549" s="214"/>
      <c r="CF549" s="214"/>
    </row>
    <row r="550" spans="1:84" x14ac:dyDescent="0.25">
      <c r="A550" s="214"/>
      <c r="B550" s="214"/>
      <c r="C550" s="214"/>
      <c r="D550" s="214"/>
      <c r="E550" s="214"/>
      <c r="F550" s="214"/>
      <c r="G550" s="214"/>
      <c r="H550" s="214"/>
      <c r="I550" s="214"/>
      <c r="J550" s="214"/>
      <c r="K550" s="214"/>
      <c r="L550" s="214"/>
      <c r="M550" s="214"/>
      <c r="N550" s="214"/>
      <c r="O550" s="214"/>
      <c r="P550" s="214"/>
      <c r="Q550" s="214"/>
      <c r="R550" s="214"/>
      <c r="S550" s="214"/>
      <c r="T550" s="214"/>
      <c r="U550" s="214"/>
      <c r="V550" s="214"/>
      <c r="W550" s="214"/>
      <c r="X550" s="214"/>
      <c r="Y550" s="214"/>
      <c r="Z550" s="214"/>
      <c r="AA550" s="214"/>
      <c r="AB550" s="214"/>
      <c r="AC550" s="214"/>
      <c r="AD550" s="214"/>
      <c r="AE550" s="214"/>
      <c r="AF550" s="214"/>
      <c r="AG550" s="214"/>
      <c r="AH550" s="214"/>
      <c r="AI550" s="214"/>
      <c r="AJ550" s="214"/>
      <c r="AK550" s="214"/>
      <c r="AL550" s="214"/>
      <c r="AM550" s="214"/>
      <c r="AN550" s="214"/>
      <c r="AO550" s="214"/>
      <c r="AP550" s="214"/>
      <c r="AQ550" s="214"/>
      <c r="AR550" s="214"/>
      <c r="AS550" s="214"/>
      <c r="AT550" s="214"/>
      <c r="AU550" s="214"/>
      <c r="AV550" s="214"/>
      <c r="AW550" s="214"/>
      <c r="AX550" s="214"/>
      <c r="AY550" s="214"/>
      <c r="AZ550" s="214"/>
      <c r="BA550" s="214"/>
      <c r="BB550" s="214"/>
      <c r="BC550" s="214"/>
      <c r="BD550" s="214"/>
      <c r="BE550" s="214"/>
      <c r="BF550" s="214"/>
      <c r="BG550" s="214"/>
      <c r="BH550" s="214"/>
      <c r="BI550" s="214"/>
      <c r="BJ550" s="214"/>
      <c r="BK550" s="214"/>
      <c r="BL550" s="214"/>
      <c r="BM550" s="214"/>
      <c r="BN550" s="214"/>
      <c r="BO550" s="214"/>
      <c r="BP550" s="214"/>
      <c r="BQ550" s="214"/>
      <c r="BR550" s="214"/>
      <c r="BS550" s="214"/>
      <c r="BT550" s="214"/>
      <c r="BU550" s="214"/>
      <c r="BV550" s="214"/>
      <c r="BW550" s="214"/>
      <c r="BX550" s="214"/>
      <c r="BY550" s="214"/>
      <c r="BZ550" s="214"/>
      <c r="CA550" s="214"/>
      <c r="CB550" s="214"/>
      <c r="CC550" s="214"/>
      <c r="CD550" s="214"/>
      <c r="CE550" s="214"/>
      <c r="CF550" s="214"/>
    </row>
    <row r="551" spans="1:84" x14ac:dyDescent="0.25">
      <c r="A551" s="214"/>
      <c r="B551" s="214"/>
      <c r="C551" s="214"/>
      <c r="D551" s="214"/>
      <c r="E551" s="214"/>
      <c r="F551" s="214"/>
      <c r="G551" s="214"/>
      <c r="H551" s="214"/>
      <c r="I551" s="214"/>
      <c r="J551" s="214"/>
      <c r="K551" s="214"/>
      <c r="L551" s="214"/>
      <c r="M551" s="214"/>
      <c r="N551" s="214"/>
      <c r="O551" s="214"/>
      <c r="P551" s="214"/>
      <c r="Q551" s="214"/>
      <c r="R551" s="214"/>
      <c r="S551" s="214"/>
      <c r="T551" s="214"/>
      <c r="U551" s="214"/>
      <c r="V551" s="214"/>
      <c r="W551" s="214"/>
      <c r="X551" s="214"/>
      <c r="Y551" s="214"/>
      <c r="Z551" s="214"/>
      <c r="AA551" s="214"/>
      <c r="AB551" s="214"/>
      <c r="AC551" s="214"/>
      <c r="AD551" s="214"/>
      <c r="AE551" s="214"/>
      <c r="AF551" s="214"/>
      <c r="AG551" s="214"/>
      <c r="AH551" s="214"/>
      <c r="AI551" s="214"/>
      <c r="AJ551" s="214"/>
      <c r="AK551" s="214"/>
      <c r="AL551" s="214"/>
      <c r="AM551" s="214"/>
      <c r="AN551" s="214"/>
      <c r="AO551" s="214"/>
      <c r="AP551" s="214"/>
      <c r="AQ551" s="214"/>
      <c r="AR551" s="214"/>
      <c r="AS551" s="214"/>
      <c r="AT551" s="214"/>
      <c r="AU551" s="214"/>
      <c r="AV551" s="214"/>
      <c r="AW551" s="214"/>
      <c r="AX551" s="214"/>
      <c r="AY551" s="214"/>
      <c r="AZ551" s="214"/>
      <c r="BA551" s="214"/>
      <c r="BB551" s="214"/>
      <c r="BC551" s="214"/>
      <c r="BD551" s="214"/>
      <c r="BE551" s="214"/>
      <c r="BF551" s="214"/>
      <c r="BG551" s="214"/>
      <c r="BH551" s="214"/>
      <c r="BI551" s="214"/>
      <c r="BJ551" s="214"/>
      <c r="BK551" s="214"/>
      <c r="BL551" s="214"/>
      <c r="BM551" s="214"/>
      <c r="BN551" s="214"/>
      <c r="BO551" s="214"/>
      <c r="BP551" s="214"/>
      <c r="BQ551" s="214"/>
      <c r="BR551" s="214"/>
      <c r="BS551" s="214"/>
      <c r="BT551" s="214"/>
      <c r="BU551" s="214"/>
      <c r="BV551" s="214"/>
      <c r="BW551" s="214"/>
      <c r="BX551" s="214"/>
      <c r="BY551" s="214"/>
      <c r="BZ551" s="214"/>
      <c r="CA551" s="214"/>
      <c r="CB551" s="214"/>
      <c r="CC551" s="214"/>
      <c r="CD551" s="214"/>
      <c r="CE551" s="214"/>
      <c r="CF551" s="214"/>
    </row>
    <row r="552" spans="1:84" x14ac:dyDescent="0.25">
      <c r="A552" s="214"/>
      <c r="B552" s="214"/>
      <c r="C552" s="214"/>
      <c r="D552" s="214"/>
      <c r="E552" s="214"/>
      <c r="F552" s="214"/>
      <c r="G552" s="214"/>
      <c r="H552" s="214"/>
      <c r="I552" s="214"/>
      <c r="J552" s="214"/>
      <c r="K552" s="214"/>
      <c r="L552" s="214"/>
      <c r="M552" s="214"/>
      <c r="N552" s="214"/>
      <c r="O552" s="214"/>
      <c r="P552" s="214"/>
      <c r="Q552" s="214"/>
      <c r="R552" s="214"/>
      <c r="S552" s="214"/>
      <c r="T552" s="214"/>
      <c r="U552" s="214"/>
      <c r="V552" s="214"/>
      <c r="W552" s="214"/>
      <c r="X552" s="214"/>
      <c r="Y552" s="214"/>
      <c r="Z552" s="214"/>
      <c r="AA552" s="214"/>
      <c r="AB552" s="214"/>
      <c r="AC552" s="214"/>
      <c r="AD552" s="214"/>
      <c r="AE552" s="214"/>
      <c r="AF552" s="214"/>
      <c r="AG552" s="214"/>
      <c r="AH552" s="214"/>
      <c r="AI552" s="214"/>
      <c r="AJ552" s="214"/>
      <c r="AK552" s="214"/>
      <c r="AL552" s="214"/>
      <c r="AM552" s="214"/>
      <c r="AN552" s="214"/>
      <c r="AO552" s="214"/>
      <c r="AP552" s="214"/>
      <c r="AQ552" s="214"/>
      <c r="AR552" s="214"/>
      <c r="AS552" s="214"/>
      <c r="AT552" s="214"/>
      <c r="AU552" s="214"/>
      <c r="AV552" s="214"/>
      <c r="AW552" s="214"/>
      <c r="AX552" s="214"/>
      <c r="AY552" s="214"/>
      <c r="AZ552" s="214"/>
      <c r="BA552" s="214"/>
      <c r="BB552" s="214"/>
      <c r="BC552" s="214"/>
      <c r="BD552" s="214"/>
      <c r="BE552" s="214"/>
      <c r="BF552" s="214"/>
      <c r="BG552" s="214"/>
      <c r="BH552" s="214"/>
      <c r="BI552" s="214"/>
      <c r="BJ552" s="214"/>
      <c r="BK552" s="214"/>
      <c r="BL552" s="214"/>
      <c r="BM552" s="214"/>
      <c r="BN552" s="214"/>
      <c r="BO552" s="214"/>
      <c r="BP552" s="214"/>
      <c r="BQ552" s="214"/>
      <c r="BR552" s="214"/>
      <c r="BS552" s="214"/>
      <c r="BT552" s="214"/>
      <c r="BU552" s="214"/>
      <c r="BV552" s="214"/>
      <c r="BW552" s="214"/>
      <c r="BX552" s="214"/>
      <c r="BY552" s="214"/>
      <c r="BZ552" s="214"/>
      <c r="CA552" s="214"/>
      <c r="CB552" s="214"/>
      <c r="CC552" s="214"/>
      <c r="CD552" s="214"/>
      <c r="CE552" s="214"/>
      <c r="CF552" s="214"/>
    </row>
    <row r="553" spans="1:84" x14ac:dyDescent="0.25">
      <c r="A553" s="214"/>
      <c r="B553" s="214"/>
      <c r="C553" s="214"/>
      <c r="D553" s="214"/>
      <c r="E553" s="214"/>
      <c r="F553" s="214"/>
      <c r="G553" s="214"/>
      <c r="H553" s="214"/>
      <c r="I553" s="214"/>
      <c r="J553" s="214"/>
      <c r="K553" s="214"/>
      <c r="L553" s="214"/>
      <c r="M553" s="214"/>
      <c r="N553" s="214"/>
      <c r="O553" s="214"/>
      <c r="P553" s="214"/>
      <c r="Q553" s="214"/>
      <c r="R553" s="214"/>
      <c r="S553" s="214"/>
      <c r="T553" s="214"/>
      <c r="U553" s="214"/>
      <c r="V553" s="214"/>
      <c r="W553" s="214"/>
      <c r="X553" s="214"/>
      <c r="Y553" s="214"/>
      <c r="Z553" s="214"/>
      <c r="AA553" s="214"/>
      <c r="AB553" s="214"/>
      <c r="AC553" s="214"/>
      <c r="AD553" s="214"/>
      <c r="AE553" s="214"/>
      <c r="AF553" s="214"/>
      <c r="AG553" s="214"/>
      <c r="AH553" s="214"/>
      <c r="AI553" s="214"/>
      <c r="AJ553" s="214"/>
      <c r="AK553" s="214"/>
      <c r="AL553" s="214"/>
      <c r="AM553" s="214"/>
      <c r="AN553" s="214"/>
      <c r="AO553" s="214"/>
      <c r="AP553" s="214"/>
      <c r="AQ553" s="214"/>
      <c r="AR553" s="214"/>
      <c r="AS553" s="214"/>
      <c r="AT553" s="214"/>
      <c r="AU553" s="214"/>
      <c r="AV553" s="214"/>
      <c r="AW553" s="214"/>
      <c r="AX553" s="214"/>
      <c r="AY553" s="214"/>
      <c r="AZ553" s="214"/>
      <c r="BA553" s="214"/>
      <c r="BB553" s="214"/>
      <c r="BC553" s="214"/>
      <c r="BD553" s="214"/>
      <c r="BE553" s="214"/>
      <c r="BF553" s="214"/>
      <c r="BG553" s="214"/>
      <c r="BH553" s="214"/>
      <c r="BI553" s="214"/>
      <c r="BJ553" s="214"/>
      <c r="BK553" s="214"/>
      <c r="BL553" s="214"/>
      <c r="BM553" s="214"/>
      <c r="BN553" s="214"/>
      <c r="BO553" s="214"/>
      <c r="BP553" s="214"/>
      <c r="BQ553" s="214"/>
      <c r="BR553" s="214"/>
      <c r="BS553" s="214"/>
      <c r="BT553" s="214"/>
      <c r="BU553" s="214"/>
      <c r="BV553" s="214"/>
      <c r="BW553" s="214"/>
      <c r="BX553" s="214"/>
      <c r="BY553" s="214"/>
      <c r="BZ553" s="214"/>
      <c r="CA553" s="214"/>
      <c r="CB553" s="214"/>
      <c r="CC553" s="214"/>
      <c r="CD553" s="214"/>
      <c r="CE553" s="214"/>
      <c r="CF553" s="214"/>
    </row>
    <row r="554" spans="1:84" x14ac:dyDescent="0.25">
      <c r="A554" s="214"/>
      <c r="B554" s="214"/>
      <c r="C554" s="214"/>
      <c r="D554" s="214"/>
      <c r="E554" s="214"/>
      <c r="F554" s="214"/>
      <c r="G554" s="214"/>
      <c r="H554" s="214"/>
      <c r="I554" s="214"/>
      <c r="J554" s="214"/>
      <c r="K554" s="214"/>
      <c r="L554" s="214"/>
      <c r="M554" s="214"/>
      <c r="N554" s="214"/>
      <c r="O554" s="214"/>
      <c r="P554" s="214"/>
      <c r="Q554" s="214"/>
      <c r="R554" s="214"/>
      <c r="S554" s="214"/>
      <c r="T554" s="214"/>
      <c r="U554" s="214"/>
      <c r="V554" s="214"/>
      <c r="W554" s="214"/>
      <c r="X554" s="214"/>
      <c r="Y554" s="214"/>
      <c r="Z554" s="214"/>
      <c r="AA554" s="214"/>
      <c r="AB554" s="214"/>
      <c r="AC554" s="214"/>
      <c r="AD554" s="214"/>
      <c r="AE554" s="214"/>
      <c r="AF554" s="214"/>
      <c r="AG554" s="214"/>
      <c r="AH554" s="214"/>
      <c r="AI554" s="214"/>
      <c r="AJ554" s="214"/>
      <c r="AK554" s="214"/>
      <c r="AL554" s="214"/>
      <c r="AM554" s="214"/>
      <c r="AN554" s="214"/>
      <c r="AO554" s="214"/>
      <c r="AP554" s="214"/>
      <c r="AQ554" s="214"/>
      <c r="AR554" s="214"/>
      <c r="AS554" s="214"/>
      <c r="AT554" s="214"/>
      <c r="AU554" s="214"/>
      <c r="AV554" s="214"/>
      <c r="AW554" s="214"/>
      <c r="AX554" s="214"/>
      <c r="AY554" s="214"/>
      <c r="AZ554" s="214"/>
      <c r="BA554" s="214"/>
      <c r="BB554" s="214"/>
      <c r="BC554" s="214"/>
      <c r="BD554" s="214"/>
      <c r="BE554" s="214"/>
      <c r="BF554" s="214"/>
      <c r="BG554" s="214"/>
      <c r="BH554" s="214"/>
      <c r="BI554" s="214"/>
      <c r="BJ554" s="214"/>
      <c r="BK554" s="214"/>
      <c r="BL554" s="214"/>
      <c r="BM554" s="214"/>
      <c r="BN554" s="214"/>
      <c r="BO554" s="214"/>
      <c r="BP554" s="214"/>
      <c r="BQ554" s="214"/>
      <c r="BR554" s="214"/>
      <c r="BS554" s="214"/>
      <c r="BT554" s="214"/>
      <c r="BU554" s="214"/>
      <c r="BV554" s="214"/>
      <c r="BW554" s="214"/>
      <c r="BX554" s="214"/>
      <c r="BY554" s="214"/>
      <c r="BZ554" s="214"/>
      <c r="CA554" s="214"/>
      <c r="CB554" s="214"/>
      <c r="CC554" s="214"/>
      <c r="CD554" s="214"/>
      <c r="CE554" s="214"/>
      <c r="CF554" s="214"/>
    </row>
    <row r="555" spans="1:84" x14ac:dyDescent="0.25">
      <c r="A555" s="214"/>
      <c r="B555" s="214"/>
      <c r="C555" s="214"/>
      <c r="D555" s="214"/>
      <c r="E555" s="214"/>
      <c r="F555" s="214"/>
      <c r="G555" s="214"/>
      <c r="H555" s="214"/>
      <c r="I555" s="214"/>
      <c r="J555" s="214"/>
      <c r="K555" s="214"/>
      <c r="L555" s="214"/>
      <c r="M555" s="214"/>
      <c r="N555" s="214"/>
      <c r="O555" s="214"/>
      <c r="P555" s="214"/>
      <c r="Q555" s="214"/>
      <c r="R555" s="214"/>
      <c r="S555" s="214"/>
      <c r="T555" s="214"/>
      <c r="U555" s="214"/>
      <c r="V555" s="214"/>
      <c r="W555" s="214"/>
      <c r="X555" s="214"/>
      <c r="Y555" s="214"/>
      <c r="Z555" s="214"/>
      <c r="AA555" s="214"/>
      <c r="AB555" s="214"/>
      <c r="AC555" s="214"/>
      <c r="AD555" s="214"/>
      <c r="AE555" s="214"/>
      <c r="AF555" s="214"/>
      <c r="AG555" s="214"/>
      <c r="AH555" s="214"/>
      <c r="AI555" s="214"/>
      <c r="AJ555" s="214"/>
      <c r="AK555" s="214"/>
      <c r="AL555" s="214"/>
      <c r="AM555" s="214"/>
      <c r="AN555" s="214"/>
      <c r="AO555" s="214"/>
      <c r="AP555" s="214"/>
      <c r="AQ555" s="214"/>
      <c r="AR555" s="214"/>
      <c r="AS555" s="214"/>
      <c r="AT555" s="214"/>
      <c r="AU555" s="214"/>
      <c r="AV555" s="214"/>
      <c r="AW555" s="214"/>
      <c r="AX555" s="214"/>
      <c r="AY555" s="214"/>
      <c r="AZ555" s="214"/>
      <c r="BA555" s="214"/>
      <c r="BB555" s="214"/>
      <c r="BC555" s="214"/>
      <c r="BD555" s="214"/>
      <c r="BE555" s="214"/>
      <c r="BF555" s="214"/>
      <c r="BG555" s="214"/>
      <c r="BH555" s="214"/>
      <c r="BI555" s="214"/>
      <c r="BJ555" s="214"/>
      <c r="BK555" s="214"/>
      <c r="BL555" s="214"/>
      <c r="BM555" s="214"/>
      <c r="BN555" s="214"/>
      <c r="BO555" s="214"/>
      <c r="BP555" s="214"/>
      <c r="BQ555" s="214"/>
      <c r="BR555" s="214"/>
      <c r="BS555" s="214"/>
      <c r="BT555" s="214"/>
      <c r="BU555" s="214"/>
      <c r="BV555" s="214"/>
      <c r="BW555" s="214"/>
      <c r="BX555" s="214"/>
      <c r="BY555" s="214"/>
      <c r="BZ555" s="214"/>
      <c r="CA555" s="214"/>
      <c r="CB555" s="214"/>
      <c r="CC555" s="214"/>
      <c r="CD555" s="214"/>
      <c r="CE555" s="214"/>
      <c r="CF555" s="214"/>
    </row>
    <row r="556" spans="1:84" x14ac:dyDescent="0.25">
      <c r="A556" s="214"/>
      <c r="B556" s="214"/>
      <c r="C556" s="214"/>
      <c r="D556" s="214"/>
      <c r="E556" s="214"/>
      <c r="F556" s="214"/>
      <c r="G556" s="214"/>
      <c r="H556" s="214"/>
      <c r="I556" s="214"/>
      <c r="J556" s="214"/>
      <c r="K556" s="214"/>
      <c r="L556" s="214"/>
      <c r="M556" s="214"/>
      <c r="N556" s="214"/>
      <c r="O556" s="214"/>
      <c r="P556" s="214"/>
      <c r="Q556" s="214"/>
      <c r="R556" s="214"/>
      <c r="S556" s="214"/>
      <c r="T556" s="214"/>
      <c r="U556" s="214"/>
      <c r="V556" s="214"/>
      <c r="W556" s="214"/>
      <c r="X556" s="214"/>
      <c r="Y556" s="214"/>
      <c r="Z556" s="214"/>
      <c r="AA556" s="214"/>
      <c r="AB556" s="214"/>
      <c r="AC556" s="214"/>
      <c r="AD556" s="214"/>
      <c r="AE556" s="214"/>
      <c r="AF556" s="214"/>
      <c r="AG556" s="214"/>
      <c r="AH556" s="214"/>
      <c r="AI556" s="214"/>
      <c r="AJ556" s="214"/>
      <c r="AK556" s="214"/>
      <c r="AL556" s="214"/>
      <c r="AM556" s="214"/>
      <c r="AN556" s="214"/>
      <c r="AO556" s="214"/>
      <c r="AP556" s="214"/>
      <c r="AQ556" s="214"/>
      <c r="AR556" s="214"/>
      <c r="AS556" s="214"/>
      <c r="AT556" s="214"/>
      <c r="AU556" s="214"/>
      <c r="AV556" s="214"/>
      <c r="AW556" s="214"/>
      <c r="AX556" s="214"/>
      <c r="AY556" s="214"/>
      <c r="AZ556" s="214"/>
      <c r="BA556" s="214"/>
      <c r="BB556" s="214"/>
      <c r="BC556" s="214"/>
      <c r="BD556" s="214"/>
      <c r="BE556" s="214"/>
      <c r="BF556" s="214"/>
      <c r="BG556" s="214"/>
      <c r="BH556" s="214"/>
      <c r="BI556" s="214"/>
      <c r="BJ556" s="214"/>
      <c r="BK556" s="214"/>
      <c r="BL556" s="214"/>
      <c r="BM556" s="214"/>
      <c r="BN556" s="214"/>
      <c r="BO556" s="214"/>
      <c r="BP556" s="214"/>
      <c r="BQ556" s="214"/>
      <c r="BR556" s="214"/>
      <c r="BS556" s="214"/>
      <c r="BT556" s="214"/>
      <c r="BU556" s="214"/>
      <c r="BV556" s="214"/>
      <c r="BW556" s="214"/>
      <c r="BX556" s="214"/>
      <c r="BY556" s="214"/>
      <c r="BZ556" s="214"/>
      <c r="CA556" s="214"/>
      <c r="CB556" s="214"/>
      <c r="CC556" s="214"/>
      <c r="CD556" s="214"/>
      <c r="CE556" s="214"/>
      <c r="CF556" s="214"/>
    </row>
    <row r="557" spans="1:84" x14ac:dyDescent="0.25">
      <c r="A557" s="214"/>
      <c r="B557" s="214"/>
      <c r="C557" s="214"/>
      <c r="D557" s="214"/>
      <c r="E557" s="214"/>
      <c r="F557" s="214"/>
      <c r="G557" s="214"/>
      <c r="H557" s="214"/>
      <c r="I557" s="214"/>
      <c r="J557" s="214"/>
      <c r="K557" s="214"/>
      <c r="L557" s="214"/>
      <c r="M557" s="214"/>
      <c r="N557" s="214"/>
      <c r="O557" s="214"/>
      <c r="P557" s="214"/>
      <c r="Q557" s="214"/>
      <c r="R557" s="214"/>
      <c r="S557" s="214"/>
      <c r="T557" s="214"/>
      <c r="U557" s="214"/>
      <c r="V557" s="214"/>
      <c r="W557" s="214"/>
      <c r="X557" s="214"/>
      <c r="Y557" s="214"/>
      <c r="Z557" s="214"/>
      <c r="AA557" s="214"/>
      <c r="AB557" s="214"/>
      <c r="AC557" s="214"/>
      <c r="AD557" s="214"/>
      <c r="AE557" s="214"/>
      <c r="AF557" s="214"/>
      <c r="AG557" s="214"/>
      <c r="AH557" s="214"/>
      <c r="AI557" s="214"/>
      <c r="AJ557" s="214"/>
      <c r="AK557" s="214"/>
      <c r="AL557" s="214"/>
      <c r="AM557" s="214"/>
      <c r="AN557" s="214"/>
      <c r="AO557" s="214"/>
      <c r="AP557" s="214"/>
      <c r="AQ557" s="214"/>
      <c r="AR557" s="214"/>
      <c r="AS557" s="214"/>
      <c r="AT557" s="214"/>
      <c r="AU557" s="214"/>
      <c r="AV557" s="214"/>
      <c r="AW557" s="214"/>
      <c r="AX557" s="214"/>
      <c r="AY557" s="214"/>
      <c r="AZ557" s="214"/>
      <c r="BA557" s="214"/>
      <c r="BB557" s="214"/>
      <c r="BC557" s="214"/>
      <c r="BD557" s="214"/>
      <c r="BE557" s="214"/>
      <c r="BF557" s="214"/>
      <c r="BG557" s="214"/>
      <c r="BH557" s="214"/>
      <c r="BI557" s="214"/>
      <c r="BJ557" s="214"/>
      <c r="BK557" s="214"/>
      <c r="BL557" s="214"/>
      <c r="BM557" s="214"/>
      <c r="BN557" s="214"/>
      <c r="BO557" s="214"/>
      <c r="BP557" s="214"/>
      <c r="BQ557" s="214"/>
      <c r="BR557" s="214"/>
      <c r="BS557" s="214"/>
      <c r="BT557" s="214"/>
      <c r="BU557" s="214"/>
      <c r="BV557" s="214"/>
      <c r="BW557" s="214"/>
      <c r="BX557" s="214"/>
      <c r="BY557" s="214"/>
      <c r="BZ557" s="214"/>
      <c r="CA557" s="214"/>
      <c r="CB557" s="214"/>
      <c r="CC557" s="214"/>
      <c r="CD557" s="214"/>
      <c r="CE557" s="214"/>
      <c r="CF557" s="214"/>
    </row>
    <row r="558" spans="1:84" x14ac:dyDescent="0.25">
      <c r="A558" s="214"/>
      <c r="B558" s="214"/>
      <c r="C558" s="214"/>
      <c r="D558" s="214"/>
      <c r="E558" s="214"/>
      <c r="F558" s="214"/>
      <c r="G558" s="214"/>
      <c r="H558" s="214"/>
      <c r="I558" s="214"/>
      <c r="J558" s="214"/>
      <c r="K558" s="214"/>
      <c r="L558" s="214"/>
      <c r="M558" s="214"/>
      <c r="N558" s="214"/>
      <c r="O558" s="214"/>
      <c r="P558" s="214"/>
      <c r="Q558" s="214"/>
      <c r="R558" s="214"/>
      <c r="S558" s="214"/>
      <c r="T558" s="214"/>
      <c r="U558" s="214"/>
      <c r="V558" s="214"/>
      <c r="W558" s="214"/>
      <c r="X558" s="214"/>
      <c r="Y558" s="214"/>
      <c r="Z558" s="214"/>
      <c r="AA558" s="214"/>
      <c r="AB558" s="214"/>
      <c r="AC558" s="214"/>
      <c r="AD558" s="214"/>
      <c r="AE558" s="214"/>
      <c r="AF558" s="214"/>
      <c r="AG558" s="214"/>
      <c r="AH558" s="214"/>
      <c r="AI558" s="214"/>
      <c r="AJ558" s="214"/>
      <c r="AK558" s="214"/>
      <c r="AL558" s="214"/>
      <c r="AM558" s="214"/>
      <c r="AN558" s="214"/>
      <c r="AO558" s="214"/>
      <c r="AP558" s="214"/>
      <c r="AQ558" s="214"/>
      <c r="AR558" s="214"/>
      <c r="AS558" s="214"/>
      <c r="AT558" s="214"/>
      <c r="AU558" s="214"/>
      <c r="AV558" s="214"/>
      <c r="AW558" s="214"/>
      <c r="AX558" s="214"/>
      <c r="AY558" s="214"/>
      <c r="AZ558" s="214"/>
      <c r="BA558" s="214"/>
      <c r="BB558" s="214"/>
      <c r="BC558" s="214"/>
      <c r="BD558" s="214"/>
      <c r="BE558" s="214"/>
      <c r="BF558" s="214"/>
      <c r="BG558" s="214"/>
      <c r="BH558" s="214"/>
      <c r="BI558" s="214"/>
      <c r="BJ558" s="214"/>
      <c r="BK558" s="214"/>
      <c r="BL558" s="214"/>
      <c r="BM558" s="214"/>
      <c r="BN558" s="214"/>
      <c r="BO558" s="214"/>
      <c r="BP558" s="214"/>
      <c r="BQ558" s="214"/>
      <c r="BR558" s="214"/>
      <c r="BS558" s="214"/>
      <c r="BT558" s="214"/>
      <c r="BU558" s="214"/>
      <c r="BV558" s="214"/>
      <c r="BW558" s="214"/>
      <c r="BX558" s="214"/>
      <c r="BY558" s="214"/>
      <c r="BZ558" s="214"/>
      <c r="CA558" s="214"/>
      <c r="CB558" s="214"/>
      <c r="CC558" s="214"/>
      <c r="CD558" s="214"/>
      <c r="CE558" s="214"/>
      <c r="CF558" s="214"/>
    </row>
    <row r="559" spans="1:84" x14ac:dyDescent="0.25">
      <c r="A559" s="214"/>
      <c r="B559" s="214"/>
      <c r="C559" s="214"/>
      <c r="D559" s="214"/>
      <c r="E559" s="214"/>
      <c r="F559" s="214"/>
      <c r="G559" s="214"/>
      <c r="H559" s="214"/>
      <c r="I559" s="214"/>
      <c r="J559" s="214"/>
      <c r="K559" s="214"/>
      <c r="L559" s="214"/>
      <c r="M559" s="214"/>
      <c r="N559" s="214"/>
      <c r="O559" s="214"/>
      <c r="P559" s="214"/>
      <c r="Q559" s="214"/>
      <c r="R559" s="214"/>
      <c r="S559" s="214"/>
      <c r="T559" s="214"/>
      <c r="U559" s="214"/>
      <c r="V559" s="214"/>
      <c r="W559" s="214"/>
      <c r="X559" s="214"/>
      <c r="Y559" s="214"/>
      <c r="Z559" s="214"/>
      <c r="AA559" s="214"/>
      <c r="AB559" s="214"/>
      <c r="AC559" s="214"/>
      <c r="AD559" s="214"/>
      <c r="AE559" s="214"/>
      <c r="AF559" s="214"/>
      <c r="AG559" s="214"/>
      <c r="AH559" s="214"/>
      <c r="AI559" s="214"/>
      <c r="AJ559" s="214"/>
      <c r="AK559" s="214"/>
      <c r="AL559" s="214"/>
      <c r="AM559" s="214"/>
      <c r="AN559" s="214"/>
      <c r="AO559" s="214"/>
      <c r="AP559" s="214"/>
      <c r="AQ559" s="214"/>
      <c r="AR559" s="214"/>
      <c r="AS559" s="214"/>
      <c r="AT559" s="214"/>
      <c r="AU559" s="214"/>
      <c r="AV559" s="214"/>
      <c r="AW559" s="214"/>
      <c r="AX559" s="214"/>
      <c r="AY559" s="214"/>
      <c r="AZ559" s="214"/>
      <c r="BA559" s="214"/>
      <c r="BB559" s="214"/>
      <c r="BC559" s="214"/>
      <c r="BD559" s="214"/>
      <c r="BE559" s="214"/>
      <c r="BF559" s="214"/>
      <c r="BG559" s="214"/>
      <c r="BH559" s="214"/>
      <c r="BI559" s="214"/>
      <c r="BJ559" s="214"/>
      <c r="BK559" s="214"/>
      <c r="BL559" s="214"/>
      <c r="BM559" s="214"/>
      <c r="BN559" s="214"/>
      <c r="BO559" s="214"/>
      <c r="BP559" s="214"/>
      <c r="BQ559" s="214"/>
      <c r="BR559" s="214"/>
      <c r="BS559" s="214"/>
      <c r="BT559" s="214"/>
      <c r="BU559" s="214"/>
      <c r="BV559" s="214"/>
      <c r="BW559" s="214"/>
      <c r="BX559" s="214"/>
      <c r="BY559" s="214"/>
      <c r="BZ559" s="214"/>
      <c r="CA559" s="214"/>
      <c r="CB559" s="214"/>
      <c r="CC559" s="214"/>
      <c r="CD559" s="214"/>
      <c r="CE559" s="214"/>
      <c r="CF559" s="214"/>
    </row>
    <row r="560" spans="1:84" x14ac:dyDescent="0.25">
      <c r="A560" s="214"/>
      <c r="B560" s="214"/>
      <c r="C560" s="214"/>
      <c r="D560" s="214"/>
      <c r="E560" s="214"/>
      <c r="F560" s="214"/>
      <c r="G560" s="214"/>
      <c r="H560" s="214"/>
      <c r="I560" s="214"/>
      <c r="J560" s="214"/>
      <c r="K560" s="214"/>
      <c r="L560" s="214"/>
      <c r="M560" s="214"/>
      <c r="N560" s="214"/>
      <c r="O560" s="214"/>
      <c r="P560" s="214"/>
      <c r="Q560" s="214"/>
      <c r="R560" s="214"/>
      <c r="S560" s="214"/>
      <c r="T560" s="214"/>
      <c r="U560" s="214"/>
      <c r="V560" s="214"/>
      <c r="W560" s="214"/>
      <c r="X560" s="214"/>
      <c r="Y560" s="214"/>
      <c r="Z560" s="214"/>
      <c r="AA560" s="214"/>
      <c r="AB560" s="214"/>
      <c r="AC560" s="214"/>
      <c r="AD560" s="214"/>
      <c r="AE560" s="214"/>
      <c r="AF560" s="214"/>
      <c r="AG560" s="214"/>
      <c r="AH560" s="214"/>
      <c r="AI560" s="214"/>
      <c r="AJ560" s="214"/>
      <c r="AK560" s="214"/>
      <c r="AL560" s="214"/>
      <c r="AM560" s="214"/>
      <c r="AN560" s="214"/>
      <c r="AO560" s="214"/>
      <c r="AP560" s="214"/>
      <c r="AQ560" s="214"/>
      <c r="AR560" s="214"/>
      <c r="AS560" s="214"/>
      <c r="AT560" s="214"/>
      <c r="AU560" s="214"/>
      <c r="AV560" s="214"/>
      <c r="AW560" s="214"/>
      <c r="AX560" s="214"/>
      <c r="AY560" s="214"/>
      <c r="AZ560" s="214"/>
      <c r="BA560" s="214"/>
      <c r="BB560" s="214"/>
      <c r="BC560" s="214"/>
      <c r="BD560" s="214"/>
      <c r="BE560" s="214"/>
      <c r="BF560" s="214"/>
      <c r="BG560" s="214"/>
      <c r="BH560" s="214"/>
      <c r="BI560" s="214"/>
      <c r="BJ560" s="214"/>
      <c r="BK560" s="214"/>
      <c r="BL560" s="214"/>
      <c r="BM560" s="214"/>
      <c r="BN560" s="214"/>
      <c r="BO560" s="214"/>
      <c r="BP560" s="214"/>
      <c r="BQ560" s="214"/>
      <c r="BR560" s="214"/>
      <c r="BS560" s="214"/>
      <c r="BT560" s="214"/>
      <c r="BU560" s="214"/>
      <c r="BV560" s="214"/>
      <c r="BW560" s="214"/>
      <c r="BX560" s="214"/>
      <c r="BY560" s="214"/>
      <c r="BZ560" s="214"/>
      <c r="CA560" s="214"/>
      <c r="CB560" s="214"/>
      <c r="CC560" s="214"/>
      <c r="CD560" s="214"/>
      <c r="CE560" s="214"/>
      <c r="CF560" s="214"/>
    </row>
    <row r="561" spans="1:84" x14ac:dyDescent="0.25">
      <c r="A561" s="214"/>
      <c r="B561" s="214"/>
      <c r="C561" s="214"/>
      <c r="D561" s="214"/>
      <c r="E561" s="214"/>
      <c r="F561" s="214"/>
      <c r="G561" s="214"/>
      <c r="H561" s="214"/>
      <c r="I561" s="214"/>
      <c r="J561" s="214"/>
      <c r="K561" s="214"/>
      <c r="L561" s="214"/>
      <c r="M561" s="214"/>
      <c r="N561" s="214"/>
      <c r="O561" s="214"/>
      <c r="P561" s="214"/>
      <c r="Q561" s="214"/>
      <c r="R561" s="214"/>
      <c r="S561" s="214"/>
      <c r="T561" s="214"/>
      <c r="U561" s="214"/>
      <c r="V561" s="214"/>
      <c r="W561" s="214"/>
      <c r="X561" s="214"/>
      <c r="Y561" s="214"/>
      <c r="Z561" s="214"/>
      <c r="AA561" s="214"/>
      <c r="AB561" s="214"/>
      <c r="AC561" s="214"/>
      <c r="AD561" s="214"/>
      <c r="AE561" s="214"/>
      <c r="AF561" s="214"/>
      <c r="AG561" s="214"/>
      <c r="AH561" s="214"/>
      <c r="AI561" s="214"/>
      <c r="AJ561" s="214"/>
      <c r="AK561" s="214"/>
      <c r="AL561" s="214"/>
      <c r="AM561" s="214"/>
      <c r="AN561" s="214"/>
      <c r="AO561" s="214"/>
      <c r="AP561" s="214"/>
      <c r="AQ561" s="214"/>
      <c r="AR561" s="214"/>
      <c r="AS561" s="214"/>
      <c r="AT561" s="214"/>
      <c r="AU561" s="214"/>
      <c r="AV561" s="214"/>
      <c r="AW561" s="214"/>
      <c r="AX561" s="214"/>
      <c r="AY561" s="214"/>
      <c r="AZ561" s="214"/>
      <c r="BA561" s="214"/>
      <c r="BB561" s="214"/>
      <c r="BC561" s="214"/>
      <c r="BD561" s="214"/>
      <c r="BE561" s="214"/>
      <c r="BF561" s="214"/>
      <c r="BG561" s="214"/>
      <c r="BH561" s="214"/>
      <c r="BI561" s="214"/>
      <c r="BJ561" s="214"/>
      <c r="BK561" s="214"/>
      <c r="BL561" s="214"/>
      <c r="BM561" s="214"/>
      <c r="BN561" s="214"/>
      <c r="BO561" s="214"/>
      <c r="BP561" s="214"/>
      <c r="BQ561" s="214"/>
      <c r="BR561" s="214"/>
      <c r="BS561" s="214"/>
      <c r="BT561" s="214"/>
      <c r="BU561" s="214"/>
      <c r="BV561" s="214"/>
      <c r="BW561" s="214"/>
      <c r="BX561" s="214"/>
      <c r="BY561" s="214"/>
      <c r="BZ561" s="214"/>
      <c r="CA561" s="214"/>
      <c r="CB561" s="214"/>
      <c r="CC561" s="214"/>
      <c r="CD561" s="214"/>
      <c r="CE561" s="214"/>
      <c r="CF561" s="214"/>
    </row>
    <row r="562" spans="1:84" x14ac:dyDescent="0.25">
      <c r="A562" s="214"/>
      <c r="B562" s="214"/>
      <c r="C562" s="214"/>
      <c r="D562" s="214"/>
      <c r="E562" s="214"/>
      <c r="F562" s="214"/>
      <c r="G562" s="214"/>
      <c r="H562" s="214"/>
      <c r="I562" s="214"/>
      <c r="J562" s="214"/>
      <c r="K562" s="214"/>
      <c r="L562" s="214"/>
      <c r="M562" s="214"/>
      <c r="N562" s="214"/>
      <c r="O562" s="214"/>
      <c r="P562" s="214"/>
      <c r="Q562" s="214"/>
      <c r="R562" s="214"/>
      <c r="S562" s="214"/>
      <c r="T562" s="214"/>
      <c r="U562" s="214"/>
      <c r="V562" s="214"/>
      <c r="W562" s="214"/>
      <c r="X562" s="214"/>
      <c r="Y562" s="214"/>
      <c r="Z562" s="214"/>
      <c r="AA562" s="214"/>
      <c r="AB562" s="214"/>
      <c r="AC562" s="214"/>
      <c r="AD562" s="214"/>
      <c r="AE562" s="214"/>
      <c r="AF562" s="214"/>
      <c r="AG562" s="214"/>
      <c r="AH562" s="214"/>
      <c r="AI562" s="214"/>
      <c r="AJ562" s="214"/>
      <c r="AK562" s="214"/>
      <c r="AL562" s="214"/>
      <c r="AM562" s="214"/>
      <c r="AN562" s="214"/>
      <c r="AO562" s="214"/>
      <c r="AP562" s="214"/>
      <c r="AQ562" s="214"/>
      <c r="AR562" s="214"/>
      <c r="AS562" s="214"/>
      <c r="AT562" s="214"/>
      <c r="AU562" s="214"/>
      <c r="AV562" s="214"/>
      <c r="AW562" s="214"/>
      <c r="AX562" s="214"/>
      <c r="AY562" s="214"/>
      <c r="AZ562" s="214"/>
      <c r="BA562" s="214"/>
      <c r="BB562" s="214"/>
      <c r="BC562" s="214"/>
      <c r="BD562" s="214"/>
      <c r="BE562" s="214"/>
      <c r="BF562" s="214"/>
      <c r="BG562" s="214"/>
      <c r="BH562" s="214"/>
      <c r="BI562" s="214"/>
      <c r="BJ562" s="214"/>
      <c r="BK562" s="214"/>
      <c r="BL562" s="214"/>
      <c r="BM562" s="214"/>
      <c r="BN562" s="214"/>
      <c r="BO562" s="214"/>
      <c r="BP562" s="214"/>
      <c r="BQ562" s="214"/>
      <c r="BR562" s="214"/>
      <c r="BS562" s="214"/>
      <c r="BT562" s="214"/>
      <c r="BU562" s="214"/>
      <c r="BV562" s="214"/>
      <c r="BW562" s="214"/>
      <c r="BX562" s="214"/>
      <c r="BY562" s="214"/>
      <c r="BZ562" s="214"/>
      <c r="CA562" s="214"/>
      <c r="CB562" s="214"/>
      <c r="CC562" s="214"/>
      <c r="CD562" s="214"/>
      <c r="CE562" s="214"/>
      <c r="CF562" s="214"/>
    </row>
    <row r="563" spans="1:84" x14ac:dyDescent="0.25">
      <c r="A563" s="214"/>
      <c r="B563" s="214"/>
      <c r="C563" s="214"/>
      <c r="D563" s="214"/>
      <c r="E563" s="214"/>
      <c r="F563" s="214"/>
      <c r="G563" s="214"/>
      <c r="H563" s="214"/>
      <c r="I563" s="214"/>
      <c r="J563" s="214"/>
      <c r="K563" s="214"/>
      <c r="L563" s="214"/>
      <c r="M563" s="214"/>
      <c r="N563" s="214"/>
      <c r="O563" s="214"/>
      <c r="P563" s="214"/>
      <c r="Q563" s="214"/>
      <c r="R563" s="214"/>
      <c r="S563" s="214"/>
      <c r="T563" s="214"/>
      <c r="U563" s="214"/>
      <c r="V563" s="214"/>
      <c r="W563" s="214"/>
      <c r="X563" s="214"/>
      <c r="Y563" s="214"/>
      <c r="Z563" s="214"/>
      <c r="AA563" s="214"/>
      <c r="AB563" s="214"/>
      <c r="AC563" s="214"/>
      <c r="AD563" s="214"/>
      <c r="AE563" s="214"/>
      <c r="AF563" s="214"/>
      <c r="AG563" s="214"/>
      <c r="AH563" s="214"/>
      <c r="AI563" s="214"/>
      <c r="AJ563" s="214"/>
      <c r="AK563" s="214"/>
      <c r="AL563" s="214"/>
      <c r="AM563" s="214"/>
      <c r="AN563" s="214"/>
      <c r="AO563" s="214"/>
      <c r="AP563" s="214"/>
      <c r="AQ563" s="214"/>
      <c r="AR563" s="214"/>
      <c r="AS563" s="214"/>
      <c r="AT563" s="214"/>
      <c r="AU563" s="214"/>
      <c r="AV563" s="214"/>
      <c r="AW563" s="214"/>
      <c r="AX563" s="214"/>
      <c r="AY563" s="214"/>
      <c r="AZ563" s="214"/>
      <c r="BA563" s="214"/>
      <c r="BB563" s="214"/>
      <c r="BC563" s="214"/>
      <c r="BD563" s="214"/>
      <c r="BE563" s="214"/>
      <c r="BF563" s="214"/>
      <c r="BG563" s="214"/>
      <c r="BH563" s="214"/>
      <c r="BI563" s="214"/>
      <c r="BJ563" s="214"/>
      <c r="BK563" s="214"/>
      <c r="BL563" s="214"/>
      <c r="BM563" s="214"/>
      <c r="BN563" s="214"/>
      <c r="BO563" s="214"/>
      <c r="BP563" s="214"/>
      <c r="BQ563" s="214"/>
      <c r="BR563" s="214"/>
      <c r="BS563" s="214"/>
      <c r="BT563" s="214"/>
      <c r="BU563" s="214"/>
      <c r="BV563" s="214"/>
      <c r="BW563" s="214"/>
      <c r="BX563" s="214"/>
      <c r="BY563" s="214"/>
      <c r="BZ563" s="214"/>
      <c r="CA563" s="214"/>
      <c r="CB563" s="214"/>
      <c r="CC563" s="214"/>
      <c r="CD563" s="214"/>
      <c r="CE563" s="214"/>
      <c r="CF563" s="214"/>
    </row>
    <row r="564" spans="1:84" x14ac:dyDescent="0.25">
      <c r="A564" s="214"/>
      <c r="B564" s="214"/>
      <c r="C564" s="214"/>
      <c r="D564" s="214"/>
      <c r="E564" s="214"/>
      <c r="F564" s="214"/>
      <c r="G564" s="214"/>
      <c r="H564" s="214"/>
      <c r="I564" s="214"/>
      <c r="J564" s="214"/>
      <c r="K564" s="214"/>
      <c r="L564" s="214"/>
      <c r="M564" s="214"/>
      <c r="N564" s="214"/>
      <c r="O564" s="214"/>
      <c r="P564" s="214"/>
      <c r="Q564" s="214"/>
      <c r="R564" s="214"/>
      <c r="S564" s="214"/>
      <c r="T564" s="214"/>
      <c r="U564" s="214"/>
      <c r="V564" s="214"/>
      <c r="W564" s="214"/>
      <c r="X564" s="214"/>
      <c r="Y564" s="214"/>
      <c r="Z564" s="214"/>
      <c r="AA564" s="214"/>
      <c r="AB564" s="214"/>
      <c r="AC564" s="214"/>
      <c r="AD564" s="214"/>
      <c r="AE564" s="214"/>
      <c r="AF564" s="214"/>
      <c r="AG564" s="214"/>
      <c r="AH564" s="214"/>
      <c r="AI564" s="214"/>
      <c r="AJ564" s="214"/>
      <c r="AK564" s="214"/>
      <c r="AL564" s="214"/>
      <c r="AM564" s="214"/>
      <c r="AN564" s="214"/>
      <c r="AO564" s="214"/>
      <c r="AP564" s="214"/>
      <c r="AQ564" s="214"/>
      <c r="AR564" s="214"/>
      <c r="AS564" s="214"/>
      <c r="AT564" s="214"/>
      <c r="AU564" s="214"/>
      <c r="AV564" s="214"/>
      <c r="AW564" s="214"/>
      <c r="AX564" s="214"/>
      <c r="AY564" s="214"/>
      <c r="AZ564" s="214"/>
      <c r="BA564" s="214"/>
      <c r="BB564" s="214"/>
      <c r="BC564" s="214"/>
      <c r="BD564" s="214"/>
      <c r="BE564" s="214"/>
      <c r="BF564" s="214"/>
      <c r="BG564" s="214"/>
      <c r="BH564" s="214"/>
      <c r="BI564" s="214"/>
      <c r="BJ564" s="214"/>
      <c r="BK564" s="214"/>
      <c r="BL564" s="214"/>
      <c r="BM564" s="214"/>
      <c r="BN564" s="214"/>
      <c r="BO564" s="214"/>
      <c r="BP564" s="214"/>
      <c r="BQ564" s="214"/>
      <c r="BR564" s="214"/>
      <c r="BS564" s="214"/>
      <c r="BT564" s="214"/>
      <c r="BU564" s="214"/>
      <c r="BV564" s="214"/>
      <c r="BW564" s="214"/>
      <c r="BX564" s="214"/>
      <c r="BY564" s="214"/>
      <c r="BZ564" s="214"/>
      <c r="CA564" s="214"/>
      <c r="CB564" s="214"/>
      <c r="CC564" s="214"/>
      <c r="CD564" s="214"/>
      <c r="CE564" s="214"/>
      <c r="CF564" s="214"/>
    </row>
    <row r="565" spans="1:84" x14ac:dyDescent="0.25">
      <c r="A565" s="214"/>
      <c r="B565" s="214"/>
      <c r="C565" s="214"/>
      <c r="D565" s="214"/>
      <c r="E565" s="214"/>
      <c r="F565" s="214"/>
      <c r="G565" s="214"/>
      <c r="H565" s="214"/>
      <c r="I565" s="214"/>
      <c r="J565" s="214"/>
      <c r="K565" s="214"/>
      <c r="L565" s="214"/>
      <c r="M565" s="214"/>
      <c r="N565" s="214"/>
      <c r="O565" s="214"/>
      <c r="P565" s="214"/>
      <c r="Q565" s="214"/>
      <c r="R565" s="214"/>
      <c r="S565" s="214"/>
      <c r="T565" s="214"/>
      <c r="U565" s="214"/>
      <c r="V565" s="214"/>
      <c r="W565" s="214"/>
      <c r="X565" s="214"/>
      <c r="Y565" s="214"/>
      <c r="Z565" s="214"/>
      <c r="AA565" s="214"/>
      <c r="AB565" s="214"/>
      <c r="AC565" s="214"/>
      <c r="AD565" s="214"/>
      <c r="AE565" s="214"/>
      <c r="AF565" s="214"/>
      <c r="AG565" s="214"/>
      <c r="AH565" s="214"/>
      <c r="AI565" s="214"/>
      <c r="AJ565" s="214"/>
      <c r="AK565" s="214"/>
      <c r="AL565" s="214"/>
      <c r="AM565" s="214"/>
      <c r="AN565" s="214"/>
      <c r="AO565" s="214"/>
      <c r="AP565" s="214"/>
      <c r="AQ565" s="214"/>
      <c r="AR565" s="214"/>
      <c r="AS565" s="214"/>
      <c r="AT565" s="214"/>
      <c r="AU565" s="214"/>
      <c r="AV565" s="214"/>
      <c r="AW565" s="214"/>
      <c r="AX565" s="214"/>
      <c r="AY565" s="214"/>
      <c r="AZ565" s="214"/>
      <c r="BA565" s="214"/>
      <c r="BB565" s="214"/>
      <c r="BC565" s="214"/>
      <c r="BD565" s="214"/>
      <c r="BE565" s="214"/>
      <c r="BF565" s="214"/>
      <c r="BG565" s="214"/>
      <c r="BH565" s="214"/>
      <c r="BI565" s="214"/>
      <c r="BJ565" s="214"/>
      <c r="BK565" s="214"/>
      <c r="BL565" s="214"/>
      <c r="BM565" s="214"/>
      <c r="BN565" s="214"/>
      <c r="BO565" s="214"/>
      <c r="BP565" s="214"/>
      <c r="BQ565" s="214"/>
      <c r="BR565" s="214"/>
      <c r="BS565" s="214"/>
      <c r="BT565" s="214"/>
      <c r="BU565" s="214"/>
      <c r="BV565" s="214"/>
      <c r="BW565" s="214"/>
      <c r="BX565" s="214"/>
      <c r="BY565" s="214"/>
      <c r="BZ565" s="214"/>
      <c r="CA565" s="214"/>
      <c r="CB565" s="214"/>
      <c r="CC565" s="214"/>
      <c r="CD565" s="214"/>
      <c r="CE565" s="214"/>
      <c r="CF565" s="214"/>
    </row>
    <row r="566" spans="1:84" x14ac:dyDescent="0.25">
      <c r="A566" s="214"/>
      <c r="B566" s="214"/>
      <c r="C566" s="214"/>
      <c r="D566" s="214"/>
      <c r="E566" s="214"/>
      <c r="F566" s="214"/>
      <c r="G566" s="214"/>
      <c r="H566" s="214"/>
      <c r="I566" s="214"/>
      <c r="J566" s="214"/>
      <c r="K566" s="214"/>
      <c r="L566" s="214"/>
      <c r="M566" s="214"/>
      <c r="N566" s="214"/>
      <c r="O566" s="214"/>
      <c r="P566" s="214"/>
      <c r="Q566" s="214"/>
      <c r="R566" s="214"/>
      <c r="S566" s="214"/>
      <c r="T566" s="214"/>
      <c r="U566" s="214"/>
      <c r="V566" s="214"/>
      <c r="W566" s="214"/>
      <c r="X566" s="214"/>
      <c r="Y566" s="214"/>
      <c r="Z566" s="214"/>
      <c r="AA566" s="214"/>
      <c r="AB566" s="214"/>
      <c r="AC566" s="214"/>
      <c r="AD566" s="214"/>
      <c r="AE566" s="214"/>
      <c r="AF566" s="214"/>
      <c r="AG566" s="214"/>
      <c r="AH566" s="214"/>
      <c r="AI566" s="214"/>
      <c r="AJ566" s="214"/>
      <c r="AK566" s="214"/>
      <c r="AL566" s="214"/>
      <c r="AM566" s="214"/>
      <c r="AN566" s="214"/>
      <c r="AO566" s="214"/>
      <c r="AP566" s="214"/>
      <c r="AQ566" s="214"/>
      <c r="AR566" s="214"/>
      <c r="AS566" s="214"/>
      <c r="AT566" s="214"/>
      <c r="AU566" s="214"/>
      <c r="AV566" s="214"/>
      <c r="AW566" s="214"/>
      <c r="AX566" s="214"/>
      <c r="AY566" s="214"/>
      <c r="AZ566" s="214"/>
      <c r="BA566" s="214"/>
      <c r="BB566" s="214"/>
      <c r="BC566" s="214"/>
      <c r="BD566" s="214"/>
      <c r="BE566" s="214"/>
      <c r="BF566" s="214"/>
      <c r="BG566" s="214"/>
      <c r="BH566" s="214"/>
      <c r="BI566" s="214"/>
      <c r="BJ566" s="214"/>
      <c r="BK566" s="214"/>
      <c r="BL566" s="214"/>
      <c r="BM566" s="214"/>
      <c r="BN566" s="214"/>
      <c r="BO566" s="214"/>
      <c r="BP566" s="214"/>
      <c r="BQ566" s="214"/>
      <c r="BR566" s="214"/>
      <c r="BS566" s="214"/>
      <c r="BT566" s="214"/>
      <c r="BU566" s="214"/>
      <c r="BV566" s="214"/>
      <c r="BW566" s="214"/>
      <c r="BX566" s="214"/>
      <c r="BY566" s="214"/>
      <c r="BZ566" s="214"/>
      <c r="CA566" s="214"/>
      <c r="CB566" s="214"/>
      <c r="CC566" s="214"/>
      <c r="CD566" s="214"/>
      <c r="CE566" s="214"/>
      <c r="CF566" s="214"/>
    </row>
    <row r="567" spans="1:84" x14ac:dyDescent="0.25">
      <c r="A567" s="214"/>
      <c r="B567" s="214"/>
      <c r="C567" s="214"/>
      <c r="D567" s="214"/>
      <c r="E567" s="214"/>
      <c r="F567" s="214"/>
      <c r="G567" s="214"/>
      <c r="H567" s="214"/>
      <c r="I567" s="214"/>
      <c r="J567" s="214"/>
      <c r="K567" s="214"/>
      <c r="L567" s="214"/>
      <c r="M567" s="214"/>
      <c r="N567" s="214"/>
      <c r="O567" s="214"/>
      <c r="P567" s="214"/>
      <c r="Q567" s="214"/>
      <c r="R567" s="214"/>
      <c r="S567" s="214"/>
      <c r="T567" s="214"/>
      <c r="U567" s="214"/>
      <c r="V567" s="214"/>
      <c r="W567" s="214"/>
      <c r="X567" s="214"/>
      <c r="Y567" s="214"/>
      <c r="Z567" s="214"/>
      <c r="AA567" s="214"/>
      <c r="AB567" s="214"/>
      <c r="AC567" s="214"/>
      <c r="AD567" s="214"/>
      <c r="AE567" s="214"/>
      <c r="AF567" s="214"/>
      <c r="AG567" s="214"/>
      <c r="AH567" s="214"/>
      <c r="AI567" s="214"/>
      <c r="AJ567" s="214"/>
      <c r="AK567" s="214"/>
      <c r="AL567" s="214"/>
      <c r="AM567" s="214"/>
      <c r="AN567" s="214"/>
      <c r="AO567" s="214"/>
      <c r="AP567" s="214"/>
      <c r="AQ567" s="214"/>
      <c r="AR567" s="214"/>
      <c r="AS567" s="214"/>
      <c r="AT567" s="214"/>
      <c r="AU567" s="214"/>
      <c r="AV567" s="214"/>
      <c r="AW567" s="214"/>
      <c r="AX567" s="214"/>
      <c r="AY567" s="214"/>
      <c r="AZ567" s="214"/>
      <c r="BA567" s="214"/>
      <c r="BB567" s="214"/>
      <c r="BC567" s="214"/>
      <c r="BD567" s="214"/>
      <c r="BE567" s="214"/>
      <c r="BF567" s="214"/>
      <c r="BG567" s="214"/>
      <c r="BH567" s="214"/>
      <c r="BI567" s="214"/>
      <c r="BJ567" s="214"/>
      <c r="BK567" s="214"/>
      <c r="BL567" s="214"/>
      <c r="BM567" s="214"/>
      <c r="BN567" s="214"/>
      <c r="BO567" s="214"/>
      <c r="BP567" s="214"/>
      <c r="BQ567" s="214"/>
      <c r="BR567" s="214"/>
      <c r="BS567" s="214"/>
      <c r="BT567" s="214"/>
      <c r="BU567" s="214"/>
      <c r="BV567" s="214"/>
      <c r="BW567" s="214"/>
      <c r="BX567" s="214"/>
      <c r="BY567" s="214"/>
      <c r="BZ567" s="214"/>
      <c r="CA567" s="214"/>
      <c r="CB567" s="214"/>
      <c r="CC567" s="214"/>
      <c r="CD567" s="214"/>
      <c r="CE567" s="214"/>
      <c r="CF567" s="214"/>
    </row>
    <row r="568" spans="1:84" x14ac:dyDescent="0.25">
      <c r="A568" s="214"/>
      <c r="B568" s="214"/>
      <c r="C568" s="214"/>
      <c r="D568" s="214"/>
      <c r="E568" s="214"/>
      <c r="F568" s="214"/>
      <c r="G568" s="214"/>
      <c r="H568" s="214"/>
      <c r="I568" s="214"/>
      <c r="J568" s="214"/>
      <c r="K568" s="214"/>
      <c r="L568" s="214"/>
      <c r="M568" s="214"/>
      <c r="N568" s="214"/>
      <c r="O568" s="214"/>
      <c r="P568" s="214"/>
      <c r="Q568" s="214"/>
      <c r="R568" s="214"/>
      <c r="S568" s="214"/>
      <c r="T568" s="214"/>
      <c r="U568" s="214"/>
      <c r="V568" s="214"/>
      <c r="W568" s="214"/>
      <c r="X568" s="214"/>
      <c r="Y568" s="214"/>
      <c r="Z568" s="214"/>
      <c r="AA568" s="214"/>
      <c r="AB568" s="214"/>
      <c r="AC568" s="214"/>
      <c r="AD568" s="214"/>
      <c r="AE568" s="214"/>
      <c r="AF568" s="214"/>
      <c r="AG568" s="214"/>
      <c r="AH568" s="214"/>
      <c r="AI568" s="214"/>
      <c r="AJ568" s="214"/>
      <c r="AK568" s="214"/>
      <c r="AL568" s="214"/>
      <c r="AM568" s="214"/>
      <c r="AN568" s="214"/>
      <c r="AO568" s="214"/>
      <c r="AP568" s="214"/>
      <c r="AQ568" s="214"/>
      <c r="AR568" s="214"/>
      <c r="AS568" s="214"/>
      <c r="AT568" s="214"/>
      <c r="AU568" s="214"/>
      <c r="AV568" s="214"/>
      <c r="AW568" s="214"/>
      <c r="AX568" s="214"/>
      <c r="AY568" s="214"/>
      <c r="AZ568" s="214"/>
      <c r="BA568" s="214"/>
      <c r="BB568" s="214"/>
      <c r="BC568" s="214"/>
      <c r="BD568" s="214"/>
      <c r="BE568" s="214"/>
      <c r="BF568" s="214"/>
      <c r="BG568" s="214"/>
      <c r="BH568" s="214"/>
      <c r="BI568" s="214"/>
      <c r="BJ568" s="214"/>
      <c r="BK568" s="214"/>
      <c r="BL568" s="214"/>
      <c r="BM568" s="214"/>
      <c r="BN568" s="214"/>
      <c r="BO568" s="214"/>
      <c r="BP568" s="214"/>
      <c r="BQ568" s="214"/>
      <c r="BR568" s="214"/>
      <c r="BS568" s="214"/>
      <c r="BT568" s="214"/>
      <c r="BU568" s="214"/>
      <c r="BV568" s="214"/>
      <c r="BW568" s="214"/>
      <c r="BX568" s="214"/>
      <c r="BY568" s="214"/>
      <c r="BZ568" s="214"/>
      <c r="CA568" s="214"/>
      <c r="CB568" s="214"/>
      <c r="CC568" s="214"/>
      <c r="CD568" s="214"/>
      <c r="CE568" s="214"/>
      <c r="CF568" s="214"/>
    </row>
    <row r="569" spans="1:84" x14ac:dyDescent="0.25">
      <c r="A569" s="214"/>
      <c r="B569" s="214"/>
      <c r="C569" s="214"/>
      <c r="D569" s="214"/>
      <c r="E569" s="214"/>
      <c r="F569" s="214"/>
      <c r="G569" s="214"/>
      <c r="H569" s="214"/>
      <c r="I569" s="214"/>
      <c r="J569" s="214"/>
      <c r="K569" s="214"/>
      <c r="L569" s="214"/>
      <c r="M569" s="214"/>
      <c r="N569" s="214"/>
      <c r="O569" s="214"/>
      <c r="P569" s="214"/>
      <c r="Q569" s="214"/>
      <c r="R569" s="214"/>
      <c r="S569" s="214"/>
      <c r="T569" s="214"/>
      <c r="U569" s="214"/>
      <c r="V569" s="214"/>
      <c r="W569" s="214"/>
      <c r="X569" s="214"/>
      <c r="Y569" s="214"/>
      <c r="Z569" s="214"/>
      <c r="AA569" s="214"/>
      <c r="AB569" s="214"/>
      <c r="AC569" s="214"/>
      <c r="AD569" s="214"/>
      <c r="AE569" s="214"/>
      <c r="AF569" s="214"/>
      <c r="AG569" s="214"/>
      <c r="AH569" s="214"/>
      <c r="AI569" s="214"/>
      <c r="AJ569" s="214"/>
      <c r="AK569" s="214"/>
      <c r="AL569" s="214"/>
      <c r="AM569" s="214"/>
      <c r="AN569" s="214"/>
      <c r="AO569" s="214"/>
      <c r="AP569" s="214"/>
      <c r="AQ569" s="214"/>
      <c r="AR569" s="214"/>
      <c r="AS569" s="214"/>
      <c r="AT569" s="214"/>
      <c r="AU569" s="214"/>
      <c r="AV569" s="214"/>
      <c r="AW569" s="214"/>
      <c r="AX569" s="214"/>
      <c r="AY569" s="214"/>
      <c r="AZ569" s="214"/>
      <c r="BA569" s="214"/>
      <c r="BB569" s="214"/>
      <c r="BC569" s="214"/>
      <c r="BD569" s="214"/>
      <c r="BE569" s="214"/>
      <c r="BF569" s="214"/>
      <c r="BG569" s="214"/>
      <c r="BH569" s="214"/>
      <c r="BI569" s="214"/>
      <c r="BJ569" s="214"/>
      <c r="BK569" s="214"/>
      <c r="BL569" s="214"/>
      <c r="BM569" s="214"/>
      <c r="BN569" s="214"/>
      <c r="BO569" s="214"/>
      <c r="BP569" s="214"/>
      <c r="BQ569" s="214"/>
      <c r="BR569" s="214"/>
      <c r="BS569" s="214"/>
      <c r="BT569" s="214"/>
      <c r="BU569" s="214"/>
      <c r="BV569" s="214"/>
      <c r="BW569" s="214"/>
      <c r="BX569" s="214"/>
      <c r="BY569" s="214"/>
      <c r="BZ569" s="214"/>
      <c r="CA569" s="214"/>
      <c r="CB569" s="214"/>
      <c r="CC569" s="214"/>
      <c r="CD569" s="214"/>
      <c r="CE569" s="214"/>
      <c r="CF569" s="214"/>
    </row>
    <row r="570" spans="1:84" x14ac:dyDescent="0.25">
      <c r="A570" s="214"/>
      <c r="B570" s="214"/>
      <c r="C570" s="214"/>
      <c r="D570" s="214"/>
      <c r="E570" s="214"/>
      <c r="F570" s="214"/>
      <c r="G570" s="214"/>
      <c r="H570" s="214"/>
      <c r="I570" s="214"/>
      <c r="J570" s="214"/>
      <c r="K570" s="214"/>
      <c r="L570" s="214"/>
      <c r="M570" s="214"/>
      <c r="N570" s="214"/>
      <c r="O570" s="214"/>
      <c r="P570" s="214"/>
      <c r="Q570" s="214"/>
      <c r="R570" s="214"/>
      <c r="S570" s="214"/>
      <c r="T570" s="214"/>
      <c r="U570" s="214"/>
      <c r="V570" s="214"/>
      <c r="W570" s="214"/>
      <c r="X570" s="214"/>
      <c r="Y570" s="214"/>
      <c r="Z570" s="214"/>
      <c r="AA570" s="214"/>
      <c r="AB570" s="214"/>
      <c r="AC570" s="214"/>
      <c r="AD570" s="214"/>
      <c r="AE570" s="214"/>
      <c r="AF570" s="214"/>
      <c r="AG570" s="214"/>
      <c r="AH570" s="214"/>
      <c r="AI570" s="214"/>
      <c r="AJ570" s="214"/>
      <c r="AK570" s="214"/>
      <c r="AL570" s="214"/>
      <c r="AM570" s="214"/>
      <c r="AN570" s="214"/>
      <c r="AO570" s="214"/>
      <c r="AP570" s="214"/>
      <c r="AQ570" s="214"/>
      <c r="AR570" s="214"/>
      <c r="AS570" s="214"/>
      <c r="AT570" s="214"/>
      <c r="AU570" s="214"/>
      <c r="AV570" s="214"/>
      <c r="AW570" s="214"/>
      <c r="AX570" s="214"/>
      <c r="AY570" s="214"/>
      <c r="AZ570" s="214"/>
      <c r="BA570" s="214"/>
      <c r="BB570" s="214"/>
      <c r="BC570" s="214"/>
      <c r="BD570" s="214"/>
      <c r="BE570" s="214"/>
      <c r="BF570" s="214"/>
      <c r="BG570" s="214"/>
      <c r="BH570" s="214"/>
      <c r="BI570" s="214"/>
      <c r="BJ570" s="214"/>
      <c r="BK570" s="214"/>
      <c r="BL570" s="214"/>
      <c r="BM570" s="214"/>
      <c r="BN570" s="214"/>
      <c r="BO570" s="214"/>
      <c r="BP570" s="214"/>
      <c r="BQ570" s="214"/>
      <c r="BR570" s="214"/>
      <c r="BS570" s="214"/>
      <c r="BT570" s="214"/>
      <c r="BU570" s="214"/>
      <c r="BV570" s="214"/>
      <c r="BW570" s="214"/>
      <c r="BX570" s="214"/>
      <c r="BY570" s="214"/>
      <c r="BZ570" s="214"/>
      <c r="CA570" s="214"/>
      <c r="CB570" s="214"/>
      <c r="CC570" s="214"/>
      <c r="CD570" s="214"/>
      <c r="CE570" s="214"/>
      <c r="CF570" s="214"/>
    </row>
    <row r="571" spans="1:84" x14ac:dyDescent="0.25">
      <c r="A571" s="214"/>
      <c r="B571" s="214"/>
      <c r="C571" s="214"/>
      <c r="D571" s="214"/>
      <c r="E571" s="214"/>
      <c r="F571" s="214"/>
      <c r="G571" s="214"/>
      <c r="H571" s="214"/>
      <c r="I571" s="214"/>
      <c r="J571" s="214"/>
      <c r="K571" s="214"/>
      <c r="L571" s="214"/>
      <c r="M571" s="214"/>
      <c r="N571" s="214"/>
      <c r="O571" s="214"/>
      <c r="P571" s="214"/>
      <c r="Q571" s="214"/>
      <c r="R571" s="214"/>
      <c r="S571" s="214"/>
      <c r="T571" s="214"/>
      <c r="U571" s="214"/>
      <c r="V571" s="214"/>
      <c r="W571" s="214"/>
      <c r="X571" s="214"/>
      <c r="Y571" s="214"/>
      <c r="Z571" s="214"/>
      <c r="AA571" s="214"/>
      <c r="AB571" s="214"/>
      <c r="AC571" s="214"/>
      <c r="AD571" s="214"/>
      <c r="AE571" s="214"/>
      <c r="AF571" s="214"/>
      <c r="AG571" s="214"/>
      <c r="AH571" s="214"/>
      <c r="AI571" s="214"/>
      <c r="AJ571" s="214"/>
      <c r="AK571" s="214"/>
      <c r="AL571" s="214"/>
      <c r="AM571" s="214"/>
      <c r="AN571" s="214"/>
      <c r="AO571" s="214"/>
      <c r="AP571" s="214"/>
      <c r="AQ571" s="214"/>
      <c r="AR571" s="214"/>
      <c r="AS571" s="214"/>
      <c r="AT571" s="214"/>
      <c r="AU571" s="214"/>
      <c r="AV571" s="214"/>
      <c r="AW571" s="214"/>
      <c r="AX571" s="214"/>
      <c r="AY571" s="214"/>
      <c r="AZ571" s="214"/>
      <c r="BA571" s="214"/>
      <c r="BB571" s="214"/>
      <c r="BC571" s="214"/>
      <c r="BD571" s="214"/>
      <c r="BE571" s="214"/>
      <c r="BF571" s="214"/>
      <c r="BG571" s="214"/>
      <c r="BH571" s="214"/>
      <c r="BI571" s="214"/>
      <c r="BJ571" s="214"/>
      <c r="BK571" s="214"/>
      <c r="BL571" s="214"/>
      <c r="BM571" s="214"/>
      <c r="BN571" s="214"/>
      <c r="BO571" s="214"/>
      <c r="BP571" s="214"/>
      <c r="BQ571" s="214"/>
      <c r="BR571" s="214"/>
      <c r="BS571" s="214"/>
      <c r="BT571" s="214"/>
      <c r="BU571" s="214"/>
      <c r="BV571" s="214"/>
      <c r="BW571" s="214"/>
      <c r="BX571" s="214"/>
      <c r="BY571" s="214"/>
      <c r="BZ571" s="214"/>
      <c r="CA571" s="214"/>
      <c r="CB571" s="214"/>
      <c r="CC571" s="214"/>
      <c r="CD571" s="214"/>
      <c r="CE571" s="214"/>
      <c r="CF571" s="214"/>
    </row>
    <row r="572" spans="1:84" x14ac:dyDescent="0.25">
      <c r="A572" s="214"/>
      <c r="B572" s="214"/>
      <c r="C572" s="214"/>
      <c r="D572" s="214"/>
      <c r="E572" s="214"/>
      <c r="F572" s="214"/>
      <c r="G572" s="214"/>
      <c r="H572" s="214"/>
      <c r="I572" s="214"/>
      <c r="J572" s="214"/>
      <c r="K572" s="214"/>
      <c r="L572" s="214"/>
      <c r="M572" s="214"/>
      <c r="N572" s="214"/>
      <c r="O572" s="214"/>
      <c r="P572" s="214"/>
      <c r="Q572" s="214"/>
      <c r="R572" s="214"/>
      <c r="S572" s="214"/>
      <c r="T572" s="214"/>
      <c r="U572" s="214"/>
      <c r="V572" s="214"/>
      <c r="W572" s="214"/>
      <c r="X572" s="214"/>
      <c r="Y572" s="214"/>
      <c r="Z572" s="214"/>
      <c r="AA572" s="214"/>
      <c r="AB572" s="214"/>
      <c r="AC572" s="214"/>
      <c r="AD572" s="214"/>
      <c r="AE572" s="214"/>
      <c r="AF572" s="214"/>
      <c r="AG572" s="214"/>
      <c r="AH572" s="214"/>
      <c r="AI572" s="214"/>
      <c r="AJ572" s="214"/>
      <c r="AK572" s="214"/>
      <c r="AL572" s="214"/>
      <c r="AM572" s="214"/>
      <c r="AN572" s="214"/>
      <c r="AO572" s="214"/>
      <c r="AP572" s="214"/>
      <c r="AQ572" s="214"/>
      <c r="AR572" s="214"/>
      <c r="AS572" s="214"/>
      <c r="AT572" s="214"/>
      <c r="AU572" s="214"/>
      <c r="AV572" s="214"/>
      <c r="AW572" s="214"/>
      <c r="AX572" s="214"/>
      <c r="AY572" s="214"/>
      <c r="AZ572" s="214"/>
      <c r="BA572" s="214"/>
      <c r="BB572" s="214"/>
      <c r="BC572" s="214"/>
      <c r="BD572" s="214"/>
      <c r="BE572" s="214"/>
      <c r="BF572" s="214"/>
      <c r="BG572" s="214"/>
      <c r="BH572" s="214"/>
      <c r="BI572" s="214"/>
      <c r="BJ572" s="214"/>
      <c r="BK572" s="214"/>
      <c r="BL572" s="214"/>
      <c r="BM572" s="214"/>
      <c r="BN572" s="214"/>
      <c r="BO572" s="214"/>
      <c r="BP572" s="214"/>
      <c r="BQ572" s="214"/>
      <c r="BR572" s="214"/>
      <c r="BS572" s="214"/>
      <c r="BT572" s="214"/>
      <c r="BU572" s="214"/>
      <c r="BV572" s="214"/>
      <c r="BW572" s="214"/>
      <c r="BX572" s="214"/>
      <c r="BY572" s="214"/>
      <c r="BZ572" s="214"/>
      <c r="CA572" s="214"/>
      <c r="CB572" s="214"/>
      <c r="CC572" s="214"/>
      <c r="CD572" s="214"/>
      <c r="CE572" s="214"/>
      <c r="CF572" s="214"/>
    </row>
    <row r="573" spans="1:84" x14ac:dyDescent="0.25">
      <c r="A573" s="214"/>
      <c r="B573" s="214"/>
      <c r="C573" s="214"/>
      <c r="D573" s="214"/>
      <c r="E573" s="214"/>
      <c r="F573" s="214"/>
      <c r="G573" s="214"/>
      <c r="H573" s="214"/>
      <c r="I573" s="214"/>
      <c r="J573" s="214"/>
      <c r="K573" s="214"/>
      <c r="L573" s="214"/>
      <c r="M573" s="214"/>
      <c r="N573" s="214"/>
      <c r="O573" s="214"/>
      <c r="P573" s="214"/>
      <c r="Q573" s="214"/>
      <c r="R573" s="214"/>
      <c r="S573" s="214"/>
      <c r="T573" s="214"/>
      <c r="U573" s="214"/>
      <c r="V573" s="214"/>
      <c r="W573" s="214"/>
      <c r="X573" s="214"/>
      <c r="Y573" s="214"/>
      <c r="Z573" s="214"/>
      <c r="AA573" s="214"/>
      <c r="AB573" s="214"/>
      <c r="AC573" s="214"/>
      <c r="AD573" s="214"/>
      <c r="AE573" s="214"/>
      <c r="AF573" s="214"/>
      <c r="AG573" s="214"/>
      <c r="AH573" s="214"/>
      <c r="AI573" s="214"/>
      <c r="AJ573" s="214"/>
      <c r="AK573" s="214"/>
      <c r="AL573" s="214"/>
      <c r="AM573" s="214"/>
      <c r="AN573" s="214"/>
      <c r="AO573" s="214"/>
      <c r="AP573" s="214"/>
      <c r="AQ573" s="214"/>
      <c r="AR573" s="214"/>
      <c r="AS573" s="214"/>
      <c r="AT573" s="214"/>
      <c r="AU573" s="214"/>
      <c r="AV573" s="214"/>
      <c r="AW573" s="214"/>
      <c r="AX573" s="214"/>
      <c r="AY573" s="214"/>
      <c r="AZ573" s="214"/>
      <c r="BA573" s="214"/>
      <c r="BB573" s="214"/>
      <c r="BC573" s="214"/>
      <c r="BD573" s="214"/>
      <c r="BE573" s="214"/>
      <c r="BF573" s="214"/>
      <c r="BG573" s="214"/>
      <c r="BH573" s="214"/>
      <c r="BI573" s="214"/>
      <c r="BJ573" s="214"/>
      <c r="BK573" s="214"/>
      <c r="BL573" s="214"/>
      <c r="BM573" s="214"/>
      <c r="BN573" s="214"/>
      <c r="BO573" s="214"/>
      <c r="BP573" s="214"/>
      <c r="BQ573" s="214"/>
      <c r="BR573" s="214"/>
      <c r="BS573" s="214"/>
      <c r="BT573" s="214"/>
      <c r="BU573" s="214"/>
      <c r="BV573" s="214"/>
      <c r="BW573" s="214"/>
      <c r="BX573" s="214"/>
      <c r="BY573" s="214"/>
      <c r="BZ573" s="214"/>
      <c r="CA573" s="214"/>
      <c r="CB573" s="214"/>
      <c r="CC573" s="214"/>
      <c r="CD573" s="214"/>
      <c r="CE573" s="214"/>
      <c r="CF573" s="214"/>
    </row>
    <row r="574" spans="1:84" x14ac:dyDescent="0.25">
      <c r="A574" s="214"/>
      <c r="B574" s="214"/>
      <c r="C574" s="214"/>
      <c r="D574" s="214"/>
      <c r="E574" s="214"/>
      <c r="F574" s="214"/>
      <c r="G574" s="214"/>
      <c r="H574" s="214"/>
      <c r="I574" s="214"/>
      <c r="J574" s="214"/>
      <c r="K574" s="214"/>
      <c r="L574" s="214"/>
      <c r="M574" s="214"/>
      <c r="N574" s="214"/>
      <c r="O574" s="214"/>
      <c r="P574" s="214"/>
      <c r="Q574" s="214"/>
      <c r="R574" s="214"/>
      <c r="S574" s="214"/>
      <c r="T574" s="214"/>
      <c r="U574" s="214"/>
      <c r="V574" s="214"/>
      <c r="W574" s="214"/>
      <c r="X574" s="214"/>
      <c r="Y574" s="214"/>
      <c r="Z574" s="214"/>
      <c r="AA574" s="214"/>
      <c r="AB574" s="214"/>
      <c r="AC574" s="214"/>
      <c r="AD574" s="214"/>
      <c r="AE574" s="214"/>
      <c r="AF574" s="214"/>
      <c r="AG574" s="214"/>
      <c r="AH574" s="214"/>
      <c r="AI574" s="214"/>
      <c r="AJ574" s="214"/>
      <c r="AK574" s="214"/>
      <c r="AL574" s="214"/>
      <c r="AM574" s="214"/>
      <c r="AN574" s="214"/>
      <c r="AO574" s="214"/>
      <c r="AP574" s="214"/>
      <c r="AQ574" s="214"/>
      <c r="AR574" s="214"/>
      <c r="AS574" s="214"/>
      <c r="AT574" s="214"/>
      <c r="AU574" s="214"/>
      <c r="AV574" s="214"/>
      <c r="AW574" s="214"/>
      <c r="AX574" s="214"/>
      <c r="AY574" s="214"/>
      <c r="AZ574" s="214"/>
      <c r="BA574" s="214"/>
      <c r="BB574" s="214"/>
      <c r="BC574" s="214"/>
      <c r="BD574" s="214"/>
      <c r="BE574" s="214"/>
      <c r="BF574" s="214"/>
      <c r="BG574" s="214"/>
      <c r="BH574" s="214"/>
      <c r="BI574" s="214"/>
      <c r="BJ574" s="214"/>
      <c r="BK574" s="214"/>
      <c r="BL574" s="214"/>
      <c r="BM574" s="214"/>
      <c r="BN574" s="214"/>
      <c r="BO574" s="214"/>
      <c r="BP574" s="214"/>
      <c r="BQ574" s="214"/>
      <c r="BR574" s="214"/>
      <c r="BS574" s="214"/>
      <c r="BT574" s="214"/>
      <c r="BU574" s="214"/>
      <c r="BV574" s="214"/>
      <c r="BW574" s="214"/>
      <c r="BX574" s="214"/>
      <c r="BY574" s="214"/>
      <c r="BZ574" s="214"/>
      <c r="CA574" s="214"/>
      <c r="CB574" s="214"/>
      <c r="CC574" s="214"/>
      <c r="CD574" s="214"/>
      <c r="CE574" s="214"/>
      <c r="CF574" s="214"/>
    </row>
    <row r="575" spans="1:84" x14ac:dyDescent="0.25">
      <c r="A575" s="214"/>
      <c r="B575" s="214"/>
      <c r="C575" s="214"/>
      <c r="D575" s="214"/>
      <c r="E575" s="214"/>
      <c r="F575" s="214"/>
      <c r="G575" s="214"/>
      <c r="H575" s="214"/>
      <c r="I575" s="214"/>
      <c r="J575" s="214"/>
      <c r="K575" s="214"/>
      <c r="L575" s="214"/>
      <c r="M575" s="214"/>
      <c r="N575" s="214"/>
      <c r="O575" s="214"/>
      <c r="P575" s="214"/>
      <c r="Q575" s="214"/>
      <c r="R575" s="214"/>
      <c r="S575" s="214"/>
      <c r="T575" s="214"/>
      <c r="U575" s="214"/>
      <c r="V575" s="214"/>
      <c r="W575" s="214"/>
      <c r="X575" s="214"/>
      <c r="Y575" s="214"/>
      <c r="Z575" s="214"/>
      <c r="AA575" s="214"/>
      <c r="AB575" s="214"/>
      <c r="AC575" s="214"/>
      <c r="AD575" s="214"/>
      <c r="AE575" s="214"/>
      <c r="AF575" s="214"/>
      <c r="AG575" s="214"/>
      <c r="AH575" s="214"/>
      <c r="AI575" s="214"/>
      <c r="AJ575" s="214"/>
      <c r="AK575" s="214"/>
      <c r="AL575" s="214"/>
      <c r="AM575" s="214"/>
      <c r="AN575" s="214"/>
      <c r="AO575" s="214"/>
      <c r="AP575" s="214"/>
      <c r="AQ575" s="214"/>
      <c r="AR575" s="214"/>
      <c r="AS575" s="214"/>
      <c r="AT575" s="214"/>
      <c r="AU575" s="214"/>
      <c r="AV575" s="214"/>
      <c r="AW575" s="214"/>
      <c r="AX575" s="214"/>
      <c r="AY575" s="214"/>
      <c r="AZ575" s="214"/>
      <c r="BA575" s="214"/>
      <c r="BB575" s="214"/>
      <c r="BC575" s="214"/>
      <c r="BD575" s="214"/>
      <c r="BE575" s="214"/>
      <c r="BF575" s="214"/>
      <c r="BG575" s="214"/>
      <c r="BH575" s="214"/>
      <c r="BI575" s="214"/>
      <c r="BJ575" s="214"/>
      <c r="BK575" s="214"/>
      <c r="BL575" s="214"/>
      <c r="BM575" s="214"/>
      <c r="BN575" s="214"/>
      <c r="BO575" s="214"/>
      <c r="BP575" s="214"/>
      <c r="BQ575" s="214"/>
      <c r="BR575" s="214"/>
      <c r="BS575" s="214"/>
      <c r="BT575" s="214"/>
      <c r="BU575" s="214"/>
      <c r="BV575" s="214"/>
      <c r="BW575" s="214"/>
      <c r="BX575" s="214"/>
      <c r="BY575" s="214"/>
      <c r="BZ575" s="214"/>
      <c r="CA575" s="214"/>
      <c r="CB575" s="214"/>
      <c r="CC575" s="214"/>
      <c r="CD575" s="214"/>
      <c r="CE575" s="214"/>
      <c r="CF575" s="214"/>
    </row>
    <row r="576" spans="1:84" x14ac:dyDescent="0.25">
      <c r="A576" s="214"/>
      <c r="B576" s="214"/>
      <c r="C576" s="214"/>
      <c r="D576" s="214"/>
      <c r="E576" s="214"/>
      <c r="F576" s="214"/>
      <c r="G576" s="214"/>
      <c r="H576" s="214"/>
      <c r="I576" s="214"/>
      <c r="J576" s="214"/>
      <c r="K576" s="214"/>
      <c r="L576" s="214"/>
      <c r="M576" s="214"/>
      <c r="N576" s="214"/>
      <c r="O576" s="214"/>
      <c r="P576" s="214"/>
      <c r="Q576" s="214"/>
      <c r="R576" s="214"/>
      <c r="S576" s="214"/>
      <c r="T576" s="214"/>
      <c r="U576" s="214"/>
      <c r="V576" s="214"/>
      <c r="W576" s="214"/>
      <c r="X576" s="214"/>
      <c r="Y576" s="214"/>
      <c r="Z576" s="214"/>
      <c r="AA576" s="214"/>
      <c r="AB576" s="214"/>
      <c r="AC576" s="214"/>
      <c r="AD576" s="214"/>
      <c r="AE576" s="214"/>
      <c r="AF576" s="214"/>
      <c r="AG576" s="214"/>
      <c r="AH576" s="214"/>
      <c r="AI576" s="214"/>
      <c r="AJ576" s="214"/>
      <c r="AK576" s="214"/>
      <c r="AL576" s="214"/>
      <c r="AM576" s="214"/>
      <c r="AN576" s="214"/>
      <c r="AO576" s="214"/>
      <c r="AP576" s="214"/>
      <c r="AQ576" s="214"/>
      <c r="AR576" s="214"/>
      <c r="AS576" s="214"/>
      <c r="AT576" s="214"/>
      <c r="AU576" s="214"/>
      <c r="AV576" s="214"/>
      <c r="AW576" s="214"/>
      <c r="AX576" s="214"/>
      <c r="AY576" s="214"/>
      <c r="AZ576" s="214"/>
      <c r="BA576" s="214"/>
      <c r="BB576" s="214"/>
      <c r="BC576" s="214"/>
      <c r="BD576" s="214"/>
      <c r="BE576" s="214"/>
      <c r="BF576" s="214"/>
      <c r="BG576" s="214"/>
      <c r="BH576" s="214"/>
      <c r="BI576" s="214"/>
      <c r="BJ576" s="214"/>
      <c r="BK576" s="214"/>
      <c r="BL576" s="214"/>
      <c r="BM576" s="214"/>
      <c r="BN576" s="214"/>
      <c r="BO576" s="214"/>
      <c r="BP576" s="214"/>
      <c r="BQ576" s="214"/>
      <c r="BR576" s="214"/>
      <c r="BS576" s="214"/>
      <c r="BT576" s="214"/>
      <c r="BU576" s="214"/>
      <c r="BV576" s="214"/>
      <c r="BW576" s="214"/>
      <c r="BX576" s="214"/>
      <c r="BY576" s="214"/>
      <c r="BZ576" s="214"/>
      <c r="CA576" s="214"/>
      <c r="CB576" s="214"/>
      <c r="CC576" s="214"/>
      <c r="CD576" s="214"/>
      <c r="CE576" s="214"/>
      <c r="CF576" s="214"/>
    </row>
    <row r="577" spans="1:84" x14ac:dyDescent="0.25">
      <c r="A577" s="214"/>
      <c r="B577" s="214"/>
      <c r="C577" s="214"/>
      <c r="D577" s="214"/>
      <c r="E577" s="214"/>
      <c r="F577" s="214"/>
      <c r="G577" s="214"/>
      <c r="H577" s="214"/>
      <c r="I577" s="214"/>
      <c r="J577" s="214"/>
      <c r="K577" s="214"/>
      <c r="L577" s="214"/>
      <c r="M577" s="214"/>
      <c r="N577" s="214"/>
      <c r="O577" s="214"/>
      <c r="P577" s="214"/>
      <c r="Q577" s="214"/>
      <c r="R577" s="214"/>
      <c r="S577" s="214"/>
      <c r="T577" s="214"/>
      <c r="U577" s="214"/>
      <c r="V577" s="214"/>
      <c r="W577" s="214"/>
      <c r="X577" s="214"/>
      <c r="Y577" s="214"/>
      <c r="Z577" s="214"/>
      <c r="AA577" s="214"/>
      <c r="AB577" s="214"/>
      <c r="AC577" s="214"/>
      <c r="AD577" s="214"/>
      <c r="AE577" s="214"/>
      <c r="AF577" s="214"/>
      <c r="AG577" s="214"/>
      <c r="AH577" s="214"/>
      <c r="AI577" s="214"/>
      <c r="AJ577" s="214"/>
      <c r="AK577" s="214"/>
      <c r="AL577" s="214"/>
      <c r="AM577" s="214"/>
      <c r="AN577" s="214"/>
      <c r="AO577" s="214"/>
      <c r="AP577" s="214"/>
      <c r="AQ577" s="214"/>
      <c r="AR577" s="214"/>
      <c r="AS577" s="214"/>
      <c r="AT577" s="214"/>
      <c r="AU577" s="214"/>
      <c r="AV577" s="214"/>
      <c r="AW577" s="214"/>
      <c r="AX577" s="214"/>
      <c r="AY577" s="214"/>
      <c r="AZ577" s="214"/>
      <c r="BA577" s="214"/>
      <c r="BB577" s="214"/>
      <c r="BC577" s="214"/>
      <c r="BD577" s="214"/>
      <c r="BE577" s="214"/>
      <c r="BF577" s="214"/>
      <c r="BG577" s="214"/>
      <c r="BH577" s="214"/>
      <c r="BI577" s="214"/>
      <c r="BJ577" s="214"/>
      <c r="BK577" s="214"/>
      <c r="BL577" s="214"/>
      <c r="BM577" s="214"/>
      <c r="BN577" s="214"/>
      <c r="BO577" s="214"/>
      <c r="BP577" s="214"/>
      <c r="BQ577" s="214"/>
      <c r="BR577" s="214"/>
      <c r="BS577" s="214"/>
      <c r="BT577" s="214"/>
      <c r="BU577" s="214"/>
      <c r="BV577" s="214"/>
      <c r="BW577" s="214"/>
      <c r="BX577" s="214"/>
      <c r="BY577" s="214"/>
      <c r="BZ577" s="214"/>
      <c r="CA577" s="214"/>
      <c r="CB577" s="214"/>
      <c r="CC577" s="214"/>
      <c r="CD577" s="214"/>
      <c r="CE577" s="214"/>
      <c r="CF577" s="214"/>
    </row>
    <row r="578" spans="1:84" x14ac:dyDescent="0.25">
      <c r="A578" s="214"/>
      <c r="B578" s="214"/>
      <c r="C578" s="214"/>
      <c r="D578" s="214"/>
      <c r="E578" s="214"/>
      <c r="F578" s="214"/>
      <c r="G578" s="214"/>
      <c r="H578" s="214"/>
      <c r="I578" s="214"/>
      <c r="J578" s="214"/>
      <c r="K578" s="214"/>
      <c r="L578" s="214"/>
      <c r="M578" s="214"/>
      <c r="N578" s="214"/>
      <c r="O578" s="214"/>
      <c r="P578" s="214"/>
      <c r="Q578" s="214"/>
      <c r="R578" s="214"/>
      <c r="S578" s="214"/>
      <c r="T578" s="214"/>
      <c r="U578" s="214"/>
      <c r="V578" s="214"/>
      <c r="W578" s="214"/>
      <c r="X578" s="214"/>
      <c r="Y578" s="214"/>
      <c r="Z578" s="214"/>
      <c r="AA578" s="214"/>
      <c r="AB578" s="214"/>
      <c r="AC578" s="214"/>
      <c r="AD578" s="214"/>
      <c r="AE578" s="214"/>
      <c r="AF578" s="214"/>
      <c r="AG578" s="214"/>
      <c r="AH578" s="214"/>
      <c r="AI578" s="214"/>
      <c r="AJ578" s="214"/>
      <c r="AK578" s="214"/>
      <c r="AL578" s="214"/>
      <c r="AM578" s="214"/>
      <c r="AN578" s="214"/>
      <c r="AO578" s="214"/>
      <c r="AP578" s="214"/>
      <c r="AQ578" s="214"/>
      <c r="AR578" s="214"/>
      <c r="AS578" s="214"/>
      <c r="AT578" s="214"/>
      <c r="AU578" s="214"/>
      <c r="AV578" s="214"/>
      <c r="AW578" s="214"/>
      <c r="AX578" s="214"/>
      <c r="AY578" s="214"/>
      <c r="AZ578" s="214"/>
      <c r="BA578" s="214"/>
      <c r="BB578" s="214"/>
      <c r="BC578" s="214"/>
      <c r="BD578" s="214"/>
      <c r="BE578" s="214"/>
      <c r="BF578" s="214"/>
      <c r="BG578" s="214"/>
      <c r="BH578" s="214"/>
      <c r="BI578" s="214"/>
      <c r="BJ578" s="214"/>
      <c r="BK578" s="214"/>
      <c r="BL578" s="214"/>
      <c r="BM578" s="214"/>
      <c r="BN578" s="214"/>
      <c r="BO578" s="214"/>
      <c r="BP578" s="214"/>
      <c r="BQ578" s="214"/>
      <c r="BR578" s="214"/>
      <c r="BS578" s="214"/>
      <c r="BT578" s="214"/>
      <c r="BU578" s="214"/>
      <c r="BV578" s="214"/>
      <c r="BW578" s="214"/>
      <c r="BX578" s="214"/>
      <c r="BY578" s="214"/>
      <c r="BZ578" s="214"/>
      <c r="CA578" s="214"/>
      <c r="CB578" s="214"/>
      <c r="CC578" s="214"/>
      <c r="CD578" s="214"/>
      <c r="CE578" s="214"/>
      <c r="CF578" s="214"/>
    </row>
    <row r="579" spans="1:84" x14ac:dyDescent="0.25">
      <c r="A579" s="214"/>
      <c r="B579" s="214"/>
      <c r="C579" s="214"/>
      <c r="D579" s="214"/>
      <c r="E579" s="214"/>
      <c r="F579" s="214"/>
      <c r="G579" s="214"/>
      <c r="H579" s="214"/>
      <c r="I579" s="214"/>
      <c r="J579" s="214"/>
      <c r="K579" s="214"/>
      <c r="L579" s="214"/>
      <c r="M579" s="214"/>
      <c r="N579" s="214"/>
      <c r="O579" s="214"/>
      <c r="P579" s="214"/>
      <c r="Q579" s="214"/>
      <c r="R579" s="214"/>
      <c r="S579" s="214"/>
      <c r="T579" s="214"/>
      <c r="U579" s="214"/>
      <c r="V579" s="214"/>
      <c r="W579" s="214"/>
      <c r="X579" s="214"/>
      <c r="Y579" s="214"/>
      <c r="Z579" s="214"/>
      <c r="AA579" s="214"/>
      <c r="AB579" s="214"/>
      <c r="AC579" s="214"/>
      <c r="AD579" s="214"/>
      <c r="AE579" s="214"/>
      <c r="AF579" s="214"/>
      <c r="AG579" s="214"/>
      <c r="AH579" s="214"/>
      <c r="AI579" s="214"/>
      <c r="AJ579" s="214"/>
      <c r="AK579" s="214"/>
      <c r="AL579" s="214"/>
      <c r="AM579" s="214"/>
      <c r="AN579" s="214"/>
      <c r="AO579" s="214"/>
      <c r="AP579" s="214"/>
      <c r="AQ579" s="214"/>
      <c r="AR579" s="214"/>
      <c r="AS579" s="214"/>
      <c r="AT579" s="214"/>
      <c r="AU579" s="214"/>
      <c r="AV579" s="214"/>
      <c r="AW579" s="214"/>
      <c r="AX579" s="214"/>
      <c r="AY579" s="214"/>
      <c r="AZ579" s="214"/>
      <c r="BA579" s="214"/>
      <c r="BB579" s="214"/>
      <c r="BC579" s="214"/>
      <c r="BD579" s="214"/>
      <c r="BE579" s="214"/>
      <c r="BF579" s="214"/>
      <c r="BG579" s="214"/>
      <c r="BH579" s="214"/>
      <c r="BI579" s="214"/>
      <c r="BJ579" s="214"/>
      <c r="BK579" s="214"/>
      <c r="BL579" s="214"/>
      <c r="BM579" s="214"/>
      <c r="BN579" s="214"/>
      <c r="BO579" s="214"/>
      <c r="BP579" s="214"/>
      <c r="BQ579" s="214"/>
      <c r="BR579" s="214"/>
      <c r="BS579" s="214"/>
      <c r="BT579" s="214"/>
      <c r="BU579" s="214"/>
      <c r="BV579" s="214"/>
      <c r="BW579" s="214"/>
      <c r="BX579" s="214"/>
      <c r="BY579" s="214"/>
      <c r="BZ579" s="214"/>
      <c r="CA579" s="214"/>
      <c r="CB579" s="214"/>
      <c r="CC579" s="214"/>
      <c r="CD579" s="214"/>
      <c r="CE579" s="214"/>
      <c r="CF579" s="214"/>
    </row>
    <row r="580" spans="1:84" x14ac:dyDescent="0.25">
      <c r="A580" s="214"/>
      <c r="B580" s="214"/>
      <c r="C580" s="214"/>
      <c r="D580" s="214"/>
      <c r="E580" s="214"/>
      <c r="F580" s="214"/>
      <c r="G580" s="214"/>
      <c r="H580" s="214"/>
      <c r="I580" s="214"/>
      <c r="J580" s="214"/>
      <c r="K580" s="214"/>
      <c r="L580" s="214"/>
      <c r="M580" s="214"/>
      <c r="N580" s="214"/>
      <c r="O580" s="214"/>
      <c r="P580" s="214"/>
      <c r="Q580" s="214"/>
      <c r="R580" s="214"/>
      <c r="S580" s="214"/>
      <c r="T580" s="214"/>
      <c r="U580" s="214"/>
      <c r="V580" s="214"/>
      <c r="W580" s="214"/>
      <c r="X580" s="214"/>
      <c r="Y580" s="214"/>
      <c r="Z580" s="214"/>
      <c r="AA580" s="214"/>
      <c r="AB580" s="214"/>
      <c r="AC580" s="214"/>
      <c r="AD580" s="214"/>
      <c r="AE580" s="214"/>
      <c r="AF580" s="214"/>
      <c r="AG580" s="214"/>
      <c r="AH580" s="214"/>
      <c r="AI580" s="214"/>
      <c r="AJ580" s="214"/>
      <c r="AK580" s="214"/>
      <c r="AL580" s="214"/>
      <c r="AM580" s="214"/>
      <c r="AN580" s="214"/>
      <c r="AO580" s="214"/>
      <c r="AP580" s="214"/>
      <c r="AQ580" s="214"/>
      <c r="AR580" s="214"/>
      <c r="AS580" s="214"/>
      <c r="AT580" s="214"/>
      <c r="AU580" s="214"/>
      <c r="AV580" s="214"/>
      <c r="AW580" s="214"/>
      <c r="AX580" s="214"/>
      <c r="AY580" s="214"/>
      <c r="AZ580" s="214"/>
      <c r="BA580" s="214"/>
      <c r="BB580" s="214"/>
      <c r="BC580" s="214"/>
      <c r="BD580" s="214"/>
      <c r="BE580" s="214"/>
      <c r="BF580" s="214"/>
      <c r="BG580" s="214"/>
      <c r="BH580" s="214"/>
      <c r="BI580" s="214"/>
      <c r="BJ580" s="214"/>
      <c r="BK580" s="214"/>
      <c r="BL580" s="214"/>
      <c r="BM580" s="214"/>
      <c r="BN580" s="214"/>
      <c r="BO580" s="214"/>
      <c r="BP580" s="214"/>
      <c r="BQ580" s="214"/>
      <c r="BR580" s="214"/>
      <c r="BS580" s="214"/>
      <c r="BT580" s="214"/>
      <c r="BU580" s="214"/>
      <c r="BV580" s="214"/>
      <c r="BW580" s="214"/>
      <c r="BX580" s="214"/>
      <c r="BY580" s="214"/>
      <c r="BZ580" s="214"/>
      <c r="CA580" s="214"/>
      <c r="CB580" s="214"/>
      <c r="CC580" s="214"/>
      <c r="CD580" s="214"/>
      <c r="CE580" s="214"/>
      <c r="CF580" s="214"/>
    </row>
    <row r="581" spans="1:84" x14ac:dyDescent="0.25">
      <c r="A581" s="214"/>
      <c r="B581" s="214"/>
      <c r="C581" s="214"/>
      <c r="D581" s="214"/>
      <c r="E581" s="214"/>
      <c r="F581" s="214"/>
      <c r="G581" s="214"/>
      <c r="H581" s="214"/>
      <c r="I581" s="214"/>
      <c r="J581" s="214"/>
      <c r="K581" s="214"/>
      <c r="L581" s="214"/>
      <c r="M581" s="214"/>
      <c r="N581" s="214"/>
      <c r="O581" s="214"/>
      <c r="P581" s="214"/>
      <c r="Q581" s="214"/>
      <c r="R581" s="214"/>
      <c r="S581" s="214"/>
      <c r="T581" s="214"/>
      <c r="U581" s="214"/>
      <c r="V581" s="214"/>
      <c r="W581" s="214"/>
      <c r="X581" s="214"/>
      <c r="Y581" s="214"/>
      <c r="Z581" s="214"/>
      <c r="AA581" s="214"/>
      <c r="AB581" s="214"/>
      <c r="AC581" s="214"/>
      <c r="AD581" s="214"/>
      <c r="AE581" s="214"/>
      <c r="AF581" s="214"/>
      <c r="AG581" s="214"/>
      <c r="AH581" s="214"/>
      <c r="AI581" s="214"/>
      <c r="AJ581" s="214"/>
      <c r="AK581" s="214"/>
      <c r="AL581" s="214"/>
      <c r="AM581" s="214"/>
      <c r="AN581" s="214"/>
      <c r="AO581" s="214"/>
      <c r="AP581" s="214"/>
      <c r="AQ581" s="214"/>
      <c r="AR581" s="214"/>
      <c r="AS581" s="214"/>
      <c r="AT581" s="214"/>
      <c r="AU581" s="214"/>
      <c r="AV581" s="214"/>
      <c r="AW581" s="214"/>
      <c r="AX581" s="214"/>
      <c r="AY581" s="214"/>
      <c r="AZ581" s="214"/>
      <c r="BA581" s="214"/>
      <c r="BB581" s="214"/>
      <c r="BC581" s="214"/>
      <c r="BD581" s="214"/>
      <c r="BE581" s="214"/>
      <c r="BF581" s="214"/>
      <c r="BG581" s="214"/>
      <c r="BH581" s="214"/>
      <c r="BI581" s="214"/>
      <c r="BJ581" s="214"/>
      <c r="BK581" s="214"/>
      <c r="BL581" s="214"/>
      <c r="BM581" s="214"/>
      <c r="BN581" s="214"/>
      <c r="BO581" s="214"/>
      <c r="BP581" s="214"/>
      <c r="BQ581" s="214"/>
      <c r="BR581" s="214"/>
      <c r="BS581" s="214"/>
      <c r="BT581" s="214"/>
      <c r="BU581" s="214"/>
      <c r="BV581" s="214"/>
      <c r="BW581" s="214"/>
      <c r="BX581" s="214"/>
      <c r="BY581" s="214"/>
      <c r="BZ581" s="214"/>
      <c r="CA581" s="214"/>
      <c r="CB581" s="214"/>
      <c r="CC581" s="214"/>
      <c r="CD581" s="214"/>
      <c r="CE581" s="214"/>
      <c r="CF581" s="214"/>
    </row>
    <row r="582" spans="1:84" x14ac:dyDescent="0.25">
      <c r="A582" s="214"/>
      <c r="B582" s="214"/>
      <c r="C582" s="214"/>
      <c r="D582" s="214"/>
      <c r="E582" s="214"/>
      <c r="F582" s="214"/>
      <c r="G582" s="214"/>
      <c r="H582" s="214"/>
      <c r="I582" s="214"/>
      <c r="J582" s="214"/>
      <c r="K582" s="214"/>
      <c r="L582" s="214"/>
      <c r="M582" s="214"/>
      <c r="N582" s="214"/>
      <c r="O582" s="214"/>
      <c r="P582" s="214"/>
      <c r="Q582" s="214"/>
      <c r="R582" s="214"/>
      <c r="S582" s="214"/>
      <c r="T582" s="214"/>
      <c r="U582" s="214"/>
      <c r="V582" s="214"/>
      <c r="W582" s="214"/>
      <c r="X582" s="214"/>
      <c r="Y582" s="214"/>
      <c r="Z582" s="214"/>
      <c r="AA582" s="214"/>
      <c r="AB582" s="214"/>
      <c r="AC582" s="214"/>
      <c r="AD582" s="214"/>
      <c r="AE582" s="214"/>
      <c r="AF582" s="214"/>
      <c r="AG582" s="214"/>
      <c r="AH582" s="214"/>
      <c r="AI582" s="214"/>
      <c r="AJ582" s="214"/>
      <c r="AK582" s="214"/>
      <c r="AL582" s="214"/>
      <c r="AM582" s="214"/>
      <c r="AN582" s="214"/>
      <c r="AO582" s="214"/>
      <c r="AP582" s="214"/>
      <c r="AQ582" s="214"/>
      <c r="AR582" s="214"/>
      <c r="AS582" s="214"/>
      <c r="AT582" s="214"/>
      <c r="AU582" s="214"/>
      <c r="AV582" s="214"/>
      <c r="AW582" s="214"/>
      <c r="AX582" s="214"/>
      <c r="AY582" s="214"/>
      <c r="AZ582" s="214"/>
      <c r="BA582" s="214"/>
      <c r="BB582" s="214"/>
      <c r="BC582" s="214"/>
      <c r="BD582" s="214"/>
      <c r="BE582" s="214"/>
      <c r="BF582" s="214"/>
      <c r="BG582" s="214"/>
      <c r="BH582" s="214"/>
      <c r="BI582" s="214"/>
      <c r="BJ582" s="214"/>
      <c r="BK582" s="214"/>
      <c r="BL582" s="214"/>
      <c r="BM582" s="214"/>
      <c r="BN582" s="214"/>
      <c r="BO582" s="214"/>
      <c r="BP582" s="214"/>
      <c r="BQ582" s="214"/>
      <c r="BR582" s="214"/>
      <c r="BS582" s="214"/>
      <c r="BT582" s="214"/>
      <c r="BU582" s="214"/>
      <c r="BV582" s="214"/>
      <c r="BW582" s="214"/>
      <c r="BX582" s="214"/>
      <c r="BY582" s="214"/>
      <c r="BZ582" s="214"/>
      <c r="CA582" s="214"/>
      <c r="CB582" s="214"/>
      <c r="CC582" s="214"/>
      <c r="CD582" s="214"/>
      <c r="CE582" s="214"/>
      <c r="CF582" s="214"/>
    </row>
    <row r="583" spans="1:84" x14ac:dyDescent="0.25">
      <c r="A583" s="214"/>
      <c r="B583" s="214"/>
      <c r="C583" s="214"/>
      <c r="D583" s="214"/>
      <c r="E583" s="214"/>
      <c r="F583" s="214"/>
      <c r="G583" s="214"/>
      <c r="H583" s="214"/>
      <c r="I583" s="214"/>
      <c r="J583" s="214"/>
      <c r="K583" s="214"/>
      <c r="L583" s="214"/>
      <c r="M583" s="214"/>
      <c r="N583" s="214"/>
      <c r="O583" s="214"/>
      <c r="P583" s="214"/>
      <c r="Q583" s="214"/>
      <c r="R583" s="214"/>
      <c r="S583" s="214"/>
      <c r="T583" s="214"/>
      <c r="U583" s="214"/>
      <c r="V583" s="214"/>
      <c r="W583" s="214"/>
      <c r="X583" s="214"/>
      <c r="Y583" s="214"/>
      <c r="Z583" s="214"/>
      <c r="AA583" s="214"/>
      <c r="AB583" s="214"/>
      <c r="AC583" s="214"/>
      <c r="AD583" s="214"/>
      <c r="AE583" s="214"/>
      <c r="AF583" s="214"/>
      <c r="AG583" s="214"/>
      <c r="AH583" s="214"/>
      <c r="AI583" s="214"/>
      <c r="AJ583" s="214"/>
      <c r="AK583" s="214"/>
      <c r="AL583" s="214"/>
      <c r="AM583" s="214"/>
      <c r="AN583" s="214"/>
      <c r="AO583" s="214"/>
      <c r="AP583" s="214"/>
      <c r="AQ583" s="214"/>
      <c r="AR583" s="214"/>
      <c r="AS583" s="214"/>
      <c r="AT583" s="214"/>
      <c r="AU583" s="214"/>
      <c r="AV583" s="214"/>
      <c r="AW583" s="214"/>
      <c r="AX583" s="214"/>
      <c r="AY583" s="214"/>
      <c r="AZ583" s="214"/>
      <c r="BA583" s="214"/>
      <c r="BB583" s="214"/>
      <c r="BC583" s="214"/>
      <c r="BD583" s="214"/>
      <c r="BE583" s="214"/>
      <c r="BF583" s="214"/>
      <c r="BG583" s="214"/>
      <c r="BH583" s="214"/>
      <c r="BI583" s="214"/>
      <c r="BJ583" s="214"/>
      <c r="BK583" s="214"/>
      <c r="BL583" s="214"/>
      <c r="BM583" s="214"/>
      <c r="BN583" s="214"/>
      <c r="BO583" s="214"/>
      <c r="BP583" s="214"/>
      <c r="BQ583" s="214"/>
      <c r="BR583" s="214"/>
      <c r="BS583" s="214"/>
      <c r="BT583" s="214"/>
      <c r="BU583" s="214"/>
      <c r="BV583" s="214"/>
      <c r="BW583" s="214"/>
      <c r="BX583" s="214"/>
      <c r="BY583" s="214"/>
      <c r="BZ583" s="214"/>
      <c r="CA583" s="214"/>
      <c r="CB583" s="214"/>
      <c r="CC583" s="214"/>
      <c r="CD583" s="214"/>
      <c r="CE583" s="214"/>
      <c r="CF583" s="214"/>
    </row>
    <row r="584" spans="1:84" x14ac:dyDescent="0.25">
      <c r="A584" s="214"/>
      <c r="B584" s="214"/>
      <c r="C584" s="214"/>
      <c r="D584" s="214"/>
      <c r="E584" s="214"/>
      <c r="F584" s="214"/>
      <c r="G584" s="214"/>
      <c r="H584" s="214"/>
      <c r="I584" s="214"/>
      <c r="J584" s="214"/>
      <c r="K584" s="214"/>
      <c r="L584" s="214"/>
      <c r="M584" s="214"/>
      <c r="N584" s="214"/>
      <c r="O584" s="214"/>
      <c r="P584" s="214"/>
      <c r="Q584" s="214"/>
      <c r="R584" s="214"/>
      <c r="S584" s="214"/>
      <c r="T584" s="214"/>
      <c r="U584" s="214"/>
      <c r="V584" s="214"/>
      <c r="W584" s="214"/>
      <c r="X584" s="214"/>
      <c r="Y584" s="214"/>
      <c r="Z584" s="214"/>
      <c r="AA584" s="214"/>
      <c r="AB584" s="214"/>
      <c r="AC584" s="214"/>
      <c r="AD584" s="214"/>
      <c r="AE584" s="214"/>
      <c r="AF584" s="214"/>
      <c r="AG584" s="214"/>
      <c r="AH584" s="214"/>
      <c r="AI584" s="214"/>
      <c r="AJ584" s="214"/>
      <c r="AK584" s="214"/>
      <c r="AL584" s="214"/>
      <c r="AM584" s="214"/>
      <c r="AN584" s="214"/>
      <c r="AO584" s="214"/>
      <c r="AP584" s="214"/>
      <c r="AQ584" s="214"/>
      <c r="AR584" s="214"/>
      <c r="AS584" s="214"/>
      <c r="AT584" s="214"/>
      <c r="AU584" s="214"/>
      <c r="AV584" s="214"/>
      <c r="AW584" s="214"/>
      <c r="AX584" s="214"/>
      <c r="AY584" s="214"/>
      <c r="AZ584" s="214"/>
      <c r="BA584" s="214"/>
      <c r="BB584" s="214"/>
      <c r="BC584" s="214"/>
      <c r="BD584" s="214"/>
      <c r="BE584" s="214"/>
      <c r="BF584" s="214"/>
      <c r="BG584" s="214"/>
      <c r="BH584" s="214"/>
      <c r="BI584" s="214"/>
      <c r="BJ584" s="214"/>
      <c r="BK584" s="214"/>
      <c r="BL584" s="214"/>
      <c r="BM584" s="214"/>
      <c r="BN584" s="214"/>
      <c r="BO584" s="214"/>
      <c r="BP584" s="214"/>
      <c r="BQ584" s="214"/>
      <c r="BR584" s="214"/>
      <c r="BS584" s="214"/>
      <c r="BT584" s="214"/>
      <c r="BU584" s="214"/>
      <c r="BV584" s="214"/>
      <c r="BW584" s="214"/>
      <c r="BX584" s="214"/>
      <c r="BY584" s="214"/>
      <c r="BZ584" s="214"/>
      <c r="CA584" s="214"/>
      <c r="CB584" s="214"/>
      <c r="CC584" s="214"/>
      <c r="CD584" s="214"/>
      <c r="CE584" s="214"/>
      <c r="CF584" s="214"/>
    </row>
    <row r="585" spans="1:84" x14ac:dyDescent="0.25">
      <c r="A585" s="214"/>
      <c r="B585" s="214"/>
      <c r="C585" s="214"/>
      <c r="D585" s="214"/>
      <c r="E585" s="214"/>
      <c r="F585" s="214"/>
      <c r="G585" s="214"/>
      <c r="H585" s="214"/>
      <c r="I585" s="214"/>
      <c r="J585" s="214"/>
      <c r="K585" s="214"/>
      <c r="L585" s="214"/>
      <c r="M585" s="214"/>
      <c r="N585" s="214"/>
      <c r="O585" s="214"/>
      <c r="P585" s="214"/>
      <c r="Q585" s="214"/>
      <c r="R585" s="214"/>
      <c r="S585" s="214"/>
      <c r="T585" s="214"/>
      <c r="U585" s="214"/>
      <c r="V585" s="214"/>
      <c r="W585" s="214"/>
      <c r="X585" s="214"/>
      <c r="Y585" s="214"/>
      <c r="Z585" s="214"/>
      <c r="AA585" s="214"/>
      <c r="AB585" s="214"/>
      <c r="AC585" s="214"/>
      <c r="AD585" s="214"/>
      <c r="AE585" s="214"/>
      <c r="AF585" s="214"/>
      <c r="AG585" s="214"/>
      <c r="AH585" s="214"/>
      <c r="AI585" s="214"/>
      <c r="AJ585" s="214"/>
      <c r="AK585" s="214"/>
      <c r="AL585" s="214"/>
      <c r="AM585" s="214"/>
      <c r="AN585" s="214"/>
      <c r="AO585" s="214"/>
      <c r="AP585" s="214"/>
      <c r="AQ585" s="214"/>
      <c r="AR585" s="214"/>
      <c r="AS585" s="214"/>
      <c r="AT585" s="214"/>
      <c r="AU585" s="214"/>
      <c r="AV585" s="214"/>
      <c r="AW585" s="214"/>
      <c r="AX585" s="214"/>
      <c r="AY585" s="214"/>
      <c r="AZ585" s="214"/>
      <c r="BA585" s="214"/>
      <c r="BB585" s="214"/>
      <c r="BC585" s="214"/>
      <c r="BD585" s="214"/>
      <c r="BE585" s="214"/>
      <c r="BF585" s="214"/>
      <c r="BG585" s="214"/>
      <c r="BH585" s="214"/>
      <c r="BI585" s="214"/>
      <c r="BJ585" s="214"/>
      <c r="BK585" s="214"/>
      <c r="BL585" s="214"/>
      <c r="BM585" s="214"/>
      <c r="BN585" s="214"/>
      <c r="BO585" s="214"/>
      <c r="BP585" s="214"/>
      <c r="BQ585" s="214"/>
      <c r="BR585" s="214"/>
      <c r="BS585" s="214"/>
      <c r="BT585" s="214"/>
      <c r="BU585" s="214"/>
      <c r="BV585" s="214"/>
      <c r="BW585" s="214"/>
      <c r="BX585" s="214"/>
      <c r="BY585" s="214"/>
      <c r="BZ585" s="214"/>
      <c r="CA585" s="214"/>
      <c r="CB585" s="214"/>
      <c r="CC585" s="214"/>
      <c r="CD585" s="214"/>
      <c r="CE585" s="214"/>
      <c r="CF585" s="214"/>
    </row>
    <row r="586" spans="1:84" x14ac:dyDescent="0.25">
      <c r="A586" s="214"/>
      <c r="B586" s="214"/>
      <c r="C586" s="214"/>
      <c r="D586" s="214"/>
      <c r="E586" s="214"/>
      <c r="F586" s="214"/>
      <c r="G586" s="214"/>
      <c r="H586" s="214"/>
      <c r="I586" s="214"/>
      <c r="J586" s="214"/>
      <c r="K586" s="214"/>
      <c r="L586" s="214"/>
      <c r="M586" s="214"/>
      <c r="N586" s="214"/>
      <c r="O586" s="214"/>
      <c r="P586" s="214"/>
      <c r="Q586" s="214"/>
      <c r="R586" s="214"/>
      <c r="S586" s="214"/>
      <c r="T586" s="214"/>
      <c r="U586" s="214"/>
      <c r="V586" s="214"/>
      <c r="W586" s="214"/>
      <c r="X586" s="214"/>
      <c r="Y586" s="214"/>
      <c r="Z586" s="214"/>
      <c r="AA586" s="214"/>
      <c r="AB586" s="214"/>
      <c r="AC586" s="214"/>
      <c r="AD586" s="214"/>
      <c r="AE586" s="214"/>
      <c r="AF586" s="214"/>
      <c r="AG586" s="214"/>
      <c r="AH586" s="214"/>
      <c r="AI586" s="214"/>
      <c r="AJ586" s="214"/>
      <c r="AK586" s="214"/>
      <c r="AL586" s="214"/>
      <c r="AM586" s="214"/>
      <c r="AN586" s="214"/>
      <c r="AO586" s="214"/>
      <c r="AP586" s="214"/>
      <c r="AQ586" s="214"/>
      <c r="AR586" s="214"/>
      <c r="AS586" s="214"/>
      <c r="AT586" s="214"/>
      <c r="AU586" s="214"/>
      <c r="AV586" s="214"/>
      <c r="AW586" s="214"/>
      <c r="AX586" s="214"/>
      <c r="AY586" s="214"/>
      <c r="AZ586" s="214"/>
      <c r="BA586" s="214"/>
      <c r="BB586" s="214"/>
      <c r="BC586" s="214"/>
      <c r="BD586" s="214"/>
      <c r="BE586" s="214"/>
      <c r="BF586" s="214"/>
      <c r="BG586" s="214"/>
      <c r="BH586" s="214"/>
      <c r="BI586" s="214"/>
      <c r="BJ586" s="214"/>
      <c r="BK586" s="214"/>
      <c r="BL586" s="214"/>
      <c r="BM586" s="214"/>
      <c r="BN586" s="214"/>
      <c r="BO586" s="214"/>
      <c r="BP586" s="214"/>
      <c r="BQ586" s="214"/>
      <c r="BR586" s="214"/>
      <c r="BS586" s="214"/>
      <c r="BT586" s="214"/>
      <c r="BU586" s="214"/>
      <c r="BV586" s="214"/>
      <c r="BW586" s="214"/>
      <c r="BX586" s="214"/>
      <c r="BY586" s="214"/>
      <c r="BZ586" s="214"/>
      <c r="CA586" s="214"/>
      <c r="CB586" s="214"/>
      <c r="CC586" s="214"/>
      <c r="CD586" s="214"/>
      <c r="CE586" s="214"/>
      <c r="CF586" s="214"/>
    </row>
    <row r="587" spans="1:84" x14ac:dyDescent="0.25">
      <c r="A587" s="214"/>
      <c r="B587" s="214"/>
      <c r="C587" s="214"/>
      <c r="D587" s="214"/>
      <c r="E587" s="214"/>
      <c r="F587" s="214"/>
      <c r="G587" s="214"/>
      <c r="H587" s="214"/>
      <c r="I587" s="214"/>
      <c r="J587" s="214"/>
      <c r="K587" s="214"/>
      <c r="L587" s="214"/>
      <c r="M587" s="214"/>
      <c r="N587" s="214"/>
      <c r="O587" s="214"/>
      <c r="P587" s="214"/>
      <c r="Q587" s="214"/>
      <c r="R587" s="214"/>
      <c r="S587" s="214"/>
      <c r="T587" s="214"/>
      <c r="U587" s="214"/>
      <c r="V587" s="214"/>
      <c r="W587" s="214"/>
      <c r="X587" s="214"/>
      <c r="Y587" s="214"/>
      <c r="Z587" s="214"/>
      <c r="AA587" s="214"/>
      <c r="AB587" s="214"/>
      <c r="AC587" s="214"/>
      <c r="AD587" s="214"/>
      <c r="AE587" s="214"/>
      <c r="AF587" s="214"/>
      <c r="AG587" s="214"/>
      <c r="AH587" s="214"/>
      <c r="AI587" s="214"/>
      <c r="AJ587" s="214"/>
      <c r="AK587" s="214"/>
      <c r="AL587" s="214"/>
      <c r="AM587" s="214"/>
      <c r="AN587" s="214"/>
      <c r="AO587" s="214"/>
      <c r="AP587" s="214"/>
      <c r="AQ587" s="214"/>
      <c r="AR587" s="214"/>
      <c r="AS587" s="214"/>
      <c r="AT587" s="214"/>
      <c r="AU587" s="214"/>
      <c r="AV587" s="214"/>
      <c r="AW587" s="214"/>
      <c r="AX587" s="214"/>
      <c r="AY587" s="214"/>
      <c r="AZ587" s="214"/>
      <c r="BA587" s="214"/>
      <c r="BB587" s="214"/>
      <c r="BC587" s="214"/>
      <c r="BD587" s="214"/>
      <c r="BE587" s="214"/>
      <c r="BF587" s="214"/>
      <c r="BG587" s="214"/>
      <c r="BH587" s="214"/>
      <c r="BI587" s="214"/>
      <c r="BJ587" s="214"/>
      <c r="BK587" s="214"/>
      <c r="BL587" s="214"/>
      <c r="BM587" s="214"/>
      <c r="BN587" s="214"/>
      <c r="BO587" s="214"/>
      <c r="BP587" s="214"/>
      <c r="BQ587" s="214"/>
      <c r="BR587" s="214"/>
      <c r="BS587" s="214"/>
      <c r="BT587" s="214"/>
      <c r="BU587" s="214"/>
      <c r="BV587" s="214"/>
      <c r="BW587" s="214"/>
      <c r="BX587" s="214"/>
      <c r="BY587" s="214"/>
      <c r="BZ587" s="214"/>
      <c r="CA587" s="214"/>
      <c r="CB587" s="214"/>
      <c r="CC587" s="214"/>
      <c r="CD587" s="214"/>
      <c r="CE587" s="214"/>
      <c r="CF587" s="214"/>
    </row>
    <row r="588" spans="1:84" x14ac:dyDescent="0.25">
      <c r="A588" s="214"/>
      <c r="B588" s="214"/>
      <c r="C588" s="214"/>
      <c r="D588" s="214"/>
      <c r="E588" s="214"/>
      <c r="F588" s="214"/>
      <c r="G588" s="214"/>
      <c r="H588" s="214"/>
      <c r="I588" s="214"/>
      <c r="J588" s="214"/>
      <c r="K588" s="214"/>
      <c r="L588" s="214"/>
      <c r="M588" s="214"/>
      <c r="N588" s="214"/>
      <c r="O588" s="214"/>
      <c r="P588" s="214"/>
      <c r="Q588" s="214"/>
      <c r="R588" s="214"/>
      <c r="S588" s="214"/>
      <c r="T588" s="214"/>
      <c r="U588" s="214"/>
      <c r="V588" s="214"/>
      <c r="W588" s="214"/>
      <c r="X588" s="214"/>
      <c r="Y588" s="214"/>
      <c r="Z588" s="214"/>
      <c r="AA588" s="214"/>
      <c r="AB588" s="214"/>
      <c r="AC588" s="214"/>
      <c r="AD588" s="214"/>
      <c r="AE588" s="214"/>
      <c r="AF588" s="214"/>
      <c r="AG588" s="214"/>
      <c r="AH588" s="214"/>
      <c r="AI588" s="214"/>
      <c r="AJ588" s="214"/>
      <c r="AK588" s="214"/>
      <c r="AL588" s="214"/>
      <c r="AM588" s="214"/>
      <c r="AN588" s="214"/>
      <c r="AO588" s="214"/>
      <c r="AP588" s="214"/>
      <c r="AQ588" s="214"/>
      <c r="AR588" s="214"/>
      <c r="AS588" s="214"/>
      <c r="AT588" s="214"/>
      <c r="AU588" s="214"/>
      <c r="AV588" s="214"/>
      <c r="AW588" s="214"/>
      <c r="AX588" s="214"/>
      <c r="AY588" s="214"/>
      <c r="AZ588" s="214"/>
      <c r="BA588" s="214"/>
      <c r="BB588" s="214"/>
      <c r="BC588" s="214"/>
      <c r="BD588" s="214"/>
      <c r="BE588" s="214"/>
      <c r="BF588" s="214"/>
      <c r="BG588" s="214"/>
      <c r="BH588" s="214"/>
      <c r="BI588" s="214"/>
      <c r="BJ588" s="214"/>
      <c r="BK588" s="214"/>
      <c r="BL588" s="214"/>
      <c r="BM588" s="214"/>
      <c r="BN588" s="214"/>
      <c r="BO588" s="214"/>
      <c r="BP588" s="214"/>
      <c r="BQ588" s="214"/>
      <c r="BR588" s="214"/>
      <c r="BS588" s="214"/>
      <c r="BT588" s="214"/>
      <c r="BU588" s="214"/>
      <c r="BV588" s="214"/>
      <c r="BW588" s="214"/>
      <c r="BX588" s="214"/>
      <c r="BY588" s="214"/>
      <c r="BZ588" s="214"/>
      <c r="CA588" s="214"/>
      <c r="CB588" s="214"/>
      <c r="CC588" s="214"/>
      <c r="CD588" s="214"/>
      <c r="CE588" s="214"/>
      <c r="CF588" s="214"/>
    </row>
    <row r="589" spans="1:84" x14ac:dyDescent="0.25">
      <c r="A589" s="214"/>
      <c r="B589" s="214"/>
      <c r="C589" s="214"/>
      <c r="D589" s="214"/>
      <c r="E589" s="214"/>
      <c r="F589" s="214"/>
      <c r="G589" s="214"/>
      <c r="H589" s="214"/>
      <c r="I589" s="214"/>
      <c r="J589" s="214"/>
      <c r="K589" s="214"/>
      <c r="L589" s="214"/>
      <c r="M589" s="214"/>
      <c r="N589" s="214"/>
      <c r="O589" s="214"/>
      <c r="P589" s="214"/>
      <c r="Q589" s="214"/>
      <c r="R589" s="214"/>
      <c r="S589" s="214"/>
      <c r="T589" s="214"/>
      <c r="U589" s="214"/>
      <c r="V589" s="214"/>
      <c r="W589" s="214"/>
      <c r="X589" s="214"/>
      <c r="Y589" s="214"/>
      <c r="Z589" s="214"/>
      <c r="AA589" s="214"/>
      <c r="AB589" s="214"/>
      <c r="AC589" s="214"/>
      <c r="AD589" s="214"/>
      <c r="AE589" s="214"/>
      <c r="AF589" s="214"/>
      <c r="AG589" s="214"/>
      <c r="AH589" s="214"/>
      <c r="AI589" s="214"/>
      <c r="AJ589" s="214"/>
      <c r="AK589" s="214"/>
      <c r="AL589" s="214"/>
      <c r="AM589" s="214"/>
      <c r="AN589" s="214"/>
      <c r="AO589" s="214"/>
      <c r="AP589" s="214"/>
      <c r="AQ589" s="214"/>
      <c r="AR589" s="214"/>
      <c r="AS589" s="214"/>
      <c r="AT589" s="214"/>
      <c r="AU589" s="214"/>
      <c r="AV589" s="214"/>
      <c r="AW589" s="214"/>
      <c r="AX589" s="214"/>
      <c r="AY589" s="214"/>
      <c r="AZ589" s="214"/>
      <c r="BA589" s="214"/>
      <c r="BB589" s="214"/>
      <c r="BC589" s="214"/>
      <c r="BD589" s="214"/>
      <c r="BE589" s="214"/>
      <c r="BF589" s="214"/>
      <c r="BG589" s="214"/>
      <c r="BH589" s="214"/>
      <c r="BI589" s="214"/>
      <c r="BJ589" s="214"/>
      <c r="BK589" s="214"/>
      <c r="BL589" s="214"/>
      <c r="BM589" s="214"/>
      <c r="BN589" s="214"/>
      <c r="BO589" s="214"/>
      <c r="BP589" s="214"/>
      <c r="BQ589" s="214"/>
      <c r="BR589" s="214"/>
      <c r="BS589" s="214"/>
      <c r="BT589" s="214"/>
      <c r="BU589" s="214"/>
      <c r="BV589" s="214"/>
      <c r="BW589" s="214"/>
      <c r="BX589" s="214"/>
      <c r="BY589" s="214"/>
      <c r="BZ589" s="214"/>
      <c r="CA589" s="214"/>
      <c r="CB589" s="214"/>
      <c r="CC589" s="214"/>
      <c r="CD589" s="214"/>
      <c r="CE589" s="214"/>
      <c r="CF589" s="214"/>
    </row>
    <row r="590" spans="1:84" x14ac:dyDescent="0.25">
      <c r="A590" s="214"/>
      <c r="B590" s="214"/>
      <c r="C590" s="214"/>
      <c r="D590" s="214"/>
      <c r="E590" s="214"/>
      <c r="F590" s="214"/>
      <c r="G590" s="214"/>
      <c r="H590" s="214"/>
      <c r="I590" s="214"/>
      <c r="J590" s="214"/>
      <c r="K590" s="214"/>
      <c r="L590" s="214"/>
      <c r="M590" s="214"/>
      <c r="N590" s="214"/>
      <c r="O590" s="214"/>
      <c r="P590" s="214"/>
      <c r="Q590" s="214"/>
      <c r="R590" s="214"/>
      <c r="S590" s="214"/>
      <c r="T590" s="214"/>
      <c r="U590" s="214"/>
      <c r="V590" s="214"/>
      <c r="W590" s="214"/>
      <c r="X590" s="214"/>
      <c r="Y590" s="214"/>
      <c r="Z590" s="214"/>
      <c r="AA590" s="214"/>
      <c r="AB590" s="214"/>
      <c r="AC590" s="214"/>
      <c r="AD590" s="214"/>
      <c r="AE590" s="214"/>
      <c r="AF590" s="214"/>
      <c r="AG590" s="214"/>
      <c r="AH590" s="214"/>
      <c r="AI590" s="214"/>
      <c r="AJ590" s="214"/>
      <c r="AK590" s="214"/>
      <c r="AL590" s="214"/>
      <c r="AM590" s="214"/>
      <c r="AN590" s="214"/>
      <c r="AO590" s="214"/>
      <c r="AP590" s="214"/>
      <c r="AQ590" s="214"/>
      <c r="AR590" s="214"/>
      <c r="AS590" s="214"/>
      <c r="AT590" s="214"/>
      <c r="AU590" s="214"/>
      <c r="AV590" s="214"/>
      <c r="AW590" s="214"/>
      <c r="AX590" s="214"/>
      <c r="AY590" s="214"/>
      <c r="AZ590" s="214"/>
      <c r="BA590" s="214"/>
      <c r="BB590" s="214"/>
      <c r="BC590" s="214"/>
      <c r="BD590" s="214"/>
      <c r="BE590" s="214"/>
      <c r="BF590" s="214"/>
      <c r="BG590" s="214"/>
      <c r="BH590" s="214"/>
      <c r="BI590" s="214"/>
      <c r="BJ590" s="214"/>
      <c r="BK590" s="214"/>
      <c r="BL590" s="214"/>
      <c r="BM590" s="214"/>
      <c r="BN590" s="214"/>
      <c r="BO590" s="214"/>
      <c r="BP590" s="214"/>
      <c r="BQ590" s="214"/>
      <c r="BR590" s="214"/>
      <c r="BS590" s="214"/>
      <c r="BT590" s="214"/>
      <c r="BU590" s="214"/>
      <c r="BV590" s="214"/>
      <c r="BW590" s="214"/>
      <c r="BX590" s="214"/>
      <c r="BY590" s="214"/>
      <c r="BZ590" s="214"/>
      <c r="CA590" s="214"/>
      <c r="CB590" s="214"/>
      <c r="CC590" s="214"/>
      <c r="CD590" s="214"/>
      <c r="CE590" s="214"/>
      <c r="CF590" s="214"/>
    </row>
    <row r="591" spans="1:84" x14ac:dyDescent="0.25">
      <c r="A591" s="214"/>
      <c r="B591" s="214"/>
      <c r="C591" s="214"/>
      <c r="D591" s="214"/>
      <c r="E591" s="214"/>
      <c r="F591" s="214"/>
      <c r="G591" s="214"/>
      <c r="H591" s="214"/>
      <c r="I591" s="214"/>
      <c r="J591" s="214"/>
      <c r="K591" s="214"/>
      <c r="L591" s="214"/>
      <c r="M591" s="214"/>
      <c r="N591" s="214"/>
      <c r="O591" s="214"/>
      <c r="P591" s="214"/>
      <c r="Q591" s="214"/>
      <c r="R591" s="214"/>
      <c r="S591" s="214"/>
      <c r="T591" s="214"/>
      <c r="U591" s="214"/>
      <c r="V591" s="214"/>
      <c r="W591" s="214"/>
      <c r="X591" s="214"/>
      <c r="Y591" s="214"/>
      <c r="Z591" s="214"/>
      <c r="AA591" s="214"/>
      <c r="AB591" s="214"/>
      <c r="AC591" s="214"/>
      <c r="AD591" s="214"/>
      <c r="AE591" s="214"/>
      <c r="AF591" s="214"/>
      <c r="AG591" s="214"/>
      <c r="AH591" s="214"/>
      <c r="AI591" s="214"/>
      <c r="AJ591" s="214"/>
      <c r="AK591" s="214"/>
      <c r="AL591" s="214"/>
      <c r="AM591" s="214"/>
      <c r="AN591" s="214"/>
      <c r="AO591" s="214"/>
      <c r="AP591" s="214"/>
      <c r="AQ591" s="214"/>
      <c r="AR591" s="214"/>
      <c r="AS591" s="214"/>
      <c r="AT591" s="214"/>
      <c r="AU591" s="214"/>
      <c r="AV591" s="214"/>
      <c r="AW591" s="214"/>
      <c r="AX591" s="214"/>
      <c r="AY591" s="214"/>
      <c r="AZ591" s="214"/>
      <c r="BA591" s="214"/>
      <c r="BB591" s="214"/>
      <c r="BC591" s="214"/>
      <c r="BD591" s="214"/>
      <c r="BE591" s="214"/>
      <c r="BF591" s="214"/>
      <c r="BG591" s="214"/>
      <c r="BH591" s="214"/>
      <c r="BI591" s="214"/>
      <c r="BJ591" s="214"/>
      <c r="BK591" s="214"/>
      <c r="BL591" s="214"/>
      <c r="BM591" s="214"/>
      <c r="BN591" s="214"/>
      <c r="BO591" s="214"/>
      <c r="BP591" s="214"/>
      <c r="BQ591" s="214"/>
      <c r="BR591" s="214"/>
      <c r="BS591" s="214"/>
      <c r="BT591" s="214"/>
      <c r="BU591" s="214"/>
      <c r="BV591" s="214"/>
      <c r="BW591" s="214"/>
      <c r="BX591" s="214"/>
      <c r="BY591" s="214"/>
      <c r="BZ591" s="214"/>
      <c r="CA591" s="214"/>
      <c r="CB591" s="214"/>
      <c r="CC591" s="214"/>
      <c r="CD591" s="214"/>
      <c r="CE591" s="214"/>
      <c r="CF591" s="214"/>
    </row>
    <row r="592" spans="1:84" x14ac:dyDescent="0.25">
      <c r="A592" s="214"/>
      <c r="B592" s="214"/>
      <c r="C592" s="214"/>
      <c r="D592" s="214"/>
      <c r="E592" s="214"/>
      <c r="F592" s="214"/>
      <c r="G592" s="214"/>
      <c r="H592" s="214"/>
      <c r="I592" s="214"/>
      <c r="J592" s="214"/>
      <c r="K592" s="214"/>
      <c r="L592" s="214"/>
      <c r="M592" s="214"/>
      <c r="N592" s="214"/>
      <c r="O592" s="214"/>
      <c r="P592" s="214"/>
      <c r="Q592" s="214"/>
      <c r="R592" s="214"/>
      <c r="S592" s="214"/>
      <c r="T592" s="214"/>
      <c r="U592" s="214"/>
      <c r="V592" s="214"/>
      <c r="W592" s="214"/>
      <c r="X592" s="214"/>
      <c r="Y592" s="214"/>
      <c r="Z592" s="214"/>
      <c r="AA592" s="214"/>
      <c r="AB592" s="214"/>
      <c r="AC592" s="214"/>
      <c r="AD592" s="214"/>
      <c r="AE592" s="214"/>
      <c r="AF592" s="214"/>
      <c r="AG592" s="214"/>
      <c r="AH592" s="214"/>
      <c r="AI592" s="214"/>
      <c r="AJ592" s="214"/>
      <c r="AK592" s="214"/>
      <c r="AL592" s="214"/>
      <c r="AM592" s="214"/>
      <c r="AN592" s="214"/>
      <c r="AO592" s="214"/>
      <c r="AP592" s="214"/>
      <c r="AQ592" s="214"/>
      <c r="AR592" s="214"/>
      <c r="AS592" s="214"/>
      <c r="AT592" s="214"/>
      <c r="AU592" s="214"/>
      <c r="AV592" s="214"/>
      <c r="AW592" s="214"/>
      <c r="AX592" s="214"/>
      <c r="AY592" s="214"/>
      <c r="AZ592" s="214"/>
      <c r="BA592" s="214"/>
      <c r="BB592" s="214"/>
      <c r="BC592" s="214"/>
      <c r="BD592" s="214"/>
      <c r="BE592" s="214"/>
      <c r="BF592" s="214"/>
      <c r="BG592" s="214"/>
      <c r="BH592" s="214"/>
      <c r="BI592" s="214"/>
      <c r="BJ592" s="214"/>
      <c r="BK592" s="214"/>
      <c r="BL592" s="214"/>
      <c r="BM592" s="214"/>
      <c r="BN592" s="214"/>
      <c r="BO592" s="214"/>
      <c r="BP592" s="214"/>
      <c r="BQ592" s="214"/>
      <c r="BR592" s="214"/>
      <c r="BS592" s="214"/>
      <c r="BT592" s="214"/>
      <c r="BU592" s="214"/>
      <c r="BV592" s="214"/>
      <c r="BW592" s="214"/>
      <c r="BX592" s="214"/>
      <c r="BY592" s="214"/>
      <c r="BZ592" s="214"/>
      <c r="CA592" s="214"/>
      <c r="CB592" s="214"/>
      <c r="CC592" s="214"/>
      <c r="CD592" s="214"/>
      <c r="CE592" s="214"/>
      <c r="CF592" s="214"/>
    </row>
    <row r="593" spans="1:84" x14ac:dyDescent="0.25">
      <c r="A593" s="214"/>
      <c r="B593" s="214"/>
      <c r="C593" s="214"/>
      <c r="D593" s="214"/>
      <c r="E593" s="214"/>
      <c r="F593" s="214"/>
      <c r="G593" s="214"/>
      <c r="H593" s="214"/>
      <c r="I593" s="214"/>
      <c r="J593" s="214"/>
      <c r="K593" s="214"/>
      <c r="L593" s="214"/>
      <c r="M593" s="214"/>
      <c r="N593" s="214"/>
      <c r="O593" s="214"/>
      <c r="P593" s="214"/>
      <c r="Q593" s="214"/>
      <c r="R593" s="214"/>
      <c r="S593" s="214"/>
      <c r="T593" s="214"/>
      <c r="U593" s="214"/>
      <c r="V593" s="214"/>
      <c r="W593" s="214"/>
      <c r="X593" s="214"/>
      <c r="Y593" s="214"/>
      <c r="Z593" s="214"/>
      <c r="AA593" s="214"/>
      <c r="AB593" s="214"/>
      <c r="AC593" s="214"/>
      <c r="AD593" s="214"/>
      <c r="AE593" s="214"/>
      <c r="AF593" s="214"/>
      <c r="AG593" s="214"/>
      <c r="AH593" s="214"/>
      <c r="AI593" s="214"/>
      <c r="AJ593" s="214"/>
      <c r="AK593" s="214"/>
      <c r="AL593" s="214"/>
      <c r="AM593" s="214"/>
      <c r="AN593" s="214"/>
      <c r="AO593" s="214"/>
      <c r="AP593" s="214"/>
      <c r="AQ593" s="214"/>
      <c r="AR593" s="214"/>
      <c r="AS593" s="214"/>
      <c r="AT593" s="214"/>
      <c r="AU593" s="214"/>
      <c r="AV593" s="214"/>
      <c r="AW593" s="214"/>
      <c r="AX593" s="214"/>
      <c r="AY593" s="214"/>
      <c r="AZ593" s="214"/>
      <c r="BA593" s="214"/>
      <c r="BB593" s="214"/>
      <c r="BC593" s="214"/>
      <c r="BD593" s="214"/>
      <c r="BE593" s="214"/>
      <c r="BF593" s="214"/>
      <c r="BG593" s="214"/>
      <c r="BH593" s="214"/>
      <c r="BI593" s="214"/>
      <c r="BJ593" s="214"/>
      <c r="BK593" s="214"/>
      <c r="BL593" s="214"/>
      <c r="BM593" s="214"/>
      <c r="BN593" s="214"/>
      <c r="BO593" s="214"/>
      <c r="BP593" s="214"/>
      <c r="BQ593" s="214"/>
      <c r="BR593" s="214"/>
      <c r="BS593" s="214"/>
      <c r="BT593" s="214"/>
      <c r="BU593" s="214"/>
      <c r="BV593" s="214"/>
      <c r="BW593" s="214"/>
      <c r="BX593" s="214"/>
      <c r="BY593" s="214"/>
      <c r="BZ593" s="214"/>
      <c r="CA593" s="214"/>
      <c r="CB593" s="214"/>
      <c r="CC593" s="214"/>
      <c r="CD593" s="214"/>
      <c r="CE593" s="214"/>
      <c r="CF593" s="214"/>
    </row>
    <row r="594" spans="1:84" x14ac:dyDescent="0.25">
      <c r="A594" s="214"/>
      <c r="B594" s="214"/>
      <c r="C594" s="214"/>
      <c r="D594" s="214"/>
      <c r="E594" s="214"/>
      <c r="F594" s="214"/>
      <c r="G594" s="214"/>
      <c r="H594" s="214"/>
      <c r="I594" s="214"/>
      <c r="J594" s="214"/>
      <c r="K594" s="214"/>
      <c r="L594" s="214"/>
      <c r="M594" s="214"/>
      <c r="N594" s="214"/>
      <c r="O594" s="214"/>
      <c r="P594" s="214"/>
      <c r="Q594" s="214"/>
      <c r="R594" s="214"/>
      <c r="S594" s="214"/>
      <c r="T594" s="214"/>
      <c r="U594" s="214"/>
      <c r="V594" s="214"/>
      <c r="W594" s="214"/>
      <c r="X594" s="214"/>
      <c r="Y594" s="214"/>
      <c r="Z594" s="214"/>
      <c r="AA594" s="214"/>
      <c r="AB594" s="214"/>
      <c r="AC594" s="214"/>
      <c r="AD594" s="214"/>
      <c r="AE594" s="214"/>
      <c r="AF594" s="214"/>
      <c r="AG594" s="214"/>
      <c r="AH594" s="214"/>
      <c r="AI594" s="214"/>
      <c r="AJ594" s="214"/>
      <c r="AK594" s="214"/>
      <c r="AL594" s="214"/>
      <c r="AM594" s="214"/>
      <c r="AN594" s="214"/>
      <c r="AO594" s="214"/>
      <c r="AP594" s="214"/>
      <c r="AQ594" s="214"/>
      <c r="AR594" s="214"/>
      <c r="AS594" s="214"/>
      <c r="AT594" s="214"/>
      <c r="AU594" s="214"/>
      <c r="AV594" s="214"/>
      <c r="AW594" s="214"/>
      <c r="AX594" s="214"/>
      <c r="AY594" s="214"/>
      <c r="AZ594" s="214"/>
      <c r="BA594" s="214"/>
      <c r="BB594" s="214"/>
      <c r="BC594" s="214"/>
      <c r="BD594" s="214"/>
      <c r="BE594" s="214"/>
      <c r="BF594" s="214"/>
      <c r="BG594" s="214"/>
      <c r="BH594" s="214"/>
      <c r="BI594" s="214"/>
      <c r="BJ594" s="214"/>
      <c r="BK594" s="214"/>
      <c r="BL594" s="214"/>
      <c r="BM594" s="214"/>
      <c r="BN594" s="214"/>
      <c r="BO594" s="214"/>
      <c r="BP594" s="214"/>
      <c r="BQ594" s="214"/>
      <c r="BR594" s="214"/>
      <c r="BS594" s="214"/>
      <c r="BT594" s="214"/>
      <c r="BU594" s="214"/>
      <c r="BV594" s="214"/>
      <c r="BW594" s="214"/>
      <c r="BX594" s="214"/>
      <c r="BY594" s="214"/>
      <c r="BZ594" s="214"/>
      <c r="CA594" s="214"/>
      <c r="CB594" s="214"/>
      <c r="CC594" s="214"/>
      <c r="CD594" s="214"/>
      <c r="CE594" s="214"/>
      <c r="CF594" s="214"/>
    </row>
    <row r="595" spans="1:84" x14ac:dyDescent="0.25">
      <c r="A595" s="214"/>
      <c r="B595" s="214"/>
      <c r="C595" s="214"/>
      <c r="D595" s="214"/>
      <c r="E595" s="214"/>
      <c r="F595" s="214"/>
      <c r="G595" s="214"/>
      <c r="H595" s="214"/>
      <c r="I595" s="214"/>
      <c r="J595" s="214"/>
      <c r="K595" s="214"/>
      <c r="L595" s="214"/>
      <c r="M595" s="214"/>
      <c r="N595" s="214"/>
      <c r="O595" s="214"/>
      <c r="P595" s="214"/>
      <c r="Q595" s="214"/>
      <c r="R595" s="214"/>
      <c r="S595" s="214"/>
      <c r="T595" s="214"/>
      <c r="U595" s="214"/>
      <c r="V595" s="214"/>
      <c r="W595" s="214"/>
      <c r="X595" s="214"/>
      <c r="Y595" s="214"/>
      <c r="Z595" s="214"/>
      <c r="AA595" s="214"/>
      <c r="AB595" s="214"/>
      <c r="AC595" s="214"/>
      <c r="AD595" s="214"/>
      <c r="AE595" s="214"/>
      <c r="AF595" s="214"/>
      <c r="AG595" s="214"/>
      <c r="AH595" s="214"/>
      <c r="AI595" s="214"/>
      <c r="AJ595" s="214"/>
      <c r="AK595" s="214"/>
      <c r="AL595" s="214"/>
      <c r="AM595" s="214"/>
      <c r="AN595" s="214"/>
      <c r="AO595" s="214"/>
      <c r="AP595" s="214"/>
      <c r="AQ595" s="214"/>
      <c r="AR595" s="214"/>
      <c r="AS595" s="214"/>
      <c r="AT595" s="214"/>
      <c r="AU595" s="214"/>
      <c r="AV595" s="214"/>
      <c r="AW595" s="214"/>
      <c r="AX595" s="214"/>
      <c r="AY595" s="214"/>
      <c r="AZ595" s="214"/>
      <c r="BA595" s="214"/>
      <c r="BB595" s="214"/>
      <c r="BC595" s="214"/>
      <c r="BD595" s="214"/>
      <c r="BE595" s="214"/>
      <c r="BF595" s="214"/>
      <c r="BG595" s="214"/>
      <c r="BH595" s="214"/>
      <c r="BI595" s="214"/>
      <c r="BJ595" s="214"/>
      <c r="BK595" s="214"/>
      <c r="BL595" s="214"/>
      <c r="BM595" s="214"/>
      <c r="BN595" s="214"/>
      <c r="BO595" s="214"/>
      <c r="BP595" s="214"/>
      <c r="BQ595" s="214"/>
      <c r="BR595" s="214"/>
      <c r="BS595" s="214"/>
      <c r="BT595" s="214"/>
      <c r="BU595" s="214"/>
      <c r="BV595" s="214"/>
      <c r="BW595" s="214"/>
      <c r="BX595" s="214"/>
      <c r="BY595" s="214"/>
      <c r="BZ595" s="214"/>
      <c r="CA595" s="214"/>
      <c r="CB595" s="214"/>
      <c r="CC595" s="214"/>
      <c r="CD595" s="214"/>
      <c r="CE595" s="214"/>
      <c r="CF595" s="214"/>
    </row>
    <row r="596" spans="1:84" x14ac:dyDescent="0.25">
      <c r="A596" s="214"/>
      <c r="B596" s="214"/>
      <c r="C596" s="214"/>
      <c r="D596" s="214"/>
      <c r="E596" s="214"/>
      <c r="F596" s="214"/>
      <c r="G596" s="214"/>
      <c r="H596" s="214"/>
      <c r="I596" s="214"/>
      <c r="J596" s="214"/>
      <c r="K596" s="214"/>
      <c r="L596" s="214"/>
      <c r="M596" s="214"/>
      <c r="N596" s="214"/>
      <c r="O596" s="214"/>
      <c r="P596" s="214"/>
      <c r="Q596" s="214"/>
      <c r="R596" s="214"/>
      <c r="S596" s="214"/>
      <c r="T596" s="214"/>
      <c r="U596" s="214"/>
      <c r="V596" s="214"/>
      <c r="W596" s="214"/>
      <c r="X596" s="214"/>
      <c r="Y596" s="214"/>
      <c r="Z596" s="214"/>
      <c r="AA596" s="214"/>
      <c r="AB596" s="214"/>
      <c r="AC596" s="214"/>
      <c r="AD596" s="214"/>
      <c r="AE596" s="214"/>
      <c r="AF596" s="214"/>
      <c r="AG596" s="214"/>
      <c r="AH596" s="214"/>
      <c r="AI596" s="214"/>
      <c r="AJ596" s="214"/>
      <c r="AK596" s="214"/>
      <c r="AL596" s="214"/>
      <c r="AM596" s="214"/>
      <c r="AN596" s="214"/>
      <c r="AO596" s="214"/>
      <c r="AP596" s="214"/>
      <c r="AQ596" s="214"/>
      <c r="AR596" s="214"/>
      <c r="AS596" s="214"/>
      <c r="AT596" s="214"/>
      <c r="AU596" s="214"/>
      <c r="AV596" s="214"/>
      <c r="AW596" s="214"/>
      <c r="AX596" s="214"/>
      <c r="AY596" s="214"/>
      <c r="AZ596" s="214"/>
      <c r="BA596" s="214"/>
      <c r="BB596" s="214"/>
      <c r="BC596" s="214"/>
      <c r="BD596" s="214"/>
      <c r="BE596" s="214"/>
      <c r="BF596" s="214"/>
      <c r="BG596" s="214"/>
      <c r="BH596" s="214"/>
      <c r="BI596" s="214"/>
      <c r="BJ596" s="214"/>
      <c r="BK596" s="214"/>
      <c r="BL596" s="214"/>
      <c r="BM596" s="214"/>
      <c r="BN596" s="214"/>
      <c r="BO596" s="214"/>
      <c r="BP596" s="214"/>
      <c r="BQ596" s="214"/>
      <c r="BR596" s="214"/>
      <c r="BS596" s="214"/>
      <c r="BT596" s="214"/>
      <c r="BU596" s="214"/>
      <c r="BV596" s="214"/>
      <c r="BW596" s="214"/>
      <c r="BX596" s="214"/>
      <c r="BY596" s="214"/>
      <c r="BZ596" s="214"/>
      <c r="CA596" s="214"/>
      <c r="CB596" s="214"/>
      <c r="CC596" s="214"/>
      <c r="CD596" s="214"/>
      <c r="CE596" s="214"/>
      <c r="CF596" s="214"/>
    </row>
    <row r="597" spans="1:84" x14ac:dyDescent="0.25">
      <c r="A597" s="214"/>
      <c r="B597" s="214"/>
      <c r="C597" s="214"/>
      <c r="D597" s="214"/>
      <c r="E597" s="214"/>
      <c r="F597" s="214"/>
      <c r="G597" s="214"/>
      <c r="H597" s="214"/>
      <c r="I597" s="214"/>
      <c r="J597" s="214"/>
      <c r="K597" s="214"/>
      <c r="L597" s="214"/>
      <c r="M597" s="214"/>
      <c r="N597" s="214"/>
      <c r="O597" s="214"/>
      <c r="P597" s="214"/>
      <c r="Q597" s="214"/>
      <c r="R597" s="214"/>
      <c r="S597" s="214"/>
      <c r="T597" s="214"/>
      <c r="U597" s="214"/>
      <c r="V597" s="214"/>
      <c r="W597" s="214"/>
      <c r="X597" s="214"/>
      <c r="Y597" s="214"/>
      <c r="Z597" s="214"/>
      <c r="AA597" s="214"/>
      <c r="AB597" s="214"/>
      <c r="AC597" s="214"/>
      <c r="AD597" s="214"/>
      <c r="AE597" s="214"/>
      <c r="AF597" s="214"/>
      <c r="AG597" s="214"/>
      <c r="AH597" s="214"/>
      <c r="AI597" s="214"/>
      <c r="AJ597" s="214"/>
      <c r="AK597" s="214"/>
      <c r="AL597" s="214"/>
      <c r="AM597" s="214"/>
      <c r="AN597" s="214"/>
      <c r="AO597" s="214"/>
      <c r="AP597" s="214"/>
      <c r="AQ597" s="214"/>
      <c r="AR597" s="214"/>
      <c r="AS597" s="214"/>
      <c r="AT597" s="214"/>
      <c r="AU597" s="214"/>
      <c r="AV597" s="214"/>
      <c r="AW597" s="214"/>
      <c r="AX597" s="214"/>
      <c r="AY597" s="214"/>
      <c r="AZ597" s="214"/>
      <c r="BA597" s="214"/>
      <c r="BB597" s="214"/>
      <c r="BC597" s="214"/>
      <c r="BD597" s="214"/>
      <c r="BE597" s="214"/>
      <c r="BF597" s="214"/>
      <c r="BG597" s="214"/>
      <c r="BH597" s="214"/>
      <c r="BI597" s="214"/>
      <c r="BJ597" s="214"/>
      <c r="BK597" s="214"/>
      <c r="BL597" s="214"/>
      <c r="BM597" s="214"/>
      <c r="BN597" s="214"/>
      <c r="BO597" s="214"/>
      <c r="BP597" s="214"/>
      <c r="BQ597" s="214"/>
      <c r="BR597" s="214"/>
      <c r="BS597" s="214"/>
      <c r="BT597" s="214"/>
      <c r="BU597" s="214"/>
      <c r="BV597" s="214"/>
      <c r="BW597" s="214"/>
      <c r="BX597" s="214"/>
      <c r="BY597" s="214"/>
      <c r="BZ597" s="214"/>
      <c r="CA597" s="214"/>
      <c r="CB597" s="214"/>
      <c r="CC597" s="214"/>
      <c r="CD597" s="214"/>
      <c r="CE597" s="214"/>
      <c r="CF597" s="214"/>
    </row>
    <row r="598" spans="1:84" x14ac:dyDescent="0.25">
      <c r="A598" s="214"/>
      <c r="B598" s="214"/>
      <c r="C598" s="214"/>
      <c r="D598" s="214"/>
      <c r="E598" s="214"/>
      <c r="F598" s="214"/>
      <c r="G598" s="214"/>
      <c r="H598" s="214"/>
      <c r="I598" s="214"/>
      <c r="J598" s="214"/>
      <c r="K598" s="214"/>
      <c r="L598" s="214"/>
      <c r="M598" s="214"/>
      <c r="N598" s="214"/>
      <c r="O598" s="214"/>
      <c r="P598" s="214"/>
      <c r="Q598" s="214"/>
      <c r="R598" s="214"/>
      <c r="S598" s="214"/>
      <c r="T598" s="214"/>
      <c r="U598" s="214"/>
      <c r="V598" s="214"/>
      <c r="W598" s="214"/>
      <c r="X598" s="214"/>
      <c r="Y598" s="214"/>
      <c r="Z598" s="214"/>
      <c r="AA598" s="214"/>
      <c r="AB598" s="214"/>
      <c r="AC598" s="214"/>
      <c r="AD598" s="214"/>
      <c r="AE598" s="214"/>
      <c r="AF598" s="214"/>
      <c r="AG598" s="214"/>
      <c r="AH598" s="214"/>
      <c r="AI598" s="214"/>
      <c r="AJ598" s="214"/>
      <c r="AK598" s="214"/>
      <c r="AL598" s="214"/>
      <c r="AM598" s="214"/>
      <c r="AN598" s="214"/>
      <c r="AO598" s="214"/>
      <c r="AP598" s="214"/>
      <c r="AQ598" s="214"/>
      <c r="AR598" s="214"/>
      <c r="AS598" s="214"/>
      <c r="AT598" s="214"/>
      <c r="AU598" s="214"/>
      <c r="AV598" s="214"/>
      <c r="AW598" s="214"/>
      <c r="AX598" s="214"/>
      <c r="AY598" s="214"/>
      <c r="AZ598" s="214"/>
      <c r="BA598" s="214"/>
      <c r="BB598" s="214"/>
      <c r="BC598" s="214"/>
      <c r="BD598" s="214"/>
      <c r="BE598" s="214"/>
      <c r="BF598" s="214"/>
      <c r="BG598" s="214"/>
      <c r="BH598" s="214"/>
      <c r="BI598" s="214"/>
      <c r="BJ598" s="214"/>
      <c r="BK598" s="214"/>
      <c r="BL598" s="214"/>
      <c r="BM598" s="214"/>
      <c r="BN598" s="214"/>
      <c r="BO598" s="214"/>
      <c r="BP598" s="214"/>
      <c r="BQ598" s="214"/>
      <c r="BR598" s="214"/>
      <c r="BS598" s="214"/>
      <c r="BT598" s="214"/>
      <c r="BU598" s="214"/>
      <c r="BV598" s="214"/>
      <c r="BW598" s="214"/>
      <c r="BX598" s="214"/>
      <c r="BY598" s="214"/>
      <c r="BZ598" s="214"/>
      <c r="CA598" s="214"/>
      <c r="CB598" s="214"/>
      <c r="CC598" s="214"/>
      <c r="CD598" s="214"/>
      <c r="CE598" s="214"/>
      <c r="CF598" s="214"/>
    </row>
    <row r="599" spans="1:84" x14ac:dyDescent="0.25">
      <c r="A599" s="214"/>
      <c r="B599" s="214"/>
      <c r="C599" s="214"/>
      <c r="D599" s="214"/>
      <c r="E599" s="214"/>
      <c r="F599" s="214"/>
      <c r="G599" s="214"/>
      <c r="H599" s="214"/>
      <c r="I599" s="214"/>
      <c r="J599" s="214"/>
      <c r="K599" s="214"/>
      <c r="L599" s="214"/>
      <c r="M599" s="214"/>
      <c r="N599" s="214"/>
      <c r="O599" s="214"/>
      <c r="P599" s="214"/>
      <c r="Q599" s="214"/>
      <c r="R599" s="214"/>
      <c r="S599" s="214"/>
      <c r="T599" s="214"/>
      <c r="U599" s="214"/>
      <c r="V599" s="214"/>
      <c r="W599" s="214"/>
      <c r="X599" s="214"/>
      <c r="Y599" s="214"/>
      <c r="Z599" s="214"/>
      <c r="AA599" s="214"/>
      <c r="AB599" s="214"/>
      <c r="AC599" s="214"/>
      <c r="AD599" s="214"/>
      <c r="AE599" s="214"/>
      <c r="AF599" s="214"/>
      <c r="AG599" s="214"/>
      <c r="AH599" s="214"/>
      <c r="AI599" s="214"/>
      <c r="AJ599" s="214"/>
      <c r="AK599" s="214"/>
      <c r="AL599" s="214"/>
      <c r="AM599" s="214"/>
      <c r="AN599" s="214"/>
      <c r="AO599" s="214"/>
      <c r="AP599" s="214"/>
      <c r="AQ599" s="214"/>
      <c r="AR599" s="214"/>
      <c r="AS599" s="214"/>
      <c r="AT599" s="214"/>
      <c r="AU599" s="214"/>
      <c r="AV599" s="214"/>
      <c r="AW599" s="214"/>
      <c r="AX599" s="214"/>
      <c r="AY599" s="214"/>
      <c r="AZ599" s="214"/>
      <c r="BA599" s="214"/>
      <c r="BB599" s="214"/>
      <c r="BC599" s="214"/>
      <c r="BD599" s="214"/>
      <c r="BE599" s="214"/>
      <c r="BF599" s="214"/>
      <c r="BG599" s="214"/>
      <c r="BH599" s="214"/>
      <c r="BI599" s="214"/>
      <c r="BJ599" s="214"/>
      <c r="BK599" s="214"/>
      <c r="BL599" s="214"/>
      <c r="BM599" s="214"/>
      <c r="BN599" s="214"/>
      <c r="BO599" s="214"/>
      <c r="BP599" s="214"/>
      <c r="BQ599" s="214"/>
      <c r="BR599" s="214"/>
      <c r="BS599" s="214"/>
      <c r="BT599" s="214"/>
      <c r="BU599" s="214"/>
      <c r="BV599" s="214"/>
      <c r="BW599" s="214"/>
      <c r="BX599" s="214"/>
      <c r="BY599" s="214"/>
      <c r="BZ599" s="214"/>
      <c r="CA599" s="214"/>
      <c r="CB599" s="214"/>
      <c r="CC599" s="214"/>
      <c r="CD599" s="214"/>
      <c r="CE599" s="214"/>
      <c r="CF599" s="214"/>
    </row>
    <row r="600" spans="1:84" x14ac:dyDescent="0.25">
      <c r="A600" s="214"/>
      <c r="B600" s="214"/>
      <c r="C600" s="214"/>
      <c r="D600" s="214"/>
      <c r="E600" s="214"/>
      <c r="F600" s="214"/>
      <c r="G600" s="214"/>
      <c r="H600" s="214"/>
      <c r="I600" s="214"/>
      <c r="J600" s="214"/>
      <c r="K600" s="214"/>
      <c r="L600" s="214"/>
      <c r="M600" s="214"/>
      <c r="N600" s="214"/>
      <c r="O600" s="214"/>
      <c r="P600" s="214"/>
      <c r="Q600" s="214"/>
      <c r="R600" s="214"/>
      <c r="S600" s="214"/>
      <c r="T600" s="214"/>
      <c r="U600" s="214"/>
      <c r="V600" s="214"/>
      <c r="W600" s="214"/>
      <c r="X600" s="214"/>
      <c r="Y600" s="214"/>
      <c r="Z600" s="214"/>
      <c r="AA600" s="214"/>
      <c r="AB600" s="214"/>
      <c r="AC600" s="214"/>
      <c r="AD600" s="214"/>
      <c r="AE600" s="214"/>
      <c r="AF600" s="214"/>
      <c r="AG600" s="214"/>
      <c r="AH600" s="214"/>
      <c r="AI600" s="214"/>
      <c r="AJ600" s="214"/>
      <c r="AK600" s="214"/>
      <c r="AL600" s="214"/>
      <c r="AM600" s="214"/>
      <c r="AN600" s="214"/>
      <c r="AO600" s="214"/>
      <c r="AP600" s="214"/>
      <c r="AQ600" s="214"/>
      <c r="AR600" s="214"/>
      <c r="AS600" s="214"/>
      <c r="AT600" s="214"/>
      <c r="AU600" s="214"/>
      <c r="AV600" s="214"/>
      <c r="AW600" s="214"/>
      <c r="AX600" s="214"/>
      <c r="AY600" s="214"/>
      <c r="AZ600" s="214"/>
      <c r="BA600" s="214"/>
      <c r="BB600" s="214"/>
      <c r="BC600" s="214"/>
      <c r="BD600" s="214"/>
      <c r="BE600" s="214"/>
      <c r="BF600" s="214"/>
      <c r="BG600" s="214"/>
      <c r="BH600" s="214"/>
      <c r="BI600" s="214"/>
      <c r="BJ600" s="214"/>
      <c r="BK600" s="214"/>
      <c r="BL600" s="214"/>
      <c r="BM600" s="214"/>
      <c r="BN600" s="214"/>
      <c r="BO600" s="214"/>
      <c r="BP600" s="214"/>
      <c r="BQ600" s="214"/>
      <c r="BR600" s="214"/>
      <c r="BS600" s="214"/>
      <c r="BT600" s="214"/>
      <c r="BU600" s="214"/>
      <c r="BV600" s="214"/>
      <c r="BW600" s="214"/>
      <c r="BX600" s="214"/>
      <c r="BY600" s="214"/>
      <c r="BZ600" s="214"/>
      <c r="CA600" s="214"/>
      <c r="CB600" s="214"/>
      <c r="CC600" s="214"/>
      <c r="CD600" s="214"/>
      <c r="CE600" s="214"/>
      <c r="CF600" s="214"/>
    </row>
    <row r="601" spans="1:84" x14ac:dyDescent="0.25">
      <c r="A601" s="214"/>
      <c r="B601" s="214"/>
      <c r="C601" s="214"/>
      <c r="D601" s="214"/>
      <c r="E601" s="214"/>
      <c r="F601" s="214"/>
      <c r="G601" s="214"/>
      <c r="H601" s="214"/>
      <c r="I601" s="214"/>
      <c r="J601" s="214"/>
      <c r="K601" s="214"/>
      <c r="L601" s="214"/>
      <c r="M601" s="214"/>
      <c r="N601" s="214"/>
      <c r="O601" s="214"/>
      <c r="P601" s="214"/>
      <c r="Q601" s="214"/>
      <c r="R601" s="214"/>
      <c r="S601" s="214"/>
      <c r="T601" s="214"/>
      <c r="U601" s="214"/>
      <c r="V601" s="214"/>
      <c r="W601" s="214"/>
      <c r="X601" s="214"/>
      <c r="Y601" s="214"/>
      <c r="Z601" s="214"/>
      <c r="AA601" s="214"/>
      <c r="AB601" s="214"/>
      <c r="AC601" s="214"/>
      <c r="AD601" s="214"/>
      <c r="AE601" s="214"/>
      <c r="AF601" s="214"/>
      <c r="AG601" s="214"/>
      <c r="AH601" s="214"/>
      <c r="AI601" s="214"/>
      <c r="AJ601" s="214"/>
      <c r="AK601" s="214"/>
      <c r="AL601" s="214"/>
      <c r="AM601" s="214"/>
      <c r="AN601" s="214"/>
      <c r="AO601" s="214"/>
      <c r="AP601" s="214"/>
      <c r="AQ601" s="214"/>
      <c r="AR601" s="214"/>
      <c r="AS601" s="214"/>
      <c r="AT601" s="214"/>
      <c r="AU601" s="214"/>
      <c r="AV601" s="214"/>
      <c r="AW601" s="214"/>
      <c r="AX601" s="214"/>
      <c r="AY601" s="214"/>
      <c r="AZ601" s="214"/>
      <c r="BA601" s="214"/>
      <c r="BB601" s="214"/>
      <c r="BC601" s="214"/>
      <c r="BD601" s="214"/>
      <c r="BE601" s="214"/>
      <c r="BF601" s="214"/>
      <c r="BG601" s="214"/>
      <c r="BH601" s="214"/>
      <c r="BI601" s="214"/>
      <c r="BJ601" s="214"/>
      <c r="BK601" s="214"/>
      <c r="BL601" s="214"/>
      <c r="BM601" s="214"/>
      <c r="BN601" s="214"/>
      <c r="BO601" s="214"/>
      <c r="BP601" s="214"/>
      <c r="BQ601" s="214"/>
      <c r="BR601" s="214"/>
      <c r="BS601" s="214"/>
      <c r="BT601" s="214"/>
      <c r="BU601" s="214"/>
      <c r="BV601" s="214"/>
      <c r="BW601" s="214"/>
      <c r="BX601" s="214"/>
      <c r="BY601" s="214"/>
      <c r="BZ601" s="214"/>
      <c r="CA601" s="214"/>
      <c r="CB601" s="214"/>
      <c r="CC601" s="214"/>
      <c r="CD601" s="214"/>
      <c r="CE601" s="214"/>
      <c r="CF601" s="214"/>
    </row>
    <row r="602" spans="1:84" x14ac:dyDescent="0.25">
      <c r="A602" s="214"/>
      <c r="B602" s="214"/>
      <c r="C602" s="214"/>
      <c r="D602" s="214"/>
      <c r="E602" s="214"/>
      <c r="F602" s="214"/>
      <c r="G602" s="214"/>
      <c r="H602" s="214"/>
      <c r="I602" s="214"/>
      <c r="J602" s="214"/>
      <c r="K602" s="214"/>
      <c r="L602" s="214"/>
      <c r="M602" s="214"/>
      <c r="N602" s="214"/>
      <c r="O602" s="214"/>
      <c r="P602" s="214"/>
      <c r="Q602" s="214"/>
      <c r="R602" s="214"/>
      <c r="S602" s="214"/>
      <c r="T602" s="214"/>
      <c r="U602" s="214"/>
      <c r="V602" s="214"/>
      <c r="W602" s="214"/>
      <c r="X602" s="214"/>
      <c r="Y602" s="214"/>
      <c r="Z602" s="214"/>
      <c r="AA602" s="214"/>
      <c r="AB602" s="214"/>
      <c r="AC602" s="214"/>
      <c r="AD602" s="214"/>
      <c r="AE602" s="214"/>
      <c r="AF602" s="214"/>
      <c r="AG602" s="214"/>
      <c r="AH602" s="214"/>
      <c r="AI602" s="214"/>
      <c r="AJ602" s="214"/>
      <c r="AK602" s="214"/>
      <c r="AL602" s="214"/>
      <c r="AM602" s="214"/>
      <c r="AN602" s="214"/>
      <c r="AO602" s="214"/>
      <c r="AP602" s="214"/>
      <c r="AQ602" s="214"/>
      <c r="AR602" s="214"/>
      <c r="AS602" s="214"/>
      <c r="AT602" s="214"/>
      <c r="AU602" s="214"/>
      <c r="AV602" s="214"/>
      <c r="AW602" s="214"/>
      <c r="AX602" s="214"/>
      <c r="AY602" s="214"/>
      <c r="AZ602" s="214"/>
      <c r="BA602" s="214"/>
      <c r="BB602" s="214"/>
      <c r="BC602" s="214"/>
      <c r="BD602" s="214"/>
      <c r="BE602" s="214"/>
      <c r="BF602" s="214"/>
      <c r="BG602" s="214"/>
      <c r="BH602" s="214"/>
      <c r="BI602" s="214"/>
      <c r="BJ602" s="214"/>
      <c r="BK602" s="214"/>
      <c r="BL602" s="214"/>
      <c r="BM602" s="214"/>
      <c r="BN602" s="214"/>
      <c r="BO602" s="214"/>
      <c r="BP602" s="214"/>
      <c r="BQ602" s="214"/>
      <c r="BR602" s="214"/>
      <c r="BS602" s="214"/>
      <c r="BT602" s="214"/>
      <c r="BU602" s="214"/>
      <c r="BV602" s="214"/>
      <c r="BW602" s="214"/>
      <c r="BX602" s="214"/>
      <c r="BY602" s="214"/>
      <c r="BZ602" s="214"/>
      <c r="CA602" s="214"/>
      <c r="CB602" s="214"/>
      <c r="CC602" s="214"/>
      <c r="CD602" s="214"/>
      <c r="CE602" s="214"/>
      <c r="CF602" s="214"/>
    </row>
    <row r="603" spans="1:84" x14ac:dyDescent="0.25">
      <c r="A603" s="214"/>
      <c r="B603" s="214"/>
      <c r="C603" s="214"/>
      <c r="D603" s="214"/>
      <c r="E603" s="214"/>
      <c r="F603" s="214"/>
      <c r="G603" s="214"/>
      <c r="H603" s="214"/>
      <c r="I603" s="214"/>
      <c r="J603" s="214"/>
      <c r="K603" s="214"/>
      <c r="L603" s="214"/>
      <c r="M603" s="214"/>
      <c r="N603" s="214"/>
      <c r="O603" s="214"/>
      <c r="P603" s="214"/>
      <c r="Q603" s="214"/>
      <c r="R603" s="214"/>
      <c r="S603" s="214"/>
      <c r="T603" s="214"/>
      <c r="U603" s="214"/>
      <c r="V603" s="214"/>
      <c r="W603" s="214"/>
      <c r="X603" s="214"/>
      <c r="Y603" s="214"/>
      <c r="Z603" s="214"/>
      <c r="AA603" s="214"/>
      <c r="AB603" s="214"/>
      <c r="AC603" s="214"/>
      <c r="AD603" s="214"/>
      <c r="AE603" s="214"/>
      <c r="AF603" s="214"/>
      <c r="AG603" s="214"/>
      <c r="AH603" s="214"/>
      <c r="AI603" s="214"/>
      <c r="AJ603" s="214"/>
      <c r="AK603" s="214"/>
      <c r="AL603" s="214"/>
      <c r="AM603" s="214"/>
      <c r="AN603" s="214"/>
      <c r="AO603" s="214"/>
      <c r="AP603" s="214"/>
      <c r="AQ603" s="214"/>
      <c r="AR603" s="214"/>
      <c r="AS603" s="214"/>
      <c r="AT603" s="214"/>
      <c r="AU603" s="214"/>
      <c r="AV603" s="214"/>
      <c r="AW603" s="214"/>
      <c r="AX603" s="214"/>
      <c r="AY603" s="214"/>
      <c r="AZ603" s="214"/>
      <c r="BA603" s="214"/>
      <c r="BB603" s="214"/>
      <c r="BC603" s="214"/>
      <c r="BD603" s="214"/>
      <c r="BE603" s="214"/>
      <c r="BF603" s="214"/>
      <c r="BG603" s="214"/>
      <c r="BH603" s="214"/>
      <c r="BI603" s="214"/>
      <c r="BJ603" s="214"/>
      <c r="BK603" s="214"/>
      <c r="BL603" s="214"/>
      <c r="BM603" s="214"/>
      <c r="BN603" s="214"/>
      <c r="BO603" s="214"/>
      <c r="BP603" s="214"/>
      <c r="BQ603" s="214"/>
      <c r="BR603" s="214"/>
      <c r="BS603" s="214"/>
      <c r="BT603" s="214"/>
      <c r="BU603" s="214"/>
      <c r="BV603" s="214"/>
      <c r="BW603" s="214"/>
      <c r="BX603" s="214"/>
      <c r="BY603" s="214"/>
      <c r="BZ603" s="214"/>
      <c r="CA603" s="214"/>
      <c r="CB603" s="214"/>
      <c r="CC603" s="214"/>
      <c r="CD603" s="214"/>
      <c r="CE603" s="214"/>
      <c r="CF603" s="214"/>
    </row>
    <row r="604" spans="1:84" x14ac:dyDescent="0.25">
      <c r="A604" s="214"/>
      <c r="B604" s="214"/>
      <c r="C604" s="214"/>
      <c r="D604" s="214"/>
      <c r="E604" s="214"/>
      <c r="F604" s="214"/>
      <c r="G604" s="214"/>
      <c r="H604" s="214"/>
      <c r="I604" s="214"/>
      <c r="J604" s="214"/>
      <c r="K604" s="214"/>
      <c r="L604" s="214"/>
      <c r="M604" s="214"/>
      <c r="N604" s="214"/>
      <c r="O604" s="214"/>
      <c r="P604" s="214"/>
      <c r="Q604" s="214"/>
      <c r="R604" s="214"/>
      <c r="S604" s="214"/>
      <c r="T604" s="214"/>
      <c r="U604" s="214"/>
      <c r="V604" s="214"/>
      <c r="W604" s="214"/>
      <c r="X604" s="214"/>
      <c r="Y604" s="214"/>
      <c r="Z604" s="214"/>
      <c r="AA604" s="214"/>
      <c r="AB604" s="214"/>
      <c r="AC604" s="214"/>
      <c r="AD604" s="214"/>
      <c r="AE604" s="214"/>
      <c r="AF604" s="214"/>
      <c r="AG604" s="214"/>
      <c r="AH604" s="214"/>
      <c r="AI604" s="214"/>
      <c r="AJ604" s="214"/>
      <c r="AK604" s="214"/>
      <c r="AL604" s="214"/>
      <c r="AM604" s="214"/>
      <c r="AN604" s="214"/>
      <c r="AO604" s="214"/>
      <c r="AP604" s="214"/>
      <c r="AQ604" s="214"/>
      <c r="AR604" s="214"/>
      <c r="AS604" s="214"/>
      <c r="AT604" s="214"/>
      <c r="AU604" s="214"/>
      <c r="AV604" s="214"/>
      <c r="AW604" s="214"/>
      <c r="AX604" s="214"/>
      <c r="AY604" s="214"/>
      <c r="AZ604" s="214"/>
      <c r="BA604" s="214"/>
      <c r="BB604" s="214"/>
      <c r="BC604" s="214"/>
      <c r="BD604" s="214"/>
      <c r="BE604" s="214"/>
      <c r="BF604" s="214"/>
      <c r="BG604" s="214"/>
      <c r="BH604" s="214"/>
      <c r="BI604" s="214"/>
      <c r="BJ604" s="214"/>
      <c r="BK604" s="214"/>
      <c r="BL604" s="214"/>
      <c r="BM604" s="214"/>
      <c r="BN604" s="214"/>
      <c r="BO604" s="214"/>
      <c r="BP604" s="214"/>
      <c r="BQ604" s="214"/>
      <c r="BR604" s="214"/>
      <c r="BS604" s="214"/>
      <c r="BT604" s="214"/>
      <c r="BU604" s="214"/>
      <c r="BV604" s="214"/>
      <c r="BW604" s="214"/>
      <c r="BX604" s="214"/>
      <c r="BY604" s="214"/>
      <c r="BZ604" s="214"/>
      <c r="CA604" s="214"/>
      <c r="CB604" s="214"/>
      <c r="CC604" s="214"/>
      <c r="CD604" s="214"/>
      <c r="CE604" s="214"/>
      <c r="CF604" s="214"/>
    </row>
    <row r="605" spans="1:84" x14ac:dyDescent="0.25">
      <c r="A605" s="214"/>
      <c r="B605" s="214"/>
      <c r="C605" s="214"/>
      <c r="D605" s="214"/>
      <c r="E605" s="214"/>
      <c r="F605" s="214"/>
      <c r="G605" s="214"/>
      <c r="H605" s="214"/>
      <c r="I605" s="214"/>
      <c r="J605" s="214"/>
      <c r="K605" s="214"/>
      <c r="L605" s="214"/>
      <c r="M605" s="214"/>
      <c r="N605" s="214"/>
      <c r="O605" s="214"/>
      <c r="P605" s="214"/>
      <c r="Q605" s="214"/>
      <c r="R605" s="214"/>
      <c r="S605" s="214"/>
      <c r="T605" s="214"/>
      <c r="U605" s="214"/>
      <c r="V605" s="214"/>
      <c r="W605" s="214"/>
      <c r="X605" s="214"/>
      <c r="Y605" s="214"/>
      <c r="Z605" s="214"/>
      <c r="AA605" s="214"/>
      <c r="AB605" s="214"/>
      <c r="AC605" s="214"/>
      <c r="AD605" s="214"/>
      <c r="AE605" s="214"/>
      <c r="AF605" s="214"/>
      <c r="AG605" s="214"/>
      <c r="AH605" s="214"/>
      <c r="AI605" s="214"/>
      <c r="AJ605" s="214"/>
      <c r="AK605" s="214"/>
      <c r="AL605" s="214"/>
      <c r="AM605" s="214"/>
      <c r="AN605" s="214"/>
      <c r="AO605" s="214"/>
      <c r="AP605" s="214"/>
      <c r="AQ605" s="214"/>
      <c r="AR605" s="214"/>
      <c r="AS605" s="214"/>
      <c r="AT605" s="214"/>
      <c r="AU605" s="214"/>
      <c r="AV605" s="214"/>
      <c r="AW605" s="214"/>
      <c r="AX605" s="214"/>
      <c r="AY605" s="214"/>
      <c r="AZ605" s="214"/>
      <c r="BA605" s="214"/>
      <c r="BB605" s="214"/>
      <c r="BC605" s="214"/>
      <c r="BD605" s="214"/>
      <c r="BE605" s="214"/>
      <c r="BF605" s="214"/>
      <c r="BG605" s="214"/>
      <c r="BH605" s="214"/>
      <c r="BI605" s="214"/>
      <c r="BJ605" s="214"/>
      <c r="BK605" s="214"/>
      <c r="BL605" s="214"/>
      <c r="BM605" s="214"/>
      <c r="BN605" s="214"/>
      <c r="BO605" s="214"/>
      <c r="BP605" s="214"/>
      <c r="BQ605" s="214"/>
      <c r="BR605" s="214"/>
      <c r="BS605" s="214"/>
      <c r="BT605" s="214"/>
      <c r="BU605" s="214"/>
      <c r="BV605" s="214"/>
      <c r="BW605" s="214"/>
      <c r="BX605" s="214"/>
      <c r="BY605" s="214"/>
      <c r="BZ605" s="214"/>
      <c r="CA605" s="214"/>
      <c r="CB605" s="214"/>
      <c r="CC605" s="214"/>
      <c r="CD605" s="214"/>
      <c r="CE605" s="214"/>
      <c r="CF605" s="214"/>
    </row>
    <row r="606" spans="1:84" x14ac:dyDescent="0.25">
      <c r="A606" s="214"/>
      <c r="B606" s="214"/>
      <c r="C606" s="214"/>
      <c r="D606" s="214"/>
      <c r="E606" s="214"/>
      <c r="F606" s="214"/>
      <c r="G606" s="214"/>
      <c r="H606" s="214"/>
      <c r="I606" s="214"/>
      <c r="J606" s="214"/>
      <c r="K606" s="214"/>
      <c r="L606" s="214"/>
      <c r="M606" s="214"/>
      <c r="N606" s="214"/>
      <c r="O606" s="214"/>
      <c r="P606" s="214"/>
      <c r="Q606" s="214"/>
      <c r="R606" s="214"/>
      <c r="S606" s="214"/>
      <c r="T606" s="214"/>
      <c r="U606" s="214"/>
      <c r="V606" s="214"/>
      <c r="W606" s="214"/>
      <c r="X606" s="214"/>
      <c r="Y606" s="214"/>
      <c r="Z606" s="214"/>
      <c r="AA606" s="214"/>
      <c r="AB606" s="214"/>
      <c r="AC606" s="214"/>
      <c r="AD606" s="214"/>
      <c r="AE606" s="214"/>
      <c r="AF606" s="214"/>
      <c r="AG606" s="214"/>
      <c r="AH606" s="214"/>
      <c r="AI606" s="214"/>
      <c r="AJ606" s="214"/>
      <c r="AK606" s="214"/>
      <c r="AL606" s="214"/>
      <c r="AM606" s="214"/>
      <c r="AN606" s="214"/>
      <c r="AO606" s="214"/>
      <c r="AP606" s="214"/>
      <c r="AQ606" s="214"/>
      <c r="AR606" s="214"/>
      <c r="AS606" s="214"/>
      <c r="AT606" s="214"/>
      <c r="AU606" s="214"/>
      <c r="AV606" s="214"/>
      <c r="AW606" s="214"/>
      <c r="AX606" s="214"/>
      <c r="AY606" s="214"/>
      <c r="AZ606" s="214"/>
      <c r="BA606" s="214"/>
      <c r="BB606" s="214"/>
      <c r="BC606" s="214"/>
      <c r="BD606" s="214"/>
      <c r="BE606" s="214"/>
      <c r="BF606" s="214"/>
      <c r="BG606" s="214"/>
      <c r="BH606" s="214"/>
      <c r="BI606" s="214"/>
      <c r="BJ606" s="214"/>
      <c r="BK606" s="214"/>
      <c r="BL606" s="214"/>
      <c r="BM606" s="214"/>
      <c r="BN606" s="214"/>
      <c r="BO606" s="214"/>
      <c r="BP606" s="214"/>
      <c r="BQ606" s="214"/>
      <c r="BR606" s="214"/>
      <c r="BS606" s="214"/>
      <c r="BT606" s="214"/>
      <c r="BU606" s="214"/>
      <c r="BV606" s="214"/>
      <c r="BW606" s="214"/>
      <c r="BX606" s="214"/>
      <c r="BY606" s="214"/>
      <c r="BZ606" s="214"/>
      <c r="CA606" s="214"/>
      <c r="CB606" s="214"/>
      <c r="CC606" s="214"/>
      <c r="CD606" s="214"/>
      <c r="CE606" s="214"/>
      <c r="CF606" s="214"/>
    </row>
    <row r="607" spans="1:84" x14ac:dyDescent="0.25">
      <c r="A607" s="214"/>
      <c r="B607" s="214"/>
      <c r="C607" s="214"/>
      <c r="D607" s="214"/>
      <c r="E607" s="214"/>
      <c r="F607" s="214"/>
      <c r="G607" s="214"/>
      <c r="H607" s="214"/>
      <c r="I607" s="214"/>
      <c r="J607" s="214"/>
      <c r="K607" s="214"/>
      <c r="L607" s="214"/>
      <c r="M607" s="214"/>
      <c r="N607" s="214"/>
      <c r="O607" s="214"/>
      <c r="P607" s="214"/>
      <c r="Q607" s="214"/>
      <c r="R607" s="214"/>
      <c r="S607" s="214"/>
      <c r="T607" s="214"/>
      <c r="U607" s="214"/>
      <c r="V607" s="214"/>
      <c r="W607" s="214"/>
      <c r="X607" s="214"/>
      <c r="Y607" s="214"/>
      <c r="Z607" s="214"/>
      <c r="AA607" s="214"/>
      <c r="AB607" s="214"/>
      <c r="AC607" s="214"/>
      <c r="AD607" s="214"/>
      <c r="AE607" s="214"/>
      <c r="AF607" s="214"/>
      <c r="AG607" s="214"/>
      <c r="AH607" s="214"/>
      <c r="AI607" s="214"/>
      <c r="AJ607" s="214"/>
      <c r="AK607" s="214"/>
      <c r="AL607" s="214"/>
      <c r="AM607" s="214"/>
      <c r="AN607" s="214"/>
      <c r="AO607" s="214"/>
      <c r="AP607" s="214"/>
      <c r="AQ607" s="214"/>
      <c r="AR607" s="214"/>
      <c r="AS607" s="214"/>
      <c r="AT607" s="214"/>
      <c r="AU607" s="214"/>
      <c r="AV607" s="214"/>
      <c r="AW607" s="214"/>
      <c r="AX607" s="214"/>
      <c r="AY607" s="214"/>
      <c r="AZ607" s="214"/>
      <c r="BA607" s="214"/>
      <c r="BB607" s="214"/>
      <c r="BC607" s="214"/>
      <c r="BD607" s="214"/>
      <c r="BE607" s="214"/>
      <c r="BF607" s="214"/>
      <c r="BG607" s="214"/>
      <c r="BH607" s="214"/>
      <c r="BI607" s="214"/>
      <c r="BJ607" s="214"/>
      <c r="BK607" s="214"/>
      <c r="BL607" s="214"/>
      <c r="BM607" s="214"/>
      <c r="BN607" s="214"/>
      <c r="BO607" s="214"/>
      <c r="BP607" s="214"/>
      <c r="BQ607" s="214"/>
      <c r="BR607" s="214"/>
      <c r="BS607" s="214"/>
      <c r="BT607" s="214"/>
      <c r="BU607" s="214"/>
      <c r="BV607" s="214"/>
      <c r="BW607" s="214"/>
      <c r="BX607" s="214"/>
      <c r="BY607" s="214"/>
      <c r="BZ607" s="214"/>
      <c r="CA607" s="214"/>
      <c r="CB607" s="214"/>
      <c r="CC607" s="214"/>
      <c r="CD607" s="214"/>
      <c r="CE607" s="214"/>
      <c r="CF607" s="214"/>
    </row>
    <row r="608" spans="1:84" x14ac:dyDescent="0.25">
      <c r="A608" s="214"/>
      <c r="B608" s="214"/>
      <c r="C608" s="214"/>
      <c r="D608" s="214"/>
      <c r="E608" s="214"/>
      <c r="F608" s="214"/>
      <c r="G608" s="214"/>
      <c r="H608" s="214"/>
      <c r="I608" s="214"/>
      <c r="J608" s="214"/>
      <c r="K608" s="214"/>
      <c r="L608" s="214"/>
      <c r="M608" s="214"/>
      <c r="N608" s="214"/>
      <c r="O608" s="214"/>
      <c r="P608" s="214"/>
      <c r="Q608" s="214"/>
      <c r="R608" s="214"/>
      <c r="S608" s="214"/>
      <c r="T608" s="214"/>
      <c r="U608" s="214"/>
      <c r="V608" s="214"/>
      <c r="W608" s="214"/>
      <c r="X608" s="214"/>
      <c r="Y608" s="214"/>
      <c r="Z608" s="214"/>
      <c r="AA608" s="214"/>
      <c r="AB608" s="214"/>
      <c r="AC608" s="214"/>
      <c r="AD608" s="214"/>
      <c r="AE608" s="214"/>
      <c r="AF608" s="214"/>
      <c r="AG608" s="214"/>
      <c r="AH608" s="214"/>
      <c r="AI608" s="214"/>
      <c r="AJ608" s="214"/>
      <c r="AK608" s="214"/>
      <c r="AL608" s="214"/>
      <c r="AM608" s="214"/>
      <c r="AN608" s="214"/>
      <c r="AO608" s="214"/>
      <c r="AP608" s="214"/>
      <c r="AQ608" s="214"/>
      <c r="AR608" s="214"/>
      <c r="AS608" s="214"/>
      <c r="AT608" s="214"/>
      <c r="AU608" s="214"/>
      <c r="AV608" s="214"/>
      <c r="AW608" s="214"/>
      <c r="AX608" s="214"/>
      <c r="AY608" s="214"/>
      <c r="AZ608" s="214"/>
      <c r="BA608" s="214"/>
      <c r="BB608" s="214"/>
      <c r="BC608" s="214"/>
      <c r="BD608" s="214"/>
      <c r="BE608" s="214"/>
      <c r="BF608" s="214"/>
      <c r="BG608" s="214"/>
      <c r="BH608" s="214"/>
      <c r="BI608" s="214"/>
      <c r="BJ608" s="214"/>
      <c r="BK608" s="214"/>
      <c r="BL608" s="214"/>
      <c r="BM608" s="214"/>
      <c r="BN608" s="214"/>
      <c r="BO608" s="214"/>
      <c r="BP608" s="214"/>
      <c r="BQ608" s="214"/>
      <c r="BR608" s="214"/>
      <c r="BS608" s="214"/>
      <c r="BT608" s="214"/>
      <c r="BU608" s="214"/>
      <c r="BV608" s="214"/>
      <c r="BW608" s="214"/>
      <c r="BX608" s="214"/>
      <c r="BY608" s="214"/>
      <c r="BZ608" s="214"/>
      <c r="CA608" s="214"/>
      <c r="CB608" s="214"/>
      <c r="CC608" s="214"/>
      <c r="CD608" s="214"/>
      <c r="CE608" s="214"/>
      <c r="CF608" s="214"/>
    </row>
    <row r="609" spans="1:84" x14ac:dyDescent="0.25">
      <c r="A609" s="214"/>
      <c r="B609" s="214"/>
      <c r="C609" s="214"/>
      <c r="D609" s="214"/>
      <c r="E609" s="214"/>
      <c r="F609" s="214"/>
      <c r="G609" s="214"/>
      <c r="H609" s="214"/>
      <c r="I609" s="214"/>
      <c r="J609" s="214"/>
      <c r="K609" s="214"/>
      <c r="L609" s="214"/>
      <c r="M609" s="214"/>
      <c r="N609" s="214"/>
      <c r="O609" s="214"/>
      <c r="P609" s="214"/>
      <c r="Q609" s="214"/>
      <c r="R609" s="214"/>
      <c r="S609" s="214"/>
      <c r="T609" s="214"/>
      <c r="U609" s="214"/>
      <c r="V609" s="214"/>
      <c r="W609" s="214"/>
      <c r="X609" s="214"/>
      <c r="Y609" s="214"/>
      <c r="Z609" s="214"/>
      <c r="AA609" s="214"/>
      <c r="AB609" s="214"/>
      <c r="AC609" s="214"/>
      <c r="AD609" s="214"/>
      <c r="AE609" s="214"/>
      <c r="AF609" s="214"/>
      <c r="AG609" s="214"/>
      <c r="AH609" s="214"/>
      <c r="AI609" s="214"/>
      <c r="AJ609" s="214"/>
      <c r="AK609" s="214"/>
      <c r="AL609" s="214"/>
      <c r="AM609" s="214"/>
      <c r="AN609" s="214"/>
      <c r="AO609" s="214"/>
      <c r="AP609" s="214"/>
      <c r="AQ609" s="214"/>
      <c r="AR609" s="214"/>
      <c r="AS609" s="214"/>
      <c r="AT609" s="214"/>
      <c r="AU609" s="214"/>
      <c r="AV609" s="214"/>
      <c r="AW609" s="214"/>
      <c r="AX609" s="214"/>
      <c r="AY609" s="214"/>
      <c r="AZ609" s="214"/>
      <c r="BA609" s="214"/>
      <c r="BB609" s="214"/>
      <c r="BC609" s="214"/>
      <c r="BD609" s="214"/>
      <c r="BE609" s="214"/>
      <c r="BF609" s="214"/>
      <c r="BG609" s="214"/>
      <c r="BH609" s="214"/>
      <c r="BI609" s="214"/>
      <c r="BJ609" s="214"/>
      <c r="BK609" s="214"/>
      <c r="BL609" s="214"/>
      <c r="BM609" s="214"/>
      <c r="BN609" s="214"/>
      <c r="BO609" s="214"/>
      <c r="BP609" s="214"/>
      <c r="BQ609" s="214"/>
      <c r="BR609" s="214"/>
      <c r="BS609" s="214"/>
      <c r="BT609" s="214"/>
      <c r="BU609" s="214"/>
      <c r="BV609" s="214"/>
      <c r="BW609" s="214"/>
      <c r="BX609" s="214"/>
      <c r="BY609" s="214"/>
      <c r="BZ609" s="214"/>
      <c r="CA609" s="214"/>
      <c r="CB609" s="214"/>
      <c r="CC609" s="214"/>
      <c r="CD609" s="214"/>
      <c r="CE609" s="214"/>
      <c r="CF609" s="214"/>
    </row>
    <row r="610" spans="1:84" x14ac:dyDescent="0.25">
      <c r="A610" s="214"/>
      <c r="B610" s="214"/>
      <c r="C610" s="214"/>
      <c r="D610" s="214"/>
      <c r="E610" s="214"/>
      <c r="F610" s="214"/>
      <c r="G610" s="214"/>
      <c r="H610" s="214"/>
      <c r="I610" s="214"/>
      <c r="J610" s="214"/>
      <c r="K610" s="214"/>
      <c r="L610" s="214"/>
      <c r="M610" s="214"/>
      <c r="N610" s="214"/>
      <c r="O610" s="214"/>
      <c r="P610" s="214"/>
      <c r="Q610" s="214"/>
      <c r="R610" s="214"/>
      <c r="S610" s="214"/>
      <c r="T610" s="214"/>
      <c r="U610" s="214"/>
      <c r="V610" s="214"/>
      <c r="W610" s="214"/>
      <c r="X610" s="214"/>
      <c r="Y610" s="214"/>
      <c r="Z610" s="214"/>
      <c r="AA610" s="214"/>
      <c r="AB610" s="214"/>
      <c r="AC610" s="214"/>
      <c r="AD610" s="214"/>
      <c r="AE610" s="214"/>
      <c r="AF610" s="214"/>
      <c r="AG610" s="214"/>
      <c r="AH610" s="214"/>
      <c r="AI610" s="214"/>
      <c r="AJ610" s="214"/>
      <c r="AK610" s="214"/>
      <c r="AL610" s="214"/>
      <c r="AM610" s="214"/>
      <c r="AN610" s="214"/>
      <c r="AO610" s="214"/>
      <c r="AP610" s="214"/>
      <c r="AQ610" s="214"/>
      <c r="AR610" s="214"/>
      <c r="AS610" s="214"/>
      <c r="AT610" s="214"/>
      <c r="AU610" s="214"/>
      <c r="AV610" s="214"/>
      <c r="AW610" s="214"/>
      <c r="AX610" s="214"/>
      <c r="AY610" s="214"/>
      <c r="AZ610" s="214"/>
      <c r="BA610" s="214"/>
      <c r="BB610" s="214"/>
      <c r="BC610" s="214"/>
      <c r="BD610" s="214"/>
      <c r="BE610" s="214"/>
      <c r="BF610" s="214"/>
      <c r="BG610" s="214"/>
      <c r="BH610" s="214"/>
      <c r="BI610" s="214"/>
      <c r="BJ610" s="214"/>
      <c r="BK610" s="214"/>
      <c r="BL610" s="214"/>
      <c r="BM610" s="214"/>
      <c r="BN610" s="214"/>
      <c r="BO610" s="214"/>
      <c r="BP610" s="214"/>
      <c r="BQ610" s="214"/>
      <c r="BR610" s="214"/>
      <c r="BS610" s="214"/>
      <c r="BT610" s="214"/>
      <c r="BU610" s="214"/>
      <c r="BV610" s="214"/>
      <c r="BW610" s="214"/>
      <c r="BX610" s="214"/>
      <c r="BY610" s="214"/>
      <c r="BZ610" s="214"/>
      <c r="CA610" s="214"/>
      <c r="CB610" s="214"/>
      <c r="CC610" s="214"/>
      <c r="CD610" s="214"/>
      <c r="CE610" s="214"/>
      <c r="CF610" s="214"/>
    </row>
    <row r="611" spans="1:84" x14ac:dyDescent="0.25">
      <c r="A611" s="214"/>
      <c r="B611" s="214"/>
      <c r="C611" s="214"/>
      <c r="D611" s="214"/>
      <c r="E611" s="214"/>
      <c r="F611" s="214"/>
      <c r="G611" s="214"/>
      <c r="H611" s="214"/>
      <c r="I611" s="214"/>
      <c r="J611" s="214"/>
      <c r="K611" s="214"/>
      <c r="L611" s="214"/>
      <c r="M611" s="214"/>
      <c r="N611" s="214"/>
      <c r="O611" s="214"/>
      <c r="P611" s="214"/>
      <c r="Q611" s="214"/>
      <c r="R611" s="214"/>
      <c r="S611" s="214"/>
      <c r="T611" s="214"/>
      <c r="U611" s="214"/>
      <c r="V611" s="214"/>
      <c r="W611" s="214"/>
      <c r="X611" s="214"/>
      <c r="Y611" s="214"/>
      <c r="Z611" s="214"/>
      <c r="AA611" s="214"/>
      <c r="AB611" s="214"/>
      <c r="AC611" s="214"/>
      <c r="AD611" s="214"/>
      <c r="AE611" s="214"/>
      <c r="AF611" s="214"/>
      <c r="AG611" s="214"/>
      <c r="AH611" s="214"/>
      <c r="AI611" s="214"/>
      <c r="AJ611" s="214"/>
      <c r="AK611" s="214"/>
      <c r="AL611" s="214"/>
      <c r="AM611" s="214"/>
      <c r="AN611" s="214"/>
      <c r="AO611" s="214"/>
      <c r="AP611" s="214"/>
      <c r="AQ611" s="214"/>
      <c r="AR611" s="214"/>
      <c r="AS611" s="214"/>
      <c r="AT611" s="214"/>
      <c r="AU611" s="214"/>
      <c r="AV611" s="214"/>
      <c r="AW611" s="214"/>
      <c r="AX611" s="214"/>
      <c r="AY611" s="214"/>
      <c r="AZ611" s="214"/>
      <c r="BA611" s="214"/>
      <c r="BB611" s="214"/>
      <c r="BC611" s="214"/>
      <c r="BD611" s="214"/>
      <c r="BE611" s="214"/>
      <c r="BF611" s="214"/>
      <c r="BG611" s="214"/>
      <c r="BH611" s="214"/>
      <c r="BI611" s="214"/>
      <c r="BJ611" s="214"/>
      <c r="BK611" s="214"/>
      <c r="BL611" s="214"/>
      <c r="BM611" s="214"/>
      <c r="BN611" s="214"/>
      <c r="BO611" s="214"/>
      <c r="BP611" s="214"/>
      <c r="BQ611" s="214"/>
      <c r="BR611" s="214"/>
      <c r="BS611" s="214"/>
      <c r="BT611" s="214"/>
      <c r="BU611" s="214"/>
      <c r="BV611" s="214"/>
      <c r="BW611" s="214"/>
      <c r="BX611" s="214"/>
      <c r="BY611" s="214"/>
      <c r="BZ611" s="214"/>
      <c r="CA611" s="214"/>
      <c r="CB611" s="214"/>
      <c r="CC611" s="214"/>
      <c r="CD611" s="214"/>
      <c r="CE611" s="214"/>
      <c r="CF611" s="214"/>
    </row>
    <row r="612" spans="1:84" x14ac:dyDescent="0.25">
      <c r="A612" s="214"/>
      <c r="B612" s="214"/>
      <c r="C612" s="214"/>
      <c r="D612" s="214"/>
      <c r="E612" s="214"/>
      <c r="F612" s="214"/>
      <c r="G612" s="214"/>
      <c r="H612" s="214"/>
      <c r="I612" s="214"/>
      <c r="J612" s="214"/>
      <c r="K612" s="214"/>
      <c r="L612" s="214"/>
      <c r="M612" s="214"/>
      <c r="N612" s="214"/>
      <c r="O612" s="214"/>
      <c r="P612" s="214"/>
      <c r="Q612" s="214"/>
      <c r="R612" s="214"/>
      <c r="S612" s="214"/>
      <c r="T612" s="214"/>
      <c r="U612" s="214"/>
      <c r="V612" s="214"/>
      <c r="W612" s="214"/>
      <c r="X612" s="214"/>
      <c r="Y612" s="214"/>
      <c r="Z612" s="214"/>
      <c r="AA612" s="214"/>
      <c r="AB612" s="214"/>
      <c r="AC612" s="214"/>
      <c r="AD612" s="214"/>
      <c r="AE612" s="214"/>
      <c r="AF612" s="214"/>
      <c r="AG612" s="214"/>
      <c r="AH612" s="214"/>
      <c r="AI612" s="214"/>
      <c r="AJ612" s="214"/>
      <c r="AK612" s="214"/>
      <c r="AL612" s="214"/>
      <c r="AM612" s="214"/>
      <c r="AN612" s="214"/>
      <c r="AO612" s="214"/>
      <c r="AP612" s="214"/>
      <c r="AQ612" s="214"/>
      <c r="AR612" s="214"/>
      <c r="AS612" s="214"/>
      <c r="AT612" s="214"/>
      <c r="AU612" s="214"/>
      <c r="AV612" s="214"/>
      <c r="AW612" s="214"/>
      <c r="AX612" s="214"/>
      <c r="AY612" s="214"/>
      <c r="AZ612" s="214"/>
      <c r="BA612" s="214"/>
      <c r="BB612" s="214"/>
      <c r="BC612" s="214"/>
      <c r="BD612" s="214"/>
      <c r="BE612" s="214"/>
      <c r="BF612" s="214"/>
      <c r="BG612" s="214"/>
      <c r="BH612" s="214"/>
      <c r="BI612" s="214"/>
      <c r="BJ612" s="214"/>
      <c r="BK612" s="214"/>
      <c r="BL612" s="214"/>
      <c r="BM612" s="214"/>
      <c r="BN612" s="214"/>
      <c r="BO612" s="214"/>
      <c r="BP612" s="214"/>
      <c r="BQ612" s="214"/>
      <c r="BR612" s="214"/>
      <c r="BS612" s="214"/>
      <c r="BT612" s="214"/>
      <c r="BU612" s="214"/>
      <c r="BV612" s="214"/>
      <c r="BW612" s="214"/>
      <c r="BX612" s="214"/>
      <c r="BY612" s="214"/>
      <c r="BZ612" s="214"/>
      <c r="CA612" s="214"/>
      <c r="CB612" s="214"/>
      <c r="CC612" s="214"/>
      <c r="CD612" s="214"/>
      <c r="CE612" s="214"/>
      <c r="CF612" s="214"/>
    </row>
    <row r="613" spans="1:84" x14ac:dyDescent="0.25">
      <c r="A613" s="214"/>
      <c r="B613" s="214"/>
      <c r="C613" s="214"/>
      <c r="D613" s="214"/>
      <c r="E613" s="214"/>
      <c r="F613" s="214"/>
      <c r="G613" s="214"/>
      <c r="H613" s="214"/>
      <c r="I613" s="214"/>
      <c r="J613" s="214"/>
      <c r="K613" s="214"/>
      <c r="L613" s="214"/>
      <c r="M613" s="214"/>
      <c r="N613" s="214"/>
      <c r="O613" s="214"/>
      <c r="P613" s="214"/>
      <c r="Q613" s="214"/>
      <c r="R613" s="214"/>
      <c r="S613" s="214"/>
      <c r="T613" s="214"/>
      <c r="U613" s="214"/>
      <c r="V613" s="214"/>
      <c r="W613" s="214"/>
      <c r="X613" s="214"/>
      <c r="Y613" s="214"/>
      <c r="Z613" s="214"/>
      <c r="AA613" s="214"/>
      <c r="AB613" s="214"/>
      <c r="AC613" s="214"/>
      <c r="AD613" s="214"/>
      <c r="AE613" s="214"/>
      <c r="AF613" s="214"/>
      <c r="AG613" s="214"/>
      <c r="AH613" s="214"/>
      <c r="AI613" s="214"/>
      <c r="AJ613" s="214"/>
      <c r="AK613" s="214"/>
      <c r="AL613" s="214"/>
      <c r="AM613" s="214"/>
      <c r="AN613" s="214"/>
      <c r="AO613" s="214"/>
      <c r="AP613" s="214"/>
      <c r="AQ613" s="214"/>
      <c r="AR613" s="214"/>
      <c r="AS613" s="214"/>
      <c r="AT613" s="214"/>
      <c r="AU613" s="214"/>
      <c r="AV613" s="214"/>
      <c r="AW613" s="214"/>
      <c r="AX613" s="214"/>
      <c r="AY613" s="214"/>
      <c r="AZ613" s="214"/>
      <c r="BA613" s="214"/>
      <c r="BB613" s="214"/>
      <c r="BC613" s="214"/>
      <c r="BD613" s="214"/>
      <c r="BE613" s="214"/>
      <c r="BF613" s="214"/>
      <c r="BG613" s="214"/>
      <c r="BH613" s="214"/>
      <c r="BI613" s="214"/>
      <c r="BJ613" s="214"/>
      <c r="BK613" s="214"/>
      <c r="BL613" s="214"/>
      <c r="BM613" s="214"/>
      <c r="BN613" s="214"/>
      <c r="BO613" s="214"/>
      <c r="BP613" s="214"/>
      <c r="BQ613" s="214"/>
      <c r="BR613" s="214"/>
      <c r="BS613" s="214"/>
      <c r="BT613" s="214"/>
      <c r="BU613" s="214"/>
      <c r="BV613" s="214"/>
      <c r="BW613" s="214"/>
      <c r="BX613" s="214"/>
      <c r="BY613" s="214"/>
      <c r="BZ613" s="214"/>
      <c r="CA613" s="214"/>
      <c r="CB613" s="214"/>
      <c r="CC613" s="214"/>
      <c r="CD613" s="214"/>
      <c r="CE613" s="214"/>
      <c r="CF613" s="214"/>
    </row>
    <row r="614" spans="1:84" x14ac:dyDescent="0.25">
      <c r="A614" s="214"/>
      <c r="B614" s="214"/>
      <c r="C614" s="214"/>
      <c r="D614" s="214"/>
      <c r="E614" s="214"/>
      <c r="F614" s="214"/>
      <c r="G614" s="214"/>
      <c r="H614" s="214"/>
      <c r="I614" s="214"/>
      <c r="J614" s="214"/>
      <c r="K614" s="214"/>
      <c r="L614" s="214"/>
      <c r="M614" s="214"/>
      <c r="N614" s="214"/>
      <c r="O614" s="214"/>
      <c r="P614" s="214"/>
      <c r="Q614" s="214"/>
      <c r="R614" s="214"/>
      <c r="S614" s="214"/>
      <c r="T614" s="214"/>
      <c r="U614" s="214"/>
      <c r="V614" s="214"/>
      <c r="W614" s="214"/>
      <c r="X614" s="214"/>
      <c r="Y614" s="214"/>
      <c r="Z614" s="214"/>
      <c r="AA614" s="214"/>
      <c r="AB614" s="214"/>
      <c r="AC614" s="214"/>
      <c r="AD614" s="214"/>
      <c r="AE614" s="214"/>
      <c r="AF614" s="214"/>
      <c r="AG614" s="214"/>
      <c r="AH614" s="214"/>
      <c r="AI614" s="214"/>
      <c r="AJ614" s="214"/>
      <c r="AK614" s="214"/>
      <c r="AL614" s="214"/>
      <c r="AM614" s="214"/>
      <c r="AN614" s="214"/>
      <c r="AO614" s="214"/>
      <c r="AP614" s="214"/>
      <c r="AQ614" s="214"/>
      <c r="AR614" s="214"/>
      <c r="AS614" s="214"/>
      <c r="AT614" s="214"/>
      <c r="AU614" s="214"/>
      <c r="AV614" s="214"/>
      <c r="AW614" s="214"/>
      <c r="AX614" s="214"/>
      <c r="AY614" s="214"/>
      <c r="AZ614" s="214"/>
      <c r="BA614" s="214"/>
      <c r="BB614" s="214"/>
      <c r="BC614" s="214"/>
      <c r="BD614" s="214"/>
      <c r="BE614" s="214"/>
      <c r="BF614" s="214"/>
      <c r="BG614" s="214"/>
      <c r="BH614" s="214"/>
      <c r="BI614" s="214"/>
      <c r="BJ614" s="214"/>
      <c r="BK614" s="214"/>
      <c r="BL614" s="214"/>
      <c r="BM614" s="214"/>
      <c r="BN614" s="214"/>
      <c r="BO614" s="214"/>
      <c r="BP614" s="214"/>
      <c r="BQ614" s="214"/>
      <c r="BR614" s="214"/>
      <c r="BS614" s="214"/>
      <c r="BT614" s="214"/>
      <c r="BU614" s="214"/>
      <c r="BV614" s="214"/>
      <c r="BW614" s="214"/>
      <c r="BX614" s="214"/>
      <c r="BY614" s="214"/>
      <c r="BZ614" s="214"/>
      <c r="CA614" s="214"/>
      <c r="CB614" s="214"/>
      <c r="CC614" s="214"/>
      <c r="CD614" s="214"/>
      <c r="CE614" s="214"/>
      <c r="CF614" s="214"/>
    </row>
    <row r="615" spans="1:84" x14ac:dyDescent="0.25">
      <c r="A615" s="214"/>
      <c r="B615" s="214"/>
      <c r="C615" s="214"/>
      <c r="D615" s="214"/>
      <c r="E615" s="214"/>
      <c r="F615" s="214"/>
      <c r="G615" s="214"/>
      <c r="H615" s="214"/>
      <c r="I615" s="214"/>
      <c r="J615" s="214"/>
      <c r="K615" s="214"/>
      <c r="L615" s="214"/>
      <c r="M615" s="214"/>
      <c r="N615" s="214"/>
      <c r="O615" s="214"/>
      <c r="P615" s="214"/>
      <c r="Q615" s="214"/>
      <c r="R615" s="214"/>
      <c r="S615" s="214"/>
      <c r="T615" s="214"/>
      <c r="U615" s="214"/>
      <c r="V615" s="214"/>
      <c r="W615" s="214"/>
      <c r="X615" s="214"/>
      <c r="Y615" s="214"/>
      <c r="Z615" s="214"/>
      <c r="AA615" s="214"/>
      <c r="AB615" s="214"/>
      <c r="AC615" s="214"/>
      <c r="AD615" s="214"/>
      <c r="AE615" s="214"/>
      <c r="AF615" s="214"/>
      <c r="AG615" s="214"/>
      <c r="AH615" s="214"/>
      <c r="AI615" s="214"/>
      <c r="AJ615" s="214"/>
      <c r="AK615" s="214"/>
      <c r="AL615" s="214"/>
      <c r="AM615" s="214"/>
      <c r="AN615" s="214"/>
      <c r="AO615" s="214"/>
      <c r="AP615" s="214"/>
      <c r="AQ615" s="214"/>
      <c r="AR615" s="214"/>
      <c r="AS615" s="214"/>
      <c r="AT615" s="214"/>
      <c r="AU615" s="214"/>
      <c r="AV615" s="214"/>
      <c r="AW615" s="214"/>
      <c r="AX615" s="214"/>
      <c r="AY615" s="214"/>
      <c r="AZ615" s="214"/>
      <c r="BA615" s="214"/>
      <c r="BB615" s="214"/>
      <c r="BC615" s="214"/>
      <c r="BD615" s="214"/>
      <c r="BE615" s="214"/>
      <c r="BF615" s="214"/>
      <c r="BG615" s="214"/>
      <c r="BH615" s="214"/>
      <c r="BI615" s="214"/>
      <c r="BJ615" s="214"/>
      <c r="BK615" s="214"/>
      <c r="BL615" s="214"/>
      <c r="BM615" s="214"/>
      <c r="BN615" s="214"/>
      <c r="BO615" s="214"/>
      <c r="BP615" s="214"/>
      <c r="BQ615" s="214"/>
      <c r="BR615" s="214"/>
      <c r="BS615" s="214"/>
      <c r="BT615" s="214"/>
      <c r="BU615" s="214"/>
      <c r="BV615" s="214"/>
      <c r="BW615" s="214"/>
      <c r="BX615" s="214"/>
      <c r="BY615" s="214"/>
      <c r="BZ615" s="214"/>
      <c r="CA615" s="214"/>
      <c r="CB615" s="214"/>
      <c r="CC615" s="214"/>
      <c r="CD615" s="214"/>
      <c r="CE615" s="214"/>
      <c r="CF615" s="214"/>
    </row>
    <row r="616" spans="1:84" x14ac:dyDescent="0.25">
      <c r="A616" s="214"/>
      <c r="B616" s="214"/>
      <c r="C616" s="214"/>
      <c r="D616" s="214"/>
      <c r="E616" s="214"/>
      <c r="F616" s="214"/>
      <c r="G616" s="214"/>
      <c r="H616" s="214"/>
      <c r="I616" s="214"/>
      <c r="J616" s="214"/>
      <c r="K616" s="214"/>
      <c r="L616" s="214"/>
      <c r="M616" s="214"/>
      <c r="N616" s="214"/>
      <c r="O616" s="214"/>
      <c r="P616" s="214"/>
      <c r="Q616" s="214"/>
      <c r="R616" s="214"/>
      <c r="S616" s="214"/>
      <c r="T616" s="214"/>
      <c r="U616" s="214"/>
      <c r="V616" s="214"/>
      <c r="W616" s="214"/>
      <c r="X616" s="214"/>
      <c r="Y616" s="214"/>
      <c r="Z616" s="214"/>
      <c r="AA616" s="214"/>
      <c r="AB616" s="214"/>
      <c r="AC616" s="214"/>
      <c r="AD616" s="214"/>
      <c r="AE616" s="214"/>
      <c r="AF616" s="214"/>
      <c r="AG616" s="214"/>
      <c r="AH616" s="214"/>
      <c r="AI616" s="214"/>
      <c r="AJ616" s="214"/>
      <c r="AK616" s="214"/>
      <c r="AL616" s="214"/>
      <c r="AM616" s="214"/>
      <c r="AN616" s="214"/>
      <c r="AO616" s="214"/>
      <c r="AP616" s="214"/>
      <c r="AQ616" s="214"/>
      <c r="AR616" s="214"/>
      <c r="AS616" s="214"/>
      <c r="AT616" s="214"/>
      <c r="AU616" s="214"/>
      <c r="AV616" s="214"/>
      <c r="AW616" s="214"/>
      <c r="AX616" s="214"/>
      <c r="AY616" s="214"/>
      <c r="AZ616" s="214"/>
      <c r="BA616" s="214"/>
      <c r="BB616" s="214"/>
      <c r="BC616" s="214"/>
      <c r="BD616" s="214"/>
      <c r="BE616" s="214"/>
      <c r="BF616" s="214"/>
      <c r="BG616" s="214"/>
      <c r="BH616" s="214"/>
      <c r="BI616" s="214"/>
      <c r="BJ616" s="214"/>
      <c r="BK616" s="214"/>
      <c r="BL616" s="214"/>
      <c r="BM616" s="214"/>
      <c r="BN616" s="214"/>
      <c r="BO616" s="214"/>
      <c r="BP616" s="214"/>
      <c r="BQ616" s="214"/>
      <c r="BR616" s="214"/>
      <c r="BS616" s="214"/>
      <c r="BT616" s="214"/>
      <c r="BU616" s="214"/>
      <c r="BV616" s="214"/>
      <c r="BW616" s="214"/>
      <c r="BX616" s="214"/>
      <c r="BY616" s="214"/>
      <c r="BZ616" s="214"/>
      <c r="CA616" s="214"/>
      <c r="CB616" s="214"/>
      <c r="CC616" s="214"/>
      <c r="CD616" s="214"/>
      <c r="CE616" s="214"/>
      <c r="CF616" s="214"/>
    </row>
    <row r="617" spans="1:84" x14ac:dyDescent="0.25">
      <c r="A617" s="214"/>
      <c r="B617" s="214"/>
      <c r="C617" s="214"/>
      <c r="D617" s="214"/>
      <c r="E617" s="214"/>
      <c r="F617" s="214"/>
      <c r="G617" s="214"/>
      <c r="H617" s="214"/>
      <c r="I617" s="214"/>
      <c r="J617" s="214"/>
      <c r="K617" s="214"/>
      <c r="L617" s="214"/>
      <c r="M617" s="214"/>
      <c r="N617" s="214"/>
      <c r="O617" s="214"/>
      <c r="P617" s="214"/>
      <c r="Q617" s="214"/>
      <c r="R617" s="214"/>
      <c r="S617" s="214"/>
      <c r="T617" s="214"/>
      <c r="U617" s="214"/>
      <c r="V617" s="214"/>
      <c r="W617" s="214"/>
      <c r="X617" s="214"/>
      <c r="Y617" s="214"/>
      <c r="Z617" s="214"/>
      <c r="AA617" s="214"/>
      <c r="AB617" s="214"/>
      <c r="AC617" s="214"/>
      <c r="AD617" s="214"/>
      <c r="AE617" s="214"/>
      <c r="AF617" s="214"/>
      <c r="AG617" s="214"/>
      <c r="AH617" s="214"/>
      <c r="AI617" s="214"/>
      <c r="AJ617" s="214"/>
      <c r="AK617" s="214"/>
      <c r="AL617" s="214"/>
      <c r="AM617" s="214"/>
      <c r="AN617" s="214"/>
      <c r="AO617" s="214"/>
      <c r="AP617" s="214"/>
      <c r="AQ617" s="214"/>
      <c r="AR617" s="214"/>
      <c r="AS617" s="214"/>
      <c r="AT617" s="214"/>
      <c r="AU617" s="214"/>
      <c r="AV617" s="214"/>
      <c r="AW617" s="214"/>
      <c r="AX617" s="214"/>
      <c r="AY617" s="214"/>
      <c r="AZ617" s="214"/>
      <c r="BA617" s="214"/>
      <c r="BB617" s="214"/>
      <c r="BC617" s="214"/>
      <c r="BD617" s="214"/>
      <c r="BE617" s="214"/>
      <c r="BF617" s="214"/>
      <c r="BG617" s="214"/>
      <c r="BH617" s="214"/>
      <c r="BI617" s="214"/>
      <c r="BJ617" s="214"/>
      <c r="BK617" s="214"/>
      <c r="BL617" s="214"/>
      <c r="BM617" s="214"/>
      <c r="BN617" s="214"/>
      <c r="BO617" s="214"/>
      <c r="BP617" s="214"/>
      <c r="BQ617" s="214"/>
      <c r="BR617" s="214"/>
      <c r="BS617" s="214"/>
      <c r="BT617" s="214"/>
      <c r="BU617" s="214"/>
      <c r="BV617" s="214"/>
      <c r="BW617" s="214"/>
      <c r="BX617" s="214"/>
      <c r="BY617" s="214"/>
      <c r="BZ617" s="214"/>
      <c r="CA617" s="214"/>
      <c r="CB617" s="214"/>
      <c r="CC617" s="214"/>
      <c r="CD617" s="214"/>
      <c r="CE617" s="214"/>
      <c r="CF617" s="214"/>
    </row>
    <row r="618" spans="1:84" x14ac:dyDescent="0.25">
      <c r="A618" s="214"/>
      <c r="B618" s="214"/>
      <c r="C618" s="214"/>
      <c r="D618" s="214"/>
      <c r="E618" s="214"/>
      <c r="F618" s="214"/>
      <c r="G618" s="214"/>
      <c r="H618" s="214"/>
      <c r="I618" s="214"/>
      <c r="J618" s="214"/>
      <c r="K618" s="214"/>
      <c r="L618" s="214"/>
      <c r="M618" s="214"/>
      <c r="N618" s="214"/>
      <c r="O618" s="214"/>
      <c r="P618" s="214"/>
      <c r="Q618" s="214"/>
      <c r="R618" s="214"/>
      <c r="S618" s="214"/>
      <c r="T618" s="214"/>
      <c r="U618" s="214"/>
      <c r="V618" s="214"/>
      <c r="W618" s="214"/>
      <c r="X618" s="214"/>
      <c r="Y618" s="214"/>
      <c r="Z618" s="214"/>
      <c r="AA618" s="214"/>
      <c r="AB618" s="214"/>
      <c r="AC618" s="214"/>
      <c r="AD618" s="214"/>
      <c r="AE618" s="214"/>
      <c r="AF618" s="214"/>
      <c r="AG618" s="214"/>
      <c r="AH618" s="214"/>
      <c r="AI618" s="214"/>
      <c r="AJ618" s="214"/>
      <c r="AK618" s="214"/>
      <c r="AL618" s="214"/>
      <c r="AM618" s="214"/>
      <c r="AN618" s="214"/>
      <c r="AO618" s="214"/>
      <c r="AP618" s="214"/>
      <c r="AQ618" s="214"/>
      <c r="AR618" s="214"/>
      <c r="AS618" s="214"/>
      <c r="AT618" s="214"/>
      <c r="AU618" s="214"/>
      <c r="AV618" s="214"/>
      <c r="AW618" s="214"/>
      <c r="AX618" s="214"/>
      <c r="AY618" s="214"/>
      <c r="AZ618" s="214"/>
      <c r="BA618" s="214"/>
      <c r="BB618" s="214"/>
      <c r="BC618" s="214"/>
      <c r="BD618" s="214"/>
      <c r="BE618" s="214"/>
      <c r="BF618" s="214"/>
      <c r="BG618" s="214"/>
      <c r="BH618" s="214"/>
      <c r="BI618" s="214"/>
      <c r="BJ618" s="214"/>
      <c r="BK618" s="214"/>
      <c r="BL618" s="214"/>
      <c r="BM618" s="214"/>
      <c r="BN618" s="214"/>
      <c r="BO618" s="214"/>
      <c r="BP618" s="214"/>
      <c r="BQ618" s="214"/>
      <c r="BR618" s="214"/>
      <c r="BS618" s="214"/>
      <c r="BT618" s="214"/>
      <c r="BU618" s="214"/>
      <c r="BV618" s="214"/>
      <c r="BW618" s="214"/>
      <c r="BX618" s="214"/>
      <c r="BY618" s="214"/>
      <c r="BZ618" s="214"/>
      <c r="CA618" s="214"/>
      <c r="CB618" s="214"/>
      <c r="CC618" s="214"/>
      <c r="CD618" s="214"/>
      <c r="CE618" s="214"/>
      <c r="CF618" s="214"/>
    </row>
    <row r="619" spans="1:84" x14ac:dyDescent="0.25">
      <c r="A619" s="214"/>
      <c r="B619" s="214"/>
      <c r="C619" s="214"/>
      <c r="D619" s="214"/>
      <c r="E619" s="214"/>
      <c r="F619" s="214"/>
      <c r="G619" s="214"/>
      <c r="H619" s="214"/>
      <c r="I619" s="214"/>
      <c r="J619" s="214"/>
      <c r="K619" s="214"/>
      <c r="L619" s="214"/>
      <c r="M619" s="214"/>
      <c r="N619" s="214"/>
      <c r="O619" s="214"/>
      <c r="P619" s="214"/>
      <c r="Q619" s="214"/>
      <c r="R619" s="214"/>
      <c r="S619" s="214"/>
      <c r="T619" s="214"/>
      <c r="U619" s="214"/>
      <c r="V619" s="214"/>
      <c r="W619" s="214"/>
      <c r="X619" s="214"/>
      <c r="Y619" s="214"/>
      <c r="Z619" s="214"/>
      <c r="AA619" s="214"/>
      <c r="AB619" s="214"/>
      <c r="AC619" s="214"/>
      <c r="AD619" s="214"/>
      <c r="AE619" s="214"/>
      <c r="AF619" s="214"/>
      <c r="AG619" s="214"/>
      <c r="AH619" s="214"/>
      <c r="AI619" s="214"/>
      <c r="AJ619" s="214"/>
      <c r="AK619" s="214"/>
      <c r="AL619" s="214"/>
      <c r="AM619" s="214"/>
      <c r="AN619" s="214"/>
      <c r="AO619" s="214"/>
      <c r="AP619" s="214"/>
      <c r="AQ619" s="214"/>
      <c r="AR619" s="214"/>
      <c r="AS619" s="214"/>
      <c r="AT619" s="214"/>
      <c r="AU619" s="214"/>
      <c r="AV619" s="214"/>
      <c r="AW619" s="214"/>
      <c r="AX619" s="214"/>
      <c r="AY619" s="214"/>
      <c r="AZ619" s="214"/>
      <c r="BA619" s="214"/>
      <c r="BB619" s="214"/>
      <c r="BC619" s="214"/>
      <c r="BD619" s="214"/>
      <c r="BE619" s="214"/>
      <c r="BF619" s="214"/>
      <c r="BG619" s="214"/>
      <c r="BH619" s="214"/>
      <c r="BI619" s="214"/>
      <c r="BJ619" s="214"/>
      <c r="BK619" s="214"/>
      <c r="BL619" s="214"/>
      <c r="BM619" s="214"/>
      <c r="BN619" s="214"/>
      <c r="BO619" s="214"/>
      <c r="BP619" s="214"/>
      <c r="BQ619" s="214"/>
      <c r="BR619" s="214"/>
      <c r="BS619" s="214"/>
      <c r="BT619" s="214"/>
      <c r="BU619" s="214"/>
      <c r="BV619" s="214"/>
      <c r="BW619" s="214"/>
      <c r="BX619" s="214"/>
      <c r="BY619" s="214"/>
      <c r="BZ619" s="214"/>
      <c r="CA619" s="214"/>
      <c r="CB619" s="214"/>
      <c r="CC619" s="214"/>
      <c r="CD619" s="214"/>
      <c r="CE619" s="214"/>
      <c r="CF619" s="214"/>
    </row>
    <row r="620" spans="1:84" x14ac:dyDescent="0.25">
      <c r="A620" s="214"/>
      <c r="B620" s="214"/>
      <c r="C620" s="214"/>
      <c r="D620" s="214"/>
      <c r="E620" s="214"/>
      <c r="F620" s="214"/>
      <c r="G620" s="214"/>
      <c r="H620" s="214"/>
      <c r="I620" s="214"/>
      <c r="J620" s="214"/>
      <c r="K620" s="214"/>
      <c r="L620" s="214"/>
      <c r="M620" s="214"/>
      <c r="N620" s="214"/>
      <c r="O620" s="214"/>
      <c r="P620" s="214"/>
      <c r="Q620" s="214"/>
      <c r="R620" s="214"/>
      <c r="S620" s="214"/>
      <c r="T620" s="214"/>
      <c r="U620" s="214"/>
      <c r="V620" s="214"/>
      <c r="W620" s="214"/>
      <c r="X620" s="214"/>
      <c r="Y620" s="214"/>
      <c r="Z620" s="214"/>
      <c r="AA620" s="214"/>
      <c r="AB620" s="214"/>
      <c r="AC620" s="214"/>
      <c r="AD620" s="214"/>
      <c r="AE620" s="214"/>
      <c r="AF620" s="214"/>
      <c r="AG620" s="214"/>
      <c r="AH620" s="214"/>
      <c r="AI620" s="214"/>
      <c r="AJ620" s="214"/>
      <c r="AK620" s="214"/>
      <c r="AL620" s="214"/>
      <c r="AM620" s="214"/>
      <c r="AN620" s="214"/>
      <c r="AO620" s="214"/>
      <c r="AP620" s="214"/>
      <c r="AQ620" s="214"/>
      <c r="AR620" s="214"/>
      <c r="AS620" s="214"/>
      <c r="AT620" s="214"/>
      <c r="AU620" s="214"/>
      <c r="AV620" s="214"/>
      <c r="AW620" s="214"/>
      <c r="AX620" s="214"/>
      <c r="AY620" s="214"/>
      <c r="AZ620" s="214"/>
      <c r="BA620" s="214"/>
      <c r="BB620" s="214"/>
      <c r="BC620" s="214"/>
      <c r="BD620" s="214"/>
      <c r="BE620" s="214"/>
      <c r="BF620" s="214"/>
      <c r="BG620" s="214"/>
      <c r="BH620" s="214"/>
      <c r="BI620" s="214"/>
      <c r="BJ620" s="214"/>
      <c r="BK620" s="214"/>
      <c r="BL620" s="214"/>
      <c r="BM620" s="214"/>
      <c r="BN620" s="214"/>
      <c r="BO620" s="214"/>
      <c r="BP620" s="214"/>
      <c r="BQ620" s="214"/>
      <c r="BR620" s="214"/>
      <c r="BS620" s="214"/>
      <c r="BT620" s="214"/>
      <c r="BU620" s="214"/>
      <c r="BV620" s="214"/>
      <c r="BW620" s="214"/>
      <c r="BX620" s="214"/>
      <c r="BY620" s="214"/>
      <c r="BZ620" s="214"/>
      <c r="CA620" s="214"/>
      <c r="CB620" s="214"/>
      <c r="CC620" s="214"/>
      <c r="CD620" s="214"/>
      <c r="CE620" s="214"/>
      <c r="CF620" s="214"/>
    </row>
    <row r="621" spans="1:84" x14ac:dyDescent="0.25">
      <c r="A621" s="214"/>
      <c r="B621" s="214"/>
      <c r="C621" s="214"/>
      <c r="D621" s="214"/>
      <c r="E621" s="214"/>
      <c r="F621" s="214"/>
      <c r="G621" s="214"/>
      <c r="H621" s="214"/>
      <c r="I621" s="214"/>
      <c r="J621" s="214"/>
      <c r="K621" s="214"/>
      <c r="L621" s="214"/>
      <c r="M621" s="214"/>
      <c r="N621" s="214"/>
      <c r="O621" s="214"/>
      <c r="P621" s="214"/>
      <c r="Q621" s="214"/>
      <c r="R621" s="214"/>
      <c r="S621" s="214"/>
      <c r="T621" s="214"/>
      <c r="U621" s="214"/>
      <c r="V621" s="214"/>
      <c r="W621" s="214"/>
      <c r="X621" s="214"/>
      <c r="Y621" s="214"/>
      <c r="Z621" s="214"/>
      <c r="AA621" s="214"/>
      <c r="AB621" s="214"/>
      <c r="AC621" s="214"/>
      <c r="AD621" s="214"/>
      <c r="AE621" s="214"/>
      <c r="AF621" s="214"/>
      <c r="AG621" s="214"/>
      <c r="AH621" s="214"/>
      <c r="AI621" s="214"/>
      <c r="AJ621" s="214"/>
      <c r="AK621" s="214"/>
      <c r="AL621" s="214"/>
      <c r="AM621" s="214"/>
      <c r="AN621" s="214"/>
      <c r="AO621" s="214"/>
      <c r="AP621" s="214"/>
      <c r="AQ621" s="214"/>
      <c r="AR621" s="214"/>
      <c r="AS621" s="214"/>
      <c r="AT621" s="214"/>
      <c r="AU621" s="214"/>
      <c r="AV621" s="214"/>
      <c r="AW621" s="214"/>
      <c r="AX621" s="214"/>
      <c r="AY621" s="214"/>
      <c r="AZ621" s="214"/>
      <c r="BA621" s="214"/>
      <c r="BB621" s="214"/>
      <c r="BC621" s="214"/>
      <c r="BD621" s="214"/>
      <c r="BE621" s="214"/>
      <c r="BF621" s="214"/>
      <c r="BG621" s="214"/>
      <c r="BH621" s="214"/>
      <c r="BI621" s="214"/>
      <c r="BJ621" s="214"/>
      <c r="BK621" s="214"/>
      <c r="BL621" s="214"/>
      <c r="BM621" s="214"/>
      <c r="BN621" s="214"/>
      <c r="BO621" s="214"/>
      <c r="BP621" s="214"/>
      <c r="BQ621" s="214"/>
      <c r="BR621" s="214"/>
      <c r="BS621" s="214"/>
      <c r="BT621" s="214"/>
      <c r="BU621" s="214"/>
      <c r="BV621" s="214"/>
      <c r="BW621" s="214"/>
      <c r="BX621" s="214"/>
      <c r="BY621" s="214"/>
      <c r="BZ621" s="214"/>
      <c r="CA621" s="214"/>
      <c r="CB621" s="214"/>
      <c r="CC621" s="214"/>
      <c r="CD621" s="214"/>
      <c r="CE621" s="214"/>
      <c r="CF621" s="214"/>
    </row>
    <row r="622" spans="1:84" x14ac:dyDescent="0.25">
      <c r="A622" s="214"/>
      <c r="B622" s="214"/>
      <c r="C622" s="214"/>
      <c r="D622" s="214"/>
      <c r="E622" s="214"/>
      <c r="F622" s="214"/>
      <c r="G622" s="214"/>
      <c r="H622" s="214"/>
      <c r="I622" s="214"/>
      <c r="J622" s="214"/>
      <c r="K622" s="214"/>
      <c r="L622" s="214"/>
      <c r="M622" s="214"/>
      <c r="N622" s="214"/>
      <c r="O622" s="214"/>
      <c r="P622" s="214"/>
      <c r="Q622" s="214"/>
      <c r="R622" s="214"/>
      <c r="S622" s="214"/>
      <c r="T622" s="214"/>
      <c r="U622" s="214"/>
      <c r="V622" s="214"/>
      <c r="W622" s="214"/>
      <c r="X622" s="214"/>
      <c r="Y622" s="214"/>
      <c r="Z622" s="214"/>
      <c r="AA622" s="214"/>
      <c r="AB622" s="214"/>
      <c r="AC622" s="214"/>
      <c r="AD622" s="214"/>
      <c r="AE622" s="214"/>
      <c r="AF622" s="214"/>
      <c r="AG622" s="214"/>
      <c r="AH622" s="214"/>
      <c r="AI622" s="214"/>
      <c r="AJ622" s="214"/>
      <c r="AK622" s="214"/>
      <c r="AL622" s="214"/>
      <c r="AM622" s="214"/>
      <c r="AN622" s="214"/>
      <c r="AO622" s="214"/>
      <c r="AP622" s="214"/>
      <c r="AQ622" s="214"/>
      <c r="AR622" s="214"/>
      <c r="AS622" s="214"/>
      <c r="AT622" s="214"/>
      <c r="AU622" s="214"/>
      <c r="AV622" s="214"/>
      <c r="AW622" s="214"/>
      <c r="AX622" s="214"/>
      <c r="AY622" s="214"/>
      <c r="AZ622" s="214"/>
      <c r="BA622" s="214"/>
      <c r="BB622" s="214"/>
      <c r="BC622" s="214"/>
      <c r="BD622" s="214"/>
      <c r="BE622" s="214"/>
      <c r="BF622" s="214"/>
      <c r="BG622" s="214"/>
      <c r="BH622" s="214"/>
      <c r="BI622" s="214"/>
      <c r="BJ622" s="214"/>
      <c r="BK622" s="214"/>
      <c r="BL622" s="214"/>
      <c r="BM622" s="214"/>
      <c r="BN622" s="214"/>
      <c r="BO622" s="214"/>
      <c r="BP622" s="214"/>
      <c r="BQ622" s="214"/>
      <c r="BR622" s="214"/>
      <c r="BS622" s="214"/>
      <c r="BT622" s="214"/>
      <c r="BU622" s="214"/>
      <c r="BV622" s="214"/>
      <c r="BW622" s="214"/>
      <c r="BX622" s="214"/>
      <c r="BY622" s="214"/>
      <c r="BZ622" s="214"/>
      <c r="CA622" s="214"/>
      <c r="CB622" s="214"/>
      <c r="CC622" s="214"/>
      <c r="CD622" s="214"/>
      <c r="CE622" s="214"/>
      <c r="CF622" s="214"/>
    </row>
    <row r="623" spans="1:84" x14ac:dyDescent="0.25">
      <c r="A623" s="214"/>
      <c r="B623" s="214"/>
      <c r="C623" s="214"/>
      <c r="D623" s="214"/>
      <c r="E623" s="214"/>
      <c r="F623" s="214"/>
      <c r="G623" s="214"/>
      <c r="H623" s="214"/>
      <c r="I623" s="214"/>
      <c r="J623" s="214"/>
      <c r="K623" s="214"/>
      <c r="L623" s="214"/>
      <c r="M623" s="214"/>
      <c r="N623" s="214"/>
      <c r="O623" s="214"/>
      <c r="P623" s="214"/>
      <c r="Q623" s="214"/>
      <c r="R623" s="214"/>
      <c r="S623" s="214"/>
      <c r="T623" s="214"/>
      <c r="U623" s="214"/>
      <c r="V623" s="214"/>
      <c r="W623" s="214"/>
      <c r="X623" s="214"/>
      <c r="Y623" s="214"/>
      <c r="Z623" s="214"/>
      <c r="AA623" s="214"/>
      <c r="AB623" s="214"/>
      <c r="AC623" s="214"/>
      <c r="AD623" s="214"/>
      <c r="AE623" s="214"/>
      <c r="AF623" s="214"/>
      <c r="AG623" s="214"/>
      <c r="AH623" s="214"/>
      <c r="AI623" s="214"/>
      <c r="AJ623" s="214"/>
      <c r="AK623" s="214"/>
      <c r="AL623" s="214"/>
      <c r="AM623" s="214"/>
      <c r="AN623" s="214"/>
      <c r="AO623" s="214"/>
      <c r="AP623" s="214"/>
      <c r="AQ623" s="214"/>
      <c r="AR623" s="214"/>
      <c r="AS623" s="214"/>
      <c r="AT623" s="214"/>
      <c r="AU623" s="214"/>
      <c r="AV623" s="214"/>
      <c r="AW623" s="214"/>
      <c r="AX623" s="214"/>
      <c r="AY623" s="214"/>
      <c r="AZ623" s="214"/>
      <c r="BA623" s="214"/>
      <c r="BB623" s="214"/>
      <c r="BC623" s="214"/>
      <c r="BD623" s="214"/>
      <c r="BE623" s="214"/>
      <c r="BF623" s="214"/>
      <c r="BG623" s="214"/>
      <c r="BH623" s="214"/>
      <c r="BI623" s="214"/>
      <c r="BJ623" s="214"/>
      <c r="BK623" s="214"/>
      <c r="BL623" s="214"/>
      <c r="BM623" s="214"/>
      <c r="BN623" s="214"/>
      <c r="BO623" s="214"/>
      <c r="BP623" s="214"/>
      <c r="BQ623" s="214"/>
      <c r="BR623" s="214"/>
      <c r="BS623" s="214"/>
      <c r="BT623" s="214"/>
      <c r="BU623" s="214"/>
      <c r="BV623" s="214"/>
      <c r="BW623" s="214"/>
      <c r="BX623" s="214"/>
      <c r="BY623" s="214"/>
      <c r="BZ623" s="214"/>
      <c r="CA623" s="214"/>
      <c r="CB623" s="214"/>
      <c r="CC623" s="214"/>
      <c r="CD623" s="214"/>
      <c r="CE623" s="214"/>
      <c r="CF623" s="214"/>
    </row>
    <row r="624" spans="1:84" x14ac:dyDescent="0.25">
      <c r="A624" s="214"/>
      <c r="B624" s="214"/>
      <c r="C624" s="214"/>
      <c r="D624" s="214"/>
      <c r="E624" s="214"/>
      <c r="F624" s="214"/>
      <c r="G624" s="214"/>
      <c r="H624" s="214"/>
      <c r="I624" s="214"/>
      <c r="J624" s="214"/>
      <c r="K624" s="214"/>
      <c r="L624" s="214"/>
      <c r="M624" s="214"/>
      <c r="N624" s="214"/>
      <c r="O624" s="214"/>
      <c r="P624" s="214"/>
      <c r="Q624" s="214"/>
      <c r="R624" s="214"/>
      <c r="S624" s="214"/>
      <c r="T624" s="214"/>
      <c r="U624" s="214"/>
      <c r="V624" s="214"/>
      <c r="W624" s="214"/>
      <c r="X624" s="214"/>
      <c r="Y624" s="214"/>
      <c r="Z624" s="214"/>
      <c r="AA624" s="214"/>
      <c r="AB624" s="214"/>
      <c r="AC624" s="214"/>
      <c r="AD624" s="214"/>
      <c r="AE624" s="214"/>
      <c r="AF624" s="214"/>
      <c r="AG624" s="214"/>
      <c r="AH624" s="214"/>
      <c r="AI624" s="214"/>
      <c r="AJ624" s="214"/>
      <c r="AK624" s="214"/>
      <c r="AL624" s="214"/>
      <c r="AM624" s="214"/>
      <c r="AN624" s="214"/>
      <c r="AO624" s="214"/>
      <c r="AP624" s="214"/>
      <c r="AQ624" s="214"/>
      <c r="AR624" s="214"/>
      <c r="AS624" s="214"/>
      <c r="AT624" s="214"/>
      <c r="AU624" s="214"/>
      <c r="AV624" s="214"/>
      <c r="AW624" s="214"/>
      <c r="AX624" s="214"/>
      <c r="AY624" s="214"/>
      <c r="AZ624" s="214"/>
      <c r="BA624" s="214"/>
      <c r="BB624" s="214"/>
      <c r="BC624" s="214"/>
      <c r="BD624" s="214"/>
      <c r="BE624" s="214"/>
      <c r="BF624" s="214"/>
      <c r="BG624" s="214"/>
      <c r="BH624" s="214"/>
      <c r="BI624" s="214"/>
      <c r="BJ624" s="214"/>
      <c r="BK624" s="214"/>
      <c r="BL624" s="214"/>
      <c r="BM624" s="214"/>
      <c r="BN624" s="214"/>
      <c r="BO624" s="214"/>
      <c r="BP624" s="214"/>
      <c r="BQ624" s="214"/>
      <c r="BR624" s="214"/>
      <c r="BS624" s="214"/>
      <c r="BT624" s="214"/>
      <c r="BU624" s="214"/>
      <c r="BV624" s="214"/>
      <c r="BW624" s="214"/>
      <c r="BX624" s="214"/>
      <c r="BY624" s="214"/>
      <c r="BZ624" s="214"/>
      <c r="CA624" s="214"/>
      <c r="CB624" s="214"/>
      <c r="CC624" s="214"/>
      <c r="CD624" s="214"/>
      <c r="CE624" s="214"/>
      <c r="CF624" s="214"/>
    </row>
    <row r="625" spans="1:84" x14ac:dyDescent="0.25">
      <c r="A625" s="214"/>
      <c r="B625" s="214"/>
      <c r="C625" s="214"/>
      <c r="D625" s="214"/>
      <c r="E625" s="214"/>
      <c r="F625" s="214"/>
      <c r="G625" s="214"/>
      <c r="H625" s="214"/>
      <c r="I625" s="214"/>
      <c r="J625" s="214"/>
      <c r="K625" s="214"/>
      <c r="L625" s="214"/>
      <c r="M625" s="214"/>
      <c r="N625" s="214"/>
      <c r="O625" s="214"/>
      <c r="P625" s="214"/>
      <c r="Q625" s="214"/>
      <c r="R625" s="214"/>
      <c r="S625" s="214"/>
      <c r="T625" s="214"/>
      <c r="U625" s="214"/>
      <c r="V625" s="214"/>
      <c r="W625" s="214"/>
      <c r="X625" s="214"/>
      <c r="Y625" s="214"/>
      <c r="Z625" s="214"/>
      <c r="AA625" s="214"/>
      <c r="AB625" s="214"/>
      <c r="AC625" s="214"/>
      <c r="AD625" s="214"/>
      <c r="AE625" s="214"/>
      <c r="AF625" s="214"/>
      <c r="AG625" s="214"/>
      <c r="AH625" s="214"/>
      <c r="AI625" s="214"/>
      <c r="AJ625" s="214"/>
      <c r="AK625" s="214"/>
      <c r="AL625" s="214"/>
      <c r="AM625" s="214"/>
      <c r="AN625" s="214"/>
      <c r="AO625" s="214"/>
      <c r="AP625" s="214"/>
      <c r="AQ625" s="214"/>
      <c r="AR625" s="214"/>
      <c r="AS625" s="214"/>
      <c r="AT625" s="214"/>
      <c r="AU625" s="214"/>
      <c r="AV625" s="214"/>
      <c r="AW625" s="214"/>
      <c r="AX625" s="214"/>
      <c r="AY625" s="214"/>
      <c r="AZ625" s="214"/>
      <c r="BA625" s="214"/>
      <c r="BB625" s="214"/>
      <c r="BC625" s="214"/>
      <c r="BD625" s="214"/>
      <c r="BE625" s="214"/>
      <c r="BF625" s="214"/>
      <c r="BG625" s="214"/>
      <c r="BH625" s="214"/>
      <c r="BI625" s="214"/>
      <c r="BJ625" s="214"/>
      <c r="BK625" s="214"/>
      <c r="BL625" s="214"/>
      <c r="BM625" s="214"/>
      <c r="BN625" s="214"/>
      <c r="BO625" s="214"/>
      <c r="BP625" s="214"/>
      <c r="BQ625" s="214"/>
      <c r="BR625" s="214"/>
      <c r="BS625" s="214"/>
      <c r="BT625" s="214"/>
      <c r="BU625" s="214"/>
      <c r="BV625" s="214"/>
      <c r="BW625" s="214"/>
      <c r="BX625" s="214"/>
      <c r="BY625" s="214"/>
      <c r="BZ625" s="214"/>
      <c r="CA625" s="214"/>
      <c r="CB625" s="214"/>
      <c r="CC625" s="214"/>
      <c r="CD625" s="214"/>
      <c r="CE625" s="214"/>
      <c r="CF625" s="214"/>
    </row>
    <row r="626" spans="1:84" x14ac:dyDescent="0.25">
      <c r="A626" s="214"/>
      <c r="B626" s="214"/>
      <c r="C626" s="214"/>
      <c r="D626" s="214"/>
      <c r="E626" s="214"/>
      <c r="F626" s="214"/>
      <c r="G626" s="214"/>
      <c r="H626" s="214"/>
      <c r="I626" s="214"/>
      <c r="J626" s="214"/>
      <c r="K626" s="214"/>
      <c r="L626" s="214"/>
      <c r="M626" s="214"/>
      <c r="N626" s="214"/>
      <c r="O626" s="214"/>
      <c r="P626" s="214"/>
      <c r="Q626" s="214"/>
      <c r="R626" s="214"/>
      <c r="S626" s="214"/>
      <c r="T626" s="214"/>
      <c r="U626" s="214"/>
      <c r="V626" s="214"/>
      <c r="W626" s="214"/>
      <c r="X626" s="214"/>
      <c r="Y626" s="214"/>
      <c r="Z626" s="214"/>
      <c r="AA626" s="214"/>
      <c r="AB626" s="214"/>
      <c r="AC626" s="214"/>
      <c r="AD626" s="214"/>
      <c r="AE626" s="214"/>
      <c r="AF626" s="214"/>
      <c r="AG626" s="214"/>
      <c r="AH626" s="214"/>
      <c r="AI626" s="214"/>
      <c r="AJ626" s="214"/>
      <c r="AK626" s="214"/>
      <c r="AL626" s="214"/>
      <c r="AM626" s="214"/>
      <c r="AN626" s="214"/>
      <c r="AO626" s="214"/>
      <c r="AP626" s="214"/>
      <c r="AQ626" s="214"/>
      <c r="AR626" s="214"/>
      <c r="AS626" s="214"/>
      <c r="AT626" s="214"/>
      <c r="AU626" s="214"/>
      <c r="AV626" s="214"/>
      <c r="AW626" s="214"/>
      <c r="AX626" s="214"/>
      <c r="AY626" s="214"/>
      <c r="AZ626" s="214"/>
      <c r="BA626" s="214"/>
      <c r="BB626" s="214"/>
      <c r="BC626" s="214"/>
      <c r="BD626" s="214"/>
      <c r="BE626" s="214"/>
      <c r="BF626" s="214"/>
      <c r="BG626" s="214"/>
      <c r="BH626" s="214"/>
      <c r="BI626" s="214"/>
      <c r="BJ626" s="214"/>
      <c r="BK626" s="214"/>
      <c r="BL626" s="214"/>
      <c r="BM626" s="214"/>
      <c r="BN626" s="214"/>
      <c r="BO626" s="214"/>
      <c r="BP626" s="214"/>
      <c r="BQ626" s="214"/>
      <c r="BR626" s="214"/>
      <c r="BS626" s="214"/>
      <c r="BT626" s="214"/>
      <c r="BU626" s="214"/>
      <c r="BV626" s="214"/>
      <c r="BW626" s="214"/>
      <c r="BX626" s="214"/>
      <c r="BY626" s="214"/>
      <c r="BZ626" s="214"/>
      <c r="CA626" s="214"/>
      <c r="CB626" s="214"/>
      <c r="CC626" s="214"/>
      <c r="CD626" s="214"/>
      <c r="CE626" s="214"/>
      <c r="CF626" s="214"/>
    </row>
    <row r="627" spans="1:84" x14ac:dyDescent="0.25">
      <c r="A627" s="214"/>
      <c r="B627" s="214"/>
      <c r="C627" s="214"/>
      <c r="D627" s="214"/>
      <c r="E627" s="214"/>
      <c r="F627" s="214"/>
      <c r="G627" s="214"/>
      <c r="H627" s="214"/>
      <c r="I627" s="214"/>
      <c r="J627" s="214"/>
      <c r="K627" s="214"/>
      <c r="L627" s="214"/>
      <c r="M627" s="214"/>
      <c r="N627" s="214"/>
      <c r="O627" s="214"/>
      <c r="P627" s="214"/>
      <c r="Q627" s="214"/>
      <c r="R627" s="214"/>
      <c r="S627" s="214"/>
      <c r="T627" s="214"/>
      <c r="U627" s="214"/>
      <c r="V627" s="214"/>
      <c r="W627" s="214"/>
      <c r="X627" s="214"/>
      <c r="Y627" s="214"/>
      <c r="Z627" s="214"/>
      <c r="AA627" s="214"/>
      <c r="AB627" s="214"/>
      <c r="AC627" s="214"/>
      <c r="AD627" s="214"/>
      <c r="AE627" s="214"/>
      <c r="AF627" s="214"/>
      <c r="AG627" s="214"/>
      <c r="AH627" s="214"/>
      <c r="AI627" s="214"/>
      <c r="AJ627" s="214"/>
      <c r="AK627" s="214"/>
      <c r="AL627" s="214"/>
      <c r="AM627" s="214"/>
      <c r="AN627" s="214"/>
      <c r="AO627" s="214"/>
      <c r="AP627" s="214"/>
      <c r="AQ627" s="214"/>
      <c r="AR627" s="214"/>
      <c r="AS627" s="214"/>
      <c r="AT627" s="214"/>
      <c r="AU627" s="214"/>
      <c r="AV627" s="214"/>
      <c r="AW627" s="214"/>
      <c r="AX627" s="214"/>
      <c r="AY627" s="214"/>
      <c r="AZ627" s="214"/>
      <c r="BA627" s="214"/>
      <c r="BB627" s="214"/>
      <c r="BC627" s="214"/>
      <c r="BD627" s="214"/>
      <c r="BE627" s="214"/>
      <c r="BF627" s="214"/>
      <c r="BG627" s="214"/>
      <c r="BH627" s="214"/>
      <c r="BI627" s="214"/>
      <c r="BJ627" s="214"/>
      <c r="BK627" s="214"/>
      <c r="BL627" s="214"/>
      <c r="BM627" s="214"/>
      <c r="BN627" s="214"/>
      <c r="BO627" s="214"/>
      <c r="BP627" s="214"/>
      <c r="BQ627" s="214"/>
      <c r="BR627" s="214"/>
      <c r="BS627" s="214"/>
      <c r="BT627" s="214"/>
      <c r="BU627" s="214"/>
      <c r="BV627" s="214"/>
      <c r="BW627" s="214"/>
      <c r="BX627" s="214"/>
      <c r="BY627" s="214"/>
      <c r="BZ627" s="214"/>
      <c r="CA627" s="214"/>
      <c r="CB627" s="214"/>
      <c r="CC627" s="214"/>
      <c r="CD627" s="214"/>
      <c r="CE627" s="214"/>
      <c r="CF627" s="214"/>
    </row>
    <row r="628" spans="1:84" x14ac:dyDescent="0.25">
      <c r="A628" s="214"/>
      <c r="B628" s="214"/>
      <c r="C628" s="214"/>
      <c r="D628" s="214"/>
      <c r="E628" s="214"/>
      <c r="F628" s="214"/>
      <c r="G628" s="214"/>
      <c r="H628" s="214"/>
      <c r="I628" s="214"/>
      <c r="J628" s="214"/>
      <c r="K628" s="214"/>
      <c r="L628" s="214"/>
      <c r="M628" s="214"/>
      <c r="N628" s="214"/>
      <c r="O628" s="214"/>
      <c r="P628" s="214"/>
      <c r="Q628" s="214"/>
      <c r="R628" s="214"/>
      <c r="S628" s="214"/>
      <c r="T628" s="214"/>
      <c r="U628" s="214"/>
      <c r="V628" s="214"/>
      <c r="W628" s="214"/>
      <c r="X628" s="214"/>
      <c r="Y628" s="214"/>
      <c r="Z628" s="214"/>
      <c r="AA628" s="214"/>
      <c r="AB628" s="214"/>
      <c r="AC628" s="214"/>
      <c r="AD628" s="214"/>
      <c r="AE628" s="214"/>
      <c r="AF628" s="214"/>
      <c r="AG628" s="214"/>
      <c r="AH628" s="214"/>
      <c r="AI628" s="214"/>
      <c r="AJ628" s="214"/>
      <c r="AK628" s="214"/>
      <c r="AL628" s="214"/>
      <c r="AM628" s="214"/>
      <c r="AN628" s="214"/>
      <c r="AO628" s="214"/>
      <c r="AP628" s="214"/>
      <c r="AQ628" s="214"/>
      <c r="AR628" s="214"/>
      <c r="AS628" s="214"/>
      <c r="AT628" s="214"/>
      <c r="AU628" s="214"/>
      <c r="AV628" s="214"/>
      <c r="AW628" s="214"/>
      <c r="AX628" s="214"/>
      <c r="AY628" s="214"/>
      <c r="AZ628" s="214"/>
      <c r="BA628" s="214"/>
      <c r="BB628" s="214"/>
      <c r="BC628" s="214"/>
      <c r="BD628" s="214"/>
      <c r="BE628" s="214"/>
      <c r="BF628" s="214"/>
      <c r="BG628" s="214"/>
      <c r="BH628" s="214"/>
      <c r="BI628" s="214"/>
      <c r="BJ628" s="214"/>
      <c r="BK628" s="214"/>
      <c r="BL628" s="214"/>
      <c r="BM628" s="214"/>
      <c r="BN628" s="214"/>
      <c r="BO628" s="214"/>
      <c r="BP628" s="214"/>
      <c r="BQ628" s="214"/>
      <c r="BR628" s="214"/>
      <c r="BS628" s="214"/>
      <c r="BT628" s="214"/>
      <c r="BU628" s="214"/>
      <c r="BV628" s="214"/>
      <c r="BW628" s="214"/>
      <c r="BX628" s="214"/>
      <c r="BY628" s="214"/>
      <c r="BZ628" s="214"/>
      <c r="CA628" s="214"/>
      <c r="CB628" s="214"/>
      <c r="CC628" s="214"/>
      <c r="CD628" s="214"/>
      <c r="CE628" s="214"/>
      <c r="CF628" s="214"/>
    </row>
    <row r="629" spans="1:84" x14ac:dyDescent="0.25">
      <c r="A629" s="214"/>
      <c r="B629" s="214"/>
      <c r="C629" s="214"/>
      <c r="D629" s="214"/>
      <c r="E629" s="214"/>
      <c r="F629" s="214"/>
      <c r="G629" s="214"/>
      <c r="H629" s="214"/>
      <c r="I629" s="214"/>
      <c r="J629" s="214"/>
      <c r="K629" s="214"/>
      <c r="L629" s="214"/>
      <c r="M629" s="214"/>
      <c r="N629" s="214"/>
      <c r="O629" s="214"/>
      <c r="P629" s="214"/>
      <c r="Q629" s="214"/>
      <c r="R629" s="214"/>
      <c r="S629" s="214"/>
      <c r="T629" s="214"/>
      <c r="U629" s="214"/>
      <c r="V629" s="214"/>
      <c r="W629" s="214"/>
      <c r="X629" s="214"/>
      <c r="Y629" s="214"/>
      <c r="Z629" s="214"/>
      <c r="AA629" s="214"/>
      <c r="AB629" s="214"/>
      <c r="AC629" s="214"/>
      <c r="AD629" s="214"/>
      <c r="AE629" s="214"/>
      <c r="AF629" s="214"/>
      <c r="AG629" s="214"/>
      <c r="AH629" s="214"/>
      <c r="AI629" s="214"/>
      <c r="AJ629" s="214"/>
      <c r="AK629" s="214"/>
      <c r="AL629" s="214"/>
      <c r="AM629" s="214"/>
      <c r="AN629" s="214"/>
      <c r="AO629" s="214"/>
      <c r="AP629" s="214"/>
      <c r="AQ629" s="214"/>
      <c r="AR629" s="214"/>
      <c r="AS629" s="214"/>
      <c r="AT629" s="214"/>
      <c r="AU629" s="214"/>
      <c r="AV629" s="214"/>
      <c r="AW629" s="214"/>
      <c r="AX629" s="214"/>
      <c r="AY629" s="214"/>
      <c r="AZ629" s="214"/>
      <c r="BA629" s="214"/>
      <c r="BB629" s="214"/>
      <c r="BC629" s="214"/>
      <c r="BD629" s="214"/>
      <c r="BE629" s="214"/>
      <c r="BF629" s="214"/>
      <c r="BG629" s="214"/>
      <c r="BH629" s="214"/>
      <c r="BI629" s="214"/>
      <c r="BJ629" s="214"/>
      <c r="BK629" s="214"/>
      <c r="BL629" s="214"/>
      <c r="BM629" s="214"/>
      <c r="BN629" s="214"/>
      <c r="BO629" s="214"/>
      <c r="BP629" s="214"/>
      <c r="BQ629" s="214"/>
      <c r="BR629" s="214"/>
      <c r="BS629" s="214"/>
      <c r="BT629" s="214"/>
      <c r="BU629" s="214"/>
      <c r="BV629" s="214"/>
      <c r="BW629" s="214"/>
      <c r="BX629" s="214"/>
      <c r="BY629" s="214"/>
      <c r="BZ629" s="214"/>
      <c r="CA629" s="214"/>
      <c r="CB629" s="214"/>
      <c r="CC629" s="214"/>
      <c r="CD629" s="214"/>
      <c r="CE629" s="214"/>
      <c r="CF629" s="214"/>
    </row>
    <row r="630" spans="1:84" x14ac:dyDescent="0.25">
      <c r="A630" s="214"/>
      <c r="B630" s="214"/>
      <c r="C630" s="214"/>
      <c r="D630" s="214"/>
      <c r="E630" s="214"/>
      <c r="F630" s="214"/>
      <c r="G630" s="214"/>
      <c r="H630" s="214"/>
      <c r="I630" s="214"/>
      <c r="J630" s="214"/>
      <c r="K630" s="214"/>
      <c r="L630" s="214"/>
      <c r="M630" s="214"/>
      <c r="N630" s="214"/>
      <c r="O630" s="214"/>
      <c r="P630" s="214"/>
      <c r="Q630" s="214"/>
      <c r="R630" s="214"/>
      <c r="S630" s="214"/>
      <c r="T630" s="214"/>
      <c r="U630" s="214"/>
      <c r="V630" s="214"/>
      <c r="W630" s="214"/>
      <c r="X630" s="214"/>
      <c r="Y630" s="214"/>
      <c r="Z630" s="214"/>
      <c r="AA630" s="214"/>
      <c r="AB630" s="214"/>
      <c r="AC630" s="214"/>
      <c r="AD630" s="214"/>
      <c r="AE630" s="214"/>
      <c r="AF630" s="214"/>
      <c r="AG630" s="214"/>
      <c r="AH630" s="214"/>
      <c r="AI630" s="214"/>
      <c r="AJ630" s="214"/>
      <c r="AK630" s="214"/>
      <c r="AL630" s="214"/>
      <c r="AM630" s="214"/>
      <c r="AN630" s="214"/>
      <c r="AO630" s="214"/>
      <c r="AP630" s="214"/>
      <c r="AQ630" s="214"/>
      <c r="AR630" s="214"/>
      <c r="AS630" s="214"/>
      <c r="AT630" s="214"/>
      <c r="AU630" s="214"/>
      <c r="AV630" s="214"/>
      <c r="AW630" s="214"/>
      <c r="AX630" s="214"/>
      <c r="AY630" s="214"/>
      <c r="AZ630" s="214"/>
      <c r="BA630" s="214"/>
      <c r="BB630" s="214"/>
      <c r="BC630" s="214"/>
      <c r="BD630" s="214"/>
      <c r="BE630" s="214"/>
      <c r="BF630" s="214"/>
      <c r="BG630" s="214"/>
      <c r="BH630" s="214"/>
      <c r="BI630" s="214"/>
      <c r="BJ630" s="214"/>
      <c r="BK630" s="214"/>
      <c r="BL630" s="214"/>
      <c r="BM630" s="214"/>
      <c r="BN630" s="214"/>
      <c r="BO630" s="214"/>
      <c r="BP630" s="214"/>
      <c r="BQ630" s="214"/>
      <c r="BR630" s="214"/>
      <c r="BS630" s="214"/>
      <c r="BT630" s="214"/>
      <c r="BU630" s="214"/>
      <c r="BV630" s="214"/>
      <c r="BW630" s="214"/>
      <c r="BX630" s="214"/>
      <c r="BY630" s="214"/>
      <c r="BZ630" s="214"/>
      <c r="CA630" s="214"/>
      <c r="CB630" s="214"/>
      <c r="CC630" s="214"/>
      <c r="CD630" s="214"/>
      <c r="CE630" s="214"/>
      <c r="CF630" s="214"/>
    </row>
    <row r="631" spans="1:84" x14ac:dyDescent="0.25">
      <c r="A631" s="214"/>
      <c r="B631" s="214"/>
      <c r="C631" s="214"/>
      <c r="D631" s="214"/>
      <c r="E631" s="214"/>
      <c r="F631" s="214"/>
      <c r="G631" s="214"/>
      <c r="H631" s="214"/>
      <c r="I631" s="214"/>
      <c r="J631" s="214"/>
      <c r="K631" s="214"/>
      <c r="L631" s="214"/>
      <c r="M631" s="214"/>
      <c r="N631" s="214"/>
      <c r="O631" s="214"/>
      <c r="P631" s="214"/>
      <c r="Q631" s="214"/>
      <c r="R631" s="214"/>
      <c r="S631" s="214"/>
      <c r="T631" s="214"/>
      <c r="U631" s="214"/>
      <c r="V631" s="214"/>
      <c r="W631" s="214"/>
      <c r="X631" s="214"/>
      <c r="Y631" s="214"/>
      <c r="Z631" s="214"/>
      <c r="AA631" s="214"/>
      <c r="AB631" s="214"/>
      <c r="AC631" s="214"/>
      <c r="AD631" s="214"/>
      <c r="AE631" s="214"/>
      <c r="AF631" s="214"/>
      <c r="AG631" s="214"/>
      <c r="AH631" s="214"/>
      <c r="AI631" s="214"/>
      <c r="AJ631" s="214"/>
      <c r="AK631" s="214"/>
      <c r="AL631" s="214"/>
      <c r="AM631" s="214"/>
      <c r="AN631" s="214"/>
      <c r="AO631" s="214"/>
      <c r="AP631" s="214"/>
      <c r="AQ631" s="214"/>
      <c r="AR631" s="214"/>
      <c r="AS631" s="214"/>
      <c r="AT631" s="214"/>
      <c r="AU631" s="214"/>
      <c r="AV631" s="214"/>
      <c r="AW631" s="214"/>
      <c r="AX631" s="214"/>
      <c r="AY631" s="214"/>
      <c r="AZ631" s="214"/>
      <c r="BA631" s="214"/>
      <c r="BB631" s="214"/>
      <c r="BC631" s="214"/>
      <c r="BD631" s="214"/>
      <c r="BE631" s="214"/>
      <c r="BF631" s="214"/>
      <c r="BG631" s="214"/>
      <c r="BH631" s="214"/>
      <c r="BI631" s="214"/>
      <c r="BJ631" s="214"/>
      <c r="BK631" s="214"/>
      <c r="BL631" s="214"/>
      <c r="BM631" s="214"/>
      <c r="BN631" s="214"/>
      <c r="BO631" s="214"/>
      <c r="BP631" s="214"/>
      <c r="BQ631" s="214"/>
      <c r="BR631" s="214"/>
      <c r="BS631" s="214"/>
      <c r="BT631" s="214"/>
      <c r="BU631" s="214"/>
      <c r="BV631" s="214"/>
      <c r="BW631" s="214"/>
      <c r="BX631" s="214"/>
      <c r="BY631" s="214"/>
      <c r="BZ631" s="214"/>
      <c r="CA631" s="214"/>
      <c r="CB631" s="214"/>
      <c r="CC631" s="214"/>
      <c r="CD631" s="214"/>
      <c r="CE631" s="214"/>
      <c r="CF631" s="214"/>
    </row>
    <row r="632" spans="1:84" x14ac:dyDescent="0.25">
      <c r="A632" s="214"/>
      <c r="B632" s="214"/>
      <c r="C632" s="214"/>
      <c r="D632" s="214"/>
      <c r="E632" s="214"/>
      <c r="F632" s="214"/>
      <c r="G632" s="214"/>
      <c r="H632" s="214"/>
      <c r="I632" s="214"/>
      <c r="J632" s="214"/>
      <c r="K632" s="214"/>
      <c r="L632" s="214"/>
      <c r="M632" s="214"/>
      <c r="N632" s="214"/>
      <c r="O632" s="214"/>
      <c r="P632" s="214"/>
      <c r="Q632" s="214"/>
      <c r="R632" s="214"/>
      <c r="S632" s="214"/>
      <c r="T632" s="214"/>
      <c r="U632" s="214"/>
      <c r="V632" s="214"/>
      <c r="W632" s="214"/>
      <c r="X632" s="214"/>
      <c r="Y632" s="214"/>
      <c r="Z632" s="214"/>
      <c r="AA632" s="214"/>
      <c r="AB632" s="214"/>
      <c r="AC632" s="214"/>
      <c r="AD632" s="214"/>
      <c r="AE632" s="214"/>
      <c r="AF632" s="214"/>
      <c r="AG632" s="214"/>
      <c r="AH632" s="214"/>
      <c r="AI632" s="214"/>
      <c r="AJ632" s="214"/>
      <c r="AK632" s="214"/>
      <c r="AL632" s="214"/>
      <c r="AM632" s="214"/>
      <c r="AN632" s="214"/>
      <c r="AO632" s="214"/>
      <c r="AP632" s="214"/>
      <c r="AQ632" s="214"/>
      <c r="AR632" s="214"/>
      <c r="AS632" s="214"/>
      <c r="AT632" s="214"/>
      <c r="AU632" s="214"/>
      <c r="AV632" s="214"/>
      <c r="AW632" s="214"/>
      <c r="AX632" s="214"/>
      <c r="AY632" s="214"/>
      <c r="AZ632" s="214"/>
      <c r="BA632" s="214"/>
      <c r="BB632" s="214"/>
      <c r="BC632" s="214"/>
      <c r="BD632" s="214"/>
      <c r="BE632" s="214"/>
      <c r="BF632" s="214"/>
      <c r="BG632" s="214"/>
      <c r="BH632" s="214"/>
      <c r="BI632" s="214"/>
      <c r="BJ632" s="214"/>
      <c r="BK632" s="214"/>
      <c r="BL632" s="214"/>
      <c r="BM632" s="214"/>
      <c r="BN632" s="214"/>
      <c r="BO632" s="214"/>
      <c r="BP632" s="214"/>
      <c r="BQ632" s="214"/>
      <c r="BR632" s="214"/>
      <c r="BS632" s="214"/>
      <c r="BT632" s="214"/>
      <c r="BU632" s="214"/>
      <c r="BV632" s="214"/>
      <c r="BW632" s="214"/>
      <c r="BX632" s="214"/>
      <c r="BY632" s="214"/>
      <c r="BZ632" s="214"/>
      <c r="CA632" s="214"/>
      <c r="CB632" s="214"/>
      <c r="CC632" s="214"/>
      <c r="CD632" s="214"/>
      <c r="CE632" s="214"/>
      <c r="CF632" s="214"/>
    </row>
    <row r="633" spans="1:84" x14ac:dyDescent="0.25">
      <c r="A633" s="214"/>
      <c r="B633" s="214"/>
      <c r="C633" s="214"/>
      <c r="D633" s="214"/>
      <c r="E633" s="214"/>
      <c r="F633" s="214"/>
      <c r="G633" s="214"/>
      <c r="H633" s="214"/>
      <c r="I633" s="214"/>
      <c r="J633" s="214"/>
      <c r="K633" s="214"/>
      <c r="L633" s="214"/>
      <c r="M633" s="214"/>
      <c r="N633" s="214"/>
      <c r="O633" s="214"/>
      <c r="P633" s="214"/>
      <c r="Q633" s="214"/>
      <c r="R633" s="214"/>
      <c r="S633" s="214"/>
      <c r="T633" s="214"/>
      <c r="U633" s="214"/>
      <c r="V633" s="214"/>
      <c r="W633" s="214"/>
      <c r="X633" s="214"/>
      <c r="Y633" s="214"/>
      <c r="Z633" s="214"/>
      <c r="AA633" s="214"/>
      <c r="AB633" s="214"/>
      <c r="AC633" s="214"/>
      <c r="AD633" s="214"/>
      <c r="AE633" s="214"/>
      <c r="AF633" s="214"/>
      <c r="AG633" s="214"/>
      <c r="AH633" s="214"/>
      <c r="AI633" s="214"/>
      <c r="AJ633" s="214"/>
      <c r="AK633" s="214"/>
      <c r="AL633" s="214"/>
      <c r="AM633" s="214"/>
      <c r="AN633" s="214"/>
      <c r="AO633" s="214"/>
      <c r="AP633" s="214"/>
      <c r="AQ633" s="214"/>
      <c r="AR633" s="214"/>
      <c r="AS633" s="214"/>
      <c r="AT633" s="214"/>
      <c r="AU633" s="214"/>
      <c r="AV633" s="214"/>
      <c r="AW633" s="214"/>
      <c r="AX633" s="214"/>
      <c r="AY633" s="214"/>
      <c r="AZ633" s="214"/>
      <c r="BA633" s="214"/>
      <c r="BB633" s="214"/>
      <c r="BC633" s="214"/>
      <c r="BD633" s="214"/>
      <c r="BE633" s="214"/>
      <c r="BF633" s="214"/>
      <c r="BG633" s="214"/>
      <c r="BH633" s="214"/>
      <c r="BI633" s="214"/>
      <c r="BJ633" s="214"/>
      <c r="BK633" s="214"/>
      <c r="BL633" s="214"/>
      <c r="BM633" s="214"/>
      <c r="BN633" s="214"/>
      <c r="BO633" s="214"/>
      <c r="BP633" s="214"/>
      <c r="BQ633" s="214"/>
      <c r="BR633" s="214"/>
      <c r="BS633" s="214"/>
      <c r="BT633" s="214"/>
      <c r="BU633" s="214"/>
      <c r="BV633" s="214"/>
      <c r="BW633" s="214"/>
      <c r="BX633" s="214"/>
      <c r="BY633" s="214"/>
      <c r="BZ633" s="214"/>
      <c r="CA633" s="214"/>
      <c r="CB633" s="214"/>
      <c r="CC633" s="214"/>
      <c r="CD633" s="214"/>
      <c r="CE633" s="214"/>
      <c r="CF633" s="214"/>
    </row>
    <row r="634" spans="1:84" x14ac:dyDescent="0.25">
      <c r="A634" s="214"/>
      <c r="B634" s="214"/>
      <c r="C634" s="214"/>
      <c r="D634" s="214"/>
      <c r="E634" s="214"/>
      <c r="F634" s="214"/>
      <c r="G634" s="214"/>
      <c r="H634" s="214"/>
      <c r="I634" s="214"/>
      <c r="J634" s="214"/>
      <c r="K634" s="214"/>
      <c r="L634" s="214"/>
      <c r="M634" s="214"/>
      <c r="N634" s="214"/>
      <c r="O634" s="214"/>
      <c r="P634" s="214"/>
      <c r="Q634" s="214"/>
      <c r="R634" s="214"/>
      <c r="S634" s="214"/>
      <c r="T634" s="214"/>
      <c r="U634" s="214"/>
      <c r="V634" s="214"/>
      <c r="W634" s="214"/>
      <c r="X634" s="214"/>
      <c r="Y634" s="214"/>
      <c r="Z634" s="214"/>
      <c r="AA634" s="214"/>
      <c r="AB634" s="214"/>
      <c r="AC634" s="214"/>
      <c r="AD634" s="214"/>
      <c r="AE634" s="214"/>
      <c r="AF634" s="214"/>
      <c r="AG634" s="214"/>
      <c r="AH634" s="214"/>
      <c r="AI634" s="214"/>
      <c r="AJ634" s="214"/>
      <c r="AK634" s="214"/>
      <c r="AL634" s="214"/>
      <c r="AM634" s="214"/>
      <c r="AN634" s="214"/>
      <c r="AO634" s="214"/>
      <c r="AP634" s="214"/>
      <c r="AQ634" s="214"/>
      <c r="AR634" s="214"/>
      <c r="AS634" s="214"/>
      <c r="AT634" s="214"/>
      <c r="AU634" s="214"/>
      <c r="AV634" s="214"/>
      <c r="AW634" s="214"/>
      <c r="AX634" s="214"/>
      <c r="AY634" s="214"/>
      <c r="AZ634" s="214"/>
      <c r="BA634" s="214"/>
      <c r="BB634" s="214"/>
      <c r="BC634" s="214"/>
      <c r="BD634" s="214"/>
      <c r="BE634" s="214"/>
      <c r="BF634" s="214"/>
      <c r="BG634" s="214"/>
      <c r="BH634" s="214"/>
      <c r="BI634" s="214"/>
      <c r="BJ634" s="214"/>
      <c r="BK634" s="214"/>
      <c r="BL634" s="214"/>
      <c r="BM634" s="214"/>
      <c r="BN634" s="214"/>
      <c r="BO634" s="214"/>
      <c r="BP634" s="214"/>
      <c r="BQ634" s="214"/>
      <c r="BR634" s="214"/>
      <c r="BS634" s="214"/>
      <c r="BT634" s="214"/>
      <c r="BU634" s="214"/>
      <c r="BV634" s="214"/>
      <c r="BW634" s="214"/>
      <c r="BX634" s="214"/>
      <c r="BY634" s="214"/>
      <c r="BZ634" s="214"/>
      <c r="CA634" s="214"/>
      <c r="CB634" s="214"/>
      <c r="CC634" s="214"/>
      <c r="CD634" s="214"/>
      <c r="CE634" s="214"/>
      <c r="CF634" s="214"/>
    </row>
    <row r="635" spans="1:84" x14ac:dyDescent="0.25">
      <c r="A635" s="214"/>
      <c r="B635" s="214"/>
      <c r="C635" s="214"/>
      <c r="D635" s="214"/>
      <c r="E635" s="214"/>
      <c r="F635" s="214"/>
      <c r="G635" s="214"/>
      <c r="H635" s="214"/>
      <c r="I635" s="214"/>
      <c r="J635" s="214"/>
      <c r="K635" s="214"/>
      <c r="L635" s="214"/>
      <c r="M635" s="214"/>
      <c r="N635" s="214"/>
      <c r="O635" s="214"/>
      <c r="P635" s="214"/>
      <c r="Q635" s="214"/>
      <c r="R635" s="214"/>
      <c r="S635" s="214"/>
      <c r="T635" s="214"/>
      <c r="U635" s="214"/>
      <c r="V635" s="214"/>
      <c r="W635" s="214"/>
      <c r="X635" s="214"/>
      <c r="Y635" s="214"/>
      <c r="Z635" s="214"/>
      <c r="AA635" s="214"/>
      <c r="AB635" s="214"/>
      <c r="AC635" s="214"/>
      <c r="AD635" s="214"/>
      <c r="AE635" s="214"/>
      <c r="AF635" s="214"/>
      <c r="AG635" s="214"/>
      <c r="AH635" s="214"/>
      <c r="AI635" s="214"/>
      <c r="AJ635" s="214"/>
      <c r="AK635" s="214"/>
      <c r="AL635" s="214"/>
      <c r="AM635" s="214"/>
      <c r="AN635" s="214"/>
      <c r="AO635" s="214"/>
      <c r="AP635" s="214"/>
      <c r="AQ635" s="214"/>
      <c r="AR635" s="214"/>
      <c r="AS635" s="214"/>
      <c r="AT635" s="214"/>
      <c r="AU635" s="214"/>
      <c r="AV635" s="214"/>
      <c r="AW635" s="214"/>
      <c r="AX635" s="214"/>
      <c r="AY635" s="214"/>
      <c r="AZ635" s="214"/>
      <c r="BA635" s="214"/>
      <c r="BB635" s="214"/>
      <c r="BC635" s="214"/>
      <c r="BD635" s="214"/>
      <c r="BE635" s="214"/>
      <c r="BF635" s="214"/>
      <c r="BG635" s="214"/>
      <c r="BH635" s="214"/>
      <c r="BI635" s="214"/>
      <c r="BJ635" s="214"/>
      <c r="BK635" s="214"/>
      <c r="BL635" s="214"/>
      <c r="BM635" s="214"/>
      <c r="BN635" s="214"/>
      <c r="BO635" s="214"/>
      <c r="BP635" s="214"/>
      <c r="BQ635" s="214"/>
      <c r="BR635" s="214"/>
      <c r="BS635" s="214"/>
      <c r="BT635" s="214"/>
      <c r="BU635" s="214"/>
      <c r="BV635" s="214"/>
      <c r="BW635" s="214"/>
      <c r="BX635" s="214"/>
      <c r="BY635" s="214"/>
      <c r="BZ635" s="214"/>
      <c r="CA635" s="214"/>
      <c r="CB635" s="214"/>
      <c r="CC635" s="214"/>
      <c r="CD635" s="214"/>
      <c r="CE635" s="214"/>
      <c r="CF635" s="214"/>
    </row>
    <row r="636" spans="1:84" x14ac:dyDescent="0.25">
      <c r="A636" s="214"/>
      <c r="B636" s="214"/>
      <c r="C636" s="214"/>
      <c r="D636" s="214"/>
      <c r="E636" s="214"/>
      <c r="F636" s="214"/>
      <c r="G636" s="214"/>
      <c r="H636" s="214"/>
      <c r="I636" s="214"/>
      <c r="J636" s="214"/>
      <c r="K636" s="214"/>
      <c r="L636" s="214"/>
      <c r="M636" s="214"/>
      <c r="N636" s="214"/>
      <c r="O636" s="214"/>
      <c r="P636" s="214"/>
      <c r="Q636" s="214"/>
      <c r="R636" s="214"/>
      <c r="S636" s="214"/>
      <c r="T636" s="214"/>
      <c r="U636" s="214"/>
      <c r="V636" s="214"/>
      <c r="W636" s="214"/>
      <c r="X636" s="214"/>
      <c r="Y636" s="214"/>
      <c r="Z636" s="214"/>
      <c r="AA636" s="214"/>
      <c r="AB636" s="214"/>
      <c r="AC636" s="214"/>
      <c r="AD636" s="214"/>
      <c r="AE636" s="214"/>
      <c r="AF636" s="214"/>
      <c r="AG636" s="214"/>
      <c r="AH636" s="214"/>
      <c r="AI636" s="214"/>
      <c r="AJ636" s="214"/>
      <c r="AK636" s="214"/>
      <c r="AL636" s="214"/>
      <c r="AM636" s="214"/>
      <c r="AN636" s="214"/>
      <c r="AO636" s="214"/>
      <c r="AP636" s="214"/>
      <c r="AQ636" s="214"/>
      <c r="AR636" s="214"/>
      <c r="AS636" s="214"/>
      <c r="AT636" s="214"/>
      <c r="AU636" s="214"/>
      <c r="AV636" s="214"/>
      <c r="AW636" s="214"/>
      <c r="AX636" s="214"/>
      <c r="AY636" s="214"/>
      <c r="AZ636" s="214"/>
      <c r="BA636" s="214"/>
      <c r="BB636" s="214"/>
      <c r="BC636" s="214"/>
      <c r="BD636" s="214"/>
      <c r="BE636" s="214"/>
      <c r="BF636" s="214"/>
      <c r="BG636" s="214"/>
      <c r="BH636" s="214"/>
      <c r="BI636" s="214"/>
      <c r="BJ636" s="214"/>
      <c r="BK636" s="214"/>
      <c r="BL636" s="214"/>
      <c r="BM636" s="214"/>
      <c r="BN636" s="214"/>
      <c r="BO636" s="214"/>
      <c r="BP636" s="214"/>
      <c r="BQ636" s="214"/>
      <c r="BR636" s="214"/>
      <c r="BS636" s="214"/>
      <c r="BT636" s="214"/>
      <c r="BU636" s="214"/>
      <c r="BV636" s="214"/>
      <c r="BW636" s="214"/>
      <c r="BX636" s="214"/>
      <c r="BY636" s="214"/>
      <c r="BZ636" s="214"/>
      <c r="CA636" s="214"/>
      <c r="CB636" s="214"/>
      <c r="CC636" s="214"/>
      <c r="CD636" s="214"/>
      <c r="CE636" s="214"/>
      <c r="CF636" s="214"/>
    </row>
    <row r="637" spans="1:84" x14ac:dyDescent="0.25">
      <c r="A637" s="214"/>
      <c r="B637" s="214"/>
      <c r="C637" s="214"/>
      <c r="D637" s="214"/>
      <c r="E637" s="214"/>
      <c r="F637" s="214"/>
      <c r="G637" s="214"/>
      <c r="H637" s="214"/>
      <c r="I637" s="214"/>
      <c r="J637" s="214"/>
      <c r="K637" s="214"/>
      <c r="L637" s="214"/>
      <c r="M637" s="214"/>
      <c r="N637" s="214"/>
      <c r="O637" s="214"/>
      <c r="P637" s="214"/>
      <c r="Q637" s="214"/>
      <c r="R637" s="214"/>
      <c r="S637" s="214"/>
      <c r="T637" s="214"/>
      <c r="U637" s="214"/>
      <c r="V637" s="214"/>
      <c r="W637" s="214"/>
      <c r="X637" s="214"/>
      <c r="Y637" s="214"/>
      <c r="Z637" s="214"/>
      <c r="AA637" s="214"/>
      <c r="AB637" s="214"/>
      <c r="AC637" s="214"/>
      <c r="AD637" s="214"/>
      <c r="AE637" s="214"/>
      <c r="AF637" s="214"/>
      <c r="AG637" s="214"/>
      <c r="AH637" s="214"/>
      <c r="AI637" s="214"/>
      <c r="AJ637" s="214"/>
      <c r="AK637" s="214"/>
      <c r="AL637" s="214"/>
      <c r="AM637" s="214"/>
      <c r="AN637" s="214"/>
      <c r="AO637" s="214"/>
      <c r="AP637" s="214"/>
      <c r="AQ637" s="214"/>
      <c r="AR637" s="214"/>
      <c r="AS637" s="214"/>
      <c r="AT637" s="214"/>
      <c r="AU637" s="214"/>
      <c r="AV637" s="214"/>
      <c r="AW637" s="214"/>
      <c r="AX637" s="214"/>
      <c r="AY637" s="214"/>
      <c r="AZ637" s="214"/>
      <c r="BA637" s="214"/>
      <c r="BB637" s="214"/>
      <c r="BC637" s="214"/>
      <c r="BD637" s="214"/>
      <c r="BE637" s="214"/>
      <c r="BF637" s="214"/>
      <c r="BG637" s="214"/>
      <c r="BH637" s="214"/>
      <c r="BI637" s="214"/>
      <c r="BJ637" s="214"/>
      <c r="BK637" s="214"/>
      <c r="BL637" s="214"/>
      <c r="BM637" s="214"/>
      <c r="BN637" s="214"/>
      <c r="BO637" s="214"/>
      <c r="BP637" s="214"/>
      <c r="BQ637" s="214"/>
      <c r="BR637" s="214"/>
      <c r="BS637" s="214"/>
      <c r="BT637" s="214"/>
      <c r="BU637" s="214"/>
      <c r="BV637" s="214"/>
      <c r="BW637" s="214"/>
      <c r="BX637" s="214"/>
      <c r="BY637" s="214"/>
      <c r="BZ637" s="214"/>
      <c r="CA637" s="214"/>
      <c r="CB637" s="214"/>
      <c r="CC637" s="214"/>
      <c r="CD637" s="214"/>
      <c r="CE637" s="214"/>
      <c r="CF637" s="214"/>
    </row>
    <row r="638" spans="1:84" x14ac:dyDescent="0.25">
      <c r="A638" s="214"/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14"/>
      <c r="P638" s="214"/>
      <c r="Q638" s="214"/>
      <c r="R638" s="214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14"/>
      <c r="AH638" s="214"/>
      <c r="AI638" s="214"/>
      <c r="AJ638" s="214"/>
      <c r="AK638" s="214"/>
      <c r="AL638" s="214"/>
      <c r="AM638" s="214"/>
      <c r="AN638" s="214"/>
      <c r="AO638" s="214"/>
      <c r="AP638" s="214"/>
      <c r="AQ638" s="214"/>
      <c r="AR638" s="214"/>
      <c r="AS638" s="214"/>
      <c r="AT638" s="214"/>
      <c r="AU638" s="214"/>
      <c r="AV638" s="214"/>
      <c r="AW638" s="214"/>
      <c r="AX638" s="214"/>
      <c r="AY638" s="214"/>
      <c r="AZ638" s="214"/>
      <c r="BA638" s="214"/>
      <c r="BB638" s="214"/>
      <c r="BC638" s="214"/>
      <c r="BD638" s="214"/>
      <c r="BE638" s="214"/>
      <c r="BF638" s="214"/>
      <c r="BG638" s="214"/>
      <c r="BH638" s="214"/>
      <c r="BI638" s="214"/>
      <c r="BJ638" s="214"/>
      <c r="BK638" s="214"/>
      <c r="BL638" s="214"/>
      <c r="BM638" s="214"/>
      <c r="BN638" s="214"/>
      <c r="BO638" s="214"/>
      <c r="BP638" s="214"/>
      <c r="BQ638" s="214"/>
      <c r="BR638" s="214"/>
      <c r="BS638" s="214"/>
      <c r="BT638" s="214"/>
      <c r="BU638" s="214"/>
      <c r="BV638" s="214"/>
      <c r="BW638" s="214"/>
      <c r="BX638" s="214"/>
      <c r="BY638" s="214"/>
      <c r="BZ638" s="214"/>
      <c r="CA638" s="214"/>
      <c r="CB638" s="214"/>
      <c r="CC638" s="214"/>
      <c r="CD638" s="214"/>
      <c r="CE638" s="214"/>
      <c r="CF638" s="214"/>
    </row>
    <row r="639" spans="1:84" x14ac:dyDescent="0.25">
      <c r="A639" s="214"/>
      <c r="B639" s="214"/>
      <c r="C639" s="214"/>
      <c r="D639" s="214"/>
      <c r="E639" s="214"/>
      <c r="F639" s="214"/>
      <c r="G639" s="214"/>
      <c r="H639" s="214"/>
      <c r="I639" s="214"/>
      <c r="J639" s="214"/>
      <c r="K639" s="214"/>
      <c r="L639" s="214"/>
      <c r="M639" s="214"/>
      <c r="N639" s="214"/>
      <c r="O639" s="214"/>
      <c r="P639" s="214"/>
      <c r="Q639" s="214"/>
      <c r="R639" s="214"/>
      <c r="S639" s="214"/>
      <c r="T639" s="214"/>
      <c r="U639" s="214"/>
      <c r="V639" s="214"/>
      <c r="W639" s="214"/>
      <c r="X639" s="214"/>
      <c r="Y639" s="214"/>
      <c r="Z639" s="214"/>
      <c r="AA639" s="214"/>
      <c r="AB639" s="214"/>
      <c r="AC639" s="214"/>
      <c r="AD639" s="214"/>
      <c r="AE639" s="214"/>
      <c r="AF639" s="214"/>
      <c r="AG639" s="214"/>
      <c r="AH639" s="214"/>
      <c r="AI639" s="214"/>
      <c r="AJ639" s="214"/>
      <c r="AK639" s="214"/>
      <c r="AL639" s="214"/>
      <c r="AM639" s="214"/>
      <c r="AN639" s="214"/>
      <c r="AO639" s="214"/>
      <c r="AP639" s="214"/>
      <c r="AQ639" s="214"/>
      <c r="AR639" s="214"/>
      <c r="AS639" s="214"/>
      <c r="AT639" s="214"/>
      <c r="AU639" s="214"/>
      <c r="AV639" s="214"/>
      <c r="AW639" s="214"/>
      <c r="AX639" s="214"/>
      <c r="AY639" s="214"/>
      <c r="AZ639" s="214"/>
      <c r="BA639" s="214"/>
      <c r="BB639" s="214"/>
      <c r="BC639" s="214"/>
      <c r="BD639" s="214"/>
      <c r="BE639" s="214"/>
      <c r="BF639" s="214"/>
      <c r="BG639" s="214"/>
      <c r="BH639" s="214"/>
      <c r="BI639" s="214"/>
      <c r="BJ639" s="214"/>
      <c r="BK639" s="214"/>
      <c r="BL639" s="214"/>
      <c r="BM639" s="214"/>
      <c r="BN639" s="214"/>
      <c r="BO639" s="214"/>
      <c r="BP639" s="214"/>
      <c r="BQ639" s="214"/>
      <c r="BR639" s="214"/>
      <c r="BS639" s="214"/>
      <c r="BT639" s="214"/>
      <c r="BU639" s="214"/>
      <c r="BV639" s="214"/>
      <c r="BW639" s="214"/>
      <c r="BX639" s="214"/>
      <c r="BY639" s="214"/>
      <c r="BZ639" s="214"/>
      <c r="CA639" s="214"/>
      <c r="CB639" s="214"/>
      <c r="CC639" s="214"/>
      <c r="CD639" s="214"/>
      <c r="CE639" s="214"/>
      <c r="CF639" s="214"/>
    </row>
    <row r="640" spans="1:84" x14ac:dyDescent="0.25">
      <c r="A640" s="214"/>
      <c r="B640" s="214"/>
      <c r="C640" s="214"/>
      <c r="D640" s="214"/>
      <c r="E640" s="214"/>
      <c r="F640" s="214"/>
      <c r="G640" s="214"/>
      <c r="H640" s="214"/>
      <c r="I640" s="214"/>
      <c r="J640" s="214"/>
      <c r="K640" s="214"/>
      <c r="L640" s="214"/>
      <c r="M640" s="214"/>
      <c r="N640" s="214"/>
      <c r="O640" s="214"/>
      <c r="P640" s="214"/>
      <c r="Q640" s="214"/>
      <c r="R640" s="214"/>
      <c r="S640" s="214"/>
      <c r="T640" s="214"/>
      <c r="U640" s="214"/>
      <c r="V640" s="214"/>
      <c r="W640" s="214"/>
      <c r="X640" s="214"/>
      <c r="Y640" s="214"/>
      <c r="Z640" s="214"/>
      <c r="AA640" s="214"/>
      <c r="AB640" s="214"/>
      <c r="AC640" s="214"/>
      <c r="AD640" s="214"/>
      <c r="AE640" s="214"/>
      <c r="AF640" s="214"/>
      <c r="AG640" s="214"/>
      <c r="AH640" s="214"/>
      <c r="AI640" s="214"/>
      <c r="AJ640" s="214"/>
      <c r="AK640" s="214"/>
      <c r="AL640" s="214"/>
      <c r="AM640" s="214"/>
      <c r="AN640" s="214"/>
      <c r="AO640" s="214"/>
      <c r="AP640" s="214"/>
      <c r="AQ640" s="214"/>
      <c r="AR640" s="214"/>
      <c r="AS640" s="214"/>
      <c r="AT640" s="214"/>
      <c r="AU640" s="214"/>
      <c r="AV640" s="214"/>
      <c r="AW640" s="214"/>
      <c r="AX640" s="214"/>
      <c r="AY640" s="214"/>
      <c r="AZ640" s="214"/>
      <c r="BA640" s="214"/>
      <c r="BB640" s="214"/>
      <c r="BC640" s="214"/>
      <c r="BD640" s="214"/>
      <c r="BE640" s="214"/>
      <c r="BF640" s="214"/>
      <c r="BG640" s="214"/>
      <c r="BH640" s="214"/>
      <c r="BI640" s="214"/>
      <c r="BJ640" s="214"/>
      <c r="BK640" s="214"/>
      <c r="BL640" s="214"/>
      <c r="BM640" s="214"/>
      <c r="BN640" s="214"/>
      <c r="BO640" s="214"/>
      <c r="BP640" s="214"/>
      <c r="BQ640" s="214"/>
      <c r="BR640" s="214"/>
      <c r="BS640" s="214"/>
      <c r="BT640" s="214"/>
      <c r="BU640" s="214"/>
      <c r="BV640" s="214"/>
      <c r="BW640" s="214"/>
      <c r="BX640" s="214"/>
      <c r="BY640" s="214"/>
      <c r="BZ640" s="214"/>
      <c r="CA640" s="214"/>
      <c r="CB640" s="214"/>
      <c r="CC640" s="214"/>
      <c r="CD640" s="214"/>
      <c r="CE640" s="214"/>
      <c r="CF640" s="214"/>
    </row>
    <row r="641" spans="1:84" x14ac:dyDescent="0.25">
      <c r="A641" s="214"/>
      <c r="B641" s="214"/>
      <c r="C641" s="214"/>
      <c r="D641" s="214"/>
      <c r="E641" s="214"/>
      <c r="F641" s="214"/>
      <c r="G641" s="214"/>
      <c r="H641" s="214"/>
      <c r="I641" s="214"/>
      <c r="J641" s="214"/>
      <c r="K641" s="214"/>
      <c r="L641" s="214"/>
      <c r="M641" s="214"/>
      <c r="N641" s="214"/>
      <c r="O641" s="214"/>
      <c r="P641" s="214"/>
      <c r="Q641" s="214"/>
      <c r="R641" s="214"/>
      <c r="S641" s="214"/>
      <c r="T641" s="214"/>
      <c r="U641" s="214"/>
      <c r="V641" s="214"/>
      <c r="W641" s="214"/>
      <c r="X641" s="214"/>
      <c r="Y641" s="214"/>
      <c r="Z641" s="214"/>
      <c r="AA641" s="214"/>
      <c r="AB641" s="214"/>
      <c r="AC641" s="214"/>
      <c r="AD641" s="214"/>
      <c r="AE641" s="214"/>
      <c r="AF641" s="214"/>
      <c r="AG641" s="214"/>
      <c r="AH641" s="214"/>
      <c r="AI641" s="214"/>
      <c r="AJ641" s="214"/>
      <c r="AK641" s="214"/>
      <c r="AL641" s="214"/>
      <c r="AM641" s="214"/>
      <c r="AN641" s="214"/>
      <c r="AO641" s="214"/>
      <c r="AP641" s="214"/>
      <c r="AQ641" s="214"/>
      <c r="AR641" s="214"/>
      <c r="AS641" s="214"/>
      <c r="AT641" s="214"/>
      <c r="AU641" s="214"/>
      <c r="AV641" s="214"/>
      <c r="AW641" s="214"/>
      <c r="AX641" s="214"/>
      <c r="AY641" s="214"/>
      <c r="AZ641" s="214"/>
      <c r="BA641" s="214"/>
      <c r="BB641" s="214"/>
      <c r="BC641" s="214"/>
      <c r="BD641" s="214"/>
      <c r="BE641" s="214"/>
      <c r="BF641" s="214"/>
      <c r="BG641" s="214"/>
      <c r="BH641" s="214"/>
      <c r="BI641" s="214"/>
      <c r="BJ641" s="214"/>
      <c r="BK641" s="214"/>
      <c r="BL641" s="214"/>
      <c r="BM641" s="214"/>
      <c r="BN641" s="214"/>
      <c r="BO641" s="214"/>
      <c r="BP641" s="214"/>
      <c r="BQ641" s="214"/>
      <c r="BR641" s="214"/>
      <c r="BS641" s="214"/>
      <c r="BT641" s="214"/>
      <c r="BU641" s="214"/>
      <c r="BV641" s="214"/>
      <c r="BW641" s="214"/>
      <c r="BX641" s="214"/>
      <c r="BY641" s="214"/>
      <c r="BZ641" s="214"/>
      <c r="CA641" s="214"/>
      <c r="CB641" s="214"/>
      <c r="CC641" s="214"/>
      <c r="CD641" s="214"/>
      <c r="CE641" s="214"/>
      <c r="CF641" s="214"/>
    </row>
    <row r="642" spans="1:84" x14ac:dyDescent="0.25">
      <c r="A642" s="214"/>
      <c r="B642" s="214"/>
      <c r="C642" s="214"/>
      <c r="D642" s="214"/>
      <c r="E642" s="214"/>
      <c r="F642" s="214"/>
      <c r="G642" s="214"/>
      <c r="H642" s="214"/>
      <c r="I642" s="214"/>
      <c r="J642" s="214"/>
      <c r="K642" s="214"/>
      <c r="L642" s="214"/>
      <c r="M642" s="214"/>
      <c r="N642" s="214"/>
      <c r="O642" s="214"/>
      <c r="P642" s="214"/>
      <c r="Q642" s="214"/>
      <c r="R642" s="214"/>
      <c r="S642" s="214"/>
      <c r="T642" s="214"/>
      <c r="U642" s="214"/>
      <c r="V642" s="214"/>
      <c r="W642" s="214"/>
      <c r="X642" s="214"/>
      <c r="Y642" s="214"/>
      <c r="Z642" s="214"/>
      <c r="AA642" s="214"/>
      <c r="AB642" s="214"/>
      <c r="AC642" s="214"/>
      <c r="AD642" s="214"/>
      <c r="AE642" s="214"/>
      <c r="AF642" s="214"/>
      <c r="AG642" s="214"/>
      <c r="AH642" s="214"/>
      <c r="AI642" s="214"/>
      <c r="AJ642" s="214"/>
      <c r="AK642" s="214"/>
      <c r="AL642" s="214"/>
      <c r="AM642" s="214"/>
      <c r="AN642" s="214"/>
      <c r="AO642" s="214"/>
      <c r="AP642" s="214"/>
      <c r="AQ642" s="214"/>
      <c r="AR642" s="214"/>
      <c r="AS642" s="214"/>
      <c r="AT642" s="214"/>
      <c r="AU642" s="214"/>
      <c r="AV642" s="214"/>
      <c r="AW642" s="214"/>
      <c r="AX642" s="214"/>
      <c r="AY642" s="214"/>
      <c r="AZ642" s="214"/>
      <c r="BA642" s="214"/>
      <c r="BB642" s="214"/>
      <c r="BC642" s="214"/>
      <c r="BD642" s="214"/>
      <c r="BE642" s="214"/>
      <c r="BF642" s="214"/>
      <c r="BG642" s="214"/>
      <c r="BH642" s="214"/>
      <c r="BI642" s="214"/>
      <c r="BJ642" s="214"/>
      <c r="BK642" s="214"/>
      <c r="BL642" s="214"/>
      <c r="BM642" s="214"/>
      <c r="BN642" s="214"/>
      <c r="BO642" s="214"/>
      <c r="BP642" s="214"/>
      <c r="BQ642" s="214"/>
      <c r="BR642" s="214"/>
      <c r="BS642" s="214"/>
      <c r="BT642" s="214"/>
      <c r="BU642" s="214"/>
      <c r="BV642" s="214"/>
      <c r="BW642" s="214"/>
      <c r="BX642" s="214"/>
      <c r="BY642" s="214"/>
      <c r="BZ642" s="214"/>
      <c r="CA642" s="214"/>
      <c r="CB642" s="214"/>
      <c r="CC642" s="214"/>
      <c r="CD642" s="214"/>
      <c r="CE642" s="214"/>
      <c r="CF642" s="214"/>
    </row>
    <row r="643" spans="1:84" x14ac:dyDescent="0.25">
      <c r="A643" s="214"/>
      <c r="B643" s="214"/>
      <c r="C643" s="214"/>
      <c r="D643" s="214"/>
      <c r="E643" s="214"/>
      <c r="F643" s="214"/>
      <c r="G643" s="214"/>
      <c r="H643" s="214"/>
      <c r="I643" s="214"/>
      <c r="J643" s="214"/>
      <c r="K643" s="214"/>
      <c r="L643" s="214"/>
      <c r="M643" s="214"/>
      <c r="N643" s="214"/>
      <c r="O643" s="214"/>
      <c r="P643" s="214"/>
      <c r="Q643" s="214"/>
      <c r="R643" s="214"/>
      <c r="S643" s="214"/>
      <c r="T643" s="214"/>
      <c r="U643" s="214"/>
      <c r="V643" s="214"/>
      <c r="W643" s="214"/>
      <c r="X643" s="214"/>
      <c r="Y643" s="214"/>
      <c r="Z643" s="214"/>
      <c r="AA643" s="214"/>
      <c r="AB643" s="214"/>
      <c r="AC643" s="214"/>
      <c r="AD643" s="214"/>
      <c r="AE643" s="214"/>
      <c r="AF643" s="214"/>
      <c r="AG643" s="214"/>
      <c r="AH643" s="214"/>
      <c r="AI643" s="214"/>
      <c r="AJ643" s="214"/>
      <c r="AK643" s="214"/>
      <c r="AL643" s="214"/>
      <c r="AM643" s="214"/>
      <c r="AN643" s="214"/>
      <c r="AO643" s="214"/>
      <c r="AP643" s="214"/>
      <c r="AQ643" s="214"/>
      <c r="AR643" s="214"/>
      <c r="AS643" s="214"/>
      <c r="AT643" s="214"/>
      <c r="AU643" s="214"/>
      <c r="AV643" s="214"/>
      <c r="AW643" s="214"/>
      <c r="AX643" s="214"/>
      <c r="AY643" s="214"/>
      <c r="AZ643" s="214"/>
      <c r="BA643" s="214"/>
      <c r="BB643" s="214"/>
      <c r="BC643" s="214"/>
      <c r="BD643" s="214"/>
      <c r="BE643" s="214"/>
      <c r="BF643" s="214"/>
      <c r="BG643" s="214"/>
      <c r="BH643" s="214"/>
      <c r="BI643" s="214"/>
      <c r="BJ643" s="214"/>
      <c r="BK643" s="214"/>
      <c r="BL643" s="214"/>
      <c r="BM643" s="214"/>
      <c r="BN643" s="214"/>
      <c r="BO643" s="214"/>
      <c r="BP643" s="214"/>
      <c r="BQ643" s="214"/>
      <c r="BR643" s="214"/>
      <c r="BS643" s="214"/>
      <c r="BT643" s="214"/>
      <c r="BU643" s="214"/>
      <c r="BV643" s="214"/>
      <c r="BW643" s="214"/>
      <c r="BX643" s="214"/>
      <c r="BY643" s="214"/>
      <c r="BZ643" s="214"/>
      <c r="CA643" s="214"/>
      <c r="CB643" s="214"/>
      <c r="CC643" s="214"/>
      <c r="CD643" s="214"/>
      <c r="CE643" s="214"/>
      <c r="CF643" s="214"/>
    </row>
    <row r="644" spans="1:84" x14ac:dyDescent="0.25">
      <c r="A644" s="214"/>
      <c r="B644" s="214"/>
      <c r="C644" s="214"/>
      <c r="D644" s="214"/>
      <c r="E644" s="214"/>
      <c r="F644" s="214"/>
      <c r="G644" s="214"/>
      <c r="H644" s="214"/>
      <c r="I644" s="214"/>
      <c r="J644" s="214"/>
      <c r="K644" s="214"/>
      <c r="L644" s="214"/>
      <c r="M644" s="214"/>
      <c r="N644" s="214"/>
      <c r="O644" s="214"/>
      <c r="P644" s="214"/>
      <c r="Q644" s="214"/>
      <c r="R644" s="214"/>
      <c r="S644" s="214"/>
      <c r="T644" s="214"/>
      <c r="U644" s="214"/>
      <c r="V644" s="214"/>
      <c r="W644" s="214"/>
      <c r="X644" s="214"/>
      <c r="Y644" s="214"/>
      <c r="Z644" s="214"/>
      <c r="AA644" s="214"/>
      <c r="AB644" s="214"/>
      <c r="AC644" s="214"/>
      <c r="AD644" s="214"/>
      <c r="AE644" s="214"/>
      <c r="AF644" s="214"/>
      <c r="AG644" s="214"/>
      <c r="AH644" s="214"/>
      <c r="AI644" s="214"/>
      <c r="AJ644" s="214"/>
      <c r="AK644" s="214"/>
      <c r="AL644" s="214"/>
      <c r="AM644" s="214"/>
      <c r="AN644" s="214"/>
      <c r="AO644" s="214"/>
      <c r="AP644" s="214"/>
      <c r="AQ644" s="214"/>
      <c r="AR644" s="214"/>
      <c r="AS644" s="214"/>
      <c r="AT644" s="214"/>
      <c r="AU644" s="214"/>
      <c r="AV644" s="214"/>
      <c r="AW644" s="214"/>
      <c r="AX644" s="214"/>
      <c r="AY644" s="214"/>
      <c r="AZ644" s="214"/>
      <c r="BA644" s="214"/>
      <c r="BB644" s="214"/>
      <c r="BC644" s="214"/>
      <c r="BD644" s="214"/>
      <c r="BE644" s="214"/>
      <c r="BF644" s="214"/>
      <c r="BG644" s="214"/>
      <c r="BH644" s="214"/>
      <c r="BI644" s="214"/>
      <c r="BJ644" s="214"/>
      <c r="BK644" s="214"/>
      <c r="BL644" s="214"/>
      <c r="BM644" s="214"/>
      <c r="BN644" s="214"/>
      <c r="BO644" s="214"/>
      <c r="BP644" s="214"/>
      <c r="BQ644" s="214"/>
      <c r="BR644" s="214"/>
      <c r="BS644" s="214"/>
      <c r="BT644" s="214"/>
      <c r="BU644" s="214"/>
      <c r="BV644" s="214"/>
      <c r="BW644" s="214"/>
      <c r="BX644" s="214"/>
      <c r="BY644" s="214"/>
      <c r="BZ644" s="214"/>
      <c r="CA644" s="214"/>
      <c r="CB644" s="214"/>
      <c r="CC644" s="214"/>
      <c r="CD644" s="214"/>
      <c r="CE644" s="214"/>
      <c r="CF644" s="214"/>
    </row>
    <row r="645" spans="1:84" x14ac:dyDescent="0.25">
      <c r="A645" s="214"/>
      <c r="B645" s="214"/>
      <c r="C645" s="214"/>
      <c r="D645" s="214"/>
      <c r="E645" s="214"/>
      <c r="F645" s="214"/>
      <c r="G645" s="214"/>
      <c r="H645" s="214"/>
      <c r="I645" s="214"/>
      <c r="J645" s="214"/>
      <c r="K645" s="214"/>
      <c r="L645" s="214"/>
      <c r="M645" s="214"/>
      <c r="N645" s="214"/>
      <c r="O645" s="214"/>
      <c r="P645" s="214"/>
      <c r="Q645" s="214"/>
      <c r="R645" s="214"/>
      <c r="S645" s="214"/>
      <c r="T645" s="214"/>
      <c r="U645" s="214"/>
      <c r="V645" s="214"/>
      <c r="W645" s="214"/>
      <c r="X645" s="214"/>
      <c r="Y645" s="214"/>
      <c r="Z645" s="214"/>
      <c r="AA645" s="214"/>
      <c r="AB645" s="214"/>
      <c r="AC645" s="214"/>
      <c r="AD645" s="214"/>
      <c r="AE645" s="214"/>
      <c r="AF645" s="214"/>
      <c r="AG645" s="214"/>
      <c r="AH645" s="214"/>
      <c r="AI645" s="214"/>
      <c r="AJ645" s="214"/>
      <c r="AK645" s="214"/>
      <c r="AL645" s="214"/>
      <c r="AM645" s="214"/>
      <c r="AN645" s="214"/>
      <c r="AO645" s="214"/>
      <c r="AP645" s="214"/>
      <c r="AQ645" s="214"/>
      <c r="AR645" s="214"/>
      <c r="AS645" s="214"/>
      <c r="AT645" s="214"/>
      <c r="AU645" s="214"/>
      <c r="AV645" s="214"/>
      <c r="AW645" s="214"/>
      <c r="AX645" s="214"/>
      <c r="AY645" s="214"/>
      <c r="AZ645" s="214"/>
      <c r="BA645" s="214"/>
      <c r="BB645" s="214"/>
      <c r="BC645" s="214"/>
      <c r="BD645" s="214"/>
      <c r="BE645" s="214"/>
      <c r="BF645" s="214"/>
      <c r="BG645" s="214"/>
      <c r="BH645" s="214"/>
      <c r="BI645" s="214"/>
      <c r="BJ645" s="214"/>
      <c r="BK645" s="214"/>
      <c r="BL645" s="214"/>
      <c r="BM645" s="214"/>
      <c r="BN645" s="214"/>
      <c r="BO645" s="214"/>
      <c r="BP645" s="214"/>
      <c r="BQ645" s="214"/>
      <c r="BR645" s="214"/>
      <c r="BS645" s="214"/>
      <c r="BT645" s="214"/>
      <c r="BU645" s="214"/>
      <c r="BV645" s="214"/>
      <c r="BW645" s="214"/>
      <c r="BX645" s="214"/>
      <c r="BY645" s="214"/>
      <c r="BZ645" s="214"/>
      <c r="CA645" s="214"/>
      <c r="CB645" s="214"/>
      <c r="CC645" s="214"/>
      <c r="CD645" s="214"/>
      <c r="CE645" s="214"/>
      <c r="CF645" s="214"/>
    </row>
    <row r="646" spans="1:84" x14ac:dyDescent="0.25">
      <c r="A646" s="214"/>
      <c r="B646" s="214"/>
      <c r="C646" s="214"/>
      <c r="D646" s="214"/>
      <c r="E646" s="214"/>
      <c r="F646" s="214"/>
      <c r="G646" s="214"/>
      <c r="H646" s="214"/>
      <c r="I646" s="214"/>
      <c r="J646" s="214"/>
      <c r="K646" s="214"/>
      <c r="L646" s="214"/>
      <c r="M646" s="214"/>
      <c r="N646" s="214"/>
      <c r="O646" s="214"/>
      <c r="P646" s="214"/>
      <c r="Q646" s="214"/>
      <c r="R646" s="214"/>
      <c r="S646" s="214"/>
      <c r="T646" s="214"/>
      <c r="U646" s="214"/>
      <c r="V646" s="214"/>
      <c r="W646" s="214"/>
      <c r="X646" s="214"/>
      <c r="Y646" s="214"/>
      <c r="Z646" s="214"/>
      <c r="AA646" s="214"/>
      <c r="AB646" s="214"/>
      <c r="AC646" s="214"/>
      <c r="AD646" s="214"/>
      <c r="AE646" s="214"/>
      <c r="AF646" s="214"/>
      <c r="AG646" s="214"/>
      <c r="AH646" s="214"/>
      <c r="AI646" s="214"/>
      <c r="AJ646" s="214"/>
      <c r="AK646" s="214"/>
      <c r="AL646" s="214"/>
      <c r="AM646" s="214"/>
      <c r="AN646" s="214"/>
      <c r="AO646" s="214"/>
      <c r="AP646" s="214"/>
      <c r="AQ646" s="214"/>
      <c r="AR646" s="214"/>
      <c r="AS646" s="214"/>
      <c r="AT646" s="214"/>
      <c r="AU646" s="214"/>
      <c r="AV646" s="214"/>
      <c r="AW646" s="214"/>
      <c r="AX646" s="214"/>
      <c r="AY646" s="214"/>
      <c r="AZ646" s="214"/>
      <c r="BA646" s="214"/>
      <c r="BB646" s="214"/>
      <c r="BC646" s="214"/>
      <c r="BD646" s="214"/>
      <c r="BE646" s="214"/>
      <c r="BF646" s="214"/>
      <c r="BG646" s="214"/>
      <c r="BH646" s="214"/>
      <c r="BI646" s="214"/>
      <c r="BJ646" s="214"/>
      <c r="BK646" s="214"/>
      <c r="BL646" s="214"/>
      <c r="BM646" s="214"/>
      <c r="BN646" s="214"/>
      <c r="BO646" s="214"/>
      <c r="BP646" s="214"/>
      <c r="BQ646" s="214"/>
      <c r="BR646" s="214"/>
      <c r="BS646" s="214"/>
      <c r="BT646" s="214"/>
      <c r="BU646" s="214"/>
      <c r="BV646" s="214"/>
      <c r="BW646" s="214"/>
      <c r="BX646" s="214"/>
      <c r="BY646" s="214"/>
      <c r="BZ646" s="214"/>
      <c r="CA646" s="214"/>
      <c r="CB646" s="214"/>
      <c r="CC646" s="214"/>
      <c r="CD646" s="214"/>
      <c r="CE646" s="214"/>
      <c r="CF646" s="214"/>
    </row>
    <row r="647" spans="1:84" x14ac:dyDescent="0.25">
      <c r="A647" s="214"/>
      <c r="B647" s="214"/>
      <c r="C647" s="214"/>
      <c r="D647" s="214"/>
      <c r="E647" s="214"/>
      <c r="F647" s="214"/>
      <c r="G647" s="214"/>
      <c r="H647" s="214"/>
      <c r="I647" s="214"/>
      <c r="J647" s="214"/>
      <c r="K647" s="214"/>
      <c r="L647" s="214"/>
      <c r="M647" s="214"/>
      <c r="N647" s="214"/>
      <c r="O647" s="214"/>
      <c r="P647" s="214"/>
      <c r="Q647" s="214"/>
      <c r="R647" s="214"/>
      <c r="S647" s="214"/>
      <c r="T647" s="214"/>
      <c r="U647" s="214"/>
      <c r="V647" s="214"/>
      <c r="W647" s="214"/>
      <c r="X647" s="214"/>
      <c r="Y647" s="214"/>
      <c r="Z647" s="214"/>
      <c r="AA647" s="214"/>
      <c r="AB647" s="214"/>
      <c r="AC647" s="214"/>
      <c r="AD647" s="214"/>
      <c r="AE647" s="214"/>
      <c r="AF647" s="214"/>
      <c r="AG647" s="214"/>
      <c r="AH647" s="214"/>
      <c r="AI647" s="214"/>
      <c r="AJ647" s="214"/>
      <c r="AK647" s="214"/>
      <c r="AL647" s="214"/>
      <c r="AM647" s="214"/>
      <c r="AN647" s="214"/>
      <c r="AO647" s="214"/>
      <c r="AP647" s="214"/>
      <c r="AQ647" s="214"/>
      <c r="AR647" s="214"/>
      <c r="AS647" s="214"/>
      <c r="AT647" s="214"/>
      <c r="AU647" s="214"/>
      <c r="AV647" s="214"/>
      <c r="AW647" s="214"/>
      <c r="AX647" s="214"/>
      <c r="AY647" s="214"/>
      <c r="AZ647" s="214"/>
      <c r="BA647" s="214"/>
      <c r="BB647" s="214"/>
      <c r="BC647" s="214"/>
      <c r="BD647" s="214"/>
      <c r="BE647" s="214"/>
      <c r="BF647" s="214"/>
      <c r="BG647" s="214"/>
      <c r="BH647" s="214"/>
      <c r="BI647" s="214"/>
      <c r="BJ647" s="214"/>
      <c r="BK647" s="214"/>
      <c r="BL647" s="214"/>
      <c r="BM647" s="214"/>
      <c r="BN647" s="214"/>
      <c r="BO647" s="214"/>
      <c r="BP647" s="214"/>
      <c r="BQ647" s="214"/>
      <c r="BR647" s="214"/>
      <c r="BS647" s="214"/>
      <c r="BT647" s="214"/>
      <c r="BU647" s="214"/>
      <c r="BV647" s="214"/>
      <c r="BW647" s="214"/>
      <c r="BX647" s="214"/>
      <c r="BY647" s="214"/>
      <c r="BZ647" s="214"/>
      <c r="CA647" s="214"/>
      <c r="CB647" s="214"/>
      <c r="CC647" s="214"/>
      <c r="CD647" s="214"/>
      <c r="CE647" s="214"/>
      <c r="CF647" s="214"/>
    </row>
    <row r="648" spans="1:84" x14ac:dyDescent="0.25">
      <c r="A648" s="214"/>
      <c r="B648" s="214"/>
      <c r="C648" s="214"/>
      <c r="D648" s="214"/>
      <c r="E648" s="214"/>
      <c r="F648" s="214"/>
      <c r="G648" s="214"/>
      <c r="H648" s="214"/>
      <c r="I648" s="214"/>
      <c r="J648" s="214"/>
      <c r="K648" s="214"/>
      <c r="L648" s="214"/>
      <c r="M648" s="214"/>
      <c r="N648" s="214"/>
      <c r="O648" s="214"/>
      <c r="P648" s="214"/>
      <c r="Q648" s="214"/>
      <c r="R648" s="214"/>
      <c r="S648" s="214"/>
      <c r="T648" s="214"/>
      <c r="U648" s="214"/>
      <c r="V648" s="214"/>
      <c r="W648" s="214"/>
      <c r="X648" s="214"/>
      <c r="Y648" s="214"/>
      <c r="Z648" s="214"/>
      <c r="AA648" s="214"/>
      <c r="AB648" s="214"/>
      <c r="AC648" s="214"/>
      <c r="AD648" s="214"/>
      <c r="AE648" s="214"/>
      <c r="AF648" s="214"/>
      <c r="AG648" s="214"/>
      <c r="AH648" s="214"/>
      <c r="AI648" s="214"/>
      <c r="AJ648" s="214"/>
      <c r="AK648" s="214"/>
      <c r="AL648" s="214"/>
      <c r="AM648" s="214"/>
      <c r="AN648" s="214"/>
      <c r="AO648" s="214"/>
      <c r="AP648" s="214"/>
      <c r="AQ648" s="214"/>
      <c r="AR648" s="214"/>
      <c r="AS648" s="214"/>
      <c r="AT648" s="214"/>
      <c r="AU648" s="214"/>
      <c r="AV648" s="214"/>
      <c r="AW648" s="214"/>
      <c r="AX648" s="214"/>
      <c r="AY648" s="214"/>
      <c r="AZ648" s="214"/>
      <c r="BA648" s="214"/>
      <c r="BB648" s="214"/>
      <c r="BC648" s="214"/>
      <c r="BD648" s="214"/>
      <c r="BE648" s="214"/>
      <c r="BF648" s="214"/>
      <c r="BG648" s="214"/>
      <c r="BH648" s="214"/>
      <c r="BI648" s="214"/>
      <c r="BJ648" s="214"/>
      <c r="BK648" s="214"/>
      <c r="BL648" s="214"/>
      <c r="BM648" s="214"/>
      <c r="BN648" s="214"/>
      <c r="BO648" s="214"/>
      <c r="BP648" s="214"/>
      <c r="BQ648" s="214"/>
      <c r="BR648" s="214"/>
      <c r="BS648" s="214"/>
      <c r="BT648" s="214"/>
      <c r="BU648" s="214"/>
      <c r="BV648" s="214"/>
      <c r="BW648" s="214"/>
      <c r="BX648" s="214"/>
      <c r="BY648" s="214"/>
      <c r="BZ648" s="214"/>
      <c r="CA648" s="214"/>
      <c r="CB648" s="214"/>
      <c r="CC648" s="214"/>
      <c r="CD648" s="214"/>
      <c r="CE648" s="214"/>
      <c r="CF648" s="214"/>
    </row>
    <row r="649" spans="1:84" x14ac:dyDescent="0.25">
      <c r="A649" s="214"/>
      <c r="B649" s="214"/>
      <c r="C649" s="214"/>
      <c r="D649" s="214"/>
      <c r="E649" s="214"/>
      <c r="F649" s="214"/>
      <c r="G649" s="214"/>
      <c r="H649" s="214"/>
      <c r="I649" s="214"/>
      <c r="J649" s="214"/>
      <c r="K649" s="214"/>
      <c r="L649" s="214"/>
      <c r="M649" s="214"/>
      <c r="N649" s="214"/>
      <c r="O649" s="214"/>
      <c r="P649" s="214"/>
      <c r="Q649" s="214"/>
      <c r="R649" s="214"/>
      <c r="S649" s="214"/>
      <c r="T649" s="214"/>
      <c r="U649" s="214"/>
      <c r="V649" s="214"/>
      <c r="W649" s="214"/>
      <c r="X649" s="214"/>
      <c r="Y649" s="214"/>
      <c r="Z649" s="214"/>
      <c r="AA649" s="214"/>
      <c r="AB649" s="214"/>
      <c r="AC649" s="214"/>
      <c r="AD649" s="214"/>
      <c r="AE649" s="214"/>
      <c r="AF649" s="214"/>
      <c r="AG649" s="214"/>
      <c r="AH649" s="214"/>
      <c r="AI649" s="214"/>
      <c r="AJ649" s="214"/>
      <c r="AK649" s="214"/>
      <c r="AL649" s="214"/>
      <c r="AM649" s="214"/>
      <c r="AN649" s="214"/>
      <c r="AO649" s="214"/>
      <c r="AP649" s="214"/>
      <c r="AQ649" s="214"/>
      <c r="AR649" s="214"/>
      <c r="AS649" s="214"/>
      <c r="AT649" s="214"/>
      <c r="AU649" s="214"/>
      <c r="AV649" s="214"/>
      <c r="AW649" s="214"/>
      <c r="AX649" s="214"/>
      <c r="AY649" s="214"/>
      <c r="AZ649" s="214"/>
      <c r="BA649" s="214"/>
      <c r="BB649" s="214"/>
      <c r="BC649" s="214"/>
      <c r="BD649" s="214"/>
      <c r="BE649" s="214"/>
      <c r="BF649" s="214"/>
      <c r="BG649" s="214"/>
      <c r="BH649" s="214"/>
      <c r="BI649" s="214"/>
      <c r="BJ649" s="214"/>
      <c r="BK649" s="214"/>
      <c r="BL649" s="214"/>
      <c r="BM649" s="214"/>
      <c r="BN649" s="214"/>
      <c r="BO649" s="214"/>
      <c r="BP649" s="214"/>
      <c r="BQ649" s="214"/>
      <c r="BR649" s="214"/>
      <c r="BS649" s="214"/>
      <c r="BT649" s="214"/>
      <c r="BU649" s="214"/>
      <c r="BV649" s="214"/>
      <c r="BW649" s="214"/>
      <c r="BX649" s="214"/>
      <c r="BY649" s="214"/>
      <c r="BZ649" s="214"/>
      <c r="CA649" s="214"/>
      <c r="CB649" s="214"/>
      <c r="CC649" s="214"/>
      <c r="CD649" s="214"/>
      <c r="CE649" s="214"/>
      <c r="CF649" s="214"/>
    </row>
    <row r="650" spans="1:84" x14ac:dyDescent="0.25">
      <c r="A650" s="214"/>
      <c r="B650" s="214"/>
      <c r="C650" s="214"/>
      <c r="D650" s="214"/>
      <c r="E650" s="214"/>
      <c r="F650" s="214"/>
      <c r="G650" s="214"/>
      <c r="H650" s="214"/>
      <c r="I650" s="214"/>
      <c r="J650" s="214"/>
      <c r="K650" s="214"/>
      <c r="L650" s="214"/>
      <c r="M650" s="214"/>
      <c r="N650" s="214"/>
      <c r="O650" s="214"/>
      <c r="P650" s="214"/>
      <c r="Q650" s="214"/>
      <c r="R650" s="214"/>
      <c r="S650" s="214"/>
      <c r="T650" s="214"/>
      <c r="U650" s="214"/>
      <c r="V650" s="214"/>
      <c r="W650" s="214"/>
      <c r="X650" s="214"/>
      <c r="Y650" s="214"/>
      <c r="Z650" s="214"/>
      <c r="AA650" s="214"/>
      <c r="AB650" s="214"/>
      <c r="AC650" s="214"/>
      <c r="AD650" s="214"/>
      <c r="AE650" s="214"/>
      <c r="AF650" s="214"/>
      <c r="AG650" s="214"/>
      <c r="AH650" s="214"/>
      <c r="AI650" s="214"/>
      <c r="AJ650" s="214"/>
      <c r="AK650" s="214"/>
      <c r="AL650" s="214"/>
      <c r="AM650" s="214"/>
      <c r="AN650" s="214"/>
      <c r="AO650" s="214"/>
      <c r="AP650" s="214"/>
      <c r="AQ650" s="214"/>
      <c r="AR650" s="214"/>
      <c r="AS650" s="214"/>
      <c r="AT650" s="214"/>
      <c r="AU650" s="214"/>
      <c r="AV650" s="214"/>
      <c r="AW650" s="214"/>
      <c r="AX650" s="214"/>
      <c r="AY650" s="214"/>
      <c r="AZ650" s="214"/>
      <c r="BA650" s="214"/>
      <c r="BB650" s="214"/>
      <c r="BC650" s="214"/>
      <c r="BD650" s="214"/>
      <c r="BE650" s="214"/>
      <c r="BF650" s="214"/>
      <c r="BG650" s="214"/>
      <c r="BH650" s="214"/>
      <c r="BI650" s="214"/>
      <c r="BJ650" s="214"/>
      <c r="BK650" s="214"/>
      <c r="BL650" s="214"/>
      <c r="BM650" s="214"/>
      <c r="BN650" s="214"/>
      <c r="BO650" s="214"/>
      <c r="BP650" s="214"/>
      <c r="BQ650" s="214"/>
      <c r="BR650" s="214"/>
      <c r="BS650" s="214"/>
      <c r="BT650" s="214"/>
      <c r="BU650" s="214"/>
      <c r="BV650" s="214"/>
      <c r="BW650" s="214"/>
      <c r="BX650" s="214"/>
      <c r="BY650" s="214"/>
      <c r="BZ650" s="214"/>
      <c r="CA650" s="214"/>
      <c r="CB650" s="214"/>
      <c r="CC650" s="214"/>
      <c r="CD650" s="214"/>
      <c r="CE650" s="214"/>
      <c r="CF650" s="214"/>
    </row>
    <row r="651" spans="1:84" x14ac:dyDescent="0.25">
      <c r="A651" s="214"/>
      <c r="B651" s="214"/>
      <c r="C651" s="214"/>
      <c r="D651" s="214"/>
      <c r="E651" s="214"/>
      <c r="F651" s="214"/>
      <c r="G651" s="214"/>
      <c r="H651" s="214"/>
      <c r="I651" s="214"/>
      <c r="J651" s="214"/>
      <c r="K651" s="214"/>
      <c r="L651" s="214"/>
      <c r="M651" s="214"/>
      <c r="N651" s="214"/>
      <c r="O651" s="214"/>
      <c r="P651" s="214"/>
      <c r="Q651" s="214"/>
      <c r="R651" s="214"/>
      <c r="S651" s="214"/>
      <c r="T651" s="214"/>
      <c r="U651" s="214"/>
      <c r="V651" s="214"/>
      <c r="W651" s="214"/>
      <c r="X651" s="214"/>
      <c r="Y651" s="214"/>
      <c r="Z651" s="214"/>
      <c r="AA651" s="214"/>
      <c r="AB651" s="214"/>
      <c r="AC651" s="214"/>
      <c r="AD651" s="214"/>
      <c r="AE651" s="214"/>
      <c r="AF651" s="214"/>
      <c r="AG651" s="214"/>
      <c r="AH651" s="214"/>
      <c r="AI651" s="214"/>
      <c r="AJ651" s="214"/>
      <c r="AK651" s="214"/>
      <c r="AL651" s="214"/>
      <c r="AM651" s="214"/>
      <c r="AN651" s="214"/>
      <c r="AO651" s="214"/>
      <c r="AP651" s="214"/>
      <c r="AQ651" s="214"/>
      <c r="AR651" s="214"/>
      <c r="AS651" s="214"/>
      <c r="AT651" s="214"/>
      <c r="AU651" s="214"/>
      <c r="AV651" s="214"/>
      <c r="AW651" s="214"/>
      <c r="AX651" s="214"/>
      <c r="AY651" s="214"/>
      <c r="AZ651" s="214"/>
      <c r="BA651" s="214"/>
      <c r="BB651" s="214"/>
      <c r="BC651" s="214"/>
      <c r="BD651" s="214"/>
      <c r="BE651" s="214"/>
      <c r="BF651" s="214"/>
      <c r="BG651" s="214"/>
      <c r="BH651" s="214"/>
      <c r="BI651" s="214"/>
      <c r="BJ651" s="214"/>
      <c r="BK651" s="214"/>
      <c r="BL651" s="214"/>
      <c r="BM651" s="214"/>
      <c r="BN651" s="214"/>
      <c r="BO651" s="214"/>
      <c r="BP651" s="214"/>
      <c r="BQ651" s="214"/>
      <c r="BR651" s="214"/>
      <c r="BS651" s="214"/>
      <c r="BT651" s="214"/>
      <c r="BU651" s="214"/>
      <c r="BV651" s="214"/>
      <c r="BW651" s="214"/>
      <c r="BX651" s="214"/>
      <c r="BY651" s="214"/>
      <c r="BZ651" s="214"/>
      <c r="CA651" s="214"/>
      <c r="CB651" s="214"/>
      <c r="CC651" s="214"/>
      <c r="CD651" s="214"/>
      <c r="CE651" s="214"/>
      <c r="CF651" s="214"/>
    </row>
    <row r="652" spans="1:84" x14ac:dyDescent="0.25">
      <c r="A652" s="214"/>
      <c r="B652" s="214"/>
      <c r="C652" s="214"/>
      <c r="D652" s="214"/>
      <c r="E652" s="214"/>
      <c r="F652" s="214"/>
      <c r="G652" s="214"/>
      <c r="H652" s="214"/>
      <c r="I652" s="214"/>
      <c r="J652" s="214"/>
      <c r="K652" s="214"/>
      <c r="L652" s="214"/>
      <c r="M652" s="214"/>
      <c r="N652" s="214"/>
      <c r="O652" s="214"/>
      <c r="P652" s="214"/>
      <c r="Q652" s="214"/>
      <c r="R652" s="214"/>
      <c r="S652" s="214"/>
      <c r="T652" s="214"/>
      <c r="U652" s="214"/>
      <c r="V652" s="214"/>
      <c r="W652" s="214"/>
      <c r="X652" s="214"/>
      <c r="Y652" s="214"/>
      <c r="Z652" s="214"/>
      <c r="AA652" s="214"/>
      <c r="AB652" s="214"/>
      <c r="AC652" s="214"/>
      <c r="AD652" s="214"/>
      <c r="AE652" s="214"/>
      <c r="AF652" s="214"/>
      <c r="AG652" s="214"/>
      <c r="AH652" s="214"/>
      <c r="AI652" s="214"/>
      <c r="AJ652" s="214"/>
      <c r="AK652" s="214"/>
      <c r="AL652" s="214"/>
      <c r="AM652" s="214"/>
      <c r="AN652" s="214"/>
      <c r="AO652" s="214"/>
      <c r="AP652" s="214"/>
      <c r="AQ652" s="214"/>
      <c r="AR652" s="214"/>
      <c r="AS652" s="214"/>
      <c r="AT652" s="214"/>
      <c r="AU652" s="214"/>
      <c r="AV652" s="214"/>
      <c r="AW652" s="214"/>
      <c r="AX652" s="214"/>
      <c r="AY652" s="214"/>
      <c r="AZ652" s="214"/>
      <c r="BA652" s="214"/>
      <c r="BB652" s="214"/>
      <c r="BC652" s="214"/>
      <c r="BD652" s="214"/>
      <c r="BE652" s="214"/>
      <c r="BF652" s="214"/>
      <c r="BG652" s="214"/>
      <c r="BH652" s="214"/>
      <c r="BI652" s="214"/>
      <c r="BJ652" s="214"/>
      <c r="BK652" s="214"/>
      <c r="BL652" s="214"/>
      <c r="BM652" s="214"/>
      <c r="BN652" s="214"/>
      <c r="BO652" s="214"/>
      <c r="BP652" s="214"/>
      <c r="BQ652" s="214"/>
      <c r="BR652" s="214"/>
      <c r="BS652" s="214"/>
      <c r="BT652" s="214"/>
      <c r="BU652" s="214"/>
      <c r="BV652" s="214"/>
      <c r="BW652" s="214"/>
      <c r="BX652" s="214"/>
      <c r="BY652" s="214"/>
      <c r="BZ652" s="214"/>
      <c r="CA652" s="214"/>
      <c r="CB652" s="214"/>
      <c r="CC652" s="214"/>
      <c r="CD652" s="214"/>
      <c r="CE652" s="214"/>
      <c r="CF652" s="214"/>
    </row>
    <row r="653" spans="1:84" x14ac:dyDescent="0.25">
      <c r="A653" s="214"/>
      <c r="B653" s="214"/>
      <c r="C653" s="214"/>
      <c r="D653" s="214"/>
      <c r="E653" s="214"/>
      <c r="F653" s="214"/>
      <c r="G653" s="214"/>
      <c r="H653" s="214"/>
      <c r="I653" s="214"/>
      <c r="J653" s="214"/>
      <c r="K653" s="214"/>
      <c r="L653" s="214"/>
      <c r="M653" s="214"/>
      <c r="N653" s="214"/>
      <c r="O653" s="214"/>
      <c r="P653" s="214"/>
      <c r="Q653" s="214"/>
      <c r="R653" s="214"/>
      <c r="S653" s="214"/>
      <c r="T653" s="214"/>
      <c r="U653" s="214"/>
      <c r="V653" s="214"/>
      <c r="W653" s="214"/>
      <c r="X653" s="214"/>
      <c r="Y653" s="214"/>
      <c r="Z653" s="214"/>
      <c r="AA653" s="214"/>
      <c r="AB653" s="214"/>
      <c r="AC653" s="214"/>
      <c r="AD653" s="214"/>
      <c r="AE653" s="214"/>
      <c r="AF653" s="214"/>
      <c r="AG653" s="214"/>
      <c r="AH653" s="214"/>
      <c r="AI653" s="214"/>
      <c r="AJ653" s="214"/>
      <c r="AK653" s="214"/>
      <c r="AL653" s="214"/>
      <c r="AM653" s="214"/>
      <c r="AN653" s="214"/>
      <c r="AO653" s="214"/>
      <c r="AP653" s="214"/>
      <c r="AQ653" s="214"/>
      <c r="AR653" s="214"/>
      <c r="AS653" s="214"/>
      <c r="AT653" s="214"/>
      <c r="AU653" s="214"/>
      <c r="AV653" s="214"/>
      <c r="AW653" s="214"/>
      <c r="AX653" s="214"/>
      <c r="AY653" s="214"/>
      <c r="AZ653" s="214"/>
      <c r="BA653" s="214"/>
      <c r="BB653" s="214"/>
      <c r="BC653" s="214"/>
      <c r="BD653" s="214"/>
      <c r="BE653" s="214"/>
      <c r="BF653" s="214"/>
      <c r="BG653" s="214"/>
      <c r="BH653" s="214"/>
      <c r="BI653" s="214"/>
      <c r="BJ653" s="214"/>
      <c r="BK653" s="214"/>
      <c r="BL653" s="214"/>
      <c r="BM653" s="214"/>
      <c r="BN653" s="214"/>
      <c r="BO653" s="214"/>
      <c r="BP653" s="214"/>
      <c r="BQ653" s="214"/>
      <c r="BR653" s="214"/>
      <c r="BS653" s="214"/>
      <c r="BT653" s="214"/>
      <c r="BU653" s="214"/>
      <c r="BV653" s="214"/>
      <c r="BW653" s="214"/>
      <c r="BX653" s="214"/>
      <c r="BY653" s="214"/>
      <c r="BZ653" s="214"/>
      <c r="CA653" s="214"/>
      <c r="CB653" s="214"/>
      <c r="CC653" s="214"/>
      <c r="CD653" s="214"/>
      <c r="CE653" s="214"/>
      <c r="CF653" s="214"/>
    </row>
    <row r="654" spans="1:84" x14ac:dyDescent="0.25">
      <c r="A654" s="214"/>
      <c r="B654" s="214"/>
      <c r="C654" s="214"/>
      <c r="D654" s="214"/>
      <c r="E654" s="214"/>
      <c r="F654" s="214"/>
      <c r="G654" s="214"/>
      <c r="H654" s="214"/>
      <c r="I654" s="214"/>
      <c r="J654" s="214"/>
      <c r="K654" s="214"/>
      <c r="L654" s="214"/>
      <c r="M654" s="214"/>
      <c r="N654" s="214"/>
      <c r="O654" s="214"/>
      <c r="P654" s="214"/>
      <c r="Q654" s="214"/>
      <c r="R654" s="214"/>
      <c r="S654" s="214"/>
      <c r="T654" s="214"/>
      <c r="U654" s="214"/>
      <c r="V654" s="214"/>
      <c r="W654" s="214"/>
      <c r="X654" s="214"/>
      <c r="Y654" s="214"/>
      <c r="Z654" s="214"/>
      <c r="AA654" s="214"/>
      <c r="AB654" s="214"/>
      <c r="AC654" s="214"/>
      <c r="AD654" s="214"/>
      <c r="AE654" s="214"/>
      <c r="AF654" s="214"/>
      <c r="AG654" s="214"/>
      <c r="AH654" s="214"/>
      <c r="AI654" s="214"/>
      <c r="AJ654" s="214"/>
      <c r="AK654" s="214"/>
      <c r="AL654" s="214"/>
      <c r="AM654" s="214"/>
      <c r="AN654" s="214"/>
      <c r="AO654" s="214"/>
      <c r="AP654" s="214"/>
      <c r="AQ654" s="214"/>
      <c r="AR654" s="214"/>
      <c r="AS654" s="214"/>
      <c r="AT654" s="214"/>
      <c r="AU654" s="214"/>
      <c r="AV654" s="214"/>
      <c r="AW654" s="214"/>
      <c r="AX654" s="214"/>
      <c r="AY654" s="214"/>
      <c r="AZ654" s="214"/>
      <c r="BA654" s="214"/>
      <c r="BB654" s="214"/>
      <c r="BC654" s="214"/>
      <c r="BD654" s="214"/>
      <c r="BE654" s="214"/>
      <c r="BF654" s="214"/>
      <c r="BG654" s="214"/>
      <c r="BH654" s="214"/>
      <c r="BI654" s="214"/>
      <c r="BJ654" s="214"/>
      <c r="BK654" s="214"/>
      <c r="BL654" s="214"/>
      <c r="BM654" s="214"/>
      <c r="BN654" s="214"/>
      <c r="BO654" s="214"/>
      <c r="BP654" s="214"/>
      <c r="BQ654" s="214"/>
      <c r="BR654" s="214"/>
      <c r="BS654" s="214"/>
      <c r="BT654" s="214"/>
      <c r="BU654" s="214"/>
      <c r="BV654" s="214"/>
      <c r="BW654" s="214"/>
      <c r="BX654" s="214"/>
      <c r="BY654" s="214"/>
      <c r="BZ654" s="214"/>
      <c r="CA654" s="214"/>
      <c r="CB654" s="214"/>
      <c r="CC654" s="214"/>
      <c r="CD654" s="214"/>
      <c r="CE654" s="214"/>
      <c r="CF654" s="214"/>
    </row>
    <row r="655" spans="1:84" x14ac:dyDescent="0.25">
      <c r="A655" s="214"/>
      <c r="B655" s="214"/>
      <c r="C655" s="214"/>
      <c r="D655" s="214"/>
      <c r="E655" s="214"/>
      <c r="F655" s="214"/>
      <c r="G655" s="214"/>
      <c r="H655" s="214"/>
      <c r="I655" s="214"/>
      <c r="J655" s="214"/>
      <c r="K655" s="214"/>
      <c r="L655" s="214"/>
      <c r="M655" s="214"/>
      <c r="N655" s="214"/>
      <c r="O655" s="214"/>
      <c r="P655" s="214"/>
      <c r="Q655" s="214"/>
      <c r="R655" s="214"/>
      <c r="S655" s="214"/>
      <c r="T655" s="214"/>
      <c r="U655" s="214"/>
      <c r="V655" s="214"/>
      <c r="W655" s="214"/>
      <c r="X655" s="214"/>
      <c r="Y655" s="214"/>
      <c r="Z655" s="214"/>
      <c r="AA655" s="214"/>
      <c r="AB655" s="214"/>
      <c r="AC655" s="214"/>
      <c r="AD655" s="214"/>
      <c r="AE655" s="214"/>
      <c r="AF655" s="214"/>
      <c r="AG655" s="214"/>
      <c r="AH655" s="214"/>
      <c r="AI655" s="214"/>
      <c r="AJ655" s="214"/>
      <c r="AK655" s="214"/>
      <c r="AL655" s="214"/>
      <c r="AM655" s="214"/>
      <c r="AN655" s="214"/>
      <c r="AO655" s="214"/>
      <c r="AP655" s="214"/>
      <c r="AQ655" s="214"/>
      <c r="AR655" s="214"/>
      <c r="AS655" s="214"/>
      <c r="AT655" s="214"/>
      <c r="AU655" s="214"/>
      <c r="AV655" s="214"/>
      <c r="AW655" s="214"/>
      <c r="AX655" s="214"/>
      <c r="AY655" s="214"/>
      <c r="AZ655" s="214"/>
      <c r="BA655" s="214"/>
      <c r="BB655" s="214"/>
      <c r="BC655" s="214"/>
      <c r="BD655" s="214"/>
      <c r="BE655" s="214"/>
      <c r="BF655" s="214"/>
      <c r="BG655" s="214"/>
      <c r="BH655" s="214"/>
      <c r="BI655" s="214"/>
      <c r="BJ655" s="214"/>
      <c r="BK655" s="214"/>
      <c r="BL655" s="214"/>
      <c r="BM655" s="214"/>
      <c r="BN655" s="214"/>
      <c r="BO655" s="214"/>
      <c r="BP655" s="214"/>
      <c r="BQ655" s="214"/>
      <c r="BR655" s="214"/>
      <c r="BS655" s="214"/>
      <c r="BT655" s="214"/>
      <c r="BU655" s="214"/>
      <c r="BV655" s="214"/>
      <c r="BW655" s="214"/>
      <c r="BX655" s="214"/>
      <c r="BY655" s="214"/>
      <c r="BZ655" s="214"/>
      <c r="CA655" s="214"/>
      <c r="CB655" s="214"/>
      <c r="CC655" s="214"/>
      <c r="CD655" s="214"/>
      <c r="CE655" s="214"/>
      <c r="CF655" s="214"/>
    </row>
    <row r="656" spans="1:84" x14ac:dyDescent="0.25">
      <c r="A656" s="214"/>
      <c r="B656" s="214"/>
      <c r="C656" s="214"/>
      <c r="D656" s="214"/>
      <c r="E656" s="214"/>
      <c r="F656" s="214"/>
      <c r="G656" s="214"/>
      <c r="H656" s="214"/>
      <c r="I656" s="214"/>
      <c r="J656" s="214"/>
      <c r="K656" s="214"/>
      <c r="L656" s="214"/>
      <c r="M656" s="214"/>
      <c r="N656" s="214"/>
      <c r="O656" s="214"/>
      <c r="P656" s="214"/>
      <c r="Q656" s="214"/>
      <c r="R656" s="214"/>
      <c r="S656" s="214"/>
      <c r="T656" s="214"/>
      <c r="U656" s="214"/>
      <c r="V656" s="214"/>
      <c r="W656" s="214"/>
      <c r="X656" s="214"/>
      <c r="Y656" s="214"/>
      <c r="Z656" s="214"/>
      <c r="AA656" s="214"/>
      <c r="AB656" s="214"/>
      <c r="AC656" s="214"/>
      <c r="AD656" s="214"/>
      <c r="AE656" s="214"/>
      <c r="AF656" s="214"/>
      <c r="AG656" s="214"/>
      <c r="AH656" s="214"/>
      <c r="AI656" s="214"/>
      <c r="AJ656" s="214"/>
      <c r="AK656" s="214"/>
      <c r="AL656" s="214"/>
      <c r="AM656" s="214"/>
      <c r="AN656" s="214"/>
      <c r="AO656" s="214"/>
      <c r="AP656" s="214"/>
      <c r="AQ656" s="214"/>
      <c r="AR656" s="214"/>
      <c r="AS656" s="214"/>
      <c r="AT656" s="214"/>
      <c r="AU656" s="214"/>
      <c r="AV656" s="214"/>
      <c r="AW656" s="214"/>
      <c r="AX656" s="214"/>
      <c r="AY656" s="214"/>
      <c r="AZ656" s="214"/>
      <c r="BA656" s="214"/>
      <c r="BB656" s="214"/>
      <c r="BC656" s="214"/>
      <c r="BD656" s="214"/>
      <c r="BE656" s="214"/>
      <c r="BF656" s="214"/>
      <c r="BG656" s="214"/>
      <c r="BH656" s="214"/>
      <c r="BI656" s="214"/>
      <c r="BJ656" s="214"/>
      <c r="BK656" s="214"/>
      <c r="BL656" s="214"/>
      <c r="BM656" s="214"/>
      <c r="BN656" s="214"/>
      <c r="BO656" s="214"/>
      <c r="BP656" s="214"/>
      <c r="BQ656" s="214"/>
      <c r="BR656" s="214"/>
      <c r="BS656" s="214"/>
      <c r="BT656" s="214"/>
      <c r="BU656" s="214"/>
      <c r="BV656" s="214"/>
      <c r="BW656" s="214"/>
      <c r="BX656" s="214"/>
      <c r="BY656" s="214"/>
      <c r="BZ656" s="214"/>
      <c r="CA656" s="214"/>
      <c r="CB656" s="214"/>
      <c r="CC656" s="214"/>
      <c r="CD656" s="214"/>
      <c r="CE656" s="214"/>
      <c r="CF656" s="214"/>
    </row>
    <row r="657" spans="1:84" x14ac:dyDescent="0.25">
      <c r="A657" s="214"/>
      <c r="B657" s="214"/>
      <c r="C657" s="214"/>
      <c r="D657" s="214"/>
      <c r="E657" s="214"/>
      <c r="F657" s="214"/>
      <c r="G657" s="214"/>
      <c r="H657" s="214"/>
      <c r="I657" s="214"/>
      <c r="J657" s="214"/>
      <c r="K657" s="214"/>
      <c r="L657" s="214"/>
      <c r="M657" s="214"/>
      <c r="N657" s="214"/>
      <c r="O657" s="214"/>
      <c r="P657" s="214"/>
      <c r="Q657" s="214"/>
      <c r="R657" s="214"/>
      <c r="S657" s="214"/>
      <c r="T657" s="214"/>
      <c r="U657" s="214"/>
      <c r="V657" s="214"/>
      <c r="W657" s="214"/>
      <c r="X657" s="214"/>
      <c r="Y657" s="214"/>
      <c r="Z657" s="214"/>
      <c r="AA657" s="214"/>
      <c r="AB657" s="214"/>
      <c r="AC657" s="214"/>
      <c r="AD657" s="214"/>
      <c r="AE657" s="214"/>
      <c r="AF657" s="214"/>
      <c r="AG657" s="214"/>
      <c r="AH657" s="214"/>
      <c r="AI657" s="214"/>
      <c r="AJ657" s="214"/>
      <c r="AK657" s="214"/>
      <c r="AL657" s="214"/>
      <c r="AM657" s="214"/>
      <c r="AN657" s="214"/>
      <c r="AO657" s="214"/>
      <c r="AP657" s="214"/>
      <c r="AQ657" s="214"/>
      <c r="AR657" s="214"/>
      <c r="AS657" s="214"/>
      <c r="AT657" s="214"/>
      <c r="AU657" s="214"/>
      <c r="AV657" s="214"/>
      <c r="AW657" s="214"/>
      <c r="AX657" s="214"/>
      <c r="AY657" s="214"/>
      <c r="AZ657" s="214"/>
      <c r="BA657" s="214"/>
      <c r="BB657" s="214"/>
      <c r="BC657" s="214"/>
      <c r="BD657" s="214"/>
      <c r="BE657" s="214"/>
      <c r="BF657" s="214"/>
      <c r="BG657" s="214"/>
      <c r="BH657" s="214"/>
      <c r="BI657" s="214"/>
      <c r="BJ657" s="214"/>
      <c r="BK657" s="214"/>
      <c r="BL657" s="214"/>
      <c r="BM657" s="214"/>
      <c r="BN657" s="214"/>
      <c r="BO657" s="214"/>
      <c r="BP657" s="214"/>
      <c r="BQ657" s="214"/>
      <c r="BR657" s="214"/>
      <c r="BS657" s="214"/>
      <c r="BT657" s="214"/>
      <c r="BU657" s="214"/>
      <c r="BV657" s="214"/>
      <c r="BW657" s="214"/>
      <c r="BX657" s="214"/>
      <c r="BY657" s="214"/>
      <c r="BZ657" s="214"/>
      <c r="CA657" s="214"/>
      <c r="CB657" s="214"/>
      <c r="CC657" s="214"/>
      <c r="CD657" s="214"/>
      <c r="CE657" s="214"/>
      <c r="CF657" s="214"/>
    </row>
    <row r="658" spans="1:84" x14ac:dyDescent="0.25">
      <c r="A658" s="214"/>
      <c r="B658" s="214"/>
      <c r="C658" s="214"/>
      <c r="D658" s="214"/>
      <c r="E658" s="214"/>
      <c r="F658" s="214"/>
      <c r="G658" s="214"/>
      <c r="H658" s="214"/>
      <c r="I658" s="214"/>
      <c r="J658" s="214"/>
      <c r="K658" s="214"/>
      <c r="L658" s="214"/>
      <c r="M658" s="214"/>
      <c r="N658" s="214"/>
      <c r="O658" s="214"/>
      <c r="P658" s="214"/>
      <c r="Q658" s="214"/>
      <c r="R658" s="214"/>
      <c r="S658" s="214"/>
      <c r="T658" s="214"/>
      <c r="U658" s="214"/>
      <c r="V658" s="214"/>
      <c r="W658" s="214"/>
      <c r="X658" s="214"/>
      <c r="Y658" s="214"/>
      <c r="Z658" s="214"/>
      <c r="AA658" s="214"/>
      <c r="AB658" s="214"/>
      <c r="AC658" s="214"/>
      <c r="AD658" s="214"/>
      <c r="AE658" s="214"/>
      <c r="AF658" s="214"/>
      <c r="AG658" s="214"/>
      <c r="AH658" s="214"/>
      <c r="AI658" s="214"/>
      <c r="AJ658" s="214"/>
      <c r="AK658" s="214"/>
      <c r="AL658" s="214"/>
      <c r="AM658" s="214"/>
      <c r="AN658" s="214"/>
      <c r="AO658" s="214"/>
      <c r="AP658" s="214"/>
      <c r="AQ658" s="214"/>
      <c r="AR658" s="214"/>
      <c r="AS658" s="214"/>
      <c r="AT658" s="214"/>
      <c r="AU658" s="214"/>
      <c r="AV658" s="214"/>
      <c r="AW658" s="214"/>
      <c r="AX658" s="214"/>
      <c r="AY658" s="214"/>
      <c r="AZ658" s="214"/>
      <c r="BA658" s="214"/>
      <c r="BB658" s="214"/>
      <c r="BC658" s="214"/>
      <c r="BD658" s="214"/>
      <c r="BE658" s="214"/>
      <c r="BF658" s="214"/>
      <c r="BG658" s="214"/>
      <c r="BH658" s="214"/>
      <c r="BI658" s="214"/>
      <c r="BJ658" s="214"/>
      <c r="BK658" s="214"/>
      <c r="BL658" s="214"/>
      <c r="BM658" s="214"/>
      <c r="BN658" s="214"/>
      <c r="BO658" s="214"/>
      <c r="BP658" s="214"/>
      <c r="BQ658" s="214"/>
      <c r="BR658" s="214"/>
      <c r="BS658" s="214"/>
      <c r="BT658" s="214"/>
      <c r="BU658" s="214"/>
      <c r="BV658" s="214"/>
      <c r="BW658" s="214"/>
      <c r="BX658" s="214"/>
      <c r="BY658" s="214"/>
      <c r="BZ658" s="214"/>
      <c r="CA658" s="214"/>
      <c r="CB658" s="214"/>
      <c r="CC658" s="214"/>
      <c r="CD658" s="214"/>
      <c r="CE658" s="214"/>
      <c r="CF658" s="214"/>
    </row>
    <row r="659" spans="1:84" x14ac:dyDescent="0.25">
      <c r="A659" s="214"/>
      <c r="B659" s="214"/>
      <c r="C659" s="214"/>
      <c r="D659" s="214"/>
      <c r="E659" s="214"/>
      <c r="F659" s="214"/>
      <c r="G659" s="214"/>
      <c r="H659" s="214"/>
      <c r="I659" s="214"/>
      <c r="J659" s="214"/>
      <c r="K659" s="214"/>
      <c r="L659" s="214"/>
      <c r="M659" s="214"/>
      <c r="N659" s="214"/>
      <c r="O659" s="214"/>
      <c r="P659" s="214"/>
      <c r="Q659" s="214"/>
      <c r="R659" s="214"/>
      <c r="S659" s="214"/>
      <c r="T659" s="214"/>
      <c r="U659" s="214"/>
      <c r="V659" s="214"/>
      <c r="W659" s="214"/>
      <c r="X659" s="214"/>
      <c r="Y659" s="214"/>
      <c r="Z659" s="214"/>
      <c r="AA659" s="214"/>
      <c r="AB659" s="214"/>
      <c r="AC659" s="214"/>
      <c r="AD659" s="214"/>
      <c r="AE659" s="214"/>
      <c r="AF659" s="214"/>
      <c r="AG659" s="214"/>
      <c r="AH659" s="214"/>
      <c r="AI659" s="214"/>
      <c r="AJ659" s="214"/>
      <c r="AK659" s="214"/>
      <c r="AL659" s="214"/>
      <c r="AM659" s="214"/>
      <c r="AN659" s="214"/>
      <c r="AO659" s="214"/>
      <c r="AP659" s="214"/>
      <c r="AQ659" s="214"/>
      <c r="AR659" s="214"/>
      <c r="AS659" s="214"/>
      <c r="AT659" s="214"/>
      <c r="AU659" s="214"/>
      <c r="AV659" s="214"/>
      <c r="AW659" s="214"/>
      <c r="AX659" s="214"/>
      <c r="AY659" s="214"/>
      <c r="AZ659" s="214"/>
      <c r="BA659" s="214"/>
      <c r="BB659" s="214"/>
      <c r="BC659" s="214"/>
      <c r="BD659" s="214"/>
      <c r="BE659" s="214"/>
      <c r="BF659" s="214"/>
      <c r="BG659" s="214"/>
      <c r="BH659" s="214"/>
      <c r="BI659" s="214"/>
      <c r="BJ659" s="214"/>
      <c r="BK659" s="214"/>
      <c r="BL659" s="214"/>
      <c r="BM659" s="214"/>
      <c r="BN659" s="214"/>
      <c r="BO659" s="214"/>
      <c r="BP659" s="214"/>
      <c r="BQ659" s="214"/>
      <c r="BR659" s="214"/>
      <c r="BS659" s="214"/>
      <c r="BT659" s="214"/>
      <c r="BU659" s="214"/>
      <c r="BV659" s="214"/>
      <c r="BW659" s="214"/>
      <c r="BX659" s="214"/>
      <c r="BY659" s="214"/>
      <c r="BZ659" s="214"/>
      <c r="CA659" s="214"/>
      <c r="CB659" s="214"/>
      <c r="CC659" s="214"/>
      <c r="CD659" s="214"/>
      <c r="CE659" s="214"/>
      <c r="CF659" s="214"/>
    </row>
    <row r="660" spans="1:84" x14ac:dyDescent="0.25">
      <c r="A660" s="214"/>
      <c r="B660" s="214"/>
      <c r="C660" s="214"/>
      <c r="D660" s="214"/>
      <c r="E660" s="214"/>
      <c r="F660" s="214"/>
      <c r="G660" s="214"/>
      <c r="H660" s="214"/>
      <c r="I660" s="214"/>
      <c r="J660" s="214"/>
      <c r="K660" s="214"/>
      <c r="L660" s="214"/>
      <c r="M660" s="214"/>
      <c r="N660" s="214"/>
      <c r="O660" s="214"/>
      <c r="P660" s="214"/>
      <c r="Q660" s="214"/>
      <c r="R660" s="214"/>
      <c r="S660" s="214"/>
      <c r="T660" s="214"/>
      <c r="U660" s="214"/>
      <c r="V660" s="214"/>
      <c r="W660" s="214"/>
      <c r="X660" s="214"/>
      <c r="Y660" s="214"/>
      <c r="Z660" s="214"/>
      <c r="AA660" s="214"/>
      <c r="AB660" s="214"/>
      <c r="AC660" s="214"/>
      <c r="AD660" s="214"/>
      <c r="AE660" s="214"/>
      <c r="AF660" s="214"/>
      <c r="AG660" s="214"/>
      <c r="AH660" s="214"/>
      <c r="AI660" s="214"/>
      <c r="AJ660" s="214"/>
      <c r="AK660" s="214"/>
      <c r="AL660" s="214"/>
      <c r="AM660" s="214"/>
      <c r="AN660" s="214"/>
      <c r="AO660" s="214"/>
      <c r="AP660" s="214"/>
      <c r="AQ660" s="214"/>
      <c r="AR660" s="214"/>
      <c r="AS660" s="214"/>
      <c r="AT660" s="214"/>
      <c r="AU660" s="214"/>
      <c r="AV660" s="214"/>
      <c r="AW660" s="214"/>
      <c r="AX660" s="214"/>
      <c r="AY660" s="214"/>
      <c r="AZ660" s="214"/>
      <c r="BA660" s="214"/>
      <c r="BB660" s="214"/>
      <c r="BC660" s="214"/>
      <c r="BD660" s="214"/>
      <c r="BE660" s="214"/>
      <c r="BF660" s="214"/>
      <c r="BG660" s="214"/>
      <c r="BH660" s="214"/>
      <c r="BI660" s="214"/>
      <c r="BJ660" s="214"/>
      <c r="BK660" s="214"/>
      <c r="BL660" s="214"/>
      <c r="BM660" s="214"/>
      <c r="BN660" s="214"/>
      <c r="BO660" s="214"/>
      <c r="BP660" s="214"/>
      <c r="BQ660" s="214"/>
      <c r="BR660" s="214"/>
      <c r="BS660" s="214"/>
      <c r="BT660" s="214"/>
      <c r="BU660" s="214"/>
      <c r="BV660" s="214"/>
      <c r="BW660" s="214"/>
      <c r="BX660" s="214"/>
      <c r="BY660" s="214"/>
      <c r="BZ660" s="214"/>
      <c r="CA660" s="214"/>
      <c r="CB660" s="214"/>
      <c r="CC660" s="214"/>
      <c r="CD660" s="214"/>
      <c r="CE660" s="214"/>
      <c r="CF660" s="214"/>
    </row>
    <row r="661" spans="1:84" x14ac:dyDescent="0.25">
      <c r="A661" s="214"/>
      <c r="B661" s="214"/>
      <c r="C661" s="214"/>
      <c r="D661" s="214"/>
      <c r="E661" s="214"/>
      <c r="F661" s="214"/>
      <c r="G661" s="214"/>
      <c r="H661" s="214"/>
      <c r="I661" s="214"/>
      <c r="J661" s="214"/>
      <c r="K661" s="214"/>
      <c r="L661" s="214"/>
      <c r="M661" s="214"/>
      <c r="N661" s="214"/>
      <c r="O661" s="214"/>
      <c r="P661" s="214"/>
      <c r="Q661" s="214"/>
      <c r="R661" s="214"/>
      <c r="S661" s="214"/>
      <c r="T661" s="214"/>
      <c r="U661" s="214"/>
      <c r="V661" s="214"/>
      <c r="W661" s="214"/>
      <c r="X661" s="214"/>
      <c r="Y661" s="214"/>
      <c r="Z661" s="214"/>
      <c r="AA661" s="214"/>
      <c r="AB661" s="214"/>
      <c r="AC661" s="214"/>
      <c r="AD661" s="214"/>
      <c r="AE661" s="214"/>
      <c r="AF661" s="214"/>
      <c r="AG661" s="214"/>
      <c r="AH661" s="214"/>
      <c r="AI661" s="214"/>
      <c r="AJ661" s="214"/>
      <c r="AK661" s="214"/>
      <c r="AL661" s="214"/>
      <c r="AM661" s="214"/>
      <c r="AN661" s="214"/>
      <c r="AO661" s="214"/>
      <c r="AP661" s="214"/>
      <c r="AQ661" s="214"/>
      <c r="AR661" s="214"/>
      <c r="AS661" s="214"/>
      <c r="AT661" s="214"/>
      <c r="AU661" s="214"/>
      <c r="AV661" s="214"/>
      <c r="AW661" s="214"/>
      <c r="AX661" s="214"/>
      <c r="AY661" s="214"/>
      <c r="AZ661" s="214"/>
      <c r="BA661" s="214"/>
      <c r="BB661" s="214"/>
      <c r="BC661" s="214"/>
      <c r="BD661" s="214"/>
      <c r="BE661" s="214"/>
      <c r="BF661" s="214"/>
      <c r="BG661" s="214"/>
      <c r="BH661" s="214"/>
      <c r="BI661" s="214"/>
      <c r="BJ661" s="214"/>
      <c r="BK661" s="214"/>
      <c r="BL661" s="214"/>
      <c r="BM661" s="214"/>
      <c r="BN661" s="214"/>
      <c r="BO661" s="214"/>
      <c r="BP661" s="214"/>
      <c r="BQ661" s="214"/>
      <c r="BR661" s="214"/>
      <c r="BS661" s="214"/>
      <c r="BT661" s="214"/>
      <c r="BU661" s="214"/>
      <c r="BV661" s="214"/>
      <c r="BW661" s="214"/>
      <c r="BX661" s="214"/>
      <c r="BY661" s="214"/>
      <c r="BZ661" s="214"/>
      <c r="CA661" s="214"/>
      <c r="CB661" s="214"/>
      <c r="CC661" s="214"/>
      <c r="CD661" s="214"/>
      <c r="CE661" s="214"/>
      <c r="CF661" s="214"/>
    </row>
    <row r="662" spans="1:84" x14ac:dyDescent="0.25">
      <c r="A662" s="214"/>
      <c r="B662" s="214"/>
      <c r="C662" s="214"/>
      <c r="D662" s="214"/>
      <c r="E662" s="214"/>
      <c r="F662" s="214"/>
      <c r="G662" s="214"/>
      <c r="H662" s="214"/>
      <c r="I662" s="214"/>
      <c r="J662" s="214"/>
      <c r="K662" s="214"/>
      <c r="L662" s="214"/>
      <c r="M662" s="214"/>
      <c r="N662" s="214"/>
      <c r="O662" s="214"/>
      <c r="P662" s="214"/>
      <c r="Q662" s="214"/>
      <c r="R662" s="214"/>
      <c r="S662" s="214"/>
      <c r="T662" s="214"/>
      <c r="U662" s="214"/>
      <c r="V662" s="214"/>
      <c r="W662" s="214"/>
      <c r="X662" s="214"/>
      <c r="Y662" s="214"/>
      <c r="Z662" s="214"/>
      <c r="AA662" s="214"/>
      <c r="AB662" s="214"/>
      <c r="AC662" s="214"/>
      <c r="AD662" s="214"/>
      <c r="AE662" s="214"/>
      <c r="AF662" s="214"/>
      <c r="AG662" s="214"/>
      <c r="AH662" s="214"/>
      <c r="AI662" s="214"/>
      <c r="AJ662" s="214"/>
      <c r="AK662" s="214"/>
      <c r="AL662" s="214"/>
      <c r="AM662" s="214"/>
      <c r="AN662" s="214"/>
      <c r="AO662" s="214"/>
      <c r="AP662" s="214"/>
      <c r="AQ662" s="214"/>
      <c r="AR662" s="214"/>
      <c r="AS662" s="214"/>
      <c r="AT662" s="214"/>
      <c r="AU662" s="214"/>
      <c r="AV662" s="214"/>
      <c r="AW662" s="214"/>
      <c r="AX662" s="214"/>
      <c r="AY662" s="214"/>
      <c r="AZ662" s="214"/>
      <c r="BA662" s="214"/>
      <c r="BB662" s="214"/>
      <c r="BC662" s="214"/>
      <c r="BD662" s="214"/>
      <c r="BE662" s="214"/>
      <c r="BF662" s="214"/>
      <c r="BG662" s="214"/>
      <c r="BH662" s="214"/>
      <c r="BI662" s="214"/>
      <c r="BJ662" s="214"/>
      <c r="BK662" s="214"/>
      <c r="BL662" s="214"/>
      <c r="BM662" s="214"/>
      <c r="BN662" s="214"/>
      <c r="BO662" s="214"/>
      <c r="BP662" s="214"/>
      <c r="BQ662" s="214"/>
      <c r="BR662" s="214"/>
      <c r="BS662" s="214"/>
      <c r="BT662" s="214"/>
      <c r="BU662" s="214"/>
      <c r="BV662" s="214"/>
      <c r="BW662" s="214"/>
      <c r="BX662" s="214"/>
      <c r="BY662" s="214"/>
      <c r="BZ662" s="214"/>
      <c r="CA662" s="214"/>
      <c r="CB662" s="214"/>
      <c r="CC662" s="214"/>
      <c r="CD662" s="214"/>
      <c r="CE662" s="214"/>
      <c r="CF662" s="214"/>
    </row>
    <row r="663" spans="1:84" x14ac:dyDescent="0.25">
      <c r="A663" s="214"/>
      <c r="B663" s="214"/>
      <c r="C663" s="214"/>
      <c r="D663" s="214"/>
      <c r="E663" s="214"/>
      <c r="F663" s="214"/>
      <c r="G663" s="214"/>
      <c r="H663" s="214"/>
      <c r="I663" s="214"/>
      <c r="J663" s="214"/>
      <c r="K663" s="214"/>
      <c r="L663" s="214"/>
      <c r="M663" s="214"/>
      <c r="N663" s="214"/>
      <c r="O663" s="214"/>
      <c r="P663" s="214"/>
      <c r="Q663" s="214"/>
      <c r="R663" s="214"/>
      <c r="S663" s="214"/>
      <c r="T663" s="214"/>
      <c r="U663" s="214"/>
      <c r="V663" s="214"/>
      <c r="W663" s="214"/>
      <c r="X663" s="214"/>
      <c r="Y663" s="214"/>
      <c r="Z663" s="214"/>
      <c r="AA663" s="214"/>
      <c r="AB663" s="214"/>
      <c r="AC663" s="214"/>
      <c r="AD663" s="214"/>
      <c r="AE663" s="214"/>
      <c r="AF663" s="214"/>
      <c r="AG663" s="214"/>
      <c r="AH663" s="214"/>
      <c r="AI663" s="214"/>
      <c r="AJ663" s="214"/>
      <c r="AK663" s="214"/>
      <c r="AL663" s="214"/>
      <c r="AM663" s="214"/>
      <c r="AN663" s="214"/>
      <c r="AO663" s="214"/>
      <c r="AP663" s="214"/>
      <c r="AQ663" s="214"/>
      <c r="AR663" s="214"/>
      <c r="AS663" s="214"/>
      <c r="AT663" s="214"/>
      <c r="AU663" s="214"/>
      <c r="AV663" s="214"/>
      <c r="AW663" s="214"/>
      <c r="AX663" s="214"/>
      <c r="AY663" s="214"/>
      <c r="AZ663" s="214"/>
      <c r="BA663" s="214"/>
      <c r="BB663" s="214"/>
      <c r="BC663" s="214"/>
      <c r="BD663" s="214"/>
      <c r="BE663" s="214"/>
      <c r="BF663" s="214"/>
      <c r="BG663" s="214"/>
      <c r="BH663" s="214"/>
      <c r="BI663" s="214"/>
      <c r="BJ663" s="214"/>
      <c r="BK663" s="214"/>
      <c r="BL663" s="214"/>
      <c r="BM663" s="214"/>
      <c r="BN663" s="214"/>
      <c r="BO663" s="214"/>
      <c r="BP663" s="214"/>
      <c r="BQ663" s="214"/>
      <c r="BR663" s="214"/>
      <c r="BS663" s="214"/>
      <c r="BT663" s="214"/>
      <c r="BU663" s="214"/>
      <c r="BV663" s="214"/>
      <c r="BW663" s="214"/>
      <c r="BX663" s="214"/>
      <c r="BY663" s="214"/>
      <c r="BZ663" s="214"/>
      <c r="CA663" s="214"/>
      <c r="CB663" s="214"/>
      <c r="CC663" s="214"/>
      <c r="CD663" s="214"/>
      <c r="CE663" s="214"/>
      <c r="CF663" s="214"/>
    </row>
    <row r="664" spans="1:84" x14ac:dyDescent="0.25">
      <c r="A664" s="214"/>
      <c r="B664" s="214"/>
      <c r="C664" s="214"/>
      <c r="D664" s="214"/>
      <c r="E664" s="214"/>
      <c r="F664" s="214"/>
      <c r="G664" s="214"/>
      <c r="H664" s="214"/>
      <c r="I664" s="214"/>
      <c r="J664" s="214"/>
      <c r="K664" s="214"/>
      <c r="L664" s="214"/>
      <c r="M664" s="214"/>
      <c r="N664" s="214"/>
      <c r="O664" s="214"/>
      <c r="P664" s="214"/>
      <c r="Q664" s="214"/>
      <c r="R664" s="214"/>
      <c r="S664" s="214"/>
      <c r="T664" s="214"/>
      <c r="U664" s="214"/>
      <c r="V664" s="214"/>
      <c r="W664" s="214"/>
      <c r="X664" s="214"/>
      <c r="Y664" s="214"/>
      <c r="Z664" s="214"/>
      <c r="AA664" s="214"/>
      <c r="AB664" s="214"/>
      <c r="AC664" s="214"/>
      <c r="AD664" s="214"/>
      <c r="AE664" s="214"/>
      <c r="AF664" s="214"/>
      <c r="AG664" s="214"/>
      <c r="AH664" s="214"/>
      <c r="AI664" s="214"/>
      <c r="AJ664" s="214"/>
      <c r="AK664" s="214"/>
      <c r="AL664" s="214"/>
      <c r="AM664" s="214"/>
      <c r="AN664" s="214"/>
      <c r="AO664" s="214"/>
      <c r="AP664" s="214"/>
      <c r="AQ664" s="214"/>
      <c r="AR664" s="214"/>
      <c r="AS664" s="214"/>
      <c r="AT664" s="214"/>
      <c r="AU664" s="214"/>
      <c r="AV664" s="214"/>
      <c r="AW664" s="214"/>
      <c r="AX664" s="214"/>
      <c r="AY664" s="214"/>
      <c r="AZ664" s="214"/>
      <c r="BA664" s="214"/>
      <c r="BB664" s="214"/>
      <c r="BC664" s="214"/>
      <c r="BD664" s="214"/>
      <c r="BE664" s="214"/>
      <c r="BF664" s="214"/>
      <c r="BG664" s="214"/>
      <c r="BH664" s="214"/>
      <c r="BI664" s="214"/>
      <c r="BJ664" s="214"/>
      <c r="BK664" s="214"/>
      <c r="BL664" s="214"/>
      <c r="BM664" s="214"/>
      <c r="BN664" s="214"/>
      <c r="BO664" s="214"/>
      <c r="BP664" s="214"/>
      <c r="BQ664" s="214"/>
      <c r="BR664" s="214"/>
      <c r="BS664" s="214"/>
      <c r="BT664" s="214"/>
      <c r="BU664" s="214"/>
      <c r="BV664" s="214"/>
      <c r="BW664" s="214"/>
      <c r="BX664" s="214"/>
      <c r="BY664" s="214"/>
      <c r="BZ664" s="214"/>
      <c r="CA664" s="214"/>
      <c r="CB664" s="214"/>
      <c r="CC664" s="214"/>
      <c r="CD664" s="214"/>
      <c r="CE664" s="214"/>
      <c r="CF664" s="214"/>
    </row>
    <row r="665" spans="1:84" x14ac:dyDescent="0.25">
      <c r="A665" s="214"/>
      <c r="B665" s="214"/>
      <c r="C665" s="214"/>
      <c r="D665" s="214"/>
      <c r="E665" s="214"/>
      <c r="F665" s="214"/>
      <c r="G665" s="214"/>
      <c r="H665" s="214"/>
      <c r="I665" s="214"/>
      <c r="J665" s="214"/>
      <c r="K665" s="214"/>
      <c r="L665" s="214"/>
      <c r="M665" s="214"/>
      <c r="N665" s="214"/>
      <c r="O665" s="214"/>
      <c r="P665" s="214"/>
      <c r="Q665" s="214"/>
      <c r="R665" s="214"/>
      <c r="S665" s="214"/>
      <c r="T665" s="214"/>
      <c r="U665" s="214"/>
      <c r="V665" s="214"/>
      <c r="W665" s="214"/>
      <c r="X665" s="214"/>
      <c r="Y665" s="214"/>
      <c r="Z665" s="214"/>
      <c r="AA665" s="214"/>
      <c r="AB665" s="214"/>
      <c r="AC665" s="214"/>
      <c r="AD665" s="214"/>
      <c r="AE665" s="214"/>
      <c r="AF665" s="214"/>
      <c r="AG665" s="214"/>
      <c r="AH665" s="214"/>
      <c r="AI665" s="214"/>
      <c r="AJ665" s="214"/>
      <c r="AK665" s="214"/>
      <c r="AL665" s="214"/>
      <c r="AM665" s="214"/>
      <c r="AN665" s="214"/>
      <c r="AO665" s="214"/>
      <c r="AP665" s="214"/>
      <c r="AQ665" s="214"/>
      <c r="AR665" s="214"/>
      <c r="AS665" s="214"/>
      <c r="AT665" s="214"/>
      <c r="AU665" s="214"/>
      <c r="AV665" s="214"/>
      <c r="AW665" s="214"/>
      <c r="AX665" s="214"/>
      <c r="AY665" s="214"/>
      <c r="AZ665" s="214"/>
      <c r="BA665" s="214"/>
      <c r="BB665" s="214"/>
      <c r="BC665" s="214"/>
      <c r="BD665" s="214"/>
      <c r="BE665" s="214"/>
      <c r="BF665" s="214"/>
      <c r="BG665" s="214"/>
      <c r="BH665" s="214"/>
      <c r="BI665" s="214"/>
      <c r="BJ665" s="214"/>
      <c r="BK665" s="214"/>
      <c r="BL665" s="214"/>
      <c r="BM665" s="214"/>
      <c r="BN665" s="214"/>
      <c r="BO665" s="214"/>
      <c r="BP665" s="214"/>
      <c r="BQ665" s="214"/>
      <c r="BR665" s="214"/>
      <c r="BS665" s="214"/>
      <c r="BT665" s="214"/>
      <c r="BU665" s="214"/>
      <c r="BV665" s="214"/>
      <c r="BW665" s="214"/>
      <c r="BX665" s="214"/>
      <c r="BY665" s="214"/>
      <c r="BZ665" s="214"/>
      <c r="CA665" s="214"/>
      <c r="CB665" s="214"/>
      <c r="CC665" s="214"/>
      <c r="CD665" s="214"/>
      <c r="CE665" s="214"/>
      <c r="CF665" s="214"/>
    </row>
    <row r="666" spans="1:84" x14ac:dyDescent="0.25">
      <c r="A666" s="214"/>
      <c r="B666" s="214"/>
      <c r="C666" s="214"/>
      <c r="D666" s="214"/>
      <c r="E666" s="214"/>
      <c r="F666" s="214"/>
      <c r="G666" s="214"/>
      <c r="H666" s="214"/>
      <c r="I666" s="214"/>
      <c r="J666" s="214"/>
      <c r="K666" s="214"/>
      <c r="L666" s="214"/>
      <c r="M666" s="214"/>
      <c r="N666" s="214"/>
      <c r="O666" s="214"/>
      <c r="P666" s="214"/>
      <c r="Q666" s="214"/>
      <c r="R666" s="214"/>
      <c r="S666" s="214"/>
      <c r="T666" s="214"/>
      <c r="U666" s="214"/>
      <c r="V666" s="214"/>
      <c r="W666" s="214"/>
      <c r="X666" s="214"/>
      <c r="Y666" s="214"/>
      <c r="Z666" s="214"/>
      <c r="AA666" s="214"/>
      <c r="AB666" s="214"/>
      <c r="AC666" s="214"/>
      <c r="AD666" s="214"/>
      <c r="AE666" s="214"/>
      <c r="AF666" s="214"/>
      <c r="AG666" s="214"/>
      <c r="AH666" s="214"/>
      <c r="AI666" s="214"/>
      <c r="AJ666" s="214"/>
      <c r="AK666" s="214"/>
      <c r="AL666" s="214"/>
      <c r="AM666" s="214"/>
      <c r="AN666" s="214"/>
      <c r="AO666" s="214"/>
      <c r="AP666" s="214"/>
      <c r="AQ666" s="214"/>
      <c r="AR666" s="214"/>
      <c r="AS666" s="214"/>
      <c r="AT666" s="214"/>
      <c r="AU666" s="214"/>
      <c r="AV666" s="214"/>
      <c r="AW666" s="214"/>
      <c r="AX666" s="214"/>
      <c r="AY666" s="214"/>
      <c r="AZ666" s="214"/>
      <c r="BA666" s="214"/>
      <c r="BB666" s="214"/>
      <c r="BC666" s="214"/>
      <c r="BD666" s="214"/>
      <c r="BE666" s="214"/>
      <c r="BF666" s="214"/>
      <c r="BG666" s="214"/>
      <c r="BH666" s="214"/>
      <c r="BI666" s="214"/>
      <c r="BJ666" s="214"/>
      <c r="BK666" s="214"/>
      <c r="BL666" s="214"/>
      <c r="BM666" s="214"/>
      <c r="BN666" s="214"/>
      <c r="BO666" s="214"/>
      <c r="BP666" s="214"/>
      <c r="BQ666" s="214"/>
      <c r="BR666" s="214"/>
      <c r="BS666" s="214"/>
      <c r="BT666" s="214"/>
      <c r="BU666" s="214"/>
      <c r="BV666" s="214"/>
      <c r="BW666" s="214"/>
      <c r="BX666" s="214"/>
      <c r="BY666" s="214"/>
      <c r="BZ666" s="214"/>
      <c r="CA666" s="214"/>
      <c r="CB666" s="214"/>
      <c r="CC666" s="214"/>
      <c r="CD666" s="214"/>
      <c r="CE666" s="214"/>
      <c r="CF666" s="214"/>
    </row>
    <row r="667" spans="1:84" x14ac:dyDescent="0.25">
      <c r="A667" s="214"/>
      <c r="B667" s="214"/>
      <c r="C667" s="214"/>
      <c r="D667" s="214"/>
      <c r="E667" s="214"/>
      <c r="F667" s="214"/>
      <c r="G667" s="214"/>
      <c r="H667" s="214"/>
      <c r="I667" s="214"/>
      <c r="J667" s="214"/>
      <c r="K667" s="214"/>
      <c r="L667" s="214"/>
      <c r="M667" s="214"/>
      <c r="N667" s="214"/>
      <c r="O667" s="214"/>
      <c r="P667" s="214"/>
      <c r="Q667" s="214"/>
      <c r="R667" s="214"/>
      <c r="S667" s="214"/>
      <c r="T667" s="214"/>
      <c r="U667" s="214"/>
      <c r="V667" s="214"/>
      <c r="W667" s="214"/>
      <c r="X667" s="214"/>
      <c r="Y667" s="214"/>
      <c r="Z667" s="214"/>
      <c r="AA667" s="214"/>
      <c r="AB667" s="214"/>
      <c r="AC667" s="214"/>
      <c r="AD667" s="214"/>
      <c r="AE667" s="214"/>
      <c r="AF667" s="214"/>
      <c r="AG667" s="214"/>
      <c r="AH667" s="214"/>
      <c r="AI667" s="214"/>
      <c r="AJ667" s="214"/>
      <c r="AK667" s="214"/>
      <c r="AL667" s="214"/>
      <c r="AM667" s="214"/>
      <c r="AN667" s="214"/>
      <c r="AO667" s="214"/>
      <c r="AP667" s="214"/>
      <c r="AQ667" s="214"/>
      <c r="AR667" s="214"/>
      <c r="AS667" s="214"/>
      <c r="AT667" s="214"/>
      <c r="AU667" s="214"/>
      <c r="AV667" s="214"/>
      <c r="AW667" s="214"/>
      <c r="AX667" s="214"/>
      <c r="AY667" s="214"/>
      <c r="AZ667" s="214"/>
      <c r="BA667" s="214"/>
      <c r="BB667" s="214"/>
      <c r="BC667" s="214"/>
      <c r="BD667" s="214"/>
      <c r="BE667" s="214"/>
      <c r="BF667" s="214"/>
      <c r="BG667" s="214"/>
      <c r="BH667" s="214"/>
      <c r="BI667" s="214"/>
      <c r="BJ667" s="214"/>
      <c r="BK667" s="214"/>
      <c r="BL667" s="214"/>
      <c r="BM667" s="214"/>
      <c r="BN667" s="214"/>
      <c r="BO667" s="214"/>
      <c r="BP667" s="214"/>
      <c r="BQ667" s="214"/>
      <c r="BR667" s="214"/>
      <c r="BS667" s="214"/>
      <c r="BT667" s="214"/>
      <c r="BU667" s="214"/>
      <c r="BV667" s="214"/>
      <c r="BW667" s="214"/>
      <c r="BX667" s="214"/>
      <c r="BY667" s="214"/>
      <c r="BZ667" s="214"/>
      <c r="CA667" s="214"/>
      <c r="CB667" s="214"/>
      <c r="CC667" s="214"/>
      <c r="CD667" s="214"/>
      <c r="CE667" s="214"/>
      <c r="CF667" s="214"/>
    </row>
    <row r="668" spans="1:84" x14ac:dyDescent="0.25">
      <c r="A668" s="214"/>
      <c r="B668" s="214"/>
      <c r="C668" s="214"/>
      <c r="D668" s="214"/>
      <c r="E668" s="214"/>
      <c r="F668" s="214"/>
      <c r="G668" s="214"/>
      <c r="H668" s="214"/>
      <c r="I668" s="214"/>
      <c r="J668" s="214"/>
      <c r="K668" s="214"/>
      <c r="L668" s="214"/>
      <c r="M668" s="214"/>
      <c r="N668" s="214"/>
      <c r="O668" s="214"/>
      <c r="P668" s="214"/>
      <c r="Q668" s="214"/>
      <c r="R668" s="214"/>
      <c r="S668" s="214"/>
      <c r="T668" s="214"/>
      <c r="U668" s="214"/>
      <c r="V668" s="214"/>
      <c r="W668" s="214"/>
      <c r="X668" s="214"/>
      <c r="Y668" s="214"/>
      <c r="Z668" s="214"/>
      <c r="AA668" s="214"/>
      <c r="AB668" s="214"/>
      <c r="AC668" s="214"/>
      <c r="AD668" s="214"/>
      <c r="AE668" s="214"/>
      <c r="AF668" s="214"/>
      <c r="AG668" s="214"/>
      <c r="AH668" s="214"/>
      <c r="AI668" s="214"/>
      <c r="AJ668" s="214"/>
      <c r="AK668" s="214"/>
      <c r="AL668" s="214"/>
      <c r="AM668" s="214"/>
      <c r="AN668" s="214"/>
      <c r="AO668" s="214"/>
      <c r="AP668" s="214"/>
      <c r="AQ668" s="214"/>
      <c r="AR668" s="214"/>
      <c r="AS668" s="214"/>
      <c r="AT668" s="214"/>
      <c r="AU668" s="214"/>
      <c r="AV668" s="214"/>
      <c r="AW668" s="214"/>
      <c r="AX668" s="214"/>
      <c r="AY668" s="214"/>
      <c r="AZ668" s="214"/>
      <c r="BA668" s="214"/>
      <c r="BB668" s="214"/>
      <c r="BC668" s="214"/>
      <c r="BD668" s="214"/>
      <c r="BE668" s="214"/>
      <c r="BF668" s="214"/>
      <c r="BG668" s="214"/>
      <c r="BH668" s="214"/>
      <c r="BI668" s="214"/>
      <c r="BJ668" s="214"/>
      <c r="BK668" s="214"/>
      <c r="BL668" s="214"/>
      <c r="BM668" s="214"/>
      <c r="BN668" s="214"/>
      <c r="BO668" s="214"/>
      <c r="BP668" s="214"/>
      <c r="BQ668" s="214"/>
      <c r="BR668" s="214"/>
      <c r="BS668" s="214"/>
      <c r="BT668" s="214"/>
      <c r="BU668" s="214"/>
      <c r="BV668" s="214"/>
      <c r="BW668" s="214"/>
      <c r="BX668" s="214"/>
      <c r="BY668" s="214"/>
      <c r="BZ668" s="214"/>
      <c r="CA668" s="214"/>
      <c r="CB668" s="214"/>
      <c r="CC668" s="214"/>
      <c r="CD668" s="214"/>
      <c r="CE668" s="214"/>
      <c r="CF668" s="214"/>
    </row>
    <row r="669" spans="1:84" x14ac:dyDescent="0.25">
      <c r="A669" s="214"/>
      <c r="B669" s="214"/>
      <c r="C669" s="214"/>
      <c r="D669" s="214"/>
      <c r="E669" s="214"/>
      <c r="F669" s="214"/>
      <c r="G669" s="214"/>
      <c r="H669" s="214"/>
      <c r="I669" s="214"/>
      <c r="J669" s="214"/>
      <c r="K669" s="214"/>
      <c r="L669" s="214"/>
      <c r="M669" s="214"/>
      <c r="N669" s="214"/>
      <c r="O669" s="214"/>
      <c r="P669" s="214"/>
      <c r="Q669" s="214"/>
      <c r="R669" s="214"/>
      <c r="S669" s="214"/>
      <c r="T669" s="214"/>
      <c r="U669" s="214"/>
      <c r="V669" s="214"/>
      <c r="W669" s="214"/>
      <c r="X669" s="214"/>
      <c r="Y669" s="214"/>
      <c r="Z669" s="214"/>
      <c r="AA669" s="214"/>
      <c r="AB669" s="214"/>
      <c r="AC669" s="214"/>
      <c r="AD669" s="214"/>
      <c r="AE669" s="214"/>
      <c r="AF669" s="214"/>
      <c r="AG669" s="214"/>
      <c r="AH669" s="214"/>
      <c r="AI669" s="214"/>
      <c r="AJ669" s="214"/>
      <c r="AK669" s="214"/>
      <c r="AL669" s="214"/>
      <c r="AM669" s="214"/>
      <c r="AN669" s="214"/>
      <c r="AO669" s="214"/>
      <c r="AP669" s="214"/>
      <c r="AQ669" s="214"/>
      <c r="AR669" s="214"/>
      <c r="AS669" s="214"/>
      <c r="AT669" s="214"/>
      <c r="AU669" s="214"/>
      <c r="AV669" s="214"/>
      <c r="AW669" s="214"/>
      <c r="AX669" s="214"/>
      <c r="AY669" s="214"/>
      <c r="AZ669" s="214"/>
      <c r="BA669" s="214"/>
      <c r="BB669" s="214"/>
      <c r="BC669" s="214"/>
      <c r="BD669" s="214"/>
      <c r="BE669" s="214"/>
      <c r="BF669" s="214"/>
      <c r="BG669" s="214"/>
      <c r="BH669" s="214"/>
      <c r="BI669" s="214"/>
      <c r="BJ669" s="214"/>
      <c r="BK669" s="214"/>
      <c r="BL669" s="214"/>
      <c r="BM669" s="214"/>
      <c r="BN669" s="214"/>
      <c r="BO669" s="214"/>
      <c r="BP669" s="214"/>
      <c r="BQ669" s="214"/>
      <c r="BR669" s="214"/>
      <c r="BS669" s="214"/>
      <c r="BT669" s="214"/>
      <c r="BU669" s="214"/>
      <c r="BV669" s="214"/>
      <c r="BW669" s="214"/>
      <c r="BX669" s="214"/>
      <c r="BY669" s="214"/>
      <c r="BZ669" s="214"/>
      <c r="CA669" s="214"/>
      <c r="CB669" s="214"/>
      <c r="CC669" s="214"/>
      <c r="CD669" s="214"/>
      <c r="CE669" s="214"/>
      <c r="CF669" s="214"/>
    </row>
    <row r="670" spans="1:84" x14ac:dyDescent="0.25">
      <c r="A670" s="214"/>
      <c r="B670" s="214"/>
      <c r="C670" s="214"/>
      <c r="D670" s="214"/>
      <c r="E670" s="214"/>
      <c r="F670" s="214"/>
      <c r="G670" s="214"/>
      <c r="H670" s="214"/>
      <c r="I670" s="214"/>
      <c r="J670" s="214"/>
      <c r="K670" s="214"/>
      <c r="L670" s="214"/>
      <c r="M670" s="214"/>
      <c r="N670" s="214"/>
      <c r="O670" s="214"/>
      <c r="P670" s="214"/>
      <c r="Q670" s="214"/>
      <c r="R670" s="214"/>
      <c r="S670" s="214"/>
      <c r="T670" s="214"/>
      <c r="U670" s="214"/>
      <c r="V670" s="214"/>
      <c r="W670" s="214"/>
      <c r="X670" s="214"/>
      <c r="Y670" s="214"/>
      <c r="Z670" s="214"/>
      <c r="AA670" s="214"/>
      <c r="AB670" s="214"/>
      <c r="AC670" s="214"/>
      <c r="AD670" s="214"/>
      <c r="AE670" s="214"/>
      <c r="AF670" s="214"/>
      <c r="AG670" s="214"/>
      <c r="AH670" s="214"/>
      <c r="AI670" s="214"/>
      <c r="AJ670" s="214"/>
      <c r="AK670" s="214"/>
      <c r="AL670" s="214"/>
      <c r="AM670" s="214"/>
      <c r="AN670" s="214"/>
      <c r="AO670" s="214"/>
      <c r="AP670" s="214"/>
      <c r="AQ670" s="214"/>
      <c r="AR670" s="214"/>
      <c r="AS670" s="214"/>
      <c r="AT670" s="214"/>
      <c r="AU670" s="214"/>
      <c r="AV670" s="214"/>
      <c r="AW670" s="214"/>
      <c r="AX670" s="214"/>
      <c r="AY670" s="214"/>
      <c r="AZ670" s="214"/>
      <c r="BA670" s="214"/>
      <c r="BB670" s="214"/>
      <c r="BC670" s="214"/>
      <c r="BD670" s="214"/>
      <c r="BE670" s="214"/>
      <c r="BF670" s="214"/>
      <c r="BG670" s="214"/>
      <c r="BH670" s="214"/>
      <c r="BI670" s="214"/>
      <c r="BJ670" s="214"/>
      <c r="BK670" s="214"/>
      <c r="BL670" s="214"/>
      <c r="BM670" s="214"/>
      <c r="BN670" s="214"/>
      <c r="BO670" s="214"/>
      <c r="BP670" s="214"/>
      <c r="BQ670" s="214"/>
      <c r="BR670" s="214"/>
      <c r="BS670" s="214"/>
      <c r="BT670" s="214"/>
      <c r="BU670" s="214"/>
      <c r="BV670" s="214"/>
      <c r="BW670" s="214"/>
      <c r="BX670" s="214"/>
      <c r="BY670" s="214"/>
      <c r="BZ670" s="214"/>
      <c r="CA670" s="214"/>
      <c r="CB670" s="214"/>
      <c r="CC670" s="214"/>
      <c r="CD670" s="214"/>
      <c r="CE670" s="214"/>
      <c r="CF670" s="214"/>
    </row>
    <row r="671" spans="1:84" x14ac:dyDescent="0.25">
      <c r="A671" s="214"/>
      <c r="B671" s="214"/>
      <c r="C671" s="214"/>
      <c r="D671" s="214"/>
      <c r="E671" s="214"/>
      <c r="F671" s="214"/>
      <c r="G671" s="214"/>
      <c r="H671" s="214"/>
      <c r="I671" s="214"/>
      <c r="J671" s="214"/>
      <c r="K671" s="214"/>
      <c r="L671" s="214"/>
      <c r="M671" s="214"/>
      <c r="N671" s="214"/>
      <c r="O671" s="214"/>
      <c r="P671" s="214"/>
      <c r="Q671" s="214"/>
      <c r="R671" s="214"/>
      <c r="S671" s="214"/>
      <c r="T671" s="214"/>
      <c r="U671" s="214"/>
      <c r="V671" s="214"/>
      <c r="W671" s="214"/>
      <c r="X671" s="214"/>
      <c r="Y671" s="214"/>
      <c r="Z671" s="214"/>
      <c r="AA671" s="214"/>
      <c r="AB671" s="214"/>
      <c r="AC671" s="214"/>
      <c r="AD671" s="214"/>
      <c r="AE671" s="214"/>
      <c r="AF671" s="214"/>
      <c r="AG671" s="214"/>
      <c r="AH671" s="214"/>
      <c r="AI671" s="214"/>
      <c r="AJ671" s="214"/>
      <c r="AK671" s="214"/>
      <c r="AL671" s="214"/>
      <c r="AM671" s="214"/>
      <c r="AN671" s="214"/>
      <c r="AO671" s="214"/>
      <c r="AP671" s="214"/>
      <c r="AQ671" s="214"/>
      <c r="AR671" s="214"/>
      <c r="AS671" s="214"/>
      <c r="AT671" s="214"/>
      <c r="AU671" s="214"/>
      <c r="AV671" s="214"/>
      <c r="AW671" s="214"/>
      <c r="AX671" s="214"/>
      <c r="AY671" s="214"/>
      <c r="AZ671" s="214"/>
      <c r="BA671" s="214"/>
      <c r="BB671" s="214"/>
      <c r="BC671" s="214"/>
      <c r="BD671" s="214"/>
      <c r="BE671" s="214"/>
      <c r="BF671" s="214"/>
      <c r="BG671" s="214"/>
      <c r="BH671" s="214"/>
      <c r="BI671" s="214"/>
      <c r="BJ671" s="214"/>
      <c r="BK671" s="214"/>
      <c r="BL671" s="214"/>
      <c r="BM671" s="214"/>
      <c r="BN671" s="214"/>
      <c r="BO671" s="214"/>
      <c r="BP671" s="214"/>
      <c r="BQ671" s="214"/>
      <c r="BR671" s="214"/>
      <c r="BS671" s="214"/>
      <c r="BT671" s="214"/>
      <c r="BU671" s="214"/>
      <c r="BV671" s="214"/>
      <c r="BW671" s="214"/>
      <c r="BX671" s="214"/>
      <c r="BY671" s="214"/>
      <c r="BZ671" s="214"/>
      <c r="CA671" s="214"/>
      <c r="CB671" s="214"/>
      <c r="CC671" s="214"/>
      <c r="CD671" s="214"/>
      <c r="CE671" s="214"/>
      <c r="CF671" s="214"/>
    </row>
    <row r="672" spans="1:84" x14ac:dyDescent="0.25">
      <c r="A672" s="214"/>
      <c r="B672" s="214"/>
      <c r="C672" s="214"/>
      <c r="D672" s="214"/>
      <c r="E672" s="214"/>
      <c r="F672" s="214"/>
      <c r="G672" s="214"/>
      <c r="H672" s="214"/>
      <c r="I672" s="214"/>
      <c r="J672" s="214"/>
      <c r="K672" s="214"/>
      <c r="L672" s="214"/>
      <c r="M672" s="214"/>
      <c r="N672" s="214"/>
      <c r="O672" s="214"/>
      <c r="P672" s="214"/>
      <c r="Q672" s="214"/>
      <c r="R672" s="214"/>
      <c r="S672" s="214"/>
      <c r="T672" s="214"/>
      <c r="U672" s="214"/>
      <c r="V672" s="214"/>
      <c r="W672" s="214"/>
      <c r="X672" s="214"/>
      <c r="Y672" s="214"/>
      <c r="Z672" s="214"/>
      <c r="AA672" s="214"/>
      <c r="AB672" s="214"/>
      <c r="AC672" s="214"/>
      <c r="AD672" s="214"/>
      <c r="AE672" s="214"/>
      <c r="AF672" s="214"/>
      <c r="AG672" s="214"/>
      <c r="AH672" s="214"/>
      <c r="AI672" s="214"/>
      <c r="AJ672" s="214"/>
      <c r="AK672" s="214"/>
      <c r="AL672" s="214"/>
      <c r="AM672" s="214"/>
      <c r="AN672" s="214"/>
      <c r="AO672" s="214"/>
      <c r="AP672" s="214"/>
      <c r="AQ672" s="214"/>
      <c r="AR672" s="214"/>
      <c r="AS672" s="214"/>
      <c r="AT672" s="214"/>
      <c r="AU672" s="214"/>
      <c r="AV672" s="214"/>
      <c r="AW672" s="214"/>
      <c r="AX672" s="214"/>
      <c r="AY672" s="214"/>
      <c r="AZ672" s="214"/>
      <c r="BA672" s="214"/>
      <c r="BB672" s="214"/>
      <c r="BC672" s="214"/>
      <c r="BD672" s="214"/>
      <c r="BE672" s="214"/>
      <c r="BF672" s="214"/>
      <c r="BG672" s="214"/>
      <c r="BH672" s="214"/>
      <c r="BI672" s="214"/>
      <c r="BJ672" s="214"/>
      <c r="BK672" s="214"/>
      <c r="BL672" s="214"/>
      <c r="BM672" s="214"/>
      <c r="BN672" s="214"/>
      <c r="BO672" s="214"/>
      <c r="BP672" s="214"/>
      <c r="BQ672" s="214"/>
      <c r="BR672" s="214"/>
      <c r="BS672" s="214"/>
      <c r="BT672" s="214"/>
      <c r="BU672" s="214"/>
      <c r="BV672" s="214"/>
      <c r="BW672" s="214"/>
      <c r="BX672" s="214"/>
      <c r="BY672" s="214"/>
      <c r="BZ672" s="214"/>
      <c r="CA672" s="214"/>
      <c r="CB672" s="214"/>
      <c r="CC672" s="214"/>
      <c r="CD672" s="214"/>
      <c r="CE672" s="214"/>
      <c r="CF672" s="214"/>
    </row>
    <row r="673" spans="1:84" x14ac:dyDescent="0.25">
      <c r="A673" s="214"/>
      <c r="B673" s="214"/>
      <c r="C673" s="214"/>
      <c r="D673" s="214"/>
      <c r="E673" s="214"/>
      <c r="F673" s="214"/>
      <c r="G673" s="214"/>
      <c r="H673" s="214"/>
      <c r="I673" s="214"/>
      <c r="J673" s="214"/>
      <c r="K673" s="214"/>
      <c r="L673" s="214"/>
      <c r="M673" s="214"/>
      <c r="N673" s="214"/>
      <c r="O673" s="214"/>
      <c r="P673" s="214"/>
      <c r="Q673" s="214"/>
      <c r="R673" s="214"/>
      <c r="S673" s="214"/>
      <c r="T673" s="214"/>
      <c r="U673" s="214"/>
      <c r="V673" s="214"/>
      <c r="W673" s="214"/>
      <c r="X673" s="214"/>
      <c r="Y673" s="214"/>
      <c r="Z673" s="214"/>
      <c r="AA673" s="214"/>
      <c r="AB673" s="214"/>
      <c r="AC673" s="214"/>
      <c r="AD673" s="214"/>
      <c r="AE673" s="214"/>
      <c r="AF673" s="214"/>
      <c r="AG673" s="214"/>
      <c r="AH673" s="214"/>
      <c r="AI673" s="214"/>
      <c r="AJ673" s="214"/>
      <c r="AK673" s="214"/>
      <c r="AL673" s="214"/>
      <c r="AM673" s="214"/>
      <c r="AN673" s="214"/>
      <c r="AO673" s="214"/>
      <c r="AP673" s="214"/>
      <c r="AQ673" s="214"/>
      <c r="AR673" s="214"/>
      <c r="AS673" s="214"/>
      <c r="AT673" s="214"/>
      <c r="AU673" s="214"/>
      <c r="AV673" s="214"/>
      <c r="AW673" s="214"/>
      <c r="AX673" s="214"/>
      <c r="AY673" s="214"/>
      <c r="AZ673" s="214"/>
      <c r="BA673" s="214"/>
      <c r="BB673" s="214"/>
      <c r="BC673" s="214"/>
      <c r="BD673" s="214"/>
      <c r="BE673" s="214"/>
      <c r="BF673" s="214"/>
      <c r="BG673" s="214"/>
      <c r="BH673" s="214"/>
      <c r="BI673" s="214"/>
      <c r="BJ673" s="214"/>
      <c r="BK673" s="214"/>
      <c r="BL673" s="214"/>
      <c r="BM673" s="214"/>
      <c r="BN673" s="214"/>
      <c r="BO673" s="214"/>
      <c r="BP673" s="214"/>
      <c r="BQ673" s="214"/>
      <c r="BR673" s="214"/>
      <c r="BS673" s="214"/>
      <c r="BT673" s="214"/>
      <c r="BU673" s="214"/>
      <c r="BV673" s="214"/>
      <c r="BW673" s="214"/>
      <c r="BX673" s="214"/>
      <c r="BY673" s="214"/>
      <c r="BZ673" s="214"/>
      <c r="CA673" s="214"/>
      <c r="CB673" s="214"/>
      <c r="CC673" s="214"/>
      <c r="CD673" s="214"/>
      <c r="CE673" s="214"/>
      <c r="CF673" s="214"/>
    </row>
    <row r="674" spans="1:84" x14ac:dyDescent="0.25">
      <c r="A674" s="214"/>
      <c r="B674" s="214"/>
      <c r="C674" s="214"/>
      <c r="D674" s="214"/>
      <c r="E674" s="214"/>
      <c r="F674" s="214"/>
      <c r="G674" s="214"/>
      <c r="H674" s="214"/>
      <c r="I674" s="214"/>
      <c r="J674" s="214"/>
      <c r="K674" s="214"/>
      <c r="L674" s="214"/>
      <c r="M674" s="214"/>
      <c r="N674" s="214"/>
      <c r="O674" s="214"/>
      <c r="P674" s="214"/>
      <c r="Q674" s="214"/>
      <c r="R674" s="214"/>
      <c r="S674" s="214"/>
      <c r="T674" s="214"/>
      <c r="U674" s="214"/>
      <c r="V674" s="214"/>
      <c r="W674" s="214"/>
      <c r="X674" s="214"/>
      <c r="Y674" s="214"/>
      <c r="Z674" s="214"/>
      <c r="AA674" s="214"/>
      <c r="AB674" s="214"/>
      <c r="AC674" s="214"/>
      <c r="AD674" s="214"/>
      <c r="AE674" s="214"/>
      <c r="AF674" s="214"/>
      <c r="AG674" s="214"/>
      <c r="AH674" s="214"/>
      <c r="AI674" s="214"/>
      <c r="AJ674" s="214"/>
      <c r="AK674" s="214"/>
      <c r="AL674" s="214"/>
      <c r="AM674" s="214"/>
      <c r="AN674" s="214"/>
      <c r="AO674" s="214"/>
      <c r="AP674" s="214"/>
      <c r="AQ674" s="214"/>
      <c r="AR674" s="214"/>
      <c r="AS674" s="214"/>
      <c r="AT674" s="214"/>
      <c r="AU674" s="214"/>
      <c r="AV674" s="214"/>
      <c r="AW674" s="214"/>
      <c r="AX674" s="214"/>
      <c r="AY674" s="214"/>
      <c r="AZ674" s="214"/>
      <c r="BA674" s="214"/>
      <c r="BB674" s="214"/>
      <c r="BC674" s="214"/>
      <c r="BD674" s="214"/>
      <c r="BE674" s="214"/>
      <c r="BF674" s="214"/>
      <c r="BG674" s="214"/>
      <c r="BH674" s="214"/>
      <c r="BI674" s="214"/>
      <c r="BJ674" s="214"/>
      <c r="BK674" s="214"/>
      <c r="BL674" s="214"/>
      <c r="BM674" s="214"/>
      <c r="BN674" s="214"/>
      <c r="BO674" s="214"/>
      <c r="BP674" s="214"/>
      <c r="BQ674" s="214"/>
      <c r="BR674" s="214"/>
      <c r="BS674" s="214"/>
      <c r="BT674" s="214"/>
      <c r="BU674" s="214"/>
      <c r="BV674" s="214"/>
      <c r="BW674" s="214"/>
      <c r="BX674" s="214"/>
      <c r="BY674" s="214"/>
      <c r="BZ674" s="214"/>
      <c r="CA674" s="214"/>
      <c r="CB674" s="214"/>
      <c r="CC674" s="214"/>
      <c r="CD674" s="214"/>
      <c r="CE674" s="214"/>
      <c r="CF674" s="214"/>
    </row>
    <row r="675" spans="1:84" x14ac:dyDescent="0.25">
      <c r="A675" s="214"/>
      <c r="B675" s="214"/>
      <c r="C675" s="214"/>
      <c r="D675" s="214"/>
      <c r="E675" s="214"/>
      <c r="F675" s="214"/>
      <c r="G675" s="214"/>
      <c r="H675" s="214"/>
      <c r="I675" s="214"/>
      <c r="J675" s="214"/>
      <c r="K675" s="214"/>
      <c r="L675" s="214"/>
      <c r="M675" s="214"/>
      <c r="N675" s="214"/>
      <c r="O675" s="214"/>
      <c r="P675" s="214"/>
      <c r="Q675" s="214"/>
      <c r="R675" s="214"/>
      <c r="S675" s="214"/>
      <c r="T675" s="214"/>
      <c r="U675" s="214"/>
      <c r="V675" s="214"/>
      <c r="W675" s="214"/>
      <c r="X675" s="214"/>
      <c r="Y675" s="214"/>
      <c r="Z675" s="214"/>
      <c r="AA675" s="214"/>
      <c r="AB675" s="214"/>
      <c r="AC675" s="214"/>
      <c r="AD675" s="214"/>
      <c r="AE675" s="214"/>
      <c r="AF675" s="214"/>
      <c r="AG675" s="214"/>
      <c r="AH675" s="214"/>
      <c r="AI675" s="214"/>
      <c r="AJ675" s="214"/>
      <c r="AK675" s="214"/>
      <c r="AL675" s="214"/>
      <c r="AM675" s="214"/>
      <c r="AN675" s="214"/>
      <c r="AO675" s="214"/>
      <c r="AP675" s="214"/>
      <c r="AQ675" s="214"/>
      <c r="AR675" s="214"/>
      <c r="AS675" s="214"/>
      <c r="AT675" s="214"/>
      <c r="AU675" s="214"/>
      <c r="AV675" s="214"/>
      <c r="AW675" s="214"/>
      <c r="AX675" s="214"/>
      <c r="AY675" s="214"/>
      <c r="AZ675" s="214"/>
      <c r="BA675" s="214"/>
      <c r="BB675" s="214"/>
      <c r="BC675" s="214"/>
      <c r="BD675" s="214"/>
      <c r="BE675" s="214"/>
      <c r="BF675" s="214"/>
      <c r="BG675" s="214"/>
      <c r="BH675" s="214"/>
      <c r="BI675" s="214"/>
      <c r="BJ675" s="214"/>
      <c r="BK675" s="214"/>
      <c r="BL675" s="214"/>
      <c r="BM675" s="214"/>
      <c r="BN675" s="214"/>
      <c r="BO675" s="214"/>
      <c r="BP675" s="214"/>
      <c r="BQ675" s="214"/>
      <c r="BR675" s="214"/>
      <c r="BS675" s="214"/>
      <c r="BT675" s="214"/>
      <c r="BU675" s="214"/>
      <c r="BV675" s="214"/>
      <c r="BW675" s="214"/>
      <c r="BX675" s="214"/>
      <c r="BY675" s="214"/>
      <c r="BZ675" s="214"/>
      <c r="CA675" s="214"/>
      <c r="CB675" s="214"/>
      <c r="CC675" s="214"/>
      <c r="CD675" s="214"/>
      <c r="CE675" s="214"/>
      <c r="CF675" s="214"/>
    </row>
    <row r="676" spans="1:84" x14ac:dyDescent="0.25">
      <c r="A676" s="214"/>
      <c r="B676" s="214"/>
      <c r="C676" s="214"/>
      <c r="D676" s="214"/>
      <c r="E676" s="214"/>
      <c r="F676" s="214"/>
      <c r="G676" s="214"/>
      <c r="H676" s="214"/>
      <c r="I676" s="214"/>
      <c r="J676" s="214"/>
      <c r="K676" s="214"/>
      <c r="L676" s="214"/>
      <c r="M676" s="214"/>
      <c r="N676" s="214"/>
      <c r="O676" s="214"/>
      <c r="P676" s="214"/>
      <c r="Q676" s="214"/>
      <c r="R676" s="214"/>
      <c r="S676" s="214"/>
      <c r="T676" s="214"/>
      <c r="U676" s="214"/>
      <c r="V676" s="214"/>
      <c r="W676" s="214"/>
      <c r="X676" s="214"/>
      <c r="Y676" s="214"/>
      <c r="Z676" s="214"/>
      <c r="AA676" s="214"/>
      <c r="AB676" s="214"/>
      <c r="AC676" s="214"/>
      <c r="AD676" s="214"/>
      <c r="AE676" s="214"/>
      <c r="AF676" s="214"/>
      <c r="AG676" s="214"/>
      <c r="AH676" s="214"/>
      <c r="AI676" s="214"/>
      <c r="AJ676" s="214"/>
      <c r="AK676" s="214"/>
      <c r="AL676" s="214"/>
      <c r="AM676" s="214"/>
      <c r="AN676" s="214"/>
      <c r="AO676" s="214"/>
      <c r="AP676" s="214"/>
      <c r="AQ676" s="214"/>
      <c r="AR676" s="214"/>
      <c r="AS676" s="214"/>
      <c r="AT676" s="214"/>
      <c r="AU676" s="214"/>
      <c r="AV676" s="214"/>
      <c r="AW676" s="214"/>
      <c r="AX676" s="214"/>
      <c r="AY676" s="214"/>
      <c r="AZ676" s="214"/>
      <c r="BA676" s="214"/>
      <c r="BB676" s="214"/>
      <c r="BC676" s="214"/>
      <c r="BD676" s="214"/>
      <c r="BE676" s="214"/>
      <c r="BF676" s="214"/>
      <c r="BG676" s="214"/>
      <c r="BH676" s="214"/>
      <c r="BI676" s="214"/>
      <c r="BJ676" s="214"/>
      <c r="BK676" s="214"/>
      <c r="BL676" s="214"/>
      <c r="BM676" s="214"/>
      <c r="BN676" s="214"/>
      <c r="BO676" s="214"/>
      <c r="BP676" s="214"/>
      <c r="BQ676" s="214"/>
      <c r="BR676" s="214"/>
      <c r="BS676" s="214"/>
      <c r="BT676" s="214"/>
      <c r="BU676" s="214"/>
      <c r="BV676" s="214"/>
      <c r="BW676" s="214"/>
      <c r="BX676" s="214"/>
      <c r="BY676" s="214"/>
      <c r="BZ676" s="214"/>
      <c r="CA676" s="214"/>
      <c r="CB676" s="214"/>
      <c r="CC676" s="214"/>
      <c r="CD676" s="214"/>
      <c r="CE676" s="214"/>
      <c r="CF676" s="214"/>
    </row>
    <row r="677" spans="1:84" x14ac:dyDescent="0.25">
      <c r="A677" s="214"/>
      <c r="B677" s="214"/>
      <c r="C677" s="214"/>
      <c r="D677" s="214"/>
      <c r="E677" s="214"/>
      <c r="F677" s="214"/>
      <c r="G677" s="214"/>
      <c r="H677" s="214"/>
      <c r="I677" s="214"/>
      <c r="J677" s="214"/>
      <c r="K677" s="214"/>
      <c r="L677" s="214"/>
      <c r="M677" s="214"/>
      <c r="N677" s="214"/>
      <c r="O677" s="214"/>
      <c r="P677" s="214"/>
      <c r="Q677" s="214"/>
      <c r="R677" s="214"/>
      <c r="S677" s="214"/>
      <c r="T677" s="214"/>
      <c r="U677" s="214"/>
      <c r="V677" s="214"/>
      <c r="W677" s="214"/>
      <c r="X677" s="214"/>
      <c r="Y677" s="214"/>
      <c r="Z677" s="214"/>
      <c r="AA677" s="214"/>
      <c r="AB677" s="214"/>
      <c r="AC677" s="214"/>
      <c r="AD677" s="214"/>
      <c r="AE677" s="214"/>
      <c r="AF677" s="214"/>
      <c r="AG677" s="214"/>
      <c r="AH677" s="214"/>
      <c r="AI677" s="214"/>
      <c r="AJ677" s="214"/>
      <c r="AK677" s="214"/>
      <c r="AL677" s="214"/>
      <c r="AM677" s="214"/>
      <c r="AN677" s="214"/>
      <c r="AO677" s="214"/>
      <c r="AP677" s="214"/>
      <c r="AQ677" s="214"/>
      <c r="AR677" s="214"/>
      <c r="AS677" s="214"/>
      <c r="AT677" s="214"/>
      <c r="AU677" s="214"/>
      <c r="AV677" s="214"/>
      <c r="AW677" s="214"/>
      <c r="AX677" s="214"/>
      <c r="AY677" s="214"/>
      <c r="AZ677" s="214"/>
      <c r="BA677" s="214"/>
      <c r="BB677" s="214"/>
      <c r="BC677" s="214"/>
      <c r="BD677" s="214"/>
      <c r="BE677" s="214"/>
      <c r="BF677" s="214"/>
      <c r="BG677" s="214"/>
      <c r="BH677" s="214"/>
      <c r="BI677" s="214"/>
      <c r="BJ677" s="214"/>
      <c r="BK677" s="214"/>
      <c r="BL677" s="214"/>
      <c r="BM677" s="214"/>
      <c r="BN677" s="214"/>
      <c r="BO677" s="214"/>
      <c r="BP677" s="214"/>
      <c r="BQ677" s="214"/>
      <c r="BR677" s="214"/>
      <c r="BS677" s="214"/>
      <c r="BT677" s="214"/>
      <c r="BU677" s="214"/>
      <c r="BV677" s="214"/>
      <c r="BW677" s="214"/>
      <c r="BX677" s="214"/>
      <c r="BY677" s="214"/>
      <c r="BZ677" s="214"/>
      <c r="CA677" s="214"/>
      <c r="CB677" s="214"/>
      <c r="CC677" s="214"/>
      <c r="CD677" s="214"/>
      <c r="CE677" s="214"/>
      <c r="CF677" s="214"/>
    </row>
    <row r="678" spans="1:84" x14ac:dyDescent="0.25">
      <c r="A678" s="214"/>
      <c r="B678" s="214"/>
      <c r="C678" s="214"/>
      <c r="D678" s="214"/>
      <c r="E678" s="214"/>
      <c r="F678" s="214"/>
      <c r="G678" s="214"/>
      <c r="H678" s="214"/>
      <c r="I678" s="214"/>
      <c r="J678" s="214"/>
      <c r="K678" s="214"/>
      <c r="L678" s="214"/>
      <c r="M678" s="214"/>
      <c r="N678" s="214"/>
      <c r="O678" s="214"/>
      <c r="P678" s="214"/>
      <c r="Q678" s="214"/>
      <c r="R678" s="214"/>
      <c r="S678" s="214"/>
      <c r="T678" s="214"/>
      <c r="U678" s="214"/>
      <c r="V678" s="214"/>
      <c r="W678" s="214"/>
      <c r="X678" s="214"/>
      <c r="Y678" s="214"/>
      <c r="Z678" s="214"/>
      <c r="AA678" s="214"/>
      <c r="AB678" s="214"/>
      <c r="AC678" s="214"/>
      <c r="AD678" s="214"/>
      <c r="AE678" s="214"/>
      <c r="AF678" s="214"/>
      <c r="AG678" s="214"/>
      <c r="AH678" s="214"/>
      <c r="AI678" s="214"/>
      <c r="AJ678" s="214"/>
      <c r="AK678" s="214"/>
      <c r="AL678" s="214"/>
      <c r="AM678" s="214"/>
      <c r="AN678" s="214"/>
      <c r="AO678" s="214"/>
      <c r="AP678" s="214"/>
      <c r="AQ678" s="214"/>
      <c r="AR678" s="214"/>
      <c r="AS678" s="214"/>
      <c r="AT678" s="214"/>
      <c r="AU678" s="214"/>
      <c r="AV678" s="214"/>
      <c r="AW678" s="214"/>
      <c r="AX678" s="214"/>
      <c r="AY678" s="214"/>
      <c r="AZ678" s="214"/>
      <c r="BA678" s="214"/>
      <c r="BB678" s="214"/>
      <c r="BC678" s="214"/>
      <c r="BD678" s="214"/>
      <c r="BE678" s="214"/>
      <c r="BF678" s="214"/>
      <c r="BG678" s="214"/>
      <c r="BH678" s="214"/>
      <c r="BI678" s="214"/>
      <c r="BJ678" s="214"/>
      <c r="BK678" s="214"/>
      <c r="BL678" s="214"/>
      <c r="BM678" s="214"/>
      <c r="BN678" s="214"/>
      <c r="BO678" s="214"/>
      <c r="BP678" s="214"/>
      <c r="BQ678" s="214"/>
      <c r="BR678" s="214"/>
      <c r="BS678" s="214"/>
      <c r="BT678" s="214"/>
      <c r="BU678" s="214"/>
      <c r="BV678" s="214"/>
      <c r="BW678" s="214"/>
      <c r="BX678" s="214"/>
      <c r="BY678" s="214"/>
      <c r="BZ678" s="214"/>
      <c r="CA678" s="214"/>
      <c r="CB678" s="214"/>
      <c r="CC678" s="214"/>
      <c r="CD678" s="214"/>
      <c r="CE678" s="214"/>
      <c r="CF678" s="214"/>
    </row>
    <row r="679" spans="1:84" x14ac:dyDescent="0.25">
      <c r="A679" s="214"/>
      <c r="B679" s="214"/>
      <c r="C679" s="214"/>
      <c r="D679" s="214"/>
      <c r="E679" s="214"/>
      <c r="F679" s="214"/>
      <c r="G679" s="214"/>
      <c r="H679" s="214"/>
      <c r="I679" s="214"/>
      <c r="J679" s="214"/>
      <c r="K679" s="214"/>
      <c r="L679" s="214"/>
      <c r="M679" s="214"/>
      <c r="N679" s="214"/>
      <c r="O679" s="214"/>
      <c r="P679" s="214"/>
      <c r="Q679" s="214"/>
      <c r="R679" s="214"/>
      <c r="S679" s="214"/>
      <c r="T679" s="214"/>
      <c r="U679" s="214"/>
      <c r="V679" s="214"/>
      <c r="W679" s="214"/>
      <c r="X679" s="214"/>
      <c r="Y679" s="214"/>
      <c r="Z679" s="214"/>
      <c r="AA679" s="214"/>
      <c r="AB679" s="214"/>
      <c r="AC679" s="214"/>
      <c r="AD679" s="214"/>
      <c r="AE679" s="214"/>
      <c r="AF679" s="214"/>
      <c r="AG679" s="214"/>
      <c r="AH679" s="214"/>
      <c r="AI679" s="214"/>
      <c r="AJ679" s="214"/>
      <c r="AK679" s="214"/>
      <c r="AL679" s="214"/>
      <c r="AM679" s="214"/>
      <c r="AN679" s="214"/>
      <c r="AO679" s="214"/>
      <c r="AP679" s="214"/>
      <c r="AQ679" s="214"/>
      <c r="AR679" s="214"/>
      <c r="AS679" s="214"/>
      <c r="AT679" s="214"/>
      <c r="AU679" s="214"/>
      <c r="AV679" s="214"/>
      <c r="AW679" s="214"/>
      <c r="AX679" s="214"/>
      <c r="AY679" s="214"/>
      <c r="AZ679" s="214"/>
      <c r="BA679" s="214"/>
      <c r="BB679" s="214"/>
      <c r="BC679" s="214"/>
      <c r="BD679" s="214"/>
      <c r="BE679" s="214"/>
      <c r="BF679" s="214"/>
      <c r="BG679" s="214"/>
      <c r="BH679" s="214"/>
      <c r="BI679" s="214"/>
      <c r="BJ679" s="214"/>
      <c r="BK679" s="214"/>
      <c r="BL679" s="214"/>
      <c r="BM679" s="214"/>
      <c r="BN679" s="214"/>
      <c r="BO679" s="214"/>
      <c r="BP679" s="214"/>
      <c r="BQ679" s="214"/>
      <c r="BR679" s="214"/>
      <c r="BS679" s="214"/>
      <c r="BT679" s="214"/>
      <c r="BU679" s="214"/>
      <c r="BV679" s="214"/>
      <c r="BW679" s="214"/>
      <c r="BX679" s="214"/>
      <c r="BY679" s="214"/>
      <c r="BZ679" s="214"/>
      <c r="CA679" s="214"/>
      <c r="CB679" s="214"/>
      <c r="CC679" s="214"/>
      <c r="CD679" s="214"/>
      <c r="CE679" s="214"/>
      <c r="CF679" s="21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5996C-7AD3-44C6-ADAA-C8AE91019595}">
  <sheetPr codeName="Hoja13"/>
  <dimension ref="A1:R127"/>
  <sheetViews>
    <sheetView workbookViewId="0">
      <selection activeCell="F69" sqref="F69"/>
    </sheetView>
  </sheetViews>
  <sheetFormatPr baseColWidth="10" defaultColWidth="11.5703125" defaultRowHeight="15" x14ac:dyDescent="0.25"/>
  <cols>
    <col min="1" max="1" width="14.42578125" style="214" customWidth="1"/>
    <col min="2" max="2" width="12.7109375" style="214" bestFit="1" customWidth="1"/>
    <col min="3" max="3" width="28.28515625" style="214" bestFit="1" customWidth="1"/>
    <col min="4" max="4" width="13.85546875" style="214" customWidth="1"/>
    <col min="5" max="5" width="11.5703125" style="214"/>
    <col min="6" max="6" width="26.7109375" style="214" bestFit="1" customWidth="1"/>
    <col min="7" max="16384" width="11.5703125" style="214"/>
  </cols>
  <sheetData>
    <row r="1" spans="1:18" ht="14.45" customHeight="1" x14ac:dyDescent="0.25">
      <c r="H1" s="991" t="s">
        <v>933</v>
      </c>
      <c r="I1" s="991"/>
      <c r="J1" s="991"/>
      <c r="K1" s="991"/>
      <c r="L1" s="991"/>
      <c r="M1" s="991"/>
      <c r="N1" s="991"/>
      <c r="O1" s="991"/>
      <c r="P1" s="991"/>
      <c r="Q1" s="991"/>
      <c r="R1" s="991"/>
    </row>
    <row r="2" spans="1:18" x14ac:dyDescent="0.25">
      <c r="H2" s="991"/>
      <c r="I2" s="991"/>
      <c r="J2" s="991"/>
      <c r="K2" s="991"/>
      <c r="L2" s="991"/>
      <c r="M2" s="991"/>
      <c r="N2" s="991"/>
      <c r="O2" s="991"/>
      <c r="P2" s="991"/>
      <c r="Q2" s="991"/>
      <c r="R2" s="991"/>
    </row>
    <row r="3" spans="1:18" ht="18.75" x14ac:dyDescent="0.3">
      <c r="E3" s="523"/>
      <c r="F3" s="523"/>
      <c r="H3" s="991"/>
      <c r="I3" s="991"/>
      <c r="J3" s="991"/>
      <c r="K3" s="991"/>
      <c r="L3" s="991"/>
      <c r="M3" s="991"/>
      <c r="N3" s="991"/>
      <c r="O3" s="991"/>
      <c r="P3" s="991"/>
      <c r="Q3" s="991"/>
      <c r="R3" s="991"/>
    </row>
    <row r="4" spans="1:18" ht="16.5" x14ac:dyDescent="0.25">
      <c r="E4" s="525"/>
      <c r="F4" s="525"/>
      <c r="H4" s="992" t="s">
        <v>942</v>
      </c>
      <c r="I4" s="993"/>
      <c r="J4" s="993"/>
      <c r="K4" s="993"/>
      <c r="L4" s="993"/>
      <c r="M4" s="993"/>
      <c r="N4" s="993"/>
      <c r="O4" s="993"/>
      <c r="P4" s="993"/>
      <c r="Q4" s="993"/>
    </row>
    <row r="5" spans="1:18" ht="16.5" x14ac:dyDescent="0.25">
      <c r="A5" s="987" t="s">
        <v>962</v>
      </c>
      <c r="B5" s="988"/>
      <c r="E5" s="525"/>
      <c r="F5" s="525"/>
      <c r="H5" s="817"/>
      <c r="I5" s="818"/>
      <c r="J5" s="819">
        <v>1</v>
      </c>
      <c r="K5" s="819">
        <v>2</v>
      </c>
      <c r="L5" s="819">
        <v>3</v>
      </c>
      <c r="M5" s="819">
        <v>4</v>
      </c>
      <c r="N5" s="819">
        <v>5</v>
      </c>
      <c r="O5" s="819">
        <v>6</v>
      </c>
      <c r="P5" s="819">
        <v>7</v>
      </c>
      <c r="Q5" s="819">
        <v>8</v>
      </c>
    </row>
    <row r="6" spans="1:18" ht="16.5" x14ac:dyDescent="0.25">
      <c r="A6" s="989" t="s">
        <v>963</v>
      </c>
      <c r="B6" s="990"/>
      <c r="E6" s="525"/>
      <c r="F6" s="525"/>
      <c r="H6" s="817"/>
      <c r="I6" s="818"/>
      <c r="J6" s="820" t="s">
        <v>959</v>
      </c>
      <c r="K6" s="820"/>
      <c r="L6" s="820">
        <v>0</v>
      </c>
      <c r="M6" s="820"/>
      <c r="N6" s="820">
        <v>1</v>
      </c>
      <c r="O6" s="820"/>
      <c r="P6" s="820">
        <v>2</v>
      </c>
      <c r="Q6" s="820"/>
    </row>
    <row r="7" spans="1:18" ht="30" x14ac:dyDescent="0.25">
      <c r="A7" s="838" t="s">
        <v>960</v>
      </c>
      <c r="B7" s="839" t="str">
        <f>'Información y Datos'!L34</f>
        <v>F1</v>
      </c>
      <c r="E7" s="525"/>
      <c r="F7" s="525"/>
      <c r="H7" s="788"/>
      <c r="I7" s="788"/>
      <c r="J7" s="994" t="s">
        <v>967</v>
      </c>
      <c r="K7" s="995"/>
      <c r="L7" s="995"/>
      <c r="M7" s="995"/>
      <c r="N7" s="995"/>
      <c r="O7" s="995"/>
      <c r="P7" s="995"/>
      <c r="Q7" s="983"/>
    </row>
    <row r="8" spans="1:18" ht="25.9" customHeight="1" x14ac:dyDescent="0.25">
      <c r="A8" s="976" t="s">
        <v>874</v>
      </c>
      <c r="B8" s="977"/>
      <c r="C8" s="977"/>
      <c r="D8" s="977"/>
      <c r="E8" s="977"/>
      <c r="F8" s="978"/>
      <c r="H8" s="982" t="s">
        <v>949</v>
      </c>
      <c r="I8" s="983"/>
      <c r="J8" s="982" t="s">
        <v>948</v>
      </c>
      <c r="K8" s="983"/>
      <c r="L8" s="982" t="s">
        <v>934</v>
      </c>
      <c r="M8" s="983"/>
      <c r="N8" s="982" t="s">
        <v>935</v>
      </c>
      <c r="O8" s="983"/>
      <c r="P8" s="982" t="s">
        <v>936</v>
      </c>
      <c r="Q8" s="983"/>
    </row>
    <row r="9" spans="1:18" ht="78.75" x14ac:dyDescent="0.25">
      <c r="A9" s="804" t="s">
        <v>956</v>
      </c>
      <c r="B9" s="805" t="s">
        <v>955</v>
      </c>
      <c r="C9" s="804" t="s">
        <v>957</v>
      </c>
      <c r="D9" s="804" t="s">
        <v>958</v>
      </c>
      <c r="E9" s="804" t="s">
        <v>961</v>
      </c>
      <c r="F9" s="805" t="s">
        <v>968</v>
      </c>
      <c r="H9" s="792" t="s">
        <v>945</v>
      </c>
      <c r="I9" s="792" t="s">
        <v>944</v>
      </c>
      <c r="J9" s="791" t="s">
        <v>946</v>
      </c>
      <c r="K9" s="792" t="s">
        <v>947</v>
      </c>
      <c r="L9" s="789" t="s">
        <v>946</v>
      </c>
      <c r="M9" s="790" t="s">
        <v>947</v>
      </c>
      <c r="N9" s="789" t="s">
        <v>946</v>
      </c>
      <c r="O9" s="790" t="s">
        <v>947</v>
      </c>
      <c r="P9" s="789" t="s">
        <v>946</v>
      </c>
      <c r="Q9" s="790" t="s">
        <v>947</v>
      </c>
    </row>
    <row r="10" spans="1:18" x14ac:dyDescent="0.25">
      <c r="A10" s="811" t="str">
        <f>IF(B10="","",'Ident.Bloques a calibrar'!C4)</f>
        <v/>
      </c>
      <c r="B10" s="806" t="str">
        <f>IF('Ident.Bloques a calibrar'!B4="","",'Ident.Bloques a calibrar'!B4)</f>
        <v/>
      </c>
      <c r="C10" s="847" t="str">
        <f>IF(B10="","",CALIBRACION!Q12*1000)</f>
        <v/>
      </c>
      <c r="D10" s="814" t="str">
        <f>IF(B10="","",'CERTIFICADO 1'!$F$6)</f>
        <v/>
      </c>
      <c r="E10" s="824" t="str">
        <f t="shared" ref="E10:E13" si="0">IF(B10="","",IF(AND($B10&gt;=$H$10,$B10&lt;=$I$10),HLOOKUP(HLOOKUP($B$7,$J$6:$Q$26,21,FALSE),$J$5:$Q$25,6,FALSE),IF(AND($B10&gt;$H$11,$B10&lt;=$I$11),HLOOKUP(HLOOKUP($B$7,$J$6:$Q$26,21,FALSE),$J$5:$Q$25,7,FALSE),IF(AND($B10&gt;$H$12,$B10&lt;=$I$12),HLOOKUP(HLOOKUP($B$7,$J$6:$Q$26,21,FALSE),$J$5:$Q$25,8,FALSE),IF(AND($B10&gt;$H$13,$B10&lt;=$I$13),HLOOKUP(HLOOKUP($B$7,$J$6:$Q$26,21,FALSE),$J$5:$Q$25,9,FALSE),IF(AND($B10&gt;$H$14,$B10&lt;=$I$14),HLOOKUP(HLOOKUP($B$7,$J$6:$Q$26,21,FALSE),$J$5:$Q$25,10,FALSE),"Bloque fuera del rango"))))))</f>
        <v/>
      </c>
      <c r="F10" s="822" t="str">
        <f>IF(B10="","",IF(ABS(C10)&lt;=E10,"Bloque dentro de clase declarada","Bloque fuera de clase declarada"))</f>
        <v/>
      </c>
      <c r="H10" s="785">
        <v>0.5</v>
      </c>
      <c r="I10" s="786">
        <v>10</v>
      </c>
      <c r="J10" s="785">
        <v>0.2</v>
      </c>
      <c r="K10" s="787">
        <v>0.05</v>
      </c>
      <c r="L10" s="787">
        <v>0.12</v>
      </c>
      <c r="M10" s="785">
        <v>0.1</v>
      </c>
      <c r="N10" s="785">
        <v>0.2</v>
      </c>
      <c r="O10" s="787">
        <v>0.16</v>
      </c>
      <c r="P10" s="787">
        <v>0.45</v>
      </c>
      <c r="Q10" s="785">
        <v>0.3</v>
      </c>
    </row>
    <row r="11" spans="1:18" x14ac:dyDescent="0.25">
      <c r="A11" s="812" t="str">
        <f>IF(B11="","",'Ident.Bloques a calibrar'!C5)</f>
        <v/>
      </c>
      <c r="B11" s="807" t="str">
        <f>IF('Ident.Bloques a calibrar'!B5="","",'Ident.Bloques a calibrar'!B5)</f>
        <v/>
      </c>
      <c r="C11" s="848" t="str">
        <f>IF(B11="","",CALIBRACION!Q13*1000)</f>
        <v/>
      </c>
      <c r="D11" s="815" t="str">
        <f>IF(B11="","",'CERTIFICADO 1'!$F$6)</f>
        <v/>
      </c>
      <c r="E11" s="825" t="str">
        <f t="shared" si="0"/>
        <v/>
      </c>
      <c r="F11" s="821" t="str">
        <f t="shared" ref="F11:F74" si="1">IF(B11="","",IF(ABS(C11)&lt;=E11,"Bloque dentro de clase declarada","Bloque fuera de clase declarada"))</f>
        <v/>
      </c>
      <c r="H11" s="786">
        <v>10</v>
      </c>
      <c r="I11" s="786">
        <v>25</v>
      </c>
      <c r="J11" s="785">
        <v>0.3</v>
      </c>
      <c r="K11" s="787">
        <v>0.05</v>
      </c>
      <c r="L11" s="787">
        <v>0.14000000000000001</v>
      </c>
      <c r="M11" s="785">
        <v>0.1</v>
      </c>
      <c r="N11" s="785">
        <v>0.3</v>
      </c>
      <c r="O11" s="787">
        <v>0.16</v>
      </c>
      <c r="P11" s="785">
        <v>0.6</v>
      </c>
      <c r="Q11" s="785">
        <v>0.3</v>
      </c>
    </row>
    <row r="12" spans="1:18" x14ac:dyDescent="0.25">
      <c r="A12" s="812" t="str">
        <f>IF(B12="","",'Ident.Bloques a calibrar'!C6)</f>
        <v/>
      </c>
      <c r="B12" s="807" t="str">
        <f>IF('Ident.Bloques a calibrar'!B6="","",'Ident.Bloques a calibrar'!B6)</f>
        <v/>
      </c>
      <c r="C12" s="848" t="str">
        <f>IF(B12="","",CALIBRACION!Q14*1000)</f>
        <v/>
      </c>
      <c r="D12" s="815" t="str">
        <f>IF(B12="","",'CERTIFICADO 1'!$F$6)</f>
        <v/>
      </c>
      <c r="E12" s="825" t="str">
        <f t="shared" si="0"/>
        <v/>
      </c>
      <c r="F12" s="821" t="str">
        <f t="shared" si="1"/>
        <v/>
      </c>
      <c r="H12" s="786">
        <v>25</v>
      </c>
      <c r="I12" s="786">
        <v>50</v>
      </c>
      <c r="J12" s="785">
        <v>0.4</v>
      </c>
      <c r="K12" s="787">
        <v>0.06</v>
      </c>
      <c r="L12" s="785">
        <v>0.2</v>
      </c>
      <c r="M12" s="785">
        <v>0.1</v>
      </c>
      <c r="N12" s="785">
        <v>0.4</v>
      </c>
      <c r="O12" s="787">
        <v>0.18</v>
      </c>
      <c r="P12" s="785">
        <v>0.8</v>
      </c>
      <c r="Q12" s="785">
        <v>0.3</v>
      </c>
    </row>
    <row r="13" spans="1:18" x14ac:dyDescent="0.25">
      <c r="A13" s="812" t="str">
        <f>IF(B13="","",'Ident.Bloques a calibrar'!C7)</f>
        <v/>
      </c>
      <c r="B13" s="807" t="str">
        <f>IF('Ident.Bloques a calibrar'!B7="","",'Ident.Bloques a calibrar'!B7)</f>
        <v/>
      </c>
      <c r="C13" s="848" t="str">
        <f>IF(B13="","",CALIBRACION!Q15*1000)</f>
        <v/>
      </c>
      <c r="D13" s="815" t="str">
        <f>IF(B13="","",'CERTIFICADO 1'!$F$6)</f>
        <v/>
      </c>
      <c r="E13" s="825" t="str">
        <f t="shared" si="0"/>
        <v/>
      </c>
      <c r="F13" s="821" t="str">
        <f t="shared" si="1"/>
        <v/>
      </c>
      <c r="H13" s="786">
        <v>50</v>
      </c>
      <c r="I13" s="786">
        <v>75</v>
      </c>
      <c r="J13" s="785">
        <v>0.5</v>
      </c>
      <c r="K13" s="787">
        <v>0.06</v>
      </c>
      <c r="L13" s="787">
        <v>0.25</v>
      </c>
      <c r="M13" s="787">
        <v>0.12</v>
      </c>
      <c r="N13" s="785">
        <v>0.5</v>
      </c>
      <c r="O13" s="787">
        <v>0.18</v>
      </c>
      <c r="P13" s="786">
        <v>1</v>
      </c>
      <c r="Q13" s="787">
        <v>0.35</v>
      </c>
    </row>
    <row r="14" spans="1:18" x14ac:dyDescent="0.25">
      <c r="A14" s="812" t="str">
        <f>IF(B14="","",'Ident.Bloques a calibrar'!C8)</f>
        <v/>
      </c>
      <c r="B14" s="807" t="str">
        <f>IF('Ident.Bloques a calibrar'!B8="","",'Ident.Bloques a calibrar'!B8)</f>
        <v/>
      </c>
      <c r="C14" s="848" t="str">
        <f>IF(B14="","",CALIBRACION!Q16*1000)</f>
        <v/>
      </c>
      <c r="D14" s="815" t="str">
        <f>IF(B14="","",'CERTIFICADO 1'!$F$6)</f>
        <v/>
      </c>
      <c r="E14" s="825" t="str">
        <f>IF(B14="","",IF(AND($B14&gt;=$H$10,$B14&lt;=$I$10),HLOOKUP(HLOOKUP($B$7,$J$6:$Q$26,21,FALSE),$J$5:$Q$25,6,FALSE),IF(AND($B14&gt;$H$11,$B14&lt;=$I$11),HLOOKUP(HLOOKUP($B$7,$J$6:$Q$26,21,FALSE),$J$5:$Q$25,7,FALSE),IF(AND($B14&gt;$H$12,$B14&lt;=$I$12),HLOOKUP(HLOOKUP($B$7,$J$6:$Q$26,21,FALSE),$J$5:$Q$25,8,FALSE),IF(AND($B14&gt;$H$13,$B14&lt;=$I$13),HLOOKUP(HLOOKUP($B$7,$J$6:$Q$26,21,FALSE),$J$5:$Q$25,9,FALSE),IF(AND($B14&gt;$H$14,$B14&lt;=$I$14),HLOOKUP(HLOOKUP($B$7,$J$6:$Q$26,21,FALSE),$J$5:$Q$25,10,FALSE),"Bloque fuera del rango"))))))</f>
        <v/>
      </c>
      <c r="F14" s="821" t="str">
        <f t="shared" si="1"/>
        <v/>
      </c>
      <c r="H14" s="786">
        <v>75</v>
      </c>
      <c r="I14" s="786">
        <v>100</v>
      </c>
      <c r="J14" s="785">
        <v>0.6</v>
      </c>
      <c r="K14" s="787">
        <v>7.0000000000000007E-2</v>
      </c>
      <c r="L14" s="785">
        <v>0.3</v>
      </c>
      <c r="M14" s="787">
        <v>0.12</v>
      </c>
      <c r="N14" s="785">
        <v>0.6</v>
      </c>
      <c r="O14" s="785">
        <v>0.2</v>
      </c>
      <c r="P14" s="785">
        <v>1.2</v>
      </c>
      <c r="Q14" s="787">
        <v>0.35</v>
      </c>
    </row>
    <row r="15" spans="1:18" x14ac:dyDescent="0.25">
      <c r="A15" s="812" t="str">
        <f>IF(B15="","",'Ident.Bloques a calibrar'!C9)</f>
        <v/>
      </c>
      <c r="B15" s="807" t="str">
        <f>IF('Ident.Bloques a calibrar'!B9="","",'Ident.Bloques a calibrar'!B9)</f>
        <v/>
      </c>
      <c r="C15" s="848" t="str">
        <f>IF(B15="","",CALIBRACION!Q17*1000)</f>
        <v/>
      </c>
      <c r="D15" s="815" t="str">
        <f>IF(B15="","",'CERTIFICADO 1'!$F$6)</f>
        <v/>
      </c>
      <c r="E15" s="825" t="str">
        <f t="shared" ref="E15:E78" si="2">IF(B15="","",IF(AND($B15&gt;=$H$10,$B15&lt;=$I$10),HLOOKUP(HLOOKUP($B$7,$J$6:$Q$26,21,FALSE),$J$5:$Q$25,6,FALSE),IF(AND($B15&gt;$H$11,$B15&lt;=$I$11),HLOOKUP(HLOOKUP($B$7,$J$6:$Q$26,21,FALSE),$J$5:$Q$25,7,FALSE),IF(AND($B15&gt;$H$12,$B15&lt;=$I$12),HLOOKUP(HLOOKUP($B$7,$J$6:$Q$26,21,FALSE),$J$5:$Q$25,8,FALSE),IF(AND($B15&gt;$H$13,$B15&lt;=$I$13),HLOOKUP(HLOOKUP($B$7,$J$6:$Q$26,21,FALSE),$J$5:$Q$25,9,FALSE),IF(AND($B15&gt;$H$14,$B15&lt;=$I$14),HLOOKUP(HLOOKUP($B$7,$J$6:$Q$26,21,FALSE),$J$5:$Q$25,10,FALSE),"Bloque fuera del rango"))))))</f>
        <v/>
      </c>
      <c r="F15" s="821" t="str">
        <f t="shared" si="1"/>
        <v/>
      </c>
      <c r="H15" s="786">
        <v>100</v>
      </c>
      <c r="I15" s="786">
        <v>150</v>
      </c>
      <c r="J15" s="785">
        <v>0.8</v>
      </c>
      <c r="K15" s="787">
        <v>0.08</v>
      </c>
      <c r="L15" s="785">
        <v>0.4</v>
      </c>
      <c r="M15" s="787">
        <v>0.14000000000000001</v>
      </c>
      <c r="N15" s="785">
        <v>0.8</v>
      </c>
      <c r="O15" s="785">
        <v>0.2</v>
      </c>
      <c r="P15" s="785">
        <v>1.6</v>
      </c>
      <c r="Q15" s="785">
        <v>0.4</v>
      </c>
    </row>
    <row r="16" spans="1:18" x14ac:dyDescent="0.25">
      <c r="A16" s="812" t="str">
        <f>IF(B16="","",'Ident.Bloques a calibrar'!C10)</f>
        <v/>
      </c>
      <c r="B16" s="807" t="str">
        <f>IF('Ident.Bloques a calibrar'!B10="","",'Ident.Bloques a calibrar'!B10)</f>
        <v/>
      </c>
      <c r="C16" s="848" t="str">
        <f>IF(B16="","",CALIBRACION!Q18*1000)</f>
        <v/>
      </c>
      <c r="D16" s="815" t="str">
        <f>IF(B16="","",'CERTIFICADO 1'!$F$6)</f>
        <v/>
      </c>
      <c r="E16" s="825" t="str">
        <f t="shared" si="2"/>
        <v/>
      </c>
      <c r="F16" s="821" t="str">
        <f t="shared" si="1"/>
        <v/>
      </c>
      <c r="H16" s="786">
        <v>150</v>
      </c>
      <c r="I16" s="786">
        <v>200</v>
      </c>
      <c r="J16" s="786">
        <v>1</v>
      </c>
      <c r="K16" s="787">
        <v>0.09</v>
      </c>
      <c r="L16" s="785">
        <v>0.5</v>
      </c>
      <c r="M16" s="787">
        <v>0.16</v>
      </c>
      <c r="N16" s="786">
        <v>1</v>
      </c>
      <c r="O16" s="787">
        <v>0.25</v>
      </c>
      <c r="P16" s="786">
        <v>2</v>
      </c>
      <c r="Q16" s="785">
        <v>0.4</v>
      </c>
    </row>
    <row r="17" spans="1:17" x14ac:dyDescent="0.25">
      <c r="A17" s="812" t="str">
        <f>IF(B17="","",'Ident.Bloques a calibrar'!C11)</f>
        <v/>
      </c>
      <c r="B17" s="807" t="str">
        <f>IF('Ident.Bloques a calibrar'!B11="","",'Ident.Bloques a calibrar'!B11)</f>
        <v/>
      </c>
      <c r="C17" s="848" t="str">
        <f>IF(B17="","",CALIBRACION!Q19*1000)</f>
        <v/>
      </c>
      <c r="D17" s="815" t="str">
        <f>IF(B17="","",'CERTIFICADO 1'!$F$6)</f>
        <v/>
      </c>
      <c r="E17" s="825" t="str">
        <f t="shared" si="2"/>
        <v/>
      </c>
      <c r="F17" s="821" t="str">
        <f t="shared" si="1"/>
        <v/>
      </c>
      <c r="H17" s="786">
        <v>200</v>
      </c>
      <c r="I17" s="786">
        <v>250</v>
      </c>
      <c r="J17" s="785">
        <v>1.2</v>
      </c>
      <c r="K17" s="785">
        <v>0.1</v>
      </c>
      <c r="L17" s="785">
        <v>0.6</v>
      </c>
      <c r="M17" s="787">
        <v>0.16</v>
      </c>
      <c r="N17" s="785">
        <v>1.2</v>
      </c>
      <c r="O17" s="787">
        <v>0.25</v>
      </c>
      <c r="P17" s="785">
        <v>2.4</v>
      </c>
      <c r="Q17" s="787">
        <v>0.45</v>
      </c>
    </row>
    <row r="18" spans="1:17" x14ac:dyDescent="0.25">
      <c r="A18" s="812" t="str">
        <f>IF(B18="","",'Ident.Bloques a calibrar'!C12)</f>
        <v/>
      </c>
      <c r="B18" s="807" t="str">
        <f>IF('Ident.Bloques a calibrar'!B12="","",'Ident.Bloques a calibrar'!B12)</f>
        <v/>
      </c>
      <c r="C18" s="848" t="str">
        <f>IF(B18="","",CALIBRACION!Q20*1000)</f>
        <v/>
      </c>
      <c r="D18" s="815" t="str">
        <f>IF(B18="","",'CERTIFICADO 1'!$F$6)</f>
        <v/>
      </c>
      <c r="E18" s="825" t="str">
        <f t="shared" si="2"/>
        <v/>
      </c>
      <c r="F18" s="821" t="str">
        <f t="shared" si="1"/>
        <v/>
      </c>
      <c r="H18" s="786">
        <v>250</v>
      </c>
      <c r="I18" s="786">
        <v>300</v>
      </c>
      <c r="J18" s="785">
        <v>1.4</v>
      </c>
      <c r="K18" s="785">
        <v>0.1</v>
      </c>
      <c r="L18" s="785">
        <v>0.7</v>
      </c>
      <c r="M18" s="787">
        <v>0.18</v>
      </c>
      <c r="N18" s="785">
        <v>1.4</v>
      </c>
      <c r="O18" s="787">
        <v>0.25</v>
      </c>
      <c r="P18" s="785">
        <v>2.8</v>
      </c>
      <c r="Q18" s="785">
        <v>0.5</v>
      </c>
    </row>
    <row r="19" spans="1:17" x14ac:dyDescent="0.25">
      <c r="A19" s="812" t="str">
        <f>IF(B19="","",'Ident.Bloques a calibrar'!C13)</f>
        <v/>
      </c>
      <c r="B19" s="807" t="str">
        <f>IF('Ident.Bloques a calibrar'!B13="","",'Ident.Bloques a calibrar'!B13)</f>
        <v/>
      </c>
      <c r="C19" s="848" t="str">
        <f>IF(B19="","",CALIBRACION!Q21*1000)</f>
        <v/>
      </c>
      <c r="D19" s="815" t="str">
        <f>IF(B19="","",'CERTIFICADO 1'!$F$6)</f>
        <v/>
      </c>
      <c r="E19" s="825" t="str">
        <f t="shared" si="2"/>
        <v/>
      </c>
      <c r="F19" s="821" t="str">
        <f t="shared" si="1"/>
        <v/>
      </c>
      <c r="H19" s="786">
        <v>300</v>
      </c>
      <c r="I19" s="786">
        <v>400</v>
      </c>
      <c r="J19" s="785">
        <v>1.8</v>
      </c>
      <c r="K19" s="787">
        <v>0.12</v>
      </c>
      <c r="L19" s="785">
        <v>0.9</v>
      </c>
      <c r="M19" s="785">
        <v>0.2</v>
      </c>
      <c r="N19" s="785">
        <v>1.8</v>
      </c>
      <c r="O19" s="785">
        <v>0.3</v>
      </c>
      <c r="P19" s="785">
        <v>3.6</v>
      </c>
      <c r="Q19" s="785">
        <v>0.5</v>
      </c>
    </row>
    <row r="20" spans="1:17" x14ac:dyDescent="0.25">
      <c r="A20" s="812" t="str">
        <f>IF(B20="","",'Ident.Bloques a calibrar'!C14)</f>
        <v/>
      </c>
      <c r="B20" s="807" t="str">
        <f>IF('Ident.Bloques a calibrar'!B14="","",'Ident.Bloques a calibrar'!B14)</f>
        <v/>
      </c>
      <c r="C20" s="848" t="str">
        <f>IF(B20="","",CALIBRACION!Q22*1000)</f>
        <v/>
      </c>
      <c r="D20" s="815" t="str">
        <f>IF(B20="","",'CERTIFICADO 1'!$F$6)</f>
        <v/>
      </c>
      <c r="E20" s="825" t="str">
        <f t="shared" si="2"/>
        <v/>
      </c>
      <c r="F20" s="821" t="str">
        <f t="shared" si="1"/>
        <v/>
      </c>
      <c r="H20" s="786">
        <v>400</v>
      </c>
      <c r="I20" s="786">
        <v>500</v>
      </c>
      <c r="J20" s="785">
        <v>2.2000000000000002</v>
      </c>
      <c r="K20" s="787">
        <v>0.14000000000000001</v>
      </c>
      <c r="L20" s="785">
        <v>1.1000000000000001</v>
      </c>
      <c r="M20" s="787">
        <v>0.25</v>
      </c>
      <c r="N20" s="785">
        <v>2.2000000000000002</v>
      </c>
      <c r="O20" s="787">
        <v>0.35</v>
      </c>
      <c r="P20" s="785">
        <v>4.4000000000000004</v>
      </c>
      <c r="Q20" s="785">
        <v>0.6</v>
      </c>
    </row>
    <row r="21" spans="1:17" x14ac:dyDescent="0.25">
      <c r="A21" s="812" t="str">
        <f>IF(B21="","",'Ident.Bloques a calibrar'!C15)</f>
        <v/>
      </c>
      <c r="B21" s="807" t="str">
        <f>IF('Ident.Bloques a calibrar'!B15="","",'Ident.Bloques a calibrar'!B15)</f>
        <v/>
      </c>
      <c r="C21" s="848" t="str">
        <f>IF(B21="","",CALIBRACION!Q23*1000)</f>
        <v/>
      </c>
      <c r="D21" s="815" t="str">
        <f>IF(B21="","",'CERTIFICADO 1'!$F$6)</f>
        <v/>
      </c>
      <c r="E21" s="825" t="str">
        <f t="shared" si="2"/>
        <v/>
      </c>
      <c r="F21" s="821" t="str">
        <f t="shared" si="1"/>
        <v/>
      </c>
      <c r="H21" s="786">
        <v>500</v>
      </c>
      <c r="I21" s="786">
        <v>600</v>
      </c>
      <c r="J21" s="785">
        <v>2.6</v>
      </c>
      <c r="K21" s="787">
        <v>0.16</v>
      </c>
      <c r="L21" s="785">
        <v>1.3</v>
      </c>
      <c r="M21" s="787">
        <v>0.25</v>
      </c>
      <c r="N21" s="785">
        <v>2.6</v>
      </c>
      <c r="O21" s="785">
        <v>0.4</v>
      </c>
      <c r="P21" s="786">
        <v>5</v>
      </c>
      <c r="Q21" s="785">
        <v>0.7</v>
      </c>
    </row>
    <row r="22" spans="1:17" x14ac:dyDescent="0.25">
      <c r="A22" s="812" t="str">
        <f>IF(B22="","",'Ident.Bloques a calibrar'!C16)</f>
        <v/>
      </c>
      <c r="B22" s="807" t="str">
        <f>IF('Ident.Bloques a calibrar'!B16="","",'Ident.Bloques a calibrar'!B16)</f>
        <v/>
      </c>
      <c r="C22" s="848" t="str">
        <f>IF(B22="","",CALIBRACION!Q24*1000)</f>
        <v/>
      </c>
      <c r="D22" s="815" t="str">
        <f>IF(B22="","",'CERTIFICADO 1'!$F$6)</f>
        <v/>
      </c>
      <c r="E22" s="825" t="str">
        <f t="shared" si="2"/>
        <v/>
      </c>
      <c r="F22" s="821" t="str">
        <f t="shared" si="1"/>
        <v/>
      </c>
      <c r="H22" s="786">
        <v>600</v>
      </c>
      <c r="I22" s="786">
        <v>700</v>
      </c>
      <c r="J22" s="786">
        <v>3</v>
      </c>
      <c r="K22" s="787">
        <v>0.18</v>
      </c>
      <c r="L22" s="785">
        <v>1.5</v>
      </c>
      <c r="M22" s="785">
        <v>0.3</v>
      </c>
      <c r="N22" s="786">
        <v>3</v>
      </c>
      <c r="O22" s="787">
        <v>0.45</v>
      </c>
      <c r="P22" s="786">
        <v>6</v>
      </c>
      <c r="Q22" s="785">
        <v>0.7</v>
      </c>
    </row>
    <row r="23" spans="1:17" x14ac:dyDescent="0.25">
      <c r="A23" s="812" t="str">
        <f>IF(B23="","",'Ident.Bloques a calibrar'!C17)</f>
        <v/>
      </c>
      <c r="B23" s="807" t="str">
        <f>IF('Ident.Bloques a calibrar'!B17="","",'Ident.Bloques a calibrar'!B17)</f>
        <v/>
      </c>
      <c r="C23" s="848" t="str">
        <f>IF(B23="","",CALIBRACION!Q25*1000)</f>
        <v/>
      </c>
      <c r="D23" s="815" t="str">
        <f>IF(B23="","",'CERTIFICADO 1'!$F$6)</f>
        <v/>
      </c>
      <c r="E23" s="825" t="str">
        <f t="shared" si="2"/>
        <v/>
      </c>
      <c r="F23" s="821" t="str">
        <f t="shared" si="1"/>
        <v/>
      </c>
      <c r="H23" s="786">
        <v>700</v>
      </c>
      <c r="I23" s="786">
        <v>800</v>
      </c>
      <c r="J23" s="785">
        <v>3.4</v>
      </c>
      <c r="K23" s="785">
        <v>0.2</v>
      </c>
      <c r="L23" s="785">
        <v>1.7</v>
      </c>
      <c r="M23" s="785">
        <v>0.3</v>
      </c>
      <c r="N23" s="785">
        <v>3.4</v>
      </c>
      <c r="O23" s="785">
        <v>0.5</v>
      </c>
      <c r="P23" s="785">
        <v>6.5</v>
      </c>
      <c r="Q23" s="785">
        <v>0.8</v>
      </c>
    </row>
    <row r="24" spans="1:17" x14ac:dyDescent="0.25">
      <c r="A24" s="812" t="str">
        <f>IF(B24="","",'Ident.Bloques a calibrar'!C18)</f>
        <v/>
      </c>
      <c r="B24" s="807" t="str">
        <f>IF('Ident.Bloques a calibrar'!B18="","",'Ident.Bloques a calibrar'!B18)</f>
        <v/>
      </c>
      <c r="C24" s="848" t="str">
        <f>IF(B24="","",CALIBRACION!Q26*1000)</f>
        <v/>
      </c>
      <c r="D24" s="815" t="str">
        <f>IF(B24="","",'CERTIFICADO 1'!$F$6)</f>
        <v/>
      </c>
      <c r="E24" s="825" t="str">
        <f t="shared" si="2"/>
        <v/>
      </c>
      <c r="F24" s="821" t="str">
        <f t="shared" si="1"/>
        <v/>
      </c>
      <c r="H24" s="795">
        <v>800</v>
      </c>
      <c r="I24" s="795">
        <v>900</v>
      </c>
      <c r="J24" s="796">
        <v>3.8</v>
      </c>
      <c r="K24" s="796">
        <v>0.2</v>
      </c>
      <c r="L24" s="796">
        <v>1.9</v>
      </c>
      <c r="M24" s="797">
        <v>0.35</v>
      </c>
      <c r="N24" s="796">
        <v>3.8</v>
      </c>
      <c r="O24" s="796">
        <v>0.5</v>
      </c>
      <c r="P24" s="796">
        <v>7.5</v>
      </c>
      <c r="Q24" s="796">
        <v>0.9</v>
      </c>
    </row>
    <row r="25" spans="1:17" x14ac:dyDescent="0.25">
      <c r="A25" s="812" t="str">
        <f>IF(B25="","",'Ident.Bloques a calibrar'!C19)</f>
        <v/>
      </c>
      <c r="B25" s="807" t="str">
        <f>IF('Ident.Bloques a calibrar'!B19="","",'Ident.Bloques a calibrar'!B19)</f>
        <v/>
      </c>
      <c r="C25" s="848" t="str">
        <f>IF(B25="","",CALIBRACION!Q27*1000)</f>
        <v/>
      </c>
      <c r="D25" s="815" t="str">
        <f>IF(B25="","",'CERTIFICADO 1'!$F$6)</f>
        <v/>
      </c>
      <c r="E25" s="825" t="str">
        <f t="shared" si="2"/>
        <v/>
      </c>
      <c r="F25" s="821" t="str">
        <f t="shared" si="1"/>
        <v/>
      </c>
      <c r="H25" s="799">
        <v>900</v>
      </c>
      <c r="I25" s="800">
        <v>1000</v>
      </c>
      <c r="J25" s="801">
        <v>4.2</v>
      </c>
      <c r="K25" s="802">
        <v>0.25</v>
      </c>
      <c r="L25" s="800">
        <v>2</v>
      </c>
      <c r="M25" s="801">
        <v>0.4</v>
      </c>
      <c r="N25" s="801">
        <v>4.2</v>
      </c>
      <c r="O25" s="801">
        <v>0.6</v>
      </c>
      <c r="P25" s="800">
        <v>8</v>
      </c>
      <c r="Q25" s="803">
        <v>1</v>
      </c>
    </row>
    <row r="26" spans="1:17" ht="16.5" x14ac:dyDescent="0.25">
      <c r="A26" s="812" t="str">
        <f>IF(B26="","",'Ident.Bloques a calibrar'!C20)</f>
        <v/>
      </c>
      <c r="B26" s="807" t="str">
        <f>IF('Ident.Bloques a calibrar'!B20="","",'Ident.Bloques a calibrar'!B20)</f>
        <v/>
      </c>
      <c r="C26" s="848" t="str">
        <f>IF(B26="","",CALIBRACION!Q28*1000)</f>
        <v/>
      </c>
      <c r="D26" s="815" t="str">
        <f>IF(B26="","",'CERTIFICADO 1'!$F$6)</f>
        <v/>
      </c>
      <c r="E26" s="825" t="str">
        <f t="shared" si="2"/>
        <v/>
      </c>
      <c r="F26" s="821" t="str">
        <f t="shared" si="1"/>
        <v/>
      </c>
      <c r="H26" s="798"/>
      <c r="I26" s="798"/>
      <c r="J26" s="819">
        <v>1</v>
      </c>
      <c r="K26" s="819">
        <v>2</v>
      </c>
      <c r="L26" s="819">
        <v>3</v>
      </c>
      <c r="M26" s="819">
        <v>4</v>
      </c>
      <c r="N26" s="819">
        <v>5</v>
      </c>
      <c r="O26" s="819">
        <v>6</v>
      </c>
      <c r="P26" s="819">
        <v>7</v>
      </c>
      <c r="Q26" s="819">
        <v>8</v>
      </c>
    </row>
    <row r="27" spans="1:17" ht="16.5" x14ac:dyDescent="0.25">
      <c r="A27" s="812" t="str">
        <f>IF(B27="","",'Ident.Bloques a calibrar'!C21)</f>
        <v/>
      </c>
      <c r="B27" s="807" t="str">
        <f>IF('Ident.Bloques a calibrar'!B21="","",'Ident.Bloques a calibrar'!B21)</f>
        <v/>
      </c>
      <c r="C27" s="848" t="str">
        <f>IF(B27="","",CALIBRACION!Q29*1000)</f>
        <v/>
      </c>
      <c r="D27" s="815" t="str">
        <f>IF(B27="","",'CERTIFICADO 1'!$F$6)</f>
        <v/>
      </c>
      <c r="E27" s="825" t="str">
        <f t="shared" si="2"/>
        <v/>
      </c>
      <c r="F27" s="821" t="str">
        <f t="shared" si="1"/>
        <v/>
      </c>
      <c r="H27" s="979" t="s">
        <v>950</v>
      </c>
      <c r="I27" s="980"/>
      <c r="J27" s="980"/>
      <c r="K27" s="980"/>
      <c r="L27" s="980"/>
      <c r="M27" s="980"/>
      <c r="N27" s="980"/>
      <c r="O27" s="980"/>
      <c r="P27" s="980"/>
      <c r="Q27" s="980"/>
    </row>
    <row r="28" spans="1:17" x14ac:dyDescent="0.25">
      <c r="A28" s="812" t="str">
        <f>IF(B28="","",'Ident.Bloques a calibrar'!C22)</f>
        <v/>
      </c>
      <c r="B28" s="807" t="str">
        <f>IF('Ident.Bloques a calibrar'!B22="","",'Ident.Bloques a calibrar'!B22)</f>
        <v/>
      </c>
      <c r="C28" s="848" t="str">
        <f>IF(B28="","",CALIBRACION!Q30*1000)</f>
        <v/>
      </c>
      <c r="D28" s="815" t="str">
        <f>IF(B28="","",'CERTIFICADO 1'!$F$6)</f>
        <v/>
      </c>
      <c r="E28" s="825" t="str">
        <f t="shared" si="2"/>
        <v/>
      </c>
      <c r="F28" s="821" t="str">
        <f t="shared" si="1"/>
        <v/>
      </c>
      <c r="H28" s="788"/>
      <c r="I28" s="982" t="s">
        <v>943</v>
      </c>
      <c r="J28" s="985"/>
      <c r="K28" s="985"/>
      <c r="L28" s="985"/>
      <c r="M28" s="985"/>
      <c r="N28" s="985"/>
      <c r="O28" s="985"/>
      <c r="P28" s="986"/>
      <c r="Q28" s="788"/>
    </row>
    <row r="29" spans="1:17" ht="22.5" x14ac:dyDescent="0.25">
      <c r="A29" s="812" t="str">
        <f>IF(B29="","",'Ident.Bloques a calibrar'!C23)</f>
        <v/>
      </c>
      <c r="B29" s="807" t="str">
        <f>IF('Ident.Bloques a calibrar'!B23="","",'Ident.Bloques a calibrar'!B23)</f>
        <v/>
      </c>
      <c r="C29" s="848" t="str">
        <f>IF(B29="","",CALIBRACION!Q31*1000)</f>
        <v/>
      </c>
      <c r="D29" s="815" t="str">
        <f>IF(B29="","",'CERTIFICADO 1'!$F$6)</f>
        <v/>
      </c>
      <c r="E29" s="825" t="str">
        <f t="shared" si="2"/>
        <v/>
      </c>
      <c r="F29" s="821" t="str">
        <f t="shared" si="1"/>
        <v/>
      </c>
      <c r="H29" s="794" t="s">
        <v>469</v>
      </c>
      <c r="I29" s="982" t="s">
        <v>953</v>
      </c>
      <c r="J29" s="984"/>
      <c r="K29" s="982" t="s">
        <v>934</v>
      </c>
      <c r="L29" s="984"/>
      <c r="M29" s="982" t="s">
        <v>935</v>
      </c>
      <c r="N29" s="984"/>
      <c r="O29" s="982" t="s">
        <v>936</v>
      </c>
      <c r="P29" s="984"/>
      <c r="Q29" s="793"/>
    </row>
    <row r="30" spans="1:17" ht="78.75" x14ac:dyDescent="0.25">
      <c r="A30" s="812" t="str">
        <f>IF(B30="","",'Ident.Bloques a calibrar'!C24)</f>
        <v/>
      </c>
      <c r="B30" s="807" t="str">
        <f>IF('Ident.Bloques a calibrar'!B24="","",'Ident.Bloques a calibrar'!B24)</f>
        <v/>
      </c>
      <c r="C30" s="848" t="str">
        <f>IF(B30="","",CALIBRACION!Q32*1000)</f>
        <v/>
      </c>
      <c r="D30" s="815" t="str">
        <f>IF(B30="","",'CERTIFICADO 1'!$F$6)</f>
        <v/>
      </c>
      <c r="E30" s="825" t="str">
        <f t="shared" si="2"/>
        <v/>
      </c>
      <c r="F30" s="821" t="str">
        <f t="shared" si="1"/>
        <v/>
      </c>
      <c r="H30" s="792" t="s">
        <v>954</v>
      </c>
      <c r="I30" s="791" t="s">
        <v>951</v>
      </c>
      <c r="J30" s="792" t="s">
        <v>952</v>
      </c>
      <c r="K30" s="789" t="s">
        <v>951</v>
      </c>
      <c r="L30" s="790" t="s">
        <v>952</v>
      </c>
      <c r="M30" s="789" t="s">
        <v>951</v>
      </c>
      <c r="N30" s="790" t="s">
        <v>952</v>
      </c>
      <c r="O30" s="789" t="s">
        <v>951</v>
      </c>
      <c r="P30" s="790" t="s">
        <v>952</v>
      </c>
      <c r="Q30" s="981"/>
    </row>
    <row r="31" spans="1:17" ht="22.9" customHeight="1" x14ac:dyDescent="0.25">
      <c r="A31" s="812" t="str">
        <f>IF(B31="","",'Ident.Bloques a calibrar'!C25)</f>
        <v/>
      </c>
      <c r="B31" s="807" t="str">
        <f>IF('Ident.Bloques a calibrar'!B25="","",'Ident.Bloques a calibrar'!B25)</f>
        <v/>
      </c>
      <c r="C31" s="848" t="str">
        <f>IF(B31="","",CALIBRACION!Q33*1000)</f>
        <v/>
      </c>
      <c r="D31" s="815" t="str">
        <f>IF(B31="","",'CERTIFICADO 1'!$F$6)</f>
        <v/>
      </c>
      <c r="E31" s="825" t="str">
        <f t="shared" si="2"/>
        <v/>
      </c>
      <c r="F31" s="821" t="str">
        <f t="shared" si="1"/>
        <v/>
      </c>
      <c r="H31" s="783" t="s">
        <v>937</v>
      </c>
      <c r="I31" s="786">
        <v>8</v>
      </c>
      <c r="J31" s="786">
        <v>2</v>
      </c>
      <c r="K31" s="786">
        <v>5</v>
      </c>
      <c r="L31" s="786">
        <v>4</v>
      </c>
      <c r="M31" s="786">
        <v>8</v>
      </c>
      <c r="N31" s="786">
        <v>6</v>
      </c>
      <c r="O31" s="786">
        <v>18</v>
      </c>
      <c r="P31" s="786">
        <v>12</v>
      </c>
      <c r="Q31" s="981"/>
    </row>
    <row r="32" spans="1:17" x14ac:dyDescent="0.25">
      <c r="A32" s="812" t="str">
        <f>IF(B32="","",'Ident.Bloques a calibrar'!C26)</f>
        <v/>
      </c>
      <c r="B32" s="807" t="str">
        <f>IF('Ident.Bloques a calibrar'!B26="","",'Ident.Bloques a calibrar'!B26)</f>
        <v/>
      </c>
      <c r="C32" s="848" t="str">
        <f>IF(B32="","",CALIBRACION!Q34*1000)</f>
        <v/>
      </c>
      <c r="D32" s="815" t="str">
        <f>IF(B32="","",'CERTIFICADO 1'!$F$6)</f>
        <v/>
      </c>
      <c r="E32" s="825" t="str">
        <f t="shared" si="2"/>
        <v/>
      </c>
      <c r="F32" s="821" t="str">
        <f t="shared" si="1"/>
        <v/>
      </c>
      <c r="H32" s="784" t="s">
        <v>938</v>
      </c>
      <c r="I32" s="786">
        <v>12</v>
      </c>
      <c r="J32" s="786">
        <v>2</v>
      </c>
      <c r="K32" s="786">
        <v>6</v>
      </c>
      <c r="L32" s="786">
        <v>4</v>
      </c>
      <c r="M32" s="786">
        <v>12</v>
      </c>
      <c r="N32" s="786">
        <v>6</v>
      </c>
      <c r="O32" s="786">
        <v>24</v>
      </c>
      <c r="P32" s="786">
        <v>12</v>
      </c>
      <c r="Q32" s="981"/>
    </row>
    <row r="33" spans="1:17" x14ac:dyDescent="0.25">
      <c r="A33" s="812" t="str">
        <f>IF(B33="","",'Ident.Bloques a calibrar'!C27)</f>
        <v/>
      </c>
      <c r="B33" s="807" t="str">
        <f>IF('Ident.Bloques a calibrar'!B27="","",'Ident.Bloques a calibrar'!B27)</f>
        <v/>
      </c>
      <c r="C33" s="848" t="str">
        <f>IF(B33="","",CALIBRACION!Q35*1000)</f>
        <v/>
      </c>
      <c r="D33" s="815" t="str">
        <f>IF(B33="","",'CERTIFICADO 1'!$F$6)</f>
        <v/>
      </c>
      <c r="E33" s="825" t="str">
        <f t="shared" si="2"/>
        <v/>
      </c>
      <c r="F33" s="821" t="str">
        <f t="shared" si="1"/>
        <v/>
      </c>
      <c r="H33" s="783" t="s">
        <v>939</v>
      </c>
      <c r="I33" s="786">
        <v>16</v>
      </c>
      <c r="J33" s="786">
        <v>3</v>
      </c>
      <c r="K33" s="786">
        <v>8</v>
      </c>
      <c r="L33" s="786">
        <v>4</v>
      </c>
      <c r="M33" s="786">
        <v>16</v>
      </c>
      <c r="N33" s="786">
        <v>7</v>
      </c>
      <c r="O33" s="786">
        <v>32</v>
      </c>
      <c r="P33" s="786">
        <v>12</v>
      </c>
      <c r="Q33" s="981"/>
    </row>
    <row r="34" spans="1:17" x14ac:dyDescent="0.25">
      <c r="A34" s="812" t="str">
        <f>IF(B34="","",'Ident.Bloques a calibrar'!C28)</f>
        <v/>
      </c>
      <c r="B34" s="807" t="str">
        <f>IF('Ident.Bloques a calibrar'!B28="","",'Ident.Bloques a calibrar'!B28)</f>
        <v/>
      </c>
      <c r="C34" s="848" t="str">
        <f>IF(B34="","",CALIBRACION!Q36*1000)</f>
        <v/>
      </c>
      <c r="D34" s="815" t="str">
        <f>IF(B34="","",'CERTIFICADO 1'!$F$6)</f>
        <v/>
      </c>
      <c r="E34" s="825" t="str">
        <f t="shared" si="2"/>
        <v/>
      </c>
      <c r="F34" s="821" t="str">
        <f t="shared" si="1"/>
        <v/>
      </c>
      <c r="H34" s="783" t="s">
        <v>940</v>
      </c>
      <c r="I34" s="786">
        <v>20</v>
      </c>
      <c r="J34" s="786">
        <v>3</v>
      </c>
      <c r="K34" s="786">
        <v>10</v>
      </c>
      <c r="L34" s="786">
        <v>5</v>
      </c>
      <c r="M34" s="786">
        <v>20</v>
      </c>
      <c r="N34" s="786">
        <v>7</v>
      </c>
      <c r="O34" s="786">
        <v>40</v>
      </c>
      <c r="P34" s="786">
        <v>14</v>
      </c>
      <c r="Q34" s="981"/>
    </row>
    <row r="35" spans="1:17" x14ac:dyDescent="0.25">
      <c r="A35" s="812" t="str">
        <f>IF(B35="","",'Ident.Bloques a calibrar'!C29)</f>
        <v/>
      </c>
      <c r="B35" s="807" t="str">
        <f>IF('Ident.Bloques a calibrar'!B29="","",'Ident.Bloques a calibrar'!B29)</f>
        <v/>
      </c>
      <c r="C35" s="848" t="str">
        <f>IF(B35="","",CALIBRACION!Q37*1000)</f>
        <v/>
      </c>
      <c r="D35" s="815" t="str">
        <f>IF(B35="","",'CERTIFICADO 1'!$F$6)</f>
        <v/>
      </c>
      <c r="E35" s="825" t="str">
        <f t="shared" si="2"/>
        <v/>
      </c>
      <c r="F35" s="821" t="str">
        <f t="shared" si="1"/>
        <v/>
      </c>
      <c r="H35" s="783" t="s">
        <v>941</v>
      </c>
      <c r="I35" s="786">
        <v>24</v>
      </c>
      <c r="J35" s="786">
        <v>3</v>
      </c>
      <c r="K35" s="786">
        <v>12</v>
      </c>
      <c r="L35" s="786">
        <v>5</v>
      </c>
      <c r="M35" s="786">
        <v>24</v>
      </c>
      <c r="N35" s="786">
        <v>8</v>
      </c>
      <c r="O35" s="786">
        <v>48</v>
      </c>
      <c r="P35" s="786">
        <v>14</v>
      </c>
      <c r="Q35" s="981"/>
    </row>
    <row r="36" spans="1:17" x14ac:dyDescent="0.25">
      <c r="A36" s="812" t="str">
        <f>IF(B36="","",'Ident.Bloques a calibrar'!C30)</f>
        <v/>
      </c>
      <c r="B36" s="807" t="str">
        <f>IF('Ident.Bloques a calibrar'!B30="","",'Ident.Bloques a calibrar'!B30)</f>
        <v/>
      </c>
      <c r="C36" s="848" t="str">
        <f>IF(B36="","",CALIBRACION!Q38*1000)</f>
        <v/>
      </c>
      <c r="D36" s="815" t="str">
        <f>IF(B36="","",'CERTIFICADO 1'!$F$6)</f>
        <v/>
      </c>
      <c r="E36" s="825" t="str">
        <f t="shared" si="2"/>
        <v/>
      </c>
      <c r="F36" s="821" t="str">
        <f t="shared" si="1"/>
        <v/>
      </c>
    </row>
    <row r="37" spans="1:17" x14ac:dyDescent="0.25">
      <c r="A37" s="812" t="str">
        <f>IF(B37="","",'Ident.Bloques a calibrar'!C31)</f>
        <v/>
      </c>
      <c r="B37" s="807" t="str">
        <f>IF('Ident.Bloques a calibrar'!B31="","",'Ident.Bloques a calibrar'!B31)</f>
        <v/>
      </c>
      <c r="C37" s="848" t="str">
        <f>IF(B37="","",CALIBRACION!Q39*1000)</f>
        <v/>
      </c>
      <c r="D37" s="815" t="str">
        <f>IF(B37="","",'CERTIFICADO 1'!$F$6)</f>
        <v/>
      </c>
      <c r="E37" s="825" t="str">
        <f t="shared" si="2"/>
        <v/>
      </c>
      <c r="F37" s="821" t="str">
        <f t="shared" si="1"/>
        <v/>
      </c>
    </row>
    <row r="38" spans="1:17" x14ac:dyDescent="0.25">
      <c r="A38" s="812" t="str">
        <f>IF(B38="","",'Ident.Bloques a calibrar'!C32)</f>
        <v/>
      </c>
      <c r="B38" s="807" t="str">
        <f>IF('Ident.Bloques a calibrar'!B32="","",'Ident.Bloques a calibrar'!B32)</f>
        <v/>
      </c>
      <c r="C38" s="848" t="str">
        <f>IF(B38="","",CALIBRACION!Q40*1000)</f>
        <v/>
      </c>
      <c r="D38" s="815" t="str">
        <f>IF(B38="","",'CERTIFICADO 1'!$F$6)</f>
        <v/>
      </c>
      <c r="E38" s="825" t="str">
        <f t="shared" si="2"/>
        <v/>
      </c>
      <c r="F38" s="821" t="str">
        <f t="shared" si="1"/>
        <v/>
      </c>
    </row>
    <row r="39" spans="1:17" x14ac:dyDescent="0.25">
      <c r="A39" s="812" t="str">
        <f>IF(B39="","",'Ident.Bloques a calibrar'!C33)</f>
        <v/>
      </c>
      <c r="B39" s="807" t="str">
        <f>IF('Ident.Bloques a calibrar'!B33="","",'Ident.Bloques a calibrar'!B33)</f>
        <v/>
      </c>
      <c r="C39" s="848" t="str">
        <f>IF(B39="","",CALIBRACION!Q41*1000)</f>
        <v/>
      </c>
      <c r="D39" s="815" t="str">
        <f>IF(B39="","",'CERTIFICADO 1'!$F$6)</f>
        <v/>
      </c>
      <c r="E39" s="825" t="str">
        <f t="shared" si="2"/>
        <v/>
      </c>
      <c r="F39" s="821" t="str">
        <f t="shared" si="1"/>
        <v/>
      </c>
    </row>
    <row r="40" spans="1:17" x14ac:dyDescent="0.25">
      <c r="A40" s="812" t="str">
        <f>IF(B40="","",'Ident.Bloques a calibrar'!C34)</f>
        <v/>
      </c>
      <c r="B40" s="807" t="str">
        <f>IF('Ident.Bloques a calibrar'!B34="","",'Ident.Bloques a calibrar'!B34)</f>
        <v/>
      </c>
      <c r="C40" s="848" t="str">
        <f>IF(B40="","",CALIBRACION!Q42*1000)</f>
        <v/>
      </c>
      <c r="D40" s="815" t="str">
        <f>IF(B40="","",'CERTIFICADO 1'!$F$6)</f>
        <v/>
      </c>
      <c r="E40" s="825" t="str">
        <f t="shared" si="2"/>
        <v/>
      </c>
      <c r="F40" s="821" t="str">
        <f t="shared" si="1"/>
        <v/>
      </c>
    </row>
    <row r="41" spans="1:17" x14ac:dyDescent="0.25">
      <c r="A41" s="812" t="str">
        <f>IF(B41="","",'Ident.Bloques a calibrar'!C35)</f>
        <v/>
      </c>
      <c r="B41" s="807" t="str">
        <f>IF('Ident.Bloques a calibrar'!B35="","",'Ident.Bloques a calibrar'!B35)</f>
        <v/>
      </c>
      <c r="C41" s="848" t="str">
        <f>IF(B41="","",CALIBRACION!Q43*1000)</f>
        <v/>
      </c>
      <c r="D41" s="815" t="str">
        <f>IF(B41="","",'CERTIFICADO 1'!$F$6)</f>
        <v/>
      </c>
      <c r="E41" s="825" t="str">
        <f t="shared" si="2"/>
        <v/>
      </c>
      <c r="F41" s="821" t="str">
        <f t="shared" si="1"/>
        <v/>
      </c>
    </row>
    <row r="42" spans="1:17" x14ac:dyDescent="0.25">
      <c r="A42" s="812" t="str">
        <f>IF(B42="","",'Ident.Bloques a calibrar'!C36)</f>
        <v/>
      </c>
      <c r="B42" s="807" t="str">
        <f>IF('Ident.Bloques a calibrar'!B36="","",'Ident.Bloques a calibrar'!B36)</f>
        <v/>
      </c>
      <c r="C42" s="848" t="str">
        <f>IF(B42="","",CALIBRACION!Q44*1000)</f>
        <v/>
      </c>
      <c r="D42" s="815" t="str">
        <f>IF(B42="","",'CERTIFICADO 1'!$F$6)</f>
        <v/>
      </c>
      <c r="E42" s="825" t="str">
        <f t="shared" si="2"/>
        <v/>
      </c>
      <c r="F42" s="821" t="str">
        <f t="shared" si="1"/>
        <v/>
      </c>
    </row>
    <row r="43" spans="1:17" x14ac:dyDescent="0.25">
      <c r="A43" s="812" t="str">
        <f>IF(B43="","",'Ident.Bloques a calibrar'!C37)</f>
        <v/>
      </c>
      <c r="B43" s="807" t="str">
        <f>IF('Ident.Bloques a calibrar'!B37="","",'Ident.Bloques a calibrar'!B37)</f>
        <v/>
      </c>
      <c r="C43" s="848" t="str">
        <f>IF(B43="","",CALIBRACION!Q45*1000)</f>
        <v/>
      </c>
      <c r="D43" s="815" t="str">
        <f>IF(B43="","",'CERTIFICADO 1'!$F$6)</f>
        <v/>
      </c>
      <c r="E43" s="825" t="str">
        <f t="shared" si="2"/>
        <v/>
      </c>
      <c r="F43" s="821" t="str">
        <f t="shared" si="1"/>
        <v/>
      </c>
    </row>
    <row r="44" spans="1:17" x14ac:dyDescent="0.25">
      <c r="A44" s="812" t="str">
        <f>IF(B44="","",'Ident.Bloques a calibrar'!C38)</f>
        <v/>
      </c>
      <c r="B44" s="807" t="str">
        <f>IF('Ident.Bloques a calibrar'!B38="","",'Ident.Bloques a calibrar'!B38)</f>
        <v/>
      </c>
      <c r="C44" s="848" t="str">
        <f>IF(B44="","",CALIBRACION!Q46*1000)</f>
        <v/>
      </c>
      <c r="D44" s="815" t="str">
        <f>IF(B44="","",'CERTIFICADO 1'!$F$6)</f>
        <v/>
      </c>
      <c r="E44" s="825" t="str">
        <f t="shared" si="2"/>
        <v/>
      </c>
      <c r="F44" s="821" t="str">
        <f t="shared" si="1"/>
        <v/>
      </c>
    </row>
    <row r="45" spans="1:17" x14ac:dyDescent="0.25">
      <c r="A45" s="812" t="str">
        <f>IF(B45="","",'Ident.Bloques a calibrar'!C39)</f>
        <v/>
      </c>
      <c r="B45" s="807" t="str">
        <f>IF('Ident.Bloques a calibrar'!B39="","",'Ident.Bloques a calibrar'!B39)</f>
        <v/>
      </c>
      <c r="C45" s="848" t="str">
        <f>IF(B45="","",CALIBRACION!Q47*1000)</f>
        <v/>
      </c>
      <c r="D45" s="815" t="str">
        <f>IF(B45="","",'CERTIFICADO 1'!$F$6)</f>
        <v/>
      </c>
      <c r="E45" s="825" t="str">
        <f t="shared" si="2"/>
        <v/>
      </c>
      <c r="F45" s="821" t="str">
        <f t="shared" si="1"/>
        <v/>
      </c>
    </row>
    <row r="46" spans="1:17" x14ac:dyDescent="0.25">
      <c r="A46" s="812" t="str">
        <f>IF(B46="","",'Ident.Bloques a calibrar'!C40)</f>
        <v/>
      </c>
      <c r="B46" s="807" t="str">
        <f>IF('Ident.Bloques a calibrar'!B40="","",'Ident.Bloques a calibrar'!B40)</f>
        <v/>
      </c>
      <c r="C46" s="848" t="str">
        <f>IF(B46="","",CALIBRACION!Q48*1000)</f>
        <v/>
      </c>
      <c r="D46" s="815" t="str">
        <f>IF(B46="","",'CERTIFICADO 1'!$F$6)</f>
        <v/>
      </c>
      <c r="E46" s="825" t="str">
        <f t="shared" si="2"/>
        <v/>
      </c>
      <c r="F46" s="821" t="str">
        <f t="shared" si="1"/>
        <v/>
      </c>
    </row>
    <row r="47" spans="1:17" x14ac:dyDescent="0.25">
      <c r="A47" s="812" t="str">
        <f>IF(B47="","",'Ident.Bloques a calibrar'!C41)</f>
        <v/>
      </c>
      <c r="B47" s="807" t="str">
        <f>IF('Ident.Bloques a calibrar'!B41="","",'Ident.Bloques a calibrar'!B41)</f>
        <v/>
      </c>
      <c r="C47" s="848" t="str">
        <f>IF(B47="","",CALIBRACION!Q49*1000)</f>
        <v/>
      </c>
      <c r="D47" s="815" t="str">
        <f>IF(B47="","",'CERTIFICADO 1'!$F$6)</f>
        <v/>
      </c>
      <c r="E47" s="825" t="str">
        <f t="shared" si="2"/>
        <v/>
      </c>
      <c r="F47" s="821" t="str">
        <f t="shared" si="1"/>
        <v/>
      </c>
    </row>
    <row r="48" spans="1:17" x14ac:dyDescent="0.25">
      <c r="A48" s="812" t="str">
        <f>IF(B48="","",'Ident.Bloques a calibrar'!C42)</f>
        <v/>
      </c>
      <c r="B48" s="807" t="str">
        <f>IF('Ident.Bloques a calibrar'!B42="","",'Ident.Bloques a calibrar'!B42)</f>
        <v/>
      </c>
      <c r="C48" s="848" t="str">
        <f>IF(B48="","",CALIBRACION!Q50*1000)</f>
        <v/>
      </c>
      <c r="D48" s="815" t="str">
        <f>IF(B48="","",'CERTIFICADO 1'!$F$6)</f>
        <v/>
      </c>
      <c r="E48" s="825" t="str">
        <f t="shared" si="2"/>
        <v/>
      </c>
      <c r="F48" s="821" t="str">
        <f t="shared" si="1"/>
        <v/>
      </c>
    </row>
    <row r="49" spans="1:6" x14ac:dyDescent="0.25">
      <c r="A49" s="812" t="str">
        <f>IF(B49="","",'Ident.Bloques a calibrar'!C43)</f>
        <v/>
      </c>
      <c r="B49" s="807" t="str">
        <f>IF('Ident.Bloques a calibrar'!B43="","",'Ident.Bloques a calibrar'!B43)</f>
        <v/>
      </c>
      <c r="C49" s="848" t="str">
        <f>IF(B49="","",CALIBRACION!Q51*1000)</f>
        <v/>
      </c>
      <c r="D49" s="815" t="str">
        <f>IF(B49="","",'CERTIFICADO 1'!$F$6)</f>
        <v/>
      </c>
      <c r="E49" s="825" t="str">
        <f t="shared" si="2"/>
        <v/>
      </c>
      <c r="F49" s="821" t="str">
        <f t="shared" si="1"/>
        <v/>
      </c>
    </row>
    <row r="50" spans="1:6" x14ac:dyDescent="0.25">
      <c r="A50" s="812" t="str">
        <f>IF(B50="","",'Ident.Bloques a calibrar'!C44)</f>
        <v/>
      </c>
      <c r="B50" s="807" t="str">
        <f>IF('Ident.Bloques a calibrar'!B44="","",'Ident.Bloques a calibrar'!B44)</f>
        <v/>
      </c>
      <c r="C50" s="848" t="str">
        <f>IF(B50="","",CALIBRACION!Q52*1000)</f>
        <v/>
      </c>
      <c r="D50" s="815" t="str">
        <f>IF(B50="","",'CERTIFICADO 1'!$F$6)</f>
        <v/>
      </c>
      <c r="E50" s="825" t="str">
        <f t="shared" si="2"/>
        <v/>
      </c>
      <c r="F50" s="821" t="str">
        <f t="shared" si="1"/>
        <v/>
      </c>
    </row>
    <row r="51" spans="1:6" x14ac:dyDescent="0.25">
      <c r="A51" s="812" t="str">
        <f>IF(B51="","",'Ident.Bloques a calibrar'!C45)</f>
        <v/>
      </c>
      <c r="B51" s="807" t="str">
        <f>IF('Ident.Bloques a calibrar'!B45="","",'Ident.Bloques a calibrar'!B45)</f>
        <v/>
      </c>
      <c r="C51" s="848" t="str">
        <f>IF(B51="","",CALIBRACION!Q53*1000)</f>
        <v/>
      </c>
      <c r="D51" s="815" t="str">
        <f>IF(B51="","",'CERTIFICADO 1'!$F$6)</f>
        <v/>
      </c>
      <c r="E51" s="825" t="str">
        <f t="shared" si="2"/>
        <v/>
      </c>
      <c r="F51" s="821" t="str">
        <f t="shared" si="1"/>
        <v/>
      </c>
    </row>
    <row r="52" spans="1:6" x14ac:dyDescent="0.25">
      <c r="A52" s="812" t="str">
        <f>IF(B52="","",'Ident.Bloques a calibrar'!C46)</f>
        <v/>
      </c>
      <c r="B52" s="807" t="str">
        <f>IF('Ident.Bloques a calibrar'!B46="","",'Ident.Bloques a calibrar'!B46)</f>
        <v/>
      </c>
      <c r="C52" s="848" t="str">
        <f>IF(B52="","",CALIBRACION!Q54*1000)</f>
        <v/>
      </c>
      <c r="D52" s="815" t="str">
        <f>IF(B52="","",'CERTIFICADO 1'!$F$6)</f>
        <v/>
      </c>
      <c r="E52" s="825" t="str">
        <f t="shared" si="2"/>
        <v/>
      </c>
      <c r="F52" s="821" t="str">
        <f t="shared" si="1"/>
        <v/>
      </c>
    </row>
    <row r="53" spans="1:6" x14ac:dyDescent="0.25">
      <c r="A53" s="812" t="str">
        <f>IF(B53="","",'Ident.Bloques a calibrar'!C47)</f>
        <v/>
      </c>
      <c r="B53" s="807" t="str">
        <f>IF('Ident.Bloques a calibrar'!B47="","",'Ident.Bloques a calibrar'!B47)</f>
        <v/>
      </c>
      <c r="C53" s="848" t="str">
        <f>IF(B53="","",CALIBRACION!Q55*1000)</f>
        <v/>
      </c>
      <c r="D53" s="815" t="str">
        <f>IF(B53="","",'CERTIFICADO 1'!$F$6)</f>
        <v/>
      </c>
      <c r="E53" s="825" t="str">
        <f t="shared" si="2"/>
        <v/>
      </c>
      <c r="F53" s="821" t="str">
        <f t="shared" si="1"/>
        <v/>
      </c>
    </row>
    <row r="54" spans="1:6" x14ac:dyDescent="0.25">
      <c r="A54" s="812" t="str">
        <f>IF(B54="","",'Ident.Bloques a calibrar'!C48)</f>
        <v/>
      </c>
      <c r="B54" s="807" t="str">
        <f>IF('Ident.Bloques a calibrar'!B48="","",'Ident.Bloques a calibrar'!B48)</f>
        <v/>
      </c>
      <c r="C54" s="848" t="str">
        <f>IF(B54="","",CALIBRACION!Q56*1000)</f>
        <v/>
      </c>
      <c r="D54" s="815" t="str">
        <f>IF(B54="","",'CERTIFICADO 1'!$F$6)</f>
        <v/>
      </c>
      <c r="E54" s="825" t="str">
        <f t="shared" si="2"/>
        <v/>
      </c>
      <c r="F54" s="821" t="str">
        <f t="shared" si="1"/>
        <v/>
      </c>
    </row>
    <row r="55" spans="1:6" x14ac:dyDescent="0.25">
      <c r="A55" s="812" t="str">
        <f>IF(B55="","",'Ident.Bloques a calibrar'!C49)</f>
        <v/>
      </c>
      <c r="B55" s="807" t="str">
        <f>IF('Ident.Bloques a calibrar'!B49="","",'Ident.Bloques a calibrar'!B49)</f>
        <v/>
      </c>
      <c r="C55" s="848" t="str">
        <f>IF(B55="","",CALIBRACION!Q57*1000)</f>
        <v/>
      </c>
      <c r="D55" s="815" t="str">
        <f>IF(B55="","",'CERTIFICADO 1'!$F$6)</f>
        <v/>
      </c>
      <c r="E55" s="825" t="str">
        <f t="shared" si="2"/>
        <v/>
      </c>
      <c r="F55" s="821" t="str">
        <f t="shared" si="1"/>
        <v/>
      </c>
    </row>
    <row r="56" spans="1:6" x14ac:dyDescent="0.25">
      <c r="A56" s="812" t="str">
        <f>IF(B56="","",'Ident.Bloques a calibrar'!C50)</f>
        <v/>
      </c>
      <c r="B56" s="807" t="str">
        <f>IF('Ident.Bloques a calibrar'!B50="","",'Ident.Bloques a calibrar'!B50)</f>
        <v/>
      </c>
      <c r="C56" s="848" t="str">
        <f>IF(B56="","",CALIBRACION!Q58*1000)</f>
        <v/>
      </c>
      <c r="D56" s="815" t="str">
        <f>IF(B56="","",'CERTIFICADO 1'!$F$6)</f>
        <v/>
      </c>
      <c r="E56" s="825" t="str">
        <f t="shared" si="2"/>
        <v/>
      </c>
      <c r="F56" s="821" t="str">
        <f t="shared" si="1"/>
        <v/>
      </c>
    </row>
    <row r="57" spans="1:6" x14ac:dyDescent="0.25">
      <c r="A57" s="812" t="str">
        <f>IF(B57="","",'Ident.Bloques a calibrar'!C51)</f>
        <v/>
      </c>
      <c r="B57" s="807" t="str">
        <f>IF('Ident.Bloques a calibrar'!B51="","",'Ident.Bloques a calibrar'!B51)</f>
        <v/>
      </c>
      <c r="C57" s="848" t="str">
        <f>IF(B57="","",CALIBRACION!Q59*1000)</f>
        <v/>
      </c>
      <c r="D57" s="815" t="str">
        <f>IF(B57="","",'CERTIFICADO 1'!$F$6)</f>
        <v/>
      </c>
      <c r="E57" s="825" t="str">
        <f t="shared" si="2"/>
        <v/>
      </c>
      <c r="F57" s="821" t="str">
        <f t="shared" si="1"/>
        <v/>
      </c>
    </row>
    <row r="58" spans="1:6" x14ac:dyDescent="0.25">
      <c r="A58" s="812" t="str">
        <f>IF(B58="","",'Ident.Bloques a calibrar'!C52)</f>
        <v/>
      </c>
      <c r="B58" s="807" t="str">
        <f>IF('Ident.Bloques a calibrar'!B52="","",'Ident.Bloques a calibrar'!B52)</f>
        <v/>
      </c>
      <c r="C58" s="848" t="str">
        <f>IF(B58="","",CALIBRACION!Q60*1000)</f>
        <v/>
      </c>
      <c r="D58" s="815" t="str">
        <f>IF(B58="","",'CERTIFICADO 1'!$F$6)</f>
        <v/>
      </c>
      <c r="E58" s="825" t="str">
        <f t="shared" si="2"/>
        <v/>
      </c>
      <c r="F58" s="821" t="str">
        <f t="shared" si="1"/>
        <v/>
      </c>
    </row>
    <row r="59" spans="1:6" x14ac:dyDescent="0.25">
      <c r="A59" s="812" t="str">
        <f>IF(B59="","",'Ident.Bloques a calibrar'!C53)</f>
        <v/>
      </c>
      <c r="B59" s="807" t="str">
        <f>IF('Ident.Bloques a calibrar'!B53="","",'Ident.Bloques a calibrar'!B53)</f>
        <v/>
      </c>
      <c r="C59" s="848" t="str">
        <f>IF(B59="","",CALIBRACION!Q61*1000)</f>
        <v/>
      </c>
      <c r="D59" s="815" t="str">
        <f>IF(B59="","",'CERTIFICADO 1'!$F$6)</f>
        <v/>
      </c>
      <c r="E59" s="825" t="str">
        <f t="shared" si="2"/>
        <v/>
      </c>
      <c r="F59" s="821" t="str">
        <f t="shared" si="1"/>
        <v/>
      </c>
    </row>
    <row r="60" spans="1:6" x14ac:dyDescent="0.25">
      <c r="A60" s="812" t="str">
        <f>IF(B60="","",'Ident.Bloques a calibrar'!C54)</f>
        <v/>
      </c>
      <c r="B60" s="807" t="str">
        <f>IF('Ident.Bloques a calibrar'!B54="","",'Ident.Bloques a calibrar'!B54)</f>
        <v/>
      </c>
      <c r="C60" s="848" t="str">
        <f>IF(B60="","",CALIBRACION!Q62*1000)</f>
        <v/>
      </c>
      <c r="D60" s="815" t="str">
        <f>IF(B60="","",'CERTIFICADO 1'!$F$6)</f>
        <v/>
      </c>
      <c r="E60" s="825" t="str">
        <f t="shared" si="2"/>
        <v/>
      </c>
      <c r="F60" s="821" t="str">
        <f t="shared" si="1"/>
        <v/>
      </c>
    </row>
    <row r="61" spans="1:6" x14ac:dyDescent="0.25">
      <c r="A61" s="812" t="str">
        <f>IF(B61="","",'Ident.Bloques a calibrar'!C55)</f>
        <v/>
      </c>
      <c r="B61" s="807" t="str">
        <f>IF('Ident.Bloques a calibrar'!B55="","",'Ident.Bloques a calibrar'!B55)</f>
        <v/>
      </c>
      <c r="C61" s="848" t="str">
        <f>IF(B61="","",CALIBRACION!Q63*1000)</f>
        <v/>
      </c>
      <c r="D61" s="815" t="str">
        <f>IF(B61="","",'CERTIFICADO 1'!$F$6)</f>
        <v/>
      </c>
      <c r="E61" s="825" t="str">
        <f t="shared" si="2"/>
        <v/>
      </c>
      <c r="F61" s="821" t="str">
        <f t="shared" si="1"/>
        <v/>
      </c>
    </row>
    <row r="62" spans="1:6" x14ac:dyDescent="0.25">
      <c r="A62" s="812" t="str">
        <f>IF(B62="","",'Ident.Bloques a calibrar'!C56)</f>
        <v/>
      </c>
      <c r="B62" s="807" t="str">
        <f>IF('Ident.Bloques a calibrar'!B56="","",'Ident.Bloques a calibrar'!B56)</f>
        <v/>
      </c>
      <c r="C62" s="848" t="str">
        <f>IF(B62="","",CALIBRACION!Q64*1000)</f>
        <v/>
      </c>
      <c r="D62" s="815" t="str">
        <f>IF(B62="","",'CERTIFICADO 1'!$F$6)</f>
        <v/>
      </c>
      <c r="E62" s="825" t="str">
        <f t="shared" si="2"/>
        <v/>
      </c>
      <c r="F62" s="821" t="str">
        <f t="shared" si="1"/>
        <v/>
      </c>
    </row>
    <row r="63" spans="1:6" x14ac:dyDescent="0.25">
      <c r="A63" s="812" t="str">
        <f>IF(B63="","",'Ident.Bloques a calibrar'!C57)</f>
        <v/>
      </c>
      <c r="B63" s="807" t="str">
        <f>IF('Ident.Bloques a calibrar'!B57="","",'Ident.Bloques a calibrar'!B57)</f>
        <v/>
      </c>
      <c r="C63" s="848" t="str">
        <f>IF(B63="","",CALIBRACION!Q65*1000)</f>
        <v/>
      </c>
      <c r="D63" s="815" t="str">
        <f>IF(B63="","",'CERTIFICADO 1'!$F$6)</f>
        <v/>
      </c>
      <c r="E63" s="825" t="str">
        <f t="shared" si="2"/>
        <v/>
      </c>
      <c r="F63" s="821" t="str">
        <f t="shared" si="1"/>
        <v/>
      </c>
    </row>
    <row r="64" spans="1:6" x14ac:dyDescent="0.25">
      <c r="A64" s="812" t="str">
        <f>IF(B64="","",'Ident.Bloques a calibrar'!C58)</f>
        <v/>
      </c>
      <c r="B64" s="807" t="str">
        <f>IF('Ident.Bloques a calibrar'!B58="","",'Ident.Bloques a calibrar'!B58)</f>
        <v/>
      </c>
      <c r="C64" s="848" t="str">
        <f>IF(B64="","",CALIBRACION!Q66*1000)</f>
        <v/>
      </c>
      <c r="D64" s="815" t="str">
        <f>IF(B64="","",'CERTIFICADO 1'!$F$6)</f>
        <v/>
      </c>
      <c r="E64" s="825" t="str">
        <f t="shared" si="2"/>
        <v/>
      </c>
      <c r="F64" s="821" t="str">
        <f t="shared" si="1"/>
        <v/>
      </c>
    </row>
    <row r="65" spans="1:6" x14ac:dyDescent="0.25">
      <c r="A65" s="812" t="str">
        <f>IF(B65="","",'Ident.Bloques a calibrar'!C59)</f>
        <v/>
      </c>
      <c r="B65" s="807" t="str">
        <f>IF('Ident.Bloques a calibrar'!B59="","",'Ident.Bloques a calibrar'!B59)</f>
        <v/>
      </c>
      <c r="C65" s="848" t="str">
        <f>IF(B65="","",CALIBRACION!Q67*1000)</f>
        <v/>
      </c>
      <c r="D65" s="815" t="str">
        <f>IF(B65="","",'CERTIFICADO 1'!$F$6)</f>
        <v/>
      </c>
      <c r="E65" s="825" t="str">
        <f t="shared" si="2"/>
        <v/>
      </c>
      <c r="F65" s="821" t="str">
        <f t="shared" si="1"/>
        <v/>
      </c>
    </row>
    <row r="66" spans="1:6" x14ac:dyDescent="0.25">
      <c r="A66" s="812" t="str">
        <f>IF(B66="","",'Ident.Bloques a calibrar'!C60)</f>
        <v/>
      </c>
      <c r="B66" s="807" t="str">
        <f>IF('Ident.Bloques a calibrar'!B60="","",'Ident.Bloques a calibrar'!B60)</f>
        <v/>
      </c>
      <c r="C66" s="848" t="str">
        <f>IF(B66="","",CALIBRACION!Q68*1000)</f>
        <v/>
      </c>
      <c r="D66" s="815" t="str">
        <f>IF(B66="","",'CERTIFICADO 1'!$F$6)</f>
        <v/>
      </c>
      <c r="E66" s="825" t="str">
        <f t="shared" si="2"/>
        <v/>
      </c>
      <c r="F66" s="821" t="str">
        <f t="shared" si="1"/>
        <v/>
      </c>
    </row>
    <row r="67" spans="1:6" x14ac:dyDescent="0.25">
      <c r="A67" s="812" t="str">
        <f>IF(B67="","",'Ident.Bloques a calibrar'!C61)</f>
        <v/>
      </c>
      <c r="B67" s="807" t="str">
        <f>IF('Ident.Bloques a calibrar'!B61="","",'Ident.Bloques a calibrar'!B61)</f>
        <v/>
      </c>
      <c r="C67" s="848" t="str">
        <f>IF(B67="","",CALIBRACION!Q69*1000)</f>
        <v/>
      </c>
      <c r="D67" s="815" t="str">
        <f>IF(B67="","",'CERTIFICADO 1'!$F$6)</f>
        <v/>
      </c>
      <c r="E67" s="825" t="str">
        <f t="shared" si="2"/>
        <v/>
      </c>
      <c r="F67" s="821" t="str">
        <f t="shared" si="1"/>
        <v/>
      </c>
    </row>
    <row r="68" spans="1:6" x14ac:dyDescent="0.25">
      <c r="A68" s="812" t="str">
        <f>IF(B68="","",'Ident.Bloques a calibrar'!C62)</f>
        <v/>
      </c>
      <c r="B68" s="807" t="str">
        <f>IF('Ident.Bloques a calibrar'!B62="","",'Ident.Bloques a calibrar'!B62)</f>
        <v/>
      </c>
      <c r="C68" s="848" t="str">
        <f>IF(B68="","",CALIBRACION!Q70*1000)</f>
        <v/>
      </c>
      <c r="D68" s="815" t="str">
        <f>IF(B68="","",'CERTIFICADO 1'!$F$6)</f>
        <v/>
      </c>
      <c r="E68" s="825" t="str">
        <f t="shared" si="2"/>
        <v/>
      </c>
      <c r="F68" s="821" t="str">
        <f t="shared" si="1"/>
        <v/>
      </c>
    </row>
    <row r="69" spans="1:6" x14ac:dyDescent="0.25">
      <c r="A69" s="812" t="str">
        <f>IF(B69="","",'Ident.Bloques a calibrar'!C63)</f>
        <v/>
      </c>
      <c r="B69" s="807" t="str">
        <f>IF('Ident.Bloques a calibrar'!B63="","",'Ident.Bloques a calibrar'!B63)</f>
        <v/>
      </c>
      <c r="C69" s="848" t="str">
        <f>IF(B69="","",CALIBRACION!Q71*1000)</f>
        <v/>
      </c>
      <c r="D69" s="815" t="str">
        <f>IF(B69="","",'CERTIFICADO 1'!$F$6)</f>
        <v/>
      </c>
      <c r="E69" s="825" t="str">
        <f t="shared" si="2"/>
        <v/>
      </c>
      <c r="F69" s="821" t="str">
        <f t="shared" si="1"/>
        <v/>
      </c>
    </row>
    <row r="70" spans="1:6" x14ac:dyDescent="0.25">
      <c r="A70" s="812" t="str">
        <f>IF(B70="","",'Ident.Bloques a calibrar'!C64)</f>
        <v/>
      </c>
      <c r="B70" s="807" t="str">
        <f>IF('Ident.Bloques a calibrar'!B64="","",'Ident.Bloques a calibrar'!B64)</f>
        <v/>
      </c>
      <c r="C70" s="848" t="str">
        <f>IF(B70="","",CALIBRACION!Q72*1000)</f>
        <v/>
      </c>
      <c r="D70" s="815" t="str">
        <f>IF(B70="","",'CERTIFICADO 1'!$F$6)</f>
        <v/>
      </c>
      <c r="E70" s="825" t="str">
        <f t="shared" si="2"/>
        <v/>
      </c>
      <c r="F70" s="821" t="str">
        <f t="shared" si="1"/>
        <v/>
      </c>
    </row>
    <row r="71" spans="1:6" x14ac:dyDescent="0.25">
      <c r="A71" s="812" t="str">
        <f>IF(B71="","",'Ident.Bloques a calibrar'!C65)</f>
        <v/>
      </c>
      <c r="B71" s="807" t="str">
        <f>IF('Ident.Bloques a calibrar'!B65="","",'Ident.Bloques a calibrar'!B65)</f>
        <v/>
      </c>
      <c r="C71" s="848" t="str">
        <f>IF(B71="","",CALIBRACION!Q73*1000)</f>
        <v/>
      </c>
      <c r="D71" s="815" t="str">
        <f>IF(B71="","",'CERTIFICADO 1'!$F$6)</f>
        <v/>
      </c>
      <c r="E71" s="825" t="str">
        <f t="shared" si="2"/>
        <v/>
      </c>
      <c r="F71" s="821" t="str">
        <f t="shared" si="1"/>
        <v/>
      </c>
    </row>
    <row r="72" spans="1:6" x14ac:dyDescent="0.25">
      <c r="A72" s="812" t="str">
        <f>IF(B72="","",'Ident.Bloques a calibrar'!C66)</f>
        <v/>
      </c>
      <c r="B72" s="807" t="str">
        <f>IF('Ident.Bloques a calibrar'!B66="","",'Ident.Bloques a calibrar'!B66)</f>
        <v/>
      </c>
      <c r="C72" s="848" t="str">
        <f>IF(B72="","",CALIBRACION!Q74*1000)</f>
        <v/>
      </c>
      <c r="D72" s="815" t="str">
        <f>IF(B72="","",'CERTIFICADO 1'!$F$6)</f>
        <v/>
      </c>
      <c r="E72" s="825" t="str">
        <f t="shared" si="2"/>
        <v/>
      </c>
      <c r="F72" s="821" t="str">
        <f t="shared" si="1"/>
        <v/>
      </c>
    </row>
    <row r="73" spans="1:6" x14ac:dyDescent="0.25">
      <c r="A73" s="812" t="str">
        <f>IF(B73="","",'Ident.Bloques a calibrar'!C67)</f>
        <v/>
      </c>
      <c r="B73" s="807" t="str">
        <f>IF('Ident.Bloques a calibrar'!B67="","",'Ident.Bloques a calibrar'!B67)</f>
        <v/>
      </c>
      <c r="C73" s="848" t="str">
        <f>IF(B73="","",CALIBRACION!Q75*1000)</f>
        <v/>
      </c>
      <c r="D73" s="815" t="str">
        <f>IF(B73="","",'CERTIFICADO 1'!$F$6)</f>
        <v/>
      </c>
      <c r="E73" s="825" t="str">
        <f t="shared" si="2"/>
        <v/>
      </c>
      <c r="F73" s="821" t="str">
        <f t="shared" si="1"/>
        <v/>
      </c>
    </row>
    <row r="74" spans="1:6" x14ac:dyDescent="0.25">
      <c r="A74" s="812" t="str">
        <f>IF(B74="","",'Ident.Bloques a calibrar'!C68)</f>
        <v/>
      </c>
      <c r="B74" s="807" t="str">
        <f>IF('Ident.Bloques a calibrar'!B68="","",'Ident.Bloques a calibrar'!B68)</f>
        <v/>
      </c>
      <c r="C74" s="848" t="str">
        <f>IF(B74="","",CALIBRACION!Q76*1000)</f>
        <v/>
      </c>
      <c r="D74" s="815" t="str">
        <f>IF(B74="","",'CERTIFICADO 1'!$F$6)</f>
        <v/>
      </c>
      <c r="E74" s="825" t="str">
        <f t="shared" si="2"/>
        <v/>
      </c>
      <c r="F74" s="821" t="str">
        <f t="shared" si="1"/>
        <v/>
      </c>
    </row>
    <row r="75" spans="1:6" x14ac:dyDescent="0.25">
      <c r="A75" s="812" t="str">
        <f>IF(B75="","",'Ident.Bloques a calibrar'!C69)</f>
        <v/>
      </c>
      <c r="B75" s="807" t="str">
        <f>IF('Ident.Bloques a calibrar'!B69="","",'Ident.Bloques a calibrar'!B69)</f>
        <v/>
      </c>
      <c r="C75" s="848" t="str">
        <f>IF(B75="","",CALIBRACION!Q77*1000)</f>
        <v/>
      </c>
      <c r="D75" s="815" t="str">
        <f>IF(B75="","",'CERTIFICADO 1'!$F$6)</f>
        <v/>
      </c>
      <c r="E75" s="825" t="str">
        <f t="shared" si="2"/>
        <v/>
      </c>
      <c r="F75" s="821" t="str">
        <f t="shared" ref="F75:F127" si="3">IF(B75="","",IF(ABS(C75)&lt;=E75,"Bloque dentro de clase declarada","Bloque fuera de clase declarada"))</f>
        <v/>
      </c>
    </row>
    <row r="76" spans="1:6" x14ac:dyDescent="0.25">
      <c r="A76" s="812" t="str">
        <f>IF(B76="","",'Ident.Bloques a calibrar'!C70)</f>
        <v/>
      </c>
      <c r="B76" s="807" t="str">
        <f>IF('Ident.Bloques a calibrar'!B70="","",'Ident.Bloques a calibrar'!B70)</f>
        <v/>
      </c>
      <c r="C76" s="848" t="str">
        <f>IF(B76="","",CALIBRACION!Q78*1000)</f>
        <v/>
      </c>
      <c r="D76" s="815" t="str">
        <f>IF(B76="","",'CERTIFICADO 1'!$F$6)</f>
        <v/>
      </c>
      <c r="E76" s="825" t="str">
        <f t="shared" si="2"/>
        <v/>
      </c>
      <c r="F76" s="821" t="str">
        <f t="shared" si="3"/>
        <v/>
      </c>
    </row>
    <row r="77" spans="1:6" x14ac:dyDescent="0.25">
      <c r="A77" s="812" t="str">
        <f>IF(B77="","",'Ident.Bloques a calibrar'!C71)</f>
        <v/>
      </c>
      <c r="B77" s="807" t="str">
        <f>IF('Ident.Bloques a calibrar'!B71="","",'Ident.Bloques a calibrar'!B71)</f>
        <v/>
      </c>
      <c r="C77" s="848" t="str">
        <f>IF(B77="","",CALIBRACION!Q79*1000)</f>
        <v/>
      </c>
      <c r="D77" s="815" t="str">
        <f>IF(B77="","",'CERTIFICADO 1'!$F$6)</f>
        <v/>
      </c>
      <c r="E77" s="825" t="str">
        <f t="shared" si="2"/>
        <v/>
      </c>
      <c r="F77" s="821" t="str">
        <f t="shared" si="3"/>
        <v/>
      </c>
    </row>
    <row r="78" spans="1:6" x14ac:dyDescent="0.25">
      <c r="A78" s="812" t="str">
        <f>IF(B78="","",'Ident.Bloques a calibrar'!C72)</f>
        <v/>
      </c>
      <c r="B78" s="807" t="str">
        <f>IF('Ident.Bloques a calibrar'!B72="","",'Ident.Bloques a calibrar'!B72)</f>
        <v/>
      </c>
      <c r="C78" s="848" t="str">
        <f>IF(B78="","",CALIBRACION!Q80*1000)</f>
        <v/>
      </c>
      <c r="D78" s="815" t="str">
        <f>IF(B78="","",'CERTIFICADO 1'!$F$6)</f>
        <v/>
      </c>
      <c r="E78" s="825" t="str">
        <f t="shared" si="2"/>
        <v/>
      </c>
      <c r="F78" s="821" t="str">
        <f t="shared" si="3"/>
        <v/>
      </c>
    </row>
    <row r="79" spans="1:6" x14ac:dyDescent="0.25">
      <c r="A79" s="812" t="str">
        <f>IF(B79="","",'Ident.Bloques a calibrar'!C73)</f>
        <v/>
      </c>
      <c r="B79" s="807" t="str">
        <f>IF('Ident.Bloques a calibrar'!B73="","",'Ident.Bloques a calibrar'!B73)</f>
        <v/>
      </c>
      <c r="C79" s="848" t="str">
        <f>IF(B79="","",CALIBRACION!Q81*1000)</f>
        <v/>
      </c>
      <c r="D79" s="815" t="str">
        <f>IF(B79="","",'CERTIFICADO 1'!$F$6)</f>
        <v/>
      </c>
      <c r="E79" s="825" t="str">
        <f t="shared" ref="E79:E127" si="4">IF(B79="","",IF(AND($B79&gt;=$H$10,$B79&lt;=$I$10),HLOOKUP(HLOOKUP($B$7,$J$6:$Q$26,21,FALSE),$J$5:$Q$25,6,FALSE),IF(AND($B79&gt;$H$11,$B79&lt;=$I$11),HLOOKUP(HLOOKUP($B$7,$J$6:$Q$26,21,FALSE),$J$5:$Q$25,7,FALSE),IF(AND($B79&gt;$H$12,$B79&lt;=$I$12),HLOOKUP(HLOOKUP($B$7,$J$6:$Q$26,21,FALSE),$J$5:$Q$25,8,FALSE),IF(AND($B79&gt;$H$13,$B79&lt;=$I$13),HLOOKUP(HLOOKUP($B$7,$J$6:$Q$26,21,FALSE),$J$5:$Q$25,9,FALSE),IF(AND($B79&gt;$H$14,$B79&lt;=$I$14),HLOOKUP(HLOOKUP($B$7,$J$6:$Q$26,21,FALSE),$J$5:$Q$25,10,FALSE),"Bloque fuera del rango"))))))</f>
        <v/>
      </c>
      <c r="F79" s="821" t="str">
        <f t="shared" si="3"/>
        <v/>
      </c>
    </row>
    <row r="80" spans="1:6" x14ac:dyDescent="0.25">
      <c r="A80" s="812" t="str">
        <f>IF(B80="","",'Ident.Bloques a calibrar'!C74)</f>
        <v/>
      </c>
      <c r="B80" s="807" t="str">
        <f>IF('Ident.Bloques a calibrar'!B74="","",'Ident.Bloques a calibrar'!B74)</f>
        <v/>
      </c>
      <c r="C80" s="848" t="str">
        <f>IF(B80="","",CALIBRACION!Q82*1000)</f>
        <v/>
      </c>
      <c r="D80" s="815" t="str">
        <f>IF(B80="","",'CERTIFICADO 1'!$F$6)</f>
        <v/>
      </c>
      <c r="E80" s="825" t="str">
        <f t="shared" si="4"/>
        <v/>
      </c>
      <c r="F80" s="821" t="str">
        <f t="shared" si="3"/>
        <v/>
      </c>
    </row>
    <row r="81" spans="1:6" x14ac:dyDescent="0.25">
      <c r="A81" s="812" t="str">
        <f>IF(B81="","",'Ident.Bloques a calibrar'!C75)</f>
        <v/>
      </c>
      <c r="B81" s="807" t="str">
        <f>IF('Ident.Bloques a calibrar'!B75="","",'Ident.Bloques a calibrar'!B75)</f>
        <v/>
      </c>
      <c r="C81" s="848" t="str">
        <f>IF(B81="","",CALIBRACION!Q83*1000)</f>
        <v/>
      </c>
      <c r="D81" s="815" t="str">
        <f>IF(B81="","",'CERTIFICADO 1'!$F$6)</f>
        <v/>
      </c>
      <c r="E81" s="825" t="str">
        <f t="shared" si="4"/>
        <v/>
      </c>
      <c r="F81" s="821" t="str">
        <f t="shared" si="3"/>
        <v/>
      </c>
    </row>
    <row r="82" spans="1:6" x14ac:dyDescent="0.25">
      <c r="A82" s="812" t="str">
        <f>IF(B82="","",'Ident.Bloques a calibrar'!C76)</f>
        <v/>
      </c>
      <c r="B82" s="807" t="str">
        <f>IF('Ident.Bloques a calibrar'!B76="","",'Ident.Bloques a calibrar'!B76)</f>
        <v/>
      </c>
      <c r="C82" s="848" t="str">
        <f>IF(B82="","",CALIBRACION!Q84*1000)</f>
        <v/>
      </c>
      <c r="D82" s="815" t="str">
        <f>IF(B82="","",'CERTIFICADO 1'!$F$6)</f>
        <v/>
      </c>
      <c r="E82" s="825" t="str">
        <f t="shared" si="4"/>
        <v/>
      </c>
      <c r="F82" s="821" t="str">
        <f t="shared" si="3"/>
        <v/>
      </c>
    </row>
    <row r="83" spans="1:6" x14ac:dyDescent="0.25">
      <c r="A83" s="812" t="str">
        <f>IF(B83="","",'Ident.Bloques a calibrar'!C77)</f>
        <v/>
      </c>
      <c r="B83" s="807" t="str">
        <f>IF('Ident.Bloques a calibrar'!B77="","",'Ident.Bloques a calibrar'!B77)</f>
        <v/>
      </c>
      <c r="C83" s="848" t="str">
        <f>IF(B83="","",CALIBRACION!Q85*1000)</f>
        <v/>
      </c>
      <c r="D83" s="815" t="str">
        <f>IF(B83="","",'CERTIFICADO 1'!$F$6)</f>
        <v/>
      </c>
      <c r="E83" s="825" t="str">
        <f t="shared" si="4"/>
        <v/>
      </c>
      <c r="F83" s="821" t="str">
        <f t="shared" si="3"/>
        <v/>
      </c>
    </row>
    <row r="84" spans="1:6" x14ac:dyDescent="0.25">
      <c r="A84" s="812" t="str">
        <f>IF(B84="","",'Ident.Bloques a calibrar'!C78)</f>
        <v/>
      </c>
      <c r="B84" s="807" t="str">
        <f>IF('Ident.Bloques a calibrar'!B78="","",'Ident.Bloques a calibrar'!B78)</f>
        <v/>
      </c>
      <c r="C84" s="848" t="str">
        <f>IF(B84="","",CALIBRACION!Q86*1000)</f>
        <v/>
      </c>
      <c r="D84" s="815" t="str">
        <f>IF(B84="","",'CERTIFICADO 1'!$F$6)</f>
        <v/>
      </c>
      <c r="E84" s="825" t="str">
        <f t="shared" si="4"/>
        <v/>
      </c>
      <c r="F84" s="821" t="str">
        <f t="shared" si="3"/>
        <v/>
      </c>
    </row>
    <row r="85" spans="1:6" x14ac:dyDescent="0.25">
      <c r="A85" s="812" t="str">
        <f>IF(B85="","",'Ident.Bloques a calibrar'!C79)</f>
        <v/>
      </c>
      <c r="B85" s="807" t="str">
        <f>IF('Ident.Bloques a calibrar'!B79="","",'Ident.Bloques a calibrar'!B79)</f>
        <v/>
      </c>
      <c r="C85" s="848" t="str">
        <f>IF(B85="","",CALIBRACION!Q87*1000)</f>
        <v/>
      </c>
      <c r="D85" s="815" t="str">
        <f>IF(B85="","",'CERTIFICADO 1'!$F$6)</f>
        <v/>
      </c>
      <c r="E85" s="825" t="str">
        <f t="shared" si="4"/>
        <v/>
      </c>
      <c r="F85" s="821" t="str">
        <f t="shared" si="3"/>
        <v/>
      </c>
    </row>
    <row r="86" spans="1:6" x14ac:dyDescent="0.25">
      <c r="A86" s="812" t="str">
        <f>IF(B86="","",'Ident.Bloques a calibrar'!C80)</f>
        <v/>
      </c>
      <c r="B86" s="807" t="str">
        <f>IF('Ident.Bloques a calibrar'!B80="","",'Ident.Bloques a calibrar'!B80)</f>
        <v/>
      </c>
      <c r="C86" s="848" t="str">
        <f>IF(B86="","",CALIBRACION!Q88*1000)</f>
        <v/>
      </c>
      <c r="D86" s="815" t="str">
        <f>IF(B86="","",'CERTIFICADO 1'!$F$6)</f>
        <v/>
      </c>
      <c r="E86" s="825" t="str">
        <f t="shared" si="4"/>
        <v/>
      </c>
      <c r="F86" s="821" t="str">
        <f t="shared" si="3"/>
        <v/>
      </c>
    </row>
    <row r="87" spans="1:6" x14ac:dyDescent="0.25">
      <c r="A87" s="812" t="str">
        <f>IF(B87="","",'Ident.Bloques a calibrar'!C81)</f>
        <v/>
      </c>
      <c r="B87" s="807" t="str">
        <f>IF('Ident.Bloques a calibrar'!B81="","",'Ident.Bloques a calibrar'!B81)</f>
        <v/>
      </c>
      <c r="C87" s="848" t="str">
        <f>IF(B87="","",CALIBRACION!Q89*1000)</f>
        <v/>
      </c>
      <c r="D87" s="815" t="str">
        <f>IF(B87="","",'CERTIFICADO 1'!$F$6)</f>
        <v/>
      </c>
      <c r="E87" s="825" t="str">
        <f t="shared" si="4"/>
        <v/>
      </c>
      <c r="F87" s="821" t="str">
        <f t="shared" si="3"/>
        <v/>
      </c>
    </row>
    <row r="88" spans="1:6" x14ac:dyDescent="0.25">
      <c r="A88" s="812" t="str">
        <f>IF(B88="","",'Ident.Bloques a calibrar'!C82)</f>
        <v/>
      </c>
      <c r="B88" s="807" t="str">
        <f>IF('Ident.Bloques a calibrar'!B82="","",'Ident.Bloques a calibrar'!B82)</f>
        <v/>
      </c>
      <c r="C88" s="848" t="str">
        <f>IF(B88="","",CALIBRACION!Q90*1000)</f>
        <v/>
      </c>
      <c r="D88" s="815" t="str">
        <f>IF(B88="","",'CERTIFICADO 1'!$F$6)</f>
        <v/>
      </c>
      <c r="E88" s="825" t="str">
        <f t="shared" si="4"/>
        <v/>
      </c>
      <c r="F88" s="821" t="str">
        <f t="shared" si="3"/>
        <v/>
      </c>
    </row>
    <row r="89" spans="1:6" x14ac:dyDescent="0.25">
      <c r="A89" s="812" t="str">
        <f>IF(B89="","",'Ident.Bloques a calibrar'!C83)</f>
        <v/>
      </c>
      <c r="B89" s="807" t="str">
        <f>IF('Ident.Bloques a calibrar'!B83="","",'Ident.Bloques a calibrar'!B83)</f>
        <v/>
      </c>
      <c r="C89" s="848" t="str">
        <f>IF(B89="","",CALIBRACION!Q91*1000)</f>
        <v/>
      </c>
      <c r="D89" s="815" t="str">
        <f>IF(B89="","",'CERTIFICADO 1'!$F$6)</f>
        <v/>
      </c>
      <c r="E89" s="825" t="str">
        <f t="shared" si="4"/>
        <v/>
      </c>
      <c r="F89" s="821" t="str">
        <f t="shared" si="3"/>
        <v/>
      </c>
    </row>
    <row r="90" spans="1:6" x14ac:dyDescent="0.25">
      <c r="A90" s="812" t="str">
        <f>IF(B90="","",'Ident.Bloques a calibrar'!C84)</f>
        <v/>
      </c>
      <c r="B90" s="807" t="str">
        <f>IF('Ident.Bloques a calibrar'!B84="","",'Ident.Bloques a calibrar'!B84)</f>
        <v/>
      </c>
      <c r="C90" s="848" t="str">
        <f>IF(B90="","",CALIBRACION!Q92*1000)</f>
        <v/>
      </c>
      <c r="D90" s="815" t="str">
        <f>IF(B90="","",'CERTIFICADO 1'!$F$6)</f>
        <v/>
      </c>
      <c r="E90" s="825" t="str">
        <f t="shared" si="4"/>
        <v/>
      </c>
      <c r="F90" s="821" t="str">
        <f t="shared" si="3"/>
        <v/>
      </c>
    </row>
    <row r="91" spans="1:6" x14ac:dyDescent="0.25">
      <c r="A91" s="812" t="str">
        <f>IF(B91="","",'Ident.Bloques a calibrar'!C85)</f>
        <v/>
      </c>
      <c r="B91" s="807" t="str">
        <f>IF('Ident.Bloques a calibrar'!B85="","",'Ident.Bloques a calibrar'!B85)</f>
        <v/>
      </c>
      <c r="C91" s="848" t="str">
        <f>IF(B91="","",CALIBRACION!Q93*1000)</f>
        <v/>
      </c>
      <c r="D91" s="815" t="str">
        <f>IF(B91="","",'CERTIFICADO 1'!$F$6)</f>
        <v/>
      </c>
      <c r="E91" s="825" t="str">
        <f t="shared" si="4"/>
        <v/>
      </c>
      <c r="F91" s="821" t="str">
        <f t="shared" si="3"/>
        <v/>
      </c>
    </row>
    <row r="92" spans="1:6" x14ac:dyDescent="0.25">
      <c r="A92" s="812" t="str">
        <f>IF(B92="","",'Ident.Bloques a calibrar'!C86)</f>
        <v/>
      </c>
      <c r="B92" s="807" t="str">
        <f>IF('Ident.Bloques a calibrar'!B86="","",'Ident.Bloques a calibrar'!B86)</f>
        <v/>
      </c>
      <c r="C92" s="848" t="str">
        <f>IF(B92="","",CALIBRACION!Q94*1000)</f>
        <v/>
      </c>
      <c r="D92" s="815" t="str">
        <f>IF(B92="","",'CERTIFICADO 1'!$F$6)</f>
        <v/>
      </c>
      <c r="E92" s="825" t="str">
        <f t="shared" si="4"/>
        <v/>
      </c>
      <c r="F92" s="821" t="str">
        <f t="shared" si="3"/>
        <v/>
      </c>
    </row>
    <row r="93" spans="1:6" x14ac:dyDescent="0.25">
      <c r="A93" s="812" t="str">
        <f>IF(B93="","",'Ident.Bloques a calibrar'!C87)</f>
        <v/>
      </c>
      <c r="B93" s="807" t="str">
        <f>IF('Ident.Bloques a calibrar'!B87="","",'Ident.Bloques a calibrar'!B87)</f>
        <v/>
      </c>
      <c r="C93" s="848" t="str">
        <f>IF(B93="","",CALIBRACION!Q95*1000)</f>
        <v/>
      </c>
      <c r="D93" s="815" t="str">
        <f>IF(B93="","",'CERTIFICADO 1'!$F$6)</f>
        <v/>
      </c>
      <c r="E93" s="825" t="str">
        <f t="shared" si="4"/>
        <v/>
      </c>
      <c r="F93" s="821" t="str">
        <f t="shared" si="3"/>
        <v/>
      </c>
    </row>
    <row r="94" spans="1:6" x14ac:dyDescent="0.25">
      <c r="A94" s="812" t="str">
        <f>IF(B94="","",'Ident.Bloques a calibrar'!C88)</f>
        <v/>
      </c>
      <c r="B94" s="807" t="str">
        <f>IF('Ident.Bloques a calibrar'!B88="","",'Ident.Bloques a calibrar'!B88)</f>
        <v/>
      </c>
      <c r="C94" s="848" t="str">
        <f>IF(B94="","",CALIBRACION!Q96*1000)</f>
        <v/>
      </c>
      <c r="D94" s="815" t="str">
        <f>IF(B94="","",'CERTIFICADO 1'!$F$6)</f>
        <v/>
      </c>
      <c r="E94" s="825" t="str">
        <f t="shared" si="4"/>
        <v/>
      </c>
      <c r="F94" s="821" t="str">
        <f t="shared" si="3"/>
        <v/>
      </c>
    </row>
    <row r="95" spans="1:6" x14ac:dyDescent="0.25">
      <c r="A95" s="812" t="str">
        <f>IF(B95="","",'Ident.Bloques a calibrar'!C89)</f>
        <v/>
      </c>
      <c r="B95" s="807" t="str">
        <f>IF('Ident.Bloques a calibrar'!B89="","",'Ident.Bloques a calibrar'!B89)</f>
        <v/>
      </c>
      <c r="C95" s="848" t="str">
        <f>IF(B95="","",CALIBRACION!Q97*1000)</f>
        <v/>
      </c>
      <c r="D95" s="815" t="str">
        <f>IF(B95="","",'CERTIFICADO 1'!$F$6)</f>
        <v/>
      </c>
      <c r="E95" s="825" t="str">
        <f t="shared" si="4"/>
        <v/>
      </c>
      <c r="F95" s="821" t="str">
        <f t="shared" si="3"/>
        <v/>
      </c>
    </row>
    <row r="96" spans="1:6" x14ac:dyDescent="0.25">
      <c r="A96" s="812" t="str">
        <f>IF(B96="","",'Ident.Bloques a calibrar'!C90)</f>
        <v/>
      </c>
      <c r="B96" s="807" t="str">
        <f>IF('Ident.Bloques a calibrar'!B90="","",'Ident.Bloques a calibrar'!B90)</f>
        <v/>
      </c>
      <c r="C96" s="848" t="str">
        <f>IF(B96="","",CALIBRACION!Q98*1000)</f>
        <v/>
      </c>
      <c r="D96" s="815" t="str">
        <f>IF(B96="","",'CERTIFICADO 1'!$F$6)</f>
        <v/>
      </c>
      <c r="E96" s="825" t="str">
        <f t="shared" si="4"/>
        <v/>
      </c>
      <c r="F96" s="821" t="str">
        <f t="shared" si="3"/>
        <v/>
      </c>
    </row>
    <row r="97" spans="1:6" x14ac:dyDescent="0.25">
      <c r="A97" s="812" t="str">
        <f>IF(B97="","",'Ident.Bloques a calibrar'!C91)</f>
        <v/>
      </c>
      <c r="B97" s="807" t="str">
        <f>IF('Ident.Bloques a calibrar'!B91="","",'Ident.Bloques a calibrar'!B91)</f>
        <v/>
      </c>
      <c r="C97" s="848" t="str">
        <f>IF(B97="","",CALIBRACION!Q99*1000)</f>
        <v/>
      </c>
      <c r="D97" s="815" t="str">
        <f>IF(B97="","",'CERTIFICADO 1'!$F$6)</f>
        <v/>
      </c>
      <c r="E97" s="825" t="str">
        <f t="shared" si="4"/>
        <v/>
      </c>
      <c r="F97" s="821" t="str">
        <f t="shared" si="3"/>
        <v/>
      </c>
    </row>
    <row r="98" spans="1:6" x14ac:dyDescent="0.25">
      <c r="A98" s="812" t="str">
        <f>IF(B98="","",'Ident.Bloques a calibrar'!C92)</f>
        <v/>
      </c>
      <c r="B98" s="807" t="str">
        <f>IF('Ident.Bloques a calibrar'!B92="","",'Ident.Bloques a calibrar'!B92)</f>
        <v/>
      </c>
      <c r="C98" s="848" t="str">
        <f>IF(B98="","",CALIBRACION!Q100*1000)</f>
        <v/>
      </c>
      <c r="D98" s="815" t="str">
        <f>IF(B98="","",'CERTIFICADO 1'!$F$6)</f>
        <v/>
      </c>
      <c r="E98" s="825" t="str">
        <f t="shared" si="4"/>
        <v/>
      </c>
      <c r="F98" s="821" t="str">
        <f t="shared" si="3"/>
        <v/>
      </c>
    </row>
    <row r="99" spans="1:6" x14ac:dyDescent="0.25">
      <c r="A99" s="812" t="str">
        <f>IF(B99="","",'Ident.Bloques a calibrar'!C93)</f>
        <v/>
      </c>
      <c r="B99" s="807" t="str">
        <f>IF('Ident.Bloques a calibrar'!B93="","",'Ident.Bloques a calibrar'!B93)</f>
        <v/>
      </c>
      <c r="C99" s="848" t="str">
        <f>IF(B99="","",CALIBRACION!Q101*1000)</f>
        <v/>
      </c>
      <c r="D99" s="815" t="str">
        <f>IF(B99="","",'CERTIFICADO 1'!$F$6)</f>
        <v/>
      </c>
      <c r="E99" s="825" t="str">
        <f t="shared" si="4"/>
        <v/>
      </c>
      <c r="F99" s="821" t="str">
        <f t="shared" si="3"/>
        <v/>
      </c>
    </row>
    <row r="100" spans="1:6" x14ac:dyDescent="0.25">
      <c r="A100" s="812" t="str">
        <f>IF(B100="","",'Ident.Bloques a calibrar'!C94)</f>
        <v/>
      </c>
      <c r="B100" s="807" t="str">
        <f>IF('Ident.Bloques a calibrar'!B94="","",'Ident.Bloques a calibrar'!B94)</f>
        <v/>
      </c>
      <c r="C100" s="848" t="str">
        <f>IF(B100="","",CALIBRACION!Q102*1000)</f>
        <v/>
      </c>
      <c r="D100" s="815" t="str">
        <f>IF(B100="","",'CERTIFICADO 1'!$F$6)</f>
        <v/>
      </c>
      <c r="E100" s="825" t="str">
        <f t="shared" si="4"/>
        <v/>
      </c>
      <c r="F100" s="821" t="str">
        <f t="shared" si="3"/>
        <v/>
      </c>
    </row>
    <row r="101" spans="1:6" x14ac:dyDescent="0.25">
      <c r="A101" s="812" t="str">
        <f>IF(B101="","",'Ident.Bloques a calibrar'!C95)</f>
        <v/>
      </c>
      <c r="B101" s="807" t="str">
        <f>IF('Ident.Bloques a calibrar'!B95="","",'Ident.Bloques a calibrar'!B95)</f>
        <v/>
      </c>
      <c r="C101" s="848" t="str">
        <f>IF(B101="","",CALIBRACION!Q103*1000)</f>
        <v/>
      </c>
      <c r="D101" s="815" t="str">
        <f>IF(B101="","",'CERTIFICADO 1'!$F$6)</f>
        <v/>
      </c>
      <c r="E101" s="825" t="str">
        <f t="shared" si="4"/>
        <v/>
      </c>
      <c r="F101" s="821" t="str">
        <f t="shared" si="3"/>
        <v/>
      </c>
    </row>
    <row r="102" spans="1:6" x14ac:dyDescent="0.25">
      <c r="A102" s="812" t="str">
        <f>IF(B102="","",'Ident.Bloques a calibrar'!C96)</f>
        <v/>
      </c>
      <c r="B102" s="807" t="str">
        <f>IF('Ident.Bloques a calibrar'!B96="","",'Ident.Bloques a calibrar'!B96)</f>
        <v/>
      </c>
      <c r="C102" s="848" t="str">
        <f>IF(B102="","",CALIBRACION!Q104*1000)</f>
        <v/>
      </c>
      <c r="D102" s="815" t="str">
        <f>IF(B102="","",'CERTIFICADO 1'!$F$6)</f>
        <v/>
      </c>
      <c r="E102" s="825" t="str">
        <f t="shared" si="4"/>
        <v/>
      </c>
      <c r="F102" s="821" t="str">
        <f t="shared" si="3"/>
        <v/>
      </c>
    </row>
    <row r="103" spans="1:6" x14ac:dyDescent="0.25">
      <c r="A103" s="812" t="str">
        <f>IF(B103="","",'Ident.Bloques a calibrar'!C97)</f>
        <v/>
      </c>
      <c r="B103" s="807" t="str">
        <f>IF('Ident.Bloques a calibrar'!B97="","",'Ident.Bloques a calibrar'!B97)</f>
        <v/>
      </c>
      <c r="C103" s="848" t="str">
        <f>IF(B103="","",CALIBRACION!Q105*1000)</f>
        <v/>
      </c>
      <c r="D103" s="815" t="str">
        <f>IF(B103="","",'CERTIFICADO 1'!$F$6)</f>
        <v/>
      </c>
      <c r="E103" s="825" t="str">
        <f t="shared" si="4"/>
        <v/>
      </c>
      <c r="F103" s="821" t="str">
        <f t="shared" si="3"/>
        <v/>
      </c>
    </row>
    <row r="104" spans="1:6" x14ac:dyDescent="0.25">
      <c r="A104" s="812" t="str">
        <f>IF(B104="","",'Ident.Bloques a calibrar'!C98)</f>
        <v/>
      </c>
      <c r="B104" s="807" t="str">
        <f>IF('Ident.Bloques a calibrar'!B98="","",'Ident.Bloques a calibrar'!B98)</f>
        <v/>
      </c>
      <c r="C104" s="848" t="str">
        <f>IF(B104="","",CALIBRACION!Q106*1000)</f>
        <v/>
      </c>
      <c r="D104" s="815" t="str">
        <f>IF(B104="","",'CERTIFICADO 1'!$F$6)</f>
        <v/>
      </c>
      <c r="E104" s="825" t="str">
        <f t="shared" si="4"/>
        <v/>
      </c>
      <c r="F104" s="821" t="str">
        <f t="shared" si="3"/>
        <v/>
      </c>
    </row>
    <row r="105" spans="1:6" x14ac:dyDescent="0.25">
      <c r="A105" s="812" t="str">
        <f>IF(B105="","",'Ident.Bloques a calibrar'!C99)</f>
        <v/>
      </c>
      <c r="B105" s="807" t="str">
        <f>IF('Ident.Bloques a calibrar'!B99="","",'Ident.Bloques a calibrar'!B99)</f>
        <v/>
      </c>
      <c r="C105" s="848" t="str">
        <f>IF(B105="","",CALIBRACION!Q107*1000)</f>
        <v/>
      </c>
      <c r="D105" s="815" t="str">
        <f>IF(B105="","",'CERTIFICADO 1'!$F$6)</f>
        <v/>
      </c>
      <c r="E105" s="825" t="str">
        <f t="shared" si="4"/>
        <v/>
      </c>
      <c r="F105" s="821" t="str">
        <f t="shared" si="3"/>
        <v/>
      </c>
    </row>
    <row r="106" spans="1:6" x14ac:dyDescent="0.25">
      <c r="A106" s="812" t="str">
        <f>IF(B106="","",'Ident.Bloques a calibrar'!C100)</f>
        <v/>
      </c>
      <c r="B106" s="807" t="str">
        <f>IF('Ident.Bloques a calibrar'!B100="","",'Ident.Bloques a calibrar'!B100)</f>
        <v/>
      </c>
      <c r="C106" s="848" t="str">
        <f>IF(B106="","",CALIBRACION!Q108*1000)</f>
        <v/>
      </c>
      <c r="D106" s="815" t="str">
        <f>IF(B106="","",'CERTIFICADO 1'!$F$6)</f>
        <v/>
      </c>
      <c r="E106" s="825" t="str">
        <f t="shared" si="4"/>
        <v/>
      </c>
      <c r="F106" s="821" t="str">
        <f t="shared" si="3"/>
        <v/>
      </c>
    </row>
    <row r="107" spans="1:6" x14ac:dyDescent="0.25">
      <c r="A107" s="812" t="str">
        <f>IF(B107="","",'Ident.Bloques a calibrar'!C101)</f>
        <v/>
      </c>
      <c r="B107" s="807" t="str">
        <f>IF('Ident.Bloques a calibrar'!B101="","",'Ident.Bloques a calibrar'!B101)</f>
        <v/>
      </c>
      <c r="C107" s="848" t="str">
        <f>IF(B107="","",CALIBRACION!Q109*1000)</f>
        <v/>
      </c>
      <c r="D107" s="815" t="str">
        <f>IF(B107="","",'CERTIFICADO 1'!$F$6)</f>
        <v/>
      </c>
      <c r="E107" s="825" t="str">
        <f t="shared" si="4"/>
        <v/>
      </c>
      <c r="F107" s="821" t="str">
        <f t="shared" si="3"/>
        <v/>
      </c>
    </row>
    <row r="108" spans="1:6" x14ac:dyDescent="0.25">
      <c r="A108" s="812" t="str">
        <f>IF(B108="","",'Ident.Bloques a calibrar'!C102)</f>
        <v/>
      </c>
      <c r="B108" s="807" t="str">
        <f>IF('Ident.Bloques a calibrar'!B102="","",'Ident.Bloques a calibrar'!B102)</f>
        <v/>
      </c>
      <c r="C108" s="848" t="str">
        <f>IF(B108="","",CALIBRACION!Q110*1000)</f>
        <v/>
      </c>
      <c r="D108" s="815" t="str">
        <f>IF(B108="","",'CERTIFICADO 1'!$F$6)</f>
        <v/>
      </c>
      <c r="E108" s="825" t="str">
        <f t="shared" si="4"/>
        <v/>
      </c>
      <c r="F108" s="821" t="str">
        <f t="shared" si="3"/>
        <v/>
      </c>
    </row>
    <row r="109" spans="1:6" x14ac:dyDescent="0.25">
      <c r="A109" s="812" t="str">
        <f>IF(B109="","",'Ident.Bloques a calibrar'!C103)</f>
        <v/>
      </c>
      <c r="B109" s="807" t="str">
        <f>IF('Ident.Bloques a calibrar'!B103="","",'Ident.Bloques a calibrar'!B103)</f>
        <v/>
      </c>
      <c r="C109" s="848" t="str">
        <f>IF(B109="","",CALIBRACION!Q111*1000)</f>
        <v/>
      </c>
      <c r="D109" s="815" t="str">
        <f>IF(B109="","",'CERTIFICADO 1'!$F$6)</f>
        <v/>
      </c>
      <c r="E109" s="825" t="str">
        <f t="shared" si="4"/>
        <v/>
      </c>
      <c r="F109" s="821" t="str">
        <f t="shared" si="3"/>
        <v/>
      </c>
    </row>
    <row r="110" spans="1:6" x14ac:dyDescent="0.25">
      <c r="A110" s="812" t="str">
        <f>IF(B110="","",'Ident.Bloques a calibrar'!C104)</f>
        <v/>
      </c>
      <c r="B110" s="807" t="str">
        <f>IF('Ident.Bloques a calibrar'!B104="","",'Ident.Bloques a calibrar'!B104)</f>
        <v/>
      </c>
      <c r="C110" s="848" t="str">
        <f>IF(B110="","",CALIBRACION!Q112*1000)</f>
        <v/>
      </c>
      <c r="D110" s="815" t="str">
        <f>IF(B110="","",'CERTIFICADO 1'!$F$6)</f>
        <v/>
      </c>
      <c r="E110" s="825" t="str">
        <f t="shared" si="4"/>
        <v/>
      </c>
      <c r="F110" s="821" t="str">
        <f t="shared" si="3"/>
        <v/>
      </c>
    </row>
    <row r="111" spans="1:6" x14ac:dyDescent="0.25">
      <c r="A111" s="812" t="str">
        <f>IF(B111="","",'Ident.Bloques a calibrar'!C105)</f>
        <v/>
      </c>
      <c r="B111" s="807" t="str">
        <f>IF('Ident.Bloques a calibrar'!B105="","",'Ident.Bloques a calibrar'!B105)</f>
        <v/>
      </c>
      <c r="C111" s="848" t="str">
        <f>IF(B111="","",CALIBRACION!Q113*1000)</f>
        <v/>
      </c>
      <c r="D111" s="815" t="str">
        <f>IF(B111="","",'CERTIFICADO 1'!$F$6)</f>
        <v/>
      </c>
      <c r="E111" s="825" t="str">
        <f t="shared" si="4"/>
        <v/>
      </c>
      <c r="F111" s="821" t="str">
        <f t="shared" si="3"/>
        <v/>
      </c>
    </row>
    <row r="112" spans="1:6" x14ac:dyDescent="0.25">
      <c r="A112" s="812" t="str">
        <f>IF(B112="","",'Ident.Bloques a calibrar'!C106)</f>
        <v/>
      </c>
      <c r="B112" s="807" t="str">
        <f>IF('Ident.Bloques a calibrar'!B106="","",'Ident.Bloques a calibrar'!B106)</f>
        <v/>
      </c>
      <c r="C112" s="848" t="str">
        <f>IF(B112="","",CALIBRACION!Q114*1000)</f>
        <v/>
      </c>
      <c r="D112" s="815" t="str">
        <f>IF(B112="","",'CERTIFICADO 1'!$F$6)</f>
        <v/>
      </c>
      <c r="E112" s="825" t="str">
        <f t="shared" si="4"/>
        <v/>
      </c>
      <c r="F112" s="821" t="str">
        <f t="shared" si="3"/>
        <v/>
      </c>
    </row>
    <row r="113" spans="1:6" x14ac:dyDescent="0.25">
      <c r="A113" s="812" t="str">
        <f>IF(B113="","",'Ident.Bloques a calibrar'!C107)</f>
        <v/>
      </c>
      <c r="B113" s="807" t="str">
        <f>IF('Ident.Bloques a calibrar'!B107="","",'Ident.Bloques a calibrar'!B107)</f>
        <v/>
      </c>
      <c r="C113" s="848" t="str">
        <f>IF(B113="","",CALIBRACION!Q115*1000)</f>
        <v/>
      </c>
      <c r="D113" s="815" t="str">
        <f>IF(B113="","",'CERTIFICADO 1'!$F$6)</f>
        <v/>
      </c>
      <c r="E113" s="825" t="str">
        <f t="shared" si="4"/>
        <v/>
      </c>
      <c r="F113" s="821" t="str">
        <f t="shared" si="3"/>
        <v/>
      </c>
    </row>
    <row r="114" spans="1:6" x14ac:dyDescent="0.25">
      <c r="A114" s="812" t="str">
        <f>IF(B114="","",'Ident.Bloques a calibrar'!C108)</f>
        <v/>
      </c>
      <c r="B114" s="807" t="str">
        <f>IF('Ident.Bloques a calibrar'!B108="","",'Ident.Bloques a calibrar'!B108)</f>
        <v/>
      </c>
      <c r="C114" s="848" t="str">
        <f>IF(B114="","",CALIBRACION!Q116*1000)</f>
        <v/>
      </c>
      <c r="D114" s="815" t="str">
        <f>IF(B114="","",'CERTIFICADO 1'!$F$6)</f>
        <v/>
      </c>
      <c r="E114" s="825" t="str">
        <f t="shared" si="4"/>
        <v/>
      </c>
      <c r="F114" s="821" t="str">
        <f t="shared" si="3"/>
        <v/>
      </c>
    </row>
    <row r="115" spans="1:6" x14ac:dyDescent="0.25">
      <c r="A115" s="812" t="str">
        <f>IF(B115="","",'Ident.Bloques a calibrar'!C109)</f>
        <v/>
      </c>
      <c r="B115" s="807" t="str">
        <f>IF('Ident.Bloques a calibrar'!B109="","",'Ident.Bloques a calibrar'!B109)</f>
        <v/>
      </c>
      <c r="C115" s="848" t="str">
        <f>IF(B115="","",CALIBRACION!Q117*1000)</f>
        <v/>
      </c>
      <c r="D115" s="815" t="str">
        <f>IF(B115="","",'CERTIFICADO 1'!$F$6)</f>
        <v/>
      </c>
      <c r="E115" s="825" t="str">
        <f t="shared" si="4"/>
        <v/>
      </c>
      <c r="F115" s="821" t="str">
        <f t="shared" si="3"/>
        <v/>
      </c>
    </row>
    <row r="116" spans="1:6" x14ac:dyDescent="0.25">
      <c r="A116" s="812" t="str">
        <f>IF(B116="","",'Ident.Bloques a calibrar'!C110)</f>
        <v/>
      </c>
      <c r="B116" s="807" t="str">
        <f>IF('Ident.Bloques a calibrar'!B110="","",'Ident.Bloques a calibrar'!B110)</f>
        <v/>
      </c>
      <c r="C116" s="848" t="str">
        <f>IF(B116="","",CALIBRACION!Q118*1000)</f>
        <v/>
      </c>
      <c r="D116" s="815" t="str">
        <f>IF(B116="","",'CERTIFICADO 1'!$F$6)</f>
        <v/>
      </c>
      <c r="E116" s="825" t="str">
        <f t="shared" si="4"/>
        <v/>
      </c>
      <c r="F116" s="821" t="str">
        <f t="shared" si="3"/>
        <v/>
      </c>
    </row>
    <row r="117" spans="1:6" x14ac:dyDescent="0.25">
      <c r="A117" s="812" t="str">
        <f>IF(B117="","",'Ident.Bloques a calibrar'!C111)</f>
        <v/>
      </c>
      <c r="B117" s="807" t="str">
        <f>IF('Ident.Bloques a calibrar'!B111="","",'Ident.Bloques a calibrar'!B111)</f>
        <v/>
      </c>
      <c r="C117" s="848" t="str">
        <f>IF(B117="","",CALIBRACION!Q119*1000)</f>
        <v/>
      </c>
      <c r="D117" s="815" t="str">
        <f>IF(B117="","",'CERTIFICADO 1'!$F$6)</f>
        <v/>
      </c>
      <c r="E117" s="825" t="str">
        <f t="shared" si="4"/>
        <v/>
      </c>
      <c r="F117" s="821" t="str">
        <f t="shared" si="3"/>
        <v/>
      </c>
    </row>
    <row r="118" spans="1:6" x14ac:dyDescent="0.25">
      <c r="A118" s="812" t="str">
        <f>IF(B118="","",'Ident.Bloques a calibrar'!C112)</f>
        <v/>
      </c>
      <c r="B118" s="807" t="str">
        <f>IF('Ident.Bloques a calibrar'!B112="","",'Ident.Bloques a calibrar'!B112)</f>
        <v/>
      </c>
      <c r="C118" s="848" t="str">
        <f>IF(B118="","",CALIBRACION!Q120*1000)</f>
        <v/>
      </c>
      <c r="D118" s="815" t="str">
        <f>IF(B118="","",'CERTIFICADO 1'!$F$6)</f>
        <v/>
      </c>
      <c r="E118" s="825" t="str">
        <f t="shared" si="4"/>
        <v/>
      </c>
      <c r="F118" s="821" t="str">
        <f t="shared" si="3"/>
        <v/>
      </c>
    </row>
    <row r="119" spans="1:6" x14ac:dyDescent="0.25">
      <c r="A119" s="812" t="str">
        <f>IF(B119="","",'Ident.Bloques a calibrar'!C113)</f>
        <v/>
      </c>
      <c r="B119" s="807" t="str">
        <f>IF('Ident.Bloques a calibrar'!B113="","",'Ident.Bloques a calibrar'!B113)</f>
        <v/>
      </c>
      <c r="C119" s="848" t="str">
        <f>IF(B119="","",CALIBRACION!Q121*1000)</f>
        <v/>
      </c>
      <c r="D119" s="815" t="str">
        <f>IF(B119="","",'CERTIFICADO 1'!$F$6)</f>
        <v/>
      </c>
      <c r="E119" s="825" t="str">
        <f t="shared" si="4"/>
        <v/>
      </c>
      <c r="F119" s="821" t="str">
        <f t="shared" si="3"/>
        <v/>
      </c>
    </row>
    <row r="120" spans="1:6" x14ac:dyDescent="0.25">
      <c r="A120" s="812" t="str">
        <f>IF(B120="","",'Ident.Bloques a calibrar'!C114)</f>
        <v/>
      </c>
      <c r="B120" s="807" t="str">
        <f>IF('Ident.Bloques a calibrar'!B114="","",'Ident.Bloques a calibrar'!B114)</f>
        <v/>
      </c>
      <c r="C120" s="848" t="str">
        <f>IF(B120="","",CALIBRACION!Q122*1000)</f>
        <v/>
      </c>
      <c r="D120" s="815" t="str">
        <f>IF(B120="","",'CERTIFICADO 1'!$F$6)</f>
        <v/>
      </c>
      <c r="E120" s="825" t="str">
        <f t="shared" si="4"/>
        <v/>
      </c>
      <c r="F120" s="821" t="str">
        <f t="shared" si="3"/>
        <v/>
      </c>
    </row>
    <row r="121" spans="1:6" x14ac:dyDescent="0.25">
      <c r="A121" s="812" t="str">
        <f>IF(B121="","",'Ident.Bloques a calibrar'!C115)</f>
        <v/>
      </c>
      <c r="B121" s="807" t="str">
        <f>IF('Ident.Bloques a calibrar'!B115="","",'Ident.Bloques a calibrar'!B115)</f>
        <v/>
      </c>
      <c r="C121" s="848" t="str">
        <f>IF(B121="","",CALIBRACION!Q123*1000)</f>
        <v/>
      </c>
      <c r="D121" s="815" t="str">
        <f>IF(B121="","",'CERTIFICADO 1'!$F$6)</f>
        <v/>
      </c>
      <c r="E121" s="825" t="str">
        <f t="shared" si="4"/>
        <v/>
      </c>
      <c r="F121" s="821" t="str">
        <f t="shared" si="3"/>
        <v/>
      </c>
    </row>
    <row r="122" spans="1:6" x14ac:dyDescent="0.25">
      <c r="A122" s="812" t="str">
        <f>IF(B122="","",'Ident.Bloques a calibrar'!C116)</f>
        <v/>
      </c>
      <c r="B122" s="807" t="str">
        <f>IF('Ident.Bloques a calibrar'!B116="","",'Ident.Bloques a calibrar'!B116)</f>
        <v/>
      </c>
      <c r="C122" s="809" t="str">
        <f>IF(B122="","",CALIBRACION!Q124*1000)</f>
        <v/>
      </c>
      <c r="D122" s="815" t="str">
        <f>IF(B122="","",'CERTIFICADO 1'!$F$6)</f>
        <v/>
      </c>
      <c r="E122" s="825" t="str">
        <f t="shared" si="4"/>
        <v/>
      </c>
      <c r="F122" s="821" t="str">
        <f t="shared" si="3"/>
        <v/>
      </c>
    </row>
    <row r="123" spans="1:6" x14ac:dyDescent="0.25">
      <c r="A123" s="812" t="str">
        <f>IF(B123="","",'Ident.Bloques a calibrar'!C117)</f>
        <v/>
      </c>
      <c r="B123" s="807" t="str">
        <f>IF('Ident.Bloques a calibrar'!B117="","",'Ident.Bloques a calibrar'!B117)</f>
        <v/>
      </c>
      <c r="C123" s="809" t="str">
        <f>IF(B123="","",CALIBRACION!Q125*1000)</f>
        <v/>
      </c>
      <c r="D123" s="815" t="str">
        <f>IF(B123="","",'CERTIFICADO 1'!$F$6)</f>
        <v/>
      </c>
      <c r="E123" s="825" t="str">
        <f t="shared" si="4"/>
        <v/>
      </c>
      <c r="F123" s="821" t="str">
        <f t="shared" si="3"/>
        <v/>
      </c>
    </row>
    <row r="124" spans="1:6" x14ac:dyDescent="0.25">
      <c r="A124" s="812" t="str">
        <f>IF(B124="","",'Ident.Bloques a calibrar'!C118)</f>
        <v/>
      </c>
      <c r="B124" s="807" t="str">
        <f>IF('Ident.Bloques a calibrar'!B118="","",'Ident.Bloques a calibrar'!B118)</f>
        <v/>
      </c>
      <c r="C124" s="809" t="str">
        <f>IF(B124="","",CALIBRACION!Q126*1000)</f>
        <v/>
      </c>
      <c r="D124" s="815" t="str">
        <f>IF(B124="","",'CERTIFICADO 1'!$F$6)</f>
        <v/>
      </c>
      <c r="E124" s="825" t="str">
        <f t="shared" si="4"/>
        <v/>
      </c>
      <c r="F124" s="821" t="str">
        <f t="shared" si="3"/>
        <v/>
      </c>
    </row>
    <row r="125" spans="1:6" x14ac:dyDescent="0.25">
      <c r="A125" s="812" t="str">
        <f>IF(B125="","",'Ident.Bloques a calibrar'!C119)</f>
        <v/>
      </c>
      <c r="B125" s="807" t="str">
        <f>IF('Ident.Bloques a calibrar'!B119="","",'Ident.Bloques a calibrar'!B119)</f>
        <v/>
      </c>
      <c r="C125" s="809" t="str">
        <f>IF(B125="","",CALIBRACION!Q127*1000)</f>
        <v/>
      </c>
      <c r="D125" s="815" t="str">
        <f>IF(B125="","",'CERTIFICADO 1'!$F$6)</f>
        <v/>
      </c>
      <c r="E125" s="825" t="str">
        <f t="shared" si="4"/>
        <v/>
      </c>
      <c r="F125" s="821" t="str">
        <f t="shared" si="3"/>
        <v/>
      </c>
    </row>
    <row r="126" spans="1:6" x14ac:dyDescent="0.25">
      <c r="A126" s="812" t="str">
        <f>IF(B126="","",'Ident.Bloques a calibrar'!C120)</f>
        <v/>
      </c>
      <c r="B126" s="807" t="str">
        <f>IF('Ident.Bloques a calibrar'!B120="","",'Ident.Bloques a calibrar'!B120)</f>
        <v/>
      </c>
      <c r="C126" s="809" t="str">
        <f>IF(B126="","",CALIBRACION!Q128*1000)</f>
        <v/>
      </c>
      <c r="D126" s="815" t="str">
        <f>IF(B126="","",'CERTIFICADO 1'!$F$6)</f>
        <v/>
      </c>
      <c r="E126" s="825" t="str">
        <f t="shared" si="4"/>
        <v/>
      </c>
      <c r="F126" s="821" t="str">
        <f t="shared" si="3"/>
        <v/>
      </c>
    </row>
    <row r="127" spans="1:6" x14ac:dyDescent="0.25">
      <c r="A127" s="813" t="str">
        <f>IF(B127="","",'Ident.Bloques a calibrar'!C121)</f>
        <v/>
      </c>
      <c r="B127" s="808" t="str">
        <f>IF('Ident.Bloques a calibrar'!B121="","",'Ident.Bloques a calibrar'!B121)</f>
        <v/>
      </c>
      <c r="C127" s="810" t="str">
        <f>IF(B127="","",CALIBRACION!Q129*1000)</f>
        <v/>
      </c>
      <c r="D127" s="816" t="str">
        <f>IF(B127="","",'CERTIFICADO 1'!$F$6)</f>
        <v/>
      </c>
      <c r="E127" s="826" t="str">
        <f t="shared" si="4"/>
        <v/>
      </c>
      <c r="F127" s="823" t="str">
        <f t="shared" si="3"/>
        <v/>
      </c>
    </row>
  </sheetData>
  <mergeCells count="18">
    <mergeCell ref="A5:B5"/>
    <mergeCell ref="A6:B6"/>
    <mergeCell ref="H1:R3"/>
    <mergeCell ref="H4:Q4"/>
    <mergeCell ref="J7:Q7"/>
    <mergeCell ref="A8:F8"/>
    <mergeCell ref="H27:Q27"/>
    <mergeCell ref="Q30:Q35"/>
    <mergeCell ref="J8:K8"/>
    <mergeCell ref="L8:M8"/>
    <mergeCell ref="N8:O8"/>
    <mergeCell ref="P8:Q8"/>
    <mergeCell ref="H8:I8"/>
    <mergeCell ref="I29:J29"/>
    <mergeCell ref="K29:L29"/>
    <mergeCell ref="M29:N29"/>
    <mergeCell ref="O29:P29"/>
    <mergeCell ref="I28:P28"/>
  </mergeCells>
  <conditionalFormatting sqref="F10:F127">
    <cfRule type="cellIs" dxfId="18" priority="2" operator="equal">
      <formula>$A$5</formula>
    </cfRule>
  </conditionalFormatting>
  <conditionalFormatting sqref="F10:F127">
    <cfRule type="cellIs" dxfId="17" priority="1" operator="equal">
      <formula>$A$6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7">
    <tabColor rgb="FF92D050"/>
    <pageSetUpPr fitToPage="1"/>
  </sheetPr>
  <dimension ref="A1:FM701"/>
  <sheetViews>
    <sheetView topLeftCell="G1" workbookViewId="0">
      <selection activeCell="J9" sqref="J9"/>
    </sheetView>
  </sheetViews>
  <sheetFormatPr baseColWidth="10" defaultColWidth="11.42578125" defaultRowHeight="15" x14ac:dyDescent="0.25"/>
  <cols>
    <col min="2" max="2" width="15" customWidth="1"/>
    <col min="3" max="3" width="14.28515625" customWidth="1"/>
    <col min="9" max="9" width="13.5703125" customWidth="1"/>
    <col min="10" max="10" width="15.28515625" customWidth="1"/>
    <col min="11" max="11" width="17.5703125" bestFit="1" customWidth="1"/>
    <col min="12" max="12" width="15" customWidth="1"/>
    <col min="13" max="13" width="17.140625" customWidth="1"/>
    <col min="14" max="14" width="13.85546875" customWidth="1"/>
  </cols>
  <sheetData>
    <row r="1" spans="1:92" x14ac:dyDescent="0.25">
      <c r="B1" s="214"/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  <c r="AN1" s="214"/>
      <c r="AO1" s="214"/>
      <c r="AP1" s="214"/>
      <c r="AQ1" s="214"/>
      <c r="AR1" s="214"/>
      <c r="AS1" s="214"/>
      <c r="AT1" s="214"/>
      <c r="AU1" s="214"/>
      <c r="AV1" s="214"/>
      <c r="AW1" s="214"/>
      <c r="AX1" s="214"/>
      <c r="AY1" s="214"/>
      <c r="AZ1" s="214"/>
      <c r="BA1" s="214"/>
      <c r="BB1" s="214"/>
      <c r="BC1" s="214"/>
      <c r="BD1" s="214"/>
      <c r="BE1" s="214"/>
      <c r="BF1" s="214"/>
      <c r="BG1" s="214"/>
      <c r="BH1" s="214"/>
      <c r="BI1" s="214"/>
      <c r="BJ1" s="214"/>
      <c r="BK1" s="214"/>
      <c r="BL1" s="214"/>
      <c r="BM1" s="214"/>
      <c r="BN1" s="214"/>
      <c r="BO1" s="214"/>
      <c r="BP1" s="214"/>
      <c r="BQ1" s="214"/>
      <c r="BR1" s="214"/>
      <c r="BS1" s="214"/>
      <c r="BT1" s="214"/>
      <c r="BU1" s="214"/>
      <c r="BV1" s="214"/>
      <c r="BW1" s="214"/>
      <c r="BX1" s="214"/>
      <c r="BY1" s="214"/>
      <c r="BZ1" s="214"/>
      <c r="CA1" s="214"/>
      <c r="CB1" s="214"/>
      <c r="CC1" s="214"/>
      <c r="CD1" s="214"/>
      <c r="CE1" s="214"/>
      <c r="CF1" s="214"/>
      <c r="CG1" s="214"/>
      <c r="CH1" s="214"/>
      <c r="CI1" s="214"/>
      <c r="CJ1" s="214"/>
    </row>
    <row r="2" spans="1:92" ht="15.75" x14ac:dyDescent="0.3">
      <c r="A2" s="1020" t="str">
        <f>INFORMACION!A17</f>
        <v>INFORMACIÓN GENERAL</v>
      </c>
      <c r="B2" s="1021"/>
      <c r="C2" s="1021"/>
      <c r="D2" s="1021"/>
      <c r="E2" s="1021"/>
      <c r="F2" s="1021"/>
      <c r="G2" s="1021"/>
      <c r="H2" s="1022"/>
      <c r="I2" s="214"/>
      <c r="J2" s="214"/>
      <c r="K2" s="870" t="s">
        <v>1008</v>
      </c>
      <c r="L2" s="997">
        <f>'Información y Datos'!$L$29</f>
        <v>3</v>
      </c>
      <c r="M2" s="997"/>
      <c r="N2" s="419">
        <f>COUNT('Ident.Bloques a calibrar'!B4:B115)</f>
        <v>0</v>
      </c>
      <c r="O2" s="214"/>
      <c r="P2" s="214"/>
      <c r="Q2" s="214"/>
      <c r="R2" s="214"/>
      <c r="S2" s="214"/>
      <c r="T2" s="214"/>
      <c r="U2" s="214"/>
      <c r="V2" s="214"/>
      <c r="W2" s="214"/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  <c r="AN2" s="214"/>
      <c r="AO2" s="214"/>
      <c r="AP2" s="214"/>
      <c r="AQ2" s="214"/>
      <c r="AR2" s="214"/>
      <c r="AS2" s="214"/>
      <c r="AT2" s="214"/>
      <c r="AU2" s="214"/>
      <c r="AV2" s="214"/>
      <c r="AW2" s="214"/>
      <c r="AX2" s="214"/>
      <c r="AY2" s="214"/>
      <c r="AZ2" s="214"/>
      <c r="BA2" s="214"/>
      <c r="BB2" s="214"/>
      <c r="BC2" s="214"/>
      <c r="BD2" s="214"/>
      <c r="BE2" s="214"/>
      <c r="BF2" s="214"/>
      <c r="BG2" s="214"/>
      <c r="BH2" s="214"/>
      <c r="BI2" s="214"/>
      <c r="BJ2" s="214"/>
      <c r="BK2" s="214"/>
      <c r="BL2" s="214"/>
      <c r="BM2" s="214"/>
      <c r="BN2" s="214"/>
      <c r="BO2" s="214"/>
      <c r="BP2" s="214"/>
      <c r="BQ2" s="214"/>
      <c r="BR2" s="214"/>
      <c r="BS2" s="214"/>
      <c r="BT2" s="214"/>
      <c r="BU2" s="214"/>
      <c r="BV2" s="214"/>
      <c r="BW2" s="214"/>
    </row>
    <row r="3" spans="1:92" x14ac:dyDescent="0.25">
      <c r="A3" s="1023" t="str">
        <f>INFORMACION!A19</f>
        <v>Fecha de calibración:</v>
      </c>
      <c r="B3" s="1024">
        <f>INFORMACION!B19</f>
        <v>0</v>
      </c>
      <c r="C3" s="1024">
        <f>INFORMACION!C19</f>
        <v>0</v>
      </c>
      <c r="D3" s="1026">
        <f ca="1">INFORMACION!D19</f>
        <v>45429</v>
      </c>
      <c r="E3" s="1026"/>
      <c r="F3" s="1026"/>
      <c r="G3" s="1026"/>
      <c r="H3" s="1027"/>
      <c r="I3" s="214"/>
      <c r="J3" s="996" t="s">
        <v>1009</v>
      </c>
      <c r="K3" s="996"/>
      <c r="L3" s="871">
        <v>1</v>
      </c>
      <c r="M3" s="417">
        <f>'Certificado Digital (mm) 1 hoj'!A71</f>
        <v>5</v>
      </c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214"/>
      <c r="AY3" s="214"/>
      <c r="AZ3" s="214"/>
      <c r="BA3" s="214"/>
      <c r="BB3" s="214"/>
      <c r="BC3" s="214"/>
      <c r="BD3" s="214"/>
      <c r="BE3" s="214"/>
      <c r="BF3" s="214"/>
      <c r="BG3" s="214"/>
      <c r="BH3" s="214"/>
      <c r="BI3" s="214"/>
      <c r="BJ3" s="214"/>
      <c r="BK3" s="214"/>
      <c r="BL3" s="214"/>
      <c r="BM3" s="214"/>
      <c r="BN3" s="214"/>
      <c r="BO3" s="214"/>
      <c r="BP3" s="214"/>
      <c r="BQ3" s="214"/>
      <c r="BR3" s="214"/>
      <c r="BS3" s="214"/>
      <c r="BT3" s="214"/>
      <c r="BU3" s="214"/>
      <c r="BV3" s="214"/>
      <c r="BW3" s="214"/>
    </row>
    <row r="4" spans="1:92" x14ac:dyDescent="0.25">
      <c r="A4" s="998" t="str">
        <f>INFORMACION!A20</f>
        <v>Nº de Certificado LACOMET :</v>
      </c>
      <c r="B4" s="896">
        <f>INFORMACION!B20</f>
        <v>0</v>
      </c>
      <c r="C4" s="896">
        <f>INFORMACION!C20</f>
        <v>0</v>
      </c>
      <c r="D4" s="896" t="str">
        <f>INFORMACION!D20</f>
        <v>2024-03-05</v>
      </c>
      <c r="E4" s="896"/>
      <c r="F4" s="896"/>
      <c r="G4" s="896"/>
      <c r="H4" s="1014"/>
      <c r="I4" s="214"/>
      <c r="J4" s="996" t="s">
        <v>1010</v>
      </c>
      <c r="K4" s="996"/>
      <c r="L4" s="871">
        <f>M3+1</f>
        <v>6</v>
      </c>
      <c r="M4" s="417">
        <f>'Certificado Digital (mm) 2 hoj'!A118</f>
        <v>38</v>
      </c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  <c r="BC4" s="214"/>
      <c r="BD4" s="214"/>
      <c r="BE4" s="214"/>
      <c r="BF4" s="214"/>
      <c r="BG4" s="214"/>
      <c r="BH4" s="214"/>
      <c r="BI4" s="214"/>
      <c r="BJ4" s="214"/>
      <c r="BK4" s="214"/>
      <c r="BL4" s="214"/>
      <c r="BM4" s="214"/>
      <c r="BN4" s="214"/>
      <c r="BO4" s="214"/>
      <c r="BP4" s="214"/>
      <c r="BQ4" s="214"/>
      <c r="BR4" s="214"/>
      <c r="BS4" s="214"/>
      <c r="BT4" s="214"/>
      <c r="BU4" s="214"/>
      <c r="BV4" s="214"/>
      <c r="BW4" s="214"/>
    </row>
    <row r="5" spans="1:92" x14ac:dyDescent="0.25">
      <c r="A5" s="1003" t="str">
        <f>INFORMACION!A21</f>
        <v>Duración de la calibración:</v>
      </c>
      <c r="B5" s="1004">
        <f>INFORMACION!B21</f>
        <v>0</v>
      </c>
      <c r="C5" s="1004">
        <f>INFORMACION!C21</f>
        <v>0</v>
      </c>
      <c r="D5" s="999" t="str">
        <f>INFORMACION!D21</f>
        <v>30 dias</v>
      </c>
      <c r="E5" s="999">
        <f>INFORMACION!E21</f>
        <v>0</v>
      </c>
      <c r="F5" s="999">
        <f>INFORMACION!F21</f>
        <v>0</v>
      </c>
      <c r="G5" s="999">
        <f>INFORMACION!G21</f>
        <v>0</v>
      </c>
      <c r="H5" s="1000">
        <f>INFORMACION!H21</f>
        <v>0</v>
      </c>
      <c r="I5" s="214"/>
      <c r="J5" s="996" t="s">
        <v>1011</v>
      </c>
      <c r="K5" s="996"/>
      <c r="L5" s="871">
        <f>M4+1</f>
        <v>39</v>
      </c>
      <c r="M5" s="417">
        <f>'Certificado Digital (mm) 3 hoj'!A166</f>
        <v>72</v>
      </c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  <c r="AU5" s="214"/>
      <c r="AV5" s="214"/>
      <c r="AW5" s="214"/>
      <c r="AX5" s="214"/>
      <c r="AY5" s="214"/>
      <c r="AZ5" s="214"/>
      <c r="BA5" s="214"/>
      <c r="BB5" s="214"/>
      <c r="BC5" s="214"/>
      <c r="BD5" s="214"/>
      <c r="BE5" s="214"/>
      <c r="BF5" s="214"/>
      <c r="BG5" s="214"/>
      <c r="BH5" s="214"/>
      <c r="BI5" s="214"/>
      <c r="BJ5" s="214"/>
      <c r="BK5" s="214"/>
      <c r="BL5" s="214"/>
      <c r="BM5" s="214"/>
      <c r="BN5" s="214"/>
      <c r="BO5" s="214"/>
      <c r="BP5" s="214"/>
      <c r="BQ5" s="214"/>
      <c r="BR5" s="214"/>
      <c r="BS5" s="214"/>
      <c r="BT5" s="214"/>
      <c r="BU5" s="214"/>
      <c r="BV5" s="214"/>
      <c r="BW5" s="214"/>
    </row>
    <row r="6" spans="1:92" x14ac:dyDescent="0.25">
      <c r="A6" s="998" t="str">
        <f>INFORMACION!A22</f>
        <v>Referencia de datos:</v>
      </c>
      <c r="B6" s="896">
        <f>INFORMACION!B22</f>
        <v>0</v>
      </c>
      <c r="C6" s="896">
        <f>INFORMACION!C22</f>
        <v>0</v>
      </c>
      <c r="D6" s="896" t="str">
        <f>INFORMACION!D22</f>
        <v>Bitácora - LCM 2024-03-05.pdf</v>
      </c>
      <c r="E6" s="896">
        <f>INFORMACION!E22</f>
        <v>0</v>
      </c>
      <c r="F6" s="896">
        <f>INFORMACION!F22</f>
        <v>0</v>
      </c>
      <c r="G6" s="896">
        <f>INFORMACION!G22</f>
        <v>0</v>
      </c>
      <c r="H6" s="1014">
        <f>INFORMACION!H22</f>
        <v>0</v>
      </c>
      <c r="I6" s="214"/>
      <c r="J6" s="996" t="s">
        <v>1012</v>
      </c>
      <c r="K6" s="996"/>
      <c r="L6" s="871">
        <f t="shared" ref="L6:L7" si="0">M5+1</f>
        <v>73</v>
      </c>
      <c r="M6" s="417">
        <f>'Certificado Digital (mm) 4 hoj'!A214</f>
        <v>106</v>
      </c>
      <c r="N6" s="214"/>
      <c r="O6" s="214"/>
      <c r="P6" s="214"/>
      <c r="Q6" s="214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/>
      <c r="AN6" s="214"/>
      <c r="AO6" s="214"/>
      <c r="AP6" s="214"/>
      <c r="AQ6" s="214"/>
      <c r="AR6" s="214"/>
      <c r="AS6" s="214"/>
      <c r="AT6" s="214"/>
      <c r="AU6" s="214"/>
      <c r="AV6" s="214"/>
      <c r="AW6" s="214"/>
      <c r="AX6" s="214"/>
      <c r="AY6" s="214"/>
      <c r="AZ6" s="214"/>
      <c r="BA6" s="214"/>
      <c r="BB6" s="214"/>
      <c r="BC6" s="214"/>
      <c r="BD6" s="214"/>
      <c r="BE6" s="214"/>
      <c r="BF6" s="214"/>
      <c r="BG6" s="214"/>
      <c r="BH6" s="214"/>
      <c r="BI6" s="214"/>
      <c r="BJ6" s="214"/>
      <c r="BK6" s="214"/>
      <c r="BL6" s="214"/>
      <c r="BM6" s="214"/>
      <c r="BN6" s="214"/>
      <c r="BO6" s="214"/>
      <c r="BP6" s="214"/>
      <c r="BQ6" s="214"/>
      <c r="BR6" s="214"/>
      <c r="BS6" s="214"/>
      <c r="BT6" s="214"/>
      <c r="BU6" s="214"/>
      <c r="BV6" s="214"/>
      <c r="BW6" s="214"/>
    </row>
    <row r="7" spans="1:92" x14ac:dyDescent="0.25">
      <c r="A7" s="1003" t="str">
        <f>INFORMACION!A23</f>
        <v>Solicitante:</v>
      </c>
      <c r="B7" s="1004">
        <f>INFORMACION!B23</f>
        <v>0</v>
      </c>
      <c r="C7" s="1004">
        <f>INFORMACION!C23</f>
        <v>0</v>
      </c>
      <c r="D7" s="999" t="str">
        <f>INFORMACION!D23</f>
        <v>Javier</v>
      </c>
      <c r="E7" s="999">
        <f>INFORMACION!E23</f>
        <v>0</v>
      </c>
      <c r="F7" s="999">
        <f>INFORMACION!F23</f>
        <v>0</v>
      </c>
      <c r="G7" s="999">
        <f>INFORMACION!G23</f>
        <v>0</v>
      </c>
      <c r="H7" s="1000">
        <f>INFORMACION!H23</f>
        <v>0</v>
      </c>
      <c r="I7" s="214"/>
      <c r="J7" s="996" t="s">
        <v>1013</v>
      </c>
      <c r="K7" s="996"/>
      <c r="L7" s="871">
        <f t="shared" si="0"/>
        <v>107</v>
      </c>
      <c r="M7" s="417">
        <f>'Certificado Digital (mm) 5 hoj'!A220</f>
        <v>112</v>
      </c>
      <c r="N7" s="214"/>
      <c r="O7" s="214"/>
      <c r="P7" s="21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214"/>
      <c r="AT7" s="214"/>
      <c r="AU7" s="214"/>
      <c r="AV7" s="214"/>
      <c r="AW7" s="214"/>
      <c r="AX7" s="214"/>
      <c r="AY7" s="214"/>
      <c r="AZ7" s="214"/>
      <c r="BA7" s="214"/>
      <c r="BB7" s="214"/>
      <c r="BC7" s="214"/>
      <c r="BD7" s="214"/>
      <c r="BE7" s="214"/>
      <c r="BF7" s="214"/>
      <c r="BG7" s="214"/>
      <c r="BH7" s="214"/>
      <c r="BI7" s="214"/>
      <c r="BJ7" s="214"/>
      <c r="BK7" s="214"/>
      <c r="BL7" s="214"/>
      <c r="BM7" s="214"/>
      <c r="BN7" s="214"/>
      <c r="BO7" s="214"/>
      <c r="BP7" s="214"/>
      <c r="BQ7" s="214"/>
      <c r="BR7" s="214"/>
      <c r="BS7" s="214"/>
      <c r="BT7" s="214"/>
      <c r="BU7" s="214"/>
      <c r="BV7" s="214"/>
      <c r="BW7" s="214"/>
    </row>
    <row r="8" spans="1:92" x14ac:dyDescent="0.25">
      <c r="A8" s="998" t="str">
        <f>INFORMACION!A24</f>
        <v>Número de certificado:</v>
      </c>
      <c r="B8" s="896">
        <f>INFORMACION!B24</f>
        <v>0</v>
      </c>
      <c r="C8" s="896">
        <f>INFORMACION!C24</f>
        <v>0</v>
      </c>
      <c r="D8" s="31" t="str">
        <f>INFORMACION!D24</f>
        <v>LCM 2024-03-05</v>
      </c>
      <c r="E8" s="31"/>
      <c r="F8" s="31"/>
      <c r="G8" s="31"/>
      <c r="H8" s="873"/>
      <c r="I8" s="214"/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  <c r="AU8" s="214"/>
      <c r="AV8" s="214"/>
      <c r="AW8" s="214"/>
      <c r="AX8" s="214"/>
      <c r="AY8" s="214"/>
      <c r="AZ8" s="214"/>
      <c r="BA8" s="214"/>
      <c r="BB8" s="214"/>
      <c r="BC8" s="214"/>
      <c r="BD8" s="214"/>
      <c r="BE8" s="214"/>
      <c r="BF8" s="214"/>
      <c r="BG8" s="214"/>
      <c r="BH8" s="214"/>
      <c r="BI8" s="214"/>
      <c r="BJ8" s="214"/>
      <c r="BK8" s="214"/>
      <c r="BL8" s="214"/>
      <c r="BM8" s="214"/>
      <c r="BN8" s="214"/>
      <c r="BO8" s="214"/>
      <c r="BP8" s="214"/>
      <c r="BQ8" s="214"/>
      <c r="BR8" s="214"/>
      <c r="BS8" s="214"/>
      <c r="BT8" s="214"/>
      <c r="BU8" s="214"/>
      <c r="BV8" s="214"/>
      <c r="BW8" s="214"/>
    </row>
    <row r="9" spans="1:92" x14ac:dyDescent="0.25">
      <c r="A9" s="1003" t="str">
        <f>INFORMACION!A25</f>
        <v>Número de solicitud:</v>
      </c>
      <c r="B9" s="1004">
        <f>INFORMACION!B25</f>
        <v>0</v>
      </c>
      <c r="C9" s="1004">
        <f>INFORMACION!C25</f>
        <v>0</v>
      </c>
      <c r="D9" s="999" t="str">
        <f>INFORMACION!D25</f>
        <v>0001</v>
      </c>
      <c r="E9" s="999">
        <f>INFORMACION!E25</f>
        <v>0</v>
      </c>
      <c r="F9" s="999">
        <f>INFORMACION!F25</f>
        <v>0</v>
      </c>
      <c r="G9" s="999">
        <f>INFORMACION!G25</f>
        <v>0</v>
      </c>
      <c r="H9" s="1000">
        <f>INFORMACION!H25</f>
        <v>0</v>
      </c>
      <c r="I9" s="214"/>
      <c r="J9" s="872" t="str">
        <f>IF(AND($L$2&gt;L3,$L$2&lt;=M3),J3,IF(AND($L$2&gt;L4,$L$2&lt;=M4),J4,IF(AND($L$2&gt;L5,$L$2&lt;=M5),J5,IF(AND($L$2&gt;L6,$L$2&lt;=M6),J6,IF(AND($L$2&gt;L7,$L$2&lt;=M7),J7,"No se cuenta con Hoja para creación del certificado de esta cantidad de bloques")))))</f>
        <v>Certificado Digital (mm) 1 hoj</v>
      </c>
      <c r="K9" s="872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  <c r="BC9" s="214"/>
      <c r="BD9" s="214"/>
      <c r="BE9" s="214"/>
      <c r="BF9" s="214"/>
      <c r="BG9" s="214"/>
      <c r="BH9" s="214"/>
      <c r="BI9" s="214"/>
      <c r="BJ9" s="214"/>
      <c r="BK9" s="214"/>
      <c r="BL9" s="214"/>
      <c r="BM9" s="214"/>
      <c r="BN9" s="214"/>
      <c r="BO9" s="214"/>
      <c r="BP9" s="214"/>
      <c r="BQ9" s="214"/>
      <c r="BR9" s="214"/>
      <c r="BS9" s="214"/>
      <c r="BT9" s="214"/>
      <c r="BU9" s="214"/>
      <c r="BV9" s="214"/>
      <c r="BW9" s="214"/>
    </row>
    <row r="10" spans="1:92" x14ac:dyDescent="0.25">
      <c r="A10" s="998" t="str">
        <f>INFORMACION!A26</f>
        <v>Dirección del solicitante:</v>
      </c>
      <c r="B10" s="896">
        <f>INFORMACION!B26</f>
        <v>0</v>
      </c>
      <c r="C10" s="896">
        <f>INFORMACION!C26</f>
        <v>0</v>
      </c>
      <c r="D10" s="896" t="str">
        <f>INFORMACION!D26</f>
        <v>Ciudad de investigación de la UCR, San Pedro, Montes de Oca, San José</v>
      </c>
      <c r="E10" s="896">
        <f>INFORMACION!E26</f>
        <v>0</v>
      </c>
      <c r="F10" s="896">
        <f>INFORMACION!F26</f>
        <v>0</v>
      </c>
      <c r="G10" s="896">
        <f>INFORMACION!G26</f>
        <v>0</v>
      </c>
      <c r="H10" s="1014">
        <f>INFORMACION!H26</f>
        <v>0</v>
      </c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  <c r="AN10" s="214"/>
      <c r="AO10" s="214"/>
      <c r="AP10" s="214"/>
      <c r="AQ10" s="214"/>
      <c r="AR10" s="214"/>
      <c r="AS10" s="214"/>
      <c r="AT10" s="214"/>
      <c r="AU10" s="214"/>
      <c r="AV10" s="214"/>
      <c r="AW10" s="214"/>
      <c r="AX10" s="214"/>
      <c r="AY10" s="214"/>
      <c r="AZ10" s="214"/>
      <c r="BA10" s="214"/>
      <c r="BB10" s="214"/>
      <c r="BC10" s="214"/>
      <c r="BD10" s="214"/>
      <c r="BE10" s="214"/>
      <c r="BF10" s="214"/>
      <c r="BG10" s="214"/>
      <c r="BH10" s="214"/>
      <c r="BI10" s="214"/>
      <c r="BJ10" s="214"/>
      <c r="BK10" s="214"/>
      <c r="BL10" s="214"/>
      <c r="BM10" s="214"/>
      <c r="BN10" s="214"/>
      <c r="BO10" s="214"/>
      <c r="BP10" s="214"/>
      <c r="BQ10" s="214"/>
      <c r="BR10" s="214"/>
      <c r="BS10" s="214"/>
      <c r="BT10" s="214"/>
      <c r="BU10" s="214"/>
      <c r="BV10" s="214"/>
      <c r="BW10" s="214"/>
    </row>
    <row r="11" spans="1:92" x14ac:dyDescent="0.25">
      <c r="A11" s="1016" t="str">
        <f>INFORMACION!A27</f>
        <v>Lugar de la calibración:</v>
      </c>
      <c r="B11" s="1017">
        <f>INFORMACION!B27</f>
        <v>0</v>
      </c>
      <c r="C11" s="1017">
        <f>INFORMACION!C27</f>
        <v>0</v>
      </c>
      <c r="D11" s="1018" t="str">
        <f>INFORMACION!D27</f>
        <v>Laboratorio de Metrología Dimensional - LACOMET</v>
      </c>
      <c r="E11" s="1018">
        <f>INFORMACION!E27</f>
        <v>0</v>
      </c>
      <c r="F11" s="1018">
        <f>INFORMACION!F27</f>
        <v>0</v>
      </c>
      <c r="G11" s="1018">
        <f>INFORMACION!G27</f>
        <v>0</v>
      </c>
      <c r="H11" s="1019">
        <f>INFORMACION!H27</f>
        <v>0</v>
      </c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  <c r="BJ11" s="214"/>
      <c r="BK11" s="214"/>
      <c r="BL11" s="214"/>
      <c r="BM11" s="214"/>
      <c r="BN11" s="214"/>
      <c r="BO11" s="214"/>
      <c r="BP11" s="214"/>
      <c r="BQ11" s="214"/>
      <c r="BR11" s="214"/>
      <c r="BS11" s="214"/>
      <c r="BT11" s="214"/>
      <c r="BU11" s="214"/>
      <c r="BV11" s="214"/>
      <c r="BW11" s="214"/>
    </row>
    <row r="12" spans="1:92" x14ac:dyDescent="0.25">
      <c r="A12" s="942"/>
      <c r="B12" s="942">
        <f>INFORMACION!B28</f>
        <v>0</v>
      </c>
      <c r="C12" s="942">
        <f>INFORMACION!C28</f>
        <v>0</v>
      </c>
      <c r="D12" s="942">
        <f>INFORMACION!D28</f>
        <v>0</v>
      </c>
      <c r="E12" s="942">
        <f>INFORMACION!E28</f>
        <v>0</v>
      </c>
      <c r="F12" s="942">
        <f>INFORMACION!F28</f>
        <v>0</v>
      </c>
      <c r="G12" s="942">
        <f>INFORMACION!G28</f>
        <v>0</v>
      </c>
      <c r="H12" s="942">
        <f>INFORMACION!H28</f>
        <v>0</v>
      </c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  <c r="AM12" s="214"/>
      <c r="AN12" s="214"/>
      <c r="AO12" s="214"/>
      <c r="AP12" s="214"/>
      <c r="AQ12" s="214"/>
      <c r="AR12" s="214"/>
      <c r="AS12" s="214"/>
      <c r="AT12" s="214"/>
      <c r="AU12" s="214"/>
      <c r="AV12" s="214"/>
      <c r="AW12" s="214"/>
      <c r="AX12" s="214"/>
      <c r="AY12" s="214"/>
      <c r="AZ12" s="214"/>
      <c r="BA12" s="214"/>
      <c r="BB12" s="214"/>
      <c r="BC12" s="214"/>
      <c r="BD12" s="214"/>
      <c r="BE12" s="214"/>
      <c r="BF12" s="214"/>
      <c r="BG12" s="214"/>
      <c r="BH12" s="214"/>
      <c r="BI12" s="214"/>
      <c r="BJ12" s="214"/>
      <c r="BK12" s="214"/>
      <c r="BL12" s="214"/>
      <c r="BM12" s="214"/>
      <c r="BN12" s="214"/>
      <c r="BO12" s="214"/>
      <c r="BP12" s="214"/>
      <c r="BQ12" s="214"/>
      <c r="BR12" s="214"/>
      <c r="BS12" s="214"/>
      <c r="BT12" s="214"/>
      <c r="BU12" s="214"/>
      <c r="BV12" s="214"/>
      <c r="BW12" s="214"/>
    </row>
    <row r="13" spans="1:92" ht="15.75" x14ac:dyDescent="0.3">
      <c r="A13" s="1020" t="str">
        <f>INFORMACION!A29</f>
        <v>INFORMACIÓN DEL CALIBRANDO</v>
      </c>
      <c r="B13" s="1021">
        <f>INFORMACION!B29</f>
        <v>0</v>
      </c>
      <c r="C13" s="1021">
        <f>INFORMACION!C29</f>
        <v>0</v>
      </c>
      <c r="D13" s="1021">
        <f>INFORMACION!D29</f>
        <v>0</v>
      </c>
      <c r="E13" s="1021">
        <f>INFORMACION!E29</f>
        <v>0</v>
      </c>
      <c r="F13" s="1021">
        <f>INFORMACION!F29</f>
        <v>0</v>
      </c>
      <c r="G13" s="1021">
        <f>INFORMACION!G29</f>
        <v>0</v>
      </c>
      <c r="H13" s="1022">
        <f>INFORMACION!H29</f>
        <v>0</v>
      </c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4"/>
      <c r="BI13" s="214"/>
      <c r="BJ13" s="214"/>
      <c r="BK13" s="214"/>
      <c r="BL13" s="214"/>
      <c r="BM13" s="214"/>
      <c r="BN13" s="214"/>
      <c r="BO13" s="214"/>
      <c r="BP13" s="214"/>
      <c r="BQ13" s="214"/>
      <c r="BR13" s="214"/>
      <c r="BS13" s="214"/>
      <c r="BT13" s="214"/>
      <c r="BU13" s="214"/>
      <c r="BV13" s="214"/>
      <c r="BW13" s="214"/>
    </row>
    <row r="14" spans="1:92" x14ac:dyDescent="0.25">
      <c r="A14" s="1023" t="str">
        <f>INFORMACION!A31</f>
        <v>Objeto a calibrar:</v>
      </c>
      <c r="B14" s="1024">
        <f>INFORMACION!B31</f>
        <v>0</v>
      </c>
      <c r="C14" s="1024">
        <f>INFORMACION!C31</f>
        <v>0</v>
      </c>
      <c r="D14" s="1026" t="str">
        <f>INFORMACION!D31</f>
        <v>Juego de Bloques</v>
      </c>
      <c r="E14" s="1026">
        <f>INFORMACION!E31</f>
        <v>0</v>
      </c>
      <c r="F14" s="1026">
        <f>INFORMACION!F31</f>
        <v>0</v>
      </c>
      <c r="G14" s="1026">
        <f>INFORMACION!G31</f>
        <v>0</v>
      </c>
      <c r="H14" s="1027">
        <f>INFORMACION!H31</f>
        <v>0</v>
      </c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  <c r="AN14" s="214"/>
      <c r="AO14" s="214"/>
      <c r="AP14" s="214"/>
      <c r="AQ14" s="214"/>
      <c r="AR14" s="214"/>
      <c r="AS14" s="214"/>
      <c r="AT14" s="214"/>
      <c r="AU14" s="214"/>
      <c r="AV14" s="214"/>
      <c r="AW14" s="214"/>
      <c r="AX14" s="214"/>
      <c r="AY14" s="214"/>
      <c r="AZ14" s="214"/>
      <c r="BA14" s="214"/>
      <c r="BB14" s="214"/>
      <c r="BC14" s="214"/>
      <c r="BD14" s="214"/>
      <c r="BE14" s="214"/>
      <c r="BF14" s="214"/>
      <c r="BG14" s="214"/>
      <c r="BH14" s="214"/>
      <c r="BI14" s="214"/>
      <c r="BJ14" s="214"/>
      <c r="BK14" s="214"/>
      <c r="BL14" s="214"/>
      <c r="BM14" s="214"/>
      <c r="BN14" s="214"/>
      <c r="BO14" s="214"/>
      <c r="BP14" s="214"/>
      <c r="BQ14" s="214"/>
      <c r="BR14" s="214"/>
      <c r="BS14" s="214"/>
      <c r="BT14" s="214"/>
      <c r="BU14" s="214"/>
      <c r="BV14" s="214"/>
      <c r="BW14" s="214"/>
    </row>
    <row r="15" spans="1:92" x14ac:dyDescent="0.25">
      <c r="A15" s="998" t="str">
        <f>INFORMACION!A32</f>
        <v>Marca del instrumento:</v>
      </c>
      <c r="B15" s="896">
        <f>INFORMACION!B32</f>
        <v>0</v>
      </c>
      <c r="C15" s="896">
        <f>INFORMACION!C32</f>
        <v>0</v>
      </c>
      <c r="D15" s="896" t="str">
        <f>INFORMACION!D32</f>
        <v>Sartorius</v>
      </c>
      <c r="E15" s="896">
        <f>INFORMACION!E32</f>
        <v>0</v>
      </c>
      <c r="F15" s="896">
        <f>INFORMACION!F32</f>
        <v>0</v>
      </c>
      <c r="G15" s="896">
        <f>INFORMACION!G32</f>
        <v>0</v>
      </c>
      <c r="H15" s="1014">
        <f>INFORMACION!H32</f>
        <v>0</v>
      </c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  <c r="AL15" s="214"/>
      <c r="AM15" s="214"/>
      <c r="AN15" s="214"/>
      <c r="AO15" s="214"/>
      <c r="AP15" s="214"/>
      <c r="AQ15" s="214"/>
      <c r="AR15" s="214"/>
      <c r="AS15" s="214"/>
      <c r="AT15" s="214"/>
      <c r="AU15" s="214"/>
      <c r="AV15" s="214"/>
      <c r="AW15" s="214"/>
      <c r="AX15" s="214"/>
      <c r="AY15" s="214"/>
      <c r="AZ15" s="214"/>
      <c r="BA15" s="214"/>
      <c r="BB15" s="214"/>
      <c r="BC15" s="214"/>
      <c r="BD15" s="214"/>
      <c r="BE15" s="214"/>
      <c r="BF15" s="214"/>
      <c r="BG15" s="214"/>
      <c r="BH15" s="214"/>
      <c r="BI15" s="214"/>
      <c r="BJ15" s="214"/>
      <c r="BK15" s="214"/>
      <c r="BL15" s="214"/>
      <c r="BM15" s="214"/>
      <c r="BN15" s="214"/>
      <c r="BO15" s="214"/>
      <c r="BP15" s="214"/>
      <c r="BQ15" s="214"/>
      <c r="BR15" s="214"/>
      <c r="BS15" s="214"/>
      <c r="BT15" s="214"/>
      <c r="BU15" s="214"/>
      <c r="BV15" s="214"/>
      <c r="BW15" s="214"/>
    </row>
    <row r="16" spans="1:92" x14ac:dyDescent="0.25">
      <c r="A16" s="1003" t="str">
        <f>INFORMACION!A33</f>
        <v>N° de Serie del instrumento:</v>
      </c>
      <c r="B16" s="1004">
        <f>INFORMACION!B33</f>
        <v>0</v>
      </c>
      <c r="C16" s="1004">
        <f>INFORMACION!C33</f>
        <v>0</v>
      </c>
      <c r="D16" s="1004" t="str">
        <f>INFORMACION!D33</f>
        <v>000111</v>
      </c>
      <c r="E16" s="1004">
        <f>INFORMACION!E33</f>
        <v>0</v>
      </c>
      <c r="F16" s="1004">
        <f>INFORMACION!F33</f>
        <v>0</v>
      </c>
      <c r="G16" s="1004">
        <f>INFORMACION!G33</f>
        <v>0</v>
      </c>
      <c r="H16" s="1025">
        <f>INFORMACION!H33</f>
        <v>0</v>
      </c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/>
      <c r="AO16" s="214"/>
      <c r="AP16" s="214"/>
      <c r="AQ16" s="214"/>
      <c r="AR16" s="214"/>
      <c r="AS16" s="214"/>
      <c r="AT16" s="214"/>
      <c r="AU16" s="214"/>
      <c r="AV16" s="214"/>
      <c r="AW16" s="214"/>
      <c r="AX16" s="214"/>
      <c r="AY16" s="214"/>
      <c r="AZ16" s="214"/>
      <c r="BA16" s="214"/>
      <c r="BB16" s="214"/>
      <c r="BC16" s="214"/>
      <c r="BD16" s="214"/>
      <c r="BE16" s="214"/>
      <c r="BF16" s="214"/>
      <c r="BG16" s="214"/>
      <c r="BH16" s="214"/>
      <c r="BI16" s="214"/>
      <c r="BJ16" s="214"/>
      <c r="BK16" s="214"/>
      <c r="BL16" s="214"/>
      <c r="BM16" s="214"/>
      <c r="BN16" s="214"/>
      <c r="BO16" s="214"/>
      <c r="BP16" s="214"/>
      <c r="BQ16" s="214"/>
      <c r="BR16" s="214"/>
      <c r="BS16" s="214"/>
      <c r="BT16" s="214"/>
      <c r="BU16" s="214"/>
      <c r="BV16" s="214"/>
      <c r="BW16" s="214"/>
      <c r="BX16" s="214"/>
      <c r="BY16" s="214"/>
      <c r="BZ16" s="214"/>
      <c r="CA16" s="214"/>
      <c r="CB16" s="214"/>
      <c r="CC16" s="214"/>
      <c r="CD16" s="214"/>
      <c r="CE16" s="214"/>
      <c r="CF16" s="214"/>
      <c r="CG16" s="214"/>
      <c r="CH16" s="214"/>
      <c r="CI16" s="214"/>
      <c r="CJ16" s="214"/>
      <c r="CK16" s="214"/>
      <c r="CL16" s="214"/>
      <c r="CM16" s="214"/>
      <c r="CN16" s="214"/>
    </row>
    <row r="17" spans="1:169" x14ac:dyDescent="0.25">
      <c r="A17" s="998" t="str">
        <f>INFORMACION!A34</f>
        <v xml:space="preserve">Material: </v>
      </c>
      <c r="B17" s="896">
        <f>INFORMACION!B34</f>
        <v>0</v>
      </c>
      <c r="C17" s="896">
        <f>INFORMACION!C34</f>
        <v>0</v>
      </c>
      <c r="D17" s="896" t="str">
        <f>INFORMACION!D34</f>
        <v>Cerámica</v>
      </c>
      <c r="E17" s="896">
        <f>INFORMACION!E34</f>
        <v>0</v>
      </c>
      <c r="F17" s="896">
        <f>INFORMACION!F34</f>
        <v>0</v>
      </c>
      <c r="G17" s="896">
        <f>INFORMACION!G34</f>
        <v>0</v>
      </c>
      <c r="H17" s="1014">
        <f>INFORMACION!H34</f>
        <v>0</v>
      </c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  <c r="AL17" s="214"/>
      <c r="AM17" s="214"/>
      <c r="AN17" s="214"/>
      <c r="AO17" s="214"/>
      <c r="AP17" s="214"/>
      <c r="AQ17" s="214"/>
      <c r="AR17" s="214"/>
      <c r="AS17" s="214"/>
      <c r="AT17" s="214"/>
      <c r="AU17" s="214"/>
      <c r="AV17" s="214"/>
      <c r="AW17" s="214"/>
      <c r="AX17" s="214"/>
      <c r="AY17" s="214"/>
      <c r="AZ17" s="214"/>
      <c r="BA17" s="214"/>
      <c r="BB17" s="214"/>
      <c r="BC17" s="214"/>
      <c r="BD17" s="214"/>
      <c r="BE17" s="214"/>
      <c r="BF17" s="214"/>
      <c r="BG17" s="214"/>
      <c r="BH17" s="214"/>
      <c r="BI17" s="214"/>
      <c r="BJ17" s="214"/>
      <c r="BK17" s="214"/>
      <c r="BL17" s="214"/>
      <c r="BM17" s="214"/>
      <c r="BN17" s="214"/>
      <c r="BO17" s="214"/>
      <c r="BP17" s="214"/>
      <c r="BQ17" s="214"/>
      <c r="BR17" s="214"/>
      <c r="BS17" s="214"/>
      <c r="BT17" s="214"/>
      <c r="BU17" s="214"/>
      <c r="BV17" s="214"/>
      <c r="BW17" s="214"/>
      <c r="BX17" s="214"/>
      <c r="BY17" s="214"/>
      <c r="BZ17" s="214"/>
      <c r="CA17" s="214"/>
      <c r="CB17" s="214"/>
      <c r="CC17" s="214"/>
      <c r="CD17" s="214"/>
      <c r="CE17" s="214"/>
      <c r="CF17" s="214"/>
      <c r="CG17" s="214"/>
      <c r="CH17" s="214"/>
      <c r="CI17" s="214"/>
      <c r="CJ17" s="214"/>
      <c r="CK17" s="214"/>
      <c r="CL17" s="214"/>
      <c r="CM17" s="214"/>
      <c r="CN17" s="214"/>
    </row>
    <row r="18" spans="1:169" x14ac:dyDescent="0.25">
      <c r="A18" s="1003" t="str">
        <f>INFORMACION!A35</f>
        <v>Modelo:</v>
      </c>
      <c r="B18" s="1004">
        <f>INFORMACION!B35</f>
        <v>0</v>
      </c>
      <c r="C18" s="1004">
        <f>INFORMACION!C35</f>
        <v>0</v>
      </c>
      <c r="D18" s="999" t="str">
        <f>'Información y Datos'!L33</f>
        <v>2001</v>
      </c>
      <c r="E18" s="999">
        <f>INFORMACION!E35</f>
        <v>0</v>
      </c>
      <c r="F18" s="999">
        <f>INFORMACION!F35</f>
        <v>0</v>
      </c>
      <c r="G18" s="999">
        <f>INFORMACION!G35</f>
        <v>0</v>
      </c>
      <c r="H18" s="1000">
        <f>INFORMACION!H35</f>
        <v>0</v>
      </c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  <c r="AL18" s="214"/>
      <c r="AM18" s="214"/>
      <c r="AN18" s="214"/>
      <c r="AO18" s="214"/>
      <c r="AP18" s="214"/>
      <c r="AQ18" s="214"/>
      <c r="AR18" s="214"/>
      <c r="AS18" s="214"/>
      <c r="AT18" s="214"/>
      <c r="AU18" s="214"/>
      <c r="AV18" s="214"/>
      <c r="AW18" s="214"/>
      <c r="AX18" s="214"/>
      <c r="AY18" s="214"/>
      <c r="AZ18" s="214"/>
      <c r="BA18" s="214"/>
      <c r="BB18" s="214"/>
      <c r="BC18" s="214"/>
      <c r="BD18" s="214"/>
      <c r="BE18" s="214"/>
      <c r="BF18" s="214"/>
      <c r="BG18" s="214"/>
      <c r="BH18" s="214"/>
      <c r="BI18" s="214"/>
      <c r="BJ18" s="214"/>
      <c r="BK18" s="214"/>
      <c r="BL18" s="214"/>
      <c r="BM18" s="214"/>
      <c r="BN18" s="214"/>
      <c r="BO18" s="214"/>
      <c r="BP18" s="214"/>
      <c r="BQ18" s="214"/>
      <c r="BR18" s="214"/>
      <c r="BS18" s="214"/>
      <c r="BT18" s="214"/>
      <c r="BU18" s="214"/>
      <c r="BV18" s="214"/>
      <c r="BW18" s="214"/>
      <c r="BX18" s="214"/>
      <c r="BY18" s="214"/>
      <c r="BZ18" s="214"/>
      <c r="CA18" s="214"/>
      <c r="CB18" s="214"/>
      <c r="CC18" s="214"/>
      <c r="CD18" s="214"/>
      <c r="CE18" s="214"/>
      <c r="CF18" s="214"/>
      <c r="CG18" s="214"/>
      <c r="CH18" s="214"/>
      <c r="CI18" s="214"/>
      <c r="CJ18" s="214"/>
      <c r="CK18" s="214"/>
      <c r="CL18" s="214"/>
      <c r="CM18" s="214"/>
      <c r="CN18" s="214"/>
    </row>
    <row r="19" spans="1:169" x14ac:dyDescent="0.25">
      <c r="A19" s="998" t="str">
        <f>INFORMACION!A36</f>
        <v>Grado declarado:</v>
      </c>
      <c r="B19" s="896">
        <f>INFORMACION!B36</f>
        <v>0</v>
      </c>
      <c r="C19" s="896">
        <f>INFORMACION!C36</f>
        <v>0</v>
      </c>
      <c r="D19" s="896" t="str">
        <f>INFORMACION!D36</f>
        <v>F1</v>
      </c>
      <c r="E19" s="896">
        <f>INFORMACION!E36</f>
        <v>0</v>
      </c>
      <c r="F19" s="896">
        <f>INFORMACION!F36</f>
        <v>0</v>
      </c>
      <c r="G19" s="896">
        <f>INFORMACION!G36</f>
        <v>0</v>
      </c>
      <c r="H19" s="1014">
        <f>INFORMACION!H36</f>
        <v>0</v>
      </c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  <c r="AK19" s="214"/>
      <c r="AL19" s="214"/>
      <c r="AM19" s="214"/>
      <c r="AN19" s="214"/>
      <c r="AO19" s="214"/>
      <c r="AP19" s="214"/>
      <c r="AQ19" s="214"/>
      <c r="AR19" s="214"/>
      <c r="AS19" s="214"/>
      <c r="AT19" s="214"/>
      <c r="AU19" s="214"/>
      <c r="AV19" s="214"/>
      <c r="AW19" s="214"/>
      <c r="AX19" s="214"/>
      <c r="AY19" s="214"/>
      <c r="AZ19" s="214"/>
      <c r="BA19" s="214"/>
      <c r="BB19" s="214"/>
      <c r="BC19" s="214"/>
      <c r="BD19" s="214"/>
      <c r="BE19" s="214"/>
      <c r="BF19" s="214"/>
      <c r="BG19" s="214"/>
      <c r="BH19" s="214"/>
      <c r="BI19" s="214"/>
      <c r="BJ19" s="214"/>
      <c r="BK19" s="214"/>
      <c r="BL19" s="214"/>
      <c r="BM19" s="214"/>
      <c r="BN19" s="214"/>
      <c r="BO19" s="214"/>
      <c r="BP19" s="214"/>
      <c r="BQ19" s="214"/>
      <c r="BR19" s="214"/>
      <c r="BS19" s="214"/>
      <c r="BT19" s="214"/>
      <c r="BU19" s="214"/>
      <c r="BV19" s="214"/>
      <c r="BW19" s="214"/>
      <c r="BX19" s="214"/>
      <c r="BY19" s="214"/>
      <c r="BZ19" s="214"/>
      <c r="CA19" s="214"/>
      <c r="CB19" s="214"/>
      <c r="CC19" s="214"/>
      <c r="CD19" s="214"/>
      <c r="CE19" s="214"/>
      <c r="CF19" s="214"/>
      <c r="CG19" s="214"/>
      <c r="CH19" s="214"/>
      <c r="CI19" s="214"/>
      <c r="CJ19" s="214"/>
      <c r="CK19" s="214"/>
      <c r="CL19" s="214"/>
      <c r="CM19" s="214"/>
      <c r="CN19" s="214"/>
    </row>
    <row r="20" spans="1:169" x14ac:dyDescent="0.25">
      <c r="A20" s="1003" t="str">
        <f>INFORMACION!A37</f>
        <v>Identificación interna:</v>
      </c>
      <c r="B20" s="1004">
        <f>INFORMACION!B37</f>
        <v>0</v>
      </c>
      <c r="C20" s="1004">
        <f>INFORMACION!C37</f>
        <v>0</v>
      </c>
      <c r="D20" s="999" t="str">
        <f>INFORMACION!D37</f>
        <v>00-001</v>
      </c>
      <c r="E20" s="999">
        <f>INFORMACION!E37</f>
        <v>0</v>
      </c>
      <c r="F20" s="999">
        <f>INFORMACION!F37</f>
        <v>0</v>
      </c>
      <c r="G20" s="999">
        <f>INFORMACION!G37</f>
        <v>0</v>
      </c>
      <c r="H20" s="1000">
        <f>INFORMACION!H37</f>
        <v>0</v>
      </c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  <c r="AM20" s="214"/>
      <c r="AN20" s="214"/>
      <c r="AO20" s="214"/>
      <c r="AP20" s="214"/>
      <c r="AQ20" s="214"/>
      <c r="AR20" s="214"/>
      <c r="AS20" s="214"/>
      <c r="AT20" s="214"/>
      <c r="AU20" s="214"/>
      <c r="AV20" s="214"/>
      <c r="AW20" s="214"/>
      <c r="AX20" s="214"/>
      <c r="AY20" s="214"/>
      <c r="AZ20" s="214"/>
      <c r="BA20" s="214"/>
      <c r="BB20" s="214"/>
      <c r="BC20" s="214"/>
      <c r="BD20" s="214"/>
      <c r="BE20" s="214"/>
      <c r="BF20" s="214"/>
      <c r="BG20" s="214"/>
      <c r="BH20" s="214"/>
      <c r="BI20" s="214"/>
      <c r="BJ20" s="214"/>
      <c r="BK20" s="214"/>
      <c r="BL20" s="214"/>
      <c r="BM20" s="214"/>
      <c r="BN20" s="214"/>
      <c r="BO20" s="214"/>
      <c r="BP20" s="214"/>
      <c r="BQ20" s="214"/>
      <c r="BR20" s="214"/>
      <c r="BS20" s="214"/>
      <c r="BT20" s="214"/>
      <c r="BU20" s="214"/>
      <c r="BV20" s="214"/>
      <c r="BW20" s="214"/>
      <c r="BX20" s="214"/>
      <c r="BY20" s="214"/>
      <c r="BZ20" s="214"/>
      <c r="CA20" s="214"/>
      <c r="CB20" s="214"/>
      <c r="CC20" s="214"/>
      <c r="CD20" s="214"/>
      <c r="CE20" s="214"/>
      <c r="CF20" s="214"/>
      <c r="CG20" s="214"/>
      <c r="CH20" s="214"/>
      <c r="CI20" s="214"/>
      <c r="CJ20" s="214"/>
      <c r="CK20" s="214"/>
      <c r="CL20" s="214"/>
      <c r="CM20" s="214"/>
      <c r="CN20" s="214"/>
    </row>
    <row r="21" spans="1:169" x14ac:dyDescent="0.25">
      <c r="A21" s="1005" t="str">
        <f>INFORMACION!A38</f>
        <v>Coeficiente de expansión</v>
      </c>
      <c r="B21" s="1006">
        <f>INFORMACION!B38</f>
        <v>0</v>
      </c>
      <c r="C21" s="1006">
        <f>INFORMACION!C38</f>
        <v>0</v>
      </c>
      <c r="D21" s="1006">
        <f>INFORMACION!D38</f>
        <v>1.15E-5</v>
      </c>
      <c r="E21" s="1006">
        <f>INFORMACION!E38</f>
        <v>0</v>
      </c>
      <c r="F21" s="1006">
        <f>INFORMACION!F38</f>
        <v>0</v>
      </c>
      <c r="G21" s="1006">
        <f>INFORMACION!G38</f>
        <v>0</v>
      </c>
      <c r="H21" s="1015">
        <f>INFORMACION!H38</f>
        <v>0</v>
      </c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214"/>
      <c r="AG21" s="214"/>
      <c r="AH21" s="214"/>
      <c r="AI21" s="214"/>
      <c r="AJ21" s="214"/>
      <c r="AK21" s="214"/>
      <c r="AL21" s="214"/>
      <c r="AM21" s="214"/>
      <c r="AN21" s="214"/>
      <c r="AO21" s="214"/>
      <c r="AP21" s="214"/>
      <c r="AQ21" s="214"/>
      <c r="AR21" s="214"/>
      <c r="AS21" s="214"/>
      <c r="AT21" s="214"/>
      <c r="AU21" s="214"/>
      <c r="AV21" s="214"/>
      <c r="AW21" s="214"/>
      <c r="AX21" s="214"/>
      <c r="AY21" s="214"/>
      <c r="AZ21" s="214"/>
      <c r="BA21" s="214"/>
      <c r="BB21" s="214"/>
      <c r="BC21" s="214"/>
      <c r="BD21" s="214"/>
      <c r="BE21" s="214"/>
      <c r="BF21" s="214"/>
      <c r="BG21" s="214"/>
      <c r="BH21" s="214"/>
      <c r="BI21" s="214"/>
      <c r="BJ21" s="214"/>
      <c r="BK21" s="214"/>
      <c r="BL21" s="214"/>
      <c r="BM21" s="214"/>
      <c r="BN21" s="214"/>
      <c r="BO21" s="214"/>
      <c r="BP21" s="214"/>
      <c r="BQ21" s="214"/>
      <c r="BR21" s="214"/>
      <c r="BS21" s="214"/>
      <c r="BT21" s="214"/>
      <c r="BU21" s="214"/>
      <c r="BV21" s="214"/>
      <c r="BW21" s="214"/>
      <c r="BX21" s="214"/>
      <c r="BY21" s="214"/>
      <c r="BZ21" s="214"/>
      <c r="CA21" s="214"/>
      <c r="CB21" s="214"/>
      <c r="CC21" s="214"/>
      <c r="CD21" s="214"/>
      <c r="CE21" s="214"/>
      <c r="CF21" s="214"/>
      <c r="CG21" s="214"/>
      <c r="CH21" s="214"/>
      <c r="CI21" s="214"/>
      <c r="CJ21" s="214"/>
      <c r="CK21" s="214"/>
      <c r="CL21" s="214"/>
      <c r="CM21" s="214"/>
      <c r="CN21" s="214"/>
    </row>
    <row r="22" spans="1:169" x14ac:dyDescent="0.25">
      <c r="B22" s="214"/>
      <c r="C22" s="214"/>
      <c r="D22" s="214"/>
      <c r="E22" s="214"/>
      <c r="F22" s="214"/>
      <c r="G22" s="214"/>
      <c r="H22" s="214"/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214"/>
      <c r="AG22" s="214"/>
      <c r="AH22" s="214"/>
      <c r="AI22" s="214"/>
      <c r="AJ22" s="214"/>
      <c r="AK22" s="214"/>
      <c r="AL22" s="214"/>
      <c r="AM22" s="214"/>
      <c r="AN22" s="214"/>
      <c r="AO22" s="214"/>
      <c r="AP22" s="214"/>
      <c r="AQ22" s="214"/>
      <c r="AR22" s="214"/>
      <c r="AS22" s="214"/>
      <c r="AT22" s="214"/>
      <c r="AU22" s="214"/>
      <c r="AV22" s="214"/>
      <c r="AW22" s="214"/>
      <c r="AX22" s="214"/>
      <c r="AY22" s="214"/>
      <c r="AZ22" s="214"/>
      <c r="BA22" s="214"/>
      <c r="BB22" s="214"/>
      <c r="BC22" s="214"/>
      <c r="BD22" s="214"/>
      <c r="BE22" s="214"/>
      <c r="BF22" s="214"/>
      <c r="BG22" s="214"/>
      <c r="BH22" s="214"/>
      <c r="BI22" s="214"/>
      <c r="BJ22" s="214"/>
      <c r="BK22" s="214"/>
      <c r="BL22" s="214"/>
      <c r="BM22" s="214"/>
      <c r="BN22" s="214"/>
      <c r="BO22" s="214"/>
      <c r="BP22" s="214"/>
      <c r="BQ22" s="214"/>
      <c r="BR22" s="214"/>
      <c r="BS22" s="214"/>
      <c r="BT22" s="214"/>
      <c r="BU22" s="214"/>
      <c r="BV22" s="214"/>
      <c r="BW22" s="214"/>
      <c r="BX22" s="214"/>
      <c r="BY22" s="214"/>
      <c r="BZ22" s="214"/>
      <c r="CA22" s="214"/>
      <c r="CB22" s="214"/>
      <c r="CC22" s="214"/>
      <c r="CD22" s="214"/>
      <c r="CE22" s="214"/>
      <c r="CF22" s="214"/>
      <c r="CG22" s="214"/>
      <c r="CH22" s="214"/>
      <c r="CI22" s="214"/>
      <c r="CJ22" s="214"/>
      <c r="CK22" s="214"/>
      <c r="CL22" s="214"/>
      <c r="CM22" s="214"/>
      <c r="CN22" s="214"/>
    </row>
    <row r="23" spans="1:169" ht="25.5" customHeight="1" x14ac:dyDescent="0.25">
      <c r="A23" s="1007" t="str">
        <f>'Datos de condiciones'!A2</f>
        <v xml:space="preserve">Bloque </v>
      </c>
      <c r="B23" s="1009" t="str">
        <f>'Datos de condiciones'!B2</f>
        <v xml:space="preserve">Identificacción del bloque </v>
      </c>
      <c r="C23" s="1009" t="str">
        <f>'Datos de condiciones'!C2</f>
        <v>Longitud Nominal</v>
      </c>
      <c r="D23" s="449" t="str">
        <f>'Datos de condiciones'!D2</f>
        <v>T1</v>
      </c>
      <c r="E23" s="449" t="str">
        <f>'Datos de condiciones'!E2</f>
        <v>T2</v>
      </c>
      <c r="F23" s="449" t="str">
        <f>'Datos de condiciones'!F2</f>
        <v>T4</v>
      </c>
      <c r="G23" s="449" t="str">
        <f>'Datos de condiciones'!G2</f>
        <v>HR</v>
      </c>
      <c r="H23" s="450" t="str">
        <f>'CERTIFICADO 1'!D3</f>
        <v>Desviación central</v>
      </c>
      <c r="I23" s="450" t="str">
        <f>'CERTIFICADO 1'!E3</f>
        <v>Longitud central medida</v>
      </c>
      <c r="J23" s="450" t="str">
        <f>'CERTIFICADO 1'!F3</f>
        <v>Incertidumbre</v>
      </c>
      <c r="K23" s="214"/>
      <c r="L23" s="1001" t="str">
        <f>'CERTIFICADO 1'!A3</f>
        <v>item</v>
      </c>
      <c r="M23" s="450" t="str">
        <f>'CERTIFICADO 1'!B3</f>
        <v>Id. bloque</v>
      </c>
      <c r="N23" s="450" t="str">
        <f>'CERTIFICADO 1'!C3</f>
        <v>Longitud nominal</v>
      </c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  <c r="AL23" s="214"/>
      <c r="AM23" s="214"/>
      <c r="AN23" s="214"/>
      <c r="AO23" s="214"/>
      <c r="AP23" s="214"/>
      <c r="AQ23" s="214"/>
      <c r="AR23" s="214"/>
      <c r="AS23" s="214"/>
      <c r="AT23" s="214"/>
      <c r="AU23" s="214"/>
      <c r="AV23" s="214"/>
      <c r="AW23" s="214"/>
      <c r="AX23" s="214"/>
      <c r="AY23" s="214"/>
      <c r="AZ23" s="214"/>
      <c r="BA23" s="214"/>
      <c r="BB23" s="214"/>
      <c r="BC23" s="214"/>
      <c r="BD23" s="214"/>
      <c r="BE23" s="214"/>
      <c r="BF23" s="214"/>
      <c r="BG23" s="214"/>
      <c r="BH23" s="214"/>
      <c r="BI23" s="214"/>
      <c r="BJ23" s="214"/>
      <c r="BK23" s="214"/>
      <c r="BL23" s="214"/>
      <c r="BM23" s="214"/>
      <c r="BN23" s="214"/>
      <c r="BO23" s="214"/>
      <c r="BP23" s="214"/>
      <c r="BQ23" s="214"/>
      <c r="BR23" s="214"/>
      <c r="BS23" s="214"/>
      <c r="BT23" s="214"/>
      <c r="BU23" s="214"/>
      <c r="BV23" s="214"/>
      <c r="BW23" s="214"/>
      <c r="BX23" s="214"/>
      <c r="BY23" s="214"/>
      <c r="BZ23" s="214"/>
      <c r="CA23" s="214"/>
      <c r="CB23" s="214"/>
      <c r="CC23" s="214"/>
      <c r="CD23" s="214"/>
      <c r="CE23" s="214"/>
      <c r="CF23" s="214"/>
      <c r="CG23" s="214"/>
      <c r="CH23" s="214"/>
      <c r="CI23" s="214"/>
      <c r="CJ23" s="214"/>
      <c r="CK23" s="214"/>
      <c r="CL23" s="214"/>
      <c r="CM23" s="214"/>
      <c r="CN23" s="214"/>
    </row>
    <row r="24" spans="1:169" ht="15" customHeight="1" x14ac:dyDescent="0.25">
      <c r="A24" s="1008"/>
      <c r="B24" s="1010"/>
      <c r="C24" s="1010"/>
      <c r="D24" s="1011" t="str">
        <f>'Datos de condiciones'!D3</f>
        <v>ºC</v>
      </c>
      <c r="E24" s="1011" t="str">
        <f>'Datos de condiciones'!E3</f>
        <v>ºC</v>
      </c>
      <c r="F24" s="1011" t="str">
        <f>'Datos de condiciones'!F3</f>
        <v>ºC</v>
      </c>
      <c r="G24" s="1011" t="str">
        <f>'Datos de condiciones'!G3</f>
        <v>%</v>
      </c>
      <c r="H24" s="452" t="str">
        <f>'CERTIFICADO 1'!D4</f>
        <v>ec = lc-ln</v>
      </c>
      <c r="I24" s="452" t="str">
        <f>'CERTIFICADO 1'!E4</f>
        <v>lc</v>
      </c>
      <c r="J24" s="452" t="str">
        <f>'CERTIFICADO 1'!F4</f>
        <v>U(lc)</v>
      </c>
      <c r="K24" s="214"/>
      <c r="L24" s="1002">
        <f>'CERTIFICADO 1'!A4</f>
        <v>0</v>
      </c>
      <c r="M24" s="1012" t="str">
        <f>'CERTIFICADO 1'!B4</f>
        <v>Block id.</v>
      </c>
      <c r="N24" s="452" t="str">
        <f>'CERTIFICADO 1'!C4</f>
        <v>ln</v>
      </c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  <c r="AL24" s="214"/>
      <c r="AM24" s="214"/>
      <c r="AN24" s="214"/>
      <c r="AO24" s="214"/>
      <c r="AP24" s="214"/>
      <c r="AQ24" s="214"/>
      <c r="AR24" s="214"/>
      <c r="AS24" s="214"/>
      <c r="AT24" s="214"/>
      <c r="AU24" s="214"/>
      <c r="AV24" s="214"/>
      <c r="AW24" s="214"/>
      <c r="AX24" s="214"/>
      <c r="AY24" s="214"/>
      <c r="AZ24" s="214"/>
      <c r="BA24" s="214"/>
      <c r="BB24" s="214"/>
      <c r="BC24" s="214"/>
      <c r="BD24" s="214"/>
      <c r="BE24" s="214"/>
      <c r="BF24" s="214"/>
      <c r="BG24" s="214"/>
      <c r="BH24" s="214"/>
      <c r="BI24" s="214"/>
      <c r="BJ24" s="214"/>
      <c r="BK24" s="214"/>
      <c r="BL24" s="214"/>
      <c r="BM24" s="214"/>
      <c r="BN24" s="214"/>
      <c r="BO24" s="214"/>
      <c r="BP24" s="214"/>
      <c r="BQ24" s="214"/>
      <c r="BR24" s="214"/>
      <c r="BS24" s="214"/>
      <c r="BT24" s="214"/>
      <c r="BU24" s="214"/>
      <c r="BV24" s="214"/>
      <c r="BW24" s="214"/>
      <c r="BX24" s="214"/>
      <c r="BY24" s="214"/>
      <c r="BZ24" s="214"/>
      <c r="CA24" s="214"/>
      <c r="CB24" s="214"/>
      <c r="CC24" s="214"/>
      <c r="CD24" s="214"/>
      <c r="CE24" s="214"/>
      <c r="CF24" s="214"/>
      <c r="CG24" s="214"/>
      <c r="CH24" s="214"/>
      <c r="CI24" s="214"/>
      <c r="CJ24" s="214"/>
      <c r="CK24" s="214"/>
      <c r="CL24" s="214"/>
      <c r="CM24" s="214"/>
      <c r="CN24" s="214"/>
    </row>
    <row r="25" spans="1:169" ht="15" customHeight="1" x14ac:dyDescent="0.25">
      <c r="A25" s="1008"/>
      <c r="B25" s="1010"/>
      <c r="C25" s="451" t="str">
        <f>IF('Información y Datos'!L42='Patrones LACOMET'!D3,"(µ pulgadas)","(µm)")</f>
        <v>(µm)</v>
      </c>
      <c r="D25" s="1011"/>
      <c r="E25" s="1011"/>
      <c r="F25" s="1011"/>
      <c r="G25" s="1011"/>
      <c r="H25" s="452" t="s">
        <v>136</v>
      </c>
      <c r="I25" s="452" t="s">
        <v>105</v>
      </c>
      <c r="J25" s="452" t="s">
        <v>136</v>
      </c>
      <c r="K25" s="214"/>
      <c r="L25" s="1002">
        <f>'CERTIFICADO 1'!A5</f>
        <v>0</v>
      </c>
      <c r="M25" s="1013">
        <f>'CERTIFICADO 1'!B5</f>
        <v>0</v>
      </c>
      <c r="N25" s="453" t="str">
        <f>'CERTIFICADO 1'!C5</f>
        <v>mm</v>
      </c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214"/>
      <c r="AM25" s="214"/>
      <c r="AN25" s="214"/>
      <c r="AO25" s="214"/>
      <c r="AP25" s="214"/>
      <c r="AQ25" s="214"/>
      <c r="AR25" s="214"/>
      <c r="AS25" s="214"/>
      <c r="AT25" s="214"/>
      <c r="AU25" s="214"/>
      <c r="AV25" s="214"/>
      <c r="AW25" s="214"/>
      <c r="AX25" s="214"/>
      <c r="AY25" s="214"/>
      <c r="AZ25" s="214"/>
      <c r="BA25" s="214"/>
      <c r="BB25" s="214"/>
      <c r="BC25" s="214"/>
      <c r="BD25" s="214"/>
      <c r="BE25" s="214"/>
      <c r="BF25" s="214"/>
      <c r="BG25" s="214"/>
      <c r="BH25" s="214"/>
      <c r="BI25" s="214"/>
      <c r="BJ25" s="214"/>
      <c r="BK25" s="214"/>
      <c r="BL25" s="214"/>
      <c r="BM25" s="214"/>
      <c r="BN25" s="214"/>
      <c r="BO25" s="214"/>
      <c r="BP25" s="214"/>
      <c r="BQ25" s="214"/>
      <c r="BR25" s="214"/>
      <c r="BS25" s="214"/>
      <c r="BT25" s="214"/>
      <c r="BU25" s="214"/>
      <c r="BV25" s="214"/>
      <c r="BW25" s="214"/>
      <c r="BX25" s="214"/>
      <c r="BY25" s="214"/>
      <c r="BZ25" s="214"/>
      <c r="CA25" s="214"/>
      <c r="CB25" s="214"/>
      <c r="CC25" s="214"/>
      <c r="CD25" s="214"/>
      <c r="CE25" s="214"/>
      <c r="CF25" s="214"/>
      <c r="CG25" s="214"/>
      <c r="CH25" s="214"/>
      <c r="CI25" s="214"/>
      <c r="CJ25" s="214"/>
      <c r="CK25" s="214"/>
      <c r="CL25" s="214"/>
      <c r="CM25" s="214"/>
      <c r="CN25" s="214"/>
    </row>
    <row r="26" spans="1:169" x14ac:dyDescent="0.25">
      <c r="A26" s="454">
        <f>'Datos de condiciones'!A4</f>
        <v>1</v>
      </c>
      <c r="B26" s="455" t="str">
        <f>'Datos de condiciones'!B4</f>
        <v/>
      </c>
      <c r="C26" s="456" t="str">
        <f>'Datos de condiciones'!C4</f>
        <v/>
      </c>
      <c r="D26" s="457" t="str">
        <f>'Datos de condiciones'!D4</f>
        <v/>
      </c>
      <c r="E26" s="457" t="str">
        <f>'Datos de condiciones'!E4</f>
        <v/>
      </c>
      <c r="F26" s="457" t="str">
        <f>'Datos de condiciones'!F4</f>
        <v/>
      </c>
      <c r="G26" s="458" t="str">
        <f>'Datos de condiciones'!G4</f>
        <v/>
      </c>
      <c r="H26" s="459" t="str">
        <f>'CERTIFICADO 1'!D6</f>
        <v/>
      </c>
      <c r="I26" s="459" t="str">
        <f>'CERTIFICADO 1'!E6</f>
        <v/>
      </c>
      <c r="J26" s="460" t="str">
        <f>'CERTIFICADO 1'!F6</f>
        <v/>
      </c>
      <c r="K26" s="214"/>
      <c r="L26" s="461" t="str">
        <f>'CERTIFICADO 1'!A6</f>
        <v/>
      </c>
      <c r="M26" s="462" t="str">
        <f>'CERTIFICADO 1'!B6</f>
        <v/>
      </c>
      <c r="N26" s="463" t="str">
        <f>'CERTIFICADO 1'!C6</f>
        <v/>
      </c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  <c r="AM26" s="214"/>
      <c r="AN26" s="214"/>
      <c r="AO26" s="214"/>
      <c r="AP26" s="214"/>
      <c r="AQ26" s="214"/>
      <c r="AR26" s="214"/>
      <c r="AS26" s="214"/>
      <c r="AT26" s="214"/>
      <c r="AU26" s="214"/>
      <c r="AV26" s="214"/>
      <c r="AW26" s="214"/>
      <c r="AX26" s="214"/>
      <c r="AY26" s="214"/>
      <c r="AZ26" s="214"/>
      <c r="BA26" s="214"/>
      <c r="BB26" s="214"/>
      <c r="BC26" s="214"/>
      <c r="BD26" s="214"/>
      <c r="BE26" s="214"/>
      <c r="BF26" s="214"/>
      <c r="BG26" s="214"/>
      <c r="BH26" s="214"/>
      <c r="BI26" s="214"/>
      <c r="BJ26" s="214"/>
      <c r="BK26" s="214"/>
      <c r="BL26" s="214"/>
      <c r="BM26" s="214"/>
      <c r="BN26" s="214"/>
      <c r="BO26" s="214"/>
      <c r="BP26" s="214"/>
      <c r="BQ26" s="214"/>
      <c r="BR26" s="214"/>
      <c r="BS26" s="214"/>
      <c r="BT26" s="214"/>
      <c r="BU26" s="214"/>
      <c r="BV26" s="214"/>
      <c r="BW26" s="214"/>
      <c r="BX26" s="214"/>
      <c r="BY26" s="214"/>
      <c r="BZ26" s="214"/>
      <c r="CA26" s="214"/>
      <c r="CB26" s="214"/>
      <c r="CC26" s="214"/>
      <c r="CD26" s="214"/>
      <c r="CE26" s="214"/>
      <c r="CF26" s="214"/>
      <c r="CG26" s="214"/>
      <c r="CH26" s="214"/>
      <c r="CI26" s="214"/>
      <c r="CJ26" s="214"/>
      <c r="CK26" s="214"/>
      <c r="CL26" s="214"/>
      <c r="CM26" s="214"/>
      <c r="CN26" s="214"/>
      <c r="CO26" s="214"/>
      <c r="CP26" s="214"/>
      <c r="CQ26" s="214"/>
      <c r="CR26" s="214"/>
      <c r="CS26" s="214"/>
      <c r="CT26" s="214"/>
      <c r="CU26" s="214"/>
      <c r="CV26" s="214"/>
      <c r="CW26" s="214"/>
      <c r="CX26" s="214"/>
      <c r="CY26" s="214"/>
      <c r="CZ26" s="214"/>
      <c r="DA26" s="214"/>
      <c r="DB26" s="214"/>
      <c r="DC26" s="214"/>
      <c r="DD26" s="214"/>
      <c r="DE26" s="214"/>
      <c r="DF26" s="214"/>
      <c r="DG26" s="214"/>
      <c r="DH26" s="214"/>
      <c r="DI26" s="214"/>
      <c r="DJ26" s="214"/>
      <c r="DK26" s="214"/>
      <c r="DL26" s="214"/>
      <c r="DM26" s="214"/>
      <c r="DN26" s="214"/>
      <c r="DO26" s="214"/>
      <c r="DP26" s="214"/>
      <c r="DQ26" s="214"/>
      <c r="DR26" s="214"/>
      <c r="DS26" s="214"/>
      <c r="DT26" s="214"/>
      <c r="DU26" s="214"/>
      <c r="DV26" s="214"/>
      <c r="DW26" s="214"/>
      <c r="DX26" s="214"/>
      <c r="DY26" s="214"/>
      <c r="DZ26" s="214"/>
      <c r="EA26" s="214"/>
      <c r="EB26" s="214"/>
      <c r="EC26" s="214"/>
      <c r="ED26" s="214"/>
      <c r="EE26" s="214"/>
      <c r="EF26" s="214"/>
      <c r="EG26" s="214"/>
      <c r="EH26" s="214"/>
      <c r="EI26" s="214"/>
      <c r="EJ26" s="214"/>
      <c r="EK26" s="214"/>
      <c r="EL26" s="214"/>
      <c r="EM26" s="214"/>
      <c r="EN26" s="214"/>
      <c r="EO26" s="214"/>
      <c r="EP26" s="214"/>
      <c r="EQ26" s="214"/>
      <c r="ER26" s="214"/>
      <c r="ES26" s="214"/>
      <c r="ET26" s="214"/>
      <c r="EU26" s="214"/>
      <c r="EV26" s="214"/>
      <c r="EW26" s="214"/>
      <c r="EX26" s="214"/>
      <c r="EY26" s="214"/>
      <c r="EZ26" s="214"/>
      <c r="FA26" s="214"/>
      <c r="FB26" s="214"/>
      <c r="FC26" s="214"/>
      <c r="FD26" s="214"/>
      <c r="FE26" s="214"/>
      <c r="FF26" s="214"/>
      <c r="FG26" s="214"/>
      <c r="FH26" s="214"/>
      <c r="FI26" s="214"/>
      <c r="FJ26" s="214"/>
      <c r="FK26" s="214"/>
      <c r="FL26" s="214"/>
      <c r="FM26" s="214"/>
    </row>
    <row r="27" spans="1:169" x14ac:dyDescent="0.25">
      <c r="A27" s="464">
        <f>'Datos de condiciones'!A5</f>
        <v>2</v>
      </c>
      <c r="B27" s="465" t="str">
        <f>'Datos de condiciones'!B5</f>
        <v/>
      </c>
      <c r="C27" s="466" t="str">
        <f>'Datos de condiciones'!C5</f>
        <v/>
      </c>
      <c r="D27" s="467" t="str">
        <f>'Datos de condiciones'!D5</f>
        <v/>
      </c>
      <c r="E27" s="467" t="str">
        <f>'Datos de condiciones'!E5</f>
        <v/>
      </c>
      <c r="F27" s="467" t="str">
        <f>'Datos de condiciones'!F5</f>
        <v/>
      </c>
      <c r="G27" s="468" t="str">
        <f>'Datos de condiciones'!G5</f>
        <v/>
      </c>
      <c r="H27" s="463" t="str">
        <f>'CERTIFICADO 1'!D7</f>
        <v/>
      </c>
      <c r="I27" s="463" t="str">
        <f>'CERTIFICADO 1'!E7</f>
        <v/>
      </c>
      <c r="J27" s="469" t="str">
        <f>'CERTIFICADO 1'!F7</f>
        <v/>
      </c>
      <c r="K27" s="214"/>
      <c r="L27" s="470" t="str">
        <f>'CERTIFICADO 1'!A7</f>
        <v/>
      </c>
      <c r="M27" s="462" t="str">
        <f>'CERTIFICADO 1'!B7</f>
        <v/>
      </c>
      <c r="N27" s="463" t="str">
        <f>'CERTIFICADO 1'!C7</f>
        <v/>
      </c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214"/>
      <c r="AG27" s="214"/>
      <c r="AH27" s="214"/>
      <c r="AI27" s="214"/>
      <c r="AJ27" s="214"/>
      <c r="AK27" s="214"/>
      <c r="AL27" s="214"/>
      <c r="AM27" s="214"/>
      <c r="AN27" s="214"/>
      <c r="AO27" s="214"/>
      <c r="AP27" s="214"/>
      <c r="AQ27" s="214"/>
      <c r="AR27" s="214"/>
      <c r="AS27" s="214"/>
      <c r="AT27" s="214"/>
      <c r="AU27" s="214"/>
      <c r="AV27" s="214"/>
      <c r="AW27" s="214"/>
      <c r="AX27" s="214"/>
      <c r="AY27" s="214"/>
      <c r="AZ27" s="214"/>
      <c r="BA27" s="214"/>
      <c r="BB27" s="214"/>
      <c r="BC27" s="214"/>
      <c r="BD27" s="214"/>
      <c r="BE27" s="214"/>
      <c r="BF27" s="214"/>
      <c r="BG27" s="214"/>
      <c r="BH27" s="214"/>
      <c r="BI27" s="214"/>
      <c r="BJ27" s="214"/>
      <c r="BK27" s="214"/>
      <c r="BL27" s="214"/>
      <c r="BM27" s="214"/>
      <c r="BN27" s="214"/>
      <c r="BO27" s="214"/>
      <c r="BP27" s="214"/>
      <c r="BQ27" s="214"/>
      <c r="BR27" s="214"/>
      <c r="BS27" s="214"/>
      <c r="BT27" s="214"/>
      <c r="BU27" s="214"/>
      <c r="BV27" s="214"/>
      <c r="BW27" s="214"/>
      <c r="BX27" s="214"/>
      <c r="BY27" s="214"/>
      <c r="BZ27" s="214"/>
      <c r="CA27" s="214"/>
      <c r="CB27" s="214"/>
      <c r="CC27" s="214"/>
      <c r="CD27" s="214"/>
      <c r="CE27" s="214"/>
      <c r="CF27" s="214"/>
      <c r="CG27" s="214"/>
      <c r="CH27" s="214"/>
      <c r="CI27" s="214"/>
      <c r="CJ27" s="214"/>
      <c r="CK27" s="214"/>
      <c r="CL27" s="214"/>
      <c r="CM27" s="214"/>
      <c r="CN27" s="214"/>
      <c r="CO27" s="214"/>
      <c r="CP27" s="214"/>
      <c r="CQ27" s="214"/>
      <c r="CR27" s="214"/>
      <c r="CS27" s="214"/>
      <c r="CT27" s="214"/>
      <c r="CU27" s="214"/>
      <c r="CV27" s="214"/>
      <c r="CW27" s="214"/>
      <c r="CX27" s="214"/>
      <c r="CY27" s="214"/>
      <c r="CZ27" s="214"/>
      <c r="DA27" s="214"/>
      <c r="DB27" s="214"/>
      <c r="DC27" s="214"/>
      <c r="DD27" s="214"/>
      <c r="DE27" s="214"/>
      <c r="DF27" s="214"/>
      <c r="DG27" s="214"/>
      <c r="DH27" s="214"/>
      <c r="DI27" s="214"/>
      <c r="DJ27" s="214"/>
      <c r="DK27" s="214"/>
      <c r="DL27" s="214"/>
      <c r="DM27" s="214"/>
      <c r="DN27" s="214"/>
      <c r="DO27" s="214"/>
      <c r="DP27" s="214"/>
      <c r="DQ27" s="214"/>
      <c r="DR27" s="214"/>
      <c r="DS27" s="214"/>
      <c r="DT27" s="214"/>
      <c r="DU27" s="214"/>
      <c r="DV27" s="214"/>
      <c r="DW27" s="214"/>
      <c r="DX27" s="214"/>
      <c r="DY27" s="214"/>
      <c r="DZ27" s="214"/>
      <c r="EA27" s="214"/>
      <c r="EB27" s="214"/>
      <c r="EC27" s="214"/>
      <c r="ED27" s="214"/>
      <c r="EE27" s="214"/>
      <c r="EF27" s="214"/>
      <c r="EG27" s="214"/>
      <c r="EH27" s="214"/>
      <c r="EI27" s="214"/>
      <c r="EJ27" s="214"/>
      <c r="EK27" s="214"/>
      <c r="EL27" s="214"/>
      <c r="EM27" s="214"/>
      <c r="EN27" s="214"/>
      <c r="EO27" s="214"/>
      <c r="EP27" s="214"/>
      <c r="EQ27" s="214"/>
      <c r="ER27" s="214"/>
      <c r="ES27" s="214"/>
      <c r="ET27" s="214"/>
      <c r="EU27" s="214"/>
      <c r="EV27" s="214"/>
      <c r="EW27" s="214"/>
      <c r="EX27" s="214"/>
      <c r="EY27" s="214"/>
      <c r="EZ27" s="214"/>
      <c r="FA27" s="214"/>
      <c r="FB27" s="214"/>
      <c r="FC27" s="214"/>
      <c r="FD27" s="214"/>
      <c r="FE27" s="214"/>
      <c r="FF27" s="214"/>
      <c r="FG27" s="214"/>
      <c r="FH27" s="214"/>
      <c r="FI27" s="214"/>
      <c r="FJ27" s="214"/>
      <c r="FK27" s="214"/>
      <c r="FL27" s="214"/>
      <c r="FM27" s="214"/>
    </row>
    <row r="28" spans="1:169" x14ac:dyDescent="0.25">
      <c r="A28" s="464">
        <f>'Datos de condiciones'!A6</f>
        <v>3</v>
      </c>
      <c r="B28" s="465" t="str">
        <f>'Datos de condiciones'!B6</f>
        <v/>
      </c>
      <c r="C28" s="466" t="str">
        <f>'Datos de condiciones'!C6</f>
        <v/>
      </c>
      <c r="D28" s="467" t="str">
        <f>'Datos de condiciones'!D6</f>
        <v/>
      </c>
      <c r="E28" s="467" t="str">
        <f>'Datos de condiciones'!E6</f>
        <v/>
      </c>
      <c r="F28" s="467" t="str">
        <f>'Datos de condiciones'!F6</f>
        <v/>
      </c>
      <c r="G28" s="468" t="str">
        <f>'Datos de condiciones'!G6</f>
        <v/>
      </c>
      <c r="H28" s="463" t="str">
        <f>'CERTIFICADO 1'!D8</f>
        <v/>
      </c>
      <c r="I28" s="463" t="str">
        <f>'CERTIFICADO 1'!E8</f>
        <v/>
      </c>
      <c r="J28" s="469" t="str">
        <f>'CERTIFICADO 1'!F8</f>
        <v/>
      </c>
      <c r="K28" s="214"/>
      <c r="L28" s="470" t="str">
        <f>'CERTIFICADO 1'!A8</f>
        <v/>
      </c>
      <c r="M28" s="462" t="str">
        <f>'CERTIFICADO 1'!B8</f>
        <v/>
      </c>
      <c r="N28" s="463" t="str">
        <f>'CERTIFICADO 1'!C8</f>
        <v/>
      </c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  <c r="AL28" s="214"/>
      <c r="AM28" s="214"/>
      <c r="AN28" s="214"/>
      <c r="AO28" s="214"/>
      <c r="AP28" s="214"/>
      <c r="AQ28" s="214"/>
      <c r="AR28" s="214"/>
      <c r="AS28" s="214"/>
      <c r="AT28" s="214"/>
      <c r="AU28" s="214"/>
      <c r="AV28" s="214"/>
      <c r="AW28" s="214"/>
      <c r="AX28" s="214"/>
      <c r="AY28" s="214"/>
      <c r="AZ28" s="214"/>
      <c r="BA28" s="214"/>
      <c r="BB28" s="214"/>
      <c r="BC28" s="214"/>
      <c r="BD28" s="214"/>
      <c r="BE28" s="214"/>
      <c r="BF28" s="214"/>
      <c r="BG28" s="214"/>
      <c r="BH28" s="214"/>
      <c r="BI28" s="214"/>
      <c r="BJ28" s="214"/>
      <c r="BK28" s="214"/>
      <c r="BL28" s="214"/>
      <c r="BM28" s="214"/>
      <c r="BN28" s="214"/>
      <c r="BO28" s="214"/>
      <c r="BP28" s="214"/>
      <c r="BQ28" s="214"/>
      <c r="BR28" s="214"/>
      <c r="BS28" s="214"/>
      <c r="BT28" s="214"/>
      <c r="BU28" s="214"/>
      <c r="BV28" s="214"/>
      <c r="BW28" s="214"/>
      <c r="BX28" s="214"/>
      <c r="BY28" s="214"/>
      <c r="BZ28" s="214"/>
      <c r="CA28" s="214"/>
      <c r="CB28" s="214"/>
      <c r="CC28" s="214"/>
      <c r="CD28" s="214"/>
      <c r="CE28" s="214"/>
      <c r="CF28" s="214"/>
      <c r="CG28" s="214"/>
      <c r="CH28" s="214"/>
      <c r="CI28" s="214"/>
      <c r="CJ28" s="214"/>
      <c r="CK28" s="214"/>
      <c r="CL28" s="214"/>
      <c r="CM28" s="214"/>
      <c r="CN28" s="214"/>
      <c r="CO28" s="214"/>
      <c r="CP28" s="214"/>
      <c r="CQ28" s="214"/>
      <c r="CR28" s="214"/>
      <c r="CS28" s="214"/>
      <c r="CT28" s="214"/>
      <c r="CU28" s="214"/>
      <c r="CV28" s="214"/>
      <c r="CW28" s="214"/>
      <c r="CX28" s="214"/>
      <c r="CY28" s="214"/>
      <c r="CZ28" s="214"/>
      <c r="DA28" s="214"/>
      <c r="DB28" s="214"/>
      <c r="DC28" s="214"/>
      <c r="DD28" s="214"/>
      <c r="DE28" s="214"/>
      <c r="DF28" s="214"/>
      <c r="DG28" s="214"/>
      <c r="DH28" s="214"/>
      <c r="DI28" s="214"/>
      <c r="DJ28" s="214"/>
      <c r="DK28" s="214"/>
      <c r="DL28" s="214"/>
      <c r="DM28" s="214"/>
      <c r="DN28" s="214"/>
      <c r="DO28" s="214"/>
      <c r="DP28" s="214"/>
      <c r="DQ28" s="214"/>
      <c r="DR28" s="214"/>
      <c r="DS28" s="214"/>
      <c r="DT28" s="214"/>
      <c r="DU28" s="214"/>
      <c r="DV28" s="214"/>
      <c r="DW28" s="214"/>
      <c r="DX28" s="214"/>
      <c r="DY28" s="214"/>
      <c r="DZ28" s="214"/>
      <c r="EA28" s="214"/>
      <c r="EB28" s="214"/>
      <c r="EC28" s="214"/>
      <c r="ED28" s="214"/>
      <c r="EE28" s="214"/>
      <c r="EF28" s="214"/>
      <c r="EG28" s="214"/>
      <c r="EH28" s="214"/>
      <c r="EI28" s="214"/>
      <c r="EJ28" s="214"/>
      <c r="EK28" s="214"/>
      <c r="EL28" s="214"/>
      <c r="EM28" s="214"/>
      <c r="EN28" s="214"/>
      <c r="EO28" s="214"/>
      <c r="EP28" s="214"/>
      <c r="EQ28" s="214"/>
      <c r="ER28" s="214"/>
      <c r="ES28" s="214"/>
      <c r="ET28" s="214"/>
      <c r="EU28" s="214"/>
      <c r="EV28" s="214"/>
      <c r="EW28" s="214"/>
      <c r="EX28" s="214"/>
      <c r="EY28" s="214"/>
      <c r="EZ28" s="214"/>
      <c r="FA28" s="214"/>
      <c r="FB28" s="214"/>
      <c r="FC28" s="214"/>
      <c r="FD28" s="214"/>
      <c r="FE28" s="214"/>
      <c r="FF28" s="214"/>
      <c r="FG28" s="214"/>
      <c r="FH28" s="214"/>
      <c r="FI28" s="214"/>
      <c r="FJ28" s="214"/>
      <c r="FK28" s="214"/>
      <c r="FL28" s="214"/>
      <c r="FM28" s="214"/>
    </row>
    <row r="29" spans="1:169" x14ac:dyDescent="0.25">
      <c r="A29" s="464">
        <f>'Datos de condiciones'!A7</f>
        <v>4</v>
      </c>
      <c r="B29" s="465" t="str">
        <f>'Datos de condiciones'!B7</f>
        <v/>
      </c>
      <c r="C29" s="466" t="str">
        <f>'Datos de condiciones'!C7</f>
        <v/>
      </c>
      <c r="D29" s="467" t="str">
        <f>'Datos de condiciones'!D7</f>
        <v/>
      </c>
      <c r="E29" s="467" t="str">
        <f>'Datos de condiciones'!E7</f>
        <v/>
      </c>
      <c r="F29" s="467" t="str">
        <f>'Datos de condiciones'!F7</f>
        <v/>
      </c>
      <c r="G29" s="468" t="str">
        <f>'Datos de condiciones'!G7</f>
        <v/>
      </c>
      <c r="H29" s="463" t="str">
        <f>'CERTIFICADO 1'!D9</f>
        <v/>
      </c>
      <c r="I29" s="463" t="str">
        <f>'CERTIFICADO 1'!E9</f>
        <v/>
      </c>
      <c r="J29" s="469" t="str">
        <f>'CERTIFICADO 1'!F9</f>
        <v/>
      </c>
      <c r="K29" s="214"/>
      <c r="L29" s="470" t="str">
        <f>'CERTIFICADO 1'!A9</f>
        <v/>
      </c>
      <c r="M29" s="462" t="str">
        <f>'CERTIFICADO 1'!B9</f>
        <v/>
      </c>
      <c r="N29" s="463" t="str">
        <f>'CERTIFICADO 1'!C9</f>
        <v/>
      </c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/>
      <c r="AN29" s="214"/>
      <c r="AO29" s="214"/>
      <c r="AP29" s="214"/>
      <c r="AQ29" s="214"/>
      <c r="AR29" s="214"/>
      <c r="AS29" s="214"/>
      <c r="AT29" s="214"/>
      <c r="AU29" s="214"/>
      <c r="AV29" s="214"/>
      <c r="AW29" s="214"/>
      <c r="AX29" s="214"/>
      <c r="AY29" s="214"/>
      <c r="AZ29" s="214"/>
      <c r="BA29" s="214"/>
      <c r="BB29" s="214"/>
      <c r="BC29" s="214"/>
      <c r="BD29" s="214"/>
      <c r="BE29" s="214"/>
      <c r="BF29" s="214"/>
      <c r="BG29" s="214"/>
      <c r="BH29" s="214"/>
      <c r="BI29" s="214"/>
      <c r="BJ29" s="214"/>
      <c r="BK29" s="214"/>
      <c r="BL29" s="214"/>
      <c r="BM29" s="214"/>
      <c r="BN29" s="214"/>
      <c r="BO29" s="214"/>
      <c r="BP29" s="214"/>
      <c r="BQ29" s="214"/>
      <c r="BR29" s="214"/>
      <c r="BS29" s="214"/>
      <c r="BT29" s="214"/>
      <c r="BU29" s="214"/>
      <c r="BV29" s="214"/>
      <c r="BW29" s="214"/>
      <c r="BX29" s="214"/>
      <c r="BY29" s="214"/>
      <c r="BZ29" s="214"/>
      <c r="CA29" s="214"/>
      <c r="CB29" s="214"/>
      <c r="CC29" s="214"/>
      <c r="CD29" s="214"/>
      <c r="CE29" s="214"/>
      <c r="CF29" s="214"/>
      <c r="CG29" s="214"/>
      <c r="CH29" s="214"/>
      <c r="CI29" s="214"/>
      <c r="CJ29" s="214"/>
      <c r="CK29" s="214"/>
      <c r="CL29" s="214"/>
      <c r="CM29" s="214"/>
      <c r="CN29" s="214"/>
      <c r="CO29" s="214"/>
      <c r="CP29" s="214"/>
      <c r="CQ29" s="214"/>
      <c r="CR29" s="214"/>
      <c r="CS29" s="214"/>
      <c r="CT29" s="214"/>
      <c r="CU29" s="214"/>
      <c r="CV29" s="214"/>
      <c r="CW29" s="214"/>
      <c r="CX29" s="214"/>
      <c r="CY29" s="214"/>
      <c r="CZ29" s="214"/>
      <c r="DA29" s="214"/>
      <c r="DB29" s="214"/>
      <c r="DC29" s="214"/>
      <c r="DD29" s="214"/>
      <c r="DE29" s="214"/>
      <c r="DF29" s="214"/>
      <c r="DG29" s="214"/>
      <c r="DH29" s="214"/>
      <c r="DI29" s="214"/>
      <c r="DJ29" s="214"/>
      <c r="DK29" s="214"/>
      <c r="DL29" s="214"/>
      <c r="DM29" s="214"/>
      <c r="DN29" s="214"/>
      <c r="DO29" s="214"/>
      <c r="DP29" s="214"/>
      <c r="DQ29" s="214"/>
      <c r="DR29" s="214"/>
      <c r="DS29" s="214"/>
      <c r="DT29" s="214"/>
      <c r="DU29" s="214"/>
      <c r="DV29" s="214"/>
      <c r="DW29" s="214"/>
      <c r="DX29" s="214"/>
      <c r="DY29" s="214"/>
      <c r="DZ29" s="214"/>
      <c r="EA29" s="214"/>
      <c r="EB29" s="214"/>
      <c r="EC29" s="214"/>
      <c r="ED29" s="214"/>
      <c r="EE29" s="214"/>
      <c r="EF29" s="214"/>
      <c r="EG29" s="214"/>
      <c r="EH29" s="214"/>
      <c r="EI29" s="214"/>
      <c r="EJ29" s="214"/>
      <c r="EK29" s="214"/>
      <c r="EL29" s="214"/>
      <c r="EM29" s="214"/>
      <c r="EN29" s="214"/>
      <c r="EO29" s="214"/>
      <c r="EP29" s="214"/>
      <c r="EQ29" s="214"/>
      <c r="ER29" s="214"/>
      <c r="ES29" s="214"/>
      <c r="ET29" s="214"/>
      <c r="EU29" s="214"/>
      <c r="EV29" s="214"/>
      <c r="EW29" s="214"/>
      <c r="EX29" s="214"/>
      <c r="EY29" s="214"/>
      <c r="EZ29" s="214"/>
      <c r="FA29" s="214"/>
      <c r="FB29" s="214"/>
      <c r="FC29" s="214"/>
      <c r="FD29" s="214"/>
      <c r="FE29" s="214"/>
      <c r="FF29" s="214"/>
      <c r="FG29" s="214"/>
      <c r="FH29" s="214"/>
      <c r="FI29" s="214"/>
      <c r="FJ29" s="214"/>
      <c r="FK29" s="214"/>
      <c r="FL29" s="214"/>
      <c r="FM29" s="214"/>
    </row>
    <row r="30" spans="1:169" x14ac:dyDescent="0.25">
      <c r="A30" s="464">
        <f>'Datos de condiciones'!A8</f>
        <v>5</v>
      </c>
      <c r="B30" s="465" t="str">
        <f>'Datos de condiciones'!B8</f>
        <v/>
      </c>
      <c r="C30" s="466" t="str">
        <f>'Datos de condiciones'!C8</f>
        <v/>
      </c>
      <c r="D30" s="467" t="str">
        <f>'Datos de condiciones'!D8</f>
        <v/>
      </c>
      <c r="E30" s="467" t="str">
        <f>'Datos de condiciones'!E8</f>
        <v/>
      </c>
      <c r="F30" s="467" t="str">
        <f>'Datos de condiciones'!F8</f>
        <v/>
      </c>
      <c r="G30" s="468" t="str">
        <f>'Datos de condiciones'!G8</f>
        <v/>
      </c>
      <c r="H30" s="463" t="str">
        <f>'CERTIFICADO 1'!D10</f>
        <v/>
      </c>
      <c r="I30" s="463" t="str">
        <f>'CERTIFICADO 1'!E10</f>
        <v/>
      </c>
      <c r="J30" s="469" t="str">
        <f>'CERTIFICADO 1'!F10</f>
        <v/>
      </c>
      <c r="K30" s="214"/>
      <c r="L30" s="470" t="str">
        <f>'CERTIFICADO 1'!A10</f>
        <v/>
      </c>
      <c r="M30" s="462" t="str">
        <f>'CERTIFICADO 1'!B10</f>
        <v/>
      </c>
      <c r="N30" s="463" t="str">
        <f>'CERTIFICADO 1'!C10</f>
        <v/>
      </c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/>
      <c r="AN30" s="214"/>
      <c r="AO30" s="214"/>
      <c r="AP30" s="214"/>
      <c r="AQ30" s="214"/>
      <c r="AR30" s="214"/>
      <c r="AS30" s="214"/>
      <c r="AT30" s="214"/>
      <c r="AU30" s="214"/>
      <c r="AV30" s="214"/>
      <c r="AW30" s="214"/>
      <c r="AX30" s="214"/>
      <c r="AY30" s="214"/>
      <c r="AZ30" s="214"/>
      <c r="BA30" s="214"/>
      <c r="BB30" s="214"/>
      <c r="BC30" s="214"/>
      <c r="BD30" s="214"/>
      <c r="BE30" s="214"/>
      <c r="BF30" s="214"/>
      <c r="BG30" s="214"/>
      <c r="BH30" s="214"/>
      <c r="BI30" s="214"/>
      <c r="BJ30" s="214"/>
      <c r="BK30" s="214"/>
      <c r="BL30" s="214"/>
      <c r="BM30" s="214"/>
      <c r="BN30" s="214"/>
      <c r="BO30" s="214"/>
      <c r="BP30" s="214"/>
      <c r="BQ30" s="214"/>
      <c r="BR30" s="214"/>
      <c r="BS30" s="214"/>
      <c r="BT30" s="214"/>
      <c r="BU30" s="214"/>
      <c r="BV30" s="214"/>
      <c r="BW30" s="214"/>
      <c r="BX30" s="214"/>
      <c r="BY30" s="214"/>
      <c r="BZ30" s="214"/>
      <c r="CA30" s="214"/>
      <c r="CB30" s="214"/>
      <c r="CC30" s="214"/>
      <c r="CD30" s="214"/>
      <c r="CE30" s="214"/>
      <c r="CF30" s="214"/>
      <c r="CG30" s="214"/>
      <c r="CH30" s="214"/>
      <c r="CI30" s="214"/>
      <c r="CJ30" s="214"/>
      <c r="CK30" s="214"/>
      <c r="CL30" s="214"/>
      <c r="CM30" s="214"/>
      <c r="CN30" s="214"/>
      <c r="CO30" s="214"/>
      <c r="CP30" s="214"/>
      <c r="CQ30" s="214"/>
      <c r="CR30" s="214"/>
      <c r="CS30" s="214"/>
      <c r="CT30" s="214"/>
      <c r="CU30" s="214"/>
      <c r="CV30" s="214"/>
      <c r="CW30" s="214"/>
      <c r="CX30" s="214"/>
      <c r="CY30" s="214"/>
      <c r="CZ30" s="214"/>
      <c r="DA30" s="214"/>
      <c r="DB30" s="214"/>
      <c r="DC30" s="214"/>
      <c r="DD30" s="214"/>
      <c r="DE30" s="214"/>
      <c r="DF30" s="214"/>
      <c r="DG30" s="214"/>
      <c r="DH30" s="214"/>
      <c r="DI30" s="214"/>
      <c r="DJ30" s="214"/>
      <c r="DK30" s="214"/>
      <c r="DL30" s="214"/>
      <c r="DM30" s="214"/>
      <c r="DN30" s="214"/>
      <c r="DO30" s="214"/>
      <c r="DP30" s="214"/>
      <c r="DQ30" s="214"/>
      <c r="DR30" s="214"/>
      <c r="DS30" s="214"/>
      <c r="DT30" s="214"/>
      <c r="DU30" s="214"/>
      <c r="DV30" s="214"/>
      <c r="DW30" s="214"/>
      <c r="DX30" s="214"/>
      <c r="DY30" s="214"/>
      <c r="DZ30" s="214"/>
      <c r="EA30" s="214"/>
      <c r="EB30" s="214"/>
      <c r="EC30" s="214"/>
      <c r="ED30" s="214"/>
      <c r="EE30" s="214"/>
      <c r="EF30" s="214"/>
      <c r="EG30" s="214"/>
      <c r="EH30" s="214"/>
      <c r="EI30" s="214"/>
      <c r="EJ30" s="214"/>
      <c r="EK30" s="214"/>
      <c r="EL30" s="214"/>
      <c r="EM30" s="214"/>
      <c r="EN30" s="214"/>
      <c r="EO30" s="214"/>
      <c r="EP30" s="214"/>
      <c r="EQ30" s="214"/>
      <c r="ER30" s="214"/>
      <c r="ES30" s="214"/>
      <c r="ET30" s="214"/>
      <c r="EU30" s="214"/>
      <c r="EV30" s="214"/>
      <c r="EW30" s="214"/>
      <c r="EX30" s="214"/>
      <c r="EY30" s="214"/>
      <c r="EZ30" s="214"/>
      <c r="FA30" s="214"/>
      <c r="FB30" s="214"/>
      <c r="FC30" s="214"/>
      <c r="FD30" s="214"/>
      <c r="FE30" s="214"/>
      <c r="FF30" s="214"/>
      <c r="FG30" s="214"/>
      <c r="FH30" s="214"/>
      <c r="FI30" s="214"/>
      <c r="FJ30" s="214"/>
      <c r="FK30" s="214"/>
      <c r="FL30" s="214"/>
      <c r="FM30" s="214"/>
    </row>
    <row r="31" spans="1:169" x14ac:dyDescent="0.25">
      <c r="A31" s="464">
        <f>'Datos de condiciones'!A9</f>
        <v>6</v>
      </c>
      <c r="B31" s="465" t="str">
        <f>'Datos de condiciones'!B9</f>
        <v/>
      </c>
      <c r="C31" s="466" t="str">
        <f>'Datos de condiciones'!C9</f>
        <v/>
      </c>
      <c r="D31" s="467" t="str">
        <f>'Datos de condiciones'!D9</f>
        <v/>
      </c>
      <c r="E31" s="467" t="str">
        <f>'Datos de condiciones'!E9</f>
        <v/>
      </c>
      <c r="F31" s="467" t="str">
        <f>'Datos de condiciones'!F9</f>
        <v/>
      </c>
      <c r="G31" s="468" t="str">
        <f>'Datos de condiciones'!G9</f>
        <v/>
      </c>
      <c r="H31" s="463" t="str">
        <f>'CERTIFICADO 1'!D11</f>
        <v/>
      </c>
      <c r="I31" s="463" t="str">
        <f>'CERTIFICADO 1'!E11</f>
        <v/>
      </c>
      <c r="J31" s="469" t="str">
        <f>'CERTIFICADO 1'!F11</f>
        <v/>
      </c>
      <c r="K31" s="214"/>
      <c r="L31" s="470" t="str">
        <f>'CERTIFICADO 1'!A11</f>
        <v/>
      </c>
      <c r="M31" s="462" t="str">
        <f>'CERTIFICADO 1'!B11</f>
        <v/>
      </c>
      <c r="N31" s="463" t="str">
        <f>'CERTIFICADO 1'!C11</f>
        <v/>
      </c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/>
      <c r="AO31" s="214"/>
      <c r="AP31" s="214"/>
      <c r="AQ31" s="214"/>
      <c r="AR31" s="214"/>
      <c r="AS31" s="214"/>
      <c r="AT31" s="214"/>
      <c r="AU31" s="214"/>
      <c r="AV31" s="214"/>
      <c r="AW31" s="214"/>
      <c r="AX31" s="214"/>
      <c r="AY31" s="214"/>
      <c r="AZ31" s="214"/>
      <c r="BA31" s="214"/>
      <c r="BB31" s="214"/>
      <c r="BC31" s="214"/>
      <c r="BD31" s="214"/>
      <c r="BE31" s="214"/>
      <c r="BF31" s="214"/>
      <c r="BG31" s="214"/>
      <c r="BH31" s="214"/>
      <c r="BI31" s="214"/>
      <c r="BJ31" s="214"/>
      <c r="BK31" s="214"/>
      <c r="BL31" s="214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4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4"/>
      <c r="CU31" s="214"/>
      <c r="CV31" s="214"/>
      <c r="CW31" s="214"/>
      <c r="CX31" s="214"/>
      <c r="CY31" s="214"/>
      <c r="CZ31" s="214"/>
      <c r="DA31" s="214"/>
      <c r="DB31" s="214"/>
      <c r="DC31" s="214"/>
      <c r="DD31" s="214"/>
      <c r="DE31" s="214"/>
      <c r="DF31" s="214"/>
      <c r="DG31" s="214"/>
      <c r="DH31" s="214"/>
      <c r="DI31" s="214"/>
      <c r="DJ31" s="214"/>
      <c r="DK31" s="214"/>
      <c r="DL31" s="214"/>
      <c r="DM31" s="214"/>
      <c r="DN31" s="214"/>
      <c r="DO31" s="214"/>
      <c r="DP31" s="214"/>
      <c r="DQ31" s="214"/>
      <c r="DR31" s="214"/>
      <c r="DS31" s="214"/>
      <c r="DT31" s="214"/>
      <c r="DU31" s="214"/>
      <c r="DV31" s="214"/>
      <c r="DW31" s="214"/>
      <c r="DX31" s="214"/>
      <c r="DY31" s="214"/>
      <c r="DZ31" s="214"/>
      <c r="EA31" s="214"/>
      <c r="EB31" s="214"/>
      <c r="EC31" s="214"/>
      <c r="ED31" s="214"/>
      <c r="EE31" s="214"/>
      <c r="EF31" s="214"/>
      <c r="EG31" s="214"/>
      <c r="EH31" s="214"/>
      <c r="EI31" s="214"/>
      <c r="EJ31" s="214"/>
      <c r="EK31" s="214"/>
      <c r="EL31" s="214"/>
      <c r="EM31" s="214"/>
      <c r="EN31" s="214"/>
      <c r="EO31" s="214"/>
      <c r="EP31" s="214"/>
      <c r="EQ31" s="214"/>
      <c r="ER31" s="214"/>
      <c r="ES31" s="214"/>
      <c r="ET31" s="214"/>
      <c r="EU31" s="214"/>
      <c r="EV31" s="214"/>
      <c r="EW31" s="214"/>
      <c r="EX31" s="214"/>
      <c r="EY31" s="214"/>
      <c r="EZ31" s="214"/>
      <c r="FA31" s="214"/>
      <c r="FB31" s="214"/>
      <c r="FC31" s="214"/>
      <c r="FD31" s="214"/>
      <c r="FE31" s="214"/>
      <c r="FF31" s="214"/>
      <c r="FG31" s="214"/>
      <c r="FH31" s="214"/>
      <c r="FI31" s="214"/>
      <c r="FJ31" s="214"/>
      <c r="FK31" s="214"/>
      <c r="FL31" s="214"/>
      <c r="FM31" s="214"/>
    </row>
    <row r="32" spans="1:169" x14ac:dyDescent="0.25">
      <c r="A32" s="464">
        <f>'Datos de condiciones'!A10</f>
        <v>7</v>
      </c>
      <c r="B32" s="465" t="str">
        <f>'Datos de condiciones'!B10</f>
        <v/>
      </c>
      <c r="C32" s="466" t="str">
        <f>'Datos de condiciones'!C10</f>
        <v/>
      </c>
      <c r="D32" s="467" t="str">
        <f>'Datos de condiciones'!D10</f>
        <v/>
      </c>
      <c r="E32" s="467" t="str">
        <f>'Datos de condiciones'!E10</f>
        <v/>
      </c>
      <c r="F32" s="467" t="str">
        <f>'Datos de condiciones'!F10</f>
        <v/>
      </c>
      <c r="G32" s="468" t="str">
        <f>'Datos de condiciones'!G10</f>
        <v/>
      </c>
      <c r="H32" s="463" t="str">
        <f>'CERTIFICADO 1'!D12</f>
        <v/>
      </c>
      <c r="I32" s="463" t="str">
        <f>'CERTIFICADO 1'!E12</f>
        <v/>
      </c>
      <c r="J32" s="469" t="str">
        <f>'CERTIFICADO 1'!F12</f>
        <v/>
      </c>
      <c r="K32" s="214"/>
      <c r="L32" s="470" t="str">
        <f>'CERTIFICADO 1'!A12</f>
        <v/>
      </c>
      <c r="M32" s="462" t="str">
        <f>'CERTIFICADO 1'!B12</f>
        <v/>
      </c>
      <c r="N32" s="463" t="str">
        <f>'CERTIFICADO 1'!C12</f>
        <v/>
      </c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/>
      <c r="AO32" s="214"/>
      <c r="AP32" s="214"/>
      <c r="AQ32" s="214"/>
      <c r="AR32" s="214"/>
      <c r="AS32" s="214"/>
      <c r="AT32" s="214"/>
      <c r="AU32" s="214"/>
      <c r="AV32" s="214"/>
      <c r="AW32" s="214"/>
      <c r="AX32" s="214"/>
      <c r="AY32" s="214"/>
      <c r="AZ32" s="214"/>
      <c r="BA32" s="214"/>
      <c r="BB32" s="214"/>
      <c r="BC32" s="214"/>
      <c r="BD32" s="214"/>
      <c r="BE32" s="214"/>
      <c r="BF32" s="214"/>
      <c r="BG32" s="214"/>
      <c r="BH32" s="214"/>
      <c r="BI32" s="214"/>
      <c r="BJ32" s="214"/>
      <c r="BK32" s="214"/>
      <c r="BL32" s="214"/>
      <c r="BM32" s="214"/>
      <c r="BN32" s="214"/>
      <c r="BO32" s="214"/>
      <c r="BP32" s="214"/>
      <c r="BQ32" s="214"/>
      <c r="BR32" s="214"/>
      <c r="BS32" s="214"/>
      <c r="BT32" s="214"/>
      <c r="BU32" s="214"/>
      <c r="BV32" s="214"/>
      <c r="BW32" s="214"/>
      <c r="BX32" s="214"/>
      <c r="BY32" s="214"/>
      <c r="BZ32" s="214"/>
      <c r="CA32" s="214"/>
      <c r="CB32" s="214"/>
      <c r="CC32" s="214"/>
      <c r="CD32" s="214"/>
      <c r="CE32" s="214"/>
      <c r="CF32" s="214"/>
      <c r="CG32" s="214"/>
      <c r="CH32" s="214"/>
      <c r="CI32" s="214"/>
      <c r="CJ32" s="214"/>
      <c r="CK32" s="214"/>
      <c r="CL32" s="214"/>
      <c r="CM32" s="214"/>
      <c r="CN32" s="214"/>
      <c r="CO32" s="214"/>
      <c r="CP32" s="214"/>
      <c r="CQ32" s="214"/>
      <c r="CR32" s="214"/>
      <c r="CS32" s="214"/>
      <c r="CT32" s="214"/>
      <c r="CU32" s="214"/>
      <c r="CV32" s="214"/>
      <c r="CW32" s="214"/>
      <c r="CX32" s="214"/>
      <c r="CY32" s="214"/>
      <c r="CZ32" s="214"/>
      <c r="DA32" s="214"/>
      <c r="DB32" s="214"/>
      <c r="DC32" s="214"/>
      <c r="DD32" s="214"/>
      <c r="DE32" s="214"/>
      <c r="DF32" s="214"/>
      <c r="DG32" s="214"/>
      <c r="DH32" s="214"/>
      <c r="DI32" s="214"/>
      <c r="DJ32" s="214"/>
      <c r="DK32" s="214"/>
      <c r="DL32" s="214"/>
      <c r="DM32" s="214"/>
      <c r="DN32" s="214"/>
      <c r="DO32" s="214"/>
      <c r="DP32" s="214"/>
      <c r="DQ32" s="214"/>
      <c r="DR32" s="214"/>
      <c r="DS32" s="214"/>
      <c r="DT32" s="214"/>
      <c r="DU32" s="214"/>
      <c r="DV32" s="214"/>
      <c r="DW32" s="214"/>
      <c r="DX32" s="214"/>
      <c r="DY32" s="214"/>
      <c r="DZ32" s="214"/>
      <c r="EA32" s="214"/>
      <c r="EB32" s="214"/>
      <c r="EC32" s="214"/>
      <c r="ED32" s="214"/>
      <c r="EE32" s="214"/>
      <c r="EF32" s="214"/>
      <c r="EG32" s="214"/>
      <c r="EH32" s="214"/>
      <c r="EI32" s="214"/>
      <c r="EJ32" s="214"/>
      <c r="EK32" s="214"/>
      <c r="EL32" s="214"/>
      <c r="EM32" s="214"/>
      <c r="EN32" s="214"/>
      <c r="EO32" s="214"/>
      <c r="EP32" s="214"/>
      <c r="EQ32" s="214"/>
      <c r="ER32" s="214"/>
      <c r="ES32" s="214"/>
      <c r="ET32" s="214"/>
      <c r="EU32" s="214"/>
      <c r="EV32" s="214"/>
      <c r="EW32" s="214"/>
      <c r="EX32" s="214"/>
      <c r="EY32" s="214"/>
      <c r="EZ32" s="214"/>
      <c r="FA32" s="214"/>
      <c r="FB32" s="214"/>
      <c r="FC32" s="214"/>
      <c r="FD32" s="214"/>
      <c r="FE32" s="214"/>
      <c r="FF32" s="214"/>
      <c r="FG32" s="214"/>
      <c r="FH32" s="214"/>
      <c r="FI32" s="214"/>
      <c r="FJ32" s="214"/>
      <c r="FK32" s="214"/>
      <c r="FL32" s="214"/>
      <c r="FM32" s="214"/>
    </row>
    <row r="33" spans="1:169" x14ac:dyDescent="0.25">
      <c r="A33" s="464">
        <f>'Datos de condiciones'!A11</f>
        <v>8</v>
      </c>
      <c r="B33" s="465" t="str">
        <f>'Datos de condiciones'!B11</f>
        <v/>
      </c>
      <c r="C33" s="466" t="str">
        <f>'Datos de condiciones'!C11</f>
        <v/>
      </c>
      <c r="D33" s="467" t="str">
        <f>'Datos de condiciones'!D11</f>
        <v/>
      </c>
      <c r="E33" s="467" t="str">
        <f>'Datos de condiciones'!E11</f>
        <v/>
      </c>
      <c r="F33" s="467" t="str">
        <f>'Datos de condiciones'!F11</f>
        <v/>
      </c>
      <c r="G33" s="468" t="str">
        <f>'Datos de condiciones'!G11</f>
        <v/>
      </c>
      <c r="H33" s="463" t="str">
        <f>'CERTIFICADO 1'!D13</f>
        <v/>
      </c>
      <c r="I33" s="463" t="str">
        <f>'CERTIFICADO 1'!E13</f>
        <v/>
      </c>
      <c r="J33" s="469" t="str">
        <f>'CERTIFICADO 1'!F13</f>
        <v/>
      </c>
      <c r="K33" s="214"/>
      <c r="L33" s="470" t="str">
        <f>'CERTIFICADO 1'!A13</f>
        <v/>
      </c>
      <c r="M33" s="462" t="str">
        <f>'CERTIFICADO 1'!B13</f>
        <v/>
      </c>
      <c r="N33" s="463" t="str">
        <f>'CERTIFICADO 1'!C13</f>
        <v/>
      </c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/>
      <c r="AO33" s="214"/>
      <c r="AP33" s="214"/>
      <c r="AQ33" s="214"/>
      <c r="AR33" s="214"/>
      <c r="AS33" s="214"/>
      <c r="AT33" s="214"/>
      <c r="AU33" s="214"/>
      <c r="AV33" s="214"/>
      <c r="AW33" s="214"/>
      <c r="AX33" s="214"/>
      <c r="AY33" s="214"/>
      <c r="AZ33" s="214"/>
      <c r="BA33" s="214"/>
      <c r="BB33" s="214"/>
      <c r="BC33" s="214"/>
      <c r="BD33" s="214"/>
      <c r="BE33" s="214"/>
      <c r="BF33" s="214"/>
      <c r="BG33" s="214"/>
      <c r="BH33" s="214"/>
      <c r="BI33" s="214"/>
      <c r="BJ33" s="214"/>
      <c r="BK33" s="214"/>
      <c r="BL33" s="214"/>
      <c r="BM33" s="214"/>
      <c r="BN33" s="214"/>
      <c r="BO33" s="214"/>
      <c r="BP33" s="214"/>
      <c r="BQ33" s="214"/>
      <c r="BR33" s="214"/>
      <c r="BS33" s="214"/>
      <c r="BT33" s="214"/>
      <c r="BU33" s="214"/>
      <c r="BV33" s="214"/>
      <c r="BW33" s="214"/>
      <c r="BX33" s="214"/>
      <c r="BY33" s="214"/>
      <c r="BZ33" s="214"/>
      <c r="CA33" s="214"/>
      <c r="CB33" s="214"/>
      <c r="CC33" s="214"/>
      <c r="CD33" s="214"/>
      <c r="CE33" s="214"/>
      <c r="CF33" s="214"/>
      <c r="CG33" s="214"/>
      <c r="CH33" s="214"/>
      <c r="CI33" s="214"/>
      <c r="CJ33" s="214"/>
      <c r="CK33" s="214"/>
      <c r="CL33" s="214"/>
      <c r="CM33" s="214"/>
      <c r="CN33" s="214"/>
      <c r="CO33" s="214"/>
      <c r="CP33" s="214"/>
      <c r="CQ33" s="214"/>
      <c r="CR33" s="214"/>
      <c r="CS33" s="214"/>
      <c r="CT33" s="214"/>
      <c r="CU33" s="214"/>
      <c r="CV33" s="214"/>
      <c r="CW33" s="214"/>
      <c r="CX33" s="214"/>
      <c r="CY33" s="214"/>
      <c r="CZ33" s="214"/>
      <c r="DA33" s="214"/>
      <c r="DB33" s="214"/>
      <c r="DC33" s="214"/>
      <c r="DD33" s="214"/>
      <c r="DE33" s="214"/>
      <c r="DF33" s="214"/>
      <c r="DG33" s="214"/>
      <c r="DH33" s="214"/>
      <c r="DI33" s="214"/>
      <c r="DJ33" s="214"/>
      <c r="DK33" s="214"/>
      <c r="DL33" s="214"/>
      <c r="DM33" s="214"/>
      <c r="DN33" s="214"/>
      <c r="DO33" s="214"/>
      <c r="DP33" s="214"/>
      <c r="DQ33" s="214"/>
      <c r="DR33" s="214"/>
      <c r="DS33" s="214"/>
      <c r="DT33" s="214"/>
      <c r="DU33" s="214"/>
      <c r="DV33" s="214"/>
      <c r="DW33" s="214"/>
      <c r="DX33" s="214"/>
      <c r="DY33" s="214"/>
      <c r="DZ33" s="214"/>
      <c r="EA33" s="214"/>
      <c r="EB33" s="214"/>
      <c r="EC33" s="214"/>
      <c r="ED33" s="214"/>
      <c r="EE33" s="214"/>
      <c r="EF33" s="214"/>
      <c r="EG33" s="214"/>
      <c r="EH33" s="214"/>
      <c r="EI33" s="214"/>
      <c r="EJ33" s="214"/>
      <c r="EK33" s="214"/>
      <c r="EL33" s="214"/>
      <c r="EM33" s="214"/>
      <c r="EN33" s="214"/>
      <c r="EO33" s="214"/>
      <c r="EP33" s="214"/>
      <c r="EQ33" s="214"/>
      <c r="ER33" s="214"/>
      <c r="ES33" s="214"/>
      <c r="ET33" s="214"/>
      <c r="EU33" s="214"/>
      <c r="EV33" s="214"/>
      <c r="EW33" s="214"/>
      <c r="EX33" s="214"/>
      <c r="EY33" s="214"/>
      <c r="EZ33" s="214"/>
      <c r="FA33" s="214"/>
      <c r="FB33" s="214"/>
      <c r="FC33" s="214"/>
      <c r="FD33" s="214"/>
      <c r="FE33" s="214"/>
      <c r="FF33" s="214"/>
      <c r="FG33" s="214"/>
      <c r="FH33" s="214"/>
      <c r="FI33" s="214"/>
      <c r="FJ33" s="214"/>
      <c r="FK33" s="214"/>
      <c r="FL33" s="214"/>
      <c r="FM33" s="214"/>
    </row>
    <row r="34" spans="1:169" x14ac:dyDescent="0.25">
      <c r="A34" s="464">
        <f>'Datos de condiciones'!A12</f>
        <v>9</v>
      </c>
      <c r="B34" s="465" t="str">
        <f>'Datos de condiciones'!B12</f>
        <v/>
      </c>
      <c r="C34" s="466" t="str">
        <f>'Datos de condiciones'!C12</f>
        <v/>
      </c>
      <c r="D34" s="467" t="str">
        <f>'Datos de condiciones'!D12</f>
        <v/>
      </c>
      <c r="E34" s="467" t="str">
        <f>'Datos de condiciones'!E12</f>
        <v/>
      </c>
      <c r="F34" s="467" t="str">
        <f>'Datos de condiciones'!F12</f>
        <v/>
      </c>
      <c r="G34" s="468" t="str">
        <f>'Datos de condiciones'!G12</f>
        <v/>
      </c>
      <c r="H34" s="463" t="str">
        <f>'CERTIFICADO 1'!D14</f>
        <v/>
      </c>
      <c r="I34" s="463" t="str">
        <f>'CERTIFICADO 1'!E14</f>
        <v/>
      </c>
      <c r="J34" s="469" t="str">
        <f>'CERTIFICADO 1'!F14</f>
        <v/>
      </c>
      <c r="K34" s="214"/>
      <c r="L34" s="470" t="str">
        <f>'CERTIFICADO 1'!A14</f>
        <v/>
      </c>
      <c r="M34" s="462" t="str">
        <f>'CERTIFICADO 1'!B14</f>
        <v/>
      </c>
      <c r="N34" s="463" t="str">
        <f>'CERTIFICADO 1'!C14</f>
        <v/>
      </c>
      <c r="O34" s="214"/>
      <c r="P34" s="214"/>
      <c r="Q34" s="214"/>
      <c r="R34" s="214"/>
      <c r="S34" s="214"/>
      <c r="T34" s="214"/>
      <c r="U34" s="214"/>
      <c r="V34" s="214"/>
      <c r="W34" s="214"/>
      <c r="X34" s="214"/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214"/>
      <c r="AN34" s="214"/>
      <c r="AO34" s="214"/>
      <c r="AP34" s="214"/>
      <c r="AQ34" s="214"/>
      <c r="AR34" s="214"/>
      <c r="AS34" s="214"/>
      <c r="AT34" s="214"/>
      <c r="AU34" s="214"/>
      <c r="AV34" s="214"/>
      <c r="AW34" s="214"/>
      <c r="AX34" s="214"/>
      <c r="AY34" s="214"/>
      <c r="AZ34" s="214"/>
      <c r="BA34" s="214"/>
      <c r="BB34" s="214"/>
      <c r="BC34" s="214"/>
      <c r="BD34" s="214"/>
      <c r="BE34" s="214"/>
      <c r="BF34" s="214"/>
      <c r="BG34" s="214"/>
      <c r="BH34" s="214"/>
      <c r="BI34" s="214"/>
      <c r="BJ34" s="214"/>
      <c r="BK34" s="214"/>
      <c r="BL34" s="214"/>
      <c r="BM34" s="214"/>
      <c r="BN34" s="214"/>
      <c r="BO34" s="214"/>
      <c r="BP34" s="214"/>
      <c r="BQ34" s="214"/>
      <c r="BR34" s="214"/>
      <c r="BS34" s="214"/>
      <c r="BT34" s="214"/>
      <c r="BU34" s="214"/>
      <c r="BV34" s="214"/>
      <c r="BW34" s="214"/>
      <c r="BX34" s="214"/>
      <c r="BY34" s="214"/>
      <c r="BZ34" s="214"/>
      <c r="CA34" s="214"/>
      <c r="CB34" s="214"/>
      <c r="CC34" s="214"/>
      <c r="CD34" s="214"/>
      <c r="CE34" s="214"/>
      <c r="CF34" s="214"/>
      <c r="CG34" s="214"/>
      <c r="CH34" s="214"/>
      <c r="CI34" s="214"/>
      <c r="CJ34" s="214"/>
      <c r="CK34" s="214"/>
      <c r="CL34" s="214"/>
      <c r="CM34" s="214"/>
      <c r="CN34" s="214"/>
      <c r="CO34" s="214"/>
      <c r="CP34" s="214"/>
      <c r="CQ34" s="214"/>
      <c r="CR34" s="214"/>
      <c r="CS34" s="214"/>
      <c r="CT34" s="214"/>
      <c r="CU34" s="214"/>
      <c r="CV34" s="214"/>
      <c r="CW34" s="214"/>
      <c r="CX34" s="214"/>
      <c r="CY34" s="214"/>
      <c r="CZ34" s="214"/>
      <c r="DA34" s="214"/>
      <c r="DB34" s="214"/>
      <c r="DC34" s="214"/>
      <c r="DD34" s="214"/>
      <c r="DE34" s="214"/>
      <c r="DF34" s="214"/>
      <c r="DG34" s="214"/>
      <c r="DH34" s="214"/>
      <c r="DI34" s="214"/>
      <c r="DJ34" s="214"/>
      <c r="DK34" s="214"/>
      <c r="DL34" s="214"/>
      <c r="DM34" s="214"/>
      <c r="DN34" s="214"/>
      <c r="DO34" s="214"/>
      <c r="DP34" s="214"/>
      <c r="DQ34" s="214"/>
      <c r="DR34" s="214"/>
      <c r="DS34" s="214"/>
      <c r="DT34" s="214"/>
      <c r="DU34" s="214"/>
      <c r="DV34" s="214"/>
      <c r="DW34" s="214"/>
      <c r="DX34" s="214"/>
      <c r="DY34" s="214"/>
      <c r="DZ34" s="214"/>
      <c r="EA34" s="214"/>
      <c r="EB34" s="214"/>
      <c r="EC34" s="214"/>
      <c r="ED34" s="214"/>
      <c r="EE34" s="214"/>
      <c r="EF34" s="214"/>
      <c r="EG34" s="214"/>
      <c r="EH34" s="214"/>
      <c r="EI34" s="214"/>
      <c r="EJ34" s="214"/>
      <c r="EK34" s="214"/>
      <c r="EL34" s="214"/>
      <c r="EM34" s="214"/>
      <c r="EN34" s="214"/>
      <c r="EO34" s="214"/>
      <c r="EP34" s="214"/>
      <c r="EQ34" s="214"/>
      <c r="ER34" s="214"/>
      <c r="ES34" s="214"/>
      <c r="ET34" s="214"/>
      <c r="EU34" s="214"/>
      <c r="EV34" s="214"/>
      <c r="EW34" s="214"/>
      <c r="EX34" s="214"/>
      <c r="EY34" s="214"/>
      <c r="EZ34" s="214"/>
      <c r="FA34" s="214"/>
      <c r="FB34" s="214"/>
      <c r="FC34" s="214"/>
      <c r="FD34" s="214"/>
      <c r="FE34" s="214"/>
      <c r="FF34" s="214"/>
      <c r="FG34" s="214"/>
      <c r="FH34" s="214"/>
      <c r="FI34" s="214"/>
      <c r="FJ34" s="214"/>
      <c r="FK34" s="214"/>
      <c r="FL34" s="214"/>
      <c r="FM34" s="214"/>
    </row>
    <row r="35" spans="1:169" x14ac:dyDescent="0.25">
      <c r="A35" s="464">
        <f>'Datos de condiciones'!A13</f>
        <v>10</v>
      </c>
      <c r="B35" s="465" t="str">
        <f>'Datos de condiciones'!B13</f>
        <v/>
      </c>
      <c r="C35" s="466" t="str">
        <f>'Datos de condiciones'!C13</f>
        <v/>
      </c>
      <c r="D35" s="467" t="str">
        <f>'Datos de condiciones'!D13</f>
        <v/>
      </c>
      <c r="E35" s="467" t="str">
        <f>'Datos de condiciones'!E13</f>
        <v/>
      </c>
      <c r="F35" s="467" t="str">
        <f>'Datos de condiciones'!F13</f>
        <v/>
      </c>
      <c r="G35" s="468" t="str">
        <f>'Datos de condiciones'!G13</f>
        <v/>
      </c>
      <c r="H35" s="463" t="str">
        <f>'CERTIFICADO 1'!D15</f>
        <v/>
      </c>
      <c r="I35" s="463" t="str">
        <f>'CERTIFICADO 1'!E15</f>
        <v/>
      </c>
      <c r="J35" s="469" t="str">
        <f>'CERTIFICADO 1'!F15</f>
        <v/>
      </c>
      <c r="K35" s="214"/>
      <c r="L35" s="470" t="str">
        <f>'CERTIFICADO 1'!A15</f>
        <v/>
      </c>
      <c r="M35" s="462" t="str">
        <f>'CERTIFICADO 1'!B15</f>
        <v/>
      </c>
      <c r="N35" s="463" t="str">
        <f>'CERTIFICADO 1'!C15</f>
        <v/>
      </c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/>
      <c r="AO35" s="214"/>
      <c r="AP35" s="214"/>
      <c r="AQ35" s="214"/>
      <c r="AR35" s="214"/>
      <c r="AS35" s="214"/>
      <c r="AT35" s="214"/>
      <c r="AU35" s="214"/>
      <c r="AV35" s="214"/>
      <c r="AW35" s="214"/>
      <c r="AX35" s="214"/>
      <c r="AY35" s="214"/>
      <c r="AZ35" s="214"/>
      <c r="BA35" s="214"/>
      <c r="BB35" s="214"/>
      <c r="BC35" s="214"/>
      <c r="BD35" s="214"/>
      <c r="BE35" s="214"/>
      <c r="BF35" s="214"/>
      <c r="BG35" s="214"/>
      <c r="BH35" s="214"/>
      <c r="BI35" s="214"/>
      <c r="BJ35" s="214"/>
      <c r="BK35" s="214"/>
      <c r="BL35" s="214"/>
      <c r="BM35" s="214"/>
      <c r="BN35" s="214"/>
      <c r="BO35" s="214"/>
      <c r="BP35" s="214"/>
      <c r="BQ35" s="214"/>
      <c r="BR35" s="214"/>
      <c r="BS35" s="214"/>
      <c r="BT35" s="214"/>
      <c r="BU35" s="214"/>
      <c r="BV35" s="214"/>
      <c r="BW35" s="214"/>
      <c r="BX35" s="214"/>
      <c r="BY35" s="214"/>
      <c r="BZ35" s="214"/>
      <c r="CA35" s="214"/>
      <c r="CB35" s="214"/>
      <c r="CC35" s="214"/>
      <c r="CD35" s="214"/>
      <c r="CE35" s="214"/>
      <c r="CF35" s="214"/>
      <c r="CG35" s="214"/>
      <c r="CH35" s="214"/>
      <c r="CI35" s="214"/>
      <c r="CJ35" s="214"/>
      <c r="CK35" s="214"/>
      <c r="CL35" s="214"/>
      <c r="CM35" s="214"/>
      <c r="CN35" s="214"/>
      <c r="CO35" s="214"/>
      <c r="CP35" s="214"/>
      <c r="CQ35" s="214"/>
      <c r="CR35" s="214"/>
      <c r="CS35" s="214"/>
      <c r="CT35" s="214"/>
      <c r="CU35" s="214"/>
      <c r="CV35" s="214"/>
      <c r="CW35" s="214"/>
      <c r="CX35" s="214"/>
      <c r="CY35" s="214"/>
      <c r="CZ35" s="214"/>
      <c r="DA35" s="214"/>
      <c r="DB35" s="214"/>
      <c r="DC35" s="214"/>
      <c r="DD35" s="214"/>
      <c r="DE35" s="214"/>
      <c r="DF35" s="214"/>
      <c r="DG35" s="214"/>
      <c r="DH35" s="214"/>
      <c r="DI35" s="214"/>
      <c r="DJ35" s="214"/>
      <c r="DK35" s="214"/>
      <c r="DL35" s="214"/>
      <c r="DM35" s="214"/>
      <c r="DN35" s="214"/>
      <c r="DO35" s="214"/>
      <c r="DP35" s="214"/>
      <c r="DQ35" s="214"/>
      <c r="DR35" s="214"/>
      <c r="DS35" s="214"/>
      <c r="DT35" s="214"/>
      <c r="DU35" s="214"/>
      <c r="DV35" s="214"/>
      <c r="DW35" s="214"/>
      <c r="DX35" s="214"/>
      <c r="DY35" s="214"/>
      <c r="DZ35" s="214"/>
      <c r="EA35" s="214"/>
      <c r="EB35" s="214"/>
      <c r="EC35" s="214"/>
      <c r="ED35" s="214"/>
      <c r="EE35" s="214"/>
      <c r="EF35" s="214"/>
      <c r="EG35" s="214"/>
      <c r="EH35" s="214"/>
      <c r="EI35" s="214"/>
      <c r="EJ35" s="214"/>
      <c r="EK35" s="214"/>
      <c r="EL35" s="214"/>
      <c r="EM35" s="214"/>
      <c r="EN35" s="214"/>
      <c r="EO35" s="214"/>
      <c r="EP35" s="214"/>
      <c r="EQ35" s="214"/>
      <c r="ER35" s="214"/>
      <c r="ES35" s="214"/>
      <c r="ET35" s="214"/>
      <c r="EU35" s="214"/>
      <c r="EV35" s="214"/>
      <c r="EW35" s="214"/>
      <c r="EX35" s="214"/>
      <c r="EY35" s="214"/>
      <c r="EZ35" s="214"/>
      <c r="FA35" s="214"/>
      <c r="FB35" s="214"/>
      <c r="FC35" s="214"/>
      <c r="FD35" s="214"/>
      <c r="FE35" s="214"/>
      <c r="FF35" s="214"/>
      <c r="FG35" s="214"/>
      <c r="FH35" s="214"/>
      <c r="FI35" s="214"/>
      <c r="FJ35" s="214"/>
      <c r="FK35" s="214"/>
      <c r="FL35" s="214"/>
      <c r="FM35" s="214"/>
    </row>
    <row r="36" spans="1:169" x14ac:dyDescent="0.25">
      <c r="A36" s="464">
        <f>'Datos de condiciones'!A14</f>
        <v>11</v>
      </c>
      <c r="B36" s="465" t="str">
        <f>'Datos de condiciones'!B14</f>
        <v/>
      </c>
      <c r="C36" s="466" t="str">
        <f>'Datos de condiciones'!C14</f>
        <v/>
      </c>
      <c r="D36" s="467" t="str">
        <f>'Datos de condiciones'!D14</f>
        <v/>
      </c>
      <c r="E36" s="467" t="str">
        <f>'Datos de condiciones'!E14</f>
        <v/>
      </c>
      <c r="F36" s="467" t="str">
        <f>'Datos de condiciones'!F14</f>
        <v/>
      </c>
      <c r="G36" s="468" t="str">
        <f>'Datos de condiciones'!G14</f>
        <v/>
      </c>
      <c r="H36" s="463" t="str">
        <f>'CERTIFICADO 1'!D16</f>
        <v/>
      </c>
      <c r="I36" s="463" t="str">
        <f>'CERTIFICADO 1'!E16</f>
        <v/>
      </c>
      <c r="J36" s="469" t="str">
        <f>'CERTIFICADO 1'!F16</f>
        <v/>
      </c>
      <c r="K36" s="214"/>
      <c r="L36" s="470" t="str">
        <f>'CERTIFICADO 1'!A16</f>
        <v/>
      </c>
      <c r="M36" s="462" t="str">
        <f>'CERTIFICADO 1'!B16</f>
        <v/>
      </c>
      <c r="N36" s="463" t="str">
        <f>'CERTIFICADO 1'!C16</f>
        <v/>
      </c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/>
      <c r="AO36" s="214"/>
      <c r="AP36" s="214"/>
      <c r="AQ36" s="214"/>
      <c r="AR36" s="214"/>
      <c r="AS36" s="214"/>
      <c r="AT36" s="214"/>
      <c r="AU36" s="214"/>
      <c r="AV36" s="214"/>
      <c r="AW36" s="214"/>
      <c r="AX36" s="214"/>
      <c r="AY36" s="214"/>
      <c r="AZ36" s="214"/>
      <c r="BA36" s="214"/>
      <c r="BB36" s="214"/>
      <c r="BC36" s="214"/>
      <c r="BD36" s="214"/>
      <c r="BE36" s="214"/>
      <c r="BF36" s="214"/>
      <c r="BG36" s="214"/>
      <c r="BH36" s="214"/>
      <c r="BI36" s="214"/>
      <c r="BJ36" s="214"/>
      <c r="BK36" s="214"/>
      <c r="BL36" s="214"/>
      <c r="BM36" s="214"/>
      <c r="BN36" s="214"/>
      <c r="BO36" s="214"/>
      <c r="BP36" s="214"/>
      <c r="BQ36" s="214"/>
      <c r="BR36" s="214"/>
      <c r="BS36" s="214"/>
      <c r="BT36" s="214"/>
      <c r="BU36" s="214"/>
      <c r="BV36" s="214"/>
      <c r="BW36" s="214"/>
      <c r="BX36" s="214"/>
      <c r="BY36" s="214"/>
      <c r="BZ36" s="214"/>
      <c r="CA36" s="214"/>
      <c r="CB36" s="214"/>
      <c r="CC36" s="214"/>
      <c r="CD36" s="214"/>
      <c r="CE36" s="214"/>
      <c r="CF36" s="214"/>
      <c r="CG36" s="214"/>
      <c r="CH36" s="214"/>
      <c r="CI36" s="214"/>
      <c r="CJ36" s="214"/>
      <c r="CK36" s="214"/>
      <c r="CL36" s="214"/>
      <c r="CM36" s="214"/>
      <c r="CN36" s="214"/>
      <c r="CO36" s="214"/>
      <c r="CP36" s="214"/>
      <c r="CQ36" s="214"/>
      <c r="CR36" s="214"/>
      <c r="CS36" s="214"/>
      <c r="CT36" s="214"/>
      <c r="CU36" s="214"/>
      <c r="CV36" s="214"/>
      <c r="CW36" s="214"/>
      <c r="CX36" s="214"/>
      <c r="CY36" s="214"/>
      <c r="CZ36" s="214"/>
      <c r="DA36" s="214"/>
      <c r="DB36" s="214"/>
      <c r="DC36" s="214"/>
      <c r="DD36" s="214"/>
      <c r="DE36" s="214"/>
      <c r="DF36" s="214"/>
      <c r="DG36" s="214"/>
      <c r="DH36" s="214"/>
      <c r="DI36" s="214"/>
      <c r="DJ36" s="214"/>
      <c r="DK36" s="214"/>
      <c r="DL36" s="214"/>
      <c r="DM36" s="214"/>
      <c r="DN36" s="214"/>
      <c r="DO36" s="214"/>
      <c r="DP36" s="214"/>
      <c r="DQ36" s="214"/>
      <c r="DR36" s="214"/>
      <c r="DS36" s="214"/>
      <c r="DT36" s="214"/>
      <c r="DU36" s="214"/>
      <c r="DV36" s="214"/>
      <c r="DW36" s="214"/>
      <c r="DX36" s="214"/>
      <c r="DY36" s="214"/>
      <c r="DZ36" s="214"/>
      <c r="EA36" s="214"/>
      <c r="EB36" s="214"/>
      <c r="EC36" s="214"/>
      <c r="ED36" s="214"/>
      <c r="EE36" s="214"/>
      <c r="EF36" s="214"/>
      <c r="EG36" s="214"/>
      <c r="EH36" s="214"/>
      <c r="EI36" s="214"/>
      <c r="EJ36" s="214"/>
      <c r="EK36" s="214"/>
      <c r="EL36" s="214"/>
      <c r="EM36" s="214"/>
      <c r="EN36" s="214"/>
      <c r="EO36" s="214"/>
      <c r="EP36" s="214"/>
      <c r="EQ36" s="214"/>
      <c r="ER36" s="214"/>
      <c r="ES36" s="214"/>
      <c r="ET36" s="214"/>
      <c r="EU36" s="214"/>
      <c r="EV36" s="214"/>
      <c r="EW36" s="214"/>
      <c r="EX36" s="214"/>
      <c r="EY36" s="214"/>
      <c r="EZ36" s="214"/>
      <c r="FA36" s="214"/>
      <c r="FB36" s="214"/>
      <c r="FC36" s="214"/>
      <c r="FD36" s="214"/>
      <c r="FE36" s="214"/>
      <c r="FF36" s="214"/>
      <c r="FG36" s="214"/>
      <c r="FH36" s="214"/>
      <c r="FI36" s="214"/>
      <c r="FJ36" s="214"/>
      <c r="FK36" s="214"/>
      <c r="FL36" s="214"/>
      <c r="FM36" s="214"/>
    </row>
    <row r="37" spans="1:169" x14ac:dyDescent="0.25">
      <c r="A37" s="464">
        <f>'Datos de condiciones'!A15</f>
        <v>12</v>
      </c>
      <c r="B37" s="465" t="str">
        <f>'Datos de condiciones'!B15</f>
        <v/>
      </c>
      <c r="C37" s="466" t="str">
        <f>'Datos de condiciones'!C15</f>
        <v/>
      </c>
      <c r="D37" s="467" t="str">
        <f>'Datos de condiciones'!D15</f>
        <v/>
      </c>
      <c r="E37" s="467" t="str">
        <f>'Datos de condiciones'!E15</f>
        <v/>
      </c>
      <c r="F37" s="467" t="str">
        <f>'Datos de condiciones'!F15</f>
        <v/>
      </c>
      <c r="G37" s="468" t="str">
        <f>'Datos de condiciones'!G15</f>
        <v/>
      </c>
      <c r="H37" s="463" t="str">
        <f>'CERTIFICADO 1'!D17</f>
        <v/>
      </c>
      <c r="I37" s="463" t="str">
        <f>'CERTIFICADO 1'!E17</f>
        <v/>
      </c>
      <c r="J37" s="469" t="str">
        <f>'CERTIFICADO 1'!F17</f>
        <v/>
      </c>
      <c r="K37" s="214"/>
      <c r="L37" s="470" t="str">
        <f>'CERTIFICADO 1'!A17</f>
        <v/>
      </c>
      <c r="M37" s="462" t="str">
        <f>'CERTIFICADO 1'!B17</f>
        <v/>
      </c>
      <c r="N37" s="463" t="str">
        <f>'CERTIFICADO 1'!C17</f>
        <v/>
      </c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4"/>
      <c r="AP37" s="214"/>
      <c r="AQ37" s="214"/>
      <c r="AR37" s="214"/>
      <c r="AS37" s="214"/>
      <c r="AT37" s="214"/>
      <c r="AU37" s="214"/>
      <c r="AV37" s="214"/>
      <c r="AW37" s="214"/>
      <c r="AX37" s="214"/>
      <c r="AY37" s="214"/>
      <c r="AZ37" s="214"/>
      <c r="BA37" s="214"/>
      <c r="BB37" s="214"/>
      <c r="BC37" s="214"/>
      <c r="BD37" s="214"/>
      <c r="BE37" s="214"/>
      <c r="BF37" s="214"/>
      <c r="BG37" s="214"/>
      <c r="BH37" s="214"/>
      <c r="BI37" s="214"/>
      <c r="BJ37" s="214"/>
      <c r="BK37" s="214"/>
      <c r="BL37" s="214"/>
      <c r="BM37" s="214"/>
      <c r="BN37" s="214"/>
      <c r="BO37" s="214"/>
      <c r="BP37" s="214"/>
      <c r="BQ37" s="214"/>
      <c r="BR37" s="214"/>
      <c r="BS37" s="214"/>
      <c r="BT37" s="214"/>
      <c r="BU37" s="214"/>
      <c r="BV37" s="214"/>
      <c r="BW37" s="214"/>
      <c r="BX37" s="214"/>
      <c r="BY37" s="214"/>
      <c r="BZ37" s="214"/>
      <c r="CA37" s="214"/>
      <c r="CB37" s="214"/>
      <c r="CC37" s="214"/>
      <c r="CD37" s="214"/>
      <c r="CE37" s="214"/>
      <c r="CF37" s="214"/>
      <c r="CG37" s="214"/>
      <c r="CH37" s="214"/>
      <c r="CI37" s="214"/>
      <c r="CJ37" s="214"/>
      <c r="CK37" s="214"/>
      <c r="CL37" s="214"/>
      <c r="CM37" s="214"/>
      <c r="CN37" s="214"/>
      <c r="CO37" s="214"/>
      <c r="CP37" s="214"/>
      <c r="CQ37" s="214"/>
      <c r="CR37" s="214"/>
      <c r="CS37" s="214"/>
      <c r="CT37" s="214"/>
      <c r="CU37" s="214"/>
      <c r="CV37" s="214"/>
      <c r="CW37" s="214"/>
      <c r="CX37" s="214"/>
      <c r="CY37" s="214"/>
      <c r="CZ37" s="214"/>
      <c r="DA37" s="214"/>
      <c r="DB37" s="214"/>
      <c r="DC37" s="214"/>
      <c r="DD37" s="214"/>
      <c r="DE37" s="214"/>
      <c r="DF37" s="214"/>
      <c r="DG37" s="214"/>
      <c r="DH37" s="214"/>
      <c r="DI37" s="214"/>
      <c r="DJ37" s="214"/>
      <c r="DK37" s="214"/>
      <c r="DL37" s="214"/>
      <c r="DM37" s="214"/>
      <c r="DN37" s="214"/>
      <c r="DO37" s="214"/>
      <c r="DP37" s="214"/>
      <c r="DQ37" s="214"/>
      <c r="DR37" s="214"/>
      <c r="DS37" s="214"/>
      <c r="DT37" s="214"/>
      <c r="DU37" s="214"/>
      <c r="DV37" s="214"/>
      <c r="DW37" s="214"/>
      <c r="DX37" s="214"/>
      <c r="DY37" s="214"/>
      <c r="DZ37" s="214"/>
      <c r="EA37" s="214"/>
      <c r="EB37" s="214"/>
      <c r="EC37" s="214"/>
      <c r="ED37" s="214"/>
      <c r="EE37" s="214"/>
      <c r="EF37" s="214"/>
      <c r="EG37" s="214"/>
      <c r="EH37" s="214"/>
      <c r="EI37" s="214"/>
      <c r="EJ37" s="214"/>
      <c r="EK37" s="214"/>
      <c r="EL37" s="214"/>
      <c r="EM37" s="214"/>
      <c r="EN37" s="214"/>
      <c r="EO37" s="214"/>
      <c r="EP37" s="214"/>
      <c r="EQ37" s="214"/>
      <c r="ER37" s="214"/>
      <c r="ES37" s="214"/>
      <c r="ET37" s="214"/>
      <c r="EU37" s="214"/>
      <c r="EV37" s="214"/>
      <c r="EW37" s="214"/>
      <c r="EX37" s="214"/>
      <c r="EY37" s="214"/>
      <c r="EZ37" s="214"/>
      <c r="FA37" s="214"/>
      <c r="FB37" s="214"/>
      <c r="FC37" s="214"/>
      <c r="FD37" s="214"/>
      <c r="FE37" s="214"/>
      <c r="FF37" s="214"/>
      <c r="FG37" s="214"/>
      <c r="FH37" s="214"/>
      <c r="FI37" s="214"/>
      <c r="FJ37" s="214"/>
      <c r="FK37" s="214"/>
      <c r="FL37" s="214"/>
      <c r="FM37" s="214"/>
    </row>
    <row r="38" spans="1:169" x14ac:dyDescent="0.25">
      <c r="A38" s="464">
        <f>'Datos de condiciones'!A16</f>
        <v>13</v>
      </c>
      <c r="B38" s="465" t="str">
        <f>'Datos de condiciones'!B16</f>
        <v/>
      </c>
      <c r="C38" s="466" t="str">
        <f>'Datos de condiciones'!C16</f>
        <v/>
      </c>
      <c r="D38" s="467" t="str">
        <f>'Datos de condiciones'!D16</f>
        <v/>
      </c>
      <c r="E38" s="467" t="str">
        <f>'Datos de condiciones'!E16</f>
        <v/>
      </c>
      <c r="F38" s="467" t="str">
        <f>'Datos de condiciones'!F16</f>
        <v/>
      </c>
      <c r="G38" s="468" t="str">
        <f>'Datos de condiciones'!G16</f>
        <v/>
      </c>
      <c r="H38" s="463" t="str">
        <f>'CERTIFICADO 1'!D18</f>
        <v/>
      </c>
      <c r="I38" s="463" t="str">
        <f>'CERTIFICADO 1'!E18</f>
        <v/>
      </c>
      <c r="J38" s="469" t="str">
        <f>'CERTIFICADO 1'!F18</f>
        <v/>
      </c>
      <c r="K38" s="214"/>
      <c r="L38" s="470" t="str">
        <f>'CERTIFICADO 1'!A18</f>
        <v/>
      </c>
      <c r="M38" s="462" t="str">
        <f>'CERTIFICADO 1'!B18</f>
        <v/>
      </c>
      <c r="N38" s="463" t="str">
        <f>'CERTIFICADO 1'!C18</f>
        <v/>
      </c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214"/>
      <c r="AG38" s="214"/>
      <c r="AH38" s="214"/>
      <c r="AI38" s="214"/>
      <c r="AJ38" s="214"/>
      <c r="AK38" s="214"/>
      <c r="AL38" s="214"/>
      <c r="AM38" s="214"/>
      <c r="AN38" s="214"/>
      <c r="AO38" s="214"/>
      <c r="AP38" s="214"/>
      <c r="AQ38" s="214"/>
      <c r="AR38" s="214"/>
      <c r="AS38" s="214"/>
      <c r="AT38" s="214"/>
      <c r="AU38" s="214"/>
      <c r="AV38" s="214"/>
      <c r="AW38" s="214"/>
      <c r="AX38" s="214"/>
      <c r="AY38" s="214"/>
      <c r="AZ38" s="214"/>
      <c r="BA38" s="214"/>
      <c r="BB38" s="214"/>
      <c r="BC38" s="214"/>
      <c r="BD38" s="214"/>
      <c r="BE38" s="214"/>
      <c r="BF38" s="214"/>
      <c r="BG38" s="214"/>
      <c r="BH38" s="214"/>
      <c r="BI38" s="214"/>
      <c r="BJ38" s="214"/>
      <c r="BK38" s="214"/>
      <c r="BL38" s="214"/>
      <c r="BM38" s="214"/>
      <c r="BN38" s="214"/>
      <c r="BO38" s="214"/>
      <c r="BP38" s="214"/>
      <c r="BQ38" s="214"/>
      <c r="BR38" s="214"/>
      <c r="BS38" s="214"/>
      <c r="BT38" s="214"/>
      <c r="BU38" s="214"/>
      <c r="BV38" s="214"/>
      <c r="BW38" s="214"/>
      <c r="BX38" s="214"/>
      <c r="BY38" s="214"/>
      <c r="BZ38" s="214"/>
      <c r="CA38" s="214"/>
      <c r="CB38" s="214"/>
      <c r="CC38" s="214"/>
      <c r="CD38" s="214"/>
      <c r="CE38" s="214"/>
      <c r="CF38" s="214"/>
      <c r="CG38" s="214"/>
      <c r="CH38" s="214"/>
      <c r="CI38" s="214"/>
      <c r="CJ38" s="214"/>
      <c r="CK38" s="214"/>
      <c r="CL38" s="214"/>
      <c r="CM38" s="214"/>
      <c r="CN38" s="214"/>
      <c r="CO38" s="214"/>
      <c r="CP38" s="214"/>
      <c r="CQ38" s="214"/>
      <c r="CR38" s="214"/>
      <c r="CS38" s="214"/>
      <c r="CT38" s="214"/>
      <c r="CU38" s="214"/>
      <c r="CV38" s="214"/>
      <c r="CW38" s="214"/>
      <c r="CX38" s="214"/>
      <c r="CY38" s="214"/>
      <c r="CZ38" s="214"/>
      <c r="DA38" s="214"/>
      <c r="DB38" s="214"/>
      <c r="DC38" s="214"/>
      <c r="DD38" s="214"/>
      <c r="DE38" s="214"/>
      <c r="DF38" s="214"/>
      <c r="DG38" s="214"/>
      <c r="DH38" s="214"/>
      <c r="DI38" s="214"/>
      <c r="DJ38" s="214"/>
      <c r="DK38" s="214"/>
      <c r="DL38" s="214"/>
      <c r="DM38" s="214"/>
      <c r="DN38" s="214"/>
      <c r="DO38" s="214"/>
      <c r="DP38" s="214"/>
      <c r="DQ38" s="214"/>
      <c r="DR38" s="214"/>
      <c r="DS38" s="214"/>
      <c r="DT38" s="214"/>
      <c r="DU38" s="214"/>
      <c r="DV38" s="214"/>
      <c r="DW38" s="214"/>
      <c r="DX38" s="214"/>
      <c r="DY38" s="214"/>
      <c r="DZ38" s="214"/>
      <c r="EA38" s="214"/>
      <c r="EB38" s="214"/>
      <c r="EC38" s="214"/>
      <c r="ED38" s="214"/>
      <c r="EE38" s="214"/>
      <c r="EF38" s="214"/>
      <c r="EG38" s="214"/>
      <c r="EH38" s="214"/>
      <c r="EI38" s="214"/>
      <c r="EJ38" s="214"/>
      <c r="EK38" s="214"/>
      <c r="EL38" s="214"/>
      <c r="EM38" s="214"/>
      <c r="EN38" s="214"/>
      <c r="EO38" s="214"/>
      <c r="EP38" s="214"/>
      <c r="EQ38" s="214"/>
      <c r="ER38" s="214"/>
      <c r="ES38" s="214"/>
      <c r="ET38" s="214"/>
      <c r="EU38" s="214"/>
      <c r="EV38" s="214"/>
      <c r="EW38" s="214"/>
      <c r="EX38" s="214"/>
      <c r="EY38" s="214"/>
      <c r="EZ38" s="214"/>
      <c r="FA38" s="214"/>
      <c r="FB38" s="214"/>
      <c r="FC38" s="214"/>
      <c r="FD38" s="214"/>
      <c r="FE38" s="214"/>
      <c r="FF38" s="214"/>
      <c r="FG38" s="214"/>
      <c r="FH38" s="214"/>
      <c r="FI38" s="214"/>
      <c r="FJ38" s="214"/>
      <c r="FK38" s="214"/>
      <c r="FL38" s="214"/>
      <c r="FM38" s="214"/>
    </row>
    <row r="39" spans="1:169" x14ac:dyDescent="0.25">
      <c r="A39" s="464">
        <f>'Datos de condiciones'!A17</f>
        <v>14</v>
      </c>
      <c r="B39" s="465" t="str">
        <f>'Datos de condiciones'!B17</f>
        <v/>
      </c>
      <c r="C39" s="466" t="str">
        <f>'Datos de condiciones'!C17</f>
        <v/>
      </c>
      <c r="D39" s="467" t="str">
        <f>'Datos de condiciones'!D17</f>
        <v/>
      </c>
      <c r="E39" s="467" t="str">
        <f>'Datos de condiciones'!E17</f>
        <v/>
      </c>
      <c r="F39" s="467" t="str">
        <f>'Datos de condiciones'!F17</f>
        <v/>
      </c>
      <c r="G39" s="468" t="str">
        <f>'Datos de condiciones'!G17</f>
        <v/>
      </c>
      <c r="H39" s="463" t="str">
        <f>'CERTIFICADO 1'!D19</f>
        <v/>
      </c>
      <c r="I39" s="463" t="str">
        <f>'CERTIFICADO 1'!E19</f>
        <v/>
      </c>
      <c r="J39" s="469" t="str">
        <f>'CERTIFICADO 1'!F19</f>
        <v/>
      </c>
      <c r="K39" s="214"/>
      <c r="L39" s="470" t="str">
        <f>'CERTIFICADO 1'!A19</f>
        <v/>
      </c>
      <c r="M39" s="462" t="str">
        <f>'CERTIFICADO 1'!B19</f>
        <v/>
      </c>
      <c r="N39" s="463" t="str">
        <f>'CERTIFICADO 1'!C19</f>
        <v/>
      </c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  <c r="AA39" s="214"/>
      <c r="AB39" s="214"/>
      <c r="AC39" s="214"/>
      <c r="AD39" s="214"/>
      <c r="AE39" s="214"/>
      <c r="AF39" s="214"/>
      <c r="AG39" s="214"/>
      <c r="AH39" s="214"/>
      <c r="AI39" s="214"/>
      <c r="AJ39" s="214"/>
      <c r="AK39" s="214"/>
      <c r="AL39" s="214"/>
      <c r="AM39" s="214"/>
      <c r="AN39" s="214"/>
      <c r="AO39" s="214"/>
      <c r="AP39" s="214"/>
      <c r="AQ39" s="214"/>
      <c r="AR39" s="214"/>
      <c r="AS39" s="214"/>
      <c r="AT39" s="214"/>
      <c r="AU39" s="214"/>
      <c r="AV39" s="214"/>
      <c r="AW39" s="214"/>
      <c r="AX39" s="214"/>
      <c r="AY39" s="214"/>
      <c r="AZ39" s="214"/>
      <c r="BA39" s="214"/>
      <c r="BB39" s="214"/>
      <c r="BC39" s="214"/>
      <c r="BD39" s="214"/>
      <c r="BE39" s="214"/>
      <c r="BF39" s="214"/>
      <c r="BG39" s="214"/>
      <c r="BH39" s="214"/>
      <c r="BI39" s="214"/>
      <c r="BJ39" s="214"/>
      <c r="BK39" s="214"/>
      <c r="BL39" s="214"/>
      <c r="BM39" s="214"/>
      <c r="BN39" s="214"/>
      <c r="BO39" s="214"/>
      <c r="BP39" s="214"/>
      <c r="BQ39" s="214"/>
      <c r="BR39" s="214"/>
      <c r="BS39" s="214"/>
      <c r="BT39" s="214"/>
      <c r="BU39" s="214"/>
      <c r="BV39" s="214"/>
      <c r="BW39" s="214"/>
      <c r="BX39" s="214"/>
      <c r="BY39" s="214"/>
      <c r="BZ39" s="214"/>
      <c r="CA39" s="214"/>
      <c r="CB39" s="214"/>
      <c r="CC39" s="214"/>
      <c r="CD39" s="214"/>
      <c r="CE39" s="214"/>
      <c r="CF39" s="214"/>
      <c r="CG39" s="214"/>
      <c r="CH39" s="214"/>
      <c r="CI39" s="214"/>
      <c r="CJ39" s="214"/>
      <c r="CK39" s="214"/>
      <c r="CL39" s="214"/>
      <c r="CM39" s="214"/>
      <c r="CN39" s="214"/>
      <c r="CO39" s="214"/>
      <c r="CP39" s="214"/>
      <c r="CQ39" s="214"/>
      <c r="CR39" s="214"/>
      <c r="CS39" s="214"/>
      <c r="CT39" s="214"/>
      <c r="CU39" s="214"/>
      <c r="CV39" s="214"/>
      <c r="CW39" s="214"/>
      <c r="CX39" s="214"/>
      <c r="CY39" s="214"/>
      <c r="CZ39" s="214"/>
      <c r="DA39" s="214"/>
      <c r="DB39" s="214"/>
      <c r="DC39" s="214"/>
      <c r="DD39" s="214"/>
      <c r="DE39" s="214"/>
      <c r="DF39" s="214"/>
      <c r="DG39" s="214"/>
      <c r="DH39" s="214"/>
      <c r="DI39" s="214"/>
      <c r="DJ39" s="214"/>
      <c r="DK39" s="214"/>
      <c r="DL39" s="214"/>
      <c r="DM39" s="214"/>
      <c r="DN39" s="214"/>
      <c r="DO39" s="214"/>
      <c r="DP39" s="214"/>
      <c r="DQ39" s="214"/>
      <c r="DR39" s="214"/>
      <c r="DS39" s="214"/>
      <c r="DT39" s="214"/>
      <c r="DU39" s="214"/>
      <c r="DV39" s="214"/>
      <c r="DW39" s="214"/>
      <c r="DX39" s="214"/>
      <c r="DY39" s="214"/>
      <c r="DZ39" s="214"/>
      <c r="EA39" s="214"/>
      <c r="EB39" s="214"/>
      <c r="EC39" s="214"/>
      <c r="ED39" s="214"/>
      <c r="EE39" s="214"/>
      <c r="EF39" s="214"/>
      <c r="EG39" s="214"/>
      <c r="EH39" s="214"/>
      <c r="EI39" s="214"/>
      <c r="EJ39" s="214"/>
      <c r="EK39" s="214"/>
      <c r="EL39" s="214"/>
      <c r="EM39" s="214"/>
      <c r="EN39" s="214"/>
      <c r="EO39" s="214"/>
      <c r="EP39" s="214"/>
      <c r="EQ39" s="214"/>
      <c r="ER39" s="214"/>
      <c r="ES39" s="214"/>
      <c r="ET39" s="214"/>
      <c r="EU39" s="214"/>
      <c r="EV39" s="214"/>
      <c r="EW39" s="214"/>
      <c r="EX39" s="214"/>
      <c r="EY39" s="214"/>
      <c r="EZ39" s="214"/>
      <c r="FA39" s="214"/>
      <c r="FB39" s="214"/>
      <c r="FC39" s="214"/>
      <c r="FD39" s="214"/>
      <c r="FE39" s="214"/>
      <c r="FF39" s="214"/>
      <c r="FG39" s="214"/>
      <c r="FH39" s="214"/>
      <c r="FI39" s="214"/>
      <c r="FJ39" s="214"/>
      <c r="FK39" s="214"/>
      <c r="FL39" s="214"/>
      <c r="FM39" s="214"/>
    </row>
    <row r="40" spans="1:169" x14ac:dyDescent="0.25">
      <c r="A40" s="464">
        <f>'Datos de condiciones'!A18</f>
        <v>15</v>
      </c>
      <c r="B40" s="465" t="str">
        <f>'Datos de condiciones'!B18</f>
        <v/>
      </c>
      <c r="C40" s="466" t="str">
        <f>'Datos de condiciones'!C18</f>
        <v/>
      </c>
      <c r="D40" s="467" t="str">
        <f>'Datos de condiciones'!D18</f>
        <v/>
      </c>
      <c r="E40" s="467" t="str">
        <f>'Datos de condiciones'!E18</f>
        <v/>
      </c>
      <c r="F40" s="467" t="str">
        <f>'Datos de condiciones'!F18</f>
        <v/>
      </c>
      <c r="G40" s="468" t="str">
        <f>'Datos de condiciones'!G18</f>
        <v/>
      </c>
      <c r="H40" s="463" t="str">
        <f>'CERTIFICADO 1'!D20</f>
        <v/>
      </c>
      <c r="I40" s="463" t="str">
        <f>'CERTIFICADO 1'!E20</f>
        <v/>
      </c>
      <c r="J40" s="469" t="str">
        <f>'CERTIFICADO 1'!F20</f>
        <v/>
      </c>
      <c r="K40" s="214"/>
      <c r="L40" s="470" t="str">
        <f>'CERTIFICADO 1'!A20</f>
        <v/>
      </c>
      <c r="M40" s="462" t="str">
        <f>'CERTIFICADO 1'!B20</f>
        <v/>
      </c>
      <c r="N40" s="463" t="str">
        <f>'CERTIFICADO 1'!C20</f>
        <v/>
      </c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  <c r="AA40" s="214"/>
      <c r="AB40" s="214"/>
      <c r="AC40" s="214"/>
      <c r="AD40" s="214"/>
      <c r="AE40" s="214"/>
      <c r="AF40" s="214"/>
      <c r="AG40" s="214"/>
      <c r="AH40" s="214"/>
      <c r="AI40" s="214"/>
      <c r="AJ40" s="214"/>
      <c r="AK40" s="214"/>
      <c r="AL40" s="214"/>
      <c r="AM40" s="214"/>
      <c r="AN40" s="214"/>
      <c r="AO40" s="214"/>
      <c r="AP40" s="214"/>
      <c r="AQ40" s="214"/>
      <c r="AR40" s="214"/>
      <c r="AS40" s="214"/>
      <c r="AT40" s="214"/>
      <c r="AU40" s="214"/>
      <c r="AV40" s="214"/>
      <c r="AW40" s="214"/>
      <c r="AX40" s="214"/>
      <c r="AY40" s="214"/>
      <c r="AZ40" s="214"/>
      <c r="BA40" s="214"/>
      <c r="BB40" s="214"/>
      <c r="BC40" s="214"/>
      <c r="BD40" s="214"/>
      <c r="BE40" s="214"/>
      <c r="BF40" s="214"/>
      <c r="BG40" s="214"/>
      <c r="BH40" s="214"/>
      <c r="BI40" s="214"/>
      <c r="BJ40" s="214"/>
      <c r="BK40" s="214"/>
      <c r="BL40" s="214"/>
      <c r="BM40" s="214"/>
      <c r="BN40" s="214"/>
      <c r="BO40" s="214"/>
      <c r="BP40" s="214"/>
      <c r="BQ40" s="214"/>
      <c r="BR40" s="214"/>
      <c r="BS40" s="214"/>
      <c r="BT40" s="214"/>
      <c r="BU40" s="214"/>
      <c r="BV40" s="214"/>
      <c r="BW40" s="214"/>
      <c r="BX40" s="214"/>
      <c r="BY40" s="214"/>
      <c r="BZ40" s="214"/>
      <c r="CA40" s="214"/>
      <c r="CB40" s="214"/>
      <c r="CC40" s="214"/>
      <c r="CD40" s="214"/>
      <c r="CE40" s="214"/>
      <c r="CF40" s="214"/>
      <c r="CG40" s="214"/>
      <c r="CH40" s="214"/>
      <c r="CI40" s="214"/>
      <c r="CJ40" s="214"/>
      <c r="CK40" s="214"/>
      <c r="CL40" s="214"/>
      <c r="CM40" s="214"/>
      <c r="CN40" s="214"/>
      <c r="CO40" s="214"/>
      <c r="CP40" s="214"/>
      <c r="CQ40" s="214"/>
      <c r="CR40" s="214"/>
      <c r="CS40" s="214"/>
      <c r="CT40" s="214"/>
      <c r="CU40" s="214"/>
      <c r="CV40" s="214"/>
      <c r="CW40" s="214"/>
      <c r="CX40" s="214"/>
      <c r="CY40" s="214"/>
      <c r="CZ40" s="214"/>
      <c r="DA40" s="214"/>
      <c r="DB40" s="214"/>
      <c r="DC40" s="214"/>
      <c r="DD40" s="214"/>
      <c r="DE40" s="214"/>
      <c r="DF40" s="214"/>
      <c r="DG40" s="214"/>
      <c r="DH40" s="214"/>
      <c r="DI40" s="214"/>
      <c r="DJ40" s="214"/>
      <c r="DK40" s="214"/>
      <c r="DL40" s="214"/>
      <c r="DM40" s="214"/>
      <c r="DN40" s="214"/>
      <c r="DO40" s="214"/>
      <c r="DP40" s="214"/>
      <c r="DQ40" s="214"/>
      <c r="DR40" s="214"/>
      <c r="DS40" s="214"/>
      <c r="DT40" s="214"/>
      <c r="DU40" s="214"/>
      <c r="DV40" s="214"/>
      <c r="DW40" s="214"/>
      <c r="DX40" s="214"/>
      <c r="DY40" s="214"/>
      <c r="DZ40" s="214"/>
      <c r="EA40" s="214"/>
      <c r="EB40" s="214"/>
      <c r="EC40" s="214"/>
      <c r="ED40" s="214"/>
      <c r="EE40" s="214"/>
      <c r="EF40" s="214"/>
      <c r="EG40" s="214"/>
      <c r="EH40" s="214"/>
      <c r="EI40" s="214"/>
      <c r="EJ40" s="214"/>
      <c r="EK40" s="214"/>
      <c r="EL40" s="214"/>
      <c r="EM40" s="214"/>
      <c r="EN40" s="214"/>
      <c r="EO40" s="214"/>
      <c r="EP40" s="214"/>
      <c r="EQ40" s="214"/>
      <c r="ER40" s="214"/>
      <c r="ES40" s="214"/>
      <c r="ET40" s="214"/>
      <c r="EU40" s="214"/>
      <c r="EV40" s="214"/>
      <c r="EW40" s="214"/>
      <c r="EX40" s="214"/>
      <c r="EY40" s="214"/>
      <c r="EZ40" s="214"/>
      <c r="FA40" s="214"/>
      <c r="FB40" s="214"/>
      <c r="FC40" s="214"/>
      <c r="FD40" s="214"/>
      <c r="FE40" s="214"/>
      <c r="FF40" s="214"/>
      <c r="FG40" s="214"/>
      <c r="FH40" s="214"/>
      <c r="FI40" s="214"/>
      <c r="FJ40" s="214"/>
      <c r="FK40" s="214"/>
      <c r="FL40" s="214"/>
      <c r="FM40" s="214"/>
    </row>
    <row r="41" spans="1:169" x14ac:dyDescent="0.25">
      <c r="A41" s="464">
        <f>'Datos de condiciones'!A19</f>
        <v>16</v>
      </c>
      <c r="B41" s="465" t="str">
        <f>'Datos de condiciones'!B19</f>
        <v/>
      </c>
      <c r="C41" s="466" t="str">
        <f>'Datos de condiciones'!C19</f>
        <v/>
      </c>
      <c r="D41" s="467" t="str">
        <f>'Datos de condiciones'!D19</f>
        <v/>
      </c>
      <c r="E41" s="467" t="str">
        <f>'Datos de condiciones'!E19</f>
        <v/>
      </c>
      <c r="F41" s="467" t="str">
        <f>'Datos de condiciones'!F19</f>
        <v/>
      </c>
      <c r="G41" s="468" t="str">
        <f>'Datos de condiciones'!G19</f>
        <v/>
      </c>
      <c r="H41" s="463" t="str">
        <f>'CERTIFICADO 1'!D21</f>
        <v/>
      </c>
      <c r="I41" s="463" t="str">
        <f>'CERTIFICADO 1'!E21</f>
        <v/>
      </c>
      <c r="J41" s="469" t="str">
        <f>'CERTIFICADO 1'!F21</f>
        <v/>
      </c>
      <c r="K41" s="214"/>
      <c r="L41" s="470" t="str">
        <f>'CERTIFICADO 1'!A21</f>
        <v/>
      </c>
      <c r="M41" s="462" t="str">
        <f>'CERTIFICADO 1'!B21</f>
        <v/>
      </c>
      <c r="N41" s="463" t="str">
        <f>'CERTIFICADO 1'!C21</f>
        <v/>
      </c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  <c r="AA41" s="214"/>
      <c r="AB41" s="214"/>
      <c r="AC41" s="214"/>
      <c r="AD41" s="214"/>
      <c r="AE41" s="214"/>
      <c r="AF41" s="214"/>
      <c r="AG41" s="214"/>
      <c r="AH41" s="214"/>
      <c r="AI41" s="214"/>
      <c r="AJ41" s="214"/>
      <c r="AK41" s="214"/>
      <c r="AL41" s="214"/>
      <c r="AM41" s="214"/>
      <c r="AN41" s="214"/>
      <c r="AO41" s="214"/>
      <c r="AP41" s="214"/>
      <c r="AQ41" s="214"/>
      <c r="AR41" s="214"/>
      <c r="AS41" s="214"/>
      <c r="AT41" s="214"/>
      <c r="AU41" s="214"/>
      <c r="AV41" s="214"/>
      <c r="AW41" s="214"/>
      <c r="AX41" s="214"/>
      <c r="AY41" s="214"/>
      <c r="AZ41" s="214"/>
      <c r="BA41" s="214"/>
      <c r="BB41" s="214"/>
      <c r="BC41" s="214"/>
      <c r="BD41" s="214"/>
      <c r="BE41" s="214"/>
      <c r="BF41" s="214"/>
      <c r="BG41" s="214"/>
      <c r="BH41" s="214"/>
      <c r="BI41" s="214"/>
      <c r="BJ41" s="214"/>
      <c r="BK41" s="214"/>
      <c r="BL41" s="214"/>
      <c r="BM41" s="214"/>
      <c r="BN41" s="214"/>
      <c r="BO41" s="214"/>
      <c r="BP41" s="214"/>
      <c r="BQ41" s="214"/>
      <c r="BR41" s="214"/>
      <c r="BS41" s="214"/>
      <c r="BT41" s="214"/>
      <c r="BU41" s="214"/>
      <c r="BV41" s="214"/>
      <c r="BW41" s="214"/>
      <c r="BX41" s="214"/>
      <c r="BY41" s="214"/>
      <c r="BZ41" s="214"/>
      <c r="CA41" s="214"/>
      <c r="CB41" s="214"/>
      <c r="CC41" s="214"/>
      <c r="CD41" s="214"/>
      <c r="CE41" s="214"/>
      <c r="CF41" s="214"/>
      <c r="CG41" s="214"/>
      <c r="CH41" s="214"/>
      <c r="CI41" s="214"/>
      <c r="CJ41" s="214"/>
      <c r="CK41" s="214"/>
      <c r="CL41" s="214"/>
      <c r="CM41" s="214"/>
      <c r="CN41" s="214"/>
      <c r="CO41" s="214"/>
      <c r="CP41" s="214"/>
      <c r="CQ41" s="214"/>
      <c r="CR41" s="214"/>
      <c r="CS41" s="214"/>
      <c r="CT41" s="214"/>
      <c r="CU41" s="214"/>
      <c r="CV41" s="214"/>
      <c r="CW41" s="214"/>
      <c r="CX41" s="214"/>
      <c r="CY41" s="214"/>
      <c r="CZ41" s="214"/>
      <c r="DA41" s="214"/>
      <c r="DB41" s="214"/>
      <c r="DC41" s="214"/>
      <c r="DD41" s="214"/>
      <c r="DE41" s="214"/>
      <c r="DF41" s="214"/>
      <c r="DG41" s="214"/>
      <c r="DH41" s="214"/>
      <c r="DI41" s="214"/>
      <c r="DJ41" s="214"/>
      <c r="DK41" s="214"/>
      <c r="DL41" s="214"/>
      <c r="DM41" s="214"/>
      <c r="DN41" s="214"/>
      <c r="DO41" s="214"/>
      <c r="DP41" s="214"/>
      <c r="DQ41" s="214"/>
      <c r="DR41" s="214"/>
      <c r="DS41" s="214"/>
      <c r="DT41" s="214"/>
      <c r="DU41" s="214"/>
      <c r="DV41" s="214"/>
      <c r="DW41" s="214"/>
      <c r="DX41" s="214"/>
      <c r="DY41" s="214"/>
      <c r="DZ41" s="214"/>
      <c r="EA41" s="214"/>
      <c r="EB41" s="214"/>
      <c r="EC41" s="214"/>
      <c r="ED41" s="214"/>
      <c r="EE41" s="214"/>
      <c r="EF41" s="214"/>
      <c r="EG41" s="214"/>
      <c r="EH41" s="214"/>
      <c r="EI41" s="214"/>
      <c r="EJ41" s="214"/>
      <c r="EK41" s="214"/>
      <c r="EL41" s="214"/>
      <c r="EM41" s="214"/>
      <c r="EN41" s="214"/>
      <c r="EO41" s="214"/>
      <c r="EP41" s="214"/>
      <c r="EQ41" s="214"/>
      <c r="ER41" s="214"/>
      <c r="ES41" s="214"/>
      <c r="ET41" s="214"/>
      <c r="EU41" s="214"/>
      <c r="EV41" s="214"/>
      <c r="EW41" s="214"/>
      <c r="EX41" s="214"/>
      <c r="EY41" s="214"/>
      <c r="EZ41" s="214"/>
      <c r="FA41" s="214"/>
      <c r="FB41" s="214"/>
      <c r="FC41" s="214"/>
      <c r="FD41" s="214"/>
      <c r="FE41" s="214"/>
      <c r="FF41" s="214"/>
      <c r="FG41" s="214"/>
      <c r="FH41" s="214"/>
      <c r="FI41" s="214"/>
      <c r="FJ41" s="214"/>
      <c r="FK41" s="214"/>
      <c r="FL41" s="214"/>
      <c r="FM41" s="214"/>
    </row>
    <row r="42" spans="1:169" x14ac:dyDescent="0.25">
      <c r="A42" s="464">
        <f>'Datos de condiciones'!A20</f>
        <v>17</v>
      </c>
      <c r="B42" s="465" t="str">
        <f>'Datos de condiciones'!B20</f>
        <v/>
      </c>
      <c r="C42" s="466" t="str">
        <f>'Datos de condiciones'!C20</f>
        <v/>
      </c>
      <c r="D42" s="467" t="str">
        <f>'Datos de condiciones'!D20</f>
        <v/>
      </c>
      <c r="E42" s="467" t="str">
        <f>'Datos de condiciones'!E20</f>
        <v/>
      </c>
      <c r="F42" s="467" t="str">
        <f>'Datos de condiciones'!F20</f>
        <v/>
      </c>
      <c r="G42" s="468" t="str">
        <f>'Datos de condiciones'!G20</f>
        <v/>
      </c>
      <c r="H42" s="463" t="str">
        <f>'CERTIFICADO 1'!D22</f>
        <v/>
      </c>
      <c r="I42" s="463" t="str">
        <f>'CERTIFICADO 1'!E22</f>
        <v/>
      </c>
      <c r="J42" s="469" t="str">
        <f>'CERTIFICADO 1'!F22</f>
        <v/>
      </c>
      <c r="K42" s="214"/>
      <c r="L42" s="470" t="str">
        <f>'CERTIFICADO 1'!A22</f>
        <v/>
      </c>
      <c r="M42" s="462" t="str">
        <f>'CERTIFICADO 1'!B22</f>
        <v/>
      </c>
      <c r="N42" s="463" t="str">
        <f>'CERTIFICADO 1'!C22</f>
        <v/>
      </c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214"/>
      <c r="AG42" s="214"/>
      <c r="AH42" s="214"/>
      <c r="AI42" s="214"/>
      <c r="AJ42" s="214"/>
      <c r="AK42" s="214"/>
      <c r="AL42" s="214"/>
      <c r="AM42" s="214"/>
      <c r="AN42" s="214"/>
      <c r="AO42" s="214"/>
      <c r="AP42" s="214"/>
      <c r="AQ42" s="214"/>
      <c r="AR42" s="214"/>
      <c r="AS42" s="214"/>
      <c r="AT42" s="214"/>
      <c r="AU42" s="214"/>
      <c r="AV42" s="214"/>
      <c r="AW42" s="214"/>
      <c r="AX42" s="214"/>
      <c r="AY42" s="214"/>
      <c r="AZ42" s="214"/>
      <c r="BA42" s="214"/>
      <c r="BB42" s="214"/>
      <c r="BC42" s="214"/>
      <c r="BD42" s="214"/>
      <c r="BE42" s="214"/>
      <c r="BF42" s="214"/>
      <c r="BG42" s="214"/>
      <c r="BH42" s="214"/>
      <c r="BI42" s="214"/>
      <c r="BJ42" s="214"/>
      <c r="BK42" s="214"/>
      <c r="BL42" s="214"/>
      <c r="BM42" s="214"/>
      <c r="BN42" s="214"/>
      <c r="BO42" s="214"/>
      <c r="BP42" s="214"/>
      <c r="BQ42" s="214"/>
      <c r="BR42" s="214"/>
      <c r="BS42" s="214"/>
      <c r="BT42" s="214"/>
      <c r="BU42" s="214"/>
      <c r="BV42" s="214"/>
      <c r="BW42" s="214"/>
      <c r="BX42" s="214"/>
      <c r="BY42" s="214"/>
      <c r="BZ42" s="214"/>
      <c r="CA42" s="214"/>
      <c r="CB42" s="214"/>
      <c r="CC42" s="214"/>
      <c r="CD42" s="214"/>
      <c r="CE42" s="214"/>
      <c r="CF42" s="214"/>
      <c r="CG42" s="214"/>
      <c r="CH42" s="214"/>
      <c r="CI42" s="214"/>
      <c r="CJ42" s="214"/>
      <c r="CK42" s="214"/>
      <c r="CL42" s="214"/>
      <c r="CM42" s="214"/>
      <c r="CN42" s="214"/>
      <c r="CO42" s="214"/>
      <c r="CP42" s="214"/>
      <c r="CQ42" s="214"/>
      <c r="CR42" s="214"/>
      <c r="CS42" s="214"/>
      <c r="CT42" s="214"/>
      <c r="CU42" s="214"/>
      <c r="CV42" s="214"/>
      <c r="CW42" s="214"/>
      <c r="CX42" s="214"/>
      <c r="CY42" s="214"/>
      <c r="CZ42" s="214"/>
      <c r="DA42" s="214"/>
      <c r="DB42" s="214"/>
      <c r="DC42" s="214"/>
      <c r="DD42" s="214"/>
      <c r="DE42" s="214"/>
      <c r="DF42" s="214"/>
      <c r="DG42" s="214"/>
      <c r="DH42" s="214"/>
      <c r="DI42" s="214"/>
      <c r="DJ42" s="214"/>
      <c r="DK42" s="214"/>
      <c r="DL42" s="214"/>
      <c r="DM42" s="214"/>
      <c r="DN42" s="214"/>
      <c r="DO42" s="214"/>
      <c r="DP42" s="214"/>
      <c r="DQ42" s="214"/>
      <c r="DR42" s="214"/>
      <c r="DS42" s="214"/>
      <c r="DT42" s="214"/>
      <c r="DU42" s="214"/>
      <c r="DV42" s="214"/>
      <c r="DW42" s="214"/>
      <c r="DX42" s="214"/>
      <c r="DY42" s="214"/>
      <c r="DZ42" s="214"/>
      <c r="EA42" s="214"/>
      <c r="EB42" s="214"/>
      <c r="EC42" s="214"/>
      <c r="ED42" s="214"/>
      <c r="EE42" s="214"/>
      <c r="EF42" s="214"/>
      <c r="EG42" s="214"/>
      <c r="EH42" s="214"/>
      <c r="EI42" s="214"/>
      <c r="EJ42" s="214"/>
      <c r="EK42" s="214"/>
      <c r="EL42" s="214"/>
      <c r="EM42" s="214"/>
      <c r="EN42" s="214"/>
      <c r="EO42" s="214"/>
      <c r="EP42" s="214"/>
      <c r="EQ42" s="214"/>
      <c r="ER42" s="214"/>
      <c r="ES42" s="214"/>
      <c r="ET42" s="214"/>
      <c r="EU42" s="214"/>
      <c r="EV42" s="214"/>
      <c r="EW42" s="214"/>
      <c r="EX42" s="214"/>
      <c r="EY42" s="214"/>
      <c r="EZ42" s="214"/>
      <c r="FA42" s="214"/>
      <c r="FB42" s="214"/>
      <c r="FC42" s="214"/>
      <c r="FD42" s="214"/>
      <c r="FE42" s="214"/>
      <c r="FF42" s="214"/>
      <c r="FG42" s="214"/>
      <c r="FH42" s="214"/>
      <c r="FI42" s="214"/>
      <c r="FJ42" s="214"/>
      <c r="FK42" s="214"/>
      <c r="FL42" s="214"/>
      <c r="FM42" s="214"/>
    </row>
    <row r="43" spans="1:169" x14ac:dyDescent="0.25">
      <c r="A43" s="464">
        <f>'Datos de condiciones'!A21</f>
        <v>18</v>
      </c>
      <c r="B43" s="465" t="str">
        <f>'Datos de condiciones'!B21</f>
        <v/>
      </c>
      <c r="C43" s="466" t="str">
        <f>'Datos de condiciones'!C21</f>
        <v/>
      </c>
      <c r="D43" s="467" t="str">
        <f>'Datos de condiciones'!D21</f>
        <v/>
      </c>
      <c r="E43" s="467" t="str">
        <f>'Datos de condiciones'!E21</f>
        <v/>
      </c>
      <c r="F43" s="467" t="str">
        <f>'Datos de condiciones'!F21</f>
        <v/>
      </c>
      <c r="G43" s="468" t="str">
        <f>'Datos de condiciones'!G21</f>
        <v/>
      </c>
      <c r="H43" s="463" t="str">
        <f>'CERTIFICADO 1'!D23</f>
        <v/>
      </c>
      <c r="I43" s="463" t="str">
        <f>'CERTIFICADO 1'!E23</f>
        <v/>
      </c>
      <c r="J43" s="469" t="str">
        <f>'CERTIFICADO 1'!F23</f>
        <v/>
      </c>
      <c r="K43" s="214"/>
      <c r="L43" s="470" t="str">
        <f>'CERTIFICADO 1'!A23</f>
        <v/>
      </c>
      <c r="M43" s="462" t="str">
        <f>'CERTIFICADO 1'!B23</f>
        <v/>
      </c>
      <c r="N43" s="463" t="str">
        <f>'CERTIFICADO 1'!C23</f>
        <v/>
      </c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  <c r="AA43" s="214"/>
      <c r="AB43" s="214"/>
      <c r="AC43" s="214"/>
      <c r="AD43" s="214"/>
      <c r="AE43" s="214"/>
      <c r="AF43" s="214"/>
      <c r="AG43" s="214"/>
      <c r="AH43" s="214"/>
      <c r="AI43" s="214"/>
      <c r="AJ43" s="214"/>
      <c r="AK43" s="214"/>
      <c r="AL43" s="214"/>
      <c r="AM43" s="214"/>
      <c r="AN43" s="214"/>
      <c r="AO43" s="214"/>
      <c r="AP43" s="214"/>
      <c r="AQ43" s="214"/>
      <c r="AR43" s="214"/>
      <c r="AS43" s="214"/>
      <c r="AT43" s="214"/>
      <c r="AU43" s="214"/>
      <c r="AV43" s="214"/>
      <c r="AW43" s="214"/>
      <c r="AX43" s="214"/>
      <c r="AY43" s="214"/>
      <c r="AZ43" s="214"/>
      <c r="BA43" s="214"/>
      <c r="BB43" s="214"/>
      <c r="BC43" s="214"/>
      <c r="BD43" s="214"/>
      <c r="BE43" s="214"/>
      <c r="BF43" s="214"/>
      <c r="BG43" s="214"/>
      <c r="BH43" s="214"/>
      <c r="BI43" s="214"/>
      <c r="BJ43" s="214"/>
      <c r="BK43" s="214"/>
      <c r="BL43" s="214"/>
      <c r="BM43" s="214"/>
      <c r="BN43" s="214"/>
      <c r="BO43" s="214"/>
      <c r="BP43" s="214"/>
      <c r="BQ43" s="214"/>
      <c r="BR43" s="214"/>
      <c r="BS43" s="214"/>
      <c r="BT43" s="214"/>
      <c r="BU43" s="214"/>
      <c r="BV43" s="214"/>
      <c r="BW43" s="214"/>
      <c r="BX43" s="214"/>
      <c r="BY43" s="214"/>
      <c r="BZ43" s="214"/>
      <c r="CA43" s="214"/>
      <c r="CB43" s="214"/>
      <c r="CC43" s="214"/>
      <c r="CD43" s="214"/>
      <c r="CE43" s="214"/>
      <c r="CF43" s="214"/>
      <c r="CG43" s="214"/>
      <c r="CH43" s="214"/>
      <c r="CI43" s="214"/>
      <c r="CJ43" s="214"/>
      <c r="CK43" s="214"/>
      <c r="CL43" s="214"/>
      <c r="CM43" s="214"/>
      <c r="CN43" s="214"/>
      <c r="CO43" s="214"/>
      <c r="CP43" s="214"/>
      <c r="CQ43" s="214"/>
      <c r="CR43" s="214"/>
      <c r="CS43" s="214"/>
      <c r="CT43" s="214"/>
      <c r="CU43" s="214"/>
      <c r="CV43" s="214"/>
      <c r="CW43" s="214"/>
      <c r="CX43" s="214"/>
      <c r="CY43" s="214"/>
      <c r="CZ43" s="214"/>
      <c r="DA43" s="214"/>
      <c r="DB43" s="214"/>
      <c r="DC43" s="214"/>
      <c r="DD43" s="214"/>
      <c r="DE43" s="214"/>
      <c r="DF43" s="214"/>
      <c r="DG43" s="214"/>
      <c r="DH43" s="214"/>
      <c r="DI43" s="214"/>
      <c r="DJ43" s="214"/>
      <c r="DK43" s="214"/>
      <c r="DL43" s="214"/>
      <c r="DM43" s="214"/>
      <c r="DN43" s="214"/>
      <c r="DO43" s="214"/>
      <c r="DP43" s="214"/>
      <c r="DQ43" s="214"/>
      <c r="DR43" s="214"/>
      <c r="DS43" s="214"/>
      <c r="DT43" s="214"/>
      <c r="DU43" s="214"/>
      <c r="DV43" s="214"/>
      <c r="DW43" s="214"/>
      <c r="DX43" s="214"/>
      <c r="DY43" s="214"/>
      <c r="DZ43" s="214"/>
      <c r="EA43" s="214"/>
      <c r="EB43" s="214"/>
      <c r="EC43" s="214"/>
      <c r="ED43" s="214"/>
      <c r="EE43" s="214"/>
      <c r="EF43" s="214"/>
      <c r="EG43" s="214"/>
      <c r="EH43" s="214"/>
      <c r="EI43" s="214"/>
      <c r="EJ43" s="214"/>
      <c r="EK43" s="214"/>
      <c r="EL43" s="214"/>
      <c r="EM43" s="214"/>
      <c r="EN43" s="214"/>
      <c r="EO43" s="214"/>
      <c r="EP43" s="214"/>
      <c r="EQ43" s="214"/>
      <c r="ER43" s="214"/>
      <c r="ES43" s="214"/>
      <c r="ET43" s="214"/>
      <c r="EU43" s="214"/>
      <c r="EV43" s="214"/>
      <c r="EW43" s="214"/>
      <c r="EX43" s="214"/>
      <c r="EY43" s="214"/>
      <c r="EZ43" s="214"/>
      <c r="FA43" s="214"/>
      <c r="FB43" s="214"/>
      <c r="FC43" s="214"/>
      <c r="FD43" s="214"/>
      <c r="FE43" s="214"/>
      <c r="FF43" s="214"/>
      <c r="FG43" s="214"/>
      <c r="FH43" s="214"/>
      <c r="FI43" s="214"/>
      <c r="FJ43" s="214"/>
      <c r="FK43" s="214"/>
      <c r="FL43" s="214"/>
      <c r="FM43" s="214"/>
    </row>
    <row r="44" spans="1:169" x14ac:dyDescent="0.25">
      <c r="A44" s="464">
        <f>'Datos de condiciones'!A22</f>
        <v>19</v>
      </c>
      <c r="B44" s="465" t="str">
        <f>'Datos de condiciones'!B22</f>
        <v/>
      </c>
      <c r="C44" s="466" t="str">
        <f>'Datos de condiciones'!C22</f>
        <v/>
      </c>
      <c r="D44" s="467" t="str">
        <f>'Datos de condiciones'!D22</f>
        <v/>
      </c>
      <c r="E44" s="467" t="str">
        <f>'Datos de condiciones'!E22</f>
        <v/>
      </c>
      <c r="F44" s="467" t="str">
        <f>'Datos de condiciones'!F22</f>
        <v/>
      </c>
      <c r="G44" s="468" t="str">
        <f>'Datos de condiciones'!G22</f>
        <v/>
      </c>
      <c r="H44" s="463" t="str">
        <f>'CERTIFICADO 1'!D24</f>
        <v/>
      </c>
      <c r="I44" s="463" t="str">
        <f>'CERTIFICADO 1'!E24</f>
        <v/>
      </c>
      <c r="J44" s="469" t="str">
        <f>'CERTIFICADO 1'!F24</f>
        <v/>
      </c>
      <c r="K44" s="214"/>
      <c r="L44" s="470" t="str">
        <f>'CERTIFICADO 1'!A24</f>
        <v/>
      </c>
      <c r="M44" s="462" t="str">
        <f>'CERTIFICADO 1'!B24</f>
        <v/>
      </c>
      <c r="N44" s="463" t="str">
        <f>'CERTIFICADO 1'!C24</f>
        <v/>
      </c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  <c r="AM44" s="214"/>
      <c r="AN44" s="214"/>
      <c r="AO44" s="214"/>
      <c r="AP44" s="214"/>
      <c r="AQ44" s="214"/>
      <c r="AR44" s="214"/>
      <c r="AS44" s="214"/>
      <c r="AT44" s="214"/>
      <c r="AU44" s="214"/>
      <c r="AV44" s="214"/>
      <c r="AW44" s="214"/>
      <c r="AX44" s="214"/>
      <c r="AY44" s="214"/>
      <c r="AZ44" s="214"/>
      <c r="BA44" s="214"/>
      <c r="BB44" s="214"/>
      <c r="BC44" s="214"/>
      <c r="BD44" s="214"/>
      <c r="BE44" s="214"/>
      <c r="BF44" s="214"/>
      <c r="BG44" s="214"/>
      <c r="BH44" s="214"/>
      <c r="BI44" s="214"/>
      <c r="BJ44" s="214"/>
      <c r="BK44" s="214"/>
      <c r="BL44" s="214"/>
      <c r="BM44" s="214"/>
      <c r="BN44" s="214"/>
      <c r="BO44" s="214"/>
      <c r="BP44" s="214"/>
      <c r="BQ44" s="214"/>
      <c r="BR44" s="214"/>
      <c r="BS44" s="214"/>
      <c r="BT44" s="214"/>
      <c r="BU44" s="214"/>
      <c r="BV44" s="214"/>
      <c r="BW44" s="214"/>
      <c r="BX44" s="214"/>
      <c r="BY44" s="214"/>
      <c r="BZ44" s="214"/>
      <c r="CA44" s="214"/>
      <c r="CB44" s="214"/>
      <c r="CC44" s="214"/>
      <c r="CD44" s="214"/>
      <c r="CE44" s="214"/>
      <c r="CF44" s="214"/>
      <c r="CG44" s="214"/>
      <c r="CH44" s="214"/>
      <c r="CI44" s="214"/>
      <c r="CJ44" s="214"/>
      <c r="CK44" s="214"/>
      <c r="CL44" s="214"/>
      <c r="CM44" s="214"/>
      <c r="CN44" s="214"/>
      <c r="CO44" s="214"/>
      <c r="CP44" s="214"/>
      <c r="CQ44" s="214"/>
      <c r="CR44" s="214"/>
      <c r="CS44" s="214"/>
      <c r="CT44" s="214"/>
      <c r="CU44" s="214"/>
      <c r="CV44" s="214"/>
      <c r="CW44" s="214"/>
      <c r="CX44" s="214"/>
      <c r="CY44" s="214"/>
      <c r="CZ44" s="214"/>
      <c r="DA44" s="214"/>
      <c r="DB44" s="214"/>
      <c r="DC44" s="214"/>
      <c r="DD44" s="214"/>
      <c r="DE44" s="214"/>
      <c r="DF44" s="214"/>
      <c r="DG44" s="214"/>
      <c r="DH44" s="214"/>
      <c r="DI44" s="214"/>
      <c r="DJ44" s="214"/>
      <c r="DK44" s="214"/>
      <c r="DL44" s="214"/>
      <c r="DM44" s="214"/>
      <c r="DN44" s="214"/>
      <c r="DO44" s="214"/>
      <c r="DP44" s="214"/>
      <c r="DQ44" s="214"/>
      <c r="DR44" s="214"/>
      <c r="DS44" s="214"/>
      <c r="DT44" s="214"/>
      <c r="DU44" s="214"/>
      <c r="DV44" s="214"/>
      <c r="DW44" s="214"/>
      <c r="DX44" s="214"/>
      <c r="DY44" s="214"/>
      <c r="DZ44" s="214"/>
      <c r="EA44" s="214"/>
      <c r="EB44" s="214"/>
      <c r="EC44" s="214"/>
      <c r="ED44" s="214"/>
      <c r="EE44" s="214"/>
      <c r="EF44" s="214"/>
      <c r="EG44" s="214"/>
      <c r="EH44" s="214"/>
      <c r="EI44" s="214"/>
      <c r="EJ44" s="214"/>
      <c r="EK44" s="214"/>
      <c r="EL44" s="214"/>
      <c r="EM44" s="214"/>
      <c r="EN44" s="214"/>
      <c r="EO44" s="214"/>
      <c r="EP44" s="214"/>
      <c r="EQ44" s="214"/>
      <c r="ER44" s="214"/>
      <c r="ES44" s="214"/>
      <c r="ET44" s="214"/>
      <c r="EU44" s="214"/>
      <c r="EV44" s="214"/>
      <c r="EW44" s="214"/>
      <c r="EX44" s="214"/>
      <c r="EY44" s="214"/>
      <c r="EZ44" s="214"/>
      <c r="FA44" s="214"/>
      <c r="FB44" s="214"/>
      <c r="FC44" s="214"/>
      <c r="FD44" s="214"/>
      <c r="FE44" s="214"/>
      <c r="FF44" s="214"/>
      <c r="FG44" s="214"/>
      <c r="FH44" s="214"/>
      <c r="FI44" s="214"/>
      <c r="FJ44" s="214"/>
      <c r="FK44" s="214"/>
      <c r="FL44" s="214"/>
      <c r="FM44" s="214"/>
    </row>
    <row r="45" spans="1:169" x14ac:dyDescent="0.25">
      <c r="A45" s="464">
        <f>'Datos de condiciones'!A23</f>
        <v>20</v>
      </c>
      <c r="B45" s="465" t="str">
        <f>'Datos de condiciones'!B23</f>
        <v/>
      </c>
      <c r="C45" s="466" t="str">
        <f>'Datos de condiciones'!C23</f>
        <v/>
      </c>
      <c r="D45" s="467" t="str">
        <f>'Datos de condiciones'!D23</f>
        <v/>
      </c>
      <c r="E45" s="467" t="str">
        <f>'Datos de condiciones'!E23</f>
        <v/>
      </c>
      <c r="F45" s="467" t="str">
        <f>'Datos de condiciones'!F23</f>
        <v/>
      </c>
      <c r="G45" s="468" t="str">
        <f>'Datos de condiciones'!G23</f>
        <v/>
      </c>
      <c r="H45" s="463" t="str">
        <f>'CERTIFICADO 1'!D25</f>
        <v/>
      </c>
      <c r="I45" s="463" t="str">
        <f>'CERTIFICADO 1'!E25</f>
        <v/>
      </c>
      <c r="J45" s="469" t="str">
        <f>'CERTIFICADO 1'!F25</f>
        <v/>
      </c>
      <c r="K45" s="214"/>
      <c r="L45" s="470" t="str">
        <f>'CERTIFICADO 1'!A25</f>
        <v/>
      </c>
      <c r="M45" s="462" t="str">
        <f>'CERTIFICADO 1'!B25</f>
        <v/>
      </c>
      <c r="N45" s="463" t="str">
        <f>'CERTIFICADO 1'!C25</f>
        <v/>
      </c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  <c r="ET45" s="214"/>
      <c r="EU45" s="214"/>
      <c r="EV45" s="214"/>
      <c r="EW45" s="214"/>
      <c r="EX45" s="214"/>
      <c r="EY45" s="214"/>
      <c r="EZ45" s="214"/>
      <c r="FA45" s="214"/>
      <c r="FB45" s="214"/>
      <c r="FC45" s="214"/>
      <c r="FD45" s="214"/>
      <c r="FE45" s="214"/>
      <c r="FF45" s="214"/>
      <c r="FG45" s="214"/>
      <c r="FH45" s="214"/>
      <c r="FI45" s="214"/>
      <c r="FJ45" s="214"/>
      <c r="FK45" s="214"/>
      <c r="FL45" s="214"/>
      <c r="FM45" s="214"/>
    </row>
    <row r="46" spans="1:169" x14ac:dyDescent="0.25">
      <c r="A46" s="464">
        <f>'Datos de condiciones'!A24</f>
        <v>21</v>
      </c>
      <c r="B46" s="465" t="str">
        <f>'Datos de condiciones'!B24</f>
        <v/>
      </c>
      <c r="C46" s="466" t="str">
        <f>'Datos de condiciones'!C24</f>
        <v/>
      </c>
      <c r="D46" s="467" t="str">
        <f>'Datos de condiciones'!D24</f>
        <v/>
      </c>
      <c r="E46" s="467" t="str">
        <f>'Datos de condiciones'!E24</f>
        <v/>
      </c>
      <c r="F46" s="467" t="str">
        <f>'Datos de condiciones'!F24</f>
        <v/>
      </c>
      <c r="G46" s="468" t="str">
        <f>'Datos de condiciones'!G24</f>
        <v/>
      </c>
      <c r="H46" s="463" t="str">
        <f>'CERTIFICADO 1'!D26</f>
        <v/>
      </c>
      <c r="I46" s="463" t="str">
        <f>'CERTIFICADO 1'!E26</f>
        <v/>
      </c>
      <c r="J46" s="469" t="str">
        <f>'CERTIFICADO 1'!F26</f>
        <v/>
      </c>
      <c r="K46" s="214"/>
      <c r="L46" s="470" t="str">
        <f>'CERTIFICADO 1'!A26</f>
        <v/>
      </c>
      <c r="M46" s="462" t="str">
        <f>'CERTIFICADO 1'!B26</f>
        <v/>
      </c>
      <c r="N46" s="463" t="str">
        <f>'CERTIFICADO 1'!C26</f>
        <v/>
      </c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14"/>
      <c r="AA46" s="214"/>
      <c r="AB46" s="214"/>
      <c r="AC46" s="214"/>
      <c r="AD46" s="214"/>
      <c r="AE46" s="214"/>
      <c r="AF46" s="214"/>
      <c r="AG46" s="214"/>
      <c r="AH46" s="214"/>
      <c r="AI46" s="214"/>
      <c r="AJ46" s="214"/>
      <c r="AK46" s="214"/>
      <c r="AL46" s="214"/>
      <c r="AM46" s="214"/>
      <c r="AN46" s="214"/>
      <c r="AO46" s="214"/>
      <c r="AP46" s="214"/>
      <c r="AQ46" s="214"/>
      <c r="AR46" s="214"/>
      <c r="AS46" s="214"/>
      <c r="AT46" s="214"/>
      <c r="AU46" s="214"/>
      <c r="AV46" s="214"/>
      <c r="AW46" s="214"/>
      <c r="AX46" s="214"/>
      <c r="AY46" s="214"/>
      <c r="AZ46" s="214"/>
      <c r="BA46" s="214"/>
      <c r="BB46" s="214"/>
      <c r="BC46" s="214"/>
      <c r="BD46" s="214"/>
      <c r="BE46" s="214"/>
      <c r="BF46" s="214"/>
      <c r="BG46" s="214"/>
      <c r="BH46" s="214"/>
      <c r="BI46" s="214"/>
      <c r="BJ46" s="214"/>
      <c r="BK46" s="214"/>
      <c r="BL46" s="214"/>
      <c r="BM46" s="214"/>
      <c r="BN46" s="214"/>
      <c r="BO46" s="214"/>
      <c r="BP46" s="214"/>
      <c r="BQ46" s="214"/>
      <c r="BR46" s="214"/>
      <c r="BS46" s="214"/>
      <c r="BT46" s="214"/>
      <c r="BU46" s="214"/>
      <c r="BV46" s="214"/>
      <c r="BW46" s="214"/>
      <c r="BX46" s="214"/>
      <c r="BY46" s="214"/>
      <c r="BZ46" s="214"/>
      <c r="CA46" s="214"/>
      <c r="CB46" s="214"/>
      <c r="CC46" s="214"/>
      <c r="CD46" s="214"/>
      <c r="CE46" s="214"/>
      <c r="CF46" s="214"/>
      <c r="CG46" s="214"/>
      <c r="CH46" s="214"/>
      <c r="CI46" s="214"/>
      <c r="CJ46" s="214"/>
      <c r="CK46" s="214"/>
      <c r="CL46" s="214"/>
      <c r="CM46" s="214"/>
      <c r="CN46" s="214"/>
      <c r="CO46" s="214"/>
      <c r="CP46" s="214"/>
      <c r="CQ46" s="214"/>
      <c r="CR46" s="214"/>
      <c r="CS46" s="214"/>
      <c r="CT46" s="214"/>
      <c r="CU46" s="214"/>
      <c r="CV46" s="214"/>
      <c r="CW46" s="214"/>
      <c r="CX46" s="214"/>
      <c r="CY46" s="214"/>
      <c r="CZ46" s="214"/>
      <c r="DA46" s="214"/>
      <c r="DB46" s="214"/>
      <c r="DC46" s="214"/>
      <c r="DD46" s="214"/>
      <c r="DE46" s="214"/>
      <c r="DF46" s="214"/>
      <c r="DG46" s="214"/>
      <c r="DH46" s="214"/>
      <c r="DI46" s="214"/>
      <c r="DJ46" s="214"/>
      <c r="DK46" s="214"/>
      <c r="DL46" s="214"/>
      <c r="DM46" s="214"/>
      <c r="DN46" s="214"/>
      <c r="DO46" s="214"/>
      <c r="DP46" s="214"/>
      <c r="DQ46" s="214"/>
      <c r="DR46" s="214"/>
      <c r="DS46" s="214"/>
      <c r="DT46" s="214"/>
      <c r="DU46" s="214"/>
      <c r="DV46" s="214"/>
      <c r="DW46" s="214"/>
      <c r="DX46" s="214"/>
      <c r="DY46" s="214"/>
      <c r="DZ46" s="214"/>
      <c r="EA46" s="214"/>
      <c r="EB46" s="214"/>
      <c r="EC46" s="214"/>
      <c r="ED46" s="214"/>
      <c r="EE46" s="214"/>
      <c r="EF46" s="214"/>
      <c r="EG46" s="214"/>
      <c r="EH46" s="214"/>
      <c r="EI46" s="214"/>
      <c r="EJ46" s="214"/>
      <c r="EK46" s="214"/>
      <c r="EL46" s="214"/>
      <c r="EM46" s="214"/>
      <c r="EN46" s="214"/>
      <c r="EO46" s="214"/>
      <c r="EP46" s="214"/>
      <c r="EQ46" s="214"/>
      <c r="ER46" s="214"/>
      <c r="ES46" s="214"/>
      <c r="ET46" s="214"/>
      <c r="EU46" s="214"/>
      <c r="EV46" s="214"/>
      <c r="EW46" s="214"/>
      <c r="EX46" s="214"/>
      <c r="EY46" s="214"/>
      <c r="EZ46" s="214"/>
      <c r="FA46" s="214"/>
      <c r="FB46" s="214"/>
      <c r="FC46" s="214"/>
      <c r="FD46" s="214"/>
      <c r="FE46" s="214"/>
      <c r="FF46" s="214"/>
      <c r="FG46" s="214"/>
      <c r="FH46" s="214"/>
      <c r="FI46" s="214"/>
      <c r="FJ46" s="214"/>
      <c r="FK46" s="214"/>
      <c r="FL46" s="214"/>
      <c r="FM46" s="214"/>
    </row>
    <row r="47" spans="1:169" x14ac:dyDescent="0.25">
      <c r="A47" s="464">
        <f>'Datos de condiciones'!A25</f>
        <v>22</v>
      </c>
      <c r="B47" s="465" t="str">
        <f>'Datos de condiciones'!B25</f>
        <v/>
      </c>
      <c r="C47" s="466" t="str">
        <f>'Datos de condiciones'!C25</f>
        <v/>
      </c>
      <c r="D47" s="467" t="str">
        <f>'Datos de condiciones'!D25</f>
        <v/>
      </c>
      <c r="E47" s="467" t="str">
        <f>'Datos de condiciones'!E25</f>
        <v/>
      </c>
      <c r="F47" s="467" t="str">
        <f>'Datos de condiciones'!F25</f>
        <v/>
      </c>
      <c r="G47" s="468" t="str">
        <f>'Datos de condiciones'!G25</f>
        <v/>
      </c>
      <c r="H47" s="463" t="str">
        <f>'CERTIFICADO 1'!D27</f>
        <v/>
      </c>
      <c r="I47" s="463" t="str">
        <f>'CERTIFICADO 1'!E27</f>
        <v/>
      </c>
      <c r="J47" s="469" t="str">
        <f>'CERTIFICADO 1'!F27</f>
        <v/>
      </c>
      <c r="K47" s="214"/>
      <c r="L47" s="470" t="str">
        <f>'CERTIFICADO 1'!A27</f>
        <v/>
      </c>
      <c r="M47" s="462" t="str">
        <f>'CERTIFICADO 1'!B27</f>
        <v/>
      </c>
      <c r="N47" s="463" t="str">
        <f>'CERTIFICADO 1'!C27</f>
        <v/>
      </c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214"/>
      <c r="AG47" s="214"/>
      <c r="AH47" s="214"/>
      <c r="AI47" s="214"/>
      <c r="AJ47" s="214"/>
      <c r="AK47" s="214"/>
      <c r="AL47" s="214"/>
      <c r="AM47" s="214"/>
      <c r="AN47" s="214"/>
      <c r="AO47" s="214"/>
      <c r="AP47" s="214"/>
      <c r="AQ47" s="214"/>
      <c r="AR47" s="214"/>
      <c r="AS47" s="214"/>
      <c r="AT47" s="214"/>
      <c r="AU47" s="214"/>
      <c r="AV47" s="214"/>
      <c r="AW47" s="214"/>
      <c r="AX47" s="214"/>
      <c r="AY47" s="214"/>
      <c r="AZ47" s="214"/>
      <c r="BA47" s="214"/>
      <c r="BB47" s="214"/>
      <c r="BC47" s="214"/>
      <c r="BD47" s="214"/>
      <c r="BE47" s="214"/>
      <c r="BF47" s="214"/>
      <c r="BG47" s="214"/>
      <c r="BH47" s="214"/>
      <c r="BI47" s="214"/>
      <c r="BJ47" s="214"/>
      <c r="BK47" s="214"/>
      <c r="BL47" s="214"/>
      <c r="BM47" s="214"/>
      <c r="BN47" s="214"/>
      <c r="BO47" s="214"/>
      <c r="BP47" s="214"/>
      <c r="BQ47" s="214"/>
      <c r="BR47" s="214"/>
      <c r="BS47" s="214"/>
      <c r="BT47" s="214"/>
      <c r="BU47" s="214"/>
      <c r="BV47" s="214"/>
      <c r="BW47" s="214"/>
      <c r="BX47" s="214"/>
      <c r="BY47" s="214"/>
      <c r="BZ47" s="214"/>
      <c r="CA47" s="214"/>
      <c r="CB47" s="214"/>
      <c r="CC47" s="214"/>
      <c r="CD47" s="214"/>
      <c r="CE47" s="214"/>
      <c r="CF47" s="214"/>
      <c r="CG47" s="214"/>
      <c r="CH47" s="214"/>
      <c r="CI47" s="214"/>
      <c r="CJ47" s="214"/>
      <c r="CK47" s="214"/>
      <c r="CL47" s="214"/>
      <c r="CM47" s="214"/>
      <c r="CN47" s="214"/>
      <c r="CO47" s="214"/>
      <c r="CP47" s="214"/>
      <c r="CQ47" s="214"/>
      <c r="CR47" s="214"/>
      <c r="CS47" s="214"/>
      <c r="CT47" s="214"/>
      <c r="CU47" s="214"/>
      <c r="CV47" s="214"/>
      <c r="CW47" s="214"/>
      <c r="CX47" s="214"/>
      <c r="CY47" s="214"/>
      <c r="CZ47" s="214"/>
      <c r="DA47" s="214"/>
      <c r="DB47" s="214"/>
      <c r="DC47" s="214"/>
      <c r="DD47" s="214"/>
      <c r="DE47" s="214"/>
      <c r="DF47" s="214"/>
      <c r="DG47" s="214"/>
      <c r="DH47" s="214"/>
      <c r="DI47" s="214"/>
      <c r="DJ47" s="214"/>
      <c r="DK47" s="214"/>
      <c r="DL47" s="214"/>
      <c r="DM47" s="214"/>
      <c r="DN47" s="214"/>
      <c r="DO47" s="214"/>
      <c r="DP47" s="214"/>
      <c r="DQ47" s="214"/>
      <c r="DR47" s="214"/>
      <c r="DS47" s="214"/>
      <c r="DT47" s="214"/>
      <c r="DU47" s="214"/>
      <c r="DV47" s="214"/>
      <c r="DW47" s="214"/>
      <c r="DX47" s="214"/>
      <c r="DY47" s="214"/>
      <c r="DZ47" s="214"/>
      <c r="EA47" s="214"/>
      <c r="EB47" s="214"/>
      <c r="EC47" s="214"/>
      <c r="ED47" s="214"/>
      <c r="EE47" s="214"/>
      <c r="EF47" s="214"/>
      <c r="EG47" s="214"/>
      <c r="EH47" s="214"/>
      <c r="EI47" s="214"/>
      <c r="EJ47" s="214"/>
      <c r="EK47" s="214"/>
      <c r="EL47" s="214"/>
      <c r="EM47" s="214"/>
      <c r="EN47" s="214"/>
      <c r="EO47" s="214"/>
      <c r="EP47" s="214"/>
      <c r="EQ47" s="214"/>
      <c r="ER47" s="214"/>
      <c r="ES47" s="214"/>
      <c r="ET47" s="214"/>
      <c r="EU47" s="214"/>
      <c r="EV47" s="214"/>
      <c r="EW47" s="214"/>
      <c r="EX47" s="214"/>
      <c r="EY47" s="214"/>
      <c r="EZ47" s="214"/>
      <c r="FA47" s="214"/>
      <c r="FB47" s="214"/>
      <c r="FC47" s="214"/>
      <c r="FD47" s="214"/>
      <c r="FE47" s="214"/>
      <c r="FF47" s="214"/>
      <c r="FG47" s="214"/>
      <c r="FH47" s="214"/>
      <c r="FI47" s="214"/>
      <c r="FJ47" s="214"/>
      <c r="FK47" s="214"/>
      <c r="FL47" s="214"/>
      <c r="FM47" s="214"/>
    </row>
    <row r="48" spans="1:169" x14ac:dyDescent="0.25">
      <c r="A48" s="464">
        <f>'Datos de condiciones'!A26</f>
        <v>23</v>
      </c>
      <c r="B48" s="465" t="str">
        <f>'Datos de condiciones'!B26</f>
        <v/>
      </c>
      <c r="C48" s="466" t="str">
        <f>'Datos de condiciones'!C26</f>
        <v/>
      </c>
      <c r="D48" s="467" t="str">
        <f>'Datos de condiciones'!D26</f>
        <v/>
      </c>
      <c r="E48" s="467" t="str">
        <f>'Datos de condiciones'!E26</f>
        <v/>
      </c>
      <c r="F48" s="467" t="str">
        <f>'Datos de condiciones'!F26</f>
        <v/>
      </c>
      <c r="G48" s="468" t="str">
        <f>'Datos de condiciones'!G26</f>
        <v/>
      </c>
      <c r="H48" s="463" t="str">
        <f>'CERTIFICADO 1'!D28</f>
        <v/>
      </c>
      <c r="I48" s="463" t="str">
        <f>'CERTIFICADO 1'!E28</f>
        <v/>
      </c>
      <c r="J48" s="469" t="str">
        <f>'CERTIFICADO 1'!F28</f>
        <v/>
      </c>
      <c r="K48" s="214"/>
      <c r="L48" s="470" t="str">
        <f>'CERTIFICADO 1'!A28</f>
        <v/>
      </c>
      <c r="M48" s="462" t="str">
        <f>'CERTIFICADO 1'!B28</f>
        <v/>
      </c>
      <c r="N48" s="463" t="str">
        <f>'CERTIFICADO 1'!C28</f>
        <v/>
      </c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214"/>
      <c r="AG48" s="214"/>
      <c r="AH48" s="214"/>
      <c r="AI48" s="214"/>
      <c r="AJ48" s="214"/>
      <c r="AK48" s="214"/>
      <c r="AL48" s="214"/>
      <c r="AM48" s="214"/>
      <c r="AN48" s="214"/>
      <c r="AO48" s="214"/>
      <c r="AP48" s="214"/>
      <c r="AQ48" s="214"/>
      <c r="AR48" s="214"/>
      <c r="AS48" s="214"/>
      <c r="AT48" s="214"/>
      <c r="AU48" s="214"/>
      <c r="AV48" s="214"/>
      <c r="AW48" s="214"/>
      <c r="AX48" s="214"/>
      <c r="AY48" s="214"/>
      <c r="AZ48" s="214"/>
      <c r="BA48" s="214"/>
      <c r="BB48" s="214"/>
      <c r="BC48" s="214"/>
      <c r="BD48" s="214"/>
      <c r="BE48" s="214"/>
      <c r="BF48" s="214"/>
      <c r="BG48" s="214"/>
      <c r="BH48" s="214"/>
      <c r="BI48" s="214"/>
      <c r="BJ48" s="214"/>
      <c r="BK48" s="214"/>
      <c r="BL48" s="214"/>
      <c r="BM48" s="214"/>
      <c r="BN48" s="214"/>
      <c r="BO48" s="214"/>
      <c r="BP48" s="214"/>
      <c r="BQ48" s="214"/>
      <c r="BR48" s="214"/>
      <c r="BS48" s="214"/>
      <c r="BT48" s="214"/>
      <c r="BU48" s="214"/>
      <c r="BV48" s="214"/>
      <c r="BW48" s="214"/>
      <c r="BX48" s="214"/>
      <c r="BY48" s="214"/>
      <c r="BZ48" s="214"/>
      <c r="CA48" s="214"/>
      <c r="CB48" s="214"/>
      <c r="CC48" s="214"/>
      <c r="CD48" s="214"/>
      <c r="CE48" s="214"/>
      <c r="CF48" s="214"/>
      <c r="CG48" s="214"/>
      <c r="CH48" s="214"/>
      <c r="CI48" s="214"/>
      <c r="CJ48" s="214"/>
      <c r="CK48" s="214"/>
      <c r="CL48" s="214"/>
      <c r="CM48" s="214"/>
      <c r="CN48" s="214"/>
      <c r="CO48" s="214"/>
      <c r="CP48" s="214"/>
      <c r="CQ48" s="214"/>
      <c r="CR48" s="214"/>
      <c r="CS48" s="214"/>
      <c r="CT48" s="214"/>
      <c r="CU48" s="214"/>
      <c r="CV48" s="214"/>
      <c r="CW48" s="214"/>
      <c r="CX48" s="214"/>
      <c r="CY48" s="214"/>
      <c r="CZ48" s="214"/>
      <c r="DA48" s="214"/>
      <c r="DB48" s="214"/>
      <c r="DC48" s="214"/>
      <c r="DD48" s="214"/>
      <c r="DE48" s="214"/>
      <c r="DF48" s="214"/>
      <c r="DG48" s="214"/>
      <c r="DH48" s="214"/>
      <c r="DI48" s="214"/>
      <c r="DJ48" s="214"/>
      <c r="DK48" s="214"/>
      <c r="DL48" s="214"/>
      <c r="DM48" s="214"/>
      <c r="DN48" s="214"/>
      <c r="DO48" s="214"/>
      <c r="DP48" s="214"/>
      <c r="DQ48" s="214"/>
      <c r="DR48" s="214"/>
      <c r="DS48" s="214"/>
      <c r="DT48" s="214"/>
      <c r="DU48" s="214"/>
      <c r="DV48" s="214"/>
      <c r="DW48" s="214"/>
      <c r="DX48" s="214"/>
      <c r="DY48" s="214"/>
      <c r="DZ48" s="214"/>
      <c r="EA48" s="214"/>
      <c r="EB48" s="214"/>
      <c r="EC48" s="214"/>
      <c r="ED48" s="214"/>
      <c r="EE48" s="214"/>
      <c r="EF48" s="214"/>
      <c r="EG48" s="214"/>
      <c r="EH48" s="214"/>
      <c r="EI48" s="214"/>
      <c r="EJ48" s="214"/>
      <c r="EK48" s="214"/>
      <c r="EL48" s="214"/>
      <c r="EM48" s="214"/>
      <c r="EN48" s="214"/>
      <c r="EO48" s="214"/>
      <c r="EP48" s="214"/>
      <c r="EQ48" s="214"/>
      <c r="ER48" s="214"/>
      <c r="ES48" s="214"/>
      <c r="ET48" s="214"/>
      <c r="EU48" s="214"/>
      <c r="EV48" s="214"/>
      <c r="EW48" s="214"/>
      <c r="EX48" s="214"/>
      <c r="EY48" s="214"/>
      <c r="EZ48" s="214"/>
      <c r="FA48" s="214"/>
      <c r="FB48" s="214"/>
      <c r="FC48" s="214"/>
      <c r="FD48" s="214"/>
      <c r="FE48" s="214"/>
      <c r="FF48" s="214"/>
      <c r="FG48" s="214"/>
      <c r="FH48" s="214"/>
      <c r="FI48" s="214"/>
      <c r="FJ48" s="214"/>
      <c r="FK48" s="214"/>
      <c r="FL48" s="214"/>
      <c r="FM48" s="214"/>
    </row>
    <row r="49" spans="1:169" x14ac:dyDescent="0.25">
      <c r="A49" s="464">
        <f>'Datos de condiciones'!A27</f>
        <v>24</v>
      </c>
      <c r="B49" s="465" t="str">
        <f>'Datos de condiciones'!B27</f>
        <v/>
      </c>
      <c r="C49" s="466" t="str">
        <f>'Datos de condiciones'!C27</f>
        <v/>
      </c>
      <c r="D49" s="467" t="str">
        <f>'Datos de condiciones'!D27</f>
        <v/>
      </c>
      <c r="E49" s="467" t="str">
        <f>'Datos de condiciones'!E27</f>
        <v/>
      </c>
      <c r="F49" s="467" t="str">
        <f>'Datos de condiciones'!F27</f>
        <v/>
      </c>
      <c r="G49" s="468" t="str">
        <f>'Datos de condiciones'!G27</f>
        <v/>
      </c>
      <c r="H49" s="463" t="str">
        <f>'CERTIFICADO 1'!D29</f>
        <v/>
      </c>
      <c r="I49" s="463" t="str">
        <f>'CERTIFICADO 1'!E29</f>
        <v/>
      </c>
      <c r="J49" s="469" t="str">
        <f>'CERTIFICADO 1'!F29</f>
        <v/>
      </c>
      <c r="K49" s="214"/>
      <c r="L49" s="470" t="str">
        <f>'CERTIFICADO 1'!A29</f>
        <v/>
      </c>
      <c r="M49" s="462" t="str">
        <f>'CERTIFICADO 1'!B29</f>
        <v/>
      </c>
      <c r="N49" s="463" t="str">
        <f>'CERTIFICADO 1'!C29</f>
        <v/>
      </c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214"/>
      <c r="AG49" s="214"/>
      <c r="AH49" s="214"/>
      <c r="AI49" s="214"/>
      <c r="AJ49" s="214"/>
      <c r="AK49" s="214"/>
      <c r="AL49" s="214"/>
      <c r="AM49" s="214"/>
      <c r="AN49" s="214"/>
      <c r="AO49" s="214"/>
      <c r="AP49" s="214"/>
      <c r="AQ49" s="214"/>
      <c r="AR49" s="214"/>
      <c r="AS49" s="214"/>
      <c r="AT49" s="214"/>
      <c r="AU49" s="214"/>
      <c r="AV49" s="214"/>
      <c r="AW49" s="214"/>
      <c r="AX49" s="214"/>
      <c r="AY49" s="214"/>
      <c r="AZ49" s="214"/>
      <c r="BA49" s="214"/>
      <c r="BB49" s="214"/>
      <c r="BC49" s="214"/>
      <c r="BD49" s="214"/>
      <c r="BE49" s="214"/>
      <c r="BF49" s="214"/>
      <c r="BG49" s="214"/>
      <c r="BH49" s="214"/>
      <c r="BI49" s="214"/>
      <c r="BJ49" s="214"/>
      <c r="BK49" s="214"/>
      <c r="BL49" s="214"/>
      <c r="BM49" s="214"/>
      <c r="BN49" s="214"/>
      <c r="BO49" s="214"/>
      <c r="BP49" s="214"/>
      <c r="BQ49" s="214"/>
      <c r="BR49" s="214"/>
      <c r="BS49" s="214"/>
      <c r="BT49" s="214"/>
      <c r="BU49" s="214"/>
      <c r="BV49" s="214"/>
      <c r="BW49" s="214"/>
      <c r="BX49" s="214"/>
      <c r="BY49" s="214"/>
      <c r="BZ49" s="214"/>
      <c r="CA49" s="214"/>
      <c r="CB49" s="214"/>
      <c r="CC49" s="214"/>
      <c r="CD49" s="214"/>
      <c r="CE49" s="214"/>
      <c r="CF49" s="214"/>
      <c r="CG49" s="214"/>
      <c r="CH49" s="214"/>
      <c r="CI49" s="214"/>
      <c r="CJ49" s="214"/>
      <c r="CK49" s="214"/>
      <c r="CL49" s="214"/>
      <c r="CM49" s="214"/>
      <c r="CN49" s="214"/>
      <c r="CO49" s="214"/>
      <c r="CP49" s="214"/>
      <c r="CQ49" s="214"/>
      <c r="CR49" s="214"/>
      <c r="CS49" s="214"/>
      <c r="CT49" s="214"/>
      <c r="CU49" s="214"/>
      <c r="CV49" s="214"/>
      <c r="CW49" s="214"/>
      <c r="CX49" s="214"/>
      <c r="CY49" s="214"/>
      <c r="CZ49" s="214"/>
      <c r="DA49" s="214"/>
      <c r="DB49" s="214"/>
      <c r="DC49" s="214"/>
      <c r="DD49" s="214"/>
      <c r="DE49" s="214"/>
      <c r="DF49" s="214"/>
      <c r="DG49" s="214"/>
      <c r="DH49" s="214"/>
      <c r="DI49" s="214"/>
      <c r="DJ49" s="214"/>
      <c r="DK49" s="214"/>
      <c r="DL49" s="214"/>
      <c r="DM49" s="214"/>
      <c r="DN49" s="214"/>
      <c r="DO49" s="214"/>
      <c r="DP49" s="214"/>
      <c r="DQ49" s="214"/>
      <c r="DR49" s="214"/>
      <c r="DS49" s="214"/>
      <c r="DT49" s="214"/>
      <c r="DU49" s="214"/>
      <c r="DV49" s="214"/>
      <c r="DW49" s="214"/>
      <c r="DX49" s="214"/>
      <c r="DY49" s="214"/>
      <c r="DZ49" s="214"/>
      <c r="EA49" s="214"/>
      <c r="EB49" s="214"/>
      <c r="EC49" s="214"/>
      <c r="ED49" s="214"/>
      <c r="EE49" s="214"/>
      <c r="EF49" s="214"/>
      <c r="EG49" s="214"/>
      <c r="EH49" s="214"/>
      <c r="EI49" s="214"/>
      <c r="EJ49" s="214"/>
      <c r="EK49" s="214"/>
      <c r="EL49" s="214"/>
      <c r="EM49" s="214"/>
      <c r="EN49" s="214"/>
      <c r="EO49" s="214"/>
      <c r="EP49" s="214"/>
      <c r="EQ49" s="214"/>
      <c r="ER49" s="214"/>
      <c r="ES49" s="214"/>
      <c r="ET49" s="214"/>
      <c r="EU49" s="214"/>
      <c r="EV49" s="214"/>
      <c r="EW49" s="214"/>
      <c r="EX49" s="214"/>
      <c r="EY49" s="214"/>
      <c r="EZ49" s="214"/>
      <c r="FA49" s="214"/>
      <c r="FB49" s="214"/>
      <c r="FC49" s="214"/>
      <c r="FD49" s="214"/>
      <c r="FE49" s="214"/>
      <c r="FF49" s="214"/>
      <c r="FG49" s="214"/>
      <c r="FH49" s="214"/>
      <c r="FI49" s="214"/>
      <c r="FJ49" s="214"/>
      <c r="FK49" s="214"/>
      <c r="FL49" s="214"/>
      <c r="FM49" s="214"/>
    </row>
    <row r="50" spans="1:169" x14ac:dyDescent="0.25">
      <c r="A50" s="464">
        <f>'Datos de condiciones'!A28</f>
        <v>25</v>
      </c>
      <c r="B50" s="465" t="str">
        <f>'Datos de condiciones'!B28</f>
        <v/>
      </c>
      <c r="C50" s="466" t="str">
        <f>'Datos de condiciones'!C28</f>
        <v/>
      </c>
      <c r="D50" s="467" t="str">
        <f>'Datos de condiciones'!D28</f>
        <v/>
      </c>
      <c r="E50" s="467" t="str">
        <f>'Datos de condiciones'!E28</f>
        <v/>
      </c>
      <c r="F50" s="467" t="str">
        <f>'Datos de condiciones'!F28</f>
        <v/>
      </c>
      <c r="G50" s="468" t="str">
        <f>'Datos de condiciones'!G28</f>
        <v/>
      </c>
      <c r="H50" s="463" t="str">
        <f>'CERTIFICADO 1'!D30</f>
        <v/>
      </c>
      <c r="I50" s="463" t="str">
        <f>'CERTIFICADO 1'!E30</f>
        <v/>
      </c>
      <c r="J50" s="469" t="str">
        <f>'CERTIFICADO 1'!F30</f>
        <v/>
      </c>
      <c r="K50" s="214"/>
      <c r="L50" s="470" t="str">
        <f>'CERTIFICADO 1'!A30</f>
        <v/>
      </c>
      <c r="M50" s="462" t="str">
        <f>'CERTIFICADO 1'!B30</f>
        <v/>
      </c>
      <c r="N50" s="463" t="str">
        <f>'CERTIFICADO 1'!C30</f>
        <v/>
      </c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214"/>
      <c r="AG50" s="214"/>
      <c r="AH50" s="214"/>
      <c r="AI50" s="214"/>
      <c r="AJ50" s="214"/>
      <c r="AK50" s="214"/>
      <c r="AL50" s="214"/>
      <c r="AM50" s="214"/>
      <c r="AN50" s="214"/>
      <c r="AO50" s="214"/>
      <c r="AP50" s="214"/>
      <c r="AQ50" s="214"/>
      <c r="AR50" s="214"/>
      <c r="AS50" s="214"/>
      <c r="AT50" s="214"/>
      <c r="AU50" s="214"/>
      <c r="AV50" s="214"/>
      <c r="AW50" s="214"/>
      <c r="AX50" s="214"/>
      <c r="AY50" s="214"/>
      <c r="AZ50" s="214"/>
      <c r="BA50" s="214"/>
      <c r="BB50" s="214"/>
      <c r="BC50" s="214"/>
      <c r="BD50" s="214"/>
      <c r="BE50" s="214"/>
      <c r="BF50" s="214"/>
      <c r="BG50" s="214"/>
      <c r="BH50" s="214"/>
      <c r="BI50" s="214"/>
      <c r="BJ50" s="214"/>
      <c r="BK50" s="214"/>
      <c r="BL50" s="214"/>
      <c r="BM50" s="214"/>
      <c r="BN50" s="214"/>
      <c r="BO50" s="214"/>
      <c r="BP50" s="214"/>
      <c r="BQ50" s="214"/>
      <c r="BR50" s="214"/>
      <c r="BS50" s="214"/>
      <c r="BT50" s="214"/>
      <c r="BU50" s="214"/>
      <c r="BV50" s="214"/>
      <c r="BW50" s="214"/>
      <c r="BX50" s="214"/>
      <c r="BY50" s="214"/>
      <c r="BZ50" s="214"/>
      <c r="CA50" s="214"/>
      <c r="CB50" s="214"/>
      <c r="CC50" s="214"/>
      <c r="CD50" s="214"/>
      <c r="CE50" s="214"/>
      <c r="CF50" s="214"/>
      <c r="CG50" s="214"/>
      <c r="CH50" s="214"/>
      <c r="CI50" s="214"/>
      <c r="CJ50" s="214"/>
      <c r="CK50" s="214"/>
      <c r="CL50" s="214"/>
      <c r="CM50" s="214"/>
      <c r="CN50" s="214"/>
      <c r="CO50" s="214"/>
      <c r="CP50" s="214"/>
      <c r="CQ50" s="214"/>
      <c r="CR50" s="214"/>
      <c r="CS50" s="214"/>
      <c r="CT50" s="214"/>
      <c r="CU50" s="214"/>
      <c r="CV50" s="214"/>
      <c r="CW50" s="214"/>
      <c r="CX50" s="214"/>
      <c r="CY50" s="214"/>
      <c r="CZ50" s="214"/>
      <c r="DA50" s="214"/>
      <c r="DB50" s="214"/>
      <c r="DC50" s="214"/>
      <c r="DD50" s="214"/>
      <c r="DE50" s="214"/>
      <c r="DF50" s="214"/>
      <c r="DG50" s="214"/>
      <c r="DH50" s="214"/>
      <c r="DI50" s="214"/>
      <c r="DJ50" s="214"/>
      <c r="DK50" s="214"/>
      <c r="DL50" s="214"/>
      <c r="DM50" s="214"/>
      <c r="DN50" s="214"/>
      <c r="DO50" s="214"/>
      <c r="DP50" s="214"/>
      <c r="DQ50" s="214"/>
      <c r="DR50" s="214"/>
      <c r="DS50" s="214"/>
      <c r="DT50" s="214"/>
      <c r="DU50" s="214"/>
      <c r="DV50" s="214"/>
      <c r="DW50" s="214"/>
      <c r="DX50" s="214"/>
      <c r="DY50" s="214"/>
      <c r="DZ50" s="214"/>
      <c r="EA50" s="214"/>
      <c r="EB50" s="214"/>
      <c r="EC50" s="214"/>
      <c r="ED50" s="214"/>
      <c r="EE50" s="214"/>
      <c r="EF50" s="214"/>
      <c r="EG50" s="214"/>
      <c r="EH50" s="214"/>
      <c r="EI50" s="214"/>
      <c r="EJ50" s="214"/>
      <c r="EK50" s="214"/>
      <c r="EL50" s="214"/>
      <c r="EM50" s="214"/>
      <c r="EN50" s="214"/>
      <c r="EO50" s="214"/>
      <c r="EP50" s="214"/>
      <c r="EQ50" s="214"/>
      <c r="ER50" s="214"/>
      <c r="ES50" s="214"/>
      <c r="ET50" s="214"/>
      <c r="EU50" s="214"/>
      <c r="EV50" s="214"/>
      <c r="EW50" s="214"/>
      <c r="EX50" s="214"/>
      <c r="EY50" s="214"/>
      <c r="EZ50" s="214"/>
      <c r="FA50" s="214"/>
      <c r="FB50" s="214"/>
      <c r="FC50" s="214"/>
      <c r="FD50" s="214"/>
      <c r="FE50" s="214"/>
      <c r="FF50" s="214"/>
      <c r="FG50" s="214"/>
      <c r="FH50" s="214"/>
      <c r="FI50" s="214"/>
      <c r="FJ50" s="214"/>
      <c r="FK50" s="214"/>
      <c r="FL50" s="214"/>
      <c r="FM50" s="214"/>
    </row>
    <row r="51" spans="1:169" x14ac:dyDescent="0.25">
      <c r="A51" s="464">
        <f>'Datos de condiciones'!A29</f>
        <v>26</v>
      </c>
      <c r="B51" s="465" t="str">
        <f>'Datos de condiciones'!B29</f>
        <v/>
      </c>
      <c r="C51" s="466" t="str">
        <f>'Datos de condiciones'!C29</f>
        <v/>
      </c>
      <c r="D51" s="467" t="str">
        <f>'Datos de condiciones'!D29</f>
        <v/>
      </c>
      <c r="E51" s="467" t="str">
        <f>'Datos de condiciones'!E29</f>
        <v/>
      </c>
      <c r="F51" s="467" t="str">
        <f>'Datos de condiciones'!F29</f>
        <v/>
      </c>
      <c r="G51" s="468" t="str">
        <f>'Datos de condiciones'!G29</f>
        <v/>
      </c>
      <c r="H51" s="463" t="str">
        <f>'CERTIFICADO 1'!D31</f>
        <v/>
      </c>
      <c r="I51" s="463" t="str">
        <f>'CERTIFICADO 1'!E31</f>
        <v/>
      </c>
      <c r="J51" s="469" t="str">
        <f>'CERTIFICADO 1'!F31</f>
        <v/>
      </c>
      <c r="K51" s="214"/>
      <c r="L51" s="470" t="str">
        <f>'CERTIFICADO 1'!A31</f>
        <v/>
      </c>
      <c r="M51" s="462" t="str">
        <f>'CERTIFICADO 1'!B31</f>
        <v/>
      </c>
      <c r="N51" s="463" t="str">
        <f>'CERTIFICADO 1'!C31</f>
        <v/>
      </c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4"/>
      <c r="AH51" s="214"/>
      <c r="AI51" s="214"/>
      <c r="AJ51" s="214"/>
      <c r="AK51" s="214"/>
      <c r="AL51" s="214"/>
      <c r="AM51" s="214"/>
      <c r="AN51" s="214"/>
      <c r="AO51" s="214"/>
      <c r="AP51" s="214"/>
      <c r="AQ51" s="214"/>
      <c r="AR51" s="214"/>
      <c r="AS51" s="214"/>
      <c r="AT51" s="214"/>
      <c r="AU51" s="214"/>
      <c r="AV51" s="214"/>
      <c r="AW51" s="214"/>
      <c r="AX51" s="214"/>
      <c r="AY51" s="214"/>
      <c r="AZ51" s="214"/>
      <c r="BA51" s="214"/>
      <c r="BB51" s="214"/>
      <c r="BC51" s="214"/>
      <c r="BD51" s="214"/>
      <c r="BE51" s="214"/>
      <c r="BF51" s="214"/>
      <c r="BG51" s="214"/>
      <c r="BH51" s="214"/>
      <c r="BI51" s="214"/>
      <c r="BJ51" s="214"/>
      <c r="BK51" s="214"/>
      <c r="BL51" s="214"/>
      <c r="BM51" s="214"/>
      <c r="BN51" s="214"/>
      <c r="BO51" s="214"/>
      <c r="BP51" s="214"/>
      <c r="BQ51" s="214"/>
      <c r="BR51" s="214"/>
      <c r="BS51" s="214"/>
      <c r="BT51" s="214"/>
      <c r="BU51" s="214"/>
      <c r="BV51" s="214"/>
      <c r="BW51" s="214"/>
      <c r="BX51" s="214"/>
      <c r="BY51" s="214"/>
      <c r="BZ51" s="214"/>
      <c r="CA51" s="214"/>
      <c r="CB51" s="214"/>
      <c r="CC51" s="214"/>
      <c r="CD51" s="214"/>
      <c r="CE51" s="214"/>
      <c r="CF51" s="214"/>
      <c r="CG51" s="214"/>
      <c r="CH51" s="214"/>
      <c r="CI51" s="214"/>
      <c r="CJ51" s="214"/>
      <c r="CK51" s="214"/>
      <c r="CL51" s="214"/>
      <c r="CM51" s="214"/>
      <c r="CN51" s="214"/>
      <c r="CO51" s="214"/>
      <c r="CP51" s="214"/>
      <c r="CQ51" s="214"/>
      <c r="CR51" s="214"/>
      <c r="CS51" s="214"/>
      <c r="CT51" s="214"/>
      <c r="CU51" s="214"/>
      <c r="CV51" s="214"/>
      <c r="CW51" s="214"/>
      <c r="CX51" s="214"/>
      <c r="CY51" s="214"/>
      <c r="CZ51" s="214"/>
      <c r="DA51" s="214"/>
      <c r="DB51" s="214"/>
      <c r="DC51" s="214"/>
      <c r="DD51" s="214"/>
      <c r="DE51" s="214"/>
      <c r="DF51" s="214"/>
      <c r="DG51" s="214"/>
      <c r="DH51" s="214"/>
      <c r="DI51" s="214"/>
      <c r="DJ51" s="214"/>
      <c r="DK51" s="214"/>
      <c r="DL51" s="214"/>
      <c r="DM51" s="214"/>
      <c r="DN51" s="214"/>
      <c r="DO51" s="214"/>
      <c r="DP51" s="214"/>
      <c r="DQ51" s="214"/>
      <c r="DR51" s="214"/>
      <c r="DS51" s="214"/>
      <c r="DT51" s="214"/>
      <c r="DU51" s="214"/>
      <c r="DV51" s="214"/>
      <c r="DW51" s="214"/>
      <c r="DX51" s="214"/>
      <c r="DY51" s="214"/>
      <c r="DZ51" s="214"/>
      <c r="EA51" s="214"/>
      <c r="EB51" s="214"/>
      <c r="EC51" s="214"/>
      <c r="ED51" s="214"/>
      <c r="EE51" s="214"/>
      <c r="EF51" s="214"/>
      <c r="EG51" s="214"/>
      <c r="EH51" s="214"/>
      <c r="EI51" s="214"/>
      <c r="EJ51" s="214"/>
      <c r="EK51" s="214"/>
      <c r="EL51" s="214"/>
      <c r="EM51" s="214"/>
      <c r="EN51" s="214"/>
      <c r="EO51" s="214"/>
      <c r="EP51" s="214"/>
      <c r="EQ51" s="214"/>
      <c r="ER51" s="214"/>
      <c r="ES51" s="214"/>
      <c r="ET51" s="214"/>
      <c r="EU51" s="214"/>
      <c r="EV51" s="214"/>
      <c r="EW51" s="214"/>
      <c r="EX51" s="214"/>
      <c r="EY51" s="214"/>
      <c r="EZ51" s="214"/>
      <c r="FA51" s="214"/>
      <c r="FB51" s="214"/>
      <c r="FC51" s="214"/>
      <c r="FD51" s="214"/>
      <c r="FE51" s="214"/>
      <c r="FF51" s="214"/>
      <c r="FG51" s="214"/>
      <c r="FH51" s="214"/>
      <c r="FI51" s="214"/>
      <c r="FJ51" s="214"/>
      <c r="FK51" s="214"/>
      <c r="FL51" s="214"/>
      <c r="FM51" s="214"/>
    </row>
    <row r="52" spans="1:169" x14ac:dyDescent="0.25">
      <c r="A52" s="464">
        <f>'Datos de condiciones'!A30</f>
        <v>27</v>
      </c>
      <c r="B52" s="465" t="str">
        <f>'Datos de condiciones'!B30</f>
        <v/>
      </c>
      <c r="C52" s="466" t="str">
        <f>'Datos de condiciones'!C30</f>
        <v/>
      </c>
      <c r="D52" s="467" t="str">
        <f>'Datos de condiciones'!D30</f>
        <v/>
      </c>
      <c r="E52" s="467" t="str">
        <f>'Datos de condiciones'!E30</f>
        <v/>
      </c>
      <c r="F52" s="467" t="str">
        <f>'Datos de condiciones'!F30</f>
        <v/>
      </c>
      <c r="G52" s="468" t="str">
        <f>'Datos de condiciones'!G30</f>
        <v/>
      </c>
      <c r="H52" s="463" t="str">
        <f>'CERTIFICADO 1'!D32</f>
        <v/>
      </c>
      <c r="I52" s="463" t="str">
        <f>'CERTIFICADO 1'!E32</f>
        <v/>
      </c>
      <c r="J52" s="469" t="str">
        <f>'CERTIFICADO 1'!F32</f>
        <v/>
      </c>
      <c r="K52" s="214"/>
      <c r="L52" s="470" t="str">
        <f>'CERTIFICADO 1'!A32</f>
        <v/>
      </c>
      <c r="M52" s="462" t="str">
        <f>'CERTIFICADO 1'!B32</f>
        <v/>
      </c>
      <c r="N52" s="463" t="str">
        <f>'CERTIFICADO 1'!C32</f>
        <v/>
      </c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214"/>
      <c r="AG52" s="214"/>
      <c r="AH52" s="214"/>
      <c r="AI52" s="214"/>
      <c r="AJ52" s="214"/>
      <c r="AK52" s="214"/>
      <c r="AL52" s="214"/>
      <c r="AM52" s="214"/>
      <c r="AN52" s="214"/>
      <c r="AO52" s="214"/>
      <c r="AP52" s="214"/>
      <c r="AQ52" s="214"/>
      <c r="AR52" s="214"/>
      <c r="AS52" s="214"/>
      <c r="AT52" s="214"/>
      <c r="AU52" s="214"/>
      <c r="AV52" s="214"/>
      <c r="AW52" s="214"/>
      <c r="AX52" s="214"/>
      <c r="AY52" s="214"/>
      <c r="AZ52" s="214"/>
      <c r="BA52" s="214"/>
      <c r="BB52" s="214"/>
      <c r="BC52" s="214"/>
      <c r="BD52" s="214"/>
      <c r="BE52" s="214"/>
      <c r="BF52" s="214"/>
      <c r="BG52" s="214"/>
      <c r="BH52" s="214"/>
      <c r="BI52" s="214"/>
      <c r="BJ52" s="214"/>
      <c r="BK52" s="214"/>
      <c r="BL52" s="214"/>
      <c r="BM52" s="214"/>
      <c r="BN52" s="214"/>
      <c r="BO52" s="214"/>
      <c r="BP52" s="214"/>
      <c r="BQ52" s="214"/>
      <c r="BR52" s="214"/>
      <c r="BS52" s="214"/>
      <c r="BT52" s="214"/>
      <c r="BU52" s="214"/>
      <c r="BV52" s="214"/>
      <c r="BW52" s="214"/>
      <c r="BX52" s="214"/>
      <c r="BY52" s="214"/>
      <c r="BZ52" s="214"/>
      <c r="CA52" s="214"/>
      <c r="CB52" s="214"/>
      <c r="CC52" s="214"/>
      <c r="CD52" s="214"/>
      <c r="CE52" s="214"/>
      <c r="CF52" s="214"/>
      <c r="CG52" s="214"/>
      <c r="CH52" s="214"/>
      <c r="CI52" s="214"/>
      <c r="CJ52" s="214"/>
      <c r="CK52" s="214"/>
      <c r="CL52" s="214"/>
      <c r="CM52" s="214"/>
      <c r="CN52" s="214"/>
      <c r="CO52" s="214"/>
      <c r="CP52" s="214"/>
      <c r="CQ52" s="214"/>
      <c r="CR52" s="214"/>
      <c r="CS52" s="214"/>
      <c r="CT52" s="214"/>
      <c r="CU52" s="214"/>
      <c r="CV52" s="214"/>
      <c r="CW52" s="214"/>
      <c r="CX52" s="214"/>
      <c r="CY52" s="214"/>
      <c r="CZ52" s="214"/>
      <c r="DA52" s="214"/>
      <c r="DB52" s="214"/>
      <c r="DC52" s="214"/>
      <c r="DD52" s="214"/>
      <c r="DE52" s="214"/>
      <c r="DF52" s="214"/>
      <c r="DG52" s="214"/>
      <c r="DH52" s="214"/>
      <c r="DI52" s="214"/>
      <c r="DJ52" s="214"/>
      <c r="DK52" s="214"/>
      <c r="DL52" s="214"/>
      <c r="DM52" s="214"/>
      <c r="DN52" s="214"/>
      <c r="DO52" s="214"/>
      <c r="DP52" s="214"/>
      <c r="DQ52" s="214"/>
      <c r="DR52" s="214"/>
      <c r="DS52" s="214"/>
      <c r="DT52" s="214"/>
      <c r="DU52" s="214"/>
      <c r="DV52" s="214"/>
      <c r="DW52" s="214"/>
      <c r="DX52" s="214"/>
      <c r="DY52" s="214"/>
      <c r="DZ52" s="214"/>
      <c r="EA52" s="214"/>
      <c r="EB52" s="214"/>
      <c r="EC52" s="214"/>
      <c r="ED52" s="214"/>
      <c r="EE52" s="214"/>
      <c r="EF52" s="214"/>
      <c r="EG52" s="214"/>
      <c r="EH52" s="214"/>
      <c r="EI52" s="214"/>
      <c r="EJ52" s="214"/>
      <c r="EK52" s="214"/>
      <c r="EL52" s="214"/>
      <c r="EM52" s="214"/>
      <c r="EN52" s="214"/>
      <c r="EO52" s="214"/>
      <c r="EP52" s="214"/>
      <c r="EQ52" s="214"/>
      <c r="ER52" s="214"/>
      <c r="ES52" s="214"/>
      <c r="ET52" s="214"/>
      <c r="EU52" s="214"/>
      <c r="EV52" s="214"/>
      <c r="EW52" s="214"/>
      <c r="EX52" s="214"/>
      <c r="EY52" s="214"/>
      <c r="EZ52" s="214"/>
      <c r="FA52" s="214"/>
      <c r="FB52" s="214"/>
      <c r="FC52" s="214"/>
      <c r="FD52" s="214"/>
      <c r="FE52" s="214"/>
      <c r="FF52" s="214"/>
      <c r="FG52" s="214"/>
      <c r="FH52" s="214"/>
      <c r="FI52" s="214"/>
      <c r="FJ52" s="214"/>
      <c r="FK52" s="214"/>
      <c r="FL52" s="214"/>
      <c r="FM52" s="214"/>
    </row>
    <row r="53" spans="1:169" x14ac:dyDescent="0.25">
      <c r="A53" s="464">
        <f>'Datos de condiciones'!A31</f>
        <v>28</v>
      </c>
      <c r="B53" s="465" t="str">
        <f>'Datos de condiciones'!B31</f>
        <v/>
      </c>
      <c r="C53" s="466" t="str">
        <f>'Datos de condiciones'!C31</f>
        <v/>
      </c>
      <c r="D53" s="467" t="str">
        <f>'Datos de condiciones'!D31</f>
        <v/>
      </c>
      <c r="E53" s="467" t="str">
        <f>'Datos de condiciones'!E31</f>
        <v/>
      </c>
      <c r="F53" s="467" t="str">
        <f>'Datos de condiciones'!F31</f>
        <v/>
      </c>
      <c r="G53" s="468" t="str">
        <f>'Datos de condiciones'!G31</f>
        <v/>
      </c>
      <c r="H53" s="463" t="str">
        <f>'CERTIFICADO 1'!D33</f>
        <v/>
      </c>
      <c r="I53" s="463" t="str">
        <f>'CERTIFICADO 1'!E33</f>
        <v/>
      </c>
      <c r="J53" s="469" t="str">
        <f>'CERTIFICADO 1'!F33</f>
        <v/>
      </c>
      <c r="K53" s="214"/>
      <c r="L53" s="470" t="str">
        <f>'CERTIFICADO 1'!A33</f>
        <v/>
      </c>
      <c r="M53" s="462" t="str">
        <f>'CERTIFICADO 1'!B33</f>
        <v/>
      </c>
      <c r="N53" s="463" t="str">
        <f>'CERTIFICADO 1'!C33</f>
        <v/>
      </c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4"/>
      <c r="AP53" s="214"/>
      <c r="AQ53" s="214"/>
      <c r="AR53" s="214"/>
      <c r="AS53" s="214"/>
      <c r="AT53" s="214"/>
      <c r="AU53" s="214"/>
      <c r="AV53" s="214"/>
      <c r="AW53" s="214"/>
      <c r="AX53" s="214"/>
      <c r="AY53" s="214"/>
      <c r="AZ53" s="214"/>
      <c r="BA53" s="214"/>
      <c r="BB53" s="214"/>
      <c r="BC53" s="214"/>
      <c r="BD53" s="214"/>
      <c r="BE53" s="214"/>
      <c r="BF53" s="214"/>
      <c r="BG53" s="214"/>
      <c r="BH53" s="214"/>
      <c r="BI53" s="214"/>
      <c r="BJ53" s="214"/>
      <c r="BK53" s="214"/>
      <c r="BL53" s="214"/>
      <c r="BM53" s="214"/>
      <c r="BN53" s="214"/>
      <c r="BO53" s="214"/>
      <c r="BP53" s="214"/>
      <c r="BQ53" s="214"/>
      <c r="BR53" s="214"/>
      <c r="BS53" s="214"/>
      <c r="BT53" s="214"/>
      <c r="BU53" s="214"/>
      <c r="BV53" s="214"/>
      <c r="BW53" s="214"/>
      <c r="BX53" s="214"/>
      <c r="BY53" s="214"/>
      <c r="BZ53" s="214"/>
      <c r="CA53" s="214"/>
      <c r="CB53" s="214"/>
      <c r="CC53" s="214"/>
      <c r="CD53" s="214"/>
      <c r="CE53" s="214"/>
      <c r="CF53" s="214"/>
      <c r="CG53" s="214"/>
      <c r="CH53" s="214"/>
      <c r="CI53" s="214"/>
      <c r="CJ53" s="214"/>
      <c r="CK53" s="214"/>
      <c r="CL53" s="214"/>
      <c r="CM53" s="214"/>
      <c r="CN53" s="214"/>
      <c r="CO53" s="214"/>
      <c r="CP53" s="214"/>
      <c r="CQ53" s="214"/>
      <c r="CR53" s="214"/>
      <c r="CS53" s="214"/>
      <c r="CT53" s="214"/>
      <c r="CU53" s="214"/>
      <c r="CV53" s="214"/>
      <c r="CW53" s="214"/>
      <c r="CX53" s="214"/>
      <c r="CY53" s="214"/>
      <c r="CZ53" s="214"/>
      <c r="DA53" s="214"/>
      <c r="DB53" s="214"/>
      <c r="DC53" s="214"/>
      <c r="DD53" s="214"/>
      <c r="DE53" s="214"/>
      <c r="DF53" s="214"/>
      <c r="DG53" s="214"/>
      <c r="DH53" s="214"/>
      <c r="DI53" s="214"/>
      <c r="DJ53" s="214"/>
      <c r="DK53" s="214"/>
      <c r="DL53" s="214"/>
      <c r="DM53" s="214"/>
      <c r="DN53" s="214"/>
      <c r="DO53" s="214"/>
      <c r="DP53" s="214"/>
      <c r="DQ53" s="214"/>
      <c r="DR53" s="214"/>
      <c r="DS53" s="214"/>
      <c r="DT53" s="214"/>
      <c r="DU53" s="214"/>
      <c r="DV53" s="214"/>
      <c r="DW53" s="214"/>
      <c r="DX53" s="214"/>
      <c r="DY53" s="214"/>
      <c r="DZ53" s="214"/>
      <c r="EA53" s="214"/>
      <c r="EB53" s="214"/>
      <c r="EC53" s="214"/>
      <c r="ED53" s="214"/>
      <c r="EE53" s="214"/>
      <c r="EF53" s="214"/>
      <c r="EG53" s="214"/>
      <c r="EH53" s="214"/>
      <c r="EI53" s="214"/>
      <c r="EJ53" s="214"/>
      <c r="EK53" s="214"/>
      <c r="EL53" s="214"/>
      <c r="EM53" s="214"/>
      <c r="EN53" s="214"/>
      <c r="EO53" s="214"/>
      <c r="EP53" s="214"/>
      <c r="EQ53" s="214"/>
      <c r="ER53" s="214"/>
      <c r="ES53" s="214"/>
      <c r="ET53" s="214"/>
      <c r="EU53" s="214"/>
      <c r="EV53" s="214"/>
      <c r="EW53" s="214"/>
      <c r="EX53" s="214"/>
      <c r="EY53" s="214"/>
      <c r="EZ53" s="214"/>
      <c r="FA53" s="214"/>
      <c r="FB53" s="214"/>
      <c r="FC53" s="214"/>
      <c r="FD53" s="214"/>
      <c r="FE53" s="214"/>
      <c r="FF53" s="214"/>
      <c r="FG53" s="214"/>
      <c r="FH53" s="214"/>
      <c r="FI53" s="214"/>
      <c r="FJ53" s="214"/>
      <c r="FK53" s="214"/>
      <c r="FL53" s="214"/>
      <c r="FM53" s="214"/>
    </row>
    <row r="54" spans="1:169" x14ac:dyDescent="0.25">
      <c r="A54" s="464">
        <f>'Datos de condiciones'!A32</f>
        <v>29</v>
      </c>
      <c r="B54" s="465" t="str">
        <f>'Datos de condiciones'!B32</f>
        <v/>
      </c>
      <c r="C54" s="466" t="str">
        <f>'Datos de condiciones'!C32</f>
        <v/>
      </c>
      <c r="D54" s="467" t="str">
        <f>'Datos de condiciones'!D32</f>
        <v/>
      </c>
      <c r="E54" s="467" t="str">
        <f>'Datos de condiciones'!E32</f>
        <v/>
      </c>
      <c r="F54" s="467" t="str">
        <f>'Datos de condiciones'!F32</f>
        <v/>
      </c>
      <c r="G54" s="468" t="str">
        <f>'Datos de condiciones'!G32</f>
        <v/>
      </c>
      <c r="H54" s="463" t="str">
        <f>'CERTIFICADO 1'!D34</f>
        <v/>
      </c>
      <c r="I54" s="463" t="str">
        <f>'CERTIFICADO 1'!E34</f>
        <v/>
      </c>
      <c r="J54" s="469" t="str">
        <f>'CERTIFICADO 1'!F34</f>
        <v/>
      </c>
      <c r="K54" s="214"/>
      <c r="L54" s="470" t="str">
        <f>'CERTIFICADO 1'!A34</f>
        <v/>
      </c>
      <c r="M54" s="462" t="str">
        <f>'CERTIFICADO 1'!B34</f>
        <v/>
      </c>
      <c r="N54" s="463" t="str">
        <f>'CERTIFICADO 1'!C34</f>
        <v/>
      </c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4"/>
      <c r="AE54" s="214"/>
      <c r="AF54" s="214"/>
      <c r="AG54" s="214"/>
      <c r="AH54" s="214"/>
      <c r="AI54" s="214"/>
      <c r="AJ54" s="214"/>
      <c r="AK54" s="214"/>
      <c r="AL54" s="214"/>
      <c r="AM54" s="214"/>
      <c r="AN54" s="214"/>
      <c r="AO54" s="214"/>
      <c r="AP54" s="214"/>
      <c r="AQ54" s="214"/>
      <c r="AR54" s="214"/>
      <c r="AS54" s="214"/>
      <c r="AT54" s="214"/>
      <c r="AU54" s="214"/>
      <c r="AV54" s="214"/>
      <c r="AW54" s="214"/>
      <c r="AX54" s="214"/>
      <c r="AY54" s="214"/>
      <c r="AZ54" s="214"/>
      <c r="BA54" s="214"/>
      <c r="BB54" s="214"/>
      <c r="BC54" s="214"/>
      <c r="BD54" s="214"/>
      <c r="BE54" s="214"/>
      <c r="BF54" s="214"/>
      <c r="BG54" s="214"/>
      <c r="BH54" s="214"/>
      <c r="BI54" s="214"/>
      <c r="BJ54" s="214"/>
      <c r="BK54" s="214"/>
      <c r="BL54" s="214"/>
      <c r="BM54" s="214"/>
      <c r="BN54" s="214"/>
      <c r="BO54" s="214"/>
      <c r="BP54" s="214"/>
      <c r="BQ54" s="214"/>
      <c r="BR54" s="214"/>
      <c r="BS54" s="214"/>
      <c r="BT54" s="214"/>
      <c r="BU54" s="214"/>
      <c r="BV54" s="214"/>
      <c r="BW54" s="214"/>
      <c r="BX54" s="214"/>
      <c r="BY54" s="214"/>
      <c r="BZ54" s="214"/>
      <c r="CA54" s="214"/>
      <c r="CB54" s="214"/>
      <c r="CC54" s="214"/>
      <c r="CD54" s="214"/>
      <c r="CE54" s="214"/>
      <c r="CF54" s="214"/>
      <c r="CG54" s="214"/>
      <c r="CH54" s="214"/>
      <c r="CI54" s="214"/>
      <c r="CJ54" s="214"/>
      <c r="CK54" s="214"/>
      <c r="CL54" s="214"/>
      <c r="CM54" s="214"/>
      <c r="CN54" s="214"/>
      <c r="CO54" s="214"/>
      <c r="CP54" s="214"/>
      <c r="CQ54" s="214"/>
      <c r="CR54" s="214"/>
      <c r="CS54" s="214"/>
      <c r="CT54" s="214"/>
      <c r="CU54" s="214"/>
      <c r="CV54" s="214"/>
      <c r="CW54" s="214"/>
      <c r="CX54" s="214"/>
      <c r="CY54" s="214"/>
      <c r="CZ54" s="214"/>
      <c r="DA54" s="214"/>
      <c r="DB54" s="214"/>
      <c r="DC54" s="214"/>
      <c r="DD54" s="214"/>
      <c r="DE54" s="214"/>
      <c r="DF54" s="214"/>
      <c r="DG54" s="214"/>
      <c r="DH54" s="214"/>
      <c r="DI54" s="214"/>
      <c r="DJ54" s="214"/>
      <c r="DK54" s="214"/>
      <c r="DL54" s="214"/>
      <c r="DM54" s="214"/>
      <c r="DN54" s="214"/>
      <c r="DO54" s="214"/>
      <c r="DP54" s="214"/>
      <c r="DQ54" s="214"/>
      <c r="DR54" s="214"/>
      <c r="DS54" s="214"/>
      <c r="DT54" s="214"/>
      <c r="DU54" s="214"/>
      <c r="DV54" s="214"/>
      <c r="DW54" s="214"/>
      <c r="DX54" s="214"/>
      <c r="DY54" s="214"/>
      <c r="DZ54" s="214"/>
      <c r="EA54" s="214"/>
      <c r="EB54" s="214"/>
      <c r="EC54" s="214"/>
      <c r="ED54" s="214"/>
      <c r="EE54" s="214"/>
      <c r="EF54" s="214"/>
      <c r="EG54" s="214"/>
      <c r="EH54" s="214"/>
      <c r="EI54" s="214"/>
      <c r="EJ54" s="214"/>
      <c r="EK54" s="214"/>
      <c r="EL54" s="214"/>
      <c r="EM54" s="214"/>
      <c r="EN54" s="214"/>
      <c r="EO54" s="214"/>
      <c r="EP54" s="214"/>
      <c r="EQ54" s="214"/>
      <c r="ER54" s="214"/>
      <c r="ES54" s="214"/>
      <c r="ET54" s="214"/>
      <c r="EU54" s="214"/>
      <c r="EV54" s="214"/>
      <c r="EW54" s="214"/>
      <c r="EX54" s="214"/>
      <c r="EY54" s="214"/>
      <c r="EZ54" s="214"/>
      <c r="FA54" s="214"/>
      <c r="FB54" s="214"/>
      <c r="FC54" s="214"/>
      <c r="FD54" s="214"/>
      <c r="FE54" s="214"/>
      <c r="FF54" s="214"/>
      <c r="FG54" s="214"/>
      <c r="FH54" s="214"/>
      <c r="FI54" s="214"/>
      <c r="FJ54" s="214"/>
      <c r="FK54" s="214"/>
      <c r="FL54" s="214"/>
      <c r="FM54" s="214"/>
    </row>
    <row r="55" spans="1:169" x14ac:dyDescent="0.25">
      <c r="A55" s="464">
        <f>'Datos de condiciones'!A33</f>
        <v>30</v>
      </c>
      <c r="B55" s="465" t="str">
        <f>'Datos de condiciones'!B33</f>
        <v/>
      </c>
      <c r="C55" s="466" t="str">
        <f>'Datos de condiciones'!C33</f>
        <v/>
      </c>
      <c r="D55" s="467" t="str">
        <f>'Datos de condiciones'!D33</f>
        <v/>
      </c>
      <c r="E55" s="467" t="str">
        <f>'Datos de condiciones'!E33</f>
        <v/>
      </c>
      <c r="F55" s="467" t="str">
        <f>'Datos de condiciones'!F33</f>
        <v/>
      </c>
      <c r="G55" s="468" t="str">
        <f>'Datos de condiciones'!G33</f>
        <v/>
      </c>
      <c r="H55" s="463" t="str">
        <f>'CERTIFICADO 1'!D35</f>
        <v/>
      </c>
      <c r="I55" s="463" t="str">
        <f>'CERTIFICADO 1'!E35</f>
        <v/>
      </c>
      <c r="J55" s="469" t="str">
        <f>'CERTIFICADO 1'!F35</f>
        <v/>
      </c>
      <c r="K55" s="214"/>
      <c r="L55" s="470" t="str">
        <f>'CERTIFICADO 1'!A35</f>
        <v/>
      </c>
      <c r="M55" s="462" t="str">
        <f>'CERTIFICADO 1'!B35</f>
        <v/>
      </c>
      <c r="N55" s="463" t="str">
        <f>'CERTIFICADO 1'!C35</f>
        <v/>
      </c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214"/>
      <c r="AG55" s="214"/>
      <c r="AH55" s="214"/>
      <c r="AI55" s="214"/>
      <c r="AJ55" s="214"/>
      <c r="AK55" s="214"/>
      <c r="AL55" s="214"/>
      <c r="AM55" s="214"/>
      <c r="AN55" s="214"/>
      <c r="AO55" s="214"/>
      <c r="AP55" s="214"/>
      <c r="AQ55" s="214"/>
      <c r="AR55" s="214"/>
      <c r="AS55" s="214"/>
      <c r="AT55" s="214"/>
      <c r="AU55" s="214"/>
      <c r="AV55" s="214"/>
      <c r="AW55" s="214"/>
      <c r="AX55" s="214"/>
      <c r="AY55" s="214"/>
      <c r="AZ55" s="214"/>
      <c r="BA55" s="214"/>
      <c r="BB55" s="214"/>
      <c r="BC55" s="214"/>
      <c r="BD55" s="214"/>
      <c r="BE55" s="214"/>
      <c r="BF55" s="214"/>
      <c r="BG55" s="214"/>
      <c r="BH55" s="214"/>
      <c r="BI55" s="214"/>
      <c r="BJ55" s="214"/>
      <c r="BK55" s="214"/>
      <c r="BL55" s="214"/>
      <c r="BM55" s="214"/>
      <c r="BN55" s="214"/>
      <c r="BO55" s="214"/>
      <c r="BP55" s="214"/>
      <c r="BQ55" s="214"/>
      <c r="BR55" s="214"/>
      <c r="BS55" s="214"/>
      <c r="BT55" s="214"/>
      <c r="BU55" s="214"/>
      <c r="BV55" s="214"/>
      <c r="BW55" s="214"/>
      <c r="BX55" s="214"/>
      <c r="BY55" s="214"/>
      <c r="BZ55" s="214"/>
      <c r="CA55" s="214"/>
      <c r="CB55" s="214"/>
      <c r="CC55" s="214"/>
      <c r="CD55" s="214"/>
      <c r="CE55" s="214"/>
      <c r="CF55" s="214"/>
      <c r="CG55" s="214"/>
      <c r="CH55" s="214"/>
      <c r="CI55" s="214"/>
      <c r="CJ55" s="214"/>
      <c r="CK55" s="214"/>
      <c r="CL55" s="214"/>
      <c r="CM55" s="214"/>
      <c r="CN55" s="214"/>
      <c r="CO55" s="214"/>
      <c r="CP55" s="214"/>
      <c r="CQ55" s="214"/>
      <c r="CR55" s="214"/>
      <c r="CS55" s="214"/>
      <c r="CT55" s="214"/>
      <c r="CU55" s="214"/>
      <c r="CV55" s="214"/>
      <c r="CW55" s="214"/>
      <c r="CX55" s="214"/>
      <c r="CY55" s="214"/>
      <c r="CZ55" s="214"/>
      <c r="DA55" s="214"/>
      <c r="DB55" s="214"/>
      <c r="DC55" s="214"/>
      <c r="DD55" s="214"/>
      <c r="DE55" s="214"/>
      <c r="DF55" s="214"/>
      <c r="DG55" s="214"/>
      <c r="DH55" s="214"/>
      <c r="DI55" s="214"/>
      <c r="DJ55" s="214"/>
      <c r="DK55" s="214"/>
      <c r="DL55" s="214"/>
      <c r="DM55" s="214"/>
      <c r="DN55" s="214"/>
      <c r="DO55" s="214"/>
      <c r="DP55" s="214"/>
      <c r="DQ55" s="214"/>
      <c r="DR55" s="214"/>
      <c r="DS55" s="214"/>
      <c r="DT55" s="214"/>
      <c r="DU55" s="214"/>
      <c r="DV55" s="214"/>
      <c r="DW55" s="214"/>
      <c r="DX55" s="214"/>
      <c r="DY55" s="214"/>
      <c r="DZ55" s="214"/>
      <c r="EA55" s="214"/>
      <c r="EB55" s="214"/>
      <c r="EC55" s="214"/>
      <c r="ED55" s="214"/>
      <c r="EE55" s="214"/>
      <c r="EF55" s="214"/>
      <c r="EG55" s="214"/>
      <c r="EH55" s="214"/>
      <c r="EI55" s="214"/>
      <c r="EJ55" s="214"/>
      <c r="EK55" s="214"/>
      <c r="EL55" s="214"/>
      <c r="EM55" s="214"/>
      <c r="EN55" s="214"/>
      <c r="EO55" s="214"/>
      <c r="EP55" s="214"/>
      <c r="EQ55" s="214"/>
      <c r="ER55" s="214"/>
      <c r="ES55" s="214"/>
      <c r="ET55" s="214"/>
      <c r="EU55" s="214"/>
      <c r="EV55" s="214"/>
      <c r="EW55" s="214"/>
      <c r="EX55" s="214"/>
      <c r="EY55" s="214"/>
      <c r="EZ55" s="214"/>
      <c r="FA55" s="214"/>
      <c r="FB55" s="214"/>
      <c r="FC55" s="214"/>
      <c r="FD55" s="214"/>
      <c r="FE55" s="214"/>
      <c r="FF55" s="214"/>
      <c r="FG55" s="214"/>
      <c r="FH55" s="214"/>
      <c r="FI55" s="214"/>
      <c r="FJ55" s="214"/>
      <c r="FK55" s="214"/>
      <c r="FL55" s="214"/>
      <c r="FM55" s="214"/>
    </row>
    <row r="56" spans="1:169" x14ac:dyDescent="0.25">
      <c r="A56" s="464">
        <f>'Datos de condiciones'!A34</f>
        <v>31</v>
      </c>
      <c r="B56" s="465" t="str">
        <f>'Datos de condiciones'!B34</f>
        <v/>
      </c>
      <c r="C56" s="466" t="str">
        <f>'Datos de condiciones'!C34</f>
        <v/>
      </c>
      <c r="D56" s="467" t="str">
        <f>'Datos de condiciones'!D34</f>
        <v/>
      </c>
      <c r="E56" s="467" t="str">
        <f>'Datos de condiciones'!E34</f>
        <v/>
      </c>
      <c r="F56" s="467" t="str">
        <f>'Datos de condiciones'!F34</f>
        <v/>
      </c>
      <c r="G56" s="468" t="str">
        <f>'Datos de condiciones'!G34</f>
        <v/>
      </c>
      <c r="H56" s="463" t="str">
        <f>'CERTIFICADO 1'!D36</f>
        <v/>
      </c>
      <c r="I56" s="463" t="str">
        <f>'CERTIFICADO 1'!E36</f>
        <v/>
      </c>
      <c r="J56" s="469" t="str">
        <f>'CERTIFICADO 1'!F36</f>
        <v/>
      </c>
      <c r="K56" s="214"/>
      <c r="L56" s="470" t="str">
        <f>'CERTIFICADO 1'!A36</f>
        <v/>
      </c>
      <c r="M56" s="462" t="str">
        <f>'CERTIFICADO 1'!B36</f>
        <v/>
      </c>
      <c r="N56" s="463" t="str">
        <f>'CERTIFICADO 1'!C36</f>
        <v/>
      </c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  <c r="AA56" s="214"/>
      <c r="AB56" s="214"/>
      <c r="AC56" s="214"/>
      <c r="AD56" s="214"/>
      <c r="AE56" s="214"/>
      <c r="AF56" s="214"/>
      <c r="AG56" s="214"/>
      <c r="AH56" s="214"/>
      <c r="AI56" s="214"/>
      <c r="AJ56" s="214"/>
      <c r="AK56" s="214"/>
      <c r="AL56" s="214"/>
      <c r="AM56" s="214"/>
      <c r="AN56" s="214"/>
      <c r="AO56" s="214"/>
      <c r="AP56" s="214"/>
      <c r="AQ56" s="214"/>
      <c r="AR56" s="214"/>
      <c r="AS56" s="214"/>
      <c r="AT56" s="214"/>
      <c r="AU56" s="214"/>
      <c r="AV56" s="214"/>
      <c r="AW56" s="214"/>
      <c r="AX56" s="214"/>
      <c r="AY56" s="214"/>
      <c r="AZ56" s="214"/>
      <c r="BA56" s="214"/>
      <c r="BB56" s="214"/>
      <c r="BC56" s="214"/>
      <c r="BD56" s="214"/>
      <c r="BE56" s="214"/>
      <c r="BF56" s="214"/>
      <c r="BG56" s="214"/>
      <c r="BH56" s="214"/>
      <c r="BI56" s="214"/>
      <c r="BJ56" s="214"/>
      <c r="BK56" s="214"/>
      <c r="BL56" s="214"/>
      <c r="BM56" s="214"/>
      <c r="BN56" s="214"/>
      <c r="BO56" s="214"/>
      <c r="BP56" s="214"/>
      <c r="BQ56" s="214"/>
      <c r="BR56" s="214"/>
      <c r="BS56" s="214"/>
      <c r="BT56" s="214"/>
      <c r="BU56" s="214"/>
      <c r="BV56" s="214"/>
      <c r="BW56" s="214"/>
      <c r="BX56" s="214"/>
      <c r="BY56" s="214"/>
      <c r="BZ56" s="214"/>
      <c r="CA56" s="214"/>
      <c r="CB56" s="214"/>
      <c r="CC56" s="214"/>
      <c r="CD56" s="214"/>
      <c r="CE56" s="214"/>
      <c r="CF56" s="214"/>
      <c r="CG56" s="214"/>
      <c r="CH56" s="214"/>
      <c r="CI56" s="214"/>
      <c r="CJ56" s="214"/>
      <c r="CK56" s="214"/>
      <c r="CL56" s="214"/>
      <c r="CM56" s="214"/>
      <c r="CN56" s="214"/>
      <c r="CO56" s="214"/>
      <c r="CP56" s="214"/>
      <c r="CQ56" s="214"/>
      <c r="CR56" s="214"/>
      <c r="CS56" s="214"/>
      <c r="CT56" s="214"/>
      <c r="CU56" s="214"/>
      <c r="CV56" s="214"/>
      <c r="CW56" s="214"/>
      <c r="CX56" s="214"/>
      <c r="CY56" s="214"/>
      <c r="CZ56" s="214"/>
      <c r="DA56" s="214"/>
      <c r="DB56" s="214"/>
      <c r="DC56" s="214"/>
      <c r="DD56" s="214"/>
      <c r="DE56" s="214"/>
      <c r="DF56" s="214"/>
      <c r="DG56" s="214"/>
      <c r="DH56" s="214"/>
      <c r="DI56" s="214"/>
      <c r="DJ56" s="214"/>
      <c r="DK56" s="214"/>
      <c r="DL56" s="214"/>
      <c r="DM56" s="214"/>
      <c r="DN56" s="214"/>
      <c r="DO56" s="214"/>
      <c r="DP56" s="214"/>
      <c r="DQ56" s="214"/>
      <c r="DR56" s="214"/>
      <c r="DS56" s="214"/>
      <c r="DT56" s="214"/>
      <c r="DU56" s="214"/>
      <c r="DV56" s="214"/>
      <c r="DW56" s="214"/>
      <c r="DX56" s="214"/>
      <c r="DY56" s="214"/>
      <c r="DZ56" s="214"/>
      <c r="EA56" s="214"/>
      <c r="EB56" s="214"/>
      <c r="EC56" s="214"/>
      <c r="ED56" s="214"/>
      <c r="EE56" s="214"/>
      <c r="EF56" s="214"/>
      <c r="EG56" s="214"/>
      <c r="EH56" s="214"/>
      <c r="EI56" s="214"/>
      <c r="EJ56" s="214"/>
      <c r="EK56" s="214"/>
      <c r="EL56" s="214"/>
      <c r="EM56" s="214"/>
      <c r="EN56" s="214"/>
      <c r="EO56" s="214"/>
      <c r="EP56" s="214"/>
      <c r="EQ56" s="214"/>
      <c r="ER56" s="214"/>
      <c r="ES56" s="214"/>
      <c r="ET56" s="214"/>
      <c r="EU56" s="214"/>
      <c r="EV56" s="214"/>
      <c r="EW56" s="214"/>
      <c r="EX56" s="214"/>
      <c r="EY56" s="214"/>
      <c r="EZ56" s="214"/>
      <c r="FA56" s="214"/>
      <c r="FB56" s="214"/>
      <c r="FC56" s="214"/>
      <c r="FD56" s="214"/>
      <c r="FE56" s="214"/>
      <c r="FF56" s="214"/>
      <c r="FG56" s="214"/>
      <c r="FH56" s="214"/>
      <c r="FI56" s="214"/>
      <c r="FJ56" s="214"/>
      <c r="FK56" s="214"/>
      <c r="FL56" s="214"/>
      <c r="FM56" s="214"/>
    </row>
    <row r="57" spans="1:169" x14ac:dyDescent="0.25">
      <c r="A57" s="464">
        <f>'Datos de condiciones'!A35</f>
        <v>32</v>
      </c>
      <c r="B57" s="465" t="str">
        <f>'Datos de condiciones'!B35</f>
        <v/>
      </c>
      <c r="C57" s="466" t="str">
        <f>'Datos de condiciones'!C35</f>
        <v/>
      </c>
      <c r="D57" s="467" t="str">
        <f>'Datos de condiciones'!D35</f>
        <v/>
      </c>
      <c r="E57" s="467" t="str">
        <f>'Datos de condiciones'!E35</f>
        <v/>
      </c>
      <c r="F57" s="467" t="str">
        <f>'Datos de condiciones'!F35</f>
        <v/>
      </c>
      <c r="G57" s="468" t="str">
        <f>'Datos de condiciones'!G35</f>
        <v/>
      </c>
      <c r="H57" s="463" t="str">
        <f>'CERTIFICADO 1'!D37</f>
        <v/>
      </c>
      <c r="I57" s="463" t="str">
        <f>'CERTIFICADO 1'!E37</f>
        <v/>
      </c>
      <c r="J57" s="469" t="str">
        <f>'CERTIFICADO 1'!F37</f>
        <v/>
      </c>
      <c r="K57" s="214"/>
      <c r="L57" s="470" t="str">
        <f>'CERTIFICADO 1'!A37</f>
        <v/>
      </c>
      <c r="M57" s="462" t="str">
        <f>'CERTIFICADO 1'!B37</f>
        <v/>
      </c>
      <c r="N57" s="463" t="str">
        <f>'CERTIFICADO 1'!C37</f>
        <v/>
      </c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214"/>
      <c r="AG57" s="214"/>
      <c r="AH57" s="214"/>
      <c r="AI57" s="214"/>
      <c r="AJ57" s="214"/>
      <c r="AK57" s="214"/>
      <c r="AL57" s="214"/>
      <c r="AM57" s="214"/>
      <c r="AN57" s="214"/>
      <c r="AO57" s="214"/>
      <c r="AP57" s="214"/>
      <c r="AQ57" s="214"/>
      <c r="AR57" s="214"/>
      <c r="AS57" s="214"/>
      <c r="AT57" s="214"/>
      <c r="AU57" s="214"/>
      <c r="AV57" s="214"/>
      <c r="AW57" s="214"/>
      <c r="AX57" s="214"/>
      <c r="AY57" s="214"/>
      <c r="AZ57" s="214"/>
      <c r="BA57" s="214"/>
      <c r="BB57" s="214"/>
      <c r="BC57" s="214"/>
      <c r="BD57" s="214"/>
      <c r="BE57" s="214"/>
      <c r="BF57" s="214"/>
      <c r="BG57" s="214"/>
      <c r="BH57" s="214"/>
      <c r="BI57" s="214"/>
      <c r="BJ57" s="214"/>
      <c r="BK57" s="214"/>
      <c r="BL57" s="214"/>
      <c r="BM57" s="214"/>
      <c r="BN57" s="214"/>
      <c r="BO57" s="214"/>
      <c r="BP57" s="214"/>
      <c r="BQ57" s="214"/>
      <c r="BR57" s="214"/>
      <c r="BS57" s="214"/>
      <c r="BT57" s="214"/>
      <c r="BU57" s="214"/>
      <c r="BV57" s="214"/>
      <c r="BW57" s="214"/>
      <c r="BX57" s="214"/>
      <c r="BY57" s="214"/>
      <c r="BZ57" s="214"/>
      <c r="CA57" s="214"/>
      <c r="CB57" s="214"/>
      <c r="CC57" s="214"/>
      <c r="CD57" s="214"/>
      <c r="CE57" s="214"/>
      <c r="CF57" s="214"/>
      <c r="CG57" s="214"/>
      <c r="CH57" s="214"/>
      <c r="CI57" s="214"/>
      <c r="CJ57" s="214"/>
      <c r="CK57" s="214"/>
      <c r="CL57" s="214"/>
      <c r="CM57" s="214"/>
      <c r="CN57" s="214"/>
      <c r="CO57" s="214"/>
      <c r="CP57" s="214"/>
      <c r="CQ57" s="214"/>
      <c r="CR57" s="214"/>
      <c r="CS57" s="214"/>
      <c r="CT57" s="214"/>
      <c r="CU57" s="214"/>
      <c r="CV57" s="214"/>
      <c r="CW57" s="214"/>
      <c r="CX57" s="214"/>
      <c r="CY57" s="214"/>
      <c r="CZ57" s="214"/>
      <c r="DA57" s="214"/>
      <c r="DB57" s="214"/>
      <c r="DC57" s="214"/>
      <c r="DD57" s="214"/>
      <c r="DE57" s="214"/>
      <c r="DF57" s="214"/>
      <c r="DG57" s="214"/>
      <c r="DH57" s="214"/>
      <c r="DI57" s="214"/>
      <c r="DJ57" s="214"/>
      <c r="DK57" s="214"/>
      <c r="DL57" s="214"/>
      <c r="DM57" s="214"/>
      <c r="DN57" s="214"/>
      <c r="DO57" s="214"/>
      <c r="DP57" s="214"/>
      <c r="DQ57" s="214"/>
      <c r="DR57" s="214"/>
      <c r="DS57" s="214"/>
      <c r="DT57" s="214"/>
      <c r="DU57" s="214"/>
      <c r="DV57" s="214"/>
      <c r="DW57" s="214"/>
      <c r="DX57" s="214"/>
      <c r="DY57" s="214"/>
      <c r="DZ57" s="214"/>
      <c r="EA57" s="214"/>
      <c r="EB57" s="214"/>
      <c r="EC57" s="214"/>
      <c r="ED57" s="214"/>
      <c r="EE57" s="214"/>
      <c r="EF57" s="214"/>
      <c r="EG57" s="214"/>
      <c r="EH57" s="214"/>
      <c r="EI57" s="214"/>
      <c r="EJ57" s="214"/>
      <c r="EK57" s="214"/>
      <c r="EL57" s="214"/>
      <c r="EM57" s="214"/>
      <c r="EN57" s="214"/>
      <c r="EO57" s="214"/>
      <c r="EP57" s="214"/>
      <c r="EQ57" s="214"/>
      <c r="ER57" s="214"/>
      <c r="ES57" s="214"/>
      <c r="ET57" s="214"/>
      <c r="EU57" s="214"/>
      <c r="EV57" s="214"/>
      <c r="EW57" s="214"/>
      <c r="EX57" s="214"/>
      <c r="EY57" s="214"/>
      <c r="EZ57" s="214"/>
      <c r="FA57" s="214"/>
      <c r="FB57" s="214"/>
      <c r="FC57" s="214"/>
      <c r="FD57" s="214"/>
      <c r="FE57" s="214"/>
      <c r="FF57" s="214"/>
      <c r="FG57" s="214"/>
      <c r="FH57" s="214"/>
      <c r="FI57" s="214"/>
      <c r="FJ57" s="214"/>
      <c r="FK57" s="214"/>
      <c r="FL57" s="214"/>
      <c r="FM57" s="214"/>
    </row>
    <row r="58" spans="1:169" x14ac:dyDescent="0.25">
      <c r="A58" s="464">
        <f>'Datos de condiciones'!A36</f>
        <v>33</v>
      </c>
      <c r="B58" s="465" t="str">
        <f>'Datos de condiciones'!B36</f>
        <v/>
      </c>
      <c r="C58" s="466" t="str">
        <f>'Datos de condiciones'!C36</f>
        <v/>
      </c>
      <c r="D58" s="467" t="str">
        <f>'Datos de condiciones'!D36</f>
        <v/>
      </c>
      <c r="E58" s="467" t="str">
        <f>'Datos de condiciones'!E36</f>
        <v/>
      </c>
      <c r="F58" s="467" t="str">
        <f>'Datos de condiciones'!F36</f>
        <v/>
      </c>
      <c r="G58" s="468" t="str">
        <f>'Datos de condiciones'!G36</f>
        <v/>
      </c>
      <c r="H58" s="463" t="str">
        <f>'CERTIFICADO 1'!D38</f>
        <v/>
      </c>
      <c r="I58" s="463" t="str">
        <f>'CERTIFICADO 1'!E38</f>
        <v/>
      </c>
      <c r="J58" s="469" t="str">
        <f>'CERTIFICADO 1'!F38</f>
        <v/>
      </c>
      <c r="K58" s="214"/>
      <c r="L58" s="470" t="str">
        <f>'CERTIFICADO 1'!A38</f>
        <v/>
      </c>
      <c r="M58" s="462" t="str">
        <f>'CERTIFICADO 1'!B38</f>
        <v/>
      </c>
      <c r="N58" s="463" t="str">
        <f>'CERTIFICADO 1'!C38</f>
        <v/>
      </c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214"/>
      <c r="AG58" s="214"/>
      <c r="AH58" s="214"/>
      <c r="AI58" s="214"/>
      <c r="AJ58" s="214"/>
      <c r="AK58" s="214"/>
      <c r="AL58" s="214"/>
      <c r="AM58" s="214"/>
      <c r="AN58" s="214"/>
      <c r="AO58" s="214"/>
      <c r="AP58" s="214"/>
      <c r="AQ58" s="214"/>
      <c r="AR58" s="214"/>
      <c r="AS58" s="214"/>
      <c r="AT58" s="214"/>
      <c r="AU58" s="214"/>
      <c r="AV58" s="214"/>
      <c r="AW58" s="214"/>
      <c r="AX58" s="214"/>
      <c r="AY58" s="214"/>
      <c r="AZ58" s="214"/>
      <c r="BA58" s="214"/>
      <c r="BB58" s="214"/>
      <c r="BC58" s="214"/>
      <c r="BD58" s="214"/>
      <c r="BE58" s="214"/>
      <c r="BF58" s="214"/>
      <c r="BG58" s="214"/>
      <c r="BH58" s="214"/>
      <c r="BI58" s="214"/>
      <c r="BJ58" s="214"/>
      <c r="BK58" s="214"/>
      <c r="BL58" s="214"/>
      <c r="BM58" s="214"/>
      <c r="BN58" s="214"/>
      <c r="BO58" s="214"/>
      <c r="BP58" s="214"/>
      <c r="BQ58" s="214"/>
      <c r="BR58" s="214"/>
      <c r="BS58" s="214"/>
      <c r="BT58" s="214"/>
      <c r="BU58" s="214"/>
      <c r="BV58" s="214"/>
      <c r="BW58" s="214"/>
      <c r="BX58" s="214"/>
      <c r="BY58" s="214"/>
      <c r="BZ58" s="214"/>
      <c r="CA58" s="214"/>
      <c r="CB58" s="214"/>
      <c r="CC58" s="214"/>
      <c r="CD58" s="214"/>
      <c r="CE58" s="214"/>
      <c r="CF58" s="214"/>
      <c r="CG58" s="214"/>
      <c r="CH58" s="214"/>
      <c r="CI58" s="214"/>
      <c r="CJ58" s="214"/>
      <c r="CK58" s="214"/>
      <c r="CL58" s="214"/>
      <c r="CM58" s="214"/>
      <c r="CN58" s="214"/>
      <c r="CO58" s="214"/>
      <c r="CP58" s="214"/>
      <c r="CQ58" s="214"/>
      <c r="CR58" s="214"/>
      <c r="CS58" s="214"/>
      <c r="CT58" s="214"/>
      <c r="CU58" s="214"/>
      <c r="CV58" s="214"/>
      <c r="CW58" s="214"/>
      <c r="CX58" s="214"/>
      <c r="CY58" s="214"/>
      <c r="CZ58" s="214"/>
      <c r="DA58" s="214"/>
      <c r="DB58" s="214"/>
      <c r="DC58" s="214"/>
      <c r="DD58" s="214"/>
      <c r="DE58" s="214"/>
      <c r="DF58" s="214"/>
      <c r="DG58" s="214"/>
      <c r="DH58" s="214"/>
      <c r="DI58" s="214"/>
      <c r="DJ58" s="214"/>
      <c r="DK58" s="214"/>
      <c r="DL58" s="214"/>
      <c r="DM58" s="214"/>
      <c r="DN58" s="214"/>
      <c r="DO58" s="214"/>
      <c r="DP58" s="214"/>
      <c r="DQ58" s="214"/>
      <c r="DR58" s="214"/>
      <c r="DS58" s="214"/>
      <c r="DT58" s="214"/>
      <c r="DU58" s="214"/>
      <c r="DV58" s="214"/>
      <c r="DW58" s="214"/>
      <c r="DX58" s="214"/>
      <c r="DY58" s="214"/>
      <c r="DZ58" s="214"/>
      <c r="EA58" s="214"/>
      <c r="EB58" s="214"/>
      <c r="EC58" s="214"/>
      <c r="ED58" s="214"/>
      <c r="EE58" s="214"/>
      <c r="EF58" s="214"/>
      <c r="EG58" s="214"/>
      <c r="EH58" s="214"/>
      <c r="EI58" s="214"/>
      <c r="EJ58" s="214"/>
      <c r="EK58" s="214"/>
      <c r="EL58" s="214"/>
      <c r="EM58" s="214"/>
      <c r="EN58" s="214"/>
      <c r="EO58" s="214"/>
      <c r="EP58" s="214"/>
      <c r="EQ58" s="214"/>
      <c r="ER58" s="214"/>
      <c r="ES58" s="214"/>
      <c r="ET58" s="214"/>
      <c r="EU58" s="214"/>
      <c r="EV58" s="214"/>
      <c r="EW58" s="214"/>
      <c r="EX58" s="214"/>
      <c r="EY58" s="214"/>
      <c r="EZ58" s="214"/>
      <c r="FA58" s="214"/>
      <c r="FB58" s="214"/>
      <c r="FC58" s="214"/>
      <c r="FD58" s="214"/>
      <c r="FE58" s="214"/>
      <c r="FF58" s="214"/>
      <c r="FG58" s="214"/>
      <c r="FH58" s="214"/>
      <c r="FI58" s="214"/>
      <c r="FJ58" s="214"/>
      <c r="FK58" s="214"/>
      <c r="FL58" s="214"/>
      <c r="FM58" s="214"/>
    </row>
    <row r="59" spans="1:169" x14ac:dyDescent="0.25">
      <c r="A59" s="464">
        <f>'Datos de condiciones'!A37</f>
        <v>34</v>
      </c>
      <c r="B59" s="465" t="str">
        <f>'Datos de condiciones'!B37</f>
        <v/>
      </c>
      <c r="C59" s="466" t="str">
        <f>'Datos de condiciones'!C37</f>
        <v/>
      </c>
      <c r="D59" s="467" t="str">
        <f>'Datos de condiciones'!D37</f>
        <v/>
      </c>
      <c r="E59" s="467" t="str">
        <f>'Datos de condiciones'!E37</f>
        <v/>
      </c>
      <c r="F59" s="467" t="str">
        <f>'Datos de condiciones'!F37</f>
        <v/>
      </c>
      <c r="G59" s="468" t="str">
        <f>'Datos de condiciones'!G37</f>
        <v/>
      </c>
      <c r="H59" s="463" t="str">
        <f>'CERTIFICADO 1'!D39</f>
        <v/>
      </c>
      <c r="I59" s="463" t="str">
        <f>'CERTIFICADO 1'!E39</f>
        <v/>
      </c>
      <c r="J59" s="469" t="str">
        <f>'CERTIFICADO 1'!F39</f>
        <v/>
      </c>
      <c r="K59" s="214"/>
      <c r="L59" s="470" t="str">
        <f>'CERTIFICADO 1'!A39</f>
        <v/>
      </c>
      <c r="M59" s="462" t="str">
        <f>'CERTIFICADO 1'!B39</f>
        <v/>
      </c>
      <c r="N59" s="463" t="str">
        <f>'CERTIFICADO 1'!C39</f>
        <v/>
      </c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  <c r="AM59" s="214"/>
      <c r="AN59" s="214"/>
      <c r="AO59" s="214"/>
      <c r="AP59" s="214"/>
      <c r="AQ59" s="214"/>
      <c r="AR59" s="214"/>
      <c r="AS59" s="214"/>
      <c r="AT59" s="214"/>
      <c r="AU59" s="214"/>
      <c r="AV59" s="214"/>
      <c r="AW59" s="214"/>
      <c r="AX59" s="214"/>
      <c r="AY59" s="214"/>
      <c r="AZ59" s="214"/>
      <c r="BA59" s="214"/>
      <c r="BB59" s="214"/>
      <c r="BC59" s="214"/>
      <c r="BD59" s="214"/>
      <c r="BE59" s="214"/>
      <c r="BF59" s="214"/>
      <c r="BG59" s="214"/>
      <c r="BH59" s="214"/>
      <c r="BI59" s="214"/>
      <c r="BJ59" s="214"/>
      <c r="BK59" s="214"/>
      <c r="BL59" s="214"/>
      <c r="BM59" s="214"/>
      <c r="BN59" s="214"/>
      <c r="BO59" s="214"/>
      <c r="BP59" s="214"/>
      <c r="BQ59" s="214"/>
      <c r="BR59" s="214"/>
      <c r="BS59" s="214"/>
      <c r="BT59" s="214"/>
      <c r="BU59" s="214"/>
      <c r="BV59" s="214"/>
      <c r="BW59" s="214"/>
      <c r="BX59" s="214"/>
      <c r="BY59" s="214"/>
      <c r="BZ59" s="214"/>
      <c r="CA59" s="214"/>
      <c r="CB59" s="214"/>
      <c r="CC59" s="214"/>
      <c r="CD59" s="214"/>
      <c r="CE59" s="214"/>
      <c r="CF59" s="214"/>
      <c r="CG59" s="214"/>
      <c r="CH59" s="214"/>
      <c r="CI59" s="214"/>
      <c r="CJ59" s="214"/>
      <c r="CK59" s="214"/>
      <c r="CL59" s="214"/>
      <c r="CM59" s="214"/>
      <c r="CN59" s="214"/>
      <c r="CO59" s="214"/>
      <c r="CP59" s="214"/>
      <c r="CQ59" s="214"/>
      <c r="CR59" s="214"/>
      <c r="CS59" s="214"/>
      <c r="CT59" s="214"/>
      <c r="CU59" s="214"/>
      <c r="CV59" s="214"/>
      <c r="CW59" s="214"/>
      <c r="CX59" s="214"/>
      <c r="CY59" s="214"/>
      <c r="CZ59" s="214"/>
      <c r="DA59" s="214"/>
      <c r="DB59" s="214"/>
      <c r="DC59" s="214"/>
      <c r="DD59" s="214"/>
      <c r="DE59" s="214"/>
      <c r="DF59" s="214"/>
      <c r="DG59" s="214"/>
      <c r="DH59" s="214"/>
      <c r="DI59" s="214"/>
      <c r="DJ59" s="214"/>
      <c r="DK59" s="214"/>
      <c r="DL59" s="214"/>
      <c r="DM59" s="214"/>
      <c r="DN59" s="214"/>
      <c r="DO59" s="214"/>
      <c r="DP59" s="214"/>
      <c r="DQ59" s="214"/>
      <c r="DR59" s="214"/>
      <c r="DS59" s="214"/>
      <c r="DT59" s="214"/>
      <c r="DU59" s="214"/>
      <c r="DV59" s="214"/>
      <c r="DW59" s="214"/>
      <c r="DX59" s="214"/>
      <c r="DY59" s="214"/>
      <c r="DZ59" s="214"/>
      <c r="EA59" s="214"/>
      <c r="EB59" s="214"/>
      <c r="EC59" s="214"/>
      <c r="ED59" s="214"/>
      <c r="EE59" s="214"/>
      <c r="EF59" s="214"/>
      <c r="EG59" s="214"/>
      <c r="EH59" s="214"/>
      <c r="EI59" s="214"/>
      <c r="EJ59" s="214"/>
      <c r="EK59" s="214"/>
      <c r="EL59" s="214"/>
      <c r="EM59" s="214"/>
      <c r="EN59" s="214"/>
      <c r="EO59" s="214"/>
      <c r="EP59" s="214"/>
      <c r="EQ59" s="214"/>
      <c r="ER59" s="214"/>
      <c r="ES59" s="214"/>
      <c r="ET59" s="214"/>
      <c r="EU59" s="214"/>
      <c r="EV59" s="214"/>
      <c r="EW59" s="214"/>
      <c r="EX59" s="214"/>
      <c r="EY59" s="214"/>
      <c r="EZ59" s="214"/>
      <c r="FA59" s="214"/>
      <c r="FB59" s="214"/>
      <c r="FC59" s="214"/>
      <c r="FD59" s="214"/>
      <c r="FE59" s="214"/>
      <c r="FF59" s="214"/>
      <c r="FG59" s="214"/>
      <c r="FH59" s="214"/>
      <c r="FI59" s="214"/>
      <c r="FJ59" s="214"/>
      <c r="FK59" s="214"/>
      <c r="FL59" s="214"/>
      <c r="FM59" s="214"/>
    </row>
    <row r="60" spans="1:169" x14ac:dyDescent="0.25">
      <c r="A60" s="464">
        <f>'Datos de condiciones'!A38</f>
        <v>35</v>
      </c>
      <c r="B60" s="465" t="str">
        <f>'Datos de condiciones'!B38</f>
        <v/>
      </c>
      <c r="C60" s="466" t="str">
        <f>'Datos de condiciones'!C38</f>
        <v/>
      </c>
      <c r="D60" s="467" t="str">
        <f>'Datos de condiciones'!D38</f>
        <v/>
      </c>
      <c r="E60" s="467" t="str">
        <f>'Datos de condiciones'!E38</f>
        <v/>
      </c>
      <c r="F60" s="467" t="str">
        <f>'Datos de condiciones'!F38</f>
        <v/>
      </c>
      <c r="G60" s="468" t="str">
        <f>'Datos de condiciones'!G38</f>
        <v/>
      </c>
      <c r="H60" s="463" t="str">
        <f>'CERTIFICADO 1'!D40</f>
        <v/>
      </c>
      <c r="I60" s="463" t="str">
        <f>'CERTIFICADO 1'!E40</f>
        <v/>
      </c>
      <c r="J60" s="469" t="str">
        <f>'CERTIFICADO 1'!F40</f>
        <v/>
      </c>
      <c r="K60" s="214"/>
      <c r="L60" s="470" t="str">
        <f>'CERTIFICADO 1'!A40</f>
        <v/>
      </c>
      <c r="M60" s="462" t="str">
        <f>'CERTIFICADO 1'!B40</f>
        <v/>
      </c>
      <c r="N60" s="463" t="str">
        <f>'CERTIFICADO 1'!C40</f>
        <v/>
      </c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214"/>
      <c r="AG60" s="214"/>
      <c r="AH60" s="214"/>
      <c r="AI60" s="214"/>
      <c r="AJ60" s="214"/>
      <c r="AK60" s="214"/>
      <c r="AL60" s="214"/>
      <c r="AM60" s="214"/>
      <c r="AN60" s="214"/>
      <c r="AO60" s="214"/>
      <c r="AP60" s="214"/>
      <c r="AQ60" s="214"/>
      <c r="AR60" s="214"/>
      <c r="AS60" s="214"/>
      <c r="AT60" s="214"/>
      <c r="AU60" s="214"/>
      <c r="AV60" s="214"/>
      <c r="AW60" s="214"/>
      <c r="AX60" s="214"/>
      <c r="AY60" s="214"/>
      <c r="AZ60" s="214"/>
      <c r="BA60" s="214"/>
      <c r="BB60" s="214"/>
      <c r="BC60" s="214"/>
      <c r="BD60" s="214"/>
      <c r="BE60" s="214"/>
      <c r="BF60" s="214"/>
      <c r="BG60" s="214"/>
      <c r="BH60" s="214"/>
      <c r="BI60" s="214"/>
      <c r="BJ60" s="214"/>
      <c r="BK60" s="214"/>
      <c r="BL60" s="214"/>
      <c r="BM60" s="214"/>
      <c r="BN60" s="214"/>
      <c r="BO60" s="214"/>
      <c r="BP60" s="214"/>
      <c r="BQ60" s="214"/>
      <c r="BR60" s="214"/>
      <c r="BS60" s="214"/>
      <c r="BT60" s="214"/>
      <c r="BU60" s="214"/>
      <c r="BV60" s="214"/>
      <c r="BW60" s="214"/>
      <c r="BX60" s="214"/>
      <c r="BY60" s="214"/>
      <c r="BZ60" s="214"/>
      <c r="CA60" s="214"/>
      <c r="CB60" s="214"/>
      <c r="CC60" s="214"/>
      <c r="CD60" s="214"/>
      <c r="CE60" s="214"/>
      <c r="CF60" s="214"/>
      <c r="CG60" s="214"/>
      <c r="CH60" s="214"/>
      <c r="CI60" s="214"/>
      <c r="CJ60" s="214"/>
      <c r="CK60" s="214"/>
      <c r="CL60" s="214"/>
      <c r="CM60" s="214"/>
      <c r="CN60" s="214"/>
      <c r="CO60" s="214"/>
      <c r="CP60" s="214"/>
      <c r="CQ60" s="214"/>
      <c r="CR60" s="214"/>
      <c r="CS60" s="214"/>
      <c r="CT60" s="214"/>
      <c r="CU60" s="214"/>
      <c r="CV60" s="214"/>
      <c r="CW60" s="214"/>
      <c r="CX60" s="214"/>
      <c r="CY60" s="214"/>
      <c r="CZ60" s="214"/>
      <c r="DA60" s="214"/>
      <c r="DB60" s="214"/>
      <c r="DC60" s="214"/>
      <c r="DD60" s="214"/>
      <c r="DE60" s="214"/>
      <c r="DF60" s="214"/>
      <c r="DG60" s="214"/>
      <c r="DH60" s="214"/>
      <c r="DI60" s="214"/>
      <c r="DJ60" s="214"/>
      <c r="DK60" s="214"/>
      <c r="DL60" s="214"/>
      <c r="DM60" s="214"/>
      <c r="DN60" s="214"/>
      <c r="DO60" s="214"/>
      <c r="DP60" s="214"/>
      <c r="DQ60" s="214"/>
      <c r="DR60" s="214"/>
      <c r="DS60" s="214"/>
      <c r="DT60" s="214"/>
      <c r="DU60" s="214"/>
      <c r="DV60" s="214"/>
      <c r="DW60" s="214"/>
      <c r="DX60" s="214"/>
      <c r="DY60" s="214"/>
      <c r="DZ60" s="214"/>
      <c r="EA60" s="214"/>
      <c r="EB60" s="214"/>
      <c r="EC60" s="214"/>
      <c r="ED60" s="214"/>
      <c r="EE60" s="214"/>
      <c r="EF60" s="214"/>
      <c r="EG60" s="214"/>
      <c r="EH60" s="214"/>
      <c r="EI60" s="214"/>
      <c r="EJ60" s="214"/>
      <c r="EK60" s="214"/>
      <c r="EL60" s="214"/>
      <c r="EM60" s="214"/>
      <c r="EN60" s="214"/>
      <c r="EO60" s="214"/>
      <c r="EP60" s="214"/>
      <c r="EQ60" s="214"/>
      <c r="ER60" s="214"/>
      <c r="ES60" s="214"/>
      <c r="ET60" s="214"/>
      <c r="EU60" s="214"/>
      <c r="EV60" s="214"/>
      <c r="EW60" s="214"/>
      <c r="EX60" s="214"/>
      <c r="EY60" s="214"/>
      <c r="EZ60" s="214"/>
      <c r="FA60" s="214"/>
      <c r="FB60" s="214"/>
      <c r="FC60" s="214"/>
      <c r="FD60" s="214"/>
      <c r="FE60" s="214"/>
      <c r="FF60" s="214"/>
      <c r="FG60" s="214"/>
      <c r="FH60" s="214"/>
      <c r="FI60" s="214"/>
      <c r="FJ60" s="214"/>
      <c r="FK60" s="214"/>
      <c r="FL60" s="214"/>
      <c r="FM60" s="214"/>
    </row>
    <row r="61" spans="1:169" x14ac:dyDescent="0.25">
      <c r="A61" s="464">
        <f>'Datos de condiciones'!A39</f>
        <v>36</v>
      </c>
      <c r="B61" s="465" t="str">
        <f>'Datos de condiciones'!B39</f>
        <v/>
      </c>
      <c r="C61" s="466" t="str">
        <f>'Datos de condiciones'!C39</f>
        <v/>
      </c>
      <c r="D61" s="467" t="str">
        <f>'Datos de condiciones'!D39</f>
        <v/>
      </c>
      <c r="E61" s="467" t="str">
        <f>'Datos de condiciones'!E39</f>
        <v/>
      </c>
      <c r="F61" s="467" t="str">
        <f>'Datos de condiciones'!F39</f>
        <v/>
      </c>
      <c r="G61" s="468" t="str">
        <f>'Datos de condiciones'!G39</f>
        <v/>
      </c>
      <c r="H61" s="463" t="str">
        <f>'CERTIFICADO 1'!D41</f>
        <v/>
      </c>
      <c r="I61" s="463" t="str">
        <f>'CERTIFICADO 1'!E41</f>
        <v/>
      </c>
      <c r="J61" s="469" t="str">
        <f>'CERTIFICADO 1'!F41</f>
        <v/>
      </c>
      <c r="K61" s="214"/>
      <c r="L61" s="470" t="str">
        <f>'CERTIFICADO 1'!A41</f>
        <v/>
      </c>
      <c r="M61" s="462" t="str">
        <f>'CERTIFICADO 1'!B41</f>
        <v/>
      </c>
      <c r="N61" s="463" t="str">
        <f>'CERTIFICADO 1'!C41</f>
        <v/>
      </c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4"/>
      <c r="AP61" s="214"/>
      <c r="AQ61" s="214"/>
      <c r="AR61" s="214"/>
      <c r="AS61" s="214"/>
      <c r="AT61" s="214"/>
      <c r="AU61" s="214"/>
      <c r="AV61" s="214"/>
      <c r="AW61" s="214"/>
      <c r="AX61" s="214"/>
      <c r="AY61" s="214"/>
      <c r="AZ61" s="214"/>
      <c r="BA61" s="214"/>
      <c r="BB61" s="214"/>
      <c r="BC61" s="214"/>
      <c r="BD61" s="214"/>
      <c r="BE61" s="214"/>
      <c r="BF61" s="214"/>
      <c r="BG61" s="214"/>
      <c r="BH61" s="214"/>
      <c r="BI61" s="214"/>
      <c r="BJ61" s="214"/>
      <c r="BK61" s="214"/>
      <c r="BL61" s="214"/>
      <c r="BM61" s="214"/>
      <c r="BN61" s="214"/>
      <c r="BO61" s="214"/>
      <c r="BP61" s="214"/>
      <c r="BQ61" s="214"/>
      <c r="BR61" s="214"/>
      <c r="BS61" s="214"/>
      <c r="BT61" s="214"/>
      <c r="BU61" s="214"/>
      <c r="BV61" s="214"/>
      <c r="BW61" s="214"/>
      <c r="BX61" s="214"/>
      <c r="BY61" s="214"/>
      <c r="BZ61" s="214"/>
      <c r="CA61" s="214"/>
      <c r="CB61" s="214"/>
      <c r="CC61" s="214"/>
      <c r="CD61" s="214"/>
      <c r="CE61" s="214"/>
      <c r="CF61" s="214"/>
      <c r="CG61" s="214"/>
      <c r="CH61" s="214"/>
      <c r="CI61" s="214"/>
      <c r="CJ61" s="214"/>
      <c r="CK61" s="214"/>
      <c r="CL61" s="214"/>
      <c r="CM61" s="214"/>
      <c r="CN61" s="214"/>
      <c r="CO61" s="214"/>
      <c r="CP61" s="214"/>
      <c r="CQ61" s="214"/>
      <c r="CR61" s="214"/>
      <c r="CS61" s="214"/>
      <c r="CT61" s="214"/>
      <c r="CU61" s="214"/>
      <c r="CV61" s="214"/>
      <c r="CW61" s="214"/>
      <c r="CX61" s="214"/>
      <c r="CY61" s="214"/>
      <c r="CZ61" s="214"/>
      <c r="DA61" s="214"/>
      <c r="DB61" s="214"/>
      <c r="DC61" s="214"/>
      <c r="DD61" s="214"/>
      <c r="DE61" s="214"/>
      <c r="DF61" s="214"/>
      <c r="DG61" s="214"/>
      <c r="DH61" s="214"/>
      <c r="DI61" s="214"/>
      <c r="DJ61" s="214"/>
      <c r="DK61" s="214"/>
      <c r="DL61" s="214"/>
      <c r="DM61" s="214"/>
      <c r="DN61" s="214"/>
      <c r="DO61" s="214"/>
      <c r="DP61" s="214"/>
      <c r="DQ61" s="214"/>
      <c r="DR61" s="214"/>
      <c r="DS61" s="214"/>
      <c r="DT61" s="214"/>
      <c r="DU61" s="214"/>
      <c r="DV61" s="214"/>
      <c r="DW61" s="214"/>
      <c r="DX61" s="214"/>
      <c r="DY61" s="214"/>
      <c r="DZ61" s="214"/>
      <c r="EA61" s="214"/>
      <c r="EB61" s="214"/>
      <c r="EC61" s="214"/>
      <c r="ED61" s="214"/>
      <c r="EE61" s="214"/>
      <c r="EF61" s="214"/>
      <c r="EG61" s="214"/>
      <c r="EH61" s="214"/>
      <c r="EI61" s="214"/>
      <c r="EJ61" s="214"/>
      <c r="EK61" s="214"/>
      <c r="EL61" s="214"/>
      <c r="EM61" s="214"/>
      <c r="EN61" s="214"/>
      <c r="EO61" s="214"/>
      <c r="EP61" s="214"/>
      <c r="EQ61" s="214"/>
      <c r="ER61" s="214"/>
      <c r="ES61" s="214"/>
      <c r="ET61" s="214"/>
      <c r="EU61" s="214"/>
      <c r="EV61" s="214"/>
      <c r="EW61" s="214"/>
      <c r="EX61" s="214"/>
      <c r="EY61" s="214"/>
      <c r="EZ61" s="214"/>
      <c r="FA61" s="214"/>
      <c r="FB61" s="214"/>
      <c r="FC61" s="214"/>
      <c r="FD61" s="214"/>
      <c r="FE61" s="214"/>
      <c r="FF61" s="214"/>
      <c r="FG61" s="214"/>
      <c r="FH61" s="214"/>
      <c r="FI61" s="214"/>
      <c r="FJ61" s="214"/>
      <c r="FK61" s="214"/>
      <c r="FL61" s="214"/>
      <c r="FM61" s="214"/>
    </row>
    <row r="62" spans="1:169" x14ac:dyDescent="0.25">
      <c r="A62" s="464">
        <f>'Datos de condiciones'!A40</f>
        <v>37</v>
      </c>
      <c r="B62" s="465" t="str">
        <f>'Datos de condiciones'!B40</f>
        <v/>
      </c>
      <c r="C62" s="466" t="str">
        <f>'Datos de condiciones'!C40</f>
        <v/>
      </c>
      <c r="D62" s="467" t="str">
        <f>'Datos de condiciones'!D40</f>
        <v/>
      </c>
      <c r="E62" s="467" t="str">
        <f>'Datos de condiciones'!E40</f>
        <v/>
      </c>
      <c r="F62" s="467" t="str">
        <f>'Datos de condiciones'!F40</f>
        <v/>
      </c>
      <c r="G62" s="468" t="str">
        <f>'Datos de condiciones'!G40</f>
        <v/>
      </c>
      <c r="H62" s="463" t="str">
        <f>'CERTIFICADO 1'!D42</f>
        <v/>
      </c>
      <c r="I62" s="463" t="str">
        <f>'CERTIFICADO 1'!E42</f>
        <v/>
      </c>
      <c r="J62" s="469" t="str">
        <f>'CERTIFICADO 1'!F42</f>
        <v/>
      </c>
      <c r="K62" s="214"/>
      <c r="L62" s="470" t="str">
        <f>'CERTIFICADO 1'!A42</f>
        <v/>
      </c>
      <c r="M62" s="462" t="str">
        <f>'CERTIFICADO 1'!B42</f>
        <v/>
      </c>
      <c r="N62" s="463" t="str">
        <f>'CERTIFICADO 1'!C42</f>
        <v/>
      </c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214"/>
      <c r="AG62" s="214"/>
      <c r="AH62" s="214"/>
      <c r="AI62" s="214"/>
      <c r="AJ62" s="214"/>
      <c r="AK62" s="214"/>
      <c r="AL62" s="214"/>
      <c r="AM62" s="214"/>
      <c r="AN62" s="214"/>
      <c r="AO62" s="214"/>
      <c r="AP62" s="214"/>
      <c r="AQ62" s="214"/>
      <c r="AR62" s="214"/>
      <c r="AS62" s="214"/>
      <c r="AT62" s="214"/>
      <c r="AU62" s="214"/>
      <c r="AV62" s="214"/>
      <c r="AW62" s="214"/>
      <c r="AX62" s="214"/>
      <c r="AY62" s="214"/>
      <c r="AZ62" s="214"/>
      <c r="BA62" s="214"/>
      <c r="BB62" s="214"/>
      <c r="BC62" s="214"/>
      <c r="BD62" s="214"/>
      <c r="BE62" s="214"/>
      <c r="BF62" s="214"/>
      <c r="BG62" s="214"/>
      <c r="BH62" s="214"/>
      <c r="BI62" s="214"/>
      <c r="BJ62" s="214"/>
      <c r="BK62" s="214"/>
      <c r="BL62" s="214"/>
      <c r="BM62" s="214"/>
      <c r="BN62" s="214"/>
      <c r="BO62" s="214"/>
      <c r="BP62" s="214"/>
      <c r="BQ62" s="214"/>
      <c r="BR62" s="214"/>
      <c r="BS62" s="214"/>
      <c r="BT62" s="214"/>
      <c r="BU62" s="214"/>
      <c r="BV62" s="214"/>
      <c r="BW62" s="214"/>
      <c r="BX62" s="214"/>
      <c r="BY62" s="214"/>
      <c r="BZ62" s="214"/>
      <c r="CA62" s="214"/>
      <c r="CB62" s="214"/>
      <c r="CC62" s="214"/>
      <c r="CD62" s="214"/>
      <c r="CE62" s="214"/>
      <c r="CF62" s="214"/>
      <c r="CG62" s="214"/>
      <c r="CH62" s="214"/>
      <c r="CI62" s="214"/>
      <c r="CJ62" s="214"/>
      <c r="CK62" s="214"/>
      <c r="CL62" s="214"/>
      <c r="CM62" s="214"/>
      <c r="CN62" s="214"/>
      <c r="CO62" s="214"/>
      <c r="CP62" s="214"/>
      <c r="CQ62" s="214"/>
      <c r="CR62" s="214"/>
      <c r="CS62" s="214"/>
      <c r="CT62" s="214"/>
      <c r="CU62" s="214"/>
      <c r="CV62" s="214"/>
      <c r="CW62" s="214"/>
      <c r="CX62" s="214"/>
      <c r="CY62" s="214"/>
      <c r="CZ62" s="214"/>
      <c r="DA62" s="214"/>
      <c r="DB62" s="214"/>
      <c r="DC62" s="214"/>
      <c r="DD62" s="214"/>
      <c r="DE62" s="214"/>
      <c r="DF62" s="214"/>
      <c r="DG62" s="214"/>
      <c r="DH62" s="214"/>
      <c r="DI62" s="214"/>
      <c r="DJ62" s="214"/>
      <c r="DK62" s="214"/>
      <c r="DL62" s="214"/>
      <c r="DM62" s="214"/>
      <c r="DN62" s="214"/>
      <c r="DO62" s="214"/>
      <c r="DP62" s="214"/>
      <c r="DQ62" s="214"/>
      <c r="DR62" s="214"/>
      <c r="DS62" s="214"/>
      <c r="DT62" s="214"/>
      <c r="DU62" s="214"/>
      <c r="DV62" s="214"/>
      <c r="DW62" s="214"/>
      <c r="DX62" s="214"/>
      <c r="DY62" s="214"/>
      <c r="DZ62" s="214"/>
      <c r="EA62" s="214"/>
      <c r="EB62" s="214"/>
      <c r="EC62" s="214"/>
      <c r="ED62" s="214"/>
      <c r="EE62" s="214"/>
      <c r="EF62" s="214"/>
      <c r="EG62" s="214"/>
      <c r="EH62" s="214"/>
      <c r="EI62" s="214"/>
      <c r="EJ62" s="214"/>
      <c r="EK62" s="214"/>
      <c r="EL62" s="214"/>
      <c r="EM62" s="214"/>
      <c r="EN62" s="214"/>
      <c r="EO62" s="214"/>
      <c r="EP62" s="214"/>
      <c r="EQ62" s="214"/>
      <c r="ER62" s="214"/>
      <c r="ES62" s="214"/>
      <c r="ET62" s="214"/>
      <c r="EU62" s="214"/>
      <c r="EV62" s="214"/>
      <c r="EW62" s="214"/>
      <c r="EX62" s="214"/>
      <c r="EY62" s="214"/>
      <c r="EZ62" s="214"/>
      <c r="FA62" s="214"/>
      <c r="FB62" s="214"/>
      <c r="FC62" s="214"/>
      <c r="FD62" s="214"/>
      <c r="FE62" s="214"/>
      <c r="FF62" s="214"/>
      <c r="FG62" s="214"/>
      <c r="FH62" s="214"/>
      <c r="FI62" s="214"/>
      <c r="FJ62" s="214"/>
      <c r="FK62" s="214"/>
      <c r="FL62" s="214"/>
      <c r="FM62" s="214"/>
    </row>
    <row r="63" spans="1:169" x14ac:dyDescent="0.25">
      <c r="A63" s="464">
        <f>'Datos de condiciones'!A41</f>
        <v>38</v>
      </c>
      <c r="B63" s="465" t="str">
        <f>'Datos de condiciones'!B41</f>
        <v/>
      </c>
      <c r="C63" s="466" t="str">
        <f>'Datos de condiciones'!C41</f>
        <v/>
      </c>
      <c r="D63" s="467" t="str">
        <f>'Datos de condiciones'!D41</f>
        <v/>
      </c>
      <c r="E63" s="467" t="str">
        <f>'Datos de condiciones'!E41</f>
        <v/>
      </c>
      <c r="F63" s="467" t="str">
        <f>'Datos de condiciones'!F41</f>
        <v/>
      </c>
      <c r="G63" s="468" t="str">
        <f>'Datos de condiciones'!G41</f>
        <v/>
      </c>
      <c r="H63" s="463" t="str">
        <f>'CERTIFICADO 1'!D43</f>
        <v/>
      </c>
      <c r="I63" s="463" t="str">
        <f>'CERTIFICADO 1'!E43</f>
        <v/>
      </c>
      <c r="J63" s="469" t="str">
        <f>'CERTIFICADO 1'!F43</f>
        <v/>
      </c>
      <c r="K63" s="214"/>
      <c r="L63" s="470" t="str">
        <f>'CERTIFICADO 1'!A43</f>
        <v/>
      </c>
      <c r="M63" s="462" t="str">
        <f>'CERTIFICADO 1'!B43</f>
        <v/>
      </c>
      <c r="N63" s="463" t="str">
        <f>'CERTIFICADO 1'!C43</f>
        <v/>
      </c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214"/>
      <c r="AG63" s="214"/>
      <c r="AH63" s="214"/>
      <c r="AI63" s="214"/>
      <c r="AJ63" s="214"/>
      <c r="AK63" s="214"/>
      <c r="AL63" s="214"/>
      <c r="AM63" s="214"/>
      <c r="AN63" s="214"/>
      <c r="AO63" s="214"/>
      <c r="AP63" s="214"/>
      <c r="AQ63" s="214"/>
      <c r="AR63" s="214"/>
      <c r="AS63" s="214"/>
      <c r="AT63" s="214"/>
      <c r="AU63" s="214"/>
      <c r="AV63" s="214"/>
      <c r="AW63" s="214"/>
      <c r="AX63" s="214"/>
      <c r="AY63" s="214"/>
      <c r="AZ63" s="214"/>
      <c r="BA63" s="214"/>
      <c r="BB63" s="214"/>
      <c r="BC63" s="214"/>
      <c r="BD63" s="214"/>
      <c r="BE63" s="214"/>
      <c r="BF63" s="214"/>
      <c r="BG63" s="214"/>
      <c r="BH63" s="214"/>
      <c r="BI63" s="214"/>
      <c r="BJ63" s="214"/>
      <c r="BK63" s="214"/>
      <c r="BL63" s="214"/>
      <c r="BM63" s="214"/>
      <c r="BN63" s="214"/>
      <c r="BO63" s="214"/>
      <c r="BP63" s="214"/>
      <c r="BQ63" s="214"/>
      <c r="BR63" s="214"/>
      <c r="BS63" s="214"/>
      <c r="BT63" s="214"/>
      <c r="BU63" s="214"/>
      <c r="BV63" s="214"/>
      <c r="BW63" s="214"/>
      <c r="BX63" s="214"/>
      <c r="BY63" s="214"/>
      <c r="BZ63" s="214"/>
      <c r="CA63" s="214"/>
      <c r="CB63" s="214"/>
      <c r="CC63" s="214"/>
      <c r="CD63" s="214"/>
      <c r="CE63" s="214"/>
      <c r="CF63" s="214"/>
      <c r="CG63" s="214"/>
      <c r="CH63" s="214"/>
      <c r="CI63" s="214"/>
      <c r="CJ63" s="214"/>
      <c r="CK63" s="214"/>
      <c r="CL63" s="214"/>
      <c r="CM63" s="214"/>
      <c r="CN63" s="214"/>
      <c r="CO63" s="214"/>
      <c r="CP63" s="214"/>
      <c r="CQ63" s="214"/>
      <c r="CR63" s="214"/>
      <c r="CS63" s="214"/>
      <c r="CT63" s="214"/>
      <c r="CU63" s="214"/>
      <c r="CV63" s="214"/>
      <c r="CW63" s="214"/>
      <c r="CX63" s="214"/>
      <c r="CY63" s="214"/>
      <c r="CZ63" s="214"/>
      <c r="DA63" s="214"/>
      <c r="DB63" s="214"/>
      <c r="DC63" s="214"/>
      <c r="DD63" s="214"/>
      <c r="DE63" s="214"/>
      <c r="DF63" s="214"/>
      <c r="DG63" s="214"/>
      <c r="DH63" s="214"/>
      <c r="DI63" s="214"/>
      <c r="DJ63" s="214"/>
      <c r="DK63" s="214"/>
      <c r="DL63" s="214"/>
      <c r="DM63" s="214"/>
      <c r="DN63" s="214"/>
      <c r="DO63" s="214"/>
      <c r="DP63" s="214"/>
      <c r="DQ63" s="214"/>
      <c r="DR63" s="214"/>
      <c r="DS63" s="214"/>
      <c r="DT63" s="214"/>
      <c r="DU63" s="214"/>
      <c r="DV63" s="214"/>
      <c r="DW63" s="214"/>
      <c r="DX63" s="214"/>
      <c r="DY63" s="214"/>
      <c r="DZ63" s="214"/>
      <c r="EA63" s="214"/>
      <c r="EB63" s="214"/>
      <c r="EC63" s="214"/>
      <c r="ED63" s="214"/>
      <c r="EE63" s="214"/>
      <c r="EF63" s="214"/>
      <c r="EG63" s="214"/>
      <c r="EH63" s="214"/>
      <c r="EI63" s="214"/>
      <c r="EJ63" s="214"/>
      <c r="EK63" s="214"/>
      <c r="EL63" s="214"/>
      <c r="EM63" s="214"/>
      <c r="EN63" s="214"/>
      <c r="EO63" s="214"/>
      <c r="EP63" s="214"/>
      <c r="EQ63" s="214"/>
      <c r="ER63" s="214"/>
      <c r="ES63" s="214"/>
      <c r="ET63" s="214"/>
      <c r="EU63" s="214"/>
      <c r="EV63" s="214"/>
      <c r="EW63" s="214"/>
      <c r="EX63" s="214"/>
      <c r="EY63" s="214"/>
      <c r="EZ63" s="214"/>
      <c r="FA63" s="214"/>
      <c r="FB63" s="214"/>
      <c r="FC63" s="214"/>
      <c r="FD63" s="214"/>
      <c r="FE63" s="214"/>
      <c r="FF63" s="214"/>
      <c r="FG63" s="214"/>
      <c r="FH63" s="214"/>
      <c r="FI63" s="214"/>
      <c r="FJ63" s="214"/>
      <c r="FK63" s="214"/>
      <c r="FL63" s="214"/>
      <c r="FM63" s="214"/>
    </row>
    <row r="64" spans="1:169" x14ac:dyDescent="0.25">
      <c r="A64" s="464">
        <f>'Datos de condiciones'!A42</f>
        <v>39</v>
      </c>
      <c r="B64" s="465" t="str">
        <f>'Datos de condiciones'!B42</f>
        <v/>
      </c>
      <c r="C64" s="466" t="str">
        <f>'Datos de condiciones'!C42</f>
        <v/>
      </c>
      <c r="D64" s="467" t="str">
        <f>'Datos de condiciones'!D42</f>
        <v/>
      </c>
      <c r="E64" s="467" t="str">
        <f>'Datos de condiciones'!E42</f>
        <v/>
      </c>
      <c r="F64" s="467" t="str">
        <f>'Datos de condiciones'!F42</f>
        <v/>
      </c>
      <c r="G64" s="468" t="str">
        <f>'Datos de condiciones'!G42</f>
        <v/>
      </c>
      <c r="H64" s="463" t="str">
        <f>'CERTIFICADO 1'!D44</f>
        <v/>
      </c>
      <c r="I64" s="463" t="str">
        <f>'CERTIFICADO 1'!E44</f>
        <v/>
      </c>
      <c r="J64" s="469" t="str">
        <f>'CERTIFICADO 1'!F44</f>
        <v/>
      </c>
      <c r="K64" s="214"/>
      <c r="L64" s="470" t="str">
        <f>'CERTIFICADO 1'!A44</f>
        <v/>
      </c>
      <c r="M64" s="462" t="str">
        <f>'CERTIFICADO 1'!B44</f>
        <v/>
      </c>
      <c r="N64" s="463" t="str">
        <f>'CERTIFICADO 1'!C44</f>
        <v/>
      </c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214"/>
      <c r="AG64" s="214"/>
      <c r="AH64" s="214"/>
      <c r="AI64" s="214"/>
      <c r="AJ64" s="214"/>
      <c r="AK64" s="214"/>
      <c r="AL64" s="214"/>
      <c r="AM64" s="214"/>
      <c r="AN64" s="214"/>
      <c r="AO64" s="214"/>
      <c r="AP64" s="214"/>
      <c r="AQ64" s="214"/>
      <c r="AR64" s="214"/>
      <c r="AS64" s="214"/>
      <c r="AT64" s="214"/>
      <c r="AU64" s="214"/>
      <c r="AV64" s="214"/>
      <c r="AW64" s="214"/>
      <c r="AX64" s="214"/>
      <c r="AY64" s="214"/>
      <c r="AZ64" s="214"/>
      <c r="BA64" s="214"/>
      <c r="BB64" s="214"/>
      <c r="BC64" s="214"/>
      <c r="BD64" s="214"/>
      <c r="BE64" s="214"/>
      <c r="BF64" s="214"/>
      <c r="BG64" s="214"/>
      <c r="BH64" s="214"/>
      <c r="BI64" s="214"/>
      <c r="BJ64" s="214"/>
      <c r="BK64" s="214"/>
      <c r="BL64" s="214"/>
      <c r="BM64" s="214"/>
      <c r="BN64" s="214"/>
      <c r="BO64" s="214"/>
      <c r="BP64" s="214"/>
      <c r="BQ64" s="214"/>
      <c r="BR64" s="214"/>
      <c r="BS64" s="214"/>
      <c r="BT64" s="214"/>
      <c r="BU64" s="214"/>
      <c r="BV64" s="214"/>
      <c r="BW64" s="214"/>
      <c r="BX64" s="214"/>
      <c r="BY64" s="214"/>
      <c r="BZ64" s="214"/>
      <c r="CA64" s="214"/>
      <c r="CB64" s="214"/>
      <c r="CC64" s="214"/>
      <c r="CD64" s="214"/>
      <c r="CE64" s="214"/>
      <c r="CF64" s="214"/>
      <c r="CG64" s="214"/>
      <c r="CH64" s="214"/>
      <c r="CI64" s="214"/>
      <c r="CJ64" s="214"/>
      <c r="CK64" s="214"/>
      <c r="CL64" s="214"/>
      <c r="CM64" s="214"/>
      <c r="CN64" s="214"/>
      <c r="CO64" s="214"/>
      <c r="CP64" s="214"/>
      <c r="CQ64" s="214"/>
      <c r="CR64" s="214"/>
      <c r="CS64" s="214"/>
      <c r="CT64" s="214"/>
      <c r="CU64" s="214"/>
      <c r="CV64" s="214"/>
      <c r="CW64" s="214"/>
      <c r="CX64" s="214"/>
      <c r="CY64" s="214"/>
      <c r="CZ64" s="214"/>
      <c r="DA64" s="214"/>
      <c r="DB64" s="214"/>
      <c r="DC64" s="214"/>
      <c r="DD64" s="214"/>
      <c r="DE64" s="214"/>
      <c r="DF64" s="214"/>
      <c r="DG64" s="214"/>
      <c r="DH64" s="214"/>
      <c r="DI64" s="214"/>
      <c r="DJ64" s="214"/>
      <c r="DK64" s="214"/>
      <c r="DL64" s="214"/>
      <c r="DM64" s="214"/>
      <c r="DN64" s="214"/>
      <c r="DO64" s="214"/>
      <c r="DP64" s="214"/>
      <c r="DQ64" s="214"/>
      <c r="DR64" s="214"/>
      <c r="DS64" s="214"/>
      <c r="DT64" s="214"/>
      <c r="DU64" s="214"/>
      <c r="DV64" s="214"/>
      <c r="DW64" s="214"/>
      <c r="DX64" s="214"/>
      <c r="DY64" s="214"/>
      <c r="DZ64" s="214"/>
      <c r="EA64" s="214"/>
      <c r="EB64" s="214"/>
      <c r="EC64" s="214"/>
      <c r="ED64" s="214"/>
      <c r="EE64" s="214"/>
      <c r="EF64" s="214"/>
      <c r="EG64" s="214"/>
      <c r="EH64" s="214"/>
      <c r="EI64" s="214"/>
      <c r="EJ64" s="214"/>
      <c r="EK64" s="214"/>
      <c r="EL64" s="214"/>
      <c r="EM64" s="214"/>
      <c r="EN64" s="214"/>
      <c r="EO64" s="214"/>
      <c r="EP64" s="214"/>
      <c r="EQ64" s="214"/>
      <c r="ER64" s="214"/>
      <c r="ES64" s="214"/>
      <c r="ET64" s="214"/>
      <c r="EU64" s="214"/>
      <c r="EV64" s="214"/>
      <c r="EW64" s="214"/>
      <c r="EX64" s="214"/>
      <c r="EY64" s="214"/>
      <c r="EZ64" s="214"/>
      <c r="FA64" s="214"/>
      <c r="FB64" s="214"/>
      <c r="FC64" s="214"/>
      <c r="FD64" s="214"/>
      <c r="FE64" s="214"/>
      <c r="FF64" s="214"/>
      <c r="FG64" s="214"/>
      <c r="FH64" s="214"/>
      <c r="FI64" s="214"/>
      <c r="FJ64" s="214"/>
      <c r="FK64" s="214"/>
      <c r="FL64" s="214"/>
      <c r="FM64" s="214"/>
    </row>
    <row r="65" spans="1:169" x14ac:dyDescent="0.25">
      <c r="A65" s="464">
        <f>'Datos de condiciones'!A43</f>
        <v>40</v>
      </c>
      <c r="B65" s="465" t="str">
        <f>'Datos de condiciones'!B43</f>
        <v/>
      </c>
      <c r="C65" s="466" t="str">
        <f>'Datos de condiciones'!C43</f>
        <v/>
      </c>
      <c r="D65" s="467" t="str">
        <f>'Datos de condiciones'!D43</f>
        <v/>
      </c>
      <c r="E65" s="467" t="str">
        <f>'Datos de condiciones'!E43</f>
        <v/>
      </c>
      <c r="F65" s="467" t="str">
        <f>'Datos de condiciones'!F43</f>
        <v/>
      </c>
      <c r="G65" s="468" t="str">
        <f>'Datos de condiciones'!G43</f>
        <v/>
      </c>
      <c r="H65" s="463" t="str">
        <f>'CERTIFICADO 1'!D45</f>
        <v/>
      </c>
      <c r="I65" s="463" t="str">
        <f>'CERTIFICADO 1'!E45</f>
        <v/>
      </c>
      <c r="J65" s="469" t="str">
        <f>'CERTIFICADO 1'!F45</f>
        <v/>
      </c>
      <c r="K65" s="214"/>
      <c r="L65" s="470" t="str">
        <f>'CERTIFICADO 1'!A45</f>
        <v/>
      </c>
      <c r="M65" s="462" t="str">
        <f>'CERTIFICADO 1'!B45</f>
        <v/>
      </c>
      <c r="N65" s="463" t="str">
        <f>'CERTIFICADO 1'!C45</f>
        <v/>
      </c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214"/>
      <c r="AG65" s="214"/>
      <c r="AH65" s="214"/>
      <c r="AI65" s="214"/>
      <c r="AJ65" s="214"/>
      <c r="AK65" s="214"/>
      <c r="AL65" s="214"/>
      <c r="AM65" s="214"/>
      <c r="AN65" s="214"/>
      <c r="AO65" s="214"/>
      <c r="AP65" s="214"/>
      <c r="AQ65" s="214"/>
      <c r="AR65" s="214"/>
      <c r="AS65" s="214"/>
      <c r="AT65" s="214"/>
      <c r="AU65" s="214"/>
      <c r="AV65" s="214"/>
      <c r="AW65" s="214"/>
      <c r="AX65" s="214"/>
      <c r="AY65" s="214"/>
      <c r="AZ65" s="214"/>
      <c r="BA65" s="214"/>
      <c r="BB65" s="214"/>
      <c r="BC65" s="214"/>
      <c r="BD65" s="214"/>
      <c r="BE65" s="214"/>
      <c r="BF65" s="214"/>
      <c r="BG65" s="214"/>
      <c r="BH65" s="214"/>
      <c r="BI65" s="214"/>
      <c r="BJ65" s="214"/>
      <c r="BK65" s="214"/>
      <c r="BL65" s="214"/>
      <c r="BM65" s="214"/>
      <c r="BN65" s="214"/>
      <c r="BO65" s="214"/>
      <c r="BP65" s="214"/>
      <c r="BQ65" s="214"/>
      <c r="BR65" s="214"/>
      <c r="BS65" s="214"/>
      <c r="BT65" s="214"/>
      <c r="BU65" s="214"/>
      <c r="BV65" s="214"/>
      <c r="BW65" s="214"/>
      <c r="BX65" s="214"/>
      <c r="BY65" s="214"/>
      <c r="BZ65" s="214"/>
      <c r="CA65" s="214"/>
      <c r="CB65" s="214"/>
      <c r="CC65" s="214"/>
      <c r="CD65" s="214"/>
      <c r="CE65" s="214"/>
      <c r="CF65" s="214"/>
      <c r="CG65" s="214"/>
      <c r="CH65" s="214"/>
      <c r="CI65" s="214"/>
      <c r="CJ65" s="214"/>
      <c r="CK65" s="214"/>
      <c r="CL65" s="214"/>
      <c r="CM65" s="214"/>
      <c r="CN65" s="214"/>
      <c r="CO65" s="214"/>
      <c r="CP65" s="214"/>
      <c r="CQ65" s="214"/>
      <c r="CR65" s="214"/>
      <c r="CS65" s="214"/>
      <c r="CT65" s="214"/>
      <c r="CU65" s="214"/>
      <c r="CV65" s="214"/>
      <c r="CW65" s="214"/>
      <c r="CX65" s="214"/>
      <c r="CY65" s="214"/>
      <c r="CZ65" s="214"/>
      <c r="DA65" s="214"/>
      <c r="DB65" s="214"/>
      <c r="DC65" s="214"/>
      <c r="DD65" s="214"/>
      <c r="DE65" s="214"/>
      <c r="DF65" s="214"/>
      <c r="DG65" s="214"/>
      <c r="DH65" s="214"/>
      <c r="DI65" s="214"/>
      <c r="DJ65" s="214"/>
      <c r="DK65" s="214"/>
      <c r="DL65" s="214"/>
      <c r="DM65" s="214"/>
      <c r="DN65" s="214"/>
      <c r="DO65" s="214"/>
      <c r="DP65" s="214"/>
      <c r="DQ65" s="214"/>
      <c r="DR65" s="214"/>
      <c r="DS65" s="214"/>
      <c r="DT65" s="214"/>
      <c r="DU65" s="214"/>
      <c r="DV65" s="214"/>
      <c r="DW65" s="214"/>
      <c r="DX65" s="214"/>
      <c r="DY65" s="214"/>
      <c r="DZ65" s="214"/>
      <c r="EA65" s="214"/>
      <c r="EB65" s="214"/>
      <c r="EC65" s="214"/>
      <c r="ED65" s="214"/>
      <c r="EE65" s="214"/>
      <c r="EF65" s="214"/>
      <c r="EG65" s="214"/>
      <c r="EH65" s="214"/>
      <c r="EI65" s="214"/>
      <c r="EJ65" s="214"/>
      <c r="EK65" s="214"/>
      <c r="EL65" s="214"/>
      <c r="EM65" s="214"/>
      <c r="EN65" s="214"/>
      <c r="EO65" s="214"/>
      <c r="EP65" s="214"/>
      <c r="EQ65" s="214"/>
      <c r="ER65" s="214"/>
      <c r="ES65" s="214"/>
      <c r="ET65" s="214"/>
      <c r="EU65" s="214"/>
      <c r="EV65" s="214"/>
      <c r="EW65" s="214"/>
      <c r="EX65" s="214"/>
      <c r="EY65" s="214"/>
      <c r="EZ65" s="214"/>
      <c r="FA65" s="214"/>
      <c r="FB65" s="214"/>
      <c r="FC65" s="214"/>
      <c r="FD65" s="214"/>
      <c r="FE65" s="214"/>
      <c r="FF65" s="214"/>
      <c r="FG65" s="214"/>
      <c r="FH65" s="214"/>
      <c r="FI65" s="214"/>
      <c r="FJ65" s="214"/>
      <c r="FK65" s="214"/>
      <c r="FL65" s="214"/>
      <c r="FM65" s="214"/>
    </row>
    <row r="66" spans="1:169" x14ac:dyDescent="0.25">
      <c r="A66" s="464">
        <f>'Datos de condiciones'!A44</f>
        <v>41</v>
      </c>
      <c r="B66" s="465" t="str">
        <f>'Datos de condiciones'!B44</f>
        <v/>
      </c>
      <c r="C66" s="466" t="str">
        <f>'Datos de condiciones'!C44</f>
        <v/>
      </c>
      <c r="D66" s="467" t="str">
        <f>'Datos de condiciones'!D44</f>
        <v/>
      </c>
      <c r="E66" s="467" t="str">
        <f>'Datos de condiciones'!E44</f>
        <v/>
      </c>
      <c r="F66" s="467" t="str">
        <f>'Datos de condiciones'!F44</f>
        <v/>
      </c>
      <c r="G66" s="468" t="str">
        <f>'Datos de condiciones'!G44</f>
        <v/>
      </c>
      <c r="H66" s="463" t="str">
        <f>'CERTIFICADO 1'!D46</f>
        <v/>
      </c>
      <c r="I66" s="463" t="str">
        <f>'CERTIFICADO 1'!E46</f>
        <v/>
      </c>
      <c r="J66" s="469" t="str">
        <f>'CERTIFICADO 1'!F46</f>
        <v/>
      </c>
      <c r="K66" s="214"/>
      <c r="L66" s="470" t="str">
        <f>'CERTIFICADO 1'!A46</f>
        <v/>
      </c>
      <c r="M66" s="462" t="str">
        <f>'CERTIFICADO 1'!B46</f>
        <v/>
      </c>
      <c r="N66" s="463" t="str">
        <f>'CERTIFICADO 1'!C46</f>
        <v/>
      </c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214"/>
      <c r="AG66" s="214"/>
      <c r="AH66" s="214"/>
      <c r="AI66" s="214"/>
      <c r="AJ66" s="214"/>
      <c r="AK66" s="214"/>
      <c r="AL66" s="214"/>
      <c r="AM66" s="214"/>
      <c r="AN66" s="214"/>
      <c r="AO66" s="214"/>
      <c r="AP66" s="214"/>
      <c r="AQ66" s="214"/>
      <c r="AR66" s="214"/>
      <c r="AS66" s="214"/>
      <c r="AT66" s="214"/>
      <c r="AU66" s="214"/>
      <c r="AV66" s="214"/>
      <c r="AW66" s="214"/>
      <c r="AX66" s="214"/>
      <c r="AY66" s="214"/>
      <c r="AZ66" s="214"/>
      <c r="BA66" s="214"/>
      <c r="BB66" s="214"/>
      <c r="BC66" s="214"/>
      <c r="BD66" s="214"/>
      <c r="BE66" s="214"/>
      <c r="BF66" s="214"/>
      <c r="BG66" s="214"/>
      <c r="BH66" s="214"/>
      <c r="BI66" s="214"/>
      <c r="BJ66" s="214"/>
      <c r="BK66" s="214"/>
      <c r="BL66" s="214"/>
      <c r="BM66" s="214"/>
      <c r="BN66" s="214"/>
      <c r="BO66" s="214"/>
      <c r="BP66" s="214"/>
      <c r="BQ66" s="214"/>
      <c r="BR66" s="214"/>
      <c r="BS66" s="214"/>
      <c r="BT66" s="214"/>
      <c r="BU66" s="214"/>
      <c r="BV66" s="214"/>
      <c r="BW66" s="214"/>
      <c r="BX66" s="214"/>
      <c r="BY66" s="214"/>
      <c r="BZ66" s="214"/>
      <c r="CA66" s="214"/>
      <c r="CB66" s="214"/>
      <c r="CC66" s="214"/>
      <c r="CD66" s="214"/>
      <c r="CE66" s="214"/>
      <c r="CF66" s="214"/>
      <c r="CG66" s="214"/>
      <c r="CH66" s="214"/>
      <c r="CI66" s="214"/>
      <c r="CJ66" s="214"/>
      <c r="CK66" s="214"/>
      <c r="CL66" s="214"/>
      <c r="CM66" s="214"/>
      <c r="CN66" s="214"/>
      <c r="CO66" s="214"/>
      <c r="CP66" s="214"/>
      <c r="CQ66" s="214"/>
      <c r="CR66" s="214"/>
      <c r="CS66" s="214"/>
      <c r="CT66" s="214"/>
      <c r="CU66" s="214"/>
      <c r="CV66" s="214"/>
      <c r="CW66" s="214"/>
      <c r="CX66" s="214"/>
      <c r="CY66" s="214"/>
      <c r="CZ66" s="214"/>
      <c r="DA66" s="214"/>
      <c r="DB66" s="214"/>
      <c r="DC66" s="214"/>
      <c r="DD66" s="214"/>
      <c r="DE66" s="214"/>
      <c r="DF66" s="214"/>
      <c r="DG66" s="214"/>
      <c r="DH66" s="214"/>
      <c r="DI66" s="214"/>
      <c r="DJ66" s="214"/>
      <c r="DK66" s="214"/>
      <c r="DL66" s="214"/>
      <c r="DM66" s="214"/>
      <c r="DN66" s="214"/>
      <c r="DO66" s="214"/>
      <c r="DP66" s="214"/>
      <c r="DQ66" s="214"/>
      <c r="DR66" s="214"/>
      <c r="DS66" s="214"/>
      <c r="DT66" s="214"/>
      <c r="DU66" s="214"/>
      <c r="DV66" s="214"/>
      <c r="DW66" s="214"/>
      <c r="DX66" s="214"/>
      <c r="DY66" s="214"/>
      <c r="DZ66" s="214"/>
      <c r="EA66" s="214"/>
      <c r="EB66" s="214"/>
      <c r="EC66" s="214"/>
      <c r="ED66" s="214"/>
      <c r="EE66" s="214"/>
      <c r="EF66" s="214"/>
      <c r="EG66" s="214"/>
      <c r="EH66" s="214"/>
      <c r="EI66" s="214"/>
      <c r="EJ66" s="214"/>
      <c r="EK66" s="214"/>
      <c r="EL66" s="214"/>
      <c r="EM66" s="214"/>
      <c r="EN66" s="214"/>
      <c r="EO66" s="214"/>
      <c r="EP66" s="214"/>
      <c r="EQ66" s="214"/>
      <c r="ER66" s="214"/>
      <c r="ES66" s="214"/>
      <c r="ET66" s="214"/>
      <c r="EU66" s="214"/>
      <c r="EV66" s="214"/>
      <c r="EW66" s="214"/>
      <c r="EX66" s="214"/>
      <c r="EY66" s="214"/>
      <c r="EZ66" s="214"/>
      <c r="FA66" s="214"/>
      <c r="FB66" s="214"/>
      <c r="FC66" s="214"/>
      <c r="FD66" s="214"/>
      <c r="FE66" s="214"/>
      <c r="FF66" s="214"/>
      <c r="FG66" s="214"/>
      <c r="FH66" s="214"/>
      <c r="FI66" s="214"/>
      <c r="FJ66" s="214"/>
      <c r="FK66" s="214"/>
      <c r="FL66" s="214"/>
      <c r="FM66" s="214"/>
    </row>
    <row r="67" spans="1:169" x14ac:dyDescent="0.25">
      <c r="A67" s="464">
        <f>'Datos de condiciones'!A45</f>
        <v>42</v>
      </c>
      <c r="B67" s="465" t="str">
        <f>'Datos de condiciones'!B45</f>
        <v/>
      </c>
      <c r="C67" s="466" t="str">
        <f>'Datos de condiciones'!C45</f>
        <v/>
      </c>
      <c r="D67" s="467" t="str">
        <f>'Datos de condiciones'!D45</f>
        <v/>
      </c>
      <c r="E67" s="467" t="str">
        <f>'Datos de condiciones'!E45</f>
        <v/>
      </c>
      <c r="F67" s="467" t="str">
        <f>'Datos de condiciones'!F45</f>
        <v/>
      </c>
      <c r="G67" s="468" t="str">
        <f>'Datos de condiciones'!G45</f>
        <v/>
      </c>
      <c r="H67" s="463" t="str">
        <f>'CERTIFICADO 1'!D47</f>
        <v/>
      </c>
      <c r="I67" s="463" t="str">
        <f>'CERTIFICADO 1'!E47</f>
        <v/>
      </c>
      <c r="J67" s="469" t="str">
        <f>'CERTIFICADO 1'!F47</f>
        <v/>
      </c>
      <c r="K67" s="214"/>
      <c r="L67" s="470" t="str">
        <f>'CERTIFICADO 1'!A47</f>
        <v/>
      </c>
      <c r="M67" s="462" t="str">
        <f>'CERTIFICADO 1'!B47</f>
        <v/>
      </c>
      <c r="N67" s="463" t="str">
        <f>'CERTIFICADO 1'!C47</f>
        <v/>
      </c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214"/>
      <c r="AG67" s="214"/>
      <c r="AH67" s="214"/>
      <c r="AI67" s="214"/>
      <c r="AJ67" s="214"/>
      <c r="AK67" s="214"/>
      <c r="AL67" s="214"/>
      <c r="AM67" s="214"/>
      <c r="AN67" s="214"/>
      <c r="AO67" s="214"/>
      <c r="AP67" s="214"/>
      <c r="AQ67" s="214"/>
      <c r="AR67" s="214"/>
      <c r="AS67" s="214"/>
      <c r="AT67" s="214"/>
      <c r="AU67" s="214"/>
      <c r="AV67" s="214"/>
      <c r="AW67" s="214"/>
      <c r="AX67" s="214"/>
      <c r="AY67" s="214"/>
      <c r="AZ67" s="214"/>
      <c r="BA67" s="214"/>
      <c r="BB67" s="214"/>
      <c r="BC67" s="214"/>
      <c r="BD67" s="214"/>
      <c r="BE67" s="214"/>
      <c r="BF67" s="214"/>
      <c r="BG67" s="214"/>
      <c r="BH67" s="214"/>
      <c r="BI67" s="214"/>
      <c r="BJ67" s="214"/>
      <c r="BK67" s="214"/>
      <c r="BL67" s="214"/>
      <c r="BM67" s="214"/>
      <c r="BN67" s="214"/>
      <c r="BO67" s="214"/>
      <c r="BP67" s="214"/>
      <c r="BQ67" s="214"/>
      <c r="BR67" s="214"/>
      <c r="BS67" s="214"/>
      <c r="BT67" s="214"/>
      <c r="BU67" s="214"/>
      <c r="BV67" s="214"/>
      <c r="BW67" s="214"/>
      <c r="BX67" s="214"/>
      <c r="BY67" s="214"/>
      <c r="BZ67" s="214"/>
      <c r="CA67" s="214"/>
      <c r="CB67" s="214"/>
      <c r="CC67" s="214"/>
      <c r="CD67" s="214"/>
      <c r="CE67" s="214"/>
      <c r="CF67" s="214"/>
      <c r="CG67" s="214"/>
      <c r="CH67" s="214"/>
      <c r="CI67" s="214"/>
      <c r="CJ67" s="214"/>
      <c r="CK67" s="214"/>
      <c r="CL67" s="214"/>
      <c r="CM67" s="214"/>
      <c r="CN67" s="214"/>
      <c r="CO67" s="214"/>
      <c r="CP67" s="214"/>
      <c r="CQ67" s="214"/>
      <c r="CR67" s="214"/>
      <c r="CS67" s="214"/>
      <c r="CT67" s="214"/>
      <c r="CU67" s="214"/>
      <c r="CV67" s="214"/>
      <c r="CW67" s="214"/>
      <c r="CX67" s="214"/>
      <c r="CY67" s="214"/>
      <c r="CZ67" s="214"/>
      <c r="DA67" s="214"/>
      <c r="DB67" s="214"/>
      <c r="DC67" s="214"/>
      <c r="DD67" s="214"/>
      <c r="DE67" s="214"/>
      <c r="DF67" s="214"/>
      <c r="DG67" s="214"/>
      <c r="DH67" s="214"/>
      <c r="DI67" s="214"/>
      <c r="DJ67" s="214"/>
      <c r="DK67" s="214"/>
      <c r="DL67" s="214"/>
      <c r="DM67" s="214"/>
      <c r="DN67" s="214"/>
      <c r="DO67" s="214"/>
      <c r="DP67" s="214"/>
      <c r="DQ67" s="214"/>
      <c r="DR67" s="214"/>
      <c r="DS67" s="214"/>
      <c r="DT67" s="214"/>
      <c r="DU67" s="214"/>
      <c r="DV67" s="214"/>
      <c r="DW67" s="214"/>
      <c r="DX67" s="214"/>
      <c r="DY67" s="214"/>
      <c r="DZ67" s="214"/>
      <c r="EA67" s="214"/>
      <c r="EB67" s="214"/>
      <c r="EC67" s="214"/>
      <c r="ED67" s="214"/>
      <c r="EE67" s="214"/>
      <c r="EF67" s="214"/>
      <c r="EG67" s="214"/>
      <c r="EH67" s="214"/>
      <c r="EI67" s="214"/>
      <c r="EJ67" s="214"/>
      <c r="EK67" s="214"/>
      <c r="EL67" s="214"/>
      <c r="EM67" s="214"/>
      <c r="EN67" s="214"/>
      <c r="EO67" s="214"/>
      <c r="EP67" s="214"/>
      <c r="EQ67" s="214"/>
      <c r="ER67" s="214"/>
      <c r="ES67" s="214"/>
      <c r="ET67" s="214"/>
      <c r="EU67" s="214"/>
      <c r="EV67" s="214"/>
      <c r="EW67" s="214"/>
      <c r="EX67" s="214"/>
      <c r="EY67" s="214"/>
      <c r="EZ67" s="214"/>
      <c r="FA67" s="214"/>
      <c r="FB67" s="214"/>
      <c r="FC67" s="214"/>
      <c r="FD67" s="214"/>
      <c r="FE67" s="214"/>
      <c r="FF67" s="214"/>
      <c r="FG67" s="214"/>
      <c r="FH67" s="214"/>
      <c r="FI67" s="214"/>
      <c r="FJ67" s="214"/>
      <c r="FK67" s="214"/>
      <c r="FL67" s="214"/>
      <c r="FM67" s="214"/>
    </row>
    <row r="68" spans="1:169" x14ac:dyDescent="0.25">
      <c r="A68" s="464">
        <f>'Datos de condiciones'!A46</f>
        <v>43</v>
      </c>
      <c r="B68" s="465" t="str">
        <f>'Datos de condiciones'!B46</f>
        <v/>
      </c>
      <c r="C68" s="466" t="str">
        <f>'Datos de condiciones'!C46</f>
        <v/>
      </c>
      <c r="D68" s="467" t="str">
        <f>'Datos de condiciones'!D46</f>
        <v/>
      </c>
      <c r="E68" s="467" t="str">
        <f>'Datos de condiciones'!E46</f>
        <v/>
      </c>
      <c r="F68" s="467" t="str">
        <f>'Datos de condiciones'!F46</f>
        <v/>
      </c>
      <c r="G68" s="468" t="str">
        <f>'Datos de condiciones'!G46</f>
        <v/>
      </c>
      <c r="H68" s="463" t="str">
        <f>'CERTIFICADO 1'!D48</f>
        <v/>
      </c>
      <c r="I68" s="463" t="str">
        <f>'CERTIFICADO 1'!E48</f>
        <v/>
      </c>
      <c r="J68" s="469" t="str">
        <f>'CERTIFICADO 1'!F48</f>
        <v/>
      </c>
      <c r="K68" s="214"/>
      <c r="L68" s="470" t="str">
        <f>'CERTIFICADO 1'!A48</f>
        <v/>
      </c>
      <c r="M68" s="462" t="str">
        <f>'CERTIFICADO 1'!B48</f>
        <v/>
      </c>
      <c r="N68" s="463" t="str">
        <f>'CERTIFICADO 1'!C48</f>
        <v/>
      </c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  <c r="AA68" s="214"/>
      <c r="AB68" s="214"/>
      <c r="AC68" s="214"/>
      <c r="AD68" s="214"/>
      <c r="AE68" s="214"/>
      <c r="AF68" s="214"/>
      <c r="AG68" s="214"/>
      <c r="AH68" s="214"/>
      <c r="AI68" s="214"/>
      <c r="AJ68" s="214"/>
      <c r="AK68" s="214"/>
      <c r="AL68" s="214"/>
      <c r="AM68" s="214"/>
      <c r="AN68" s="214"/>
      <c r="AO68" s="214"/>
      <c r="AP68" s="214"/>
      <c r="AQ68" s="214"/>
      <c r="AR68" s="214"/>
      <c r="AS68" s="214"/>
      <c r="AT68" s="214"/>
      <c r="AU68" s="214"/>
      <c r="AV68" s="214"/>
      <c r="AW68" s="214"/>
      <c r="AX68" s="214"/>
      <c r="AY68" s="214"/>
      <c r="AZ68" s="214"/>
      <c r="BA68" s="214"/>
      <c r="BB68" s="214"/>
      <c r="BC68" s="214"/>
      <c r="BD68" s="214"/>
      <c r="BE68" s="214"/>
      <c r="BF68" s="214"/>
      <c r="BG68" s="214"/>
      <c r="BH68" s="214"/>
      <c r="BI68" s="214"/>
      <c r="BJ68" s="214"/>
      <c r="BK68" s="214"/>
      <c r="BL68" s="214"/>
      <c r="BM68" s="214"/>
      <c r="BN68" s="214"/>
      <c r="BO68" s="214"/>
      <c r="BP68" s="214"/>
      <c r="BQ68" s="214"/>
      <c r="BR68" s="214"/>
      <c r="BS68" s="214"/>
      <c r="BT68" s="214"/>
      <c r="BU68" s="214"/>
      <c r="BV68" s="214"/>
      <c r="BW68" s="214"/>
      <c r="BX68" s="214"/>
      <c r="BY68" s="214"/>
      <c r="BZ68" s="214"/>
      <c r="CA68" s="214"/>
      <c r="CB68" s="214"/>
      <c r="CC68" s="214"/>
      <c r="CD68" s="214"/>
      <c r="CE68" s="214"/>
      <c r="CF68" s="214"/>
      <c r="CG68" s="214"/>
      <c r="CH68" s="214"/>
      <c r="CI68" s="214"/>
      <c r="CJ68" s="214"/>
      <c r="CK68" s="214"/>
      <c r="CL68" s="214"/>
      <c r="CM68" s="214"/>
      <c r="CN68" s="214"/>
      <c r="CO68" s="214"/>
      <c r="CP68" s="214"/>
      <c r="CQ68" s="214"/>
      <c r="CR68" s="214"/>
      <c r="CS68" s="214"/>
      <c r="CT68" s="214"/>
      <c r="CU68" s="214"/>
      <c r="CV68" s="214"/>
      <c r="CW68" s="214"/>
      <c r="CX68" s="214"/>
      <c r="CY68" s="214"/>
      <c r="CZ68" s="214"/>
      <c r="DA68" s="214"/>
      <c r="DB68" s="214"/>
      <c r="DC68" s="214"/>
      <c r="DD68" s="214"/>
      <c r="DE68" s="214"/>
      <c r="DF68" s="214"/>
      <c r="DG68" s="214"/>
      <c r="DH68" s="214"/>
      <c r="DI68" s="214"/>
      <c r="DJ68" s="214"/>
      <c r="DK68" s="214"/>
      <c r="DL68" s="214"/>
      <c r="DM68" s="214"/>
      <c r="DN68" s="214"/>
      <c r="DO68" s="214"/>
      <c r="DP68" s="214"/>
      <c r="DQ68" s="214"/>
      <c r="DR68" s="214"/>
      <c r="DS68" s="214"/>
      <c r="DT68" s="214"/>
      <c r="DU68" s="214"/>
      <c r="DV68" s="214"/>
      <c r="DW68" s="214"/>
      <c r="DX68" s="214"/>
      <c r="DY68" s="214"/>
      <c r="DZ68" s="214"/>
      <c r="EA68" s="214"/>
      <c r="EB68" s="214"/>
      <c r="EC68" s="214"/>
      <c r="ED68" s="214"/>
      <c r="EE68" s="214"/>
      <c r="EF68" s="214"/>
      <c r="EG68" s="214"/>
      <c r="EH68" s="214"/>
      <c r="EI68" s="214"/>
      <c r="EJ68" s="214"/>
      <c r="EK68" s="214"/>
      <c r="EL68" s="214"/>
      <c r="EM68" s="214"/>
      <c r="EN68" s="214"/>
      <c r="EO68" s="214"/>
      <c r="EP68" s="214"/>
      <c r="EQ68" s="214"/>
      <c r="ER68" s="214"/>
      <c r="ES68" s="214"/>
      <c r="ET68" s="214"/>
      <c r="EU68" s="214"/>
      <c r="EV68" s="214"/>
      <c r="EW68" s="214"/>
      <c r="EX68" s="214"/>
      <c r="EY68" s="214"/>
      <c r="EZ68" s="214"/>
      <c r="FA68" s="214"/>
      <c r="FB68" s="214"/>
      <c r="FC68" s="214"/>
      <c r="FD68" s="214"/>
      <c r="FE68" s="214"/>
      <c r="FF68" s="214"/>
      <c r="FG68" s="214"/>
      <c r="FH68" s="214"/>
      <c r="FI68" s="214"/>
      <c r="FJ68" s="214"/>
      <c r="FK68" s="214"/>
      <c r="FL68" s="214"/>
      <c r="FM68" s="214"/>
    </row>
    <row r="69" spans="1:169" x14ac:dyDescent="0.25">
      <c r="A69" s="464">
        <f>'Datos de condiciones'!A47</f>
        <v>44</v>
      </c>
      <c r="B69" s="465" t="str">
        <f>'Datos de condiciones'!B47</f>
        <v/>
      </c>
      <c r="C69" s="466" t="str">
        <f>'Datos de condiciones'!C47</f>
        <v/>
      </c>
      <c r="D69" s="467" t="str">
        <f>'Datos de condiciones'!D47</f>
        <v/>
      </c>
      <c r="E69" s="467" t="str">
        <f>'Datos de condiciones'!E47</f>
        <v/>
      </c>
      <c r="F69" s="467" t="str">
        <f>'Datos de condiciones'!F47</f>
        <v/>
      </c>
      <c r="G69" s="468" t="str">
        <f>'Datos de condiciones'!G47</f>
        <v/>
      </c>
      <c r="H69" s="463" t="str">
        <f>'CERTIFICADO 1'!D49</f>
        <v/>
      </c>
      <c r="I69" s="463" t="str">
        <f>'CERTIFICADO 1'!E49</f>
        <v/>
      </c>
      <c r="J69" s="469" t="str">
        <f>'CERTIFICADO 1'!F49</f>
        <v/>
      </c>
      <c r="K69" s="214"/>
      <c r="L69" s="470" t="str">
        <f>'CERTIFICADO 1'!A49</f>
        <v/>
      </c>
      <c r="M69" s="462" t="str">
        <f>'CERTIFICADO 1'!B49</f>
        <v/>
      </c>
      <c r="N69" s="463" t="str">
        <f>'CERTIFICADO 1'!C49</f>
        <v/>
      </c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4"/>
      <c r="AP69" s="214"/>
      <c r="AQ69" s="214"/>
      <c r="AR69" s="214"/>
      <c r="AS69" s="214"/>
      <c r="AT69" s="214"/>
      <c r="AU69" s="214"/>
      <c r="AV69" s="214"/>
      <c r="AW69" s="214"/>
      <c r="AX69" s="214"/>
      <c r="AY69" s="214"/>
      <c r="AZ69" s="214"/>
      <c r="BA69" s="214"/>
      <c r="BB69" s="214"/>
      <c r="BC69" s="214"/>
      <c r="BD69" s="214"/>
      <c r="BE69" s="214"/>
      <c r="BF69" s="214"/>
      <c r="BG69" s="214"/>
      <c r="BH69" s="214"/>
      <c r="BI69" s="214"/>
      <c r="BJ69" s="214"/>
      <c r="BK69" s="214"/>
      <c r="BL69" s="214"/>
      <c r="BM69" s="214"/>
      <c r="BN69" s="214"/>
      <c r="BO69" s="214"/>
      <c r="BP69" s="214"/>
      <c r="BQ69" s="214"/>
      <c r="BR69" s="214"/>
      <c r="BS69" s="214"/>
      <c r="BT69" s="214"/>
      <c r="BU69" s="214"/>
      <c r="BV69" s="214"/>
      <c r="BW69" s="214"/>
      <c r="BX69" s="214"/>
      <c r="BY69" s="214"/>
      <c r="BZ69" s="214"/>
      <c r="CA69" s="214"/>
      <c r="CB69" s="214"/>
      <c r="CC69" s="214"/>
      <c r="CD69" s="214"/>
      <c r="CE69" s="214"/>
      <c r="CF69" s="214"/>
      <c r="CG69" s="214"/>
      <c r="CH69" s="214"/>
      <c r="CI69" s="214"/>
      <c r="CJ69" s="214"/>
      <c r="CK69" s="214"/>
      <c r="CL69" s="214"/>
      <c r="CM69" s="214"/>
      <c r="CN69" s="214"/>
      <c r="CO69" s="214"/>
      <c r="CP69" s="214"/>
      <c r="CQ69" s="214"/>
      <c r="CR69" s="214"/>
      <c r="CS69" s="214"/>
      <c r="CT69" s="214"/>
      <c r="CU69" s="214"/>
      <c r="CV69" s="214"/>
      <c r="CW69" s="214"/>
      <c r="CX69" s="214"/>
      <c r="CY69" s="214"/>
      <c r="CZ69" s="214"/>
      <c r="DA69" s="214"/>
      <c r="DB69" s="214"/>
      <c r="DC69" s="214"/>
      <c r="DD69" s="214"/>
      <c r="DE69" s="214"/>
      <c r="DF69" s="214"/>
      <c r="DG69" s="214"/>
      <c r="DH69" s="214"/>
      <c r="DI69" s="214"/>
      <c r="DJ69" s="214"/>
      <c r="DK69" s="214"/>
      <c r="DL69" s="214"/>
      <c r="DM69" s="214"/>
      <c r="DN69" s="214"/>
      <c r="DO69" s="214"/>
      <c r="DP69" s="214"/>
      <c r="DQ69" s="214"/>
      <c r="DR69" s="214"/>
      <c r="DS69" s="214"/>
      <c r="DT69" s="214"/>
      <c r="DU69" s="214"/>
      <c r="DV69" s="214"/>
      <c r="DW69" s="214"/>
      <c r="DX69" s="214"/>
      <c r="DY69" s="214"/>
      <c r="DZ69" s="214"/>
      <c r="EA69" s="214"/>
      <c r="EB69" s="214"/>
      <c r="EC69" s="214"/>
      <c r="ED69" s="214"/>
      <c r="EE69" s="214"/>
      <c r="EF69" s="214"/>
      <c r="EG69" s="214"/>
      <c r="EH69" s="214"/>
      <c r="EI69" s="214"/>
      <c r="EJ69" s="214"/>
      <c r="EK69" s="214"/>
      <c r="EL69" s="214"/>
      <c r="EM69" s="214"/>
      <c r="EN69" s="214"/>
      <c r="EO69" s="214"/>
      <c r="EP69" s="214"/>
      <c r="EQ69" s="214"/>
      <c r="ER69" s="214"/>
      <c r="ES69" s="214"/>
      <c r="ET69" s="214"/>
      <c r="EU69" s="214"/>
      <c r="EV69" s="214"/>
      <c r="EW69" s="214"/>
      <c r="EX69" s="214"/>
      <c r="EY69" s="214"/>
      <c r="EZ69" s="214"/>
      <c r="FA69" s="214"/>
      <c r="FB69" s="214"/>
      <c r="FC69" s="214"/>
      <c r="FD69" s="214"/>
      <c r="FE69" s="214"/>
      <c r="FF69" s="214"/>
      <c r="FG69" s="214"/>
      <c r="FH69" s="214"/>
      <c r="FI69" s="214"/>
      <c r="FJ69" s="214"/>
      <c r="FK69" s="214"/>
      <c r="FL69" s="214"/>
      <c r="FM69" s="214"/>
    </row>
    <row r="70" spans="1:169" x14ac:dyDescent="0.25">
      <c r="A70" s="464">
        <f>'Datos de condiciones'!A48</f>
        <v>45</v>
      </c>
      <c r="B70" s="465" t="str">
        <f>'Datos de condiciones'!B48</f>
        <v/>
      </c>
      <c r="C70" s="466" t="str">
        <f>'Datos de condiciones'!C48</f>
        <v/>
      </c>
      <c r="D70" s="467" t="str">
        <f>'Datos de condiciones'!D48</f>
        <v/>
      </c>
      <c r="E70" s="467" t="str">
        <f>'Datos de condiciones'!E48</f>
        <v/>
      </c>
      <c r="F70" s="467" t="str">
        <f>'Datos de condiciones'!F48</f>
        <v/>
      </c>
      <c r="G70" s="468" t="str">
        <f>'Datos de condiciones'!G48</f>
        <v/>
      </c>
      <c r="H70" s="463" t="str">
        <f>'CERTIFICADO 1'!D50</f>
        <v/>
      </c>
      <c r="I70" s="463" t="str">
        <f>'CERTIFICADO 1'!E50</f>
        <v/>
      </c>
      <c r="J70" s="469" t="str">
        <f>'CERTIFICADO 1'!F50</f>
        <v/>
      </c>
      <c r="K70" s="214"/>
      <c r="L70" s="470" t="str">
        <f>'CERTIFICADO 1'!A50</f>
        <v/>
      </c>
      <c r="M70" s="462" t="str">
        <f>'CERTIFICADO 1'!B50</f>
        <v/>
      </c>
      <c r="N70" s="463" t="str">
        <f>'CERTIFICADO 1'!C50</f>
        <v/>
      </c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214"/>
      <c r="AG70" s="214"/>
      <c r="AH70" s="214"/>
      <c r="AI70" s="214"/>
      <c r="AJ70" s="214"/>
      <c r="AK70" s="214"/>
      <c r="AL70" s="214"/>
      <c r="AM70" s="214"/>
      <c r="AN70" s="214"/>
      <c r="AO70" s="214"/>
      <c r="AP70" s="214"/>
      <c r="AQ70" s="214"/>
      <c r="AR70" s="214"/>
      <c r="AS70" s="214"/>
      <c r="AT70" s="214"/>
      <c r="AU70" s="214"/>
      <c r="AV70" s="214"/>
      <c r="AW70" s="214"/>
      <c r="AX70" s="214"/>
      <c r="AY70" s="214"/>
      <c r="AZ70" s="214"/>
      <c r="BA70" s="214"/>
      <c r="BB70" s="214"/>
      <c r="BC70" s="214"/>
      <c r="BD70" s="214"/>
      <c r="BE70" s="214"/>
      <c r="BF70" s="214"/>
      <c r="BG70" s="214"/>
      <c r="BH70" s="214"/>
      <c r="BI70" s="214"/>
      <c r="BJ70" s="214"/>
      <c r="BK70" s="214"/>
      <c r="BL70" s="214"/>
      <c r="BM70" s="214"/>
      <c r="BN70" s="214"/>
      <c r="BO70" s="214"/>
      <c r="BP70" s="214"/>
      <c r="BQ70" s="214"/>
      <c r="BR70" s="214"/>
      <c r="BS70" s="214"/>
      <c r="BT70" s="214"/>
      <c r="BU70" s="214"/>
      <c r="BV70" s="214"/>
      <c r="BW70" s="214"/>
      <c r="BX70" s="214"/>
      <c r="BY70" s="214"/>
      <c r="BZ70" s="214"/>
      <c r="CA70" s="214"/>
      <c r="CB70" s="214"/>
      <c r="CC70" s="214"/>
      <c r="CD70" s="214"/>
      <c r="CE70" s="214"/>
      <c r="CF70" s="214"/>
      <c r="CG70" s="214"/>
      <c r="CH70" s="214"/>
      <c r="CI70" s="214"/>
      <c r="CJ70" s="214"/>
      <c r="CK70" s="214"/>
      <c r="CL70" s="214"/>
      <c r="CM70" s="214"/>
      <c r="CN70" s="214"/>
      <c r="CO70" s="214"/>
      <c r="CP70" s="214"/>
      <c r="CQ70" s="214"/>
      <c r="CR70" s="214"/>
      <c r="CS70" s="214"/>
      <c r="CT70" s="214"/>
      <c r="CU70" s="214"/>
      <c r="CV70" s="214"/>
      <c r="CW70" s="214"/>
      <c r="CX70" s="214"/>
      <c r="CY70" s="214"/>
      <c r="CZ70" s="214"/>
      <c r="DA70" s="214"/>
      <c r="DB70" s="214"/>
      <c r="DC70" s="214"/>
      <c r="DD70" s="214"/>
      <c r="DE70" s="214"/>
      <c r="DF70" s="214"/>
      <c r="DG70" s="214"/>
      <c r="DH70" s="214"/>
      <c r="DI70" s="214"/>
      <c r="DJ70" s="214"/>
      <c r="DK70" s="214"/>
      <c r="DL70" s="214"/>
      <c r="DM70" s="214"/>
      <c r="DN70" s="214"/>
      <c r="DO70" s="214"/>
      <c r="DP70" s="214"/>
      <c r="DQ70" s="214"/>
      <c r="DR70" s="214"/>
      <c r="DS70" s="214"/>
      <c r="DT70" s="214"/>
      <c r="DU70" s="214"/>
      <c r="DV70" s="214"/>
      <c r="DW70" s="214"/>
      <c r="DX70" s="214"/>
      <c r="DY70" s="214"/>
      <c r="DZ70" s="214"/>
      <c r="EA70" s="214"/>
      <c r="EB70" s="214"/>
      <c r="EC70" s="214"/>
      <c r="ED70" s="214"/>
      <c r="EE70" s="214"/>
      <c r="EF70" s="214"/>
      <c r="EG70" s="214"/>
      <c r="EH70" s="214"/>
      <c r="EI70" s="214"/>
      <c r="EJ70" s="214"/>
      <c r="EK70" s="214"/>
      <c r="EL70" s="214"/>
      <c r="EM70" s="214"/>
      <c r="EN70" s="214"/>
      <c r="EO70" s="214"/>
      <c r="EP70" s="214"/>
      <c r="EQ70" s="214"/>
      <c r="ER70" s="214"/>
      <c r="ES70" s="214"/>
      <c r="ET70" s="214"/>
      <c r="EU70" s="214"/>
      <c r="EV70" s="214"/>
      <c r="EW70" s="214"/>
      <c r="EX70" s="214"/>
      <c r="EY70" s="214"/>
      <c r="EZ70" s="214"/>
      <c r="FA70" s="214"/>
      <c r="FB70" s="214"/>
      <c r="FC70" s="214"/>
      <c r="FD70" s="214"/>
      <c r="FE70" s="214"/>
      <c r="FF70" s="214"/>
      <c r="FG70" s="214"/>
      <c r="FH70" s="214"/>
      <c r="FI70" s="214"/>
      <c r="FJ70" s="214"/>
      <c r="FK70" s="214"/>
      <c r="FL70" s="214"/>
      <c r="FM70" s="214"/>
    </row>
    <row r="71" spans="1:169" x14ac:dyDescent="0.25">
      <c r="A71" s="464">
        <f>'Datos de condiciones'!A49</f>
        <v>46</v>
      </c>
      <c r="B71" s="465" t="str">
        <f>'Datos de condiciones'!B49</f>
        <v/>
      </c>
      <c r="C71" s="466" t="str">
        <f>'Datos de condiciones'!C49</f>
        <v/>
      </c>
      <c r="D71" s="467" t="str">
        <f>'Datos de condiciones'!D49</f>
        <v/>
      </c>
      <c r="E71" s="467" t="str">
        <f>'Datos de condiciones'!E49</f>
        <v/>
      </c>
      <c r="F71" s="467" t="str">
        <f>'Datos de condiciones'!F49</f>
        <v/>
      </c>
      <c r="G71" s="468" t="str">
        <f>'Datos de condiciones'!G49</f>
        <v/>
      </c>
      <c r="H71" s="463" t="str">
        <f>'CERTIFICADO 1'!D51</f>
        <v/>
      </c>
      <c r="I71" s="463" t="str">
        <f>'CERTIFICADO 1'!E51</f>
        <v/>
      </c>
      <c r="J71" s="469" t="str">
        <f>'CERTIFICADO 1'!F51</f>
        <v/>
      </c>
      <c r="K71" s="214"/>
      <c r="L71" s="470" t="str">
        <f>'CERTIFICADO 1'!A51</f>
        <v/>
      </c>
      <c r="M71" s="462" t="str">
        <f>'CERTIFICADO 1'!B51</f>
        <v/>
      </c>
      <c r="N71" s="463" t="str">
        <f>'CERTIFICADO 1'!C51</f>
        <v/>
      </c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  <c r="AM71" s="214"/>
      <c r="AN71" s="214"/>
      <c r="AO71" s="214"/>
      <c r="AP71" s="214"/>
      <c r="AQ71" s="214"/>
      <c r="AR71" s="214"/>
      <c r="AS71" s="214"/>
      <c r="AT71" s="214"/>
      <c r="AU71" s="214"/>
      <c r="AV71" s="214"/>
      <c r="AW71" s="214"/>
      <c r="AX71" s="214"/>
      <c r="AY71" s="214"/>
      <c r="AZ71" s="214"/>
      <c r="BA71" s="214"/>
      <c r="BB71" s="214"/>
      <c r="BC71" s="214"/>
      <c r="BD71" s="214"/>
      <c r="BE71" s="214"/>
      <c r="BF71" s="214"/>
      <c r="BG71" s="214"/>
      <c r="BH71" s="214"/>
      <c r="BI71" s="214"/>
      <c r="BJ71" s="214"/>
      <c r="BK71" s="214"/>
      <c r="BL71" s="214"/>
      <c r="BM71" s="214"/>
      <c r="BN71" s="214"/>
      <c r="BO71" s="214"/>
      <c r="BP71" s="214"/>
      <c r="BQ71" s="214"/>
      <c r="BR71" s="214"/>
      <c r="BS71" s="214"/>
      <c r="BT71" s="214"/>
      <c r="BU71" s="214"/>
      <c r="BV71" s="214"/>
      <c r="BW71" s="214"/>
      <c r="BX71" s="214"/>
      <c r="BY71" s="214"/>
      <c r="BZ71" s="214"/>
      <c r="CA71" s="214"/>
      <c r="CB71" s="214"/>
      <c r="CC71" s="214"/>
      <c r="CD71" s="214"/>
      <c r="CE71" s="214"/>
      <c r="CF71" s="214"/>
      <c r="CG71" s="214"/>
      <c r="CH71" s="214"/>
      <c r="CI71" s="214"/>
      <c r="CJ71" s="214"/>
      <c r="CK71" s="214"/>
      <c r="CL71" s="214"/>
      <c r="CM71" s="214"/>
      <c r="CN71" s="214"/>
      <c r="CO71" s="214"/>
      <c r="CP71" s="214"/>
      <c r="CQ71" s="214"/>
      <c r="CR71" s="214"/>
      <c r="CS71" s="214"/>
      <c r="CT71" s="214"/>
      <c r="CU71" s="214"/>
      <c r="CV71" s="214"/>
      <c r="CW71" s="214"/>
      <c r="CX71" s="214"/>
      <c r="CY71" s="214"/>
      <c r="CZ71" s="214"/>
      <c r="DA71" s="214"/>
      <c r="DB71" s="214"/>
      <c r="DC71" s="214"/>
      <c r="DD71" s="214"/>
      <c r="DE71" s="214"/>
      <c r="DF71" s="214"/>
      <c r="DG71" s="214"/>
      <c r="DH71" s="214"/>
      <c r="DI71" s="214"/>
      <c r="DJ71" s="214"/>
      <c r="DK71" s="214"/>
      <c r="DL71" s="214"/>
      <c r="DM71" s="214"/>
      <c r="DN71" s="214"/>
      <c r="DO71" s="214"/>
      <c r="DP71" s="214"/>
      <c r="DQ71" s="214"/>
      <c r="DR71" s="214"/>
      <c r="DS71" s="214"/>
      <c r="DT71" s="214"/>
      <c r="DU71" s="214"/>
      <c r="DV71" s="214"/>
      <c r="DW71" s="214"/>
      <c r="DX71" s="214"/>
      <c r="DY71" s="214"/>
      <c r="DZ71" s="214"/>
      <c r="EA71" s="214"/>
      <c r="EB71" s="214"/>
      <c r="EC71" s="214"/>
      <c r="ED71" s="214"/>
      <c r="EE71" s="214"/>
      <c r="EF71" s="214"/>
      <c r="EG71" s="214"/>
      <c r="EH71" s="214"/>
      <c r="EI71" s="214"/>
      <c r="EJ71" s="214"/>
      <c r="EK71" s="214"/>
      <c r="EL71" s="214"/>
      <c r="EM71" s="214"/>
      <c r="EN71" s="214"/>
      <c r="EO71" s="214"/>
      <c r="EP71" s="214"/>
      <c r="EQ71" s="214"/>
      <c r="ER71" s="214"/>
      <c r="ES71" s="214"/>
      <c r="ET71" s="214"/>
      <c r="EU71" s="214"/>
      <c r="EV71" s="214"/>
      <c r="EW71" s="214"/>
      <c r="EX71" s="214"/>
      <c r="EY71" s="214"/>
      <c r="EZ71" s="214"/>
      <c r="FA71" s="214"/>
      <c r="FB71" s="214"/>
      <c r="FC71" s="214"/>
      <c r="FD71" s="214"/>
      <c r="FE71" s="214"/>
      <c r="FF71" s="214"/>
      <c r="FG71" s="214"/>
      <c r="FH71" s="214"/>
      <c r="FI71" s="214"/>
      <c r="FJ71" s="214"/>
      <c r="FK71" s="214"/>
      <c r="FL71" s="214"/>
      <c r="FM71" s="214"/>
    </row>
    <row r="72" spans="1:169" x14ac:dyDescent="0.25">
      <c r="A72" s="464">
        <f>'Datos de condiciones'!A50</f>
        <v>47</v>
      </c>
      <c r="B72" s="465" t="str">
        <f>'Datos de condiciones'!B50</f>
        <v/>
      </c>
      <c r="C72" s="466" t="str">
        <f>'Datos de condiciones'!C50</f>
        <v/>
      </c>
      <c r="D72" s="467" t="str">
        <f>'Datos de condiciones'!D50</f>
        <v/>
      </c>
      <c r="E72" s="467" t="str">
        <f>'Datos de condiciones'!E50</f>
        <v/>
      </c>
      <c r="F72" s="467" t="str">
        <f>'Datos de condiciones'!F50</f>
        <v/>
      </c>
      <c r="G72" s="468" t="str">
        <f>'Datos de condiciones'!G50</f>
        <v/>
      </c>
      <c r="H72" s="463" t="str">
        <f>'CERTIFICADO 1'!D52</f>
        <v/>
      </c>
      <c r="I72" s="463" t="str">
        <f>'CERTIFICADO 1'!E52</f>
        <v/>
      </c>
      <c r="J72" s="469" t="str">
        <f>'CERTIFICADO 1'!F52</f>
        <v/>
      </c>
      <c r="K72" s="214"/>
      <c r="L72" s="470" t="str">
        <f>'CERTIFICADO 1'!A52</f>
        <v/>
      </c>
      <c r="M72" s="462" t="str">
        <f>'CERTIFICADO 1'!B52</f>
        <v/>
      </c>
      <c r="N72" s="463" t="str">
        <f>'CERTIFICADO 1'!C52</f>
        <v/>
      </c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  <c r="AM72" s="214"/>
      <c r="AN72" s="214"/>
      <c r="AO72" s="214"/>
      <c r="AP72" s="214"/>
      <c r="AQ72" s="214"/>
      <c r="AR72" s="214"/>
      <c r="AS72" s="214"/>
      <c r="AT72" s="214"/>
      <c r="AU72" s="214"/>
      <c r="AV72" s="214"/>
      <c r="AW72" s="214"/>
      <c r="AX72" s="214"/>
      <c r="AY72" s="214"/>
      <c r="AZ72" s="214"/>
      <c r="BA72" s="214"/>
      <c r="BB72" s="214"/>
      <c r="BC72" s="214"/>
      <c r="BD72" s="214"/>
      <c r="BE72" s="214"/>
      <c r="BF72" s="214"/>
      <c r="BG72" s="214"/>
      <c r="BH72" s="214"/>
      <c r="BI72" s="214"/>
      <c r="BJ72" s="214"/>
      <c r="BK72" s="214"/>
      <c r="BL72" s="214"/>
      <c r="BM72" s="214"/>
      <c r="BN72" s="214"/>
      <c r="BO72" s="214"/>
      <c r="BP72" s="214"/>
      <c r="BQ72" s="214"/>
      <c r="BR72" s="214"/>
      <c r="BS72" s="214"/>
      <c r="BT72" s="214"/>
      <c r="BU72" s="214"/>
      <c r="BV72" s="214"/>
      <c r="BW72" s="214"/>
      <c r="BX72" s="214"/>
      <c r="BY72" s="214"/>
      <c r="BZ72" s="214"/>
      <c r="CA72" s="214"/>
      <c r="CB72" s="214"/>
      <c r="CC72" s="214"/>
      <c r="CD72" s="214"/>
      <c r="CE72" s="214"/>
      <c r="CF72" s="214"/>
      <c r="CG72" s="214"/>
      <c r="CH72" s="214"/>
      <c r="CI72" s="214"/>
      <c r="CJ72" s="214"/>
      <c r="CK72" s="214"/>
      <c r="CL72" s="214"/>
      <c r="CM72" s="214"/>
      <c r="CN72" s="214"/>
      <c r="CO72" s="214"/>
      <c r="CP72" s="214"/>
      <c r="CQ72" s="214"/>
      <c r="CR72" s="214"/>
      <c r="CS72" s="214"/>
      <c r="CT72" s="214"/>
      <c r="CU72" s="214"/>
      <c r="CV72" s="214"/>
      <c r="CW72" s="214"/>
      <c r="CX72" s="214"/>
      <c r="CY72" s="214"/>
      <c r="CZ72" s="214"/>
      <c r="DA72" s="214"/>
      <c r="DB72" s="214"/>
      <c r="DC72" s="214"/>
      <c r="DD72" s="214"/>
      <c r="DE72" s="214"/>
      <c r="DF72" s="214"/>
      <c r="DG72" s="214"/>
      <c r="DH72" s="214"/>
      <c r="DI72" s="214"/>
      <c r="DJ72" s="214"/>
      <c r="DK72" s="214"/>
      <c r="DL72" s="214"/>
      <c r="DM72" s="214"/>
      <c r="DN72" s="214"/>
      <c r="DO72" s="214"/>
      <c r="DP72" s="214"/>
      <c r="DQ72" s="214"/>
      <c r="DR72" s="214"/>
      <c r="DS72" s="214"/>
      <c r="DT72" s="214"/>
      <c r="DU72" s="214"/>
      <c r="DV72" s="214"/>
      <c r="DW72" s="214"/>
      <c r="DX72" s="214"/>
      <c r="DY72" s="214"/>
      <c r="DZ72" s="214"/>
      <c r="EA72" s="214"/>
      <c r="EB72" s="214"/>
      <c r="EC72" s="214"/>
      <c r="ED72" s="214"/>
      <c r="EE72" s="214"/>
      <c r="EF72" s="214"/>
      <c r="EG72" s="214"/>
      <c r="EH72" s="214"/>
      <c r="EI72" s="214"/>
      <c r="EJ72" s="214"/>
      <c r="EK72" s="214"/>
      <c r="EL72" s="214"/>
      <c r="EM72" s="214"/>
      <c r="EN72" s="214"/>
      <c r="EO72" s="214"/>
      <c r="EP72" s="214"/>
      <c r="EQ72" s="214"/>
      <c r="ER72" s="214"/>
      <c r="ES72" s="214"/>
      <c r="ET72" s="214"/>
      <c r="EU72" s="214"/>
      <c r="EV72" s="214"/>
      <c r="EW72" s="214"/>
      <c r="EX72" s="214"/>
      <c r="EY72" s="214"/>
      <c r="EZ72" s="214"/>
      <c r="FA72" s="214"/>
      <c r="FB72" s="214"/>
      <c r="FC72" s="214"/>
      <c r="FD72" s="214"/>
      <c r="FE72" s="214"/>
      <c r="FF72" s="214"/>
      <c r="FG72" s="214"/>
      <c r="FH72" s="214"/>
      <c r="FI72" s="214"/>
      <c r="FJ72" s="214"/>
      <c r="FK72" s="214"/>
      <c r="FL72" s="214"/>
      <c r="FM72" s="214"/>
    </row>
    <row r="73" spans="1:169" x14ac:dyDescent="0.25">
      <c r="A73" s="464">
        <f>'Datos de condiciones'!A51</f>
        <v>48</v>
      </c>
      <c r="B73" s="465" t="str">
        <f>'Datos de condiciones'!B51</f>
        <v/>
      </c>
      <c r="C73" s="466" t="str">
        <f>'Datos de condiciones'!C51</f>
        <v/>
      </c>
      <c r="D73" s="467" t="str">
        <f>'Datos de condiciones'!D51</f>
        <v/>
      </c>
      <c r="E73" s="467" t="str">
        <f>'Datos de condiciones'!E51</f>
        <v/>
      </c>
      <c r="F73" s="467" t="str">
        <f>'Datos de condiciones'!F51</f>
        <v/>
      </c>
      <c r="G73" s="468" t="str">
        <f>'Datos de condiciones'!G51</f>
        <v/>
      </c>
      <c r="H73" s="463" t="str">
        <f>'CERTIFICADO 1'!D53</f>
        <v/>
      </c>
      <c r="I73" s="463" t="str">
        <f>'CERTIFICADO 1'!E53</f>
        <v/>
      </c>
      <c r="J73" s="469" t="str">
        <f>'CERTIFICADO 1'!F53</f>
        <v/>
      </c>
      <c r="K73" s="214"/>
      <c r="L73" s="470" t="str">
        <f>'CERTIFICADO 1'!A53</f>
        <v/>
      </c>
      <c r="M73" s="462" t="str">
        <f>'CERTIFICADO 1'!B53</f>
        <v/>
      </c>
      <c r="N73" s="463" t="str">
        <f>'CERTIFICADO 1'!C53</f>
        <v/>
      </c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  <c r="AF73" s="214"/>
      <c r="AG73" s="214"/>
      <c r="AH73" s="214"/>
      <c r="AI73" s="214"/>
      <c r="AJ73" s="214"/>
      <c r="AK73" s="214"/>
      <c r="AL73" s="214"/>
      <c r="AM73" s="214"/>
      <c r="AN73" s="214"/>
      <c r="AO73" s="214"/>
      <c r="AP73" s="214"/>
      <c r="AQ73" s="214"/>
      <c r="AR73" s="214"/>
      <c r="AS73" s="214"/>
      <c r="AT73" s="214"/>
      <c r="AU73" s="214"/>
      <c r="AV73" s="214"/>
      <c r="AW73" s="214"/>
      <c r="AX73" s="214"/>
      <c r="AY73" s="214"/>
      <c r="AZ73" s="214"/>
      <c r="BA73" s="214"/>
      <c r="BB73" s="214"/>
      <c r="BC73" s="214"/>
      <c r="BD73" s="214"/>
      <c r="BE73" s="214"/>
      <c r="BF73" s="214"/>
      <c r="BG73" s="214"/>
      <c r="BH73" s="214"/>
      <c r="BI73" s="214"/>
      <c r="BJ73" s="214"/>
      <c r="BK73" s="214"/>
      <c r="BL73" s="214"/>
      <c r="BM73" s="214"/>
      <c r="BN73" s="214"/>
      <c r="BO73" s="214"/>
      <c r="BP73" s="214"/>
      <c r="BQ73" s="214"/>
      <c r="BR73" s="214"/>
      <c r="BS73" s="214"/>
      <c r="BT73" s="214"/>
      <c r="BU73" s="214"/>
      <c r="BV73" s="214"/>
      <c r="BW73" s="214"/>
      <c r="BX73" s="214"/>
      <c r="BY73" s="214"/>
      <c r="BZ73" s="214"/>
      <c r="CA73" s="214"/>
      <c r="CB73" s="214"/>
      <c r="CC73" s="214"/>
      <c r="CD73" s="214"/>
      <c r="CE73" s="214"/>
      <c r="CF73" s="214"/>
      <c r="CG73" s="214"/>
      <c r="CH73" s="214"/>
      <c r="CI73" s="214"/>
      <c r="CJ73" s="214"/>
      <c r="CK73" s="214"/>
      <c r="CL73" s="214"/>
      <c r="CM73" s="214"/>
      <c r="CN73" s="214"/>
      <c r="CO73" s="214"/>
      <c r="CP73" s="214"/>
      <c r="CQ73" s="214"/>
      <c r="CR73" s="214"/>
      <c r="CS73" s="214"/>
      <c r="CT73" s="214"/>
      <c r="CU73" s="214"/>
      <c r="CV73" s="214"/>
      <c r="CW73" s="214"/>
      <c r="CX73" s="214"/>
      <c r="CY73" s="214"/>
      <c r="CZ73" s="214"/>
      <c r="DA73" s="214"/>
      <c r="DB73" s="214"/>
      <c r="DC73" s="214"/>
      <c r="DD73" s="214"/>
      <c r="DE73" s="214"/>
      <c r="DF73" s="214"/>
      <c r="DG73" s="214"/>
      <c r="DH73" s="214"/>
      <c r="DI73" s="214"/>
      <c r="DJ73" s="214"/>
      <c r="DK73" s="214"/>
      <c r="DL73" s="214"/>
      <c r="DM73" s="214"/>
      <c r="DN73" s="214"/>
      <c r="DO73" s="214"/>
      <c r="DP73" s="214"/>
      <c r="DQ73" s="214"/>
      <c r="DR73" s="214"/>
      <c r="DS73" s="214"/>
      <c r="DT73" s="214"/>
      <c r="DU73" s="214"/>
      <c r="DV73" s="214"/>
      <c r="DW73" s="214"/>
      <c r="DX73" s="214"/>
      <c r="DY73" s="214"/>
      <c r="DZ73" s="214"/>
      <c r="EA73" s="214"/>
      <c r="EB73" s="214"/>
      <c r="EC73" s="214"/>
      <c r="ED73" s="214"/>
      <c r="EE73" s="214"/>
      <c r="EF73" s="214"/>
      <c r="EG73" s="214"/>
      <c r="EH73" s="214"/>
      <c r="EI73" s="214"/>
      <c r="EJ73" s="214"/>
      <c r="EK73" s="214"/>
      <c r="EL73" s="214"/>
      <c r="EM73" s="214"/>
      <c r="EN73" s="214"/>
      <c r="EO73" s="214"/>
      <c r="EP73" s="214"/>
      <c r="EQ73" s="214"/>
      <c r="ER73" s="214"/>
      <c r="ES73" s="214"/>
      <c r="ET73" s="214"/>
      <c r="EU73" s="214"/>
      <c r="EV73" s="214"/>
      <c r="EW73" s="214"/>
      <c r="EX73" s="214"/>
      <c r="EY73" s="214"/>
      <c r="EZ73" s="214"/>
      <c r="FA73" s="214"/>
      <c r="FB73" s="214"/>
      <c r="FC73" s="214"/>
      <c r="FD73" s="214"/>
      <c r="FE73" s="214"/>
      <c r="FF73" s="214"/>
      <c r="FG73" s="214"/>
      <c r="FH73" s="214"/>
      <c r="FI73" s="214"/>
      <c r="FJ73" s="214"/>
      <c r="FK73" s="214"/>
      <c r="FL73" s="214"/>
      <c r="FM73" s="214"/>
    </row>
    <row r="74" spans="1:169" x14ac:dyDescent="0.25">
      <c r="A74" s="464">
        <f>'Datos de condiciones'!A52</f>
        <v>49</v>
      </c>
      <c r="B74" s="465" t="str">
        <f>'Datos de condiciones'!B52</f>
        <v/>
      </c>
      <c r="C74" s="466" t="str">
        <f>'Datos de condiciones'!C52</f>
        <v/>
      </c>
      <c r="D74" s="467" t="str">
        <f>'Datos de condiciones'!D52</f>
        <v/>
      </c>
      <c r="E74" s="467" t="str">
        <f>'Datos de condiciones'!E52</f>
        <v/>
      </c>
      <c r="F74" s="467" t="str">
        <f>'Datos de condiciones'!F52</f>
        <v/>
      </c>
      <c r="G74" s="468" t="str">
        <f>'Datos de condiciones'!G52</f>
        <v/>
      </c>
      <c r="H74" s="463" t="str">
        <f>'CERTIFICADO 1'!D54</f>
        <v/>
      </c>
      <c r="I74" s="463" t="str">
        <f>'CERTIFICADO 1'!E54</f>
        <v/>
      </c>
      <c r="J74" s="469" t="str">
        <f>'CERTIFICADO 1'!F54</f>
        <v/>
      </c>
      <c r="K74" s="214"/>
      <c r="L74" s="470" t="str">
        <f>'CERTIFICADO 1'!A54</f>
        <v/>
      </c>
      <c r="M74" s="462" t="str">
        <f>'CERTIFICADO 1'!B54</f>
        <v/>
      </c>
      <c r="N74" s="463" t="str">
        <f>'CERTIFICADO 1'!C54</f>
        <v/>
      </c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14"/>
      <c r="AE74" s="214"/>
      <c r="AF74" s="214"/>
      <c r="AG74" s="214"/>
      <c r="AH74" s="214"/>
      <c r="AI74" s="214"/>
      <c r="AJ74" s="214"/>
      <c r="AK74" s="214"/>
      <c r="AL74" s="214"/>
      <c r="AM74" s="214"/>
      <c r="AN74" s="214"/>
      <c r="AO74" s="214"/>
      <c r="AP74" s="214"/>
      <c r="AQ74" s="214"/>
      <c r="AR74" s="214"/>
      <c r="AS74" s="214"/>
      <c r="AT74" s="214"/>
      <c r="AU74" s="214"/>
      <c r="AV74" s="214"/>
      <c r="AW74" s="214"/>
      <c r="AX74" s="214"/>
      <c r="AY74" s="214"/>
      <c r="AZ74" s="214"/>
      <c r="BA74" s="214"/>
      <c r="BB74" s="214"/>
      <c r="BC74" s="214"/>
      <c r="BD74" s="214"/>
      <c r="BE74" s="214"/>
      <c r="BF74" s="214"/>
      <c r="BG74" s="214"/>
      <c r="BH74" s="214"/>
      <c r="BI74" s="214"/>
      <c r="BJ74" s="214"/>
      <c r="BK74" s="214"/>
      <c r="BL74" s="214"/>
      <c r="BM74" s="214"/>
      <c r="BN74" s="214"/>
      <c r="BO74" s="214"/>
      <c r="BP74" s="214"/>
      <c r="BQ74" s="214"/>
      <c r="BR74" s="214"/>
      <c r="BS74" s="214"/>
      <c r="BT74" s="214"/>
      <c r="BU74" s="214"/>
      <c r="BV74" s="214"/>
      <c r="BW74" s="214"/>
      <c r="BX74" s="214"/>
      <c r="BY74" s="214"/>
      <c r="BZ74" s="214"/>
      <c r="CA74" s="214"/>
      <c r="CB74" s="214"/>
      <c r="CC74" s="214"/>
      <c r="CD74" s="214"/>
      <c r="CE74" s="214"/>
      <c r="CF74" s="214"/>
      <c r="CG74" s="214"/>
      <c r="CH74" s="214"/>
      <c r="CI74" s="214"/>
      <c r="CJ74" s="214"/>
      <c r="CK74" s="214"/>
      <c r="CL74" s="214"/>
      <c r="CM74" s="214"/>
      <c r="CN74" s="214"/>
      <c r="CO74" s="214"/>
      <c r="CP74" s="214"/>
      <c r="CQ74" s="214"/>
      <c r="CR74" s="214"/>
      <c r="CS74" s="214"/>
      <c r="CT74" s="214"/>
      <c r="CU74" s="214"/>
      <c r="CV74" s="214"/>
      <c r="CW74" s="214"/>
      <c r="CX74" s="214"/>
      <c r="CY74" s="214"/>
      <c r="CZ74" s="214"/>
      <c r="DA74" s="214"/>
      <c r="DB74" s="214"/>
      <c r="DC74" s="214"/>
      <c r="DD74" s="214"/>
      <c r="DE74" s="214"/>
      <c r="DF74" s="214"/>
      <c r="DG74" s="214"/>
      <c r="DH74" s="214"/>
      <c r="DI74" s="214"/>
      <c r="DJ74" s="214"/>
      <c r="DK74" s="214"/>
      <c r="DL74" s="214"/>
      <c r="DM74" s="214"/>
      <c r="DN74" s="214"/>
      <c r="DO74" s="214"/>
      <c r="DP74" s="214"/>
      <c r="DQ74" s="214"/>
      <c r="DR74" s="214"/>
      <c r="DS74" s="214"/>
      <c r="DT74" s="214"/>
      <c r="DU74" s="214"/>
      <c r="DV74" s="214"/>
      <c r="DW74" s="214"/>
      <c r="DX74" s="214"/>
      <c r="DY74" s="214"/>
      <c r="DZ74" s="214"/>
      <c r="EA74" s="214"/>
      <c r="EB74" s="214"/>
      <c r="EC74" s="214"/>
      <c r="ED74" s="214"/>
      <c r="EE74" s="214"/>
      <c r="EF74" s="214"/>
      <c r="EG74" s="214"/>
      <c r="EH74" s="214"/>
      <c r="EI74" s="214"/>
      <c r="EJ74" s="214"/>
      <c r="EK74" s="214"/>
      <c r="EL74" s="214"/>
      <c r="EM74" s="214"/>
      <c r="EN74" s="214"/>
      <c r="EO74" s="214"/>
      <c r="EP74" s="214"/>
      <c r="EQ74" s="214"/>
      <c r="ER74" s="214"/>
      <c r="ES74" s="214"/>
      <c r="ET74" s="214"/>
      <c r="EU74" s="214"/>
      <c r="EV74" s="214"/>
      <c r="EW74" s="214"/>
      <c r="EX74" s="214"/>
      <c r="EY74" s="214"/>
      <c r="EZ74" s="214"/>
      <c r="FA74" s="214"/>
      <c r="FB74" s="214"/>
      <c r="FC74" s="214"/>
      <c r="FD74" s="214"/>
      <c r="FE74" s="214"/>
      <c r="FF74" s="214"/>
      <c r="FG74" s="214"/>
      <c r="FH74" s="214"/>
      <c r="FI74" s="214"/>
      <c r="FJ74" s="214"/>
      <c r="FK74" s="214"/>
      <c r="FL74" s="214"/>
      <c r="FM74" s="214"/>
    </row>
    <row r="75" spans="1:169" x14ac:dyDescent="0.25">
      <c r="A75" s="464">
        <f>'Datos de condiciones'!A53</f>
        <v>50</v>
      </c>
      <c r="B75" s="465" t="str">
        <f>'Datos de condiciones'!B53</f>
        <v/>
      </c>
      <c r="C75" s="466" t="str">
        <f>'Datos de condiciones'!C53</f>
        <v/>
      </c>
      <c r="D75" s="467" t="str">
        <f>'Datos de condiciones'!D53</f>
        <v/>
      </c>
      <c r="E75" s="467" t="str">
        <f>'Datos de condiciones'!E53</f>
        <v/>
      </c>
      <c r="F75" s="467" t="str">
        <f>'Datos de condiciones'!F53</f>
        <v/>
      </c>
      <c r="G75" s="468" t="str">
        <f>'Datos de condiciones'!G53</f>
        <v/>
      </c>
      <c r="H75" s="463" t="str">
        <f>'CERTIFICADO 1'!D55</f>
        <v/>
      </c>
      <c r="I75" s="463" t="str">
        <f>'CERTIFICADO 1'!E55</f>
        <v/>
      </c>
      <c r="J75" s="469" t="str">
        <f>'CERTIFICADO 1'!F55</f>
        <v/>
      </c>
      <c r="K75" s="214"/>
      <c r="L75" s="470" t="str">
        <f>'CERTIFICADO 1'!A55</f>
        <v/>
      </c>
      <c r="M75" s="462" t="str">
        <f>'CERTIFICADO 1'!B55</f>
        <v/>
      </c>
      <c r="N75" s="463" t="str">
        <f>'CERTIFICADO 1'!C55</f>
        <v/>
      </c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  <c r="AF75" s="214"/>
      <c r="AG75" s="214"/>
      <c r="AH75" s="214"/>
      <c r="AI75" s="214"/>
      <c r="AJ75" s="214"/>
      <c r="AK75" s="214"/>
      <c r="AL75" s="214"/>
      <c r="AM75" s="214"/>
      <c r="AN75" s="214"/>
      <c r="AO75" s="214"/>
      <c r="AP75" s="214"/>
      <c r="AQ75" s="214"/>
      <c r="AR75" s="214"/>
      <c r="AS75" s="214"/>
      <c r="AT75" s="214"/>
      <c r="AU75" s="214"/>
      <c r="AV75" s="214"/>
      <c r="AW75" s="214"/>
      <c r="AX75" s="214"/>
      <c r="AY75" s="214"/>
      <c r="AZ75" s="214"/>
      <c r="BA75" s="214"/>
      <c r="BB75" s="214"/>
      <c r="BC75" s="214"/>
      <c r="BD75" s="214"/>
      <c r="BE75" s="214"/>
      <c r="BF75" s="214"/>
      <c r="BG75" s="214"/>
      <c r="BH75" s="214"/>
      <c r="BI75" s="214"/>
      <c r="BJ75" s="214"/>
      <c r="BK75" s="214"/>
      <c r="BL75" s="214"/>
      <c r="BM75" s="214"/>
      <c r="BN75" s="214"/>
      <c r="BO75" s="214"/>
      <c r="BP75" s="214"/>
      <c r="BQ75" s="214"/>
      <c r="BR75" s="214"/>
      <c r="BS75" s="214"/>
      <c r="BT75" s="214"/>
      <c r="BU75" s="214"/>
      <c r="BV75" s="214"/>
      <c r="BW75" s="214"/>
      <c r="BX75" s="214"/>
      <c r="BY75" s="214"/>
      <c r="BZ75" s="214"/>
      <c r="CA75" s="214"/>
      <c r="CB75" s="214"/>
      <c r="CC75" s="214"/>
      <c r="CD75" s="214"/>
      <c r="CE75" s="214"/>
      <c r="CF75" s="214"/>
      <c r="CG75" s="214"/>
      <c r="CH75" s="214"/>
      <c r="CI75" s="214"/>
      <c r="CJ75" s="214"/>
      <c r="CK75" s="214"/>
      <c r="CL75" s="214"/>
      <c r="CM75" s="214"/>
      <c r="CN75" s="214"/>
      <c r="CO75" s="214"/>
      <c r="CP75" s="214"/>
      <c r="CQ75" s="214"/>
      <c r="CR75" s="214"/>
      <c r="CS75" s="214"/>
      <c r="CT75" s="214"/>
      <c r="CU75" s="214"/>
      <c r="CV75" s="214"/>
      <c r="CW75" s="214"/>
      <c r="CX75" s="214"/>
      <c r="CY75" s="214"/>
      <c r="CZ75" s="214"/>
      <c r="DA75" s="214"/>
      <c r="DB75" s="214"/>
      <c r="DC75" s="214"/>
      <c r="DD75" s="214"/>
      <c r="DE75" s="214"/>
      <c r="DF75" s="214"/>
      <c r="DG75" s="214"/>
      <c r="DH75" s="214"/>
      <c r="DI75" s="214"/>
      <c r="DJ75" s="214"/>
      <c r="DK75" s="214"/>
      <c r="DL75" s="214"/>
      <c r="DM75" s="214"/>
      <c r="DN75" s="214"/>
      <c r="DO75" s="214"/>
      <c r="DP75" s="214"/>
      <c r="DQ75" s="214"/>
      <c r="DR75" s="214"/>
      <c r="DS75" s="214"/>
      <c r="DT75" s="214"/>
      <c r="DU75" s="214"/>
      <c r="DV75" s="214"/>
      <c r="DW75" s="214"/>
      <c r="DX75" s="214"/>
      <c r="DY75" s="214"/>
      <c r="DZ75" s="214"/>
      <c r="EA75" s="214"/>
      <c r="EB75" s="214"/>
      <c r="EC75" s="214"/>
      <c r="ED75" s="214"/>
      <c r="EE75" s="214"/>
      <c r="EF75" s="214"/>
      <c r="EG75" s="214"/>
      <c r="EH75" s="214"/>
      <c r="EI75" s="214"/>
      <c r="EJ75" s="214"/>
      <c r="EK75" s="214"/>
      <c r="EL75" s="214"/>
      <c r="EM75" s="214"/>
      <c r="EN75" s="214"/>
      <c r="EO75" s="214"/>
      <c r="EP75" s="214"/>
      <c r="EQ75" s="214"/>
      <c r="ER75" s="214"/>
      <c r="ES75" s="214"/>
      <c r="ET75" s="214"/>
      <c r="EU75" s="214"/>
      <c r="EV75" s="214"/>
      <c r="EW75" s="214"/>
      <c r="EX75" s="214"/>
      <c r="EY75" s="214"/>
      <c r="EZ75" s="214"/>
      <c r="FA75" s="214"/>
      <c r="FB75" s="214"/>
      <c r="FC75" s="214"/>
      <c r="FD75" s="214"/>
      <c r="FE75" s="214"/>
      <c r="FF75" s="214"/>
      <c r="FG75" s="214"/>
      <c r="FH75" s="214"/>
      <c r="FI75" s="214"/>
      <c r="FJ75" s="214"/>
      <c r="FK75" s="214"/>
      <c r="FL75" s="214"/>
      <c r="FM75" s="214"/>
    </row>
    <row r="76" spans="1:169" x14ac:dyDescent="0.25">
      <c r="A76" s="464">
        <f>'Datos de condiciones'!A54</f>
        <v>51</v>
      </c>
      <c r="B76" s="465" t="str">
        <f>'Datos de condiciones'!B54</f>
        <v/>
      </c>
      <c r="C76" s="466" t="str">
        <f>'Datos de condiciones'!C54</f>
        <v/>
      </c>
      <c r="D76" s="467" t="str">
        <f>'Datos de condiciones'!D54</f>
        <v/>
      </c>
      <c r="E76" s="467" t="str">
        <f>'Datos de condiciones'!E54</f>
        <v/>
      </c>
      <c r="F76" s="467" t="str">
        <f>'Datos de condiciones'!F54</f>
        <v/>
      </c>
      <c r="G76" s="468" t="str">
        <f>'Datos de condiciones'!G54</f>
        <v/>
      </c>
      <c r="H76" s="463" t="str">
        <f>'CERTIFICADO 1'!D56</f>
        <v/>
      </c>
      <c r="I76" s="463" t="str">
        <f>'CERTIFICADO 1'!E56</f>
        <v/>
      </c>
      <c r="J76" s="469" t="str">
        <f>'CERTIFICADO 1'!F56</f>
        <v/>
      </c>
      <c r="K76" s="214"/>
      <c r="L76" s="470" t="str">
        <f>'CERTIFICADO 1'!A56</f>
        <v/>
      </c>
      <c r="M76" s="462" t="str">
        <f>'CERTIFICADO 1'!B56</f>
        <v/>
      </c>
      <c r="N76" s="463" t="str">
        <f>'CERTIFICADO 1'!C56</f>
        <v/>
      </c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14"/>
      <c r="AI76" s="214"/>
      <c r="AJ76" s="214"/>
      <c r="AK76" s="214"/>
      <c r="AL76" s="214"/>
      <c r="AM76" s="214"/>
      <c r="AN76" s="214"/>
      <c r="AO76" s="214"/>
      <c r="AP76" s="214"/>
      <c r="AQ76" s="214"/>
      <c r="AR76" s="214"/>
      <c r="AS76" s="214"/>
      <c r="AT76" s="214"/>
      <c r="AU76" s="214"/>
      <c r="AV76" s="214"/>
      <c r="AW76" s="214"/>
      <c r="AX76" s="214"/>
      <c r="AY76" s="214"/>
      <c r="AZ76" s="214"/>
      <c r="BA76" s="214"/>
      <c r="BB76" s="214"/>
      <c r="BC76" s="214"/>
      <c r="BD76" s="214"/>
      <c r="BE76" s="214"/>
      <c r="BF76" s="214"/>
      <c r="BG76" s="214"/>
      <c r="BH76" s="214"/>
      <c r="BI76" s="214"/>
      <c r="BJ76" s="214"/>
      <c r="BK76" s="214"/>
      <c r="BL76" s="214"/>
      <c r="BM76" s="214"/>
      <c r="BN76" s="214"/>
      <c r="BO76" s="214"/>
      <c r="BP76" s="214"/>
      <c r="BQ76" s="214"/>
      <c r="BR76" s="214"/>
      <c r="BS76" s="214"/>
      <c r="BT76" s="214"/>
      <c r="BU76" s="214"/>
      <c r="BV76" s="214"/>
      <c r="BW76" s="214"/>
      <c r="BX76" s="214"/>
      <c r="BY76" s="214"/>
      <c r="BZ76" s="214"/>
      <c r="CA76" s="214"/>
      <c r="CB76" s="214"/>
      <c r="CC76" s="214"/>
      <c r="CD76" s="214"/>
      <c r="CE76" s="214"/>
      <c r="CF76" s="214"/>
      <c r="CG76" s="214"/>
      <c r="CH76" s="214"/>
      <c r="CI76" s="214"/>
      <c r="CJ76" s="214"/>
      <c r="CK76" s="214"/>
      <c r="CL76" s="214"/>
      <c r="CM76" s="214"/>
      <c r="CN76" s="214"/>
      <c r="CO76" s="214"/>
      <c r="CP76" s="214"/>
      <c r="CQ76" s="214"/>
      <c r="CR76" s="214"/>
      <c r="CS76" s="214"/>
      <c r="CT76" s="214"/>
      <c r="CU76" s="214"/>
      <c r="CV76" s="214"/>
      <c r="CW76" s="214"/>
      <c r="CX76" s="214"/>
      <c r="CY76" s="214"/>
      <c r="CZ76" s="214"/>
      <c r="DA76" s="214"/>
      <c r="DB76" s="214"/>
      <c r="DC76" s="214"/>
      <c r="DD76" s="214"/>
      <c r="DE76" s="214"/>
      <c r="DF76" s="214"/>
      <c r="DG76" s="214"/>
      <c r="DH76" s="214"/>
      <c r="DI76" s="214"/>
      <c r="DJ76" s="214"/>
      <c r="DK76" s="214"/>
      <c r="DL76" s="214"/>
      <c r="DM76" s="214"/>
      <c r="DN76" s="214"/>
      <c r="DO76" s="214"/>
      <c r="DP76" s="214"/>
      <c r="DQ76" s="214"/>
      <c r="DR76" s="214"/>
      <c r="DS76" s="214"/>
      <c r="DT76" s="214"/>
      <c r="DU76" s="214"/>
      <c r="DV76" s="214"/>
      <c r="DW76" s="214"/>
      <c r="DX76" s="214"/>
      <c r="DY76" s="214"/>
      <c r="DZ76" s="214"/>
      <c r="EA76" s="214"/>
      <c r="EB76" s="214"/>
      <c r="EC76" s="214"/>
      <c r="ED76" s="214"/>
      <c r="EE76" s="214"/>
      <c r="EF76" s="214"/>
      <c r="EG76" s="214"/>
      <c r="EH76" s="214"/>
      <c r="EI76" s="214"/>
      <c r="EJ76" s="214"/>
      <c r="EK76" s="214"/>
      <c r="EL76" s="214"/>
      <c r="EM76" s="214"/>
      <c r="EN76" s="214"/>
      <c r="EO76" s="214"/>
      <c r="EP76" s="214"/>
      <c r="EQ76" s="214"/>
      <c r="ER76" s="214"/>
      <c r="ES76" s="214"/>
      <c r="ET76" s="214"/>
      <c r="EU76" s="214"/>
      <c r="EV76" s="214"/>
      <c r="EW76" s="214"/>
      <c r="EX76" s="214"/>
      <c r="EY76" s="214"/>
      <c r="EZ76" s="214"/>
      <c r="FA76" s="214"/>
      <c r="FB76" s="214"/>
      <c r="FC76" s="214"/>
      <c r="FD76" s="214"/>
      <c r="FE76" s="214"/>
      <c r="FF76" s="214"/>
      <c r="FG76" s="214"/>
      <c r="FH76" s="214"/>
      <c r="FI76" s="214"/>
      <c r="FJ76" s="214"/>
      <c r="FK76" s="214"/>
      <c r="FL76" s="214"/>
      <c r="FM76" s="214"/>
    </row>
    <row r="77" spans="1:169" x14ac:dyDescent="0.25">
      <c r="A77" s="464">
        <f>'Datos de condiciones'!A55</f>
        <v>52</v>
      </c>
      <c r="B77" s="465" t="str">
        <f>'Datos de condiciones'!B55</f>
        <v/>
      </c>
      <c r="C77" s="466" t="str">
        <f>'Datos de condiciones'!C55</f>
        <v/>
      </c>
      <c r="D77" s="467" t="str">
        <f>'Datos de condiciones'!D55</f>
        <v/>
      </c>
      <c r="E77" s="467" t="str">
        <f>'Datos de condiciones'!E55</f>
        <v/>
      </c>
      <c r="F77" s="467" t="str">
        <f>'Datos de condiciones'!F55</f>
        <v/>
      </c>
      <c r="G77" s="468" t="str">
        <f>'Datos de condiciones'!G55</f>
        <v/>
      </c>
      <c r="H77" s="463" t="str">
        <f>'CERTIFICADO 1'!D57</f>
        <v/>
      </c>
      <c r="I77" s="463" t="str">
        <f>'CERTIFICADO 1'!E57</f>
        <v/>
      </c>
      <c r="J77" s="469" t="str">
        <f>'CERTIFICADO 1'!F57</f>
        <v/>
      </c>
      <c r="K77" s="214"/>
      <c r="L77" s="470" t="str">
        <f>'CERTIFICADO 1'!A57</f>
        <v/>
      </c>
      <c r="M77" s="462" t="str">
        <f>'CERTIFICADO 1'!B57</f>
        <v/>
      </c>
      <c r="N77" s="463" t="str">
        <f>'CERTIFICADO 1'!C57</f>
        <v/>
      </c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4"/>
      <c r="AP77" s="214"/>
      <c r="AQ77" s="214"/>
      <c r="AR77" s="214"/>
      <c r="AS77" s="214"/>
      <c r="AT77" s="214"/>
      <c r="AU77" s="214"/>
      <c r="AV77" s="214"/>
      <c r="AW77" s="214"/>
      <c r="AX77" s="214"/>
      <c r="AY77" s="214"/>
      <c r="AZ77" s="214"/>
      <c r="BA77" s="214"/>
      <c r="BB77" s="214"/>
      <c r="BC77" s="214"/>
      <c r="BD77" s="214"/>
      <c r="BE77" s="214"/>
      <c r="BF77" s="214"/>
      <c r="BG77" s="214"/>
      <c r="BH77" s="214"/>
      <c r="BI77" s="214"/>
      <c r="BJ77" s="214"/>
      <c r="BK77" s="214"/>
      <c r="BL77" s="214"/>
      <c r="BM77" s="214"/>
      <c r="BN77" s="214"/>
      <c r="BO77" s="214"/>
      <c r="BP77" s="214"/>
      <c r="BQ77" s="214"/>
      <c r="BR77" s="214"/>
      <c r="BS77" s="214"/>
      <c r="BT77" s="214"/>
      <c r="BU77" s="214"/>
      <c r="BV77" s="214"/>
      <c r="BW77" s="214"/>
      <c r="BX77" s="214"/>
      <c r="BY77" s="214"/>
      <c r="BZ77" s="214"/>
      <c r="CA77" s="214"/>
      <c r="CB77" s="214"/>
      <c r="CC77" s="214"/>
      <c r="CD77" s="214"/>
      <c r="CE77" s="214"/>
      <c r="CF77" s="214"/>
      <c r="CG77" s="214"/>
      <c r="CH77" s="214"/>
      <c r="CI77" s="214"/>
      <c r="CJ77" s="214"/>
      <c r="CK77" s="214"/>
      <c r="CL77" s="214"/>
      <c r="CM77" s="214"/>
      <c r="CN77" s="214"/>
      <c r="CO77" s="214"/>
      <c r="CP77" s="214"/>
      <c r="CQ77" s="214"/>
      <c r="CR77" s="214"/>
      <c r="CS77" s="214"/>
      <c r="CT77" s="214"/>
      <c r="CU77" s="214"/>
      <c r="CV77" s="214"/>
      <c r="CW77" s="214"/>
      <c r="CX77" s="214"/>
      <c r="CY77" s="214"/>
      <c r="CZ77" s="214"/>
      <c r="DA77" s="214"/>
      <c r="DB77" s="214"/>
      <c r="DC77" s="214"/>
      <c r="DD77" s="214"/>
      <c r="DE77" s="214"/>
      <c r="DF77" s="214"/>
      <c r="DG77" s="214"/>
      <c r="DH77" s="214"/>
      <c r="DI77" s="214"/>
      <c r="DJ77" s="214"/>
      <c r="DK77" s="214"/>
      <c r="DL77" s="214"/>
      <c r="DM77" s="214"/>
      <c r="DN77" s="214"/>
      <c r="DO77" s="214"/>
      <c r="DP77" s="214"/>
      <c r="DQ77" s="214"/>
      <c r="DR77" s="214"/>
      <c r="DS77" s="214"/>
      <c r="DT77" s="214"/>
      <c r="DU77" s="214"/>
      <c r="DV77" s="214"/>
      <c r="DW77" s="214"/>
      <c r="DX77" s="214"/>
      <c r="DY77" s="214"/>
      <c r="DZ77" s="214"/>
      <c r="EA77" s="214"/>
      <c r="EB77" s="214"/>
      <c r="EC77" s="214"/>
      <c r="ED77" s="214"/>
      <c r="EE77" s="214"/>
      <c r="EF77" s="214"/>
      <c r="EG77" s="214"/>
      <c r="EH77" s="214"/>
      <c r="EI77" s="214"/>
      <c r="EJ77" s="214"/>
      <c r="EK77" s="214"/>
      <c r="EL77" s="214"/>
      <c r="EM77" s="214"/>
      <c r="EN77" s="214"/>
      <c r="EO77" s="214"/>
      <c r="EP77" s="214"/>
      <c r="EQ77" s="214"/>
      <c r="ER77" s="214"/>
      <c r="ES77" s="214"/>
      <c r="ET77" s="214"/>
      <c r="EU77" s="214"/>
      <c r="EV77" s="214"/>
      <c r="EW77" s="214"/>
      <c r="EX77" s="214"/>
      <c r="EY77" s="214"/>
      <c r="EZ77" s="214"/>
      <c r="FA77" s="214"/>
      <c r="FB77" s="214"/>
      <c r="FC77" s="214"/>
      <c r="FD77" s="214"/>
      <c r="FE77" s="214"/>
      <c r="FF77" s="214"/>
      <c r="FG77" s="214"/>
      <c r="FH77" s="214"/>
      <c r="FI77" s="214"/>
      <c r="FJ77" s="214"/>
      <c r="FK77" s="214"/>
      <c r="FL77" s="214"/>
      <c r="FM77" s="214"/>
    </row>
    <row r="78" spans="1:169" x14ac:dyDescent="0.25">
      <c r="A78" s="464">
        <f>'Datos de condiciones'!A56</f>
        <v>53</v>
      </c>
      <c r="B78" s="465" t="str">
        <f>'Datos de condiciones'!B56</f>
        <v/>
      </c>
      <c r="C78" s="466" t="str">
        <f>'Datos de condiciones'!C56</f>
        <v/>
      </c>
      <c r="D78" s="467" t="str">
        <f>'Datos de condiciones'!D56</f>
        <v/>
      </c>
      <c r="E78" s="467" t="str">
        <f>'Datos de condiciones'!E56</f>
        <v/>
      </c>
      <c r="F78" s="467" t="str">
        <f>'Datos de condiciones'!F56</f>
        <v/>
      </c>
      <c r="G78" s="468" t="str">
        <f>'Datos de condiciones'!G56</f>
        <v/>
      </c>
      <c r="H78" s="463" t="str">
        <f>'CERTIFICADO 1'!D58</f>
        <v/>
      </c>
      <c r="I78" s="463" t="str">
        <f>'CERTIFICADO 1'!E58</f>
        <v/>
      </c>
      <c r="J78" s="469" t="str">
        <f>'CERTIFICADO 1'!F58</f>
        <v/>
      </c>
      <c r="K78" s="214"/>
      <c r="L78" s="470" t="str">
        <f>'CERTIFICADO 1'!A58</f>
        <v/>
      </c>
      <c r="M78" s="462" t="str">
        <f>'CERTIFICADO 1'!B58</f>
        <v/>
      </c>
      <c r="N78" s="463" t="str">
        <f>'CERTIFICADO 1'!C58</f>
        <v/>
      </c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  <c r="AF78" s="214"/>
      <c r="AG78" s="214"/>
      <c r="AH78" s="214"/>
      <c r="AI78" s="214"/>
      <c r="AJ78" s="214"/>
      <c r="AK78" s="214"/>
      <c r="AL78" s="214"/>
      <c r="AM78" s="214"/>
      <c r="AN78" s="214"/>
      <c r="AO78" s="214"/>
      <c r="AP78" s="214"/>
      <c r="AQ78" s="214"/>
      <c r="AR78" s="214"/>
      <c r="AS78" s="214"/>
      <c r="AT78" s="214"/>
      <c r="AU78" s="214"/>
      <c r="AV78" s="214"/>
      <c r="AW78" s="214"/>
      <c r="AX78" s="214"/>
      <c r="AY78" s="214"/>
      <c r="AZ78" s="214"/>
      <c r="BA78" s="214"/>
      <c r="BB78" s="214"/>
      <c r="BC78" s="214"/>
      <c r="BD78" s="214"/>
      <c r="BE78" s="214"/>
      <c r="BF78" s="214"/>
      <c r="BG78" s="214"/>
      <c r="BH78" s="214"/>
      <c r="BI78" s="214"/>
      <c r="BJ78" s="214"/>
      <c r="BK78" s="214"/>
      <c r="BL78" s="214"/>
      <c r="BM78" s="214"/>
      <c r="BN78" s="214"/>
      <c r="BO78" s="214"/>
      <c r="BP78" s="214"/>
      <c r="BQ78" s="214"/>
      <c r="BR78" s="214"/>
      <c r="BS78" s="214"/>
      <c r="BT78" s="214"/>
      <c r="BU78" s="214"/>
      <c r="BV78" s="214"/>
      <c r="BW78" s="214"/>
      <c r="BX78" s="214"/>
      <c r="BY78" s="214"/>
      <c r="BZ78" s="214"/>
      <c r="CA78" s="214"/>
      <c r="CB78" s="214"/>
      <c r="CC78" s="214"/>
      <c r="CD78" s="214"/>
      <c r="CE78" s="214"/>
      <c r="CF78" s="214"/>
      <c r="CG78" s="214"/>
      <c r="CH78" s="214"/>
      <c r="CI78" s="214"/>
      <c r="CJ78" s="214"/>
      <c r="CK78" s="214"/>
      <c r="CL78" s="214"/>
      <c r="CM78" s="214"/>
      <c r="CN78" s="214"/>
      <c r="CO78" s="214"/>
      <c r="CP78" s="214"/>
      <c r="CQ78" s="214"/>
      <c r="CR78" s="214"/>
      <c r="CS78" s="214"/>
      <c r="CT78" s="214"/>
      <c r="CU78" s="214"/>
      <c r="CV78" s="214"/>
      <c r="CW78" s="214"/>
      <c r="CX78" s="214"/>
      <c r="CY78" s="214"/>
      <c r="CZ78" s="214"/>
      <c r="DA78" s="214"/>
      <c r="DB78" s="214"/>
      <c r="DC78" s="214"/>
      <c r="DD78" s="214"/>
      <c r="DE78" s="214"/>
      <c r="DF78" s="214"/>
      <c r="DG78" s="214"/>
      <c r="DH78" s="214"/>
      <c r="DI78" s="214"/>
      <c r="DJ78" s="214"/>
      <c r="DK78" s="214"/>
      <c r="DL78" s="214"/>
      <c r="DM78" s="214"/>
      <c r="DN78" s="214"/>
      <c r="DO78" s="214"/>
      <c r="DP78" s="214"/>
      <c r="DQ78" s="214"/>
      <c r="DR78" s="214"/>
      <c r="DS78" s="214"/>
      <c r="DT78" s="214"/>
      <c r="DU78" s="214"/>
      <c r="DV78" s="214"/>
      <c r="DW78" s="214"/>
      <c r="DX78" s="214"/>
      <c r="DY78" s="214"/>
      <c r="DZ78" s="214"/>
      <c r="EA78" s="214"/>
      <c r="EB78" s="214"/>
      <c r="EC78" s="214"/>
      <c r="ED78" s="214"/>
      <c r="EE78" s="214"/>
      <c r="EF78" s="214"/>
      <c r="EG78" s="214"/>
      <c r="EH78" s="214"/>
      <c r="EI78" s="214"/>
      <c r="EJ78" s="214"/>
      <c r="EK78" s="214"/>
      <c r="EL78" s="214"/>
      <c r="EM78" s="214"/>
      <c r="EN78" s="214"/>
      <c r="EO78" s="214"/>
      <c r="EP78" s="214"/>
      <c r="EQ78" s="214"/>
      <c r="ER78" s="214"/>
      <c r="ES78" s="214"/>
      <c r="ET78" s="214"/>
      <c r="EU78" s="214"/>
      <c r="EV78" s="214"/>
      <c r="EW78" s="214"/>
      <c r="EX78" s="214"/>
      <c r="EY78" s="214"/>
      <c r="EZ78" s="214"/>
      <c r="FA78" s="214"/>
      <c r="FB78" s="214"/>
      <c r="FC78" s="214"/>
      <c r="FD78" s="214"/>
      <c r="FE78" s="214"/>
      <c r="FF78" s="214"/>
      <c r="FG78" s="214"/>
      <c r="FH78" s="214"/>
      <c r="FI78" s="214"/>
      <c r="FJ78" s="214"/>
      <c r="FK78" s="214"/>
      <c r="FL78" s="214"/>
      <c r="FM78" s="214"/>
    </row>
    <row r="79" spans="1:169" x14ac:dyDescent="0.25">
      <c r="A79" s="464">
        <f>'Datos de condiciones'!A57</f>
        <v>54</v>
      </c>
      <c r="B79" s="465" t="str">
        <f>'Datos de condiciones'!B57</f>
        <v/>
      </c>
      <c r="C79" s="466" t="str">
        <f>'Datos de condiciones'!C57</f>
        <v/>
      </c>
      <c r="D79" s="467" t="str">
        <f>'Datos de condiciones'!D57</f>
        <v/>
      </c>
      <c r="E79" s="467" t="str">
        <f>'Datos de condiciones'!E57</f>
        <v/>
      </c>
      <c r="F79" s="467" t="str">
        <f>'Datos de condiciones'!F57</f>
        <v/>
      </c>
      <c r="G79" s="468" t="str">
        <f>'Datos de condiciones'!G57</f>
        <v/>
      </c>
      <c r="H79" s="463" t="str">
        <f>'CERTIFICADO 1'!D59</f>
        <v/>
      </c>
      <c r="I79" s="463" t="str">
        <f>'CERTIFICADO 1'!E59</f>
        <v/>
      </c>
      <c r="J79" s="469" t="str">
        <f>'CERTIFICADO 1'!F59</f>
        <v/>
      </c>
      <c r="K79" s="214"/>
      <c r="L79" s="470" t="str">
        <f>'CERTIFICADO 1'!A59</f>
        <v/>
      </c>
      <c r="M79" s="462" t="str">
        <f>'CERTIFICADO 1'!B59</f>
        <v/>
      </c>
      <c r="N79" s="463" t="str">
        <f>'CERTIFICADO 1'!C59</f>
        <v/>
      </c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14"/>
      <c r="AD79" s="214"/>
      <c r="AE79" s="214"/>
      <c r="AF79" s="214"/>
      <c r="AG79" s="214"/>
      <c r="AH79" s="214"/>
      <c r="AI79" s="214"/>
      <c r="AJ79" s="214"/>
      <c r="AK79" s="214"/>
      <c r="AL79" s="214"/>
      <c r="AM79" s="214"/>
      <c r="AN79" s="214"/>
      <c r="AO79" s="214"/>
      <c r="AP79" s="214"/>
      <c r="AQ79" s="214"/>
      <c r="AR79" s="214"/>
      <c r="AS79" s="214"/>
      <c r="AT79" s="214"/>
      <c r="AU79" s="214"/>
      <c r="AV79" s="214"/>
      <c r="AW79" s="214"/>
      <c r="AX79" s="214"/>
      <c r="AY79" s="214"/>
      <c r="AZ79" s="214"/>
      <c r="BA79" s="214"/>
      <c r="BB79" s="214"/>
      <c r="BC79" s="214"/>
      <c r="BD79" s="214"/>
      <c r="BE79" s="214"/>
      <c r="BF79" s="214"/>
      <c r="BG79" s="214"/>
      <c r="BH79" s="214"/>
      <c r="BI79" s="214"/>
      <c r="BJ79" s="214"/>
      <c r="BK79" s="214"/>
      <c r="BL79" s="214"/>
      <c r="BM79" s="214"/>
      <c r="BN79" s="214"/>
      <c r="BO79" s="214"/>
      <c r="BP79" s="214"/>
      <c r="BQ79" s="214"/>
      <c r="BR79" s="214"/>
      <c r="BS79" s="214"/>
      <c r="BT79" s="214"/>
      <c r="BU79" s="214"/>
      <c r="BV79" s="214"/>
      <c r="BW79" s="214"/>
      <c r="BX79" s="214"/>
      <c r="BY79" s="214"/>
      <c r="BZ79" s="214"/>
      <c r="CA79" s="214"/>
      <c r="CB79" s="214"/>
      <c r="CC79" s="214"/>
      <c r="CD79" s="214"/>
      <c r="CE79" s="214"/>
      <c r="CF79" s="214"/>
      <c r="CG79" s="214"/>
      <c r="CH79" s="214"/>
      <c r="CI79" s="214"/>
      <c r="CJ79" s="214"/>
      <c r="CK79" s="214"/>
      <c r="CL79" s="214"/>
      <c r="CM79" s="214"/>
      <c r="CN79" s="214"/>
      <c r="CO79" s="214"/>
      <c r="CP79" s="214"/>
      <c r="CQ79" s="214"/>
      <c r="CR79" s="214"/>
      <c r="CS79" s="214"/>
      <c r="CT79" s="214"/>
      <c r="CU79" s="214"/>
      <c r="CV79" s="214"/>
      <c r="CW79" s="214"/>
      <c r="CX79" s="214"/>
      <c r="CY79" s="214"/>
      <c r="CZ79" s="214"/>
      <c r="DA79" s="214"/>
      <c r="DB79" s="214"/>
      <c r="DC79" s="214"/>
      <c r="DD79" s="214"/>
      <c r="DE79" s="214"/>
      <c r="DF79" s="214"/>
      <c r="DG79" s="214"/>
      <c r="DH79" s="214"/>
      <c r="DI79" s="214"/>
      <c r="DJ79" s="214"/>
      <c r="DK79" s="214"/>
      <c r="DL79" s="214"/>
      <c r="DM79" s="214"/>
      <c r="DN79" s="214"/>
      <c r="DO79" s="214"/>
      <c r="DP79" s="214"/>
      <c r="DQ79" s="214"/>
      <c r="DR79" s="214"/>
      <c r="DS79" s="214"/>
      <c r="DT79" s="214"/>
      <c r="DU79" s="214"/>
      <c r="DV79" s="214"/>
      <c r="DW79" s="214"/>
      <c r="DX79" s="214"/>
      <c r="DY79" s="214"/>
      <c r="DZ79" s="214"/>
      <c r="EA79" s="214"/>
      <c r="EB79" s="214"/>
      <c r="EC79" s="214"/>
      <c r="ED79" s="214"/>
      <c r="EE79" s="214"/>
      <c r="EF79" s="214"/>
      <c r="EG79" s="214"/>
      <c r="EH79" s="214"/>
      <c r="EI79" s="214"/>
      <c r="EJ79" s="214"/>
      <c r="EK79" s="214"/>
      <c r="EL79" s="214"/>
      <c r="EM79" s="214"/>
      <c r="EN79" s="214"/>
      <c r="EO79" s="214"/>
      <c r="EP79" s="214"/>
      <c r="EQ79" s="214"/>
      <c r="ER79" s="214"/>
      <c r="ES79" s="214"/>
      <c r="ET79" s="214"/>
      <c r="EU79" s="214"/>
      <c r="EV79" s="214"/>
      <c r="EW79" s="214"/>
      <c r="EX79" s="214"/>
      <c r="EY79" s="214"/>
      <c r="EZ79" s="214"/>
      <c r="FA79" s="214"/>
      <c r="FB79" s="214"/>
      <c r="FC79" s="214"/>
      <c r="FD79" s="214"/>
      <c r="FE79" s="214"/>
      <c r="FF79" s="214"/>
      <c r="FG79" s="214"/>
      <c r="FH79" s="214"/>
      <c r="FI79" s="214"/>
      <c r="FJ79" s="214"/>
      <c r="FK79" s="214"/>
      <c r="FL79" s="214"/>
      <c r="FM79" s="214"/>
    </row>
    <row r="80" spans="1:169" x14ac:dyDescent="0.25">
      <c r="A80" s="464">
        <f>'Datos de condiciones'!A58</f>
        <v>55</v>
      </c>
      <c r="B80" s="465" t="str">
        <f>'Datos de condiciones'!B58</f>
        <v/>
      </c>
      <c r="C80" s="466" t="str">
        <f>'Datos de condiciones'!C58</f>
        <v/>
      </c>
      <c r="D80" s="467" t="str">
        <f>'Datos de condiciones'!D58</f>
        <v/>
      </c>
      <c r="E80" s="467" t="str">
        <f>'Datos de condiciones'!E58</f>
        <v/>
      </c>
      <c r="F80" s="467" t="str">
        <f>'Datos de condiciones'!F58</f>
        <v/>
      </c>
      <c r="G80" s="468" t="str">
        <f>'Datos de condiciones'!G58</f>
        <v/>
      </c>
      <c r="H80" s="463" t="str">
        <f>'CERTIFICADO 1'!D60</f>
        <v/>
      </c>
      <c r="I80" s="463" t="str">
        <f>'CERTIFICADO 1'!E60</f>
        <v/>
      </c>
      <c r="J80" s="469" t="str">
        <f>'CERTIFICADO 1'!F60</f>
        <v/>
      </c>
      <c r="K80" s="214"/>
      <c r="L80" s="470" t="str">
        <f>'CERTIFICADO 1'!A60</f>
        <v/>
      </c>
      <c r="M80" s="462" t="str">
        <f>'CERTIFICADO 1'!B60</f>
        <v/>
      </c>
      <c r="N80" s="463" t="str">
        <f>'CERTIFICADO 1'!C60</f>
        <v/>
      </c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  <c r="AF80" s="214"/>
      <c r="AG80" s="214"/>
      <c r="AH80" s="214"/>
      <c r="AI80" s="214"/>
      <c r="AJ80" s="214"/>
      <c r="AK80" s="214"/>
      <c r="AL80" s="214"/>
      <c r="AM80" s="214"/>
      <c r="AN80" s="214"/>
      <c r="AO80" s="214"/>
      <c r="AP80" s="214"/>
      <c r="AQ80" s="214"/>
      <c r="AR80" s="214"/>
      <c r="AS80" s="214"/>
      <c r="AT80" s="214"/>
      <c r="AU80" s="214"/>
      <c r="AV80" s="214"/>
      <c r="AW80" s="214"/>
      <c r="AX80" s="214"/>
      <c r="AY80" s="214"/>
      <c r="AZ80" s="214"/>
      <c r="BA80" s="214"/>
      <c r="BB80" s="214"/>
      <c r="BC80" s="214"/>
      <c r="BD80" s="214"/>
      <c r="BE80" s="214"/>
      <c r="BF80" s="214"/>
      <c r="BG80" s="214"/>
      <c r="BH80" s="214"/>
      <c r="BI80" s="214"/>
      <c r="BJ80" s="214"/>
      <c r="BK80" s="214"/>
      <c r="BL80" s="214"/>
      <c r="BM80" s="214"/>
      <c r="BN80" s="214"/>
      <c r="BO80" s="214"/>
      <c r="BP80" s="214"/>
      <c r="BQ80" s="214"/>
      <c r="BR80" s="214"/>
      <c r="BS80" s="214"/>
      <c r="BT80" s="214"/>
      <c r="BU80" s="214"/>
      <c r="BV80" s="214"/>
      <c r="BW80" s="214"/>
      <c r="BX80" s="214"/>
      <c r="BY80" s="214"/>
      <c r="BZ80" s="214"/>
      <c r="CA80" s="214"/>
      <c r="CB80" s="214"/>
      <c r="CC80" s="214"/>
      <c r="CD80" s="214"/>
      <c r="CE80" s="214"/>
      <c r="CF80" s="214"/>
      <c r="CG80" s="214"/>
      <c r="CH80" s="214"/>
      <c r="CI80" s="214"/>
      <c r="CJ80" s="214"/>
      <c r="CK80" s="214"/>
      <c r="CL80" s="214"/>
      <c r="CM80" s="214"/>
      <c r="CN80" s="214"/>
      <c r="CO80" s="214"/>
      <c r="CP80" s="214"/>
      <c r="CQ80" s="214"/>
      <c r="CR80" s="214"/>
      <c r="CS80" s="214"/>
      <c r="CT80" s="214"/>
      <c r="CU80" s="214"/>
      <c r="CV80" s="214"/>
      <c r="CW80" s="214"/>
      <c r="CX80" s="214"/>
      <c r="CY80" s="214"/>
      <c r="CZ80" s="214"/>
      <c r="DA80" s="214"/>
      <c r="DB80" s="214"/>
      <c r="DC80" s="214"/>
      <c r="DD80" s="214"/>
      <c r="DE80" s="214"/>
      <c r="DF80" s="214"/>
      <c r="DG80" s="214"/>
      <c r="DH80" s="214"/>
      <c r="DI80" s="214"/>
      <c r="DJ80" s="214"/>
      <c r="DK80" s="214"/>
      <c r="DL80" s="214"/>
      <c r="DM80" s="214"/>
      <c r="DN80" s="214"/>
      <c r="DO80" s="214"/>
      <c r="DP80" s="214"/>
      <c r="DQ80" s="214"/>
      <c r="DR80" s="214"/>
      <c r="DS80" s="214"/>
      <c r="DT80" s="214"/>
      <c r="DU80" s="214"/>
      <c r="DV80" s="214"/>
      <c r="DW80" s="214"/>
      <c r="DX80" s="214"/>
      <c r="DY80" s="214"/>
      <c r="DZ80" s="214"/>
      <c r="EA80" s="214"/>
      <c r="EB80" s="214"/>
      <c r="EC80" s="214"/>
      <c r="ED80" s="214"/>
      <c r="EE80" s="214"/>
      <c r="EF80" s="214"/>
      <c r="EG80" s="214"/>
      <c r="EH80" s="214"/>
      <c r="EI80" s="214"/>
      <c r="EJ80" s="214"/>
      <c r="EK80" s="214"/>
      <c r="EL80" s="214"/>
      <c r="EM80" s="214"/>
      <c r="EN80" s="214"/>
      <c r="EO80" s="214"/>
      <c r="EP80" s="214"/>
      <c r="EQ80" s="214"/>
      <c r="ER80" s="214"/>
      <c r="ES80" s="214"/>
      <c r="ET80" s="214"/>
      <c r="EU80" s="214"/>
      <c r="EV80" s="214"/>
      <c r="EW80" s="214"/>
      <c r="EX80" s="214"/>
      <c r="EY80" s="214"/>
      <c r="EZ80" s="214"/>
      <c r="FA80" s="214"/>
      <c r="FB80" s="214"/>
      <c r="FC80" s="214"/>
      <c r="FD80" s="214"/>
      <c r="FE80" s="214"/>
      <c r="FF80" s="214"/>
      <c r="FG80" s="214"/>
      <c r="FH80" s="214"/>
      <c r="FI80" s="214"/>
      <c r="FJ80" s="214"/>
      <c r="FK80" s="214"/>
      <c r="FL80" s="214"/>
      <c r="FM80" s="214"/>
    </row>
    <row r="81" spans="1:169" x14ac:dyDescent="0.25">
      <c r="A81" s="464">
        <f>'Datos de condiciones'!A59</f>
        <v>56</v>
      </c>
      <c r="B81" s="465" t="str">
        <f>'Datos de condiciones'!B59</f>
        <v/>
      </c>
      <c r="C81" s="466" t="str">
        <f>'Datos de condiciones'!C59</f>
        <v/>
      </c>
      <c r="D81" s="467" t="str">
        <f>'Datos de condiciones'!D59</f>
        <v/>
      </c>
      <c r="E81" s="467" t="str">
        <f>'Datos de condiciones'!E59</f>
        <v/>
      </c>
      <c r="F81" s="467" t="str">
        <f>'Datos de condiciones'!F59</f>
        <v/>
      </c>
      <c r="G81" s="468" t="str">
        <f>'Datos de condiciones'!G59</f>
        <v/>
      </c>
      <c r="H81" s="463" t="str">
        <f>'CERTIFICADO 1'!D61</f>
        <v/>
      </c>
      <c r="I81" s="463" t="str">
        <f>'CERTIFICADO 1'!E61</f>
        <v/>
      </c>
      <c r="J81" s="469" t="str">
        <f>'CERTIFICADO 1'!F61</f>
        <v/>
      </c>
      <c r="K81" s="214"/>
      <c r="L81" s="470" t="str">
        <f>'CERTIFICADO 1'!A61</f>
        <v/>
      </c>
      <c r="M81" s="462" t="str">
        <f>'CERTIFICADO 1'!B61</f>
        <v/>
      </c>
      <c r="N81" s="463" t="str">
        <f>'CERTIFICADO 1'!C61</f>
        <v/>
      </c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14"/>
      <c r="AE81" s="214"/>
      <c r="AF81" s="214"/>
      <c r="AG81" s="214"/>
      <c r="AH81" s="214"/>
      <c r="AI81" s="214"/>
      <c r="AJ81" s="214"/>
      <c r="AK81" s="214"/>
      <c r="AL81" s="214"/>
      <c r="AM81" s="214"/>
      <c r="AN81" s="214"/>
      <c r="AO81" s="214"/>
      <c r="AP81" s="214"/>
      <c r="AQ81" s="214"/>
      <c r="AR81" s="214"/>
      <c r="AS81" s="214"/>
      <c r="AT81" s="214"/>
      <c r="AU81" s="214"/>
      <c r="AV81" s="214"/>
      <c r="AW81" s="214"/>
      <c r="AX81" s="214"/>
      <c r="AY81" s="214"/>
      <c r="AZ81" s="214"/>
      <c r="BA81" s="214"/>
      <c r="BB81" s="214"/>
      <c r="BC81" s="214"/>
      <c r="BD81" s="214"/>
      <c r="BE81" s="214"/>
      <c r="BF81" s="214"/>
      <c r="BG81" s="214"/>
      <c r="BH81" s="214"/>
      <c r="BI81" s="214"/>
      <c r="BJ81" s="214"/>
      <c r="BK81" s="214"/>
      <c r="BL81" s="214"/>
      <c r="BM81" s="214"/>
      <c r="BN81" s="214"/>
      <c r="BO81" s="214"/>
      <c r="BP81" s="214"/>
      <c r="BQ81" s="214"/>
      <c r="BR81" s="214"/>
      <c r="BS81" s="214"/>
      <c r="BT81" s="214"/>
      <c r="BU81" s="214"/>
      <c r="BV81" s="214"/>
      <c r="BW81" s="214"/>
      <c r="BX81" s="214"/>
      <c r="BY81" s="214"/>
      <c r="BZ81" s="214"/>
      <c r="CA81" s="214"/>
      <c r="CB81" s="214"/>
      <c r="CC81" s="214"/>
      <c r="CD81" s="214"/>
      <c r="CE81" s="214"/>
      <c r="CF81" s="214"/>
      <c r="CG81" s="214"/>
      <c r="CH81" s="214"/>
      <c r="CI81" s="214"/>
      <c r="CJ81" s="214"/>
      <c r="CK81" s="214"/>
      <c r="CL81" s="214"/>
      <c r="CM81" s="214"/>
      <c r="CN81" s="214"/>
      <c r="CO81" s="214"/>
      <c r="CP81" s="214"/>
      <c r="CQ81" s="214"/>
      <c r="CR81" s="214"/>
      <c r="CS81" s="214"/>
      <c r="CT81" s="214"/>
      <c r="CU81" s="214"/>
      <c r="CV81" s="214"/>
      <c r="CW81" s="214"/>
      <c r="CX81" s="214"/>
      <c r="CY81" s="214"/>
      <c r="CZ81" s="214"/>
      <c r="DA81" s="214"/>
      <c r="DB81" s="214"/>
      <c r="DC81" s="214"/>
      <c r="DD81" s="214"/>
      <c r="DE81" s="214"/>
      <c r="DF81" s="214"/>
      <c r="DG81" s="214"/>
      <c r="DH81" s="214"/>
      <c r="DI81" s="214"/>
      <c r="DJ81" s="214"/>
      <c r="DK81" s="214"/>
      <c r="DL81" s="214"/>
      <c r="DM81" s="214"/>
      <c r="DN81" s="214"/>
      <c r="DO81" s="214"/>
      <c r="DP81" s="214"/>
      <c r="DQ81" s="214"/>
      <c r="DR81" s="214"/>
      <c r="DS81" s="214"/>
      <c r="DT81" s="214"/>
      <c r="DU81" s="214"/>
      <c r="DV81" s="214"/>
      <c r="DW81" s="214"/>
      <c r="DX81" s="214"/>
      <c r="DY81" s="214"/>
      <c r="DZ81" s="214"/>
      <c r="EA81" s="214"/>
      <c r="EB81" s="214"/>
      <c r="EC81" s="214"/>
      <c r="ED81" s="214"/>
      <c r="EE81" s="214"/>
      <c r="EF81" s="214"/>
      <c r="EG81" s="214"/>
      <c r="EH81" s="214"/>
      <c r="EI81" s="214"/>
      <c r="EJ81" s="214"/>
      <c r="EK81" s="214"/>
      <c r="EL81" s="214"/>
      <c r="EM81" s="214"/>
      <c r="EN81" s="214"/>
      <c r="EO81" s="214"/>
      <c r="EP81" s="214"/>
      <c r="EQ81" s="214"/>
      <c r="ER81" s="214"/>
      <c r="ES81" s="214"/>
      <c r="ET81" s="214"/>
      <c r="EU81" s="214"/>
      <c r="EV81" s="214"/>
      <c r="EW81" s="214"/>
      <c r="EX81" s="214"/>
      <c r="EY81" s="214"/>
      <c r="EZ81" s="214"/>
      <c r="FA81" s="214"/>
      <c r="FB81" s="214"/>
      <c r="FC81" s="214"/>
      <c r="FD81" s="214"/>
      <c r="FE81" s="214"/>
      <c r="FF81" s="214"/>
      <c r="FG81" s="214"/>
      <c r="FH81" s="214"/>
      <c r="FI81" s="214"/>
      <c r="FJ81" s="214"/>
      <c r="FK81" s="214"/>
      <c r="FL81" s="214"/>
      <c r="FM81" s="214"/>
    </row>
    <row r="82" spans="1:169" x14ac:dyDescent="0.25">
      <c r="A82" s="464">
        <f>'Datos de condiciones'!A60</f>
        <v>57</v>
      </c>
      <c r="B82" s="465" t="str">
        <f>'Datos de condiciones'!B60</f>
        <v/>
      </c>
      <c r="C82" s="466" t="str">
        <f>'Datos de condiciones'!C60</f>
        <v/>
      </c>
      <c r="D82" s="467" t="str">
        <f>'Datos de condiciones'!D60</f>
        <v/>
      </c>
      <c r="E82" s="467" t="str">
        <f>'Datos de condiciones'!E60</f>
        <v/>
      </c>
      <c r="F82" s="467" t="str">
        <f>'Datos de condiciones'!F60</f>
        <v/>
      </c>
      <c r="G82" s="468" t="str">
        <f>'Datos de condiciones'!G60</f>
        <v/>
      </c>
      <c r="H82" s="463" t="str">
        <f>'CERTIFICADO 1'!D62</f>
        <v/>
      </c>
      <c r="I82" s="463" t="str">
        <f>'CERTIFICADO 1'!E62</f>
        <v/>
      </c>
      <c r="J82" s="469" t="str">
        <f>'CERTIFICADO 1'!F62</f>
        <v/>
      </c>
      <c r="K82" s="214"/>
      <c r="L82" s="470" t="str">
        <f>'CERTIFICADO 1'!A62</f>
        <v/>
      </c>
      <c r="M82" s="462" t="str">
        <f>'CERTIFICADO 1'!B62</f>
        <v/>
      </c>
      <c r="N82" s="463" t="str">
        <f>'CERTIFICADO 1'!C62</f>
        <v/>
      </c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14"/>
      <c r="AE82" s="214"/>
      <c r="AF82" s="214"/>
      <c r="AG82" s="214"/>
      <c r="AH82" s="214"/>
      <c r="AI82" s="214"/>
      <c r="AJ82" s="214"/>
      <c r="AK82" s="214"/>
      <c r="AL82" s="214"/>
      <c r="AM82" s="214"/>
      <c r="AN82" s="214"/>
      <c r="AO82" s="214"/>
      <c r="AP82" s="214"/>
      <c r="AQ82" s="214"/>
      <c r="AR82" s="214"/>
      <c r="AS82" s="214"/>
      <c r="AT82" s="214"/>
      <c r="AU82" s="214"/>
      <c r="AV82" s="214"/>
      <c r="AW82" s="214"/>
      <c r="AX82" s="214"/>
      <c r="AY82" s="214"/>
      <c r="AZ82" s="214"/>
      <c r="BA82" s="214"/>
      <c r="BB82" s="214"/>
      <c r="BC82" s="214"/>
      <c r="BD82" s="214"/>
      <c r="BE82" s="214"/>
      <c r="BF82" s="214"/>
      <c r="BG82" s="214"/>
      <c r="BH82" s="214"/>
      <c r="BI82" s="214"/>
      <c r="BJ82" s="214"/>
      <c r="BK82" s="214"/>
      <c r="BL82" s="214"/>
      <c r="BM82" s="214"/>
      <c r="BN82" s="214"/>
      <c r="BO82" s="214"/>
      <c r="BP82" s="214"/>
      <c r="BQ82" s="214"/>
      <c r="BR82" s="214"/>
      <c r="BS82" s="214"/>
      <c r="BT82" s="214"/>
      <c r="BU82" s="214"/>
      <c r="BV82" s="214"/>
      <c r="BW82" s="214"/>
      <c r="BX82" s="214"/>
      <c r="BY82" s="214"/>
      <c r="BZ82" s="214"/>
      <c r="CA82" s="214"/>
      <c r="CB82" s="214"/>
      <c r="CC82" s="214"/>
      <c r="CD82" s="214"/>
      <c r="CE82" s="214"/>
      <c r="CF82" s="214"/>
      <c r="CG82" s="214"/>
      <c r="CH82" s="214"/>
      <c r="CI82" s="214"/>
      <c r="CJ82" s="214"/>
      <c r="CK82" s="214"/>
      <c r="CL82" s="214"/>
      <c r="CM82" s="214"/>
      <c r="CN82" s="214"/>
      <c r="CO82" s="214"/>
      <c r="CP82" s="214"/>
      <c r="CQ82" s="214"/>
      <c r="CR82" s="214"/>
      <c r="CS82" s="214"/>
      <c r="CT82" s="214"/>
      <c r="CU82" s="214"/>
      <c r="CV82" s="214"/>
      <c r="CW82" s="214"/>
      <c r="CX82" s="214"/>
      <c r="CY82" s="214"/>
      <c r="CZ82" s="214"/>
      <c r="DA82" s="214"/>
      <c r="DB82" s="214"/>
      <c r="DC82" s="214"/>
      <c r="DD82" s="214"/>
      <c r="DE82" s="214"/>
      <c r="DF82" s="214"/>
      <c r="DG82" s="214"/>
      <c r="DH82" s="214"/>
      <c r="DI82" s="214"/>
      <c r="DJ82" s="214"/>
      <c r="DK82" s="214"/>
      <c r="DL82" s="214"/>
      <c r="DM82" s="214"/>
      <c r="DN82" s="214"/>
      <c r="DO82" s="214"/>
      <c r="DP82" s="214"/>
      <c r="DQ82" s="214"/>
      <c r="DR82" s="214"/>
      <c r="DS82" s="214"/>
      <c r="DT82" s="214"/>
      <c r="DU82" s="214"/>
      <c r="DV82" s="214"/>
      <c r="DW82" s="214"/>
      <c r="DX82" s="214"/>
      <c r="DY82" s="214"/>
      <c r="DZ82" s="214"/>
      <c r="EA82" s="214"/>
      <c r="EB82" s="214"/>
      <c r="EC82" s="214"/>
      <c r="ED82" s="214"/>
      <c r="EE82" s="214"/>
      <c r="EF82" s="214"/>
      <c r="EG82" s="214"/>
      <c r="EH82" s="214"/>
      <c r="EI82" s="214"/>
      <c r="EJ82" s="214"/>
      <c r="EK82" s="214"/>
      <c r="EL82" s="214"/>
      <c r="EM82" s="214"/>
      <c r="EN82" s="214"/>
      <c r="EO82" s="214"/>
      <c r="EP82" s="214"/>
      <c r="EQ82" s="214"/>
      <c r="ER82" s="214"/>
      <c r="ES82" s="214"/>
      <c r="ET82" s="214"/>
      <c r="EU82" s="214"/>
      <c r="EV82" s="214"/>
      <c r="EW82" s="214"/>
      <c r="EX82" s="214"/>
      <c r="EY82" s="214"/>
      <c r="EZ82" s="214"/>
      <c r="FA82" s="214"/>
      <c r="FB82" s="214"/>
      <c r="FC82" s="214"/>
      <c r="FD82" s="214"/>
      <c r="FE82" s="214"/>
      <c r="FF82" s="214"/>
      <c r="FG82" s="214"/>
      <c r="FH82" s="214"/>
      <c r="FI82" s="214"/>
      <c r="FJ82" s="214"/>
      <c r="FK82" s="214"/>
      <c r="FL82" s="214"/>
      <c r="FM82" s="214"/>
    </row>
    <row r="83" spans="1:169" x14ac:dyDescent="0.25">
      <c r="A83" s="464">
        <f>'Datos de condiciones'!A61</f>
        <v>58</v>
      </c>
      <c r="B83" s="465" t="str">
        <f>'Datos de condiciones'!B61</f>
        <v/>
      </c>
      <c r="C83" s="466" t="str">
        <f>'Datos de condiciones'!C61</f>
        <v/>
      </c>
      <c r="D83" s="467" t="str">
        <f>'Datos de condiciones'!D61</f>
        <v/>
      </c>
      <c r="E83" s="467" t="str">
        <f>'Datos de condiciones'!E61</f>
        <v/>
      </c>
      <c r="F83" s="467" t="str">
        <f>'Datos de condiciones'!F61</f>
        <v/>
      </c>
      <c r="G83" s="468" t="str">
        <f>'Datos de condiciones'!G61</f>
        <v/>
      </c>
      <c r="H83" s="463" t="str">
        <f>'CERTIFICADO 1'!D63</f>
        <v/>
      </c>
      <c r="I83" s="463" t="str">
        <f>'CERTIFICADO 1'!E63</f>
        <v/>
      </c>
      <c r="J83" s="469" t="str">
        <f>'CERTIFICADO 1'!F63</f>
        <v/>
      </c>
      <c r="K83" s="214"/>
      <c r="L83" s="470" t="str">
        <f>'CERTIFICADO 1'!A63</f>
        <v/>
      </c>
      <c r="M83" s="462" t="str">
        <f>'CERTIFICADO 1'!B63</f>
        <v/>
      </c>
      <c r="N83" s="463" t="str">
        <f>'CERTIFICADO 1'!C63</f>
        <v/>
      </c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4"/>
      <c r="AH83" s="214"/>
      <c r="AI83" s="214"/>
      <c r="AJ83" s="214"/>
      <c r="AK83" s="214"/>
      <c r="AL83" s="214"/>
      <c r="AM83" s="214"/>
      <c r="AN83" s="214"/>
      <c r="AO83" s="214"/>
      <c r="AP83" s="214"/>
      <c r="AQ83" s="214"/>
      <c r="AR83" s="214"/>
      <c r="AS83" s="214"/>
      <c r="AT83" s="214"/>
      <c r="AU83" s="214"/>
      <c r="AV83" s="214"/>
      <c r="AW83" s="214"/>
      <c r="AX83" s="214"/>
      <c r="AY83" s="214"/>
      <c r="AZ83" s="214"/>
      <c r="BA83" s="214"/>
      <c r="BB83" s="214"/>
      <c r="BC83" s="214"/>
      <c r="BD83" s="214"/>
      <c r="BE83" s="214"/>
      <c r="BF83" s="214"/>
      <c r="BG83" s="214"/>
      <c r="BH83" s="214"/>
      <c r="BI83" s="214"/>
      <c r="BJ83" s="214"/>
      <c r="BK83" s="214"/>
      <c r="BL83" s="214"/>
      <c r="BM83" s="214"/>
      <c r="BN83" s="214"/>
      <c r="BO83" s="214"/>
      <c r="BP83" s="214"/>
      <c r="BQ83" s="214"/>
      <c r="BR83" s="214"/>
      <c r="BS83" s="214"/>
      <c r="BT83" s="214"/>
      <c r="BU83" s="214"/>
      <c r="BV83" s="214"/>
      <c r="BW83" s="214"/>
      <c r="BX83" s="214"/>
      <c r="BY83" s="214"/>
      <c r="BZ83" s="214"/>
      <c r="CA83" s="214"/>
      <c r="CB83" s="214"/>
      <c r="CC83" s="214"/>
      <c r="CD83" s="214"/>
      <c r="CE83" s="214"/>
      <c r="CF83" s="214"/>
      <c r="CG83" s="214"/>
      <c r="CH83" s="214"/>
      <c r="CI83" s="214"/>
      <c r="CJ83" s="214"/>
      <c r="CK83" s="214"/>
      <c r="CL83" s="214"/>
      <c r="CM83" s="214"/>
      <c r="CN83" s="214"/>
      <c r="CO83" s="214"/>
      <c r="CP83" s="214"/>
      <c r="CQ83" s="214"/>
      <c r="CR83" s="214"/>
      <c r="CS83" s="214"/>
      <c r="CT83" s="214"/>
      <c r="CU83" s="214"/>
      <c r="CV83" s="214"/>
      <c r="CW83" s="214"/>
      <c r="CX83" s="214"/>
      <c r="CY83" s="214"/>
      <c r="CZ83" s="214"/>
      <c r="DA83" s="214"/>
      <c r="DB83" s="214"/>
      <c r="DC83" s="214"/>
      <c r="DD83" s="214"/>
      <c r="DE83" s="214"/>
      <c r="DF83" s="214"/>
      <c r="DG83" s="214"/>
      <c r="DH83" s="214"/>
      <c r="DI83" s="214"/>
      <c r="DJ83" s="214"/>
      <c r="DK83" s="214"/>
      <c r="DL83" s="214"/>
      <c r="DM83" s="214"/>
      <c r="DN83" s="214"/>
      <c r="DO83" s="214"/>
      <c r="DP83" s="214"/>
      <c r="DQ83" s="214"/>
      <c r="DR83" s="214"/>
      <c r="DS83" s="214"/>
      <c r="DT83" s="214"/>
      <c r="DU83" s="214"/>
      <c r="DV83" s="214"/>
      <c r="DW83" s="214"/>
      <c r="DX83" s="214"/>
      <c r="DY83" s="214"/>
      <c r="DZ83" s="214"/>
      <c r="EA83" s="214"/>
      <c r="EB83" s="214"/>
      <c r="EC83" s="214"/>
      <c r="ED83" s="214"/>
      <c r="EE83" s="214"/>
      <c r="EF83" s="214"/>
      <c r="EG83" s="214"/>
      <c r="EH83" s="214"/>
      <c r="EI83" s="214"/>
      <c r="EJ83" s="214"/>
      <c r="EK83" s="214"/>
      <c r="EL83" s="214"/>
      <c r="EM83" s="214"/>
      <c r="EN83" s="214"/>
      <c r="EO83" s="214"/>
      <c r="EP83" s="214"/>
      <c r="EQ83" s="214"/>
      <c r="ER83" s="214"/>
      <c r="ES83" s="214"/>
      <c r="ET83" s="214"/>
      <c r="EU83" s="214"/>
      <c r="EV83" s="214"/>
      <c r="EW83" s="214"/>
      <c r="EX83" s="214"/>
      <c r="EY83" s="214"/>
      <c r="EZ83" s="214"/>
      <c r="FA83" s="214"/>
      <c r="FB83" s="214"/>
      <c r="FC83" s="214"/>
      <c r="FD83" s="214"/>
      <c r="FE83" s="214"/>
      <c r="FF83" s="214"/>
      <c r="FG83" s="214"/>
      <c r="FH83" s="214"/>
      <c r="FI83" s="214"/>
      <c r="FJ83" s="214"/>
      <c r="FK83" s="214"/>
      <c r="FL83" s="214"/>
      <c r="FM83" s="214"/>
    </row>
    <row r="84" spans="1:169" x14ac:dyDescent="0.25">
      <c r="A84" s="464">
        <f>'Datos de condiciones'!A62</f>
        <v>59</v>
      </c>
      <c r="B84" s="465" t="str">
        <f>'Datos de condiciones'!B62</f>
        <v/>
      </c>
      <c r="C84" s="466" t="str">
        <f>'Datos de condiciones'!C62</f>
        <v/>
      </c>
      <c r="D84" s="467" t="str">
        <f>'Datos de condiciones'!D62</f>
        <v/>
      </c>
      <c r="E84" s="467" t="str">
        <f>'Datos de condiciones'!E62</f>
        <v/>
      </c>
      <c r="F84" s="467" t="str">
        <f>'Datos de condiciones'!F62</f>
        <v/>
      </c>
      <c r="G84" s="468" t="str">
        <f>'Datos de condiciones'!G62</f>
        <v/>
      </c>
      <c r="H84" s="463" t="str">
        <f>'CERTIFICADO 1'!D64</f>
        <v/>
      </c>
      <c r="I84" s="463" t="str">
        <f>'CERTIFICADO 1'!E64</f>
        <v/>
      </c>
      <c r="J84" s="469" t="str">
        <f>'CERTIFICADO 1'!F64</f>
        <v/>
      </c>
      <c r="K84" s="214"/>
      <c r="L84" s="470" t="str">
        <f>'CERTIFICADO 1'!A64</f>
        <v/>
      </c>
      <c r="M84" s="462" t="str">
        <f>'CERTIFICADO 1'!B64</f>
        <v/>
      </c>
      <c r="N84" s="463" t="str">
        <f>'CERTIFICADO 1'!C64</f>
        <v/>
      </c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  <c r="AF84" s="214"/>
      <c r="AG84" s="214"/>
      <c r="AH84" s="214"/>
      <c r="AI84" s="214"/>
      <c r="AJ84" s="214"/>
      <c r="AK84" s="214"/>
      <c r="AL84" s="214"/>
      <c r="AM84" s="214"/>
      <c r="AN84" s="214"/>
      <c r="AO84" s="214"/>
      <c r="AP84" s="214"/>
      <c r="AQ84" s="214"/>
      <c r="AR84" s="214"/>
      <c r="AS84" s="214"/>
      <c r="AT84" s="214"/>
      <c r="AU84" s="214"/>
      <c r="AV84" s="214"/>
      <c r="AW84" s="214"/>
      <c r="AX84" s="214"/>
      <c r="AY84" s="214"/>
      <c r="AZ84" s="214"/>
      <c r="BA84" s="214"/>
      <c r="BB84" s="214"/>
      <c r="BC84" s="214"/>
      <c r="BD84" s="214"/>
      <c r="BE84" s="214"/>
      <c r="BF84" s="214"/>
      <c r="BG84" s="214"/>
      <c r="BH84" s="214"/>
      <c r="BI84" s="214"/>
      <c r="BJ84" s="214"/>
      <c r="BK84" s="214"/>
      <c r="BL84" s="214"/>
      <c r="BM84" s="214"/>
      <c r="BN84" s="214"/>
      <c r="BO84" s="214"/>
      <c r="BP84" s="214"/>
      <c r="BQ84" s="214"/>
      <c r="BR84" s="214"/>
      <c r="BS84" s="214"/>
      <c r="BT84" s="214"/>
      <c r="BU84" s="214"/>
      <c r="BV84" s="214"/>
      <c r="BW84" s="214"/>
      <c r="BX84" s="214"/>
      <c r="BY84" s="214"/>
      <c r="BZ84" s="214"/>
      <c r="CA84" s="214"/>
      <c r="CB84" s="214"/>
      <c r="CC84" s="214"/>
      <c r="CD84" s="214"/>
      <c r="CE84" s="214"/>
      <c r="CF84" s="214"/>
      <c r="CG84" s="214"/>
      <c r="CH84" s="214"/>
      <c r="CI84" s="214"/>
      <c r="CJ84" s="214"/>
      <c r="CK84" s="214"/>
      <c r="CL84" s="214"/>
      <c r="CM84" s="214"/>
      <c r="CN84" s="214"/>
      <c r="CO84" s="214"/>
      <c r="CP84" s="214"/>
      <c r="CQ84" s="214"/>
      <c r="CR84" s="214"/>
      <c r="CS84" s="214"/>
      <c r="CT84" s="214"/>
      <c r="CU84" s="214"/>
      <c r="CV84" s="214"/>
      <c r="CW84" s="214"/>
      <c r="CX84" s="214"/>
      <c r="CY84" s="214"/>
      <c r="CZ84" s="214"/>
      <c r="DA84" s="214"/>
      <c r="DB84" s="214"/>
      <c r="DC84" s="214"/>
      <c r="DD84" s="214"/>
      <c r="DE84" s="214"/>
      <c r="DF84" s="214"/>
      <c r="DG84" s="214"/>
      <c r="DH84" s="214"/>
      <c r="DI84" s="214"/>
      <c r="DJ84" s="214"/>
      <c r="DK84" s="214"/>
      <c r="DL84" s="214"/>
      <c r="DM84" s="214"/>
      <c r="DN84" s="214"/>
      <c r="DO84" s="214"/>
      <c r="DP84" s="214"/>
      <c r="DQ84" s="214"/>
      <c r="DR84" s="214"/>
      <c r="DS84" s="214"/>
      <c r="DT84" s="214"/>
      <c r="DU84" s="214"/>
      <c r="DV84" s="214"/>
      <c r="DW84" s="214"/>
      <c r="DX84" s="214"/>
      <c r="DY84" s="214"/>
      <c r="DZ84" s="214"/>
      <c r="EA84" s="214"/>
      <c r="EB84" s="214"/>
      <c r="EC84" s="214"/>
      <c r="ED84" s="214"/>
      <c r="EE84" s="214"/>
      <c r="EF84" s="214"/>
      <c r="EG84" s="214"/>
      <c r="EH84" s="214"/>
      <c r="EI84" s="214"/>
      <c r="EJ84" s="214"/>
      <c r="EK84" s="214"/>
      <c r="EL84" s="214"/>
      <c r="EM84" s="214"/>
      <c r="EN84" s="214"/>
      <c r="EO84" s="214"/>
      <c r="EP84" s="214"/>
      <c r="EQ84" s="214"/>
      <c r="ER84" s="214"/>
      <c r="ES84" s="214"/>
      <c r="ET84" s="214"/>
      <c r="EU84" s="214"/>
      <c r="EV84" s="214"/>
      <c r="EW84" s="214"/>
      <c r="EX84" s="214"/>
      <c r="EY84" s="214"/>
      <c r="EZ84" s="214"/>
      <c r="FA84" s="214"/>
      <c r="FB84" s="214"/>
      <c r="FC84" s="214"/>
      <c r="FD84" s="214"/>
      <c r="FE84" s="214"/>
      <c r="FF84" s="214"/>
      <c r="FG84" s="214"/>
      <c r="FH84" s="214"/>
      <c r="FI84" s="214"/>
      <c r="FJ84" s="214"/>
      <c r="FK84" s="214"/>
      <c r="FL84" s="214"/>
      <c r="FM84" s="214"/>
    </row>
    <row r="85" spans="1:169" x14ac:dyDescent="0.25">
      <c r="A85" s="464">
        <f>'Datos de condiciones'!A63</f>
        <v>60</v>
      </c>
      <c r="B85" s="465" t="str">
        <f>'Datos de condiciones'!B63</f>
        <v/>
      </c>
      <c r="C85" s="466" t="str">
        <f>'Datos de condiciones'!C63</f>
        <v/>
      </c>
      <c r="D85" s="467" t="str">
        <f>'Datos de condiciones'!D63</f>
        <v/>
      </c>
      <c r="E85" s="467" t="str">
        <f>'Datos de condiciones'!E63</f>
        <v/>
      </c>
      <c r="F85" s="467" t="str">
        <f>'Datos de condiciones'!F63</f>
        <v/>
      </c>
      <c r="G85" s="468" t="str">
        <f>'Datos de condiciones'!G63</f>
        <v/>
      </c>
      <c r="H85" s="463" t="str">
        <f>'CERTIFICADO 1'!D65</f>
        <v/>
      </c>
      <c r="I85" s="463" t="str">
        <f>'CERTIFICADO 1'!E65</f>
        <v/>
      </c>
      <c r="J85" s="469" t="str">
        <f>'CERTIFICADO 1'!F65</f>
        <v/>
      </c>
      <c r="K85" s="214"/>
      <c r="L85" s="470" t="str">
        <f>'CERTIFICADO 1'!A65</f>
        <v/>
      </c>
      <c r="M85" s="462" t="str">
        <f>'CERTIFICADO 1'!B65</f>
        <v/>
      </c>
      <c r="N85" s="463" t="str">
        <f>'CERTIFICADO 1'!C65</f>
        <v/>
      </c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4"/>
      <c r="AP85" s="214"/>
      <c r="AQ85" s="214"/>
      <c r="AR85" s="214"/>
      <c r="AS85" s="214"/>
      <c r="AT85" s="214"/>
      <c r="AU85" s="214"/>
      <c r="AV85" s="214"/>
      <c r="AW85" s="214"/>
      <c r="AX85" s="214"/>
      <c r="AY85" s="214"/>
      <c r="AZ85" s="214"/>
      <c r="BA85" s="214"/>
      <c r="BB85" s="214"/>
      <c r="BC85" s="214"/>
      <c r="BD85" s="214"/>
      <c r="BE85" s="214"/>
      <c r="BF85" s="214"/>
      <c r="BG85" s="214"/>
      <c r="BH85" s="214"/>
      <c r="BI85" s="214"/>
      <c r="BJ85" s="214"/>
      <c r="BK85" s="214"/>
      <c r="BL85" s="214"/>
      <c r="BM85" s="214"/>
      <c r="BN85" s="214"/>
      <c r="BO85" s="214"/>
      <c r="BP85" s="214"/>
      <c r="BQ85" s="214"/>
      <c r="BR85" s="214"/>
      <c r="BS85" s="214"/>
      <c r="BT85" s="214"/>
      <c r="BU85" s="214"/>
      <c r="BV85" s="214"/>
      <c r="BW85" s="214"/>
      <c r="BX85" s="214"/>
      <c r="BY85" s="214"/>
      <c r="BZ85" s="214"/>
      <c r="CA85" s="214"/>
      <c r="CB85" s="214"/>
      <c r="CC85" s="214"/>
      <c r="CD85" s="214"/>
      <c r="CE85" s="214"/>
      <c r="CF85" s="214"/>
      <c r="CG85" s="214"/>
      <c r="CH85" s="214"/>
      <c r="CI85" s="214"/>
      <c r="CJ85" s="214"/>
      <c r="CK85" s="214"/>
      <c r="CL85" s="214"/>
      <c r="CM85" s="214"/>
      <c r="CN85" s="214"/>
      <c r="CO85" s="214"/>
      <c r="CP85" s="214"/>
      <c r="CQ85" s="214"/>
      <c r="CR85" s="214"/>
      <c r="CS85" s="214"/>
      <c r="CT85" s="214"/>
      <c r="CU85" s="214"/>
      <c r="CV85" s="214"/>
      <c r="CW85" s="214"/>
      <c r="CX85" s="214"/>
      <c r="CY85" s="214"/>
      <c r="CZ85" s="214"/>
      <c r="DA85" s="214"/>
      <c r="DB85" s="214"/>
      <c r="DC85" s="214"/>
      <c r="DD85" s="214"/>
      <c r="DE85" s="214"/>
      <c r="DF85" s="214"/>
      <c r="DG85" s="214"/>
      <c r="DH85" s="214"/>
      <c r="DI85" s="214"/>
      <c r="DJ85" s="214"/>
      <c r="DK85" s="214"/>
      <c r="DL85" s="214"/>
      <c r="DM85" s="214"/>
      <c r="DN85" s="214"/>
      <c r="DO85" s="214"/>
      <c r="DP85" s="214"/>
      <c r="DQ85" s="214"/>
      <c r="DR85" s="214"/>
      <c r="DS85" s="214"/>
      <c r="DT85" s="214"/>
      <c r="DU85" s="214"/>
      <c r="DV85" s="214"/>
      <c r="DW85" s="214"/>
      <c r="DX85" s="214"/>
      <c r="DY85" s="214"/>
      <c r="DZ85" s="214"/>
      <c r="EA85" s="214"/>
      <c r="EB85" s="214"/>
      <c r="EC85" s="214"/>
      <c r="ED85" s="214"/>
      <c r="EE85" s="214"/>
      <c r="EF85" s="214"/>
      <c r="EG85" s="214"/>
      <c r="EH85" s="214"/>
      <c r="EI85" s="214"/>
      <c r="EJ85" s="214"/>
      <c r="EK85" s="214"/>
      <c r="EL85" s="214"/>
      <c r="EM85" s="214"/>
      <c r="EN85" s="214"/>
      <c r="EO85" s="214"/>
      <c r="EP85" s="214"/>
      <c r="EQ85" s="214"/>
      <c r="ER85" s="214"/>
      <c r="ES85" s="214"/>
      <c r="ET85" s="214"/>
      <c r="EU85" s="214"/>
      <c r="EV85" s="214"/>
      <c r="EW85" s="214"/>
      <c r="EX85" s="214"/>
      <c r="EY85" s="214"/>
      <c r="EZ85" s="214"/>
      <c r="FA85" s="214"/>
      <c r="FB85" s="214"/>
      <c r="FC85" s="214"/>
      <c r="FD85" s="214"/>
      <c r="FE85" s="214"/>
      <c r="FF85" s="214"/>
      <c r="FG85" s="214"/>
      <c r="FH85" s="214"/>
      <c r="FI85" s="214"/>
      <c r="FJ85" s="214"/>
      <c r="FK85" s="214"/>
      <c r="FL85" s="214"/>
      <c r="FM85" s="214"/>
    </row>
    <row r="86" spans="1:169" x14ac:dyDescent="0.25">
      <c r="A86" s="464">
        <f>'Datos de condiciones'!A64</f>
        <v>61</v>
      </c>
      <c r="B86" s="465" t="str">
        <f>'Datos de condiciones'!B64</f>
        <v/>
      </c>
      <c r="C86" s="466" t="str">
        <f>'Datos de condiciones'!C64</f>
        <v/>
      </c>
      <c r="D86" s="467" t="str">
        <f>'Datos de condiciones'!D64</f>
        <v/>
      </c>
      <c r="E86" s="467" t="str">
        <f>'Datos de condiciones'!E64</f>
        <v/>
      </c>
      <c r="F86" s="467" t="str">
        <f>'Datos de condiciones'!F64</f>
        <v/>
      </c>
      <c r="G86" s="468" t="str">
        <f>'Datos de condiciones'!G64</f>
        <v/>
      </c>
      <c r="H86" s="463" t="str">
        <f>'CERTIFICADO 1'!D66</f>
        <v/>
      </c>
      <c r="I86" s="463" t="str">
        <f>'CERTIFICADO 1'!E66</f>
        <v/>
      </c>
      <c r="J86" s="469" t="str">
        <f>'CERTIFICADO 1'!F66</f>
        <v/>
      </c>
      <c r="K86" s="214"/>
      <c r="L86" s="470" t="str">
        <f>IF(M86="","",L85+1)</f>
        <v/>
      </c>
      <c r="M86" s="462" t="str">
        <f>'CERTIFICADO 1'!B66</f>
        <v/>
      </c>
      <c r="N86" s="463" t="str">
        <f>'CERTIFICADO 1'!C66</f>
        <v/>
      </c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  <c r="AA86" s="214"/>
      <c r="AB86" s="214"/>
      <c r="AC86" s="214"/>
      <c r="AD86" s="214"/>
      <c r="AE86" s="214"/>
      <c r="AF86" s="214"/>
      <c r="AG86" s="214"/>
      <c r="AH86" s="214"/>
      <c r="AI86" s="214"/>
      <c r="AJ86" s="214"/>
      <c r="AK86" s="214"/>
      <c r="AL86" s="214"/>
      <c r="AM86" s="214"/>
      <c r="AN86" s="214"/>
      <c r="AO86" s="214"/>
      <c r="AP86" s="214"/>
      <c r="AQ86" s="214"/>
      <c r="AR86" s="214"/>
      <c r="AS86" s="214"/>
      <c r="AT86" s="214"/>
      <c r="AU86" s="214"/>
      <c r="AV86" s="214"/>
      <c r="AW86" s="214"/>
      <c r="AX86" s="214"/>
      <c r="AY86" s="214"/>
      <c r="AZ86" s="214"/>
      <c r="BA86" s="214"/>
      <c r="BB86" s="214"/>
      <c r="BC86" s="214"/>
      <c r="BD86" s="214"/>
      <c r="BE86" s="214"/>
      <c r="BF86" s="214"/>
      <c r="BG86" s="214"/>
      <c r="BH86" s="214"/>
      <c r="BI86" s="214"/>
      <c r="BJ86" s="214"/>
      <c r="BK86" s="214"/>
      <c r="BL86" s="214"/>
      <c r="BM86" s="214"/>
      <c r="BN86" s="214"/>
      <c r="BO86" s="214"/>
      <c r="BP86" s="214"/>
      <c r="BQ86" s="214"/>
      <c r="BR86" s="214"/>
      <c r="BS86" s="214"/>
      <c r="BT86" s="214"/>
      <c r="BU86" s="214"/>
      <c r="BV86" s="214"/>
      <c r="BW86" s="214"/>
      <c r="BX86" s="214"/>
      <c r="BY86" s="214"/>
      <c r="BZ86" s="214"/>
      <c r="CA86" s="214"/>
      <c r="CB86" s="214"/>
      <c r="CC86" s="214"/>
      <c r="CD86" s="214"/>
      <c r="CE86" s="214"/>
      <c r="CF86" s="214"/>
      <c r="CG86" s="214"/>
      <c r="CH86" s="214"/>
      <c r="CI86" s="214"/>
      <c r="CJ86" s="214"/>
      <c r="CK86" s="214"/>
      <c r="CL86" s="214"/>
      <c r="CM86" s="214"/>
      <c r="CN86" s="214"/>
      <c r="CO86" s="214"/>
      <c r="CP86" s="214"/>
      <c r="CQ86" s="214"/>
      <c r="CR86" s="214"/>
      <c r="CS86" s="214"/>
      <c r="CT86" s="214"/>
      <c r="CU86" s="214"/>
      <c r="CV86" s="214"/>
      <c r="CW86" s="214"/>
      <c r="CX86" s="214"/>
      <c r="CY86" s="214"/>
      <c r="CZ86" s="214"/>
      <c r="DA86" s="214"/>
      <c r="DB86" s="214"/>
      <c r="DC86" s="214"/>
      <c r="DD86" s="214"/>
      <c r="DE86" s="214"/>
      <c r="DF86" s="214"/>
      <c r="DG86" s="214"/>
      <c r="DH86" s="214"/>
      <c r="DI86" s="214"/>
      <c r="DJ86" s="214"/>
      <c r="DK86" s="214"/>
      <c r="DL86" s="214"/>
      <c r="DM86" s="214"/>
      <c r="DN86" s="214"/>
      <c r="DO86" s="214"/>
      <c r="DP86" s="214"/>
      <c r="DQ86" s="214"/>
      <c r="DR86" s="214"/>
      <c r="DS86" s="214"/>
      <c r="DT86" s="214"/>
      <c r="DU86" s="214"/>
      <c r="DV86" s="214"/>
      <c r="DW86" s="214"/>
      <c r="DX86" s="214"/>
      <c r="DY86" s="214"/>
      <c r="DZ86" s="214"/>
      <c r="EA86" s="214"/>
      <c r="EB86" s="214"/>
      <c r="EC86" s="214"/>
      <c r="ED86" s="214"/>
      <c r="EE86" s="214"/>
      <c r="EF86" s="214"/>
      <c r="EG86" s="214"/>
      <c r="EH86" s="214"/>
      <c r="EI86" s="214"/>
      <c r="EJ86" s="214"/>
      <c r="EK86" s="214"/>
      <c r="EL86" s="214"/>
      <c r="EM86" s="214"/>
      <c r="EN86" s="214"/>
      <c r="EO86" s="214"/>
      <c r="EP86" s="214"/>
      <c r="EQ86" s="214"/>
      <c r="ER86" s="214"/>
      <c r="ES86" s="214"/>
      <c r="ET86" s="214"/>
      <c r="EU86" s="214"/>
      <c r="EV86" s="214"/>
      <c r="EW86" s="214"/>
      <c r="EX86" s="214"/>
      <c r="EY86" s="214"/>
      <c r="EZ86" s="214"/>
      <c r="FA86" s="214"/>
      <c r="FB86" s="214"/>
      <c r="FC86" s="214"/>
      <c r="FD86" s="214"/>
      <c r="FE86" s="214"/>
      <c r="FF86" s="214"/>
      <c r="FG86" s="214"/>
      <c r="FH86" s="214"/>
      <c r="FI86" s="214"/>
      <c r="FJ86" s="214"/>
      <c r="FK86" s="214"/>
      <c r="FL86" s="214"/>
      <c r="FM86" s="214"/>
    </row>
    <row r="87" spans="1:169" x14ac:dyDescent="0.25">
      <c r="A87" s="464">
        <f>'Datos de condiciones'!A65</f>
        <v>62</v>
      </c>
      <c r="B87" s="465" t="str">
        <f>'Datos de condiciones'!B65</f>
        <v/>
      </c>
      <c r="C87" s="466" t="str">
        <f>'Datos de condiciones'!C65</f>
        <v/>
      </c>
      <c r="D87" s="467" t="str">
        <f>'Datos de condiciones'!D65</f>
        <v/>
      </c>
      <c r="E87" s="467" t="str">
        <f>'Datos de condiciones'!E65</f>
        <v/>
      </c>
      <c r="F87" s="467" t="str">
        <f>'Datos de condiciones'!F65</f>
        <v/>
      </c>
      <c r="G87" s="468" t="str">
        <f>'Datos de condiciones'!G65</f>
        <v/>
      </c>
      <c r="H87" s="463" t="str">
        <f>'CERTIFICADO 1'!D67</f>
        <v/>
      </c>
      <c r="I87" s="463" t="str">
        <f>'CERTIFICADO 1'!E67</f>
        <v/>
      </c>
      <c r="J87" s="469" t="str">
        <f>'CERTIFICADO 1'!F67</f>
        <v/>
      </c>
      <c r="K87" s="214"/>
      <c r="L87" s="470" t="str">
        <f t="shared" ref="L87:L137" si="1">IF(M87="","",L86+1)</f>
        <v/>
      </c>
      <c r="M87" s="462" t="str">
        <f>'CERTIFICADO 1'!B67</f>
        <v/>
      </c>
      <c r="N87" s="463" t="str">
        <f>'CERTIFICADO 1'!C67</f>
        <v/>
      </c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4"/>
      <c r="AE87" s="214"/>
      <c r="AF87" s="214"/>
      <c r="AG87" s="214"/>
      <c r="AH87" s="214"/>
      <c r="AI87" s="214"/>
      <c r="AJ87" s="214"/>
      <c r="AK87" s="214"/>
      <c r="AL87" s="214"/>
      <c r="AM87" s="214"/>
      <c r="AN87" s="214"/>
      <c r="AO87" s="214"/>
      <c r="AP87" s="214"/>
      <c r="AQ87" s="214"/>
      <c r="AR87" s="214"/>
      <c r="AS87" s="214"/>
      <c r="AT87" s="214"/>
      <c r="AU87" s="214"/>
      <c r="AV87" s="214"/>
      <c r="AW87" s="214"/>
      <c r="AX87" s="214"/>
      <c r="AY87" s="214"/>
      <c r="AZ87" s="214"/>
      <c r="BA87" s="214"/>
      <c r="BB87" s="214"/>
      <c r="BC87" s="214"/>
      <c r="BD87" s="214"/>
      <c r="BE87" s="214"/>
      <c r="BF87" s="214"/>
      <c r="BG87" s="214"/>
      <c r="BH87" s="214"/>
      <c r="BI87" s="214"/>
      <c r="BJ87" s="214"/>
      <c r="BK87" s="214"/>
      <c r="BL87" s="214"/>
      <c r="BM87" s="214"/>
      <c r="BN87" s="214"/>
      <c r="BO87" s="214"/>
      <c r="BP87" s="214"/>
      <c r="BQ87" s="214"/>
      <c r="BR87" s="214"/>
      <c r="BS87" s="214"/>
      <c r="BT87" s="214"/>
      <c r="BU87" s="214"/>
      <c r="BV87" s="214"/>
      <c r="BW87" s="214"/>
      <c r="BX87" s="214"/>
      <c r="BY87" s="214"/>
      <c r="BZ87" s="214"/>
      <c r="CA87" s="214"/>
      <c r="CB87" s="214"/>
      <c r="CC87" s="214"/>
      <c r="CD87" s="214"/>
      <c r="CE87" s="214"/>
      <c r="CF87" s="214"/>
      <c r="CG87" s="214"/>
      <c r="CH87" s="214"/>
      <c r="CI87" s="214"/>
      <c r="CJ87" s="214"/>
      <c r="CK87" s="214"/>
      <c r="CL87" s="214"/>
      <c r="CM87" s="214"/>
      <c r="CN87" s="214"/>
      <c r="CO87" s="214"/>
      <c r="CP87" s="214"/>
      <c r="CQ87" s="214"/>
      <c r="CR87" s="214"/>
      <c r="CS87" s="214"/>
      <c r="CT87" s="214"/>
      <c r="CU87" s="214"/>
      <c r="CV87" s="214"/>
      <c r="CW87" s="214"/>
      <c r="CX87" s="214"/>
      <c r="CY87" s="214"/>
      <c r="CZ87" s="214"/>
      <c r="DA87" s="214"/>
      <c r="DB87" s="214"/>
      <c r="DC87" s="214"/>
      <c r="DD87" s="214"/>
      <c r="DE87" s="214"/>
      <c r="DF87" s="214"/>
      <c r="DG87" s="214"/>
      <c r="DH87" s="214"/>
      <c r="DI87" s="214"/>
      <c r="DJ87" s="214"/>
      <c r="DK87" s="214"/>
      <c r="DL87" s="214"/>
      <c r="DM87" s="214"/>
      <c r="DN87" s="214"/>
      <c r="DO87" s="214"/>
      <c r="DP87" s="214"/>
      <c r="DQ87" s="214"/>
      <c r="DR87" s="214"/>
      <c r="DS87" s="214"/>
      <c r="DT87" s="214"/>
      <c r="DU87" s="214"/>
      <c r="DV87" s="214"/>
      <c r="DW87" s="214"/>
      <c r="DX87" s="214"/>
      <c r="DY87" s="214"/>
      <c r="DZ87" s="214"/>
      <c r="EA87" s="214"/>
      <c r="EB87" s="214"/>
      <c r="EC87" s="214"/>
      <c r="ED87" s="214"/>
      <c r="EE87" s="214"/>
      <c r="EF87" s="214"/>
      <c r="EG87" s="214"/>
      <c r="EH87" s="214"/>
      <c r="EI87" s="214"/>
      <c r="EJ87" s="214"/>
      <c r="EK87" s="214"/>
      <c r="EL87" s="214"/>
      <c r="EM87" s="214"/>
      <c r="EN87" s="214"/>
      <c r="EO87" s="214"/>
      <c r="EP87" s="214"/>
      <c r="EQ87" s="214"/>
      <c r="ER87" s="214"/>
      <c r="ES87" s="214"/>
      <c r="ET87" s="214"/>
      <c r="EU87" s="214"/>
      <c r="EV87" s="214"/>
      <c r="EW87" s="214"/>
      <c r="EX87" s="214"/>
      <c r="EY87" s="214"/>
      <c r="EZ87" s="214"/>
      <c r="FA87" s="214"/>
      <c r="FB87" s="214"/>
      <c r="FC87" s="214"/>
      <c r="FD87" s="214"/>
      <c r="FE87" s="214"/>
      <c r="FF87" s="214"/>
      <c r="FG87" s="214"/>
      <c r="FH87" s="214"/>
      <c r="FI87" s="214"/>
      <c r="FJ87" s="214"/>
      <c r="FK87" s="214"/>
      <c r="FL87" s="214"/>
      <c r="FM87" s="214"/>
    </row>
    <row r="88" spans="1:169" x14ac:dyDescent="0.25">
      <c r="A88" s="464">
        <f>'Datos de condiciones'!A66</f>
        <v>63</v>
      </c>
      <c r="B88" s="465" t="str">
        <f>'Datos de condiciones'!B66</f>
        <v/>
      </c>
      <c r="C88" s="466" t="str">
        <f>'Datos de condiciones'!C66</f>
        <v/>
      </c>
      <c r="D88" s="467" t="str">
        <f>'Datos de condiciones'!D66</f>
        <v/>
      </c>
      <c r="E88" s="467" t="str">
        <f>'Datos de condiciones'!E66</f>
        <v/>
      </c>
      <c r="F88" s="467" t="str">
        <f>'Datos de condiciones'!F66</f>
        <v/>
      </c>
      <c r="G88" s="468" t="str">
        <f>'Datos de condiciones'!G66</f>
        <v/>
      </c>
      <c r="H88" s="463" t="str">
        <f>'CERTIFICADO 1'!D68</f>
        <v/>
      </c>
      <c r="I88" s="463" t="str">
        <f>'CERTIFICADO 1'!E68</f>
        <v/>
      </c>
      <c r="J88" s="469" t="str">
        <f>'CERTIFICADO 1'!F68</f>
        <v/>
      </c>
      <c r="K88" s="214"/>
      <c r="L88" s="470" t="str">
        <f t="shared" si="1"/>
        <v/>
      </c>
      <c r="M88" s="462" t="str">
        <f>'CERTIFICADO 1'!B68</f>
        <v/>
      </c>
      <c r="N88" s="463" t="str">
        <f>'CERTIFICADO 1'!C68</f>
        <v/>
      </c>
      <c r="O88" s="21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  <c r="AA88" s="214"/>
      <c r="AB88" s="214"/>
      <c r="AC88" s="214"/>
      <c r="AD88" s="214"/>
      <c r="AE88" s="214"/>
      <c r="AF88" s="214"/>
      <c r="AG88" s="214"/>
      <c r="AH88" s="214"/>
      <c r="AI88" s="214"/>
      <c r="AJ88" s="214"/>
      <c r="AK88" s="214"/>
      <c r="AL88" s="214"/>
      <c r="AM88" s="214"/>
      <c r="AN88" s="214"/>
      <c r="AO88" s="214"/>
      <c r="AP88" s="214"/>
      <c r="AQ88" s="214"/>
      <c r="AR88" s="214"/>
      <c r="AS88" s="214"/>
      <c r="AT88" s="214"/>
      <c r="AU88" s="214"/>
      <c r="AV88" s="214"/>
      <c r="AW88" s="214"/>
      <c r="AX88" s="214"/>
      <c r="AY88" s="214"/>
      <c r="AZ88" s="214"/>
      <c r="BA88" s="214"/>
      <c r="BB88" s="214"/>
      <c r="BC88" s="214"/>
      <c r="BD88" s="214"/>
      <c r="BE88" s="214"/>
      <c r="BF88" s="214"/>
      <c r="BG88" s="214"/>
      <c r="BH88" s="214"/>
      <c r="BI88" s="214"/>
      <c r="BJ88" s="214"/>
      <c r="BK88" s="214"/>
      <c r="BL88" s="214"/>
      <c r="BM88" s="214"/>
      <c r="BN88" s="214"/>
      <c r="BO88" s="214"/>
      <c r="BP88" s="214"/>
      <c r="BQ88" s="214"/>
      <c r="BR88" s="214"/>
      <c r="BS88" s="214"/>
      <c r="BT88" s="214"/>
      <c r="BU88" s="214"/>
      <c r="BV88" s="214"/>
      <c r="BW88" s="214"/>
      <c r="BX88" s="214"/>
      <c r="BY88" s="214"/>
      <c r="BZ88" s="214"/>
      <c r="CA88" s="214"/>
      <c r="CB88" s="214"/>
      <c r="CC88" s="214"/>
      <c r="CD88" s="214"/>
      <c r="CE88" s="214"/>
      <c r="CF88" s="214"/>
      <c r="CG88" s="214"/>
      <c r="CH88" s="214"/>
      <c r="CI88" s="214"/>
      <c r="CJ88" s="214"/>
      <c r="CK88" s="214"/>
      <c r="CL88" s="214"/>
      <c r="CM88" s="214"/>
      <c r="CN88" s="214"/>
      <c r="CO88" s="214"/>
      <c r="CP88" s="214"/>
      <c r="CQ88" s="214"/>
      <c r="CR88" s="214"/>
      <c r="CS88" s="214"/>
      <c r="CT88" s="214"/>
      <c r="CU88" s="214"/>
      <c r="CV88" s="214"/>
      <c r="CW88" s="214"/>
      <c r="CX88" s="214"/>
      <c r="CY88" s="214"/>
      <c r="CZ88" s="214"/>
      <c r="DA88" s="214"/>
      <c r="DB88" s="214"/>
      <c r="DC88" s="214"/>
      <c r="DD88" s="214"/>
      <c r="DE88" s="214"/>
      <c r="DF88" s="214"/>
      <c r="DG88" s="214"/>
      <c r="DH88" s="214"/>
      <c r="DI88" s="214"/>
      <c r="DJ88" s="214"/>
      <c r="DK88" s="214"/>
      <c r="DL88" s="214"/>
      <c r="DM88" s="214"/>
      <c r="DN88" s="214"/>
      <c r="DO88" s="214"/>
      <c r="DP88" s="214"/>
      <c r="DQ88" s="214"/>
      <c r="DR88" s="214"/>
      <c r="DS88" s="214"/>
      <c r="DT88" s="214"/>
      <c r="DU88" s="214"/>
      <c r="DV88" s="214"/>
      <c r="DW88" s="214"/>
      <c r="DX88" s="214"/>
      <c r="DY88" s="214"/>
      <c r="DZ88" s="214"/>
      <c r="EA88" s="214"/>
      <c r="EB88" s="214"/>
      <c r="EC88" s="214"/>
      <c r="ED88" s="214"/>
      <c r="EE88" s="214"/>
      <c r="EF88" s="214"/>
      <c r="EG88" s="214"/>
      <c r="EH88" s="214"/>
      <c r="EI88" s="214"/>
      <c r="EJ88" s="214"/>
      <c r="EK88" s="214"/>
      <c r="EL88" s="214"/>
      <c r="EM88" s="214"/>
      <c r="EN88" s="214"/>
      <c r="EO88" s="214"/>
      <c r="EP88" s="214"/>
      <c r="EQ88" s="214"/>
      <c r="ER88" s="214"/>
      <c r="ES88" s="214"/>
      <c r="ET88" s="214"/>
      <c r="EU88" s="214"/>
      <c r="EV88" s="214"/>
      <c r="EW88" s="214"/>
      <c r="EX88" s="214"/>
      <c r="EY88" s="214"/>
      <c r="EZ88" s="214"/>
      <c r="FA88" s="214"/>
      <c r="FB88" s="214"/>
      <c r="FC88" s="214"/>
      <c r="FD88" s="214"/>
      <c r="FE88" s="214"/>
      <c r="FF88" s="214"/>
      <c r="FG88" s="214"/>
      <c r="FH88" s="214"/>
      <c r="FI88" s="214"/>
      <c r="FJ88" s="214"/>
      <c r="FK88" s="214"/>
      <c r="FL88" s="214"/>
      <c r="FM88" s="214"/>
    </row>
    <row r="89" spans="1:169" x14ac:dyDescent="0.25">
      <c r="A89" s="464">
        <f>'Datos de condiciones'!A67</f>
        <v>64</v>
      </c>
      <c r="B89" s="465" t="str">
        <f>'Datos de condiciones'!B67</f>
        <v/>
      </c>
      <c r="C89" s="466" t="str">
        <f>'Datos de condiciones'!C67</f>
        <v/>
      </c>
      <c r="D89" s="467" t="str">
        <f>'Datos de condiciones'!D67</f>
        <v/>
      </c>
      <c r="E89" s="467" t="str">
        <f>'Datos de condiciones'!E67</f>
        <v/>
      </c>
      <c r="F89" s="467" t="str">
        <f>'Datos de condiciones'!F67</f>
        <v/>
      </c>
      <c r="G89" s="468" t="str">
        <f>'Datos de condiciones'!G67</f>
        <v/>
      </c>
      <c r="H89" s="463" t="str">
        <f>'CERTIFICADO 1'!D69</f>
        <v/>
      </c>
      <c r="I89" s="463" t="str">
        <f>'CERTIFICADO 1'!E69</f>
        <v/>
      </c>
      <c r="J89" s="469" t="str">
        <f>'CERTIFICADO 1'!F69</f>
        <v/>
      </c>
      <c r="K89" s="214"/>
      <c r="L89" s="470" t="str">
        <f t="shared" si="1"/>
        <v/>
      </c>
      <c r="M89" s="462" t="str">
        <f>'CERTIFICADO 1'!B69</f>
        <v/>
      </c>
      <c r="N89" s="463" t="str">
        <f>'CERTIFICADO 1'!C69</f>
        <v/>
      </c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  <c r="AA89" s="214"/>
      <c r="AB89" s="214"/>
      <c r="AC89" s="214"/>
      <c r="AD89" s="214"/>
      <c r="AE89" s="214"/>
      <c r="AF89" s="214"/>
      <c r="AG89" s="214"/>
      <c r="AH89" s="214"/>
      <c r="AI89" s="214"/>
      <c r="AJ89" s="214"/>
      <c r="AK89" s="214"/>
      <c r="AL89" s="214"/>
      <c r="AM89" s="214"/>
      <c r="AN89" s="214"/>
      <c r="AO89" s="214"/>
      <c r="AP89" s="214"/>
      <c r="AQ89" s="214"/>
      <c r="AR89" s="214"/>
      <c r="AS89" s="214"/>
      <c r="AT89" s="214"/>
      <c r="AU89" s="214"/>
      <c r="AV89" s="214"/>
      <c r="AW89" s="214"/>
      <c r="AX89" s="214"/>
      <c r="AY89" s="214"/>
      <c r="AZ89" s="214"/>
      <c r="BA89" s="214"/>
      <c r="BB89" s="214"/>
      <c r="BC89" s="214"/>
      <c r="BD89" s="214"/>
      <c r="BE89" s="214"/>
      <c r="BF89" s="214"/>
      <c r="BG89" s="214"/>
      <c r="BH89" s="214"/>
      <c r="BI89" s="214"/>
      <c r="BJ89" s="214"/>
      <c r="BK89" s="214"/>
      <c r="BL89" s="214"/>
      <c r="BM89" s="214"/>
      <c r="BN89" s="214"/>
      <c r="BO89" s="214"/>
      <c r="BP89" s="214"/>
      <c r="BQ89" s="214"/>
      <c r="BR89" s="214"/>
      <c r="BS89" s="214"/>
      <c r="BT89" s="214"/>
      <c r="BU89" s="214"/>
      <c r="BV89" s="214"/>
      <c r="BW89" s="214"/>
      <c r="BX89" s="214"/>
      <c r="BY89" s="214"/>
      <c r="BZ89" s="214"/>
      <c r="CA89" s="214"/>
      <c r="CB89" s="214"/>
      <c r="CC89" s="214"/>
      <c r="CD89" s="214"/>
      <c r="CE89" s="214"/>
      <c r="CF89" s="214"/>
      <c r="CG89" s="214"/>
      <c r="CH89" s="214"/>
      <c r="CI89" s="214"/>
      <c r="CJ89" s="214"/>
      <c r="CK89" s="214"/>
      <c r="CL89" s="214"/>
      <c r="CM89" s="214"/>
      <c r="CN89" s="214"/>
      <c r="CO89" s="214"/>
      <c r="CP89" s="214"/>
      <c r="CQ89" s="214"/>
      <c r="CR89" s="214"/>
      <c r="CS89" s="214"/>
      <c r="CT89" s="214"/>
      <c r="CU89" s="214"/>
      <c r="CV89" s="214"/>
      <c r="CW89" s="214"/>
      <c r="CX89" s="214"/>
      <c r="CY89" s="214"/>
      <c r="CZ89" s="214"/>
      <c r="DA89" s="214"/>
      <c r="DB89" s="214"/>
      <c r="DC89" s="214"/>
      <c r="DD89" s="214"/>
      <c r="DE89" s="214"/>
      <c r="DF89" s="214"/>
      <c r="DG89" s="214"/>
      <c r="DH89" s="214"/>
      <c r="DI89" s="214"/>
      <c r="DJ89" s="214"/>
      <c r="DK89" s="214"/>
      <c r="DL89" s="214"/>
      <c r="DM89" s="214"/>
      <c r="DN89" s="214"/>
      <c r="DO89" s="214"/>
      <c r="DP89" s="214"/>
      <c r="DQ89" s="214"/>
      <c r="DR89" s="214"/>
      <c r="DS89" s="214"/>
      <c r="DT89" s="214"/>
      <c r="DU89" s="214"/>
      <c r="DV89" s="214"/>
      <c r="DW89" s="214"/>
      <c r="DX89" s="214"/>
      <c r="DY89" s="214"/>
      <c r="DZ89" s="214"/>
      <c r="EA89" s="214"/>
      <c r="EB89" s="214"/>
      <c r="EC89" s="214"/>
      <c r="ED89" s="214"/>
      <c r="EE89" s="214"/>
      <c r="EF89" s="214"/>
      <c r="EG89" s="214"/>
      <c r="EH89" s="214"/>
      <c r="EI89" s="214"/>
      <c r="EJ89" s="214"/>
      <c r="EK89" s="214"/>
      <c r="EL89" s="214"/>
      <c r="EM89" s="214"/>
      <c r="EN89" s="214"/>
      <c r="EO89" s="214"/>
      <c r="EP89" s="214"/>
      <c r="EQ89" s="214"/>
      <c r="ER89" s="214"/>
      <c r="ES89" s="214"/>
      <c r="ET89" s="214"/>
      <c r="EU89" s="214"/>
      <c r="EV89" s="214"/>
      <c r="EW89" s="214"/>
      <c r="EX89" s="214"/>
      <c r="EY89" s="214"/>
      <c r="EZ89" s="214"/>
      <c r="FA89" s="214"/>
      <c r="FB89" s="214"/>
      <c r="FC89" s="214"/>
      <c r="FD89" s="214"/>
      <c r="FE89" s="214"/>
      <c r="FF89" s="214"/>
      <c r="FG89" s="214"/>
      <c r="FH89" s="214"/>
      <c r="FI89" s="214"/>
      <c r="FJ89" s="214"/>
      <c r="FK89" s="214"/>
      <c r="FL89" s="214"/>
      <c r="FM89" s="214"/>
    </row>
    <row r="90" spans="1:169" x14ac:dyDescent="0.25">
      <c r="A90" s="464">
        <f>'Datos de condiciones'!A68</f>
        <v>65</v>
      </c>
      <c r="B90" s="465" t="str">
        <f>'Datos de condiciones'!B68</f>
        <v/>
      </c>
      <c r="C90" s="466" t="str">
        <f>'Datos de condiciones'!C68</f>
        <v/>
      </c>
      <c r="D90" s="467" t="str">
        <f>'Datos de condiciones'!D68</f>
        <v/>
      </c>
      <c r="E90" s="467" t="str">
        <f>'Datos de condiciones'!E68</f>
        <v/>
      </c>
      <c r="F90" s="467" t="str">
        <f>'Datos de condiciones'!F68</f>
        <v/>
      </c>
      <c r="G90" s="468" t="str">
        <f>'Datos de condiciones'!G68</f>
        <v/>
      </c>
      <c r="H90" s="463" t="str">
        <f>'CERTIFICADO 1'!D70</f>
        <v/>
      </c>
      <c r="I90" s="463" t="str">
        <f>'CERTIFICADO 1'!E70</f>
        <v/>
      </c>
      <c r="J90" s="469" t="str">
        <f>'CERTIFICADO 1'!F70</f>
        <v/>
      </c>
      <c r="K90" s="214"/>
      <c r="L90" s="470" t="str">
        <f t="shared" si="1"/>
        <v/>
      </c>
      <c r="M90" s="462" t="str">
        <f>'CERTIFICADO 1'!B70</f>
        <v/>
      </c>
      <c r="N90" s="463" t="str">
        <f>'CERTIFICADO 1'!C70</f>
        <v/>
      </c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  <c r="AA90" s="214"/>
      <c r="AB90" s="214"/>
      <c r="AC90" s="214"/>
      <c r="AD90" s="214"/>
      <c r="AE90" s="214"/>
      <c r="AF90" s="214"/>
      <c r="AG90" s="214"/>
      <c r="AH90" s="214"/>
      <c r="AI90" s="214"/>
      <c r="AJ90" s="214"/>
      <c r="AK90" s="214"/>
      <c r="AL90" s="214"/>
      <c r="AM90" s="214"/>
      <c r="AN90" s="214"/>
      <c r="AO90" s="214"/>
      <c r="AP90" s="214"/>
      <c r="AQ90" s="214"/>
      <c r="AR90" s="214"/>
      <c r="AS90" s="214"/>
      <c r="AT90" s="214"/>
      <c r="AU90" s="214"/>
      <c r="AV90" s="214"/>
      <c r="AW90" s="214"/>
      <c r="AX90" s="214"/>
      <c r="AY90" s="214"/>
      <c r="AZ90" s="214"/>
      <c r="BA90" s="214"/>
      <c r="BB90" s="214"/>
      <c r="BC90" s="214"/>
      <c r="BD90" s="214"/>
      <c r="BE90" s="214"/>
      <c r="BF90" s="214"/>
      <c r="BG90" s="214"/>
      <c r="BH90" s="214"/>
      <c r="BI90" s="214"/>
      <c r="BJ90" s="214"/>
      <c r="BK90" s="214"/>
      <c r="BL90" s="214"/>
      <c r="BM90" s="214"/>
      <c r="BN90" s="214"/>
      <c r="BO90" s="214"/>
      <c r="BP90" s="214"/>
      <c r="BQ90" s="214"/>
      <c r="BR90" s="214"/>
      <c r="BS90" s="214"/>
      <c r="BT90" s="214"/>
      <c r="BU90" s="214"/>
      <c r="BV90" s="214"/>
      <c r="BW90" s="214"/>
      <c r="BX90" s="214"/>
      <c r="BY90" s="214"/>
      <c r="BZ90" s="214"/>
      <c r="CA90" s="214"/>
      <c r="CB90" s="214"/>
      <c r="CC90" s="214"/>
      <c r="CD90" s="214"/>
      <c r="CE90" s="214"/>
      <c r="CF90" s="214"/>
      <c r="CG90" s="214"/>
      <c r="CH90" s="214"/>
      <c r="CI90" s="214"/>
      <c r="CJ90" s="214"/>
      <c r="CK90" s="214"/>
      <c r="CL90" s="214"/>
      <c r="CM90" s="214"/>
      <c r="CN90" s="214"/>
      <c r="CO90" s="214"/>
      <c r="CP90" s="214"/>
      <c r="CQ90" s="214"/>
      <c r="CR90" s="214"/>
      <c r="CS90" s="214"/>
      <c r="CT90" s="214"/>
      <c r="CU90" s="214"/>
      <c r="CV90" s="214"/>
      <c r="CW90" s="214"/>
      <c r="CX90" s="214"/>
      <c r="CY90" s="214"/>
      <c r="CZ90" s="214"/>
      <c r="DA90" s="214"/>
      <c r="DB90" s="214"/>
      <c r="DC90" s="214"/>
      <c r="DD90" s="214"/>
      <c r="DE90" s="214"/>
      <c r="DF90" s="214"/>
      <c r="DG90" s="214"/>
      <c r="DH90" s="214"/>
      <c r="DI90" s="214"/>
      <c r="DJ90" s="214"/>
      <c r="DK90" s="214"/>
      <c r="DL90" s="214"/>
      <c r="DM90" s="214"/>
      <c r="DN90" s="214"/>
      <c r="DO90" s="214"/>
      <c r="DP90" s="214"/>
      <c r="DQ90" s="214"/>
      <c r="DR90" s="214"/>
      <c r="DS90" s="214"/>
      <c r="DT90" s="214"/>
      <c r="DU90" s="214"/>
      <c r="DV90" s="214"/>
      <c r="DW90" s="214"/>
      <c r="DX90" s="214"/>
      <c r="DY90" s="214"/>
      <c r="DZ90" s="214"/>
      <c r="EA90" s="214"/>
      <c r="EB90" s="214"/>
      <c r="EC90" s="214"/>
      <c r="ED90" s="214"/>
      <c r="EE90" s="214"/>
      <c r="EF90" s="214"/>
      <c r="EG90" s="214"/>
      <c r="EH90" s="214"/>
      <c r="EI90" s="214"/>
      <c r="EJ90" s="214"/>
      <c r="EK90" s="214"/>
      <c r="EL90" s="214"/>
      <c r="EM90" s="214"/>
      <c r="EN90" s="214"/>
      <c r="EO90" s="214"/>
      <c r="EP90" s="214"/>
      <c r="EQ90" s="214"/>
      <c r="ER90" s="214"/>
      <c r="ES90" s="214"/>
      <c r="ET90" s="214"/>
      <c r="EU90" s="214"/>
      <c r="EV90" s="214"/>
      <c r="EW90" s="214"/>
      <c r="EX90" s="214"/>
      <c r="EY90" s="214"/>
      <c r="EZ90" s="214"/>
      <c r="FA90" s="214"/>
      <c r="FB90" s="214"/>
      <c r="FC90" s="214"/>
      <c r="FD90" s="214"/>
      <c r="FE90" s="214"/>
      <c r="FF90" s="214"/>
      <c r="FG90" s="214"/>
      <c r="FH90" s="214"/>
      <c r="FI90" s="214"/>
      <c r="FJ90" s="214"/>
      <c r="FK90" s="214"/>
      <c r="FL90" s="214"/>
      <c r="FM90" s="214"/>
    </row>
    <row r="91" spans="1:169" x14ac:dyDescent="0.25">
      <c r="A91" s="464">
        <f>'Datos de condiciones'!A69</f>
        <v>66</v>
      </c>
      <c r="B91" s="465" t="str">
        <f>'Datos de condiciones'!B69</f>
        <v/>
      </c>
      <c r="C91" s="466" t="str">
        <f>'Datos de condiciones'!C69</f>
        <v/>
      </c>
      <c r="D91" s="467" t="str">
        <f>'Datos de condiciones'!D69</f>
        <v/>
      </c>
      <c r="E91" s="467" t="str">
        <f>'Datos de condiciones'!E69</f>
        <v/>
      </c>
      <c r="F91" s="467" t="str">
        <f>'Datos de condiciones'!F69</f>
        <v/>
      </c>
      <c r="G91" s="468" t="str">
        <f>'Datos de condiciones'!G69</f>
        <v/>
      </c>
      <c r="H91" s="463" t="str">
        <f>'CERTIFICADO 1'!D71</f>
        <v/>
      </c>
      <c r="I91" s="463" t="str">
        <f>'CERTIFICADO 1'!E71</f>
        <v/>
      </c>
      <c r="J91" s="469" t="str">
        <f>'CERTIFICADO 1'!F71</f>
        <v/>
      </c>
      <c r="K91" s="214"/>
      <c r="L91" s="470" t="str">
        <f t="shared" si="1"/>
        <v/>
      </c>
      <c r="M91" s="462" t="str">
        <f>'CERTIFICADO 1'!B71</f>
        <v/>
      </c>
      <c r="N91" s="463" t="str">
        <f>'CERTIFICADO 1'!C71</f>
        <v/>
      </c>
      <c r="O91" s="21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  <c r="AA91" s="214"/>
      <c r="AB91" s="214"/>
      <c r="AC91" s="214"/>
      <c r="AD91" s="214"/>
      <c r="AE91" s="214"/>
      <c r="AF91" s="214"/>
      <c r="AG91" s="214"/>
      <c r="AH91" s="214"/>
      <c r="AI91" s="214"/>
      <c r="AJ91" s="214"/>
      <c r="AK91" s="214"/>
      <c r="AL91" s="214"/>
      <c r="AM91" s="214"/>
      <c r="AN91" s="214"/>
      <c r="AO91" s="214"/>
      <c r="AP91" s="214"/>
      <c r="AQ91" s="214"/>
      <c r="AR91" s="214"/>
      <c r="AS91" s="214"/>
      <c r="AT91" s="214"/>
      <c r="AU91" s="214"/>
      <c r="AV91" s="214"/>
      <c r="AW91" s="214"/>
      <c r="AX91" s="214"/>
      <c r="AY91" s="214"/>
      <c r="AZ91" s="214"/>
      <c r="BA91" s="214"/>
      <c r="BB91" s="214"/>
      <c r="BC91" s="214"/>
      <c r="BD91" s="214"/>
      <c r="BE91" s="214"/>
      <c r="BF91" s="214"/>
      <c r="BG91" s="214"/>
      <c r="BH91" s="214"/>
      <c r="BI91" s="214"/>
      <c r="BJ91" s="214"/>
      <c r="BK91" s="214"/>
      <c r="BL91" s="214"/>
      <c r="BM91" s="214"/>
      <c r="BN91" s="214"/>
      <c r="BO91" s="214"/>
      <c r="BP91" s="214"/>
      <c r="BQ91" s="214"/>
      <c r="BR91" s="214"/>
      <c r="BS91" s="214"/>
      <c r="BT91" s="214"/>
      <c r="BU91" s="214"/>
      <c r="BV91" s="214"/>
      <c r="BW91" s="214"/>
      <c r="BX91" s="214"/>
      <c r="BY91" s="214"/>
      <c r="BZ91" s="214"/>
      <c r="CA91" s="214"/>
      <c r="CB91" s="214"/>
      <c r="CC91" s="214"/>
      <c r="CD91" s="214"/>
      <c r="CE91" s="214"/>
      <c r="CF91" s="214"/>
      <c r="CG91" s="214"/>
      <c r="CH91" s="214"/>
      <c r="CI91" s="214"/>
      <c r="CJ91" s="214"/>
      <c r="CK91" s="214"/>
      <c r="CL91" s="214"/>
      <c r="CM91" s="214"/>
      <c r="CN91" s="214"/>
      <c r="CO91" s="214"/>
      <c r="CP91" s="214"/>
      <c r="CQ91" s="214"/>
      <c r="CR91" s="214"/>
      <c r="CS91" s="214"/>
      <c r="CT91" s="214"/>
      <c r="CU91" s="214"/>
      <c r="CV91" s="214"/>
      <c r="CW91" s="214"/>
      <c r="CX91" s="214"/>
      <c r="CY91" s="214"/>
      <c r="CZ91" s="214"/>
      <c r="DA91" s="214"/>
      <c r="DB91" s="214"/>
      <c r="DC91" s="214"/>
      <c r="DD91" s="214"/>
      <c r="DE91" s="214"/>
      <c r="DF91" s="214"/>
      <c r="DG91" s="214"/>
      <c r="DH91" s="214"/>
      <c r="DI91" s="214"/>
      <c r="DJ91" s="214"/>
      <c r="DK91" s="214"/>
      <c r="DL91" s="214"/>
      <c r="DM91" s="214"/>
      <c r="DN91" s="214"/>
      <c r="DO91" s="214"/>
      <c r="DP91" s="214"/>
      <c r="DQ91" s="214"/>
      <c r="DR91" s="214"/>
      <c r="DS91" s="214"/>
      <c r="DT91" s="214"/>
      <c r="DU91" s="214"/>
      <c r="DV91" s="214"/>
      <c r="DW91" s="214"/>
      <c r="DX91" s="214"/>
      <c r="DY91" s="214"/>
      <c r="DZ91" s="214"/>
      <c r="EA91" s="214"/>
      <c r="EB91" s="214"/>
      <c r="EC91" s="214"/>
      <c r="ED91" s="214"/>
      <c r="EE91" s="214"/>
      <c r="EF91" s="214"/>
      <c r="EG91" s="214"/>
      <c r="EH91" s="214"/>
      <c r="EI91" s="214"/>
      <c r="EJ91" s="214"/>
      <c r="EK91" s="214"/>
      <c r="EL91" s="214"/>
      <c r="EM91" s="214"/>
      <c r="EN91" s="214"/>
      <c r="EO91" s="214"/>
      <c r="EP91" s="214"/>
      <c r="EQ91" s="214"/>
      <c r="ER91" s="214"/>
      <c r="ES91" s="214"/>
      <c r="ET91" s="214"/>
      <c r="EU91" s="214"/>
      <c r="EV91" s="214"/>
      <c r="EW91" s="214"/>
      <c r="EX91" s="214"/>
      <c r="EY91" s="214"/>
      <c r="EZ91" s="214"/>
      <c r="FA91" s="214"/>
      <c r="FB91" s="214"/>
      <c r="FC91" s="214"/>
      <c r="FD91" s="214"/>
      <c r="FE91" s="214"/>
      <c r="FF91" s="214"/>
      <c r="FG91" s="214"/>
      <c r="FH91" s="214"/>
      <c r="FI91" s="214"/>
      <c r="FJ91" s="214"/>
      <c r="FK91" s="214"/>
      <c r="FL91" s="214"/>
      <c r="FM91" s="214"/>
    </row>
    <row r="92" spans="1:169" x14ac:dyDescent="0.25">
      <c r="A92" s="464">
        <f>'Datos de condiciones'!A70</f>
        <v>67</v>
      </c>
      <c r="B92" s="465" t="str">
        <f>'Datos de condiciones'!B70</f>
        <v/>
      </c>
      <c r="C92" s="466" t="str">
        <f>'Datos de condiciones'!C70</f>
        <v/>
      </c>
      <c r="D92" s="467" t="str">
        <f>'Datos de condiciones'!D70</f>
        <v/>
      </c>
      <c r="E92" s="467" t="str">
        <f>'Datos de condiciones'!E70</f>
        <v/>
      </c>
      <c r="F92" s="467" t="str">
        <f>'Datos de condiciones'!F70</f>
        <v/>
      </c>
      <c r="G92" s="468" t="str">
        <f>'Datos de condiciones'!G70</f>
        <v/>
      </c>
      <c r="H92" s="463" t="str">
        <f>'CERTIFICADO 1'!D72</f>
        <v/>
      </c>
      <c r="I92" s="463" t="str">
        <f>'CERTIFICADO 1'!E72</f>
        <v/>
      </c>
      <c r="J92" s="469" t="str">
        <f>'CERTIFICADO 1'!F72</f>
        <v/>
      </c>
      <c r="K92" s="214"/>
      <c r="L92" s="470" t="str">
        <f t="shared" si="1"/>
        <v/>
      </c>
      <c r="M92" s="462" t="str">
        <f>'CERTIFICADO 1'!B72</f>
        <v/>
      </c>
      <c r="N92" s="463" t="str">
        <f>'CERTIFICADO 1'!C72</f>
        <v/>
      </c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4"/>
      <c r="AE92" s="214"/>
      <c r="AF92" s="214"/>
      <c r="AG92" s="214"/>
      <c r="AH92" s="214"/>
      <c r="AI92" s="214"/>
      <c r="AJ92" s="214"/>
      <c r="AK92" s="214"/>
      <c r="AL92" s="214"/>
      <c r="AM92" s="214"/>
      <c r="AN92" s="214"/>
      <c r="AO92" s="214"/>
      <c r="AP92" s="214"/>
      <c r="AQ92" s="214"/>
      <c r="AR92" s="214"/>
      <c r="AS92" s="214"/>
      <c r="AT92" s="214"/>
      <c r="AU92" s="214"/>
      <c r="AV92" s="214"/>
      <c r="AW92" s="214"/>
      <c r="AX92" s="214"/>
      <c r="AY92" s="214"/>
      <c r="AZ92" s="214"/>
      <c r="BA92" s="214"/>
      <c r="BB92" s="214"/>
      <c r="BC92" s="214"/>
      <c r="BD92" s="214"/>
      <c r="BE92" s="214"/>
      <c r="BF92" s="214"/>
      <c r="BG92" s="214"/>
      <c r="BH92" s="214"/>
      <c r="BI92" s="214"/>
      <c r="BJ92" s="214"/>
      <c r="BK92" s="214"/>
      <c r="BL92" s="214"/>
      <c r="BM92" s="214"/>
      <c r="BN92" s="214"/>
      <c r="BO92" s="214"/>
      <c r="BP92" s="214"/>
      <c r="BQ92" s="214"/>
      <c r="BR92" s="214"/>
      <c r="BS92" s="214"/>
      <c r="BT92" s="214"/>
      <c r="BU92" s="214"/>
      <c r="BV92" s="214"/>
      <c r="BW92" s="214"/>
      <c r="BX92" s="214"/>
      <c r="BY92" s="214"/>
      <c r="BZ92" s="214"/>
      <c r="CA92" s="214"/>
      <c r="CB92" s="214"/>
      <c r="CC92" s="214"/>
      <c r="CD92" s="214"/>
      <c r="CE92" s="214"/>
      <c r="CF92" s="214"/>
      <c r="CG92" s="214"/>
      <c r="CH92" s="214"/>
      <c r="CI92" s="214"/>
      <c r="CJ92" s="214"/>
      <c r="CK92" s="214"/>
      <c r="CL92" s="214"/>
      <c r="CM92" s="214"/>
      <c r="CN92" s="214"/>
      <c r="CO92" s="214"/>
      <c r="CP92" s="214"/>
      <c r="CQ92" s="214"/>
      <c r="CR92" s="214"/>
      <c r="CS92" s="214"/>
      <c r="CT92" s="214"/>
      <c r="CU92" s="214"/>
      <c r="CV92" s="214"/>
      <c r="CW92" s="214"/>
      <c r="CX92" s="214"/>
      <c r="CY92" s="214"/>
      <c r="CZ92" s="214"/>
      <c r="DA92" s="214"/>
      <c r="DB92" s="214"/>
      <c r="DC92" s="214"/>
      <c r="DD92" s="214"/>
      <c r="DE92" s="214"/>
      <c r="DF92" s="214"/>
      <c r="DG92" s="214"/>
      <c r="DH92" s="214"/>
      <c r="DI92" s="214"/>
      <c r="DJ92" s="214"/>
      <c r="DK92" s="214"/>
      <c r="DL92" s="214"/>
      <c r="DM92" s="214"/>
      <c r="DN92" s="214"/>
      <c r="DO92" s="214"/>
      <c r="DP92" s="214"/>
      <c r="DQ92" s="214"/>
      <c r="DR92" s="214"/>
      <c r="DS92" s="214"/>
      <c r="DT92" s="214"/>
      <c r="DU92" s="214"/>
      <c r="DV92" s="214"/>
      <c r="DW92" s="214"/>
      <c r="DX92" s="214"/>
      <c r="DY92" s="214"/>
      <c r="DZ92" s="214"/>
      <c r="EA92" s="214"/>
      <c r="EB92" s="214"/>
      <c r="EC92" s="214"/>
      <c r="ED92" s="214"/>
      <c r="EE92" s="214"/>
      <c r="EF92" s="214"/>
      <c r="EG92" s="214"/>
      <c r="EH92" s="214"/>
      <c r="EI92" s="214"/>
      <c r="EJ92" s="214"/>
      <c r="EK92" s="214"/>
      <c r="EL92" s="214"/>
      <c r="EM92" s="214"/>
      <c r="EN92" s="214"/>
      <c r="EO92" s="214"/>
      <c r="EP92" s="214"/>
      <c r="EQ92" s="214"/>
      <c r="ER92" s="214"/>
      <c r="ES92" s="214"/>
      <c r="ET92" s="214"/>
      <c r="EU92" s="214"/>
      <c r="EV92" s="214"/>
      <c r="EW92" s="214"/>
      <c r="EX92" s="214"/>
      <c r="EY92" s="214"/>
      <c r="EZ92" s="214"/>
      <c r="FA92" s="214"/>
      <c r="FB92" s="214"/>
      <c r="FC92" s="214"/>
      <c r="FD92" s="214"/>
      <c r="FE92" s="214"/>
      <c r="FF92" s="214"/>
      <c r="FG92" s="214"/>
      <c r="FH92" s="214"/>
      <c r="FI92" s="214"/>
      <c r="FJ92" s="214"/>
      <c r="FK92" s="214"/>
      <c r="FL92" s="214"/>
      <c r="FM92" s="214"/>
    </row>
    <row r="93" spans="1:169" x14ac:dyDescent="0.25">
      <c r="A93" s="464">
        <f>'Datos de condiciones'!A71</f>
        <v>68</v>
      </c>
      <c r="B93" s="465" t="str">
        <f>'Datos de condiciones'!B71</f>
        <v/>
      </c>
      <c r="C93" s="466" t="str">
        <f>'Datos de condiciones'!C71</f>
        <v/>
      </c>
      <c r="D93" s="467" t="str">
        <f>'Datos de condiciones'!D71</f>
        <v/>
      </c>
      <c r="E93" s="467" t="str">
        <f>'Datos de condiciones'!E71</f>
        <v/>
      </c>
      <c r="F93" s="467" t="str">
        <f>'Datos de condiciones'!F71</f>
        <v/>
      </c>
      <c r="G93" s="468" t="str">
        <f>'Datos de condiciones'!G71</f>
        <v/>
      </c>
      <c r="H93" s="463" t="str">
        <f>'CERTIFICADO 1'!D73</f>
        <v/>
      </c>
      <c r="I93" s="463" t="str">
        <f>'CERTIFICADO 1'!E73</f>
        <v/>
      </c>
      <c r="J93" s="469" t="str">
        <f>'CERTIFICADO 1'!F73</f>
        <v/>
      </c>
      <c r="K93" s="214"/>
      <c r="L93" s="470" t="str">
        <f t="shared" si="1"/>
        <v/>
      </c>
      <c r="M93" s="462" t="str">
        <f>'CERTIFICADO 1'!B73</f>
        <v/>
      </c>
      <c r="N93" s="463" t="str">
        <f>'CERTIFICADO 1'!C73</f>
        <v/>
      </c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4"/>
      <c r="AE93" s="214"/>
      <c r="AF93" s="214"/>
      <c r="AG93" s="214"/>
      <c r="AH93" s="214"/>
      <c r="AI93" s="214"/>
      <c r="AJ93" s="214"/>
      <c r="AK93" s="214"/>
      <c r="AL93" s="214"/>
      <c r="AM93" s="214"/>
      <c r="AN93" s="214"/>
      <c r="AO93" s="214"/>
      <c r="AP93" s="214"/>
      <c r="AQ93" s="214"/>
      <c r="AR93" s="214"/>
      <c r="AS93" s="214"/>
      <c r="AT93" s="214"/>
      <c r="AU93" s="214"/>
      <c r="AV93" s="214"/>
      <c r="AW93" s="214"/>
      <c r="AX93" s="214"/>
      <c r="AY93" s="214"/>
      <c r="AZ93" s="214"/>
      <c r="BA93" s="214"/>
      <c r="BB93" s="214"/>
      <c r="BC93" s="214"/>
      <c r="BD93" s="214"/>
      <c r="BE93" s="214"/>
      <c r="BF93" s="214"/>
      <c r="BG93" s="214"/>
      <c r="BH93" s="214"/>
      <c r="BI93" s="214"/>
      <c r="BJ93" s="214"/>
      <c r="BK93" s="214"/>
      <c r="BL93" s="214"/>
      <c r="BM93" s="214"/>
      <c r="BN93" s="214"/>
      <c r="BO93" s="214"/>
      <c r="BP93" s="214"/>
      <c r="BQ93" s="214"/>
      <c r="BR93" s="214"/>
      <c r="BS93" s="214"/>
      <c r="BT93" s="214"/>
      <c r="BU93" s="214"/>
      <c r="BV93" s="214"/>
      <c r="BW93" s="214"/>
      <c r="BX93" s="214"/>
      <c r="BY93" s="214"/>
      <c r="BZ93" s="214"/>
      <c r="CA93" s="214"/>
      <c r="CB93" s="214"/>
      <c r="CC93" s="214"/>
      <c r="CD93" s="214"/>
      <c r="CE93" s="214"/>
      <c r="CF93" s="214"/>
      <c r="CG93" s="214"/>
      <c r="CH93" s="214"/>
      <c r="CI93" s="214"/>
      <c r="CJ93" s="214"/>
      <c r="CK93" s="214"/>
      <c r="CL93" s="214"/>
      <c r="CM93" s="214"/>
      <c r="CN93" s="214"/>
      <c r="CO93" s="214"/>
      <c r="CP93" s="214"/>
      <c r="CQ93" s="214"/>
      <c r="CR93" s="214"/>
      <c r="CS93" s="214"/>
      <c r="CT93" s="214"/>
      <c r="CU93" s="214"/>
      <c r="CV93" s="214"/>
      <c r="CW93" s="214"/>
      <c r="CX93" s="214"/>
      <c r="CY93" s="214"/>
      <c r="CZ93" s="214"/>
      <c r="DA93" s="214"/>
      <c r="DB93" s="214"/>
      <c r="DC93" s="214"/>
      <c r="DD93" s="214"/>
      <c r="DE93" s="214"/>
      <c r="DF93" s="214"/>
      <c r="DG93" s="214"/>
      <c r="DH93" s="214"/>
      <c r="DI93" s="214"/>
      <c r="DJ93" s="214"/>
      <c r="DK93" s="214"/>
      <c r="DL93" s="214"/>
      <c r="DM93" s="214"/>
      <c r="DN93" s="214"/>
      <c r="DO93" s="214"/>
      <c r="DP93" s="214"/>
      <c r="DQ93" s="214"/>
      <c r="DR93" s="214"/>
      <c r="DS93" s="214"/>
      <c r="DT93" s="214"/>
      <c r="DU93" s="214"/>
      <c r="DV93" s="214"/>
      <c r="DW93" s="214"/>
      <c r="DX93" s="214"/>
      <c r="DY93" s="214"/>
      <c r="DZ93" s="214"/>
      <c r="EA93" s="214"/>
      <c r="EB93" s="214"/>
      <c r="EC93" s="214"/>
      <c r="ED93" s="214"/>
      <c r="EE93" s="214"/>
      <c r="EF93" s="214"/>
      <c r="EG93" s="214"/>
      <c r="EH93" s="214"/>
      <c r="EI93" s="214"/>
      <c r="EJ93" s="214"/>
      <c r="EK93" s="214"/>
      <c r="EL93" s="214"/>
      <c r="EM93" s="214"/>
      <c r="EN93" s="214"/>
      <c r="EO93" s="214"/>
      <c r="EP93" s="214"/>
      <c r="EQ93" s="214"/>
      <c r="ER93" s="214"/>
      <c r="ES93" s="214"/>
      <c r="ET93" s="214"/>
      <c r="EU93" s="214"/>
      <c r="EV93" s="214"/>
      <c r="EW93" s="214"/>
      <c r="EX93" s="214"/>
      <c r="EY93" s="214"/>
      <c r="EZ93" s="214"/>
      <c r="FA93" s="214"/>
      <c r="FB93" s="214"/>
      <c r="FC93" s="214"/>
      <c r="FD93" s="214"/>
      <c r="FE93" s="214"/>
      <c r="FF93" s="214"/>
      <c r="FG93" s="214"/>
      <c r="FH93" s="214"/>
      <c r="FI93" s="214"/>
      <c r="FJ93" s="214"/>
      <c r="FK93" s="214"/>
      <c r="FL93" s="214"/>
      <c r="FM93" s="214"/>
    </row>
    <row r="94" spans="1:169" x14ac:dyDescent="0.25">
      <c r="A94" s="464">
        <f>'Datos de condiciones'!A72</f>
        <v>69</v>
      </c>
      <c r="B94" s="465" t="str">
        <f>'Datos de condiciones'!B72</f>
        <v/>
      </c>
      <c r="C94" s="466" t="str">
        <f>'Datos de condiciones'!C72</f>
        <v/>
      </c>
      <c r="D94" s="467" t="str">
        <f>'Datos de condiciones'!D72</f>
        <v/>
      </c>
      <c r="E94" s="467" t="str">
        <f>'Datos de condiciones'!E72</f>
        <v/>
      </c>
      <c r="F94" s="467" t="str">
        <f>'Datos de condiciones'!F72</f>
        <v/>
      </c>
      <c r="G94" s="468" t="str">
        <f>'Datos de condiciones'!G72</f>
        <v/>
      </c>
      <c r="H94" s="463" t="str">
        <f>'CERTIFICADO 1'!D74</f>
        <v/>
      </c>
      <c r="I94" s="463" t="str">
        <f>'CERTIFICADO 1'!E74</f>
        <v/>
      </c>
      <c r="J94" s="469" t="str">
        <f>'CERTIFICADO 1'!F74</f>
        <v/>
      </c>
      <c r="K94" s="214"/>
      <c r="L94" s="470" t="str">
        <f t="shared" si="1"/>
        <v/>
      </c>
      <c r="M94" s="462" t="str">
        <f>'CERTIFICADO 1'!B74</f>
        <v/>
      </c>
      <c r="N94" s="463" t="str">
        <f>'CERTIFICADO 1'!C74</f>
        <v/>
      </c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  <c r="AM94" s="214"/>
      <c r="AN94" s="214"/>
      <c r="AO94" s="214"/>
      <c r="AP94" s="214"/>
      <c r="AQ94" s="214"/>
      <c r="AR94" s="214"/>
      <c r="AS94" s="214"/>
      <c r="AT94" s="214"/>
      <c r="AU94" s="214"/>
      <c r="AV94" s="214"/>
      <c r="AW94" s="214"/>
      <c r="AX94" s="214"/>
      <c r="AY94" s="214"/>
      <c r="AZ94" s="214"/>
      <c r="BA94" s="214"/>
      <c r="BB94" s="214"/>
      <c r="BC94" s="214"/>
      <c r="BD94" s="214"/>
      <c r="BE94" s="214"/>
      <c r="BF94" s="214"/>
      <c r="BG94" s="214"/>
      <c r="BH94" s="214"/>
      <c r="BI94" s="214"/>
      <c r="BJ94" s="214"/>
      <c r="BK94" s="214"/>
      <c r="BL94" s="214"/>
      <c r="BM94" s="214"/>
      <c r="BN94" s="214"/>
      <c r="BO94" s="214"/>
      <c r="BP94" s="214"/>
      <c r="BQ94" s="214"/>
      <c r="BR94" s="214"/>
      <c r="BS94" s="214"/>
      <c r="BT94" s="214"/>
      <c r="BU94" s="214"/>
      <c r="BV94" s="214"/>
      <c r="BW94" s="214"/>
      <c r="BX94" s="214"/>
      <c r="BY94" s="214"/>
      <c r="BZ94" s="214"/>
      <c r="CA94" s="214"/>
      <c r="CB94" s="214"/>
      <c r="CC94" s="214"/>
      <c r="CD94" s="214"/>
      <c r="CE94" s="214"/>
      <c r="CF94" s="214"/>
      <c r="CG94" s="214"/>
      <c r="CH94" s="214"/>
      <c r="CI94" s="214"/>
      <c r="CJ94" s="214"/>
      <c r="CK94" s="214"/>
      <c r="CL94" s="214"/>
      <c r="CM94" s="214"/>
      <c r="CN94" s="214"/>
      <c r="CO94" s="214"/>
      <c r="CP94" s="214"/>
      <c r="CQ94" s="214"/>
      <c r="CR94" s="214"/>
      <c r="CS94" s="214"/>
      <c r="CT94" s="214"/>
      <c r="CU94" s="214"/>
      <c r="CV94" s="214"/>
      <c r="CW94" s="214"/>
      <c r="CX94" s="214"/>
      <c r="CY94" s="214"/>
      <c r="CZ94" s="214"/>
      <c r="DA94" s="214"/>
      <c r="DB94" s="214"/>
      <c r="DC94" s="214"/>
      <c r="DD94" s="214"/>
      <c r="DE94" s="214"/>
      <c r="DF94" s="214"/>
      <c r="DG94" s="214"/>
      <c r="DH94" s="214"/>
      <c r="DI94" s="214"/>
      <c r="DJ94" s="214"/>
      <c r="DK94" s="214"/>
      <c r="DL94" s="214"/>
      <c r="DM94" s="214"/>
      <c r="DN94" s="214"/>
      <c r="DO94" s="214"/>
      <c r="DP94" s="214"/>
      <c r="DQ94" s="214"/>
      <c r="DR94" s="214"/>
      <c r="DS94" s="214"/>
      <c r="DT94" s="214"/>
      <c r="DU94" s="214"/>
      <c r="DV94" s="214"/>
      <c r="DW94" s="214"/>
      <c r="DX94" s="214"/>
      <c r="DY94" s="214"/>
      <c r="DZ94" s="214"/>
      <c r="EA94" s="214"/>
      <c r="EB94" s="214"/>
      <c r="EC94" s="214"/>
      <c r="ED94" s="214"/>
      <c r="EE94" s="214"/>
      <c r="EF94" s="214"/>
      <c r="EG94" s="214"/>
      <c r="EH94" s="214"/>
      <c r="EI94" s="214"/>
      <c r="EJ94" s="214"/>
      <c r="EK94" s="214"/>
      <c r="EL94" s="214"/>
      <c r="EM94" s="214"/>
      <c r="EN94" s="214"/>
      <c r="EO94" s="214"/>
      <c r="EP94" s="214"/>
      <c r="EQ94" s="214"/>
      <c r="ER94" s="214"/>
      <c r="ES94" s="214"/>
      <c r="ET94" s="214"/>
      <c r="EU94" s="214"/>
      <c r="EV94" s="214"/>
      <c r="EW94" s="214"/>
      <c r="EX94" s="214"/>
      <c r="EY94" s="214"/>
      <c r="EZ94" s="214"/>
      <c r="FA94" s="214"/>
      <c r="FB94" s="214"/>
      <c r="FC94" s="214"/>
      <c r="FD94" s="214"/>
      <c r="FE94" s="214"/>
      <c r="FF94" s="214"/>
      <c r="FG94" s="214"/>
      <c r="FH94" s="214"/>
      <c r="FI94" s="214"/>
      <c r="FJ94" s="214"/>
      <c r="FK94" s="214"/>
      <c r="FL94" s="214"/>
      <c r="FM94" s="214"/>
    </row>
    <row r="95" spans="1:169" x14ac:dyDescent="0.25">
      <c r="A95" s="464">
        <f>'Datos de condiciones'!A73</f>
        <v>70</v>
      </c>
      <c r="B95" s="465" t="str">
        <f>'Datos de condiciones'!B73</f>
        <v/>
      </c>
      <c r="C95" s="466" t="str">
        <f>'Datos de condiciones'!C73</f>
        <v/>
      </c>
      <c r="D95" s="467" t="str">
        <f>'Datos de condiciones'!D73</f>
        <v/>
      </c>
      <c r="E95" s="467" t="str">
        <f>'Datos de condiciones'!E73</f>
        <v/>
      </c>
      <c r="F95" s="467" t="str">
        <f>'Datos de condiciones'!F73</f>
        <v/>
      </c>
      <c r="G95" s="468" t="str">
        <f>'Datos de condiciones'!G73</f>
        <v/>
      </c>
      <c r="H95" s="463" t="str">
        <f>'CERTIFICADO 1'!D75</f>
        <v/>
      </c>
      <c r="I95" s="463" t="str">
        <f>'CERTIFICADO 1'!E75</f>
        <v/>
      </c>
      <c r="J95" s="469" t="str">
        <f>'CERTIFICADO 1'!F75</f>
        <v/>
      </c>
      <c r="K95" s="214"/>
      <c r="L95" s="470" t="str">
        <f t="shared" si="1"/>
        <v/>
      </c>
      <c r="M95" s="462" t="str">
        <f>'CERTIFICADO 1'!B75</f>
        <v/>
      </c>
      <c r="N95" s="463" t="str">
        <f>'CERTIFICADO 1'!C75</f>
        <v/>
      </c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  <c r="AF95" s="214"/>
      <c r="AG95" s="214"/>
      <c r="AH95" s="214"/>
      <c r="AI95" s="214"/>
      <c r="AJ95" s="214"/>
      <c r="AK95" s="214"/>
      <c r="AL95" s="214"/>
      <c r="AM95" s="214"/>
      <c r="AN95" s="214"/>
      <c r="AO95" s="214"/>
      <c r="AP95" s="214"/>
      <c r="AQ95" s="214"/>
      <c r="AR95" s="214"/>
      <c r="AS95" s="214"/>
      <c r="AT95" s="214"/>
      <c r="AU95" s="214"/>
      <c r="AV95" s="214"/>
      <c r="AW95" s="214"/>
      <c r="AX95" s="214"/>
      <c r="AY95" s="214"/>
      <c r="AZ95" s="214"/>
      <c r="BA95" s="214"/>
      <c r="BB95" s="214"/>
      <c r="BC95" s="214"/>
      <c r="BD95" s="214"/>
      <c r="BE95" s="214"/>
      <c r="BF95" s="214"/>
      <c r="BG95" s="214"/>
      <c r="BH95" s="214"/>
      <c r="BI95" s="214"/>
      <c r="BJ95" s="214"/>
      <c r="BK95" s="214"/>
      <c r="BL95" s="214"/>
      <c r="BM95" s="214"/>
      <c r="BN95" s="214"/>
      <c r="BO95" s="214"/>
      <c r="BP95" s="214"/>
      <c r="BQ95" s="214"/>
      <c r="BR95" s="214"/>
      <c r="BS95" s="214"/>
      <c r="BT95" s="214"/>
      <c r="BU95" s="214"/>
      <c r="BV95" s="214"/>
      <c r="BW95" s="214"/>
      <c r="BX95" s="214"/>
      <c r="BY95" s="214"/>
      <c r="BZ95" s="214"/>
      <c r="CA95" s="214"/>
      <c r="CB95" s="214"/>
      <c r="CC95" s="214"/>
      <c r="CD95" s="214"/>
      <c r="CE95" s="214"/>
      <c r="CF95" s="214"/>
      <c r="CG95" s="214"/>
      <c r="CH95" s="214"/>
      <c r="CI95" s="214"/>
      <c r="CJ95" s="214"/>
      <c r="CK95" s="214"/>
      <c r="CL95" s="214"/>
      <c r="CM95" s="214"/>
      <c r="CN95" s="214"/>
      <c r="CO95" s="214"/>
      <c r="CP95" s="214"/>
      <c r="CQ95" s="214"/>
      <c r="CR95" s="214"/>
      <c r="CS95" s="214"/>
      <c r="CT95" s="214"/>
      <c r="CU95" s="214"/>
      <c r="CV95" s="214"/>
      <c r="CW95" s="214"/>
      <c r="CX95" s="214"/>
      <c r="CY95" s="214"/>
      <c r="CZ95" s="214"/>
      <c r="DA95" s="214"/>
      <c r="DB95" s="214"/>
      <c r="DC95" s="214"/>
      <c r="DD95" s="214"/>
      <c r="DE95" s="214"/>
      <c r="DF95" s="214"/>
      <c r="DG95" s="214"/>
      <c r="DH95" s="214"/>
      <c r="DI95" s="214"/>
      <c r="DJ95" s="214"/>
      <c r="DK95" s="214"/>
      <c r="DL95" s="214"/>
      <c r="DM95" s="214"/>
      <c r="DN95" s="214"/>
      <c r="DO95" s="214"/>
      <c r="DP95" s="214"/>
      <c r="DQ95" s="214"/>
      <c r="DR95" s="214"/>
      <c r="DS95" s="214"/>
      <c r="DT95" s="214"/>
      <c r="DU95" s="214"/>
      <c r="DV95" s="214"/>
      <c r="DW95" s="214"/>
      <c r="DX95" s="214"/>
      <c r="DY95" s="214"/>
      <c r="DZ95" s="214"/>
      <c r="EA95" s="214"/>
      <c r="EB95" s="214"/>
      <c r="EC95" s="214"/>
      <c r="ED95" s="214"/>
      <c r="EE95" s="214"/>
      <c r="EF95" s="214"/>
      <c r="EG95" s="214"/>
      <c r="EH95" s="214"/>
      <c r="EI95" s="214"/>
      <c r="EJ95" s="214"/>
      <c r="EK95" s="214"/>
      <c r="EL95" s="214"/>
      <c r="EM95" s="214"/>
      <c r="EN95" s="214"/>
      <c r="EO95" s="214"/>
      <c r="EP95" s="214"/>
      <c r="EQ95" s="214"/>
      <c r="ER95" s="214"/>
      <c r="ES95" s="214"/>
      <c r="ET95" s="214"/>
      <c r="EU95" s="214"/>
      <c r="EV95" s="214"/>
      <c r="EW95" s="214"/>
      <c r="EX95" s="214"/>
      <c r="EY95" s="214"/>
      <c r="EZ95" s="214"/>
      <c r="FA95" s="214"/>
      <c r="FB95" s="214"/>
      <c r="FC95" s="214"/>
      <c r="FD95" s="214"/>
      <c r="FE95" s="214"/>
      <c r="FF95" s="214"/>
      <c r="FG95" s="214"/>
      <c r="FH95" s="214"/>
      <c r="FI95" s="214"/>
      <c r="FJ95" s="214"/>
      <c r="FK95" s="214"/>
      <c r="FL95" s="214"/>
      <c r="FM95" s="214"/>
    </row>
    <row r="96" spans="1:169" x14ac:dyDescent="0.25">
      <c r="A96" s="464">
        <f>'Datos de condiciones'!A74</f>
        <v>71</v>
      </c>
      <c r="B96" s="465" t="str">
        <f>'Datos de condiciones'!B74</f>
        <v/>
      </c>
      <c r="C96" s="466" t="str">
        <f>'Datos de condiciones'!C74</f>
        <v/>
      </c>
      <c r="D96" s="467" t="str">
        <f>'Datos de condiciones'!D74</f>
        <v/>
      </c>
      <c r="E96" s="467" t="str">
        <f>'Datos de condiciones'!E74</f>
        <v/>
      </c>
      <c r="F96" s="467" t="str">
        <f>'Datos de condiciones'!F74</f>
        <v/>
      </c>
      <c r="G96" s="468" t="str">
        <f>'Datos de condiciones'!G74</f>
        <v/>
      </c>
      <c r="H96" s="463" t="str">
        <f>'CERTIFICADO 1'!D76</f>
        <v/>
      </c>
      <c r="I96" s="463" t="str">
        <f>'CERTIFICADO 1'!E76</f>
        <v/>
      </c>
      <c r="J96" s="469" t="str">
        <f>'CERTIFICADO 1'!F76</f>
        <v/>
      </c>
      <c r="K96" s="214"/>
      <c r="L96" s="470" t="str">
        <f t="shared" si="1"/>
        <v/>
      </c>
      <c r="M96" s="462" t="str">
        <f>'CERTIFICADO 1'!B76</f>
        <v/>
      </c>
      <c r="N96" s="463" t="str">
        <f>'CERTIFICADO 1'!C76</f>
        <v/>
      </c>
      <c r="O96" s="214"/>
      <c r="P96" s="214"/>
      <c r="Q96" s="214"/>
      <c r="R96" s="214"/>
      <c r="S96" s="214"/>
      <c r="T96" s="214"/>
      <c r="U96" s="214"/>
      <c r="V96" s="214"/>
      <c r="W96" s="214"/>
      <c r="X96" s="214"/>
      <c r="Y96" s="214"/>
      <c r="Z96" s="214"/>
      <c r="AA96" s="214"/>
      <c r="AB96" s="214"/>
      <c r="AC96" s="214"/>
      <c r="AD96" s="214"/>
      <c r="AE96" s="214"/>
      <c r="AF96" s="214"/>
      <c r="AG96" s="214"/>
      <c r="AH96" s="214"/>
      <c r="AI96" s="214"/>
      <c r="AJ96" s="214"/>
      <c r="AK96" s="214"/>
      <c r="AL96" s="214"/>
      <c r="AM96" s="214"/>
      <c r="AN96" s="214"/>
      <c r="AO96" s="214"/>
      <c r="AP96" s="214"/>
      <c r="AQ96" s="214"/>
      <c r="AR96" s="214"/>
      <c r="AS96" s="214"/>
      <c r="AT96" s="214"/>
      <c r="AU96" s="214"/>
      <c r="AV96" s="214"/>
      <c r="AW96" s="214"/>
      <c r="AX96" s="214"/>
      <c r="AY96" s="214"/>
      <c r="AZ96" s="214"/>
      <c r="BA96" s="214"/>
      <c r="BB96" s="214"/>
      <c r="BC96" s="214"/>
      <c r="BD96" s="214"/>
      <c r="BE96" s="214"/>
      <c r="BF96" s="214"/>
      <c r="BG96" s="214"/>
      <c r="BH96" s="214"/>
      <c r="BI96" s="214"/>
      <c r="BJ96" s="214"/>
      <c r="BK96" s="214"/>
      <c r="BL96" s="214"/>
      <c r="BM96" s="214"/>
      <c r="BN96" s="214"/>
      <c r="BO96" s="214"/>
      <c r="BP96" s="214"/>
      <c r="BQ96" s="214"/>
      <c r="BR96" s="214"/>
      <c r="BS96" s="214"/>
      <c r="BT96" s="214"/>
      <c r="BU96" s="214"/>
      <c r="BV96" s="214"/>
      <c r="BW96" s="214"/>
      <c r="BX96" s="214"/>
      <c r="BY96" s="214"/>
      <c r="BZ96" s="214"/>
      <c r="CA96" s="214"/>
      <c r="CB96" s="214"/>
      <c r="CC96" s="214"/>
      <c r="CD96" s="214"/>
      <c r="CE96" s="214"/>
      <c r="CF96" s="214"/>
      <c r="CG96" s="214"/>
      <c r="CH96" s="214"/>
      <c r="CI96" s="214"/>
      <c r="CJ96" s="214"/>
      <c r="CK96" s="214"/>
      <c r="CL96" s="214"/>
      <c r="CM96" s="214"/>
      <c r="CN96" s="214"/>
      <c r="CO96" s="214"/>
      <c r="CP96" s="214"/>
      <c r="CQ96" s="214"/>
      <c r="CR96" s="214"/>
      <c r="CS96" s="214"/>
      <c r="CT96" s="214"/>
      <c r="CU96" s="214"/>
      <c r="CV96" s="214"/>
      <c r="CW96" s="214"/>
      <c r="CX96" s="214"/>
      <c r="CY96" s="214"/>
      <c r="CZ96" s="214"/>
      <c r="DA96" s="214"/>
      <c r="DB96" s="214"/>
      <c r="DC96" s="214"/>
      <c r="DD96" s="214"/>
      <c r="DE96" s="214"/>
      <c r="DF96" s="214"/>
      <c r="DG96" s="214"/>
      <c r="DH96" s="214"/>
      <c r="DI96" s="214"/>
      <c r="DJ96" s="214"/>
      <c r="DK96" s="214"/>
      <c r="DL96" s="214"/>
      <c r="DM96" s="214"/>
      <c r="DN96" s="214"/>
      <c r="DO96" s="214"/>
      <c r="DP96" s="214"/>
      <c r="DQ96" s="214"/>
      <c r="DR96" s="214"/>
      <c r="DS96" s="214"/>
      <c r="DT96" s="214"/>
      <c r="DU96" s="214"/>
      <c r="DV96" s="214"/>
      <c r="DW96" s="214"/>
      <c r="DX96" s="214"/>
      <c r="DY96" s="214"/>
      <c r="DZ96" s="214"/>
      <c r="EA96" s="214"/>
      <c r="EB96" s="214"/>
      <c r="EC96" s="214"/>
      <c r="ED96" s="214"/>
      <c r="EE96" s="214"/>
      <c r="EF96" s="214"/>
      <c r="EG96" s="214"/>
      <c r="EH96" s="214"/>
      <c r="EI96" s="214"/>
      <c r="EJ96" s="214"/>
      <c r="EK96" s="214"/>
      <c r="EL96" s="214"/>
      <c r="EM96" s="214"/>
      <c r="EN96" s="214"/>
      <c r="EO96" s="214"/>
      <c r="EP96" s="214"/>
      <c r="EQ96" s="214"/>
      <c r="ER96" s="214"/>
      <c r="ES96" s="214"/>
      <c r="ET96" s="214"/>
      <c r="EU96" s="214"/>
      <c r="EV96" s="214"/>
      <c r="EW96" s="214"/>
      <c r="EX96" s="214"/>
      <c r="EY96" s="214"/>
      <c r="EZ96" s="214"/>
      <c r="FA96" s="214"/>
      <c r="FB96" s="214"/>
      <c r="FC96" s="214"/>
      <c r="FD96" s="214"/>
      <c r="FE96" s="214"/>
      <c r="FF96" s="214"/>
      <c r="FG96" s="214"/>
      <c r="FH96" s="214"/>
      <c r="FI96" s="214"/>
      <c r="FJ96" s="214"/>
      <c r="FK96" s="214"/>
      <c r="FL96" s="214"/>
      <c r="FM96" s="214"/>
    </row>
    <row r="97" spans="1:169" x14ac:dyDescent="0.25">
      <c r="A97" s="464">
        <f>'Datos de condiciones'!A75</f>
        <v>72</v>
      </c>
      <c r="B97" s="465" t="str">
        <f>'Datos de condiciones'!B75</f>
        <v/>
      </c>
      <c r="C97" s="466" t="str">
        <f>'Datos de condiciones'!C75</f>
        <v/>
      </c>
      <c r="D97" s="467" t="str">
        <f>'Datos de condiciones'!D75</f>
        <v/>
      </c>
      <c r="E97" s="467" t="str">
        <f>'Datos de condiciones'!E75</f>
        <v/>
      </c>
      <c r="F97" s="467" t="str">
        <f>'Datos de condiciones'!F75</f>
        <v/>
      </c>
      <c r="G97" s="468" t="str">
        <f>'Datos de condiciones'!G75</f>
        <v/>
      </c>
      <c r="H97" s="463" t="str">
        <f>'CERTIFICADO 1'!D77</f>
        <v/>
      </c>
      <c r="I97" s="463" t="str">
        <f>'CERTIFICADO 1'!E77</f>
        <v/>
      </c>
      <c r="J97" s="469" t="str">
        <f>'CERTIFICADO 1'!F77</f>
        <v/>
      </c>
      <c r="K97" s="214"/>
      <c r="L97" s="470" t="str">
        <f t="shared" si="1"/>
        <v/>
      </c>
      <c r="M97" s="462" t="str">
        <f>'CERTIFICADO 1'!B77</f>
        <v/>
      </c>
      <c r="N97" s="463" t="str">
        <f>'CERTIFICADO 1'!C77</f>
        <v/>
      </c>
      <c r="O97" s="214"/>
      <c r="P97" s="214"/>
      <c r="Q97" s="214"/>
      <c r="R97" s="214"/>
      <c r="S97" s="214"/>
      <c r="T97" s="214"/>
      <c r="U97" s="214"/>
      <c r="V97" s="214"/>
      <c r="W97" s="214"/>
      <c r="X97" s="214"/>
      <c r="Y97" s="214"/>
      <c r="Z97" s="214"/>
      <c r="AA97" s="214"/>
      <c r="AB97" s="214"/>
      <c r="AC97" s="214"/>
      <c r="AD97" s="214"/>
      <c r="AE97" s="214"/>
      <c r="AF97" s="214"/>
      <c r="AG97" s="214"/>
      <c r="AH97" s="214"/>
      <c r="AI97" s="214"/>
      <c r="AJ97" s="214"/>
      <c r="AK97" s="214"/>
      <c r="AL97" s="214"/>
      <c r="AM97" s="214"/>
      <c r="AN97" s="214"/>
      <c r="AO97" s="214"/>
      <c r="AP97" s="214"/>
      <c r="AQ97" s="214"/>
      <c r="AR97" s="214"/>
      <c r="AS97" s="214"/>
      <c r="AT97" s="214"/>
      <c r="AU97" s="214"/>
      <c r="AV97" s="214"/>
      <c r="AW97" s="214"/>
      <c r="AX97" s="214"/>
      <c r="AY97" s="214"/>
      <c r="AZ97" s="214"/>
      <c r="BA97" s="214"/>
      <c r="BB97" s="214"/>
      <c r="BC97" s="214"/>
      <c r="BD97" s="214"/>
      <c r="BE97" s="214"/>
      <c r="BF97" s="214"/>
      <c r="BG97" s="214"/>
      <c r="BH97" s="214"/>
      <c r="BI97" s="214"/>
      <c r="BJ97" s="214"/>
      <c r="BK97" s="214"/>
      <c r="BL97" s="214"/>
      <c r="BM97" s="214"/>
      <c r="BN97" s="214"/>
      <c r="BO97" s="214"/>
      <c r="BP97" s="214"/>
      <c r="BQ97" s="214"/>
      <c r="BR97" s="214"/>
      <c r="BS97" s="214"/>
      <c r="BT97" s="214"/>
      <c r="BU97" s="214"/>
      <c r="BV97" s="214"/>
      <c r="BW97" s="214"/>
      <c r="BX97" s="214"/>
      <c r="BY97" s="214"/>
      <c r="BZ97" s="214"/>
      <c r="CA97" s="214"/>
      <c r="CB97" s="214"/>
      <c r="CC97" s="214"/>
      <c r="CD97" s="214"/>
      <c r="CE97" s="214"/>
      <c r="CF97" s="214"/>
      <c r="CG97" s="214"/>
      <c r="CH97" s="214"/>
      <c r="CI97" s="214"/>
      <c r="CJ97" s="214"/>
      <c r="CK97" s="214"/>
      <c r="CL97" s="214"/>
      <c r="CM97" s="214"/>
      <c r="CN97" s="214"/>
      <c r="CO97" s="214"/>
      <c r="CP97" s="214"/>
      <c r="CQ97" s="214"/>
      <c r="CR97" s="214"/>
      <c r="CS97" s="214"/>
      <c r="CT97" s="214"/>
      <c r="CU97" s="214"/>
      <c r="CV97" s="214"/>
      <c r="CW97" s="214"/>
      <c r="CX97" s="214"/>
      <c r="CY97" s="214"/>
      <c r="CZ97" s="214"/>
      <c r="DA97" s="214"/>
      <c r="DB97" s="214"/>
      <c r="DC97" s="214"/>
      <c r="DD97" s="214"/>
      <c r="DE97" s="214"/>
      <c r="DF97" s="214"/>
      <c r="DG97" s="214"/>
      <c r="DH97" s="214"/>
      <c r="DI97" s="214"/>
      <c r="DJ97" s="214"/>
      <c r="DK97" s="214"/>
      <c r="DL97" s="214"/>
      <c r="DM97" s="214"/>
      <c r="DN97" s="214"/>
      <c r="DO97" s="214"/>
      <c r="DP97" s="214"/>
      <c r="DQ97" s="214"/>
      <c r="DR97" s="214"/>
      <c r="DS97" s="214"/>
      <c r="DT97" s="214"/>
      <c r="DU97" s="214"/>
      <c r="DV97" s="214"/>
      <c r="DW97" s="214"/>
      <c r="DX97" s="214"/>
      <c r="DY97" s="214"/>
      <c r="DZ97" s="214"/>
      <c r="EA97" s="214"/>
      <c r="EB97" s="214"/>
      <c r="EC97" s="214"/>
      <c r="ED97" s="214"/>
      <c r="EE97" s="214"/>
      <c r="EF97" s="214"/>
      <c r="EG97" s="214"/>
      <c r="EH97" s="214"/>
      <c r="EI97" s="214"/>
      <c r="EJ97" s="214"/>
      <c r="EK97" s="214"/>
      <c r="EL97" s="214"/>
      <c r="EM97" s="214"/>
      <c r="EN97" s="214"/>
      <c r="EO97" s="214"/>
      <c r="EP97" s="214"/>
      <c r="EQ97" s="214"/>
      <c r="ER97" s="214"/>
      <c r="ES97" s="214"/>
      <c r="ET97" s="214"/>
      <c r="EU97" s="214"/>
      <c r="EV97" s="214"/>
      <c r="EW97" s="214"/>
      <c r="EX97" s="214"/>
      <c r="EY97" s="214"/>
      <c r="EZ97" s="214"/>
      <c r="FA97" s="214"/>
      <c r="FB97" s="214"/>
      <c r="FC97" s="214"/>
      <c r="FD97" s="214"/>
      <c r="FE97" s="214"/>
      <c r="FF97" s="214"/>
      <c r="FG97" s="214"/>
      <c r="FH97" s="214"/>
      <c r="FI97" s="214"/>
      <c r="FJ97" s="214"/>
      <c r="FK97" s="214"/>
      <c r="FL97" s="214"/>
      <c r="FM97" s="214"/>
    </row>
    <row r="98" spans="1:169" x14ac:dyDescent="0.25">
      <c r="A98" s="464">
        <f>'Datos de condiciones'!A76</f>
        <v>73</v>
      </c>
      <c r="B98" s="465" t="str">
        <f>'Datos de condiciones'!B76</f>
        <v/>
      </c>
      <c r="C98" s="466" t="str">
        <f>'Datos de condiciones'!C76</f>
        <v/>
      </c>
      <c r="D98" s="467" t="str">
        <f>'Datos de condiciones'!D76</f>
        <v/>
      </c>
      <c r="E98" s="467" t="str">
        <f>'Datos de condiciones'!E76</f>
        <v/>
      </c>
      <c r="F98" s="467" t="str">
        <f>'Datos de condiciones'!F76</f>
        <v/>
      </c>
      <c r="G98" s="468" t="str">
        <f>'Datos de condiciones'!G76</f>
        <v/>
      </c>
      <c r="H98" s="463" t="str">
        <f>'CERTIFICADO 1'!D78</f>
        <v/>
      </c>
      <c r="I98" s="463" t="str">
        <f>'CERTIFICADO 1'!E78</f>
        <v/>
      </c>
      <c r="J98" s="469" t="str">
        <f>'CERTIFICADO 1'!F78</f>
        <v/>
      </c>
      <c r="K98" s="214"/>
      <c r="L98" s="470" t="str">
        <f t="shared" si="1"/>
        <v/>
      </c>
      <c r="M98" s="462" t="str">
        <f>'CERTIFICADO 1'!B78</f>
        <v/>
      </c>
      <c r="N98" s="463" t="str">
        <f>'CERTIFICADO 1'!C78</f>
        <v/>
      </c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  <c r="AA98" s="214"/>
      <c r="AB98" s="214"/>
      <c r="AC98" s="214"/>
      <c r="AD98" s="214"/>
      <c r="AE98" s="214"/>
      <c r="AF98" s="214"/>
      <c r="AG98" s="214"/>
      <c r="AH98" s="214"/>
      <c r="AI98" s="214"/>
      <c r="AJ98" s="214"/>
      <c r="AK98" s="214"/>
      <c r="AL98" s="214"/>
      <c r="AM98" s="214"/>
      <c r="AN98" s="214"/>
      <c r="AO98" s="214"/>
      <c r="AP98" s="214"/>
      <c r="AQ98" s="214"/>
      <c r="AR98" s="214"/>
      <c r="AS98" s="214"/>
      <c r="AT98" s="214"/>
      <c r="AU98" s="214"/>
      <c r="AV98" s="214"/>
      <c r="AW98" s="214"/>
      <c r="AX98" s="214"/>
      <c r="AY98" s="214"/>
      <c r="AZ98" s="214"/>
      <c r="BA98" s="214"/>
      <c r="BB98" s="214"/>
      <c r="BC98" s="214"/>
      <c r="BD98" s="214"/>
      <c r="BE98" s="214"/>
      <c r="BF98" s="214"/>
      <c r="BG98" s="214"/>
      <c r="BH98" s="214"/>
      <c r="BI98" s="214"/>
      <c r="BJ98" s="214"/>
      <c r="BK98" s="214"/>
      <c r="BL98" s="214"/>
      <c r="BM98" s="214"/>
      <c r="BN98" s="214"/>
      <c r="BO98" s="214"/>
      <c r="BP98" s="214"/>
      <c r="BQ98" s="214"/>
      <c r="BR98" s="214"/>
      <c r="BS98" s="214"/>
      <c r="BT98" s="214"/>
      <c r="BU98" s="214"/>
      <c r="BV98" s="214"/>
      <c r="BW98" s="214"/>
      <c r="BX98" s="214"/>
      <c r="BY98" s="214"/>
      <c r="BZ98" s="214"/>
      <c r="CA98" s="214"/>
      <c r="CB98" s="214"/>
      <c r="CC98" s="214"/>
      <c r="CD98" s="214"/>
      <c r="CE98" s="214"/>
      <c r="CF98" s="214"/>
      <c r="CG98" s="214"/>
      <c r="CH98" s="214"/>
      <c r="CI98" s="214"/>
      <c r="CJ98" s="214"/>
      <c r="CK98" s="214"/>
      <c r="CL98" s="214"/>
      <c r="CM98" s="214"/>
      <c r="CN98" s="214"/>
      <c r="CO98" s="214"/>
      <c r="CP98" s="214"/>
      <c r="CQ98" s="214"/>
      <c r="CR98" s="214"/>
      <c r="CS98" s="214"/>
      <c r="CT98" s="214"/>
      <c r="CU98" s="214"/>
      <c r="CV98" s="214"/>
      <c r="CW98" s="214"/>
      <c r="CX98" s="214"/>
      <c r="CY98" s="214"/>
      <c r="CZ98" s="214"/>
      <c r="DA98" s="214"/>
      <c r="DB98" s="214"/>
      <c r="DC98" s="214"/>
      <c r="DD98" s="214"/>
      <c r="DE98" s="214"/>
      <c r="DF98" s="214"/>
      <c r="DG98" s="214"/>
      <c r="DH98" s="214"/>
      <c r="DI98" s="214"/>
      <c r="DJ98" s="214"/>
      <c r="DK98" s="214"/>
      <c r="DL98" s="214"/>
      <c r="DM98" s="214"/>
      <c r="DN98" s="214"/>
      <c r="DO98" s="214"/>
      <c r="DP98" s="214"/>
      <c r="DQ98" s="214"/>
      <c r="DR98" s="214"/>
      <c r="DS98" s="214"/>
      <c r="DT98" s="214"/>
      <c r="DU98" s="214"/>
      <c r="DV98" s="214"/>
      <c r="DW98" s="214"/>
      <c r="DX98" s="214"/>
      <c r="DY98" s="214"/>
      <c r="DZ98" s="214"/>
      <c r="EA98" s="214"/>
      <c r="EB98" s="214"/>
      <c r="EC98" s="214"/>
      <c r="ED98" s="214"/>
      <c r="EE98" s="214"/>
      <c r="EF98" s="214"/>
      <c r="EG98" s="214"/>
      <c r="EH98" s="214"/>
      <c r="EI98" s="214"/>
      <c r="EJ98" s="214"/>
      <c r="EK98" s="214"/>
      <c r="EL98" s="214"/>
      <c r="EM98" s="214"/>
      <c r="EN98" s="214"/>
      <c r="EO98" s="214"/>
      <c r="EP98" s="214"/>
      <c r="EQ98" s="214"/>
      <c r="ER98" s="214"/>
      <c r="ES98" s="214"/>
      <c r="ET98" s="214"/>
      <c r="EU98" s="214"/>
      <c r="EV98" s="214"/>
      <c r="EW98" s="214"/>
      <c r="EX98" s="214"/>
      <c r="EY98" s="214"/>
      <c r="EZ98" s="214"/>
      <c r="FA98" s="214"/>
      <c r="FB98" s="214"/>
      <c r="FC98" s="214"/>
      <c r="FD98" s="214"/>
      <c r="FE98" s="214"/>
      <c r="FF98" s="214"/>
      <c r="FG98" s="214"/>
      <c r="FH98" s="214"/>
      <c r="FI98" s="214"/>
      <c r="FJ98" s="214"/>
      <c r="FK98" s="214"/>
      <c r="FL98" s="214"/>
      <c r="FM98" s="214"/>
    </row>
    <row r="99" spans="1:169" x14ac:dyDescent="0.25">
      <c r="A99" s="464">
        <f>'Datos de condiciones'!A77</f>
        <v>74</v>
      </c>
      <c r="B99" s="465" t="str">
        <f>'Datos de condiciones'!B77</f>
        <v/>
      </c>
      <c r="C99" s="466" t="str">
        <f>'Datos de condiciones'!C77</f>
        <v/>
      </c>
      <c r="D99" s="467" t="str">
        <f>'Datos de condiciones'!D77</f>
        <v/>
      </c>
      <c r="E99" s="467" t="str">
        <f>'Datos de condiciones'!E77</f>
        <v/>
      </c>
      <c r="F99" s="467" t="str">
        <f>'Datos de condiciones'!F77</f>
        <v/>
      </c>
      <c r="G99" s="468" t="str">
        <f>'Datos de condiciones'!G77</f>
        <v/>
      </c>
      <c r="H99" s="463" t="str">
        <f>'CERTIFICADO 1'!D79</f>
        <v/>
      </c>
      <c r="I99" s="463" t="str">
        <f>'CERTIFICADO 1'!E79</f>
        <v/>
      </c>
      <c r="J99" s="469" t="str">
        <f>'CERTIFICADO 1'!F79</f>
        <v/>
      </c>
      <c r="K99" s="214"/>
      <c r="L99" s="470" t="str">
        <f t="shared" si="1"/>
        <v/>
      </c>
      <c r="M99" s="462" t="str">
        <f>'CERTIFICADO 1'!B79</f>
        <v/>
      </c>
      <c r="N99" s="463" t="str">
        <f>'CERTIFICADO 1'!C79</f>
        <v/>
      </c>
      <c r="O99" s="214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  <c r="AF99" s="214"/>
      <c r="AG99" s="214"/>
      <c r="AH99" s="214"/>
      <c r="AI99" s="214"/>
      <c r="AJ99" s="214"/>
      <c r="AK99" s="214"/>
      <c r="AL99" s="214"/>
      <c r="AM99" s="214"/>
      <c r="AN99" s="214"/>
      <c r="AO99" s="214"/>
      <c r="AP99" s="214"/>
      <c r="AQ99" s="214"/>
      <c r="AR99" s="214"/>
      <c r="AS99" s="214"/>
      <c r="AT99" s="214"/>
      <c r="AU99" s="214"/>
      <c r="AV99" s="214"/>
      <c r="AW99" s="214"/>
      <c r="AX99" s="214"/>
      <c r="AY99" s="214"/>
      <c r="AZ99" s="214"/>
      <c r="BA99" s="214"/>
      <c r="BB99" s="214"/>
      <c r="BC99" s="214"/>
      <c r="BD99" s="214"/>
      <c r="BE99" s="214"/>
      <c r="BF99" s="214"/>
      <c r="BG99" s="214"/>
      <c r="BH99" s="214"/>
      <c r="BI99" s="214"/>
      <c r="BJ99" s="214"/>
      <c r="BK99" s="214"/>
      <c r="BL99" s="214"/>
      <c r="BM99" s="214"/>
      <c r="BN99" s="214"/>
      <c r="BO99" s="214"/>
      <c r="BP99" s="214"/>
      <c r="BQ99" s="214"/>
      <c r="BR99" s="214"/>
      <c r="BS99" s="214"/>
      <c r="BT99" s="214"/>
      <c r="BU99" s="214"/>
      <c r="BV99" s="214"/>
      <c r="BW99" s="214"/>
      <c r="BX99" s="214"/>
      <c r="BY99" s="214"/>
      <c r="BZ99" s="214"/>
      <c r="CA99" s="214"/>
      <c r="CB99" s="214"/>
      <c r="CC99" s="214"/>
      <c r="CD99" s="214"/>
      <c r="CE99" s="214"/>
      <c r="CF99" s="214"/>
      <c r="CG99" s="214"/>
      <c r="CH99" s="214"/>
      <c r="CI99" s="214"/>
      <c r="CJ99" s="214"/>
      <c r="CK99" s="214"/>
      <c r="CL99" s="214"/>
      <c r="CM99" s="214"/>
      <c r="CN99" s="214"/>
      <c r="CO99" s="214"/>
      <c r="CP99" s="214"/>
      <c r="CQ99" s="214"/>
      <c r="CR99" s="214"/>
      <c r="CS99" s="214"/>
      <c r="CT99" s="214"/>
      <c r="CU99" s="214"/>
      <c r="CV99" s="214"/>
      <c r="CW99" s="214"/>
      <c r="CX99" s="214"/>
      <c r="CY99" s="214"/>
      <c r="CZ99" s="214"/>
      <c r="DA99" s="214"/>
      <c r="DB99" s="214"/>
      <c r="DC99" s="214"/>
      <c r="DD99" s="214"/>
      <c r="DE99" s="214"/>
      <c r="DF99" s="214"/>
      <c r="DG99" s="214"/>
      <c r="DH99" s="214"/>
      <c r="DI99" s="214"/>
      <c r="DJ99" s="214"/>
      <c r="DK99" s="214"/>
      <c r="DL99" s="214"/>
      <c r="DM99" s="214"/>
      <c r="DN99" s="214"/>
      <c r="DO99" s="214"/>
      <c r="DP99" s="214"/>
      <c r="DQ99" s="214"/>
      <c r="DR99" s="214"/>
      <c r="DS99" s="214"/>
      <c r="DT99" s="214"/>
      <c r="DU99" s="214"/>
      <c r="DV99" s="214"/>
      <c r="DW99" s="214"/>
      <c r="DX99" s="214"/>
      <c r="DY99" s="214"/>
      <c r="DZ99" s="214"/>
      <c r="EA99" s="214"/>
      <c r="EB99" s="214"/>
      <c r="EC99" s="214"/>
      <c r="ED99" s="214"/>
      <c r="EE99" s="214"/>
      <c r="EF99" s="214"/>
      <c r="EG99" s="214"/>
      <c r="EH99" s="214"/>
      <c r="EI99" s="214"/>
      <c r="EJ99" s="214"/>
      <c r="EK99" s="214"/>
      <c r="EL99" s="214"/>
      <c r="EM99" s="214"/>
      <c r="EN99" s="214"/>
      <c r="EO99" s="214"/>
      <c r="EP99" s="214"/>
      <c r="EQ99" s="214"/>
      <c r="ER99" s="214"/>
      <c r="ES99" s="214"/>
      <c r="ET99" s="214"/>
      <c r="EU99" s="214"/>
      <c r="EV99" s="214"/>
      <c r="EW99" s="214"/>
      <c r="EX99" s="214"/>
      <c r="EY99" s="214"/>
      <c r="EZ99" s="214"/>
      <c r="FA99" s="214"/>
      <c r="FB99" s="214"/>
      <c r="FC99" s="214"/>
      <c r="FD99" s="214"/>
      <c r="FE99" s="214"/>
      <c r="FF99" s="214"/>
      <c r="FG99" s="214"/>
      <c r="FH99" s="214"/>
      <c r="FI99" s="214"/>
      <c r="FJ99" s="214"/>
      <c r="FK99" s="214"/>
      <c r="FL99" s="214"/>
      <c r="FM99" s="214"/>
    </row>
    <row r="100" spans="1:169" x14ac:dyDescent="0.25">
      <c r="A100" s="464">
        <f>'Datos de condiciones'!A78</f>
        <v>75</v>
      </c>
      <c r="B100" s="465" t="str">
        <f>'Datos de condiciones'!B78</f>
        <v/>
      </c>
      <c r="C100" s="466" t="str">
        <f>'Datos de condiciones'!C78</f>
        <v/>
      </c>
      <c r="D100" s="467" t="str">
        <f>'Datos de condiciones'!D78</f>
        <v/>
      </c>
      <c r="E100" s="467" t="str">
        <f>'Datos de condiciones'!E78</f>
        <v/>
      </c>
      <c r="F100" s="467" t="str">
        <f>'Datos de condiciones'!F78</f>
        <v/>
      </c>
      <c r="G100" s="468" t="str">
        <f>'Datos de condiciones'!G78</f>
        <v/>
      </c>
      <c r="H100" s="463" t="str">
        <f>'CERTIFICADO 1'!D80</f>
        <v/>
      </c>
      <c r="I100" s="463" t="str">
        <f>'CERTIFICADO 1'!E80</f>
        <v/>
      </c>
      <c r="J100" s="469" t="str">
        <f>'CERTIFICADO 1'!F80</f>
        <v/>
      </c>
      <c r="K100" s="214"/>
      <c r="L100" s="470" t="str">
        <f t="shared" si="1"/>
        <v/>
      </c>
      <c r="M100" s="462" t="str">
        <f>'CERTIFICADO 1'!B80</f>
        <v/>
      </c>
      <c r="N100" s="463" t="str">
        <f>'CERTIFICADO 1'!C80</f>
        <v/>
      </c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  <c r="Y100" s="214"/>
      <c r="Z100" s="214"/>
      <c r="AA100" s="214"/>
      <c r="AB100" s="214"/>
      <c r="AC100" s="214"/>
      <c r="AD100" s="214"/>
      <c r="AE100" s="214"/>
      <c r="AF100" s="214"/>
      <c r="AG100" s="214"/>
      <c r="AH100" s="214"/>
      <c r="AI100" s="214"/>
      <c r="AJ100" s="214"/>
      <c r="AK100" s="214"/>
      <c r="AL100" s="214"/>
      <c r="AM100" s="214"/>
      <c r="AN100" s="214"/>
      <c r="AO100" s="214"/>
      <c r="AP100" s="214"/>
      <c r="AQ100" s="214"/>
      <c r="AR100" s="214"/>
      <c r="AS100" s="214"/>
      <c r="AT100" s="214"/>
      <c r="AU100" s="214"/>
      <c r="AV100" s="214"/>
      <c r="AW100" s="214"/>
      <c r="AX100" s="214"/>
      <c r="AY100" s="214"/>
      <c r="AZ100" s="214"/>
      <c r="BA100" s="214"/>
      <c r="BB100" s="214"/>
      <c r="BC100" s="214"/>
      <c r="BD100" s="214"/>
      <c r="BE100" s="214"/>
      <c r="BF100" s="214"/>
      <c r="BG100" s="214"/>
      <c r="BH100" s="214"/>
      <c r="BI100" s="214"/>
      <c r="BJ100" s="214"/>
      <c r="BK100" s="214"/>
      <c r="BL100" s="214"/>
      <c r="BM100" s="214"/>
      <c r="BN100" s="214"/>
      <c r="BO100" s="214"/>
      <c r="BP100" s="214"/>
      <c r="BQ100" s="214"/>
      <c r="BR100" s="214"/>
      <c r="BS100" s="214"/>
      <c r="BT100" s="214"/>
      <c r="BU100" s="214"/>
      <c r="BV100" s="214"/>
      <c r="BW100" s="214"/>
      <c r="BX100" s="214"/>
      <c r="BY100" s="214"/>
      <c r="BZ100" s="214"/>
      <c r="CA100" s="214"/>
      <c r="CB100" s="214"/>
      <c r="CC100" s="214"/>
      <c r="CD100" s="214"/>
      <c r="CE100" s="214"/>
      <c r="CF100" s="214"/>
      <c r="CG100" s="214"/>
      <c r="CH100" s="214"/>
      <c r="CI100" s="214"/>
      <c r="CJ100" s="214"/>
      <c r="CK100" s="214"/>
      <c r="CL100" s="214"/>
      <c r="CM100" s="214"/>
      <c r="CN100" s="214"/>
      <c r="CO100" s="214"/>
      <c r="CP100" s="214"/>
      <c r="CQ100" s="214"/>
      <c r="CR100" s="214"/>
      <c r="CS100" s="214"/>
      <c r="CT100" s="214"/>
      <c r="CU100" s="214"/>
      <c r="CV100" s="214"/>
      <c r="CW100" s="214"/>
      <c r="CX100" s="214"/>
      <c r="CY100" s="214"/>
      <c r="CZ100" s="214"/>
      <c r="DA100" s="214"/>
      <c r="DB100" s="214"/>
      <c r="DC100" s="214"/>
      <c r="DD100" s="214"/>
      <c r="DE100" s="214"/>
      <c r="DF100" s="214"/>
      <c r="DG100" s="214"/>
      <c r="DH100" s="214"/>
      <c r="DI100" s="214"/>
      <c r="DJ100" s="214"/>
      <c r="DK100" s="214"/>
      <c r="DL100" s="214"/>
      <c r="DM100" s="214"/>
      <c r="DN100" s="214"/>
      <c r="DO100" s="214"/>
      <c r="DP100" s="214"/>
      <c r="DQ100" s="214"/>
      <c r="DR100" s="214"/>
      <c r="DS100" s="214"/>
      <c r="DT100" s="214"/>
      <c r="DU100" s="214"/>
      <c r="DV100" s="214"/>
      <c r="DW100" s="214"/>
      <c r="DX100" s="214"/>
      <c r="DY100" s="214"/>
      <c r="DZ100" s="214"/>
      <c r="EA100" s="214"/>
      <c r="EB100" s="214"/>
      <c r="EC100" s="214"/>
      <c r="ED100" s="214"/>
      <c r="EE100" s="214"/>
      <c r="EF100" s="214"/>
      <c r="EG100" s="214"/>
      <c r="EH100" s="214"/>
      <c r="EI100" s="214"/>
      <c r="EJ100" s="214"/>
      <c r="EK100" s="214"/>
      <c r="EL100" s="214"/>
      <c r="EM100" s="214"/>
      <c r="EN100" s="214"/>
      <c r="EO100" s="214"/>
      <c r="EP100" s="214"/>
      <c r="EQ100" s="214"/>
      <c r="ER100" s="214"/>
      <c r="ES100" s="214"/>
      <c r="ET100" s="214"/>
      <c r="EU100" s="214"/>
      <c r="EV100" s="214"/>
      <c r="EW100" s="214"/>
      <c r="EX100" s="214"/>
      <c r="EY100" s="214"/>
      <c r="EZ100" s="214"/>
      <c r="FA100" s="214"/>
      <c r="FB100" s="214"/>
      <c r="FC100" s="214"/>
      <c r="FD100" s="214"/>
      <c r="FE100" s="214"/>
      <c r="FF100" s="214"/>
      <c r="FG100" s="214"/>
      <c r="FH100" s="214"/>
      <c r="FI100" s="214"/>
      <c r="FJ100" s="214"/>
      <c r="FK100" s="214"/>
      <c r="FL100" s="214"/>
      <c r="FM100" s="214"/>
    </row>
    <row r="101" spans="1:169" x14ac:dyDescent="0.25">
      <c r="A101" s="464">
        <f>'Datos de condiciones'!A79</f>
        <v>76</v>
      </c>
      <c r="B101" s="465" t="str">
        <f>'Datos de condiciones'!B79</f>
        <v/>
      </c>
      <c r="C101" s="466" t="str">
        <f>'Datos de condiciones'!C79</f>
        <v/>
      </c>
      <c r="D101" s="467" t="str">
        <f>'Datos de condiciones'!D79</f>
        <v/>
      </c>
      <c r="E101" s="467" t="str">
        <f>'Datos de condiciones'!E79</f>
        <v/>
      </c>
      <c r="F101" s="467" t="str">
        <f>'Datos de condiciones'!F79</f>
        <v/>
      </c>
      <c r="G101" s="468" t="str">
        <f>'Datos de condiciones'!G79</f>
        <v/>
      </c>
      <c r="H101" s="463" t="str">
        <f>'CERTIFICADO 1'!D81</f>
        <v/>
      </c>
      <c r="I101" s="463" t="str">
        <f>'CERTIFICADO 1'!E81</f>
        <v/>
      </c>
      <c r="J101" s="469" t="str">
        <f>'CERTIFICADO 1'!F81</f>
        <v/>
      </c>
      <c r="K101" s="214"/>
      <c r="L101" s="470" t="str">
        <f t="shared" si="1"/>
        <v/>
      </c>
      <c r="M101" s="462" t="str">
        <f>'CERTIFICADO 1'!B81</f>
        <v/>
      </c>
      <c r="N101" s="463" t="str">
        <f>'CERTIFICADO 1'!C81</f>
        <v/>
      </c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  <c r="Y101" s="214"/>
      <c r="Z101" s="214"/>
      <c r="AA101" s="214"/>
      <c r="AB101" s="214"/>
      <c r="AC101" s="214"/>
      <c r="AD101" s="214"/>
      <c r="AE101" s="214"/>
      <c r="AF101" s="214"/>
      <c r="AG101" s="214"/>
      <c r="AH101" s="214"/>
      <c r="AI101" s="214"/>
      <c r="AJ101" s="214"/>
      <c r="AK101" s="214"/>
      <c r="AL101" s="214"/>
      <c r="AM101" s="214"/>
      <c r="AN101" s="214"/>
      <c r="AO101" s="214"/>
      <c r="AP101" s="214"/>
      <c r="AQ101" s="214"/>
      <c r="AR101" s="214"/>
      <c r="AS101" s="214"/>
      <c r="AT101" s="214"/>
      <c r="AU101" s="214"/>
      <c r="AV101" s="214"/>
      <c r="AW101" s="214"/>
      <c r="AX101" s="214"/>
      <c r="AY101" s="214"/>
      <c r="AZ101" s="214"/>
      <c r="BA101" s="214"/>
      <c r="BB101" s="214"/>
      <c r="BC101" s="214"/>
      <c r="BD101" s="214"/>
      <c r="BE101" s="214"/>
      <c r="BF101" s="214"/>
      <c r="BG101" s="214"/>
      <c r="BH101" s="214"/>
      <c r="BI101" s="214"/>
      <c r="BJ101" s="214"/>
      <c r="BK101" s="214"/>
      <c r="BL101" s="214"/>
      <c r="BM101" s="214"/>
      <c r="BN101" s="214"/>
      <c r="BO101" s="214"/>
      <c r="BP101" s="214"/>
      <c r="BQ101" s="214"/>
      <c r="BR101" s="214"/>
      <c r="BS101" s="214"/>
      <c r="BT101" s="214"/>
      <c r="BU101" s="214"/>
      <c r="BV101" s="214"/>
      <c r="BW101" s="214"/>
      <c r="BX101" s="214"/>
      <c r="BY101" s="214"/>
      <c r="BZ101" s="214"/>
      <c r="CA101" s="214"/>
      <c r="CB101" s="214"/>
      <c r="CC101" s="214"/>
      <c r="CD101" s="214"/>
      <c r="CE101" s="214"/>
      <c r="CF101" s="214"/>
      <c r="CG101" s="214"/>
      <c r="CH101" s="214"/>
      <c r="CI101" s="214"/>
      <c r="CJ101" s="214"/>
      <c r="CK101" s="214"/>
      <c r="CL101" s="214"/>
      <c r="CM101" s="214"/>
      <c r="CN101" s="214"/>
      <c r="CO101" s="214"/>
      <c r="CP101" s="214"/>
      <c r="CQ101" s="214"/>
      <c r="CR101" s="214"/>
      <c r="CS101" s="214"/>
      <c r="CT101" s="214"/>
      <c r="CU101" s="214"/>
      <c r="CV101" s="214"/>
      <c r="CW101" s="214"/>
      <c r="CX101" s="214"/>
      <c r="CY101" s="214"/>
      <c r="CZ101" s="214"/>
      <c r="DA101" s="214"/>
      <c r="DB101" s="214"/>
      <c r="DC101" s="214"/>
      <c r="DD101" s="214"/>
      <c r="DE101" s="214"/>
      <c r="DF101" s="214"/>
      <c r="DG101" s="214"/>
      <c r="DH101" s="214"/>
      <c r="DI101" s="214"/>
      <c r="DJ101" s="214"/>
      <c r="DK101" s="214"/>
      <c r="DL101" s="214"/>
      <c r="DM101" s="214"/>
      <c r="DN101" s="214"/>
      <c r="DO101" s="214"/>
      <c r="DP101" s="214"/>
      <c r="DQ101" s="214"/>
      <c r="DR101" s="214"/>
      <c r="DS101" s="214"/>
      <c r="DT101" s="214"/>
      <c r="DU101" s="214"/>
      <c r="DV101" s="214"/>
      <c r="DW101" s="214"/>
      <c r="DX101" s="214"/>
      <c r="DY101" s="214"/>
      <c r="DZ101" s="214"/>
      <c r="EA101" s="214"/>
      <c r="EB101" s="214"/>
      <c r="EC101" s="214"/>
      <c r="ED101" s="214"/>
      <c r="EE101" s="214"/>
      <c r="EF101" s="214"/>
      <c r="EG101" s="214"/>
      <c r="EH101" s="214"/>
      <c r="EI101" s="214"/>
      <c r="EJ101" s="214"/>
      <c r="EK101" s="214"/>
      <c r="EL101" s="214"/>
      <c r="EM101" s="214"/>
      <c r="EN101" s="214"/>
      <c r="EO101" s="214"/>
      <c r="EP101" s="214"/>
      <c r="EQ101" s="214"/>
      <c r="ER101" s="214"/>
      <c r="ES101" s="214"/>
      <c r="ET101" s="214"/>
      <c r="EU101" s="214"/>
      <c r="EV101" s="214"/>
      <c r="EW101" s="214"/>
      <c r="EX101" s="214"/>
      <c r="EY101" s="214"/>
      <c r="EZ101" s="214"/>
      <c r="FA101" s="214"/>
      <c r="FB101" s="214"/>
      <c r="FC101" s="214"/>
      <c r="FD101" s="214"/>
      <c r="FE101" s="214"/>
      <c r="FF101" s="214"/>
      <c r="FG101" s="214"/>
      <c r="FH101" s="214"/>
      <c r="FI101" s="214"/>
      <c r="FJ101" s="214"/>
      <c r="FK101" s="214"/>
      <c r="FL101" s="214"/>
      <c r="FM101" s="214"/>
    </row>
    <row r="102" spans="1:169" x14ac:dyDescent="0.25">
      <c r="A102" s="464">
        <f>'Datos de condiciones'!A80</f>
        <v>77</v>
      </c>
      <c r="B102" s="465" t="str">
        <f>'Datos de condiciones'!B80</f>
        <v/>
      </c>
      <c r="C102" s="466" t="str">
        <f>'Datos de condiciones'!C80</f>
        <v/>
      </c>
      <c r="D102" s="467" t="str">
        <f>'Datos de condiciones'!D80</f>
        <v/>
      </c>
      <c r="E102" s="467" t="str">
        <f>'Datos de condiciones'!E80</f>
        <v/>
      </c>
      <c r="F102" s="467" t="str">
        <f>'Datos de condiciones'!F80</f>
        <v/>
      </c>
      <c r="G102" s="468" t="str">
        <f>'Datos de condiciones'!G80</f>
        <v/>
      </c>
      <c r="H102" s="463" t="str">
        <f>'CERTIFICADO 1'!D82</f>
        <v/>
      </c>
      <c r="I102" s="463" t="str">
        <f>'CERTIFICADO 1'!E82</f>
        <v/>
      </c>
      <c r="J102" s="469" t="str">
        <f>'CERTIFICADO 1'!F82</f>
        <v/>
      </c>
      <c r="K102" s="214"/>
      <c r="L102" s="470" t="str">
        <f t="shared" si="1"/>
        <v/>
      </c>
      <c r="M102" s="462" t="str">
        <f>'CERTIFICADO 1'!B82</f>
        <v/>
      </c>
      <c r="N102" s="463" t="str">
        <f>'CERTIFICADO 1'!C82</f>
        <v/>
      </c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  <c r="AA102" s="214"/>
      <c r="AB102" s="214"/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  <c r="AM102" s="214"/>
      <c r="AN102" s="214"/>
      <c r="AO102" s="214"/>
      <c r="AP102" s="214"/>
      <c r="AQ102" s="214"/>
      <c r="AR102" s="214"/>
      <c r="AS102" s="214"/>
      <c r="AT102" s="214"/>
      <c r="AU102" s="214"/>
      <c r="AV102" s="214"/>
      <c r="AW102" s="214"/>
      <c r="AX102" s="214"/>
      <c r="AY102" s="214"/>
      <c r="AZ102" s="214"/>
      <c r="BA102" s="214"/>
      <c r="BB102" s="214"/>
      <c r="BC102" s="214"/>
      <c r="BD102" s="214"/>
      <c r="BE102" s="214"/>
      <c r="BF102" s="214"/>
      <c r="BG102" s="214"/>
      <c r="BH102" s="214"/>
      <c r="BI102" s="214"/>
      <c r="BJ102" s="214"/>
      <c r="BK102" s="214"/>
      <c r="BL102" s="214"/>
      <c r="BM102" s="214"/>
      <c r="BN102" s="214"/>
      <c r="BO102" s="214"/>
      <c r="BP102" s="214"/>
      <c r="BQ102" s="214"/>
      <c r="BR102" s="214"/>
      <c r="BS102" s="214"/>
      <c r="BT102" s="214"/>
      <c r="BU102" s="214"/>
      <c r="BV102" s="214"/>
      <c r="BW102" s="214"/>
      <c r="BX102" s="214"/>
      <c r="BY102" s="214"/>
      <c r="BZ102" s="214"/>
      <c r="CA102" s="214"/>
      <c r="CB102" s="214"/>
      <c r="CC102" s="214"/>
      <c r="CD102" s="214"/>
      <c r="CE102" s="214"/>
      <c r="CF102" s="214"/>
      <c r="CG102" s="214"/>
      <c r="CH102" s="214"/>
      <c r="CI102" s="214"/>
      <c r="CJ102" s="214"/>
      <c r="CK102" s="214"/>
      <c r="CL102" s="214"/>
      <c r="CM102" s="214"/>
      <c r="CN102" s="214"/>
      <c r="CO102" s="214"/>
      <c r="CP102" s="214"/>
      <c r="CQ102" s="214"/>
      <c r="CR102" s="214"/>
      <c r="CS102" s="214"/>
      <c r="CT102" s="214"/>
      <c r="CU102" s="214"/>
      <c r="CV102" s="214"/>
      <c r="CW102" s="214"/>
      <c r="CX102" s="214"/>
      <c r="CY102" s="214"/>
      <c r="CZ102" s="214"/>
      <c r="DA102" s="214"/>
      <c r="DB102" s="214"/>
      <c r="DC102" s="214"/>
      <c r="DD102" s="214"/>
      <c r="DE102" s="214"/>
      <c r="DF102" s="214"/>
      <c r="DG102" s="214"/>
      <c r="DH102" s="214"/>
      <c r="DI102" s="214"/>
      <c r="DJ102" s="214"/>
      <c r="DK102" s="214"/>
      <c r="DL102" s="214"/>
      <c r="DM102" s="214"/>
      <c r="DN102" s="214"/>
      <c r="DO102" s="214"/>
      <c r="DP102" s="214"/>
      <c r="DQ102" s="214"/>
      <c r="DR102" s="214"/>
      <c r="DS102" s="214"/>
      <c r="DT102" s="214"/>
      <c r="DU102" s="214"/>
      <c r="DV102" s="214"/>
      <c r="DW102" s="214"/>
      <c r="DX102" s="214"/>
      <c r="DY102" s="214"/>
      <c r="DZ102" s="214"/>
      <c r="EA102" s="214"/>
      <c r="EB102" s="214"/>
      <c r="EC102" s="214"/>
      <c r="ED102" s="214"/>
      <c r="EE102" s="214"/>
      <c r="EF102" s="214"/>
      <c r="EG102" s="214"/>
      <c r="EH102" s="214"/>
      <c r="EI102" s="214"/>
      <c r="EJ102" s="214"/>
      <c r="EK102" s="214"/>
      <c r="EL102" s="214"/>
      <c r="EM102" s="214"/>
      <c r="EN102" s="214"/>
      <c r="EO102" s="214"/>
      <c r="EP102" s="214"/>
      <c r="EQ102" s="214"/>
      <c r="ER102" s="214"/>
      <c r="ES102" s="214"/>
      <c r="ET102" s="214"/>
      <c r="EU102" s="214"/>
      <c r="EV102" s="214"/>
      <c r="EW102" s="214"/>
      <c r="EX102" s="214"/>
      <c r="EY102" s="214"/>
      <c r="EZ102" s="214"/>
      <c r="FA102" s="214"/>
      <c r="FB102" s="214"/>
      <c r="FC102" s="214"/>
      <c r="FD102" s="214"/>
      <c r="FE102" s="214"/>
      <c r="FF102" s="214"/>
      <c r="FG102" s="214"/>
      <c r="FH102" s="214"/>
      <c r="FI102" s="214"/>
      <c r="FJ102" s="214"/>
      <c r="FK102" s="214"/>
      <c r="FL102" s="214"/>
      <c r="FM102" s="214"/>
    </row>
    <row r="103" spans="1:169" x14ac:dyDescent="0.25">
      <c r="A103" s="464">
        <f>'Datos de condiciones'!A81</f>
        <v>78</v>
      </c>
      <c r="B103" s="465" t="str">
        <f>'Datos de condiciones'!B81</f>
        <v/>
      </c>
      <c r="C103" s="466" t="str">
        <f>'Datos de condiciones'!C81</f>
        <v/>
      </c>
      <c r="D103" s="467" t="str">
        <f>'Datos de condiciones'!D81</f>
        <v/>
      </c>
      <c r="E103" s="467" t="str">
        <f>'Datos de condiciones'!E81</f>
        <v/>
      </c>
      <c r="F103" s="467" t="str">
        <f>'Datos de condiciones'!F81</f>
        <v/>
      </c>
      <c r="G103" s="468" t="str">
        <f>'Datos de condiciones'!G81</f>
        <v/>
      </c>
      <c r="H103" s="471" t="str">
        <f>'CERTIFICADO 1'!D83</f>
        <v/>
      </c>
      <c r="I103" s="471" t="str">
        <f>'CERTIFICADO 1'!E83</f>
        <v/>
      </c>
      <c r="J103" s="472" t="str">
        <f>'CERTIFICADO 1'!F83</f>
        <v/>
      </c>
      <c r="K103" s="214"/>
      <c r="L103" s="470" t="str">
        <f t="shared" si="1"/>
        <v/>
      </c>
      <c r="M103" s="462" t="str">
        <f>'CERTIFICADO 1'!B83</f>
        <v/>
      </c>
      <c r="N103" s="463" t="str">
        <f>'CERTIFICADO 1'!C83</f>
        <v/>
      </c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  <c r="AA103" s="214"/>
      <c r="AB103" s="214"/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  <c r="AM103" s="214"/>
      <c r="AN103" s="214"/>
      <c r="AO103" s="214"/>
      <c r="AP103" s="214"/>
      <c r="AQ103" s="214"/>
      <c r="AR103" s="214"/>
      <c r="AS103" s="214"/>
      <c r="AT103" s="214"/>
      <c r="AU103" s="214"/>
      <c r="AV103" s="214"/>
      <c r="AW103" s="214"/>
      <c r="AX103" s="214"/>
      <c r="AY103" s="214"/>
      <c r="AZ103" s="214"/>
      <c r="BA103" s="214"/>
      <c r="BB103" s="214"/>
      <c r="BC103" s="214"/>
      <c r="BD103" s="214"/>
      <c r="BE103" s="214"/>
      <c r="BF103" s="214"/>
      <c r="BG103" s="214"/>
      <c r="BH103" s="214"/>
      <c r="BI103" s="214"/>
      <c r="BJ103" s="214"/>
      <c r="BK103" s="214"/>
      <c r="BL103" s="214"/>
      <c r="BM103" s="214"/>
      <c r="BN103" s="214"/>
      <c r="BO103" s="214"/>
      <c r="BP103" s="214"/>
      <c r="BQ103" s="214"/>
      <c r="BR103" s="214"/>
      <c r="BS103" s="214"/>
      <c r="BT103" s="214"/>
      <c r="BU103" s="214"/>
      <c r="BV103" s="214"/>
      <c r="BW103" s="214"/>
      <c r="BX103" s="214"/>
      <c r="BY103" s="214"/>
      <c r="BZ103" s="214"/>
      <c r="CA103" s="214"/>
      <c r="CB103" s="214"/>
      <c r="CC103" s="214"/>
      <c r="CD103" s="214"/>
      <c r="CE103" s="214"/>
      <c r="CF103" s="214"/>
      <c r="CG103" s="214"/>
      <c r="CH103" s="214"/>
      <c r="CI103" s="214"/>
      <c r="CJ103" s="214"/>
      <c r="CK103" s="214"/>
      <c r="CL103" s="214"/>
      <c r="CM103" s="214"/>
      <c r="CN103" s="214"/>
      <c r="CO103" s="214"/>
      <c r="CP103" s="214"/>
      <c r="CQ103" s="214"/>
      <c r="CR103" s="214"/>
      <c r="CS103" s="214"/>
      <c r="CT103" s="214"/>
      <c r="CU103" s="214"/>
      <c r="CV103" s="214"/>
      <c r="CW103" s="214"/>
      <c r="CX103" s="214"/>
      <c r="CY103" s="214"/>
      <c r="CZ103" s="214"/>
      <c r="DA103" s="214"/>
      <c r="DB103" s="214"/>
      <c r="DC103" s="214"/>
      <c r="DD103" s="214"/>
      <c r="DE103" s="214"/>
      <c r="DF103" s="214"/>
      <c r="DG103" s="214"/>
      <c r="DH103" s="214"/>
      <c r="DI103" s="214"/>
      <c r="DJ103" s="214"/>
      <c r="DK103" s="214"/>
      <c r="DL103" s="214"/>
      <c r="DM103" s="214"/>
      <c r="DN103" s="214"/>
      <c r="DO103" s="214"/>
      <c r="DP103" s="214"/>
      <c r="DQ103" s="214"/>
      <c r="DR103" s="214"/>
      <c r="DS103" s="214"/>
      <c r="DT103" s="214"/>
      <c r="DU103" s="214"/>
      <c r="DV103" s="214"/>
      <c r="DW103" s="214"/>
      <c r="DX103" s="214"/>
      <c r="DY103" s="214"/>
      <c r="DZ103" s="214"/>
      <c r="EA103" s="214"/>
      <c r="EB103" s="214"/>
      <c r="EC103" s="214"/>
      <c r="ED103" s="214"/>
      <c r="EE103" s="214"/>
      <c r="EF103" s="214"/>
      <c r="EG103" s="214"/>
      <c r="EH103" s="214"/>
      <c r="EI103" s="214"/>
      <c r="EJ103" s="214"/>
      <c r="EK103" s="214"/>
      <c r="EL103" s="214"/>
      <c r="EM103" s="214"/>
      <c r="EN103" s="214"/>
      <c r="EO103" s="214"/>
      <c r="EP103" s="214"/>
      <c r="EQ103" s="214"/>
      <c r="ER103" s="214"/>
      <c r="ES103" s="214"/>
      <c r="ET103" s="214"/>
      <c r="EU103" s="214"/>
      <c r="EV103" s="214"/>
      <c r="EW103" s="214"/>
      <c r="EX103" s="214"/>
      <c r="EY103" s="214"/>
      <c r="EZ103" s="214"/>
      <c r="FA103" s="214"/>
      <c r="FB103" s="214"/>
      <c r="FC103" s="214"/>
      <c r="FD103" s="214"/>
      <c r="FE103" s="214"/>
      <c r="FF103" s="214"/>
      <c r="FG103" s="214"/>
      <c r="FH103" s="214"/>
      <c r="FI103" s="214"/>
      <c r="FJ103" s="214"/>
      <c r="FK103" s="214"/>
      <c r="FL103" s="214"/>
      <c r="FM103" s="214"/>
    </row>
    <row r="104" spans="1:169" x14ac:dyDescent="0.25">
      <c r="A104" s="464">
        <f>'Datos de condiciones'!A82</f>
        <v>79</v>
      </c>
      <c r="B104" s="465" t="str">
        <f>'Datos de condiciones'!B82</f>
        <v/>
      </c>
      <c r="C104" s="466" t="str">
        <f>'Datos de condiciones'!C82</f>
        <v/>
      </c>
      <c r="D104" s="467" t="str">
        <f>'Datos de condiciones'!D82</f>
        <v/>
      </c>
      <c r="E104" s="467" t="str">
        <f>'Datos de condiciones'!E82</f>
        <v/>
      </c>
      <c r="F104" s="467" t="str">
        <f>'Datos de condiciones'!F82</f>
        <v/>
      </c>
      <c r="G104" s="468" t="str">
        <f>'Datos de condiciones'!G82</f>
        <v/>
      </c>
      <c r="H104" s="471" t="str">
        <f>'CERTIFICADO 1'!D84</f>
        <v/>
      </c>
      <c r="I104" s="471" t="str">
        <f>'CERTIFICADO 1'!E84</f>
        <v/>
      </c>
      <c r="J104" s="472" t="str">
        <f>'CERTIFICADO 1'!F84</f>
        <v/>
      </c>
      <c r="K104" s="214"/>
      <c r="L104" s="470" t="str">
        <f t="shared" si="1"/>
        <v/>
      </c>
      <c r="M104" s="462" t="str">
        <f>'CERTIFICADO 1'!B84</f>
        <v/>
      </c>
      <c r="N104" s="463" t="str">
        <f>'CERTIFICADO 1'!C84</f>
        <v/>
      </c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  <c r="Y104" s="214"/>
      <c r="Z104" s="214"/>
      <c r="AA104" s="214"/>
      <c r="AB104" s="214"/>
      <c r="AC104" s="214"/>
      <c r="AD104" s="214"/>
      <c r="AE104" s="214"/>
      <c r="AF104" s="214"/>
      <c r="AG104" s="214"/>
      <c r="AH104" s="214"/>
      <c r="AI104" s="214"/>
      <c r="AJ104" s="214"/>
      <c r="AK104" s="214"/>
      <c r="AL104" s="214"/>
      <c r="AM104" s="214"/>
      <c r="AN104" s="214"/>
      <c r="AO104" s="214"/>
      <c r="AP104" s="214"/>
      <c r="AQ104" s="214"/>
      <c r="AR104" s="214"/>
      <c r="AS104" s="214"/>
      <c r="AT104" s="214"/>
      <c r="AU104" s="214"/>
      <c r="AV104" s="214"/>
      <c r="AW104" s="214"/>
      <c r="AX104" s="214"/>
      <c r="AY104" s="214"/>
      <c r="AZ104" s="214"/>
      <c r="BA104" s="214"/>
      <c r="BB104" s="214"/>
      <c r="BC104" s="214"/>
      <c r="BD104" s="214"/>
      <c r="BE104" s="214"/>
      <c r="BF104" s="214"/>
      <c r="BG104" s="214"/>
      <c r="BH104" s="214"/>
      <c r="BI104" s="214"/>
      <c r="BJ104" s="214"/>
      <c r="BK104" s="214"/>
      <c r="BL104" s="214"/>
      <c r="BM104" s="214"/>
      <c r="BN104" s="214"/>
      <c r="BO104" s="214"/>
      <c r="BP104" s="214"/>
      <c r="BQ104" s="214"/>
      <c r="BR104" s="214"/>
      <c r="BS104" s="214"/>
      <c r="BT104" s="214"/>
      <c r="BU104" s="214"/>
      <c r="BV104" s="214"/>
      <c r="BW104" s="214"/>
      <c r="BX104" s="214"/>
      <c r="BY104" s="214"/>
      <c r="BZ104" s="214"/>
      <c r="CA104" s="214"/>
      <c r="CB104" s="214"/>
      <c r="CC104" s="214"/>
      <c r="CD104" s="214"/>
      <c r="CE104" s="214"/>
      <c r="CF104" s="214"/>
      <c r="CG104" s="214"/>
      <c r="CH104" s="214"/>
      <c r="CI104" s="214"/>
      <c r="CJ104" s="214"/>
      <c r="CK104" s="214"/>
      <c r="CL104" s="214"/>
      <c r="CM104" s="214"/>
      <c r="CN104" s="214"/>
      <c r="CO104" s="214"/>
      <c r="CP104" s="214"/>
      <c r="CQ104" s="214"/>
      <c r="CR104" s="214"/>
      <c r="CS104" s="214"/>
      <c r="CT104" s="214"/>
      <c r="CU104" s="214"/>
      <c r="CV104" s="214"/>
      <c r="CW104" s="214"/>
      <c r="CX104" s="214"/>
      <c r="CY104" s="214"/>
      <c r="CZ104" s="214"/>
      <c r="DA104" s="214"/>
      <c r="DB104" s="214"/>
      <c r="DC104" s="214"/>
      <c r="DD104" s="214"/>
      <c r="DE104" s="214"/>
      <c r="DF104" s="214"/>
      <c r="DG104" s="214"/>
      <c r="DH104" s="214"/>
      <c r="DI104" s="214"/>
      <c r="DJ104" s="214"/>
      <c r="DK104" s="214"/>
      <c r="DL104" s="214"/>
      <c r="DM104" s="214"/>
      <c r="DN104" s="214"/>
      <c r="DO104" s="214"/>
      <c r="DP104" s="214"/>
      <c r="DQ104" s="214"/>
      <c r="DR104" s="214"/>
      <c r="DS104" s="214"/>
      <c r="DT104" s="214"/>
      <c r="DU104" s="214"/>
      <c r="DV104" s="214"/>
      <c r="DW104" s="214"/>
      <c r="DX104" s="214"/>
      <c r="DY104" s="214"/>
      <c r="DZ104" s="214"/>
      <c r="EA104" s="214"/>
      <c r="EB104" s="214"/>
      <c r="EC104" s="214"/>
      <c r="ED104" s="214"/>
      <c r="EE104" s="214"/>
      <c r="EF104" s="214"/>
      <c r="EG104" s="214"/>
      <c r="EH104" s="214"/>
      <c r="EI104" s="214"/>
      <c r="EJ104" s="214"/>
      <c r="EK104" s="214"/>
      <c r="EL104" s="214"/>
      <c r="EM104" s="214"/>
      <c r="EN104" s="214"/>
      <c r="EO104" s="214"/>
      <c r="EP104" s="214"/>
      <c r="EQ104" s="214"/>
      <c r="ER104" s="214"/>
      <c r="ES104" s="214"/>
      <c r="ET104" s="214"/>
      <c r="EU104" s="214"/>
      <c r="EV104" s="214"/>
      <c r="EW104" s="214"/>
      <c r="EX104" s="214"/>
      <c r="EY104" s="214"/>
      <c r="EZ104" s="214"/>
      <c r="FA104" s="214"/>
      <c r="FB104" s="214"/>
      <c r="FC104" s="214"/>
      <c r="FD104" s="214"/>
      <c r="FE104" s="214"/>
      <c r="FF104" s="214"/>
      <c r="FG104" s="214"/>
      <c r="FH104" s="214"/>
      <c r="FI104" s="214"/>
      <c r="FJ104" s="214"/>
      <c r="FK104" s="214"/>
      <c r="FL104" s="214"/>
      <c r="FM104" s="214"/>
    </row>
    <row r="105" spans="1:169" x14ac:dyDescent="0.25">
      <c r="A105" s="464">
        <f>'Datos de condiciones'!A83</f>
        <v>80</v>
      </c>
      <c r="B105" s="465" t="str">
        <f>'Datos de condiciones'!B83</f>
        <v/>
      </c>
      <c r="C105" s="466" t="str">
        <f>'Datos de condiciones'!C83</f>
        <v/>
      </c>
      <c r="D105" s="467" t="str">
        <f>'Datos de condiciones'!D83</f>
        <v/>
      </c>
      <c r="E105" s="467" t="str">
        <f>'Datos de condiciones'!E83</f>
        <v/>
      </c>
      <c r="F105" s="467" t="str">
        <f>'Datos de condiciones'!F83</f>
        <v/>
      </c>
      <c r="G105" s="468" t="str">
        <f>'Datos de condiciones'!G83</f>
        <v/>
      </c>
      <c r="H105" s="471" t="str">
        <f>'CERTIFICADO 1'!D85</f>
        <v/>
      </c>
      <c r="I105" s="471" t="str">
        <f>'CERTIFICADO 1'!E85</f>
        <v/>
      </c>
      <c r="J105" s="472" t="str">
        <f>'CERTIFICADO 1'!F85</f>
        <v/>
      </c>
      <c r="K105" s="214"/>
      <c r="L105" s="470" t="str">
        <f t="shared" si="1"/>
        <v/>
      </c>
      <c r="M105" s="462" t="str">
        <f>'CERTIFICADO 1'!B85</f>
        <v/>
      </c>
      <c r="N105" s="463" t="str">
        <f>'CERTIFICADO 1'!C85</f>
        <v/>
      </c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  <c r="Y105" s="214"/>
      <c r="Z105" s="214"/>
      <c r="AA105" s="214"/>
      <c r="AB105" s="214"/>
      <c r="AC105" s="214"/>
      <c r="AD105" s="214"/>
      <c r="AE105" s="214"/>
      <c r="AF105" s="214"/>
      <c r="AG105" s="214"/>
      <c r="AH105" s="214"/>
      <c r="AI105" s="214"/>
      <c r="AJ105" s="214"/>
      <c r="AK105" s="214"/>
      <c r="AL105" s="214"/>
      <c r="AM105" s="214"/>
      <c r="AN105" s="214"/>
      <c r="AO105" s="214"/>
      <c r="AP105" s="214"/>
      <c r="AQ105" s="214"/>
      <c r="AR105" s="214"/>
      <c r="AS105" s="214"/>
      <c r="AT105" s="214"/>
      <c r="AU105" s="214"/>
      <c r="AV105" s="214"/>
      <c r="AW105" s="214"/>
      <c r="AX105" s="214"/>
      <c r="AY105" s="214"/>
      <c r="AZ105" s="214"/>
      <c r="BA105" s="214"/>
      <c r="BB105" s="214"/>
      <c r="BC105" s="214"/>
      <c r="BD105" s="214"/>
      <c r="BE105" s="214"/>
      <c r="BF105" s="214"/>
      <c r="BG105" s="214"/>
      <c r="BH105" s="214"/>
      <c r="BI105" s="214"/>
      <c r="BJ105" s="214"/>
      <c r="BK105" s="214"/>
      <c r="BL105" s="214"/>
      <c r="BM105" s="214"/>
      <c r="BN105" s="214"/>
      <c r="BO105" s="214"/>
      <c r="BP105" s="214"/>
      <c r="BQ105" s="214"/>
      <c r="BR105" s="214"/>
      <c r="BS105" s="214"/>
      <c r="BT105" s="214"/>
      <c r="BU105" s="214"/>
      <c r="BV105" s="214"/>
      <c r="BW105" s="214"/>
      <c r="BX105" s="214"/>
      <c r="BY105" s="214"/>
      <c r="BZ105" s="214"/>
      <c r="CA105" s="214"/>
      <c r="CB105" s="214"/>
      <c r="CC105" s="214"/>
      <c r="CD105" s="214"/>
      <c r="CE105" s="214"/>
      <c r="CF105" s="214"/>
      <c r="CG105" s="214"/>
      <c r="CH105" s="214"/>
      <c r="CI105" s="214"/>
      <c r="CJ105" s="214"/>
      <c r="CK105" s="214"/>
      <c r="CL105" s="214"/>
      <c r="CM105" s="214"/>
      <c r="CN105" s="214"/>
      <c r="CO105" s="214"/>
      <c r="CP105" s="214"/>
      <c r="CQ105" s="214"/>
      <c r="CR105" s="214"/>
      <c r="CS105" s="214"/>
      <c r="CT105" s="214"/>
      <c r="CU105" s="214"/>
      <c r="CV105" s="214"/>
      <c r="CW105" s="214"/>
      <c r="CX105" s="214"/>
      <c r="CY105" s="214"/>
      <c r="CZ105" s="214"/>
      <c r="DA105" s="214"/>
      <c r="DB105" s="214"/>
      <c r="DC105" s="214"/>
      <c r="DD105" s="214"/>
      <c r="DE105" s="214"/>
      <c r="DF105" s="214"/>
      <c r="DG105" s="214"/>
      <c r="DH105" s="214"/>
      <c r="DI105" s="214"/>
      <c r="DJ105" s="214"/>
      <c r="DK105" s="214"/>
      <c r="DL105" s="214"/>
      <c r="DM105" s="214"/>
      <c r="DN105" s="214"/>
      <c r="DO105" s="214"/>
      <c r="DP105" s="214"/>
      <c r="DQ105" s="214"/>
      <c r="DR105" s="214"/>
      <c r="DS105" s="214"/>
      <c r="DT105" s="214"/>
      <c r="DU105" s="214"/>
      <c r="DV105" s="214"/>
      <c r="DW105" s="214"/>
      <c r="DX105" s="214"/>
      <c r="DY105" s="214"/>
      <c r="DZ105" s="214"/>
      <c r="EA105" s="214"/>
      <c r="EB105" s="214"/>
      <c r="EC105" s="214"/>
      <c r="ED105" s="214"/>
      <c r="EE105" s="214"/>
      <c r="EF105" s="214"/>
      <c r="EG105" s="214"/>
      <c r="EH105" s="214"/>
      <c r="EI105" s="214"/>
      <c r="EJ105" s="214"/>
      <c r="EK105" s="214"/>
      <c r="EL105" s="214"/>
      <c r="EM105" s="214"/>
      <c r="EN105" s="214"/>
      <c r="EO105" s="214"/>
      <c r="EP105" s="214"/>
      <c r="EQ105" s="214"/>
      <c r="ER105" s="214"/>
      <c r="ES105" s="214"/>
      <c r="ET105" s="214"/>
      <c r="EU105" s="214"/>
      <c r="EV105" s="214"/>
      <c r="EW105" s="214"/>
      <c r="EX105" s="214"/>
      <c r="EY105" s="214"/>
      <c r="EZ105" s="214"/>
      <c r="FA105" s="214"/>
      <c r="FB105" s="214"/>
      <c r="FC105" s="214"/>
      <c r="FD105" s="214"/>
      <c r="FE105" s="214"/>
      <c r="FF105" s="214"/>
      <c r="FG105" s="214"/>
      <c r="FH105" s="214"/>
      <c r="FI105" s="214"/>
      <c r="FJ105" s="214"/>
      <c r="FK105" s="214"/>
      <c r="FL105" s="214"/>
      <c r="FM105" s="214"/>
    </row>
    <row r="106" spans="1:169" x14ac:dyDescent="0.25">
      <c r="A106" s="464">
        <f>'Datos de condiciones'!A84</f>
        <v>81</v>
      </c>
      <c r="B106" s="465" t="str">
        <f>'Datos de condiciones'!B84</f>
        <v/>
      </c>
      <c r="C106" s="466" t="str">
        <f>'Datos de condiciones'!C84</f>
        <v/>
      </c>
      <c r="D106" s="467" t="str">
        <f>'Datos de condiciones'!D84</f>
        <v/>
      </c>
      <c r="E106" s="467" t="str">
        <f>'Datos de condiciones'!E84</f>
        <v/>
      </c>
      <c r="F106" s="467" t="str">
        <f>'Datos de condiciones'!F84</f>
        <v/>
      </c>
      <c r="G106" s="468" t="str">
        <f>'Datos de condiciones'!G84</f>
        <v/>
      </c>
      <c r="H106" s="471" t="str">
        <f>'CERTIFICADO 1'!D86</f>
        <v/>
      </c>
      <c r="I106" s="471" t="str">
        <f>'CERTIFICADO 1'!E86</f>
        <v/>
      </c>
      <c r="J106" s="472" t="str">
        <f>'CERTIFICADO 1'!F86</f>
        <v/>
      </c>
      <c r="K106" s="214"/>
      <c r="L106" s="470" t="str">
        <f t="shared" si="1"/>
        <v/>
      </c>
      <c r="M106" s="462" t="str">
        <f>'CERTIFICADO 1'!B86</f>
        <v/>
      </c>
      <c r="N106" s="463" t="str">
        <f>'CERTIFICADO 1'!C86</f>
        <v/>
      </c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  <c r="AA106" s="214"/>
      <c r="AB106" s="214"/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  <c r="AM106" s="214"/>
      <c r="AN106" s="214"/>
      <c r="AO106" s="214"/>
      <c r="AP106" s="214"/>
      <c r="AQ106" s="214"/>
      <c r="AR106" s="214"/>
      <c r="AS106" s="214"/>
      <c r="AT106" s="214"/>
      <c r="AU106" s="214"/>
      <c r="AV106" s="214"/>
      <c r="AW106" s="214"/>
      <c r="AX106" s="214"/>
      <c r="AY106" s="214"/>
      <c r="AZ106" s="214"/>
      <c r="BA106" s="214"/>
      <c r="BB106" s="214"/>
      <c r="BC106" s="214"/>
      <c r="BD106" s="214"/>
      <c r="BE106" s="214"/>
      <c r="BF106" s="214"/>
      <c r="BG106" s="214"/>
      <c r="BH106" s="214"/>
      <c r="BI106" s="214"/>
      <c r="BJ106" s="214"/>
      <c r="BK106" s="214"/>
      <c r="BL106" s="214"/>
      <c r="BM106" s="214"/>
      <c r="BN106" s="214"/>
      <c r="BO106" s="214"/>
      <c r="BP106" s="214"/>
      <c r="BQ106" s="214"/>
      <c r="BR106" s="214"/>
      <c r="BS106" s="214"/>
      <c r="BT106" s="214"/>
      <c r="BU106" s="214"/>
      <c r="BV106" s="214"/>
      <c r="BW106" s="214"/>
      <c r="BX106" s="214"/>
      <c r="BY106" s="214"/>
      <c r="BZ106" s="214"/>
      <c r="CA106" s="214"/>
      <c r="CB106" s="214"/>
      <c r="CC106" s="214"/>
      <c r="CD106" s="214"/>
      <c r="CE106" s="214"/>
      <c r="CF106" s="214"/>
      <c r="CG106" s="214"/>
      <c r="CH106" s="214"/>
      <c r="CI106" s="214"/>
      <c r="CJ106" s="214"/>
      <c r="CK106" s="214"/>
      <c r="CL106" s="214"/>
      <c r="CM106" s="214"/>
      <c r="CN106" s="214"/>
      <c r="CO106" s="214"/>
      <c r="CP106" s="214"/>
      <c r="CQ106" s="214"/>
      <c r="CR106" s="214"/>
      <c r="CS106" s="214"/>
      <c r="CT106" s="214"/>
      <c r="CU106" s="214"/>
      <c r="CV106" s="214"/>
      <c r="CW106" s="214"/>
      <c r="CX106" s="214"/>
      <c r="CY106" s="214"/>
      <c r="CZ106" s="214"/>
      <c r="DA106" s="214"/>
      <c r="DB106" s="214"/>
      <c r="DC106" s="214"/>
      <c r="DD106" s="214"/>
      <c r="DE106" s="214"/>
      <c r="DF106" s="214"/>
      <c r="DG106" s="214"/>
      <c r="DH106" s="214"/>
      <c r="DI106" s="214"/>
      <c r="DJ106" s="214"/>
      <c r="DK106" s="214"/>
      <c r="DL106" s="214"/>
      <c r="DM106" s="214"/>
      <c r="DN106" s="214"/>
      <c r="DO106" s="214"/>
      <c r="DP106" s="214"/>
      <c r="DQ106" s="214"/>
      <c r="DR106" s="214"/>
      <c r="DS106" s="214"/>
      <c r="DT106" s="214"/>
      <c r="DU106" s="214"/>
      <c r="DV106" s="214"/>
      <c r="DW106" s="214"/>
      <c r="DX106" s="214"/>
      <c r="DY106" s="214"/>
      <c r="DZ106" s="214"/>
      <c r="EA106" s="214"/>
      <c r="EB106" s="214"/>
      <c r="EC106" s="214"/>
      <c r="ED106" s="214"/>
      <c r="EE106" s="214"/>
      <c r="EF106" s="214"/>
      <c r="EG106" s="214"/>
      <c r="EH106" s="214"/>
      <c r="EI106" s="214"/>
      <c r="EJ106" s="214"/>
      <c r="EK106" s="214"/>
      <c r="EL106" s="214"/>
      <c r="EM106" s="214"/>
      <c r="EN106" s="214"/>
      <c r="EO106" s="214"/>
      <c r="EP106" s="214"/>
      <c r="EQ106" s="214"/>
      <c r="ER106" s="214"/>
      <c r="ES106" s="214"/>
      <c r="ET106" s="214"/>
      <c r="EU106" s="214"/>
      <c r="EV106" s="214"/>
      <c r="EW106" s="214"/>
      <c r="EX106" s="214"/>
      <c r="EY106" s="214"/>
      <c r="EZ106" s="214"/>
      <c r="FA106" s="214"/>
      <c r="FB106" s="214"/>
      <c r="FC106" s="214"/>
      <c r="FD106" s="214"/>
      <c r="FE106" s="214"/>
      <c r="FF106" s="214"/>
      <c r="FG106" s="214"/>
      <c r="FH106" s="214"/>
      <c r="FI106" s="214"/>
      <c r="FJ106" s="214"/>
      <c r="FK106" s="214"/>
      <c r="FL106" s="214"/>
      <c r="FM106" s="214"/>
    </row>
    <row r="107" spans="1:169" x14ac:dyDescent="0.25">
      <c r="A107" s="464">
        <f>'Datos de condiciones'!A85</f>
        <v>82</v>
      </c>
      <c r="B107" s="465" t="str">
        <f>'Datos de condiciones'!B85</f>
        <v/>
      </c>
      <c r="C107" s="466" t="str">
        <f>'Datos de condiciones'!C85</f>
        <v/>
      </c>
      <c r="D107" s="467" t="str">
        <f>'Datos de condiciones'!D85</f>
        <v/>
      </c>
      <c r="E107" s="467" t="str">
        <f>'Datos de condiciones'!E85</f>
        <v/>
      </c>
      <c r="F107" s="467" t="str">
        <f>'Datos de condiciones'!F85</f>
        <v/>
      </c>
      <c r="G107" s="468" t="str">
        <f>'Datos de condiciones'!G85</f>
        <v/>
      </c>
      <c r="H107" s="471" t="str">
        <f>'CERTIFICADO 1'!D87</f>
        <v/>
      </c>
      <c r="I107" s="471" t="str">
        <f>'CERTIFICADO 1'!E87</f>
        <v/>
      </c>
      <c r="J107" s="472" t="str">
        <f>'CERTIFICADO 1'!F87</f>
        <v/>
      </c>
      <c r="K107" s="214"/>
      <c r="L107" s="470" t="str">
        <f t="shared" si="1"/>
        <v/>
      </c>
      <c r="M107" s="462" t="str">
        <f>'CERTIFICADO 1'!B87</f>
        <v/>
      </c>
      <c r="N107" s="463" t="str">
        <f>'CERTIFICADO 1'!C87</f>
        <v/>
      </c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  <c r="Y107" s="214"/>
      <c r="Z107" s="214"/>
      <c r="AA107" s="214"/>
      <c r="AB107" s="214"/>
      <c r="AC107" s="214"/>
      <c r="AD107" s="214"/>
      <c r="AE107" s="214"/>
      <c r="AF107" s="214"/>
      <c r="AG107" s="214"/>
      <c r="AH107" s="214"/>
      <c r="AI107" s="214"/>
      <c r="AJ107" s="214"/>
      <c r="AK107" s="214"/>
      <c r="AL107" s="214"/>
      <c r="AM107" s="214"/>
      <c r="AN107" s="214"/>
      <c r="AO107" s="214"/>
      <c r="AP107" s="214"/>
      <c r="AQ107" s="214"/>
      <c r="AR107" s="214"/>
      <c r="AS107" s="214"/>
      <c r="AT107" s="214"/>
      <c r="AU107" s="214"/>
      <c r="AV107" s="214"/>
      <c r="AW107" s="214"/>
      <c r="AX107" s="214"/>
      <c r="AY107" s="214"/>
      <c r="AZ107" s="214"/>
      <c r="BA107" s="214"/>
      <c r="BB107" s="214"/>
      <c r="BC107" s="214"/>
      <c r="BD107" s="214"/>
      <c r="BE107" s="214"/>
      <c r="BF107" s="214"/>
      <c r="BG107" s="214"/>
      <c r="BH107" s="214"/>
      <c r="BI107" s="214"/>
      <c r="BJ107" s="214"/>
      <c r="BK107" s="214"/>
      <c r="BL107" s="214"/>
      <c r="BM107" s="214"/>
      <c r="BN107" s="214"/>
      <c r="BO107" s="214"/>
      <c r="BP107" s="214"/>
      <c r="BQ107" s="214"/>
      <c r="BR107" s="214"/>
      <c r="BS107" s="214"/>
      <c r="BT107" s="214"/>
      <c r="BU107" s="214"/>
      <c r="BV107" s="214"/>
      <c r="BW107" s="214"/>
      <c r="BX107" s="214"/>
      <c r="BY107" s="214"/>
      <c r="BZ107" s="214"/>
      <c r="CA107" s="214"/>
      <c r="CB107" s="214"/>
      <c r="CC107" s="214"/>
      <c r="CD107" s="214"/>
      <c r="CE107" s="214"/>
      <c r="CF107" s="214"/>
      <c r="CG107" s="214"/>
      <c r="CH107" s="214"/>
      <c r="CI107" s="214"/>
      <c r="CJ107" s="214"/>
      <c r="CK107" s="214"/>
      <c r="CL107" s="214"/>
      <c r="CM107" s="214"/>
      <c r="CN107" s="214"/>
      <c r="CO107" s="214"/>
      <c r="CP107" s="214"/>
      <c r="CQ107" s="214"/>
      <c r="CR107" s="214"/>
      <c r="CS107" s="214"/>
      <c r="CT107" s="214"/>
      <c r="CU107" s="214"/>
      <c r="CV107" s="214"/>
      <c r="CW107" s="214"/>
      <c r="CX107" s="214"/>
      <c r="CY107" s="214"/>
      <c r="CZ107" s="214"/>
      <c r="DA107" s="214"/>
      <c r="DB107" s="214"/>
      <c r="DC107" s="214"/>
      <c r="DD107" s="214"/>
      <c r="DE107" s="214"/>
      <c r="DF107" s="214"/>
      <c r="DG107" s="214"/>
      <c r="DH107" s="214"/>
      <c r="DI107" s="214"/>
      <c r="DJ107" s="214"/>
      <c r="DK107" s="214"/>
      <c r="DL107" s="214"/>
      <c r="DM107" s="214"/>
      <c r="DN107" s="214"/>
      <c r="DO107" s="214"/>
      <c r="DP107" s="214"/>
      <c r="DQ107" s="214"/>
      <c r="DR107" s="214"/>
      <c r="DS107" s="214"/>
      <c r="DT107" s="214"/>
      <c r="DU107" s="214"/>
      <c r="DV107" s="214"/>
      <c r="DW107" s="214"/>
      <c r="DX107" s="214"/>
      <c r="DY107" s="214"/>
      <c r="DZ107" s="214"/>
      <c r="EA107" s="214"/>
      <c r="EB107" s="214"/>
      <c r="EC107" s="214"/>
      <c r="ED107" s="214"/>
      <c r="EE107" s="214"/>
      <c r="EF107" s="214"/>
      <c r="EG107" s="214"/>
      <c r="EH107" s="214"/>
      <c r="EI107" s="214"/>
      <c r="EJ107" s="214"/>
      <c r="EK107" s="214"/>
      <c r="EL107" s="214"/>
      <c r="EM107" s="214"/>
      <c r="EN107" s="214"/>
      <c r="EO107" s="214"/>
      <c r="EP107" s="214"/>
      <c r="EQ107" s="214"/>
      <c r="ER107" s="214"/>
      <c r="ES107" s="214"/>
      <c r="ET107" s="214"/>
      <c r="EU107" s="214"/>
      <c r="EV107" s="214"/>
      <c r="EW107" s="214"/>
      <c r="EX107" s="214"/>
      <c r="EY107" s="214"/>
      <c r="EZ107" s="214"/>
      <c r="FA107" s="214"/>
      <c r="FB107" s="214"/>
      <c r="FC107" s="214"/>
      <c r="FD107" s="214"/>
      <c r="FE107" s="214"/>
      <c r="FF107" s="214"/>
      <c r="FG107" s="214"/>
      <c r="FH107" s="214"/>
      <c r="FI107" s="214"/>
      <c r="FJ107" s="214"/>
      <c r="FK107" s="214"/>
      <c r="FL107" s="214"/>
      <c r="FM107" s="214"/>
    </row>
    <row r="108" spans="1:169" x14ac:dyDescent="0.25">
      <c r="A108" s="464">
        <f>'Datos de condiciones'!A86</f>
        <v>83</v>
      </c>
      <c r="B108" s="465" t="str">
        <f>'Datos de condiciones'!B86</f>
        <v/>
      </c>
      <c r="C108" s="466" t="str">
        <f>'Datos de condiciones'!C86</f>
        <v/>
      </c>
      <c r="D108" s="467" t="str">
        <f>'Datos de condiciones'!D86</f>
        <v/>
      </c>
      <c r="E108" s="467" t="str">
        <f>'Datos de condiciones'!E86</f>
        <v/>
      </c>
      <c r="F108" s="467" t="str">
        <f>'Datos de condiciones'!F86</f>
        <v/>
      </c>
      <c r="G108" s="468" t="str">
        <f>'Datos de condiciones'!G86</f>
        <v/>
      </c>
      <c r="H108" s="471" t="str">
        <f>'CERTIFICADO 1'!D88</f>
        <v/>
      </c>
      <c r="I108" s="471" t="str">
        <f>'CERTIFICADO 1'!E88</f>
        <v/>
      </c>
      <c r="J108" s="472" t="str">
        <f>'CERTIFICADO 1'!F88</f>
        <v/>
      </c>
      <c r="K108" s="214"/>
      <c r="L108" s="470" t="str">
        <f t="shared" si="1"/>
        <v/>
      </c>
      <c r="M108" s="462" t="str">
        <f>'CERTIFICADO 1'!B88</f>
        <v/>
      </c>
      <c r="N108" s="463" t="str">
        <f>'CERTIFICADO 1'!C88</f>
        <v/>
      </c>
      <c r="O108" s="214"/>
      <c r="P108" s="214"/>
      <c r="Q108" s="214"/>
      <c r="R108" s="214"/>
      <c r="S108" s="214"/>
      <c r="T108" s="214"/>
      <c r="U108" s="214"/>
      <c r="V108" s="214"/>
      <c r="W108" s="214"/>
      <c r="X108" s="214"/>
      <c r="Y108" s="214"/>
      <c r="Z108" s="214"/>
      <c r="AA108" s="214"/>
      <c r="AB108" s="214"/>
      <c r="AC108" s="214"/>
      <c r="AD108" s="214"/>
      <c r="AE108" s="214"/>
      <c r="AF108" s="214"/>
      <c r="AG108" s="214"/>
      <c r="AH108" s="214"/>
      <c r="AI108" s="214"/>
      <c r="AJ108" s="214"/>
      <c r="AK108" s="214"/>
      <c r="AL108" s="214"/>
      <c r="AM108" s="214"/>
      <c r="AN108" s="214"/>
      <c r="AO108" s="214"/>
      <c r="AP108" s="214"/>
      <c r="AQ108" s="214"/>
      <c r="AR108" s="214"/>
      <c r="AS108" s="214"/>
      <c r="AT108" s="214"/>
      <c r="AU108" s="214"/>
      <c r="AV108" s="214"/>
      <c r="AW108" s="214"/>
      <c r="AX108" s="214"/>
      <c r="AY108" s="214"/>
      <c r="AZ108" s="214"/>
      <c r="BA108" s="214"/>
      <c r="BB108" s="214"/>
      <c r="BC108" s="214"/>
      <c r="BD108" s="214"/>
      <c r="BE108" s="214"/>
      <c r="BF108" s="214"/>
      <c r="BG108" s="214"/>
      <c r="BH108" s="214"/>
      <c r="BI108" s="214"/>
      <c r="BJ108" s="214"/>
      <c r="BK108" s="214"/>
      <c r="BL108" s="214"/>
      <c r="BM108" s="214"/>
      <c r="BN108" s="214"/>
      <c r="BO108" s="214"/>
      <c r="BP108" s="214"/>
      <c r="BQ108" s="214"/>
      <c r="BR108" s="214"/>
      <c r="BS108" s="214"/>
      <c r="BT108" s="214"/>
      <c r="BU108" s="214"/>
      <c r="BV108" s="214"/>
      <c r="BW108" s="214"/>
      <c r="BX108" s="214"/>
      <c r="BY108" s="214"/>
      <c r="BZ108" s="214"/>
      <c r="CA108" s="214"/>
      <c r="CB108" s="214"/>
      <c r="CC108" s="214"/>
      <c r="CD108" s="214"/>
      <c r="CE108" s="214"/>
      <c r="CF108" s="214"/>
      <c r="CG108" s="214"/>
      <c r="CH108" s="214"/>
      <c r="CI108" s="214"/>
      <c r="CJ108" s="214"/>
      <c r="CK108" s="214"/>
      <c r="CL108" s="214"/>
      <c r="CM108" s="214"/>
      <c r="CN108" s="214"/>
      <c r="CO108" s="214"/>
      <c r="CP108" s="214"/>
      <c r="CQ108" s="214"/>
      <c r="CR108" s="214"/>
      <c r="CS108" s="214"/>
      <c r="CT108" s="214"/>
      <c r="CU108" s="214"/>
      <c r="CV108" s="214"/>
      <c r="CW108" s="214"/>
      <c r="CX108" s="214"/>
      <c r="CY108" s="214"/>
      <c r="CZ108" s="214"/>
      <c r="DA108" s="214"/>
      <c r="DB108" s="214"/>
      <c r="DC108" s="214"/>
      <c r="DD108" s="214"/>
      <c r="DE108" s="214"/>
      <c r="DF108" s="214"/>
      <c r="DG108" s="214"/>
      <c r="DH108" s="214"/>
      <c r="DI108" s="214"/>
      <c r="DJ108" s="214"/>
      <c r="DK108" s="214"/>
      <c r="DL108" s="214"/>
      <c r="DM108" s="214"/>
      <c r="DN108" s="214"/>
      <c r="DO108" s="214"/>
      <c r="DP108" s="214"/>
      <c r="DQ108" s="214"/>
      <c r="DR108" s="214"/>
      <c r="DS108" s="214"/>
      <c r="DT108" s="214"/>
      <c r="DU108" s="214"/>
      <c r="DV108" s="214"/>
      <c r="DW108" s="214"/>
      <c r="DX108" s="214"/>
      <c r="DY108" s="214"/>
      <c r="DZ108" s="214"/>
      <c r="EA108" s="214"/>
      <c r="EB108" s="214"/>
      <c r="EC108" s="214"/>
      <c r="ED108" s="214"/>
      <c r="EE108" s="214"/>
      <c r="EF108" s="214"/>
      <c r="EG108" s="214"/>
      <c r="EH108" s="214"/>
      <c r="EI108" s="214"/>
      <c r="EJ108" s="214"/>
      <c r="EK108" s="214"/>
      <c r="EL108" s="214"/>
      <c r="EM108" s="214"/>
      <c r="EN108" s="214"/>
      <c r="EO108" s="214"/>
      <c r="EP108" s="214"/>
      <c r="EQ108" s="214"/>
      <c r="ER108" s="214"/>
      <c r="ES108" s="214"/>
      <c r="ET108" s="214"/>
      <c r="EU108" s="214"/>
      <c r="EV108" s="214"/>
      <c r="EW108" s="214"/>
      <c r="EX108" s="214"/>
      <c r="EY108" s="214"/>
      <c r="EZ108" s="214"/>
      <c r="FA108" s="214"/>
      <c r="FB108" s="214"/>
      <c r="FC108" s="214"/>
      <c r="FD108" s="214"/>
      <c r="FE108" s="214"/>
      <c r="FF108" s="214"/>
      <c r="FG108" s="214"/>
      <c r="FH108" s="214"/>
      <c r="FI108" s="214"/>
      <c r="FJ108" s="214"/>
      <c r="FK108" s="214"/>
      <c r="FL108" s="214"/>
      <c r="FM108" s="214"/>
    </row>
    <row r="109" spans="1:169" x14ac:dyDescent="0.25">
      <c r="A109" s="464">
        <f>'Datos de condiciones'!A87</f>
        <v>84</v>
      </c>
      <c r="B109" s="465" t="str">
        <f>'Datos de condiciones'!B87</f>
        <v/>
      </c>
      <c r="C109" s="466" t="str">
        <f>'Datos de condiciones'!C87</f>
        <v/>
      </c>
      <c r="D109" s="467" t="str">
        <f>'Datos de condiciones'!D87</f>
        <v/>
      </c>
      <c r="E109" s="467" t="str">
        <f>'Datos de condiciones'!E87</f>
        <v/>
      </c>
      <c r="F109" s="467" t="str">
        <f>'Datos de condiciones'!F87</f>
        <v/>
      </c>
      <c r="G109" s="468" t="str">
        <f>'Datos de condiciones'!G87</f>
        <v/>
      </c>
      <c r="H109" s="471" t="str">
        <f>'CERTIFICADO 1'!D89</f>
        <v/>
      </c>
      <c r="I109" s="471" t="str">
        <f>'CERTIFICADO 1'!E89</f>
        <v/>
      </c>
      <c r="J109" s="472" t="str">
        <f>'CERTIFICADO 1'!F89</f>
        <v/>
      </c>
      <c r="K109" s="214"/>
      <c r="L109" s="470" t="str">
        <f t="shared" si="1"/>
        <v/>
      </c>
      <c r="M109" s="462" t="str">
        <f>'CERTIFICADO 1'!B89</f>
        <v/>
      </c>
      <c r="N109" s="463" t="str">
        <f>'CERTIFICADO 1'!C89</f>
        <v/>
      </c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  <c r="AA109" s="214"/>
      <c r="AB109" s="214"/>
      <c r="AC109" s="214"/>
      <c r="AD109" s="214"/>
      <c r="AE109" s="214"/>
      <c r="AF109" s="214"/>
      <c r="AG109" s="214"/>
      <c r="AH109" s="214"/>
      <c r="AI109" s="214"/>
      <c r="AJ109" s="214"/>
      <c r="AK109" s="214"/>
      <c r="AL109" s="214"/>
      <c r="AM109" s="214"/>
      <c r="AN109" s="214"/>
      <c r="AO109" s="214"/>
      <c r="AP109" s="214"/>
      <c r="AQ109" s="214"/>
      <c r="AR109" s="214"/>
      <c r="AS109" s="214"/>
      <c r="AT109" s="214"/>
      <c r="AU109" s="214"/>
      <c r="AV109" s="214"/>
      <c r="AW109" s="214"/>
      <c r="AX109" s="214"/>
      <c r="AY109" s="214"/>
      <c r="AZ109" s="214"/>
      <c r="BA109" s="214"/>
      <c r="BB109" s="214"/>
      <c r="BC109" s="214"/>
      <c r="BD109" s="214"/>
      <c r="BE109" s="214"/>
      <c r="BF109" s="214"/>
      <c r="BG109" s="214"/>
      <c r="BH109" s="214"/>
      <c r="BI109" s="214"/>
      <c r="BJ109" s="214"/>
      <c r="BK109" s="214"/>
      <c r="BL109" s="214"/>
      <c r="BM109" s="214"/>
      <c r="BN109" s="214"/>
      <c r="BO109" s="214"/>
      <c r="BP109" s="214"/>
      <c r="BQ109" s="214"/>
      <c r="BR109" s="214"/>
      <c r="BS109" s="214"/>
      <c r="BT109" s="214"/>
      <c r="BU109" s="214"/>
      <c r="BV109" s="214"/>
      <c r="BW109" s="214"/>
      <c r="BX109" s="214"/>
      <c r="BY109" s="214"/>
      <c r="BZ109" s="214"/>
      <c r="CA109" s="214"/>
      <c r="CB109" s="214"/>
      <c r="CC109" s="214"/>
      <c r="CD109" s="214"/>
      <c r="CE109" s="214"/>
      <c r="CF109" s="214"/>
      <c r="CG109" s="214"/>
      <c r="CH109" s="214"/>
      <c r="CI109" s="214"/>
      <c r="CJ109" s="214"/>
      <c r="CK109" s="214"/>
      <c r="CL109" s="214"/>
      <c r="CM109" s="214"/>
      <c r="CN109" s="214"/>
      <c r="CO109" s="214"/>
      <c r="CP109" s="214"/>
      <c r="CQ109" s="214"/>
      <c r="CR109" s="214"/>
      <c r="CS109" s="214"/>
      <c r="CT109" s="214"/>
      <c r="CU109" s="214"/>
      <c r="CV109" s="214"/>
      <c r="CW109" s="214"/>
      <c r="CX109" s="214"/>
      <c r="CY109" s="214"/>
      <c r="CZ109" s="214"/>
      <c r="DA109" s="214"/>
      <c r="DB109" s="214"/>
      <c r="DC109" s="214"/>
      <c r="DD109" s="214"/>
      <c r="DE109" s="214"/>
      <c r="DF109" s="214"/>
      <c r="DG109" s="214"/>
      <c r="DH109" s="214"/>
      <c r="DI109" s="214"/>
      <c r="DJ109" s="214"/>
      <c r="DK109" s="214"/>
      <c r="DL109" s="214"/>
      <c r="DM109" s="214"/>
      <c r="DN109" s="214"/>
      <c r="DO109" s="214"/>
      <c r="DP109" s="214"/>
      <c r="DQ109" s="214"/>
      <c r="DR109" s="214"/>
      <c r="DS109" s="214"/>
      <c r="DT109" s="214"/>
      <c r="DU109" s="214"/>
      <c r="DV109" s="214"/>
      <c r="DW109" s="214"/>
      <c r="DX109" s="214"/>
      <c r="DY109" s="214"/>
      <c r="DZ109" s="214"/>
      <c r="EA109" s="214"/>
      <c r="EB109" s="214"/>
      <c r="EC109" s="214"/>
      <c r="ED109" s="214"/>
      <c r="EE109" s="214"/>
      <c r="EF109" s="214"/>
      <c r="EG109" s="214"/>
      <c r="EH109" s="214"/>
      <c r="EI109" s="214"/>
      <c r="EJ109" s="214"/>
      <c r="EK109" s="214"/>
      <c r="EL109" s="214"/>
      <c r="EM109" s="214"/>
      <c r="EN109" s="214"/>
      <c r="EO109" s="214"/>
      <c r="EP109" s="214"/>
      <c r="EQ109" s="214"/>
      <c r="ER109" s="214"/>
      <c r="ES109" s="214"/>
      <c r="ET109" s="214"/>
      <c r="EU109" s="214"/>
      <c r="EV109" s="214"/>
      <c r="EW109" s="214"/>
      <c r="EX109" s="214"/>
      <c r="EY109" s="214"/>
      <c r="EZ109" s="214"/>
      <c r="FA109" s="214"/>
      <c r="FB109" s="214"/>
      <c r="FC109" s="214"/>
      <c r="FD109" s="214"/>
      <c r="FE109" s="214"/>
      <c r="FF109" s="214"/>
      <c r="FG109" s="214"/>
      <c r="FH109" s="214"/>
      <c r="FI109" s="214"/>
      <c r="FJ109" s="214"/>
      <c r="FK109" s="214"/>
      <c r="FL109" s="214"/>
      <c r="FM109" s="214"/>
    </row>
    <row r="110" spans="1:169" x14ac:dyDescent="0.25">
      <c r="A110" s="464">
        <f>'Datos de condiciones'!A88</f>
        <v>85</v>
      </c>
      <c r="B110" s="465" t="str">
        <f>'Datos de condiciones'!B88</f>
        <v/>
      </c>
      <c r="C110" s="466" t="str">
        <f>'Datos de condiciones'!C88</f>
        <v/>
      </c>
      <c r="D110" s="467" t="str">
        <f>'Datos de condiciones'!D88</f>
        <v/>
      </c>
      <c r="E110" s="467" t="str">
        <f>'Datos de condiciones'!E88</f>
        <v/>
      </c>
      <c r="F110" s="467" t="str">
        <f>'Datos de condiciones'!F88</f>
        <v/>
      </c>
      <c r="G110" s="468" t="str">
        <f>'Datos de condiciones'!G88</f>
        <v/>
      </c>
      <c r="H110" s="471" t="str">
        <f>'CERTIFICADO 1'!D90</f>
        <v/>
      </c>
      <c r="I110" s="471" t="str">
        <f>'CERTIFICADO 1'!E90</f>
        <v/>
      </c>
      <c r="J110" s="472" t="str">
        <f>'CERTIFICADO 1'!F90</f>
        <v/>
      </c>
      <c r="K110" s="214"/>
      <c r="L110" s="470" t="str">
        <f t="shared" si="1"/>
        <v/>
      </c>
      <c r="M110" s="462" t="str">
        <f>'CERTIFICADO 1'!B90</f>
        <v/>
      </c>
      <c r="N110" s="463" t="str">
        <f>'CERTIFICADO 1'!C90</f>
        <v/>
      </c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  <c r="Y110" s="214"/>
      <c r="Z110" s="214"/>
      <c r="AA110" s="214"/>
      <c r="AB110" s="214"/>
      <c r="AC110" s="214"/>
      <c r="AD110" s="214"/>
      <c r="AE110" s="214"/>
      <c r="AF110" s="214"/>
      <c r="AG110" s="214"/>
      <c r="AH110" s="214"/>
      <c r="AI110" s="214"/>
      <c r="AJ110" s="214"/>
      <c r="AK110" s="214"/>
      <c r="AL110" s="214"/>
      <c r="AM110" s="214"/>
      <c r="AN110" s="214"/>
      <c r="AO110" s="214"/>
      <c r="AP110" s="214"/>
      <c r="AQ110" s="214"/>
      <c r="AR110" s="214"/>
      <c r="AS110" s="214"/>
      <c r="AT110" s="214"/>
      <c r="AU110" s="214"/>
      <c r="AV110" s="214"/>
      <c r="AW110" s="214"/>
      <c r="AX110" s="214"/>
      <c r="AY110" s="214"/>
      <c r="AZ110" s="214"/>
      <c r="BA110" s="214"/>
      <c r="BB110" s="214"/>
      <c r="BC110" s="214"/>
      <c r="BD110" s="214"/>
      <c r="BE110" s="214"/>
      <c r="BF110" s="214"/>
      <c r="BG110" s="214"/>
      <c r="BH110" s="214"/>
      <c r="BI110" s="214"/>
      <c r="BJ110" s="214"/>
      <c r="BK110" s="214"/>
      <c r="BL110" s="214"/>
      <c r="BM110" s="214"/>
      <c r="BN110" s="214"/>
      <c r="BO110" s="214"/>
      <c r="BP110" s="214"/>
      <c r="BQ110" s="214"/>
      <c r="BR110" s="214"/>
      <c r="BS110" s="214"/>
      <c r="BT110" s="214"/>
      <c r="BU110" s="214"/>
      <c r="BV110" s="214"/>
      <c r="BW110" s="214"/>
      <c r="BX110" s="214"/>
      <c r="BY110" s="214"/>
      <c r="BZ110" s="214"/>
      <c r="CA110" s="214"/>
      <c r="CB110" s="214"/>
      <c r="CC110" s="214"/>
      <c r="CD110" s="214"/>
      <c r="CE110" s="214"/>
      <c r="CF110" s="214"/>
      <c r="CG110" s="214"/>
      <c r="CH110" s="214"/>
      <c r="CI110" s="214"/>
      <c r="CJ110" s="214"/>
      <c r="CK110" s="214"/>
      <c r="CL110" s="214"/>
      <c r="CM110" s="214"/>
      <c r="CN110" s="214"/>
      <c r="CO110" s="214"/>
      <c r="CP110" s="214"/>
      <c r="CQ110" s="214"/>
      <c r="CR110" s="214"/>
      <c r="CS110" s="214"/>
      <c r="CT110" s="214"/>
      <c r="CU110" s="214"/>
      <c r="CV110" s="214"/>
      <c r="CW110" s="214"/>
      <c r="CX110" s="214"/>
      <c r="CY110" s="214"/>
      <c r="CZ110" s="214"/>
      <c r="DA110" s="214"/>
      <c r="DB110" s="214"/>
      <c r="DC110" s="214"/>
      <c r="DD110" s="214"/>
      <c r="DE110" s="214"/>
      <c r="DF110" s="214"/>
      <c r="DG110" s="214"/>
      <c r="DH110" s="214"/>
      <c r="DI110" s="214"/>
      <c r="DJ110" s="214"/>
      <c r="DK110" s="214"/>
      <c r="DL110" s="214"/>
      <c r="DM110" s="214"/>
      <c r="DN110" s="214"/>
      <c r="DO110" s="214"/>
      <c r="DP110" s="214"/>
      <c r="DQ110" s="214"/>
      <c r="DR110" s="214"/>
      <c r="DS110" s="214"/>
      <c r="DT110" s="214"/>
      <c r="DU110" s="214"/>
      <c r="DV110" s="214"/>
      <c r="DW110" s="214"/>
      <c r="DX110" s="214"/>
      <c r="DY110" s="214"/>
      <c r="DZ110" s="214"/>
      <c r="EA110" s="214"/>
      <c r="EB110" s="214"/>
      <c r="EC110" s="214"/>
      <c r="ED110" s="214"/>
      <c r="EE110" s="214"/>
      <c r="EF110" s="214"/>
      <c r="EG110" s="214"/>
      <c r="EH110" s="214"/>
      <c r="EI110" s="214"/>
      <c r="EJ110" s="214"/>
      <c r="EK110" s="214"/>
      <c r="EL110" s="214"/>
      <c r="EM110" s="214"/>
      <c r="EN110" s="214"/>
      <c r="EO110" s="214"/>
      <c r="EP110" s="214"/>
      <c r="EQ110" s="214"/>
      <c r="ER110" s="214"/>
      <c r="ES110" s="214"/>
      <c r="ET110" s="214"/>
      <c r="EU110" s="214"/>
      <c r="EV110" s="214"/>
      <c r="EW110" s="214"/>
      <c r="EX110" s="214"/>
      <c r="EY110" s="214"/>
      <c r="EZ110" s="214"/>
      <c r="FA110" s="214"/>
      <c r="FB110" s="214"/>
      <c r="FC110" s="214"/>
      <c r="FD110" s="214"/>
      <c r="FE110" s="214"/>
      <c r="FF110" s="214"/>
      <c r="FG110" s="214"/>
      <c r="FH110" s="214"/>
      <c r="FI110" s="214"/>
      <c r="FJ110" s="214"/>
      <c r="FK110" s="214"/>
      <c r="FL110" s="214"/>
      <c r="FM110" s="214"/>
    </row>
    <row r="111" spans="1:169" x14ac:dyDescent="0.25">
      <c r="A111" s="464">
        <f>'Datos de condiciones'!A89</f>
        <v>86</v>
      </c>
      <c r="B111" s="465" t="str">
        <f>'Datos de condiciones'!B89</f>
        <v/>
      </c>
      <c r="C111" s="466" t="str">
        <f>'Datos de condiciones'!C89</f>
        <v/>
      </c>
      <c r="D111" s="467" t="str">
        <f>'Datos de condiciones'!D89</f>
        <v/>
      </c>
      <c r="E111" s="467" t="str">
        <f>'Datos de condiciones'!E89</f>
        <v/>
      </c>
      <c r="F111" s="467" t="str">
        <f>'Datos de condiciones'!F89</f>
        <v/>
      </c>
      <c r="G111" s="468" t="str">
        <f>'Datos de condiciones'!G89</f>
        <v/>
      </c>
      <c r="H111" s="471" t="str">
        <f>'CERTIFICADO 1'!D91</f>
        <v/>
      </c>
      <c r="I111" s="471" t="str">
        <f>'CERTIFICADO 1'!E91</f>
        <v/>
      </c>
      <c r="J111" s="472" t="str">
        <f>'CERTIFICADO 1'!F91</f>
        <v/>
      </c>
      <c r="K111" s="214"/>
      <c r="L111" s="470" t="str">
        <f t="shared" si="1"/>
        <v/>
      </c>
      <c r="M111" s="462" t="str">
        <f>'CERTIFICADO 1'!B91</f>
        <v/>
      </c>
      <c r="N111" s="463" t="str">
        <f>'CERTIFICADO 1'!C91</f>
        <v/>
      </c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  <c r="AA111" s="214"/>
      <c r="AB111" s="214"/>
      <c r="AC111" s="214"/>
      <c r="AD111" s="214"/>
      <c r="AE111" s="214"/>
      <c r="AF111" s="214"/>
      <c r="AG111" s="214"/>
      <c r="AH111" s="214"/>
      <c r="AI111" s="214"/>
      <c r="AJ111" s="214"/>
      <c r="AK111" s="214"/>
      <c r="AL111" s="214"/>
      <c r="AM111" s="214"/>
      <c r="AN111" s="214"/>
      <c r="AO111" s="214"/>
      <c r="AP111" s="214"/>
      <c r="AQ111" s="214"/>
      <c r="AR111" s="214"/>
      <c r="AS111" s="214"/>
      <c r="AT111" s="214"/>
      <c r="AU111" s="214"/>
      <c r="AV111" s="214"/>
      <c r="AW111" s="214"/>
      <c r="AX111" s="214"/>
      <c r="AY111" s="214"/>
      <c r="AZ111" s="214"/>
      <c r="BA111" s="214"/>
      <c r="BB111" s="214"/>
      <c r="BC111" s="214"/>
      <c r="BD111" s="214"/>
      <c r="BE111" s="214"/>
      <c r="BF111" s="214"/>
      <c r="BG111" s="214"/>
      <c r="BH111" s="214"/>
      <c r="BI111" s="214"/>
      <c r="BJ111" s="214"/>
      <c r="BK111" s="214"/>
      <c r="BL111" s="214"/>
      <c r="BM111" s="214"/>
      <c r="BN111" s="214"/>
      <c r="BO111" s="214"/>
      <c r="BP111" s="214"/>
      <c r="BQ111" s="214"/>
      <c r="BR111" s="214"/>
      <c r="BS111" s="214"/>
      <c r="BT111" s="214"/>
      <c r="BU111" s="214"/>
      <c r="BV111" s="214"/>
      <c r="BW111" s="214"/>
      <c r="BX111" s="214"/>
      <c r="BY111" s="214"/>
      <c r="BZ111" s="214"/>
      <c r="CA111" s="214"/>
      <c r="CB111" s="214"/>
      <c r="CC111" s="214"/>
      <c r="CD111" s="214"/>
      <c r="CE111" s="214"/>
      <c r="CF111" s="214"/>
      <c r="CG111" s="214"/>
      <c r="CH111" s="214"/>
      <c r="CI111" s="214"/>
      <c r="CJ111" s="214"/>
      <c r="CK111" s="214"/>
      <c r="CL111" s="214"/>
      <c r="CM111" s="214"/>
      <c r="CN111" s="214"/>
      <c r="CO111" s="214"/>
      <c r="CP111" s="214"/>
      <c r="CQ111" s="214"/>
      <c r="CR111" s="214"/>
      <c r="CS111" s="214"/>
      <c r="CT111" s="214"/>
      <c r="CU111" s="214"/>
      <c r="CV111" s="214"/>
      <c r="CW111" s="214"/>
      <c r="CX111" s="214"/>
      <c r="CY111" s="214"/>
      <c r="CZ111" s="214"/>
      <c r="DA111" s="214"/>
      <c r="DB111" s="214"/>
      <c r="DC111" s="214"/>
      <c r="DD111" s="214"/>
      <c r="DE111" s="214"/>
      <c r="DF111" s="214"/>
      <c r="DG111" s="214"/>
      <c r="DH111" s="214"/>
      <c r="DI111" s="214"/>
      <c r="DJ111" s="214"/>
      <c r="DK111" s="214"/>
      <c r="DL111" s="214"/>
      <c r="DM111" s="214"/>
      <c r="DN111" s="214"/>
      <c r="DO111" s="214"/>
      <c r="DP111" s="214"/>
      <c r="DQ111" s="214"/>
      <c r="DR111" s="214"/>
      <c r="DS111" s="214"/>
      <c r="DT111" s="214"/>
      <c r="DU111" s="214"/>
      <c r="DV111" s="214"/>
      <c r="DW111" s="214"/>
      <c r="DX111" s="214"/>
      <c r="DY111" s="214"/>
      <c r="DZ111" s="214"/>
      <c r="EA111" s="214"/>
      <c r="EB111" s="214"/>
      <c r="EC111" s="214"/>
      <c r="ED111" s="214"/>
      <c r="EE111" s="214"/>
      <c r="EF111" s="214"/>
      <c r="EG111" s="214"/>
      <c r="EH111" s="214"/>
      <c r="EI111" s="214"/>
      <c r="EJ111" s="214"/>
      <c r="EK111" s="214"/>
      <c r="EL111" s="214"/>
      <c r="EM111" s="214"/>
      <c r="EN111" s="214"/>
      <c r="EO111" s="214"/>
      <c r="EP111" s="214"/>
      <c r="EQ111" s="214"/>
      <c r="ER111" s="214"/>
      <c r="ES111" s="214"/>
      <c r="ET111" s="214"/>
      <c r="EU111" s="214"/>
      <c r="EV111" s="214"/>
      <c r="EW111" s="214"/>
      <c r="EX111" s="214"/>
      <c r="EY111" s="214"/>
      <c r="EZ111" s="214"/>
      <c r="FA111" s="214"/>
      <c r="FB111" s="214"/>
      <c r="FC111" s="214"/>
      <c r="FD111" s="214"/>
      <c r="FE111" s="214"/>
      <c r="FF111" s="214"/>
      <c r="FG111" s="214"/>
      <c r="FH111" s="214"/>
      <c r="FI111" s="214"/>
      <c r="FJ111" s="214"/>
      <c r="FK111" s="214"/>
      <c r="FL111" s="214"/>
      <c r="FM111" s="214"/>
    </row>
    <row r="112" spans="1:169" x14ac:dyDescent="0.25">
      <c r="A112" s="464">
        <f>'Datos de condiciones'!A90</f>
        <v>87</v>
      </c>
      <c r="B112" s="465" t="str">
        <f>'Datos de condiciones'!B90</f>
        <v/>
      </c>
      <c r="C112" s="466" t="str">
        <f>'Datos de condiciones'!C90</f>
        <v/>
      </c>
      <c r="D112" s="467" t="str">
        <f>'Datos de condiciones'!D90</f>
        <v/>
      </c>
      <c r="E112" s="467" t="str">
        <f>'Datos de condiciones'!E90</f>
        <v/>
      </c>
      <c r="F112" s="467" t="str">
        <f>'Datos de condiciones'!F90</f>
        <v/>
      </c>
      <c r="G112" s="468" t="str">
        <f>'Datos de condiciones'!G90</f>
        <v/>
      </c>
      <c r="H112" s="471" t="str">
        <f>'CERTIFICADO 1'!D92</f>
        <v/>
      </c>
      <c r="I112" s="471" t="str">
        <f>'CERTIFICADO 1'!E92</f>
        <v/>
      </c>
      <c r="J112" s="472" t="str">
        <f>'CERTIFICADO 1'!F92</f>
        <v/>
      </c>
      <c r="K112" s="214"/>
      <c r="L112" s="470" t="str">
        <f t="shared" si="1"/>
        <v/>
      </c>
      <c r="M112" s="462" t="str">
        <f>'CERTIFICADO 1'!B92</f>
        <v/>
      </c>
      <c r="N112" s="463" t="str">
        <f>'CERTIFICADO 1'!C92</f>
        <v/>
      </c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  <c r="AA112" s="214"/>
      <c r="AB112" s="214"/>
      <c r="AC112" s="214"/>
      <c r="AD112" s="214"/>
      <c r="AE112" s="214"/>
      <c r="AF112" s="214"/>
      <c r="AG112" s="214"/>
      <c r="AH112" s="214"/>
      <c r="AI112" s="214"/>
      <c r="AJ112" s="214"/>
      <c r="AK112" s="214"/>
      <c r="AL112" s="214"/>
      <c r="AM112" s="214"/>
      <c r="AN112" s="214"/>
      <c r="AO112" s="214"/>
      <c r="AP112" s="214"/>
      <c r="AQ112" s="214"/>
      <c r="AR112" s="214"/>
      <c r="AS112" s="214"/>
      <c r="AT112" s="214"/>
      <c r="AU112" s="214"/>
      <c r="AV112" s="214"/>
      <c r="AW112" s="214"/>
      <c r="AX112" s="214"/>
      <c r="AY112" s="214"/>
      <c r="AZ112" s="214"/>
      <c r="BA112" s="214"/>
      <c r="BB112" s="214"/>
      <c r="BC112" s="214"/>
      <c r="BD112" s="214"/>
      <c r="BE112" s="214"/>
      <c r="BF112" s="214"/>
      <c r="BG112" s="214"/>
      <c r="BH112" s="214"/>
      <c r="BI112" s="214"/>
      <c r="BJ112" s="214"/>
      <c r="BK112" s="214"/>
      <c r="BL112" s="214"/>
      <c r="BM112" s="214"/>
      <c r="BN112" s="214"/>
      <c r="BO112" s="214"/>
      <c r="BP112" s="214"/>
      <c r="BQ112" s="214"/>
      <c r="BR112" s="214"/>
      <c r="BS112" s="214"/>
      <c r="BT112" s="214"/>
      <c r="BU112" s="214"/>
      <c r="BV112" s="214"/>
      <c r="BW112" s="214"/>
      <c r="BX112" s="214"/>
      <c r="BY112" s="214"/>
      <c r="BZ112" s="214"/>
      <c r="CA112" s="214"/>
      <c r="CB112" s="214"/>
      <c r="CC112" s="214"/>
      <c r="CD112" s="214"/>
      <c r="CE112" s="214"/>
      <c r="CF112" s="214"/>
      <c r="CG112" s="214"/>
      <c r="CH112" s="214"/>
      <c r="CI112" s="214"/>
      <c r="CJ112" s="214"/>
      <c r="CK112" s="214"/>
      <c r="CL112" s="214"/>
      <c r="CM112" s="214"/>
      <c r="CN112" s="214"/>
      <c r="CO112" s="214"/>
      <c r="CP112" s="214"/>
      <c r="CQ112" s="214"/>
      <c r="CR112" s="214"/>
      <c r="CS112" s="214"/>
      <c r="CT112" s="214"/>
      <c r="CU112" s="214"/>
      <c r="CV112" s="214"/>
      <c r="CW112" s="214"/>
      <c r="CX112" s="214"/>
      <c r="CY112" s="214"/>
      <c r="CZ112" s="214"/>
      <c r="DA112" s="214"/>
      <c r="DB112" s="214"/>
      <c r="DC112" s="214"/>
      <c r="DD112" s="214"/>
      <c r="DE112" s="214"/>
      <c r="DF112" s="214"/>
      <c r="DG112" s="214"/>
      <c r="DH112" s="214"/>
      <c r="DI112" s="214"/>
      <c r="DJ112" s="214"/>
      <c r="DK112" s="214"/>
      <c r="DL112" s="214"/>
      <c r="DM112" s="214"/>
      <c r="DN112" s="214"/>
      <c r="DO112" s="214"/>
      <c r="DP112" s="214"/>
      <c r="DQ112" s="214"/>
      <c r="DR112" s="214"/>
      <c r="DS112" s="214"/>
      <c r="DT112" s="214"/>
      <c r="DU112" s="214"/>
      <c r="DV112" s="214"/>
      <c r="DW112" s="214"/>
      <c r="DX112" s="214"/>
      <c r="DY112" s="214"/>
      <c r="DZ112" s="214"/>
      <c r="EA112" s="214"/>
      <c r="EB112" s="214"/>
      <c r="EC112" s="214"/>
      <c r="ED112" s="214"/>
      <c r="EE112" s="214"/>
      <c r="EF112" s="214"/>
      <c r="EG112" s="214"/>
      <c r="EH112" s="214"/>
      <c r="EI112" s="214"/>
      <c r="EJ112" s="214"/>
      <c r="EK112" s="214"/>
      <c r="EL112" s="214"/>
      <c r="EM112" s="214"/>
      <c r="EN112" s="214"/>
      <c r="EO112" s="214"/>
      <c r="EP112" s="214"/>
      <c r="EQ112" s="214"/>
      <c r="ER112" s="214"/>
      <c r="ES112" s="214"/>
      <c r="ET112" s="214"/>
      <c r="EU112" s="214"/>
      <c r="EV112" s="214"/>
      <c r="EW112" s="214"/>
      <c r="EX112" s="214"/>
      <c r="EY112" s="214"/>
      <c r="EZ112" s="214"/>
      <c r="FA112" s="214"/>
      <c r="FB112" s="214"/>
      <c r="FC112" s="214"/>
      <c r="FD112" s="214"/>
      <c r="FE112" s="214"/>
      <c r="FF112" s="214"/>
      <c r="FG112" s="214"/>
      <c r="FH112" s="214"/>
      <c r="FI112" s="214"/>
      <c r="FJ112" s="214"/>
      <c r="FK112" s="214"/>
      <c r="FL112" s="214"/>
      <c r="FM112" s="214"/>
    </row>
    <row r="113" spans="1:169" x14ac:dyDescent="0.25">
      <c r="A113" s="464">
        <f>'Datos de condiciones'!A91</f>
        <v>88</v>
      </c>
      <c r="B113" s="465" t="str">
        <f>'Datos de condiciones'!B91</f>
        <v/>
      </c>
      <c r="C113" s="466" t="str">
        <f>'Datos de condiciones'!C91</f>
        <v/>
      </c>
      <c r="D113" s="467" t="str">
        <f>'Datos de condiciones'!D91</f>
        <v/>
      </c>
      <c r="E113" s="467" t="str">
        <f>'Datos de condiciones'!E91</f>
        <v/>
      </c>
      <c r="F113" s="467" t="str">
        <f>'Datos de condiciones'!F91</f>
        <v/>
      </c>
      <c r="G113" s="468" t="str">
        <f>'Datos de condiciones'!G91</f>
        <v/>
      </c>
      <c r="H113" s="471" t="str">
        <f>'CERTIFICADO 1'!D93</f>
        <v/>
      </c>
      <c r="I113" s="471" t="str">
        <f>'CERTIFICADO 1'!E93</f>
        <v/>
      </c>
      <c r="J113" s="472" t="str">
        <f>'CERTIFICADO 1'!F93</f>
        <v/>
      </c>
      <c r="K113" s="214"/>
      <c r="L113" s="470" t="str">
        <f t="shared" si="1"/>
        <v/>
      </c>
      <c r="M113" s="462" t="str">
        <f>'CERTIFICADO 1'!B93</f>
        <v/>
      </c>
      <c r="N113" s="463" t="str">
        <f>'CERTIFICADO 1'!C93</f>
        <v/>
      </c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  <c r="Y113" s="214"/>
      <c r="Z113" s="214"/>
      <c r="AA113" s="214"/>
      <c r="AB113" s="214"/>
      <c r="AC113" s="214"/>
      <c r="AD113" s="214"/>
      <c r="AE113" s="214"/>
      <c r="AF113" s="214"/>
      <c r="AG113" s="214"/>
      <c r="AH113" s="214"/>
      <c r="AI113" s="214"/>
      <c r="AJ113" s="214"/>
      <c r="AK113" s="214"/>
      <c r="AL113" s="214"/>
      <c r="AM113" s="214"/>
      <c r="AN113" s="214"/>
      <c r="AO113" s="214"/>
      <c r="AP113" s="214"/>
      <c r="AQ113" s="214"/>
      <c r="AR113" s="214"/>
      <c r="AS113" s="214"/>
      <c r="AT113" s="214"/>
      <c r="AU113" s="214"/>
      <c r="AV113" s="214"/>
      <c r="AW113" s="214"/>
      <c r="AX113" s="214"/>
      <c r="AY113" s="214"/>
      <c r="AZ113" s="214"/>
      <c r="BA113" s="214"/>
      <c r="BB113" s="214"/>
      <c r="BC113" s="214"/>
      <c r="BD113" s="214"/>
      <c r="BE113" s="214"/>
      <c r="BF113" s="214"/>
      <c r="BG113" s="214"/>
      <c r="BH113" s="214"/>
      <c r="BI113" s="214"/>
      <c r="BJ113" s="214"/>
      <c r="BK113" s="214"/>
      <c r="BL113" s="214"/>
      <c r="BM113" s="214"/>
      <c r="BN113" s="214"/>
      <c r="BO113" s="214"/>
      <c r="BP113" s="214"/>
      <c r="BQ113" s="214"/>
      <c r="BR113" s="214"/>
      <c r="BS113" s="214"/>
      <c r="BT113" s="214"/>
      <c r="BU113" s="214"/>
      <c r="BV113" s="214"/>
      <c r="BW113" s="214"/>
      <c r="BX113" s="214"/>
      <c r="BY113" s="214"/>
      <c r="BZ113" s="214"/>
      <c r="CA113" s="214"/>
      <c r="CB113" s="214"/>
      <c r="CC113" s="214"/>
      <c r="CD113" s="214"/>
      <c r="CE113" s="214"/>
      <c r="CF113" s="214"/>
      <c r="CG113" s="214"/>
      <c r="CH113" s="214"/>
      <c r="CI113" s="214"/>
      <c r="CJ113" s="214"/>
      <c r="CK113" s="214"/>
      <c r="CL113" s="214"/>
      <c r="CM113" s="214"/>
      <c r="CN113" s="214"/>
      <c r="CO113" s="214"/>
      <c r="CP113" s="214"/>
      <c r="CQ113" s="214"/>
      <c r="CR113" s="214"/>
      <c r="CS113" s="214"/>
      <c r="CT113" s="214"/>
      <c r="CU113" s="214"/>
      <c r="CV113" s="214"/>
      <c r="CW113" s="214"/>
      <c r="CX113" s="214"/>
      <c r="CY113" s="214"/>
      <c r="CZ113" s="214"/>
      <c r="DA113" s="214"/>
      <c r="DB113" s="214"/>
      <c r="DC113" s="214"/>
      <c r="DD113" s="214"/>
      <c r="DE113" s="214"/>
      <c r="DF113" s="214"/>
      <c r="DG113" s="214"/>
      <c r="DH113" s="214"/>
      <c r="DI113" s="214"/>
      <c r="DJ113" s="214"/>
      <c r="DK113" s="214"/>
      <c r="DL113" s="214"/>
      <c r="DM113" s="214"/>
      <c r="DN113" s="214"/>
      <c r="DO113" s="214"/>
      <c r="DP113" s="214"/>
      <c r="DQ113" s="214"/>
      <c r="DR113" s="214"/>
      <c r="DS113" s="214"/>
      <c r="DT113" s="214"/>
      <c r="DU113" s="214"/>
      <c r="DV113" s="214"/>
      <c r="DW113" s="214"/>
      <c r="DX113" s="214"/>
      <c r="DY113" s="214"/>
      <c r="DZ113" s="214"/>
      <c r="EA113" s="214"/>
      <c r="EB113" s="214"/>
      <c r="EC113" s="214"/>
      <c r="ED113" s="214"/>
      <c r="EE113" s="214"/>
      <c r="EF113" s="214"/>
      <c r="EG113" s="214"/>
      <c r="EH113" s="214"/>
      <c r="EI113" s="214"/>
      <c r="EJ113" s="214"/>
      <c r="EK113" s="214"/>
      <c r="EL113" s="214"/>
      <c r="EM113" s="214"/>
      <c r="EN113" s="214"/>
      <c r="EO113" s="214"/>
      <c r="EP113" s="214"/>
      <c r="EQ113" s="214"/>
      <c r="ER113" s="214"/>
      <c r="ES113" s="214"/>
      <c r="ET113" s="214"/>
      <c r="EU113" s="214"/>
      <c r="EV113" s="214"/>
      <c r="EW113" s="214"/>
      <c r="EX113" s="214"/>
      <c r="EY113" s="214"/>
      <c r="EZ113" s="214"/>
      <c r="FA113" s="214"/>
      <c r="FB113" s="214"/>
      <c r="FC113" s="214"/>
      <c r="FD113" s="214"/>
      <c r="FE113" s="214"/>
      <c r="FF113" s="214"/>
      <c r="FG113" s="214"/>
      <c r="FH113" s="214"/>
      <c r="FI113" s="214"/>
      <c r="FJ113" s="214"/>
      <c r="FK113" s="214"/>
      <c r="FL113" s="214"/>
      <c r="FM113" s="214"/>
    </row>
    <row r="114" spans="1:169" x14ac:dyDescent="0.25">
      <c r="A114" s="464">
        <f>'Datos de condiciones'!A92</f>
        <v>89</v>
      </c>
      <c r="B114" s="465" t="str">
        <f>'Datos de condiciones'!B92</f>
        <v/>
      </c>
      <c r="C114" s="466" t="str">
        <f>'Datos de condiciones'!C92</f>
        <v/>
      </c>
      <c r="D114" s="467" t="str">
        <f>'Datos de condiciones'!D92</f>
        <v/>
      </c>
      <c r="E114" s="467" t="str">
        <f>'Datos de condiciones'!E92</f>
        <v/>
      </c>
      <c r="F114" s="467" t="str">
        <f>'Datos de condiciones'!F92</f>
        <v/>
      </c>
      <c r="G114" s="468" t="str">
        <f>'Datos de condiciones'!G92</f>
        <v/>
      </c>
      <c r="H114" s="471" t="str">
        <f>'CERTIFICADO 1'!D94</f>
        <v/>
      </c>
      <c r="I114" s="471" t="str">
        <f>'CERTIFICADO 1'!E94</f>
        <v/>
      </c>
      <c r="J114" s="472" t="str">
        <f>'CERTIFICADO 1'!F94</f>
        <v/>
      </c>
      <c r="K114" s="214"/>
      <c r="L114" s="470" t="str">
        <f t="shared" si="1"/>
        <v/>
      </c>
      <c r="M114" s="462" t="str">
        <f>'CERTIFICADO 1'!B94</f>
        <v/>
      </c>
      <c r="N114" s="463" t="str">
        <f>'CERTIFICADO 1'!C94</f>
        <v/>
      </c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  <c r="AM114" s="214"/>
      <c r="AN114" s="214"/>
      <c r="AO114" s="214"/>
      <c r="AP114" s="214"/>
      <c r="AQ114" s="214"/>
      <c r="AR114" s="214"/>
      <c r="AS114" s="214"/>
      <c r="AT114" s="214"/>
      <c r="AU114" s="214"/>
      <c r="AV114" s="214"/>
      <c r="AW114" s="214"/>
      <c r="AX114" s="214"/>
      <c r="AY114" s="214"/>
      <c r="AZ114" s="214"/>
      <c r="BA114" s="214"/>
      <c r="BB114" s="214"/>
      <c r="BC114" s="214"/>
      <c r="BD114" s="214"/>
      <c r="BE114" s="214"/>
      <c r="BF114" s="214"/>
      <c r="BG114" s="214"/>
      <c r="BH114" s="214"/>
      <c r="BI114" s="214"/>
      <c r="BJ114" s="214"/>
      <c r="BK114" s="214"/>
      <c r="BL114" s="214"/>
      <c r="BM114" s="214"/>
      <c r="BN114" s="214"/>
      <c r="BO114" s="214"/>
      <c r="BP114" s="214"/>
      <c r="BQ114" s="214"/>
      <c r="BR114" s="214"/>
      <c r="BS114" s="214"/>
      <c r="BT114" s="214"/>
      <c r="BU114" s="214"/>
      <c r="BV114" s="214"/>
      <c r="BW114" s="214"/>
      <c r="BX114" s="214"/>
      <c r="BY114" s="214"/>
      <c r="BZ114" s="214"/>
      <c r="CA114" s="214"/>
      <c r="CB114" s="214"/>
      <c r="CC114" s="214"/>
      <c r="CD114" s="214"/>
      <c r="CE114" s="214"/>
      <c r="CF114" s="214"/>
      <c r="CG114" s="214"/>
      <c r="CH114" s="214"/>
      <c r="CI114" s="214"/>
      <c r="CJ114" s="214"/>
      <c r="CK114" s="214"/>
      <c r="CL114" s="214"/>
      <c r="CM114" s="214"/>
      <c r="CN114" s="214"/>
      <c r="CO114" s="214"/>
      <c r="CP114" s="214"/>
      <c r="CQ114" s="214"/>
      <c r="CR114" s="214"/>
      <c r="CS114" s="214"/>
      <c r="CT114" s="214"/>
      <c r="CU114" s="214"/>
      <c r="CV114" s="214"/>
      <c r="CW114" s="214"/>
      <c r="CX114" s="214"/>
      <c r="CY114" s="214"/>
      <c r="CZ114" s="214"/>
      <c r="DA114" s="214"/>
      <c r="DB114" s="214"/>
      <c r="DC114" s="214"/>
      <c r="DD114" s="214"/>
      <c r="DE114" s="214"/>
      <c r="DF114" s="214"/>
      <c r="DG114" s="214"/>
      <c r="DH114" s="214"/>
      <c r="DI114" s="214"/>
      <c r="DJ114" s="214"/>
      <c r="DK114" s="214"/>
      <c r="DL114" s="214"/>
      <c r="DM114" s="214"/>
      <c r="DN114" s="214"/>
      <c r="DO114" s="214"/>
      <c r="DP114" s="214"/>
      <c r="DQ114" s="214"/>
      <c r="DR114" s="214"/>
      <c r="DS114" s="214"/>
      <c r="DT114" s="214"/>
      <c r="DU114" s="214"/>
      <c r="DV114" s="214"/>
      <c r="DW114" s="214"/>
      <c r="DX114" s="214"/>
      <c r="DY114" s="214"/>
      <c r="DZ114" s="214"/>
      <c r="EA114" s="214"/>
      <c r="EB114" s="214"/>
      <c r="EC114" s="214"/>
      <c r="ED114" s="214"/>
      <c r="EE114" s="214"/>
      <c r="EF114" s="214"/>
      <c r="EG114" s="214"/>
      <c r="EH114" s="214"/>
      <c r="EI114" s="214"/>
      <c r="EJ114" s="214"/>
      <c r="EK114" s="214"/>
      <c r="EL114" s="214"/>
      <c r="EM114" s="214"/>
      <c r="EN114" s="214"/>
      <c r="EO114" s="214"/>
      <c r="EP114" s="214"/>
      <c r="EQ114" s="214"/>
      <c r="ER114" s="214"/>
      <c r="ES114" s="214"/>
      <c r="ET114" s="214"/>
      <c r="EU114" s="214"/>
      <c r="EV114" s="214"/>
      <c r="EW114" s="214"/>
      <c r="EX114" s="214"/>
      <c r="EY114" s="214"/>
      <c r="EZ114" s="214"/>
      <c r="FA114" s="214"/>
      <c r="FB114" s="214"/>
      <c r="FC114" s="214"/>
      <c r="FD114" s="214"/>
      <c r="FE114" s="214"/>
      <c r="FF114" s="214"/>
      <c r="FG114" s="214"/>
      <c r="FH114" s="214"/>
      <c r="FI114" s="214"/>
      <c r="FJ114" s="214"/>
      <c r="FK114" s="214"/>
      <c r="FL114" s="214"/>
      <c r="FM114" s="214"/>
    </row>
    <row r="115" spans="1:169" x14ac:dyDescent="0.25">
      <c r="A115" s="464">
        <f>'Datos de condiciones'!A93</f>
        <v>90</v>
      </c>
      <c r="B115" s="465" t="str">
        <f>'Datos de condiciones'!B93</f>
        <v/>
      </c>
      <c r="C115" s="466" t="str">
        <f>'Datos de condiciones'!C93</f>
        <v/>
      </c>
      <c r="D115" s="467" t="str">
        <f>'Datos de condiciones'!D93</f>
        <v/>
      </c>
      <c r="E115" s="467" t="str">
        <f>'Datos de condiciones'!E93</f>
        <v/>
      </c>
      <c r="F115" s="467" t="str">
        <f>'Datos de condiciones'!F93</f>
        <v/>
      </c>
      <c r="G115" s="468" t="str">
        <f>'Datos de condiciones'!G93</f>
        <v/>
      </c>
      <c r="H115" s="471" t="str">
        <f>'CERTIFICADO 1'!D95</f>
        <v/>
      </c>
      <c r="I115" s="471" t="str">
        <f>'CERTIFICADO 1'!E95</f>
        <v/>
      </c>
      <c r="J115" s="472" t="str">
        <f>'CERTIFICADO 1'!F95</f>
        <v/>
      </c>
      <c r="K115" s="214"/>
      <c r="L115" s="470" t="str">
        <f t="shared" si="1"/>
        <v/>
      </c>
      <c r="M115" s="462" t="str">
        <f>'CERTIFICADO 1'!B95</f>
        <v/>
      </c>
      <c r="N115" s="463" t="str">
        <f>'CERTIFICADO 1'!C95</f>
        <v/>
      </c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  <c r="AA115" s="214"/>
      <c r="AB115" s="214"/>
      <c r="AC115" s="214"/>
      <c r="AD115" s="214"/>
      <c r="AE115" s="214"/>
      <c r="AF115" s="214"/>
      <c r="AG115" s="214"/>
      <c r="AH115" s="214"/>
      <c r="AI115" s="214"/>
      <c r="AJ115" s="214"/>
      <c r="AK115" s="214"/>
      <c r="AL115" s="214"/>
      <c r="AM115" s="214"/>
      <c r="AN115" s="214"/>
      <c r="AO115" s="214"/>
      <c r="AP115" s="214"/>
      <c r="AQ115" s="214"/>
      <c r="AR115" s="214"/>
      <c r="AS115" s="214"/>
      <c r="AT115" s="214"/>
      <c r="AU115" s="214"/>
      <c r="AV115" s="214"/>
      <c r="AW115" s="214"/>
      <c r="AX115" s="214"/>
      <c r="AY115" s="214"/>
      <c r="AZ115" s="214"/>
      <c r="BA115" s="214"/>
      <c r="BB115" s="214"/>
      <c r="BC115" s="214"/>
      <c r="BD115" s="214"/>
      <c r="BE115" s="214"/>
      <c r="BF115" s="214"/>
      <c r="BG115" s="214"/>
      <c r="BH115" s="214"/>
      <c r="BI115" s="214"/>
      <c r="BJ115" s="214"/>
      <c r="BK115" s="214"/>
      <c r="BL115" s="214"/>
      <c r="BM115" s="214"/>
      <c r="BN115" s="214"/>
      <c r="BO115" s="214"/>
      <c r="BP115" s="214"/>
      <c r="BQ115" s="214"/>
      <c r="BR115" s="214"/>
      <c r="BS115" s="214"/>
      <c r="BT115" s="214"/>
      <c r="BU115" s="214"/>
      <c r="BV115" s="214"/>
      <c r="BW115" s="214"/>
      <c r="BX115" s="214"/>
      <c r="BY115" s="214"/>
      <c r="BZ115" s="214"/>
      <c r="CA115" s="214"/>
      <c r="CB115" s="214"/>
      <c r="CC115" s="214"/>
      <c r="CD115" s="214"/>
      <c r="CE115" s="214"/>
      <c r="CF115" s="214"/>
      <c r="CG115" s="214"/>
      <c r="CH115" s="214"/>
      <c r="CI115" s="214"/>
      <c r="CJ115" s="214"/>
      <c r="CK115" s="214"/>
      <c r="CL115" s="214"/>
      <c r="CM115" s="214"/>
      <c r="CN115" s="214"/>
      <c r="CO115" s="214"/>
      <c r="CP115" s="214"/>
      <c r="CQ115" s="214"/>
      <c r="CR115" s="214"/>
      <c r="CS115" s="214"/>
      <c r="CT115" s="214"/>
      <c r="CU115" s="214"/>
      <c r="CV115" s="214"/>
      <c r="CW115" s="214"/>
      <c r="CX115" s="214"/>
      <c r="CY115" s="214"/>
      <c r="CZ115" s="214"/>
      <c r="DA115" s="214"/>
      <c r="DB115" s="214"/>
      <c r="DC115" s="214"/>
      <c r="DD115" s="214"/>
      <c r="DE115" s="214"/>
      <c r="DF115" s="214"/>
      <c r="DG115" s="214"/>
      <c r="DH115" s="214"/>
      <c r="DI115" s="214"/>
      <c r="DJ115" s="214"/>
      <c r="DK115" s="214"/>
      <c r="DL115" s="214"/>
      <c r="DM115" s="214"/>
      <c r="DN115" s="214"/>
      <c r="DO115" s="214"/>
      <c r="DP115" s="214"/>
      <c r="DQ115" s="214"/>
      <c r="DR115" s="214"/>
      <c r="DS115" s="214"/>
      <c r="DT115" s="214"/>
      <c r="DU115" s="214"/>
      <c r="DV115" s="214"/>
      <c r="DW115" s="214"/>
      <c r="DX115" s="214"/>
      <c r="DY115" s="214"/>
      <c r="DZ115" s="214"/>
      <c r="EA115" s="214"/>
      <c r="EB115" s="214"/>
      <c r="EC115" s="214"/>
      <c r="ED115" s="214"/>
      <c r="EE115" s="214"/>
      <c r="EF115" s="214"/>
      <c r="EG115" s="214"/>
      <c r="EH115" s="214"/>
      <c r="EI115" s="214"/>
      <c r="EJ115" s="214"/>
      <c r="EK115" s="214"/>
      <c r="EL115" s="214"/>
      <c r="EM115" s="214"/>
      <c r="EN115" s="214"/>
      <c r="EO115" s="214"/>
      <c r="EP115" s="214"/>
      <c r="EQ115" s="214"/>
      <c r="ER115" s="214"/>
      <c r="ES115" s="214"/>
      <c r="ET115" s="214"/>
      <c r="EU115" s="214"/>
      <c r="EV115" s="214"/>
      <c r="EW115" s="214"/>
      <c r="EX115" s="214"/>
      <c r="EY115" s="214"/>
      <c r="EZ115" s="214"/>
      <c r="FA115" s="214"/>
      <c r="FB115" s="214"/>
      <c r="FC115" s="214"/>
      <c r="FD115" s="214"/>
      <c r="FE115" s="214"/>
      <c r="FF115" s="214"/>
      <c r="FG115" s="214"/>
      <c r="FH115" s="214"/>
      <c r="FI115" s="214"/>
      <c r="FJ115" s="214"/>
      <c r="FK115" s="214"/>
      <c r="FL115" s="214"/>
      <c r="FM115" s="214"/>
    </row>
    <row r="116" spans="1:169" x14ac:dyDescent="0.25">
      <c r="A116" s="464">
        <f>'Datos de condiciones'!A94</f>
        <v>91</v>
      </c>
      <c r="B116" s="465" t="str">
        <f>'Datos de condiciones'!B94</f>
        <v/>
      </c>
      <c r="C116" s="466" t="str">
        <f>'Datos de condiciones'!C94</f>
        <v/>
      </c>
      <c r="D116" s="467" t="str">
        <f>'Datos de condiciones'!D94</f>
        <v/>
      </c>
      <c r="E116" s="467" t="str">
        <f>'Datos de condiciones'!E94</f>
        <v/>
      </c>
      <c r="F116" s="467" t="str">
        <f>'Datos de condiciones'!F94</f>
        <v/>
      </c>
      <c r="G116" s="468" t="str">
        <f>'Datos de condiciones'!G94</f>
        <v/>
      </c>
      <c r="H116" s="471" t="str">
        <f>'CERTIFICADO 1'!D96</f>
        <v/>
      </c>
      <c r="I116" s="471" t="str">
        <f>'CERTIFICADO 1'!E96</f>
        <v/>
      </c>
      <c r="J116" s="472" t="str">
        <f>'CERTIFICADO 1'!F96</f>
        <v/>
      </c>
      <c r="K116" s="214"/>
      <c r="L116" s="470" t="str">
        <f t="shared" si="1"/>
        <v/>
      </c>
      <c r="M116" s="462" t="str">
        <f>'CERTIFICADO 1'!B96</f>
        <v/>
      </c>
      <c r="N116" s="463" t="str">
        <f>'CERTIFICADO 1'!C96</f>
        <v/>
      </c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  <c r="Y116" s="214"/>
      <c r="Z116" s="214"/>
      <c r="AA116" s="214"/>
      <c r="AB116" s="214"/>
      <c r="AC116" s="214"/>
      <c r="AD116" s="214"/>
      <c r="AE116" s="214"/>
      <c r="AF116" s="214"/>
      <c r="AG116" s="214"/>
      <c r="AH116" s="214"/>
      <c r="AI116" s="214"/>
      <c r="AJ116" s="214"/>
      <c r="AK116" s="214"/>
      <c r="AL116" s="214"/>
      <c r="AM116" s="214"/>
      <c r="AN116" s="214"/>
      <c r="AO116" s="214"/>
      <c r="AP116" s="214"/>
      <c r="AQ116" s="214"/>
      <c r="AR116" s="214"/>
      <c r="AS116" s="214"/>
      <c r="AT116" s="214"/>
      <c r="AU116" s="214"/>
      <c r="AV116" s="214"/>
      <c r="AW116" s="214"/>
      <c r="AX116" s="214"/>
      <c r="AY116" s="214"/>
      <c r="AZ116" s="214"/>
      <c r="BA116" s="214"/>
      <c r="BB116" s="214"/>
      <c r="BC116" s="214"/>
      <c r="BD116" s="214"/>
      <c r="BE116" s="214"/>
      <c r="BF116" s="214"/>
      <c r="BG116" s="214"/>
      <c r="BH116" s="214"/>
      <c r="BI116" s="214"/>
      <c r="BJ116" s="214"/>
      <c r="BK116" s="214"/>
      <c r="BL116" s="214"/>
      <c r="BM116" s="214"/>
      <c r="BN116" s="214"/>
      <c r="BO116" s="214"/>
      <c r="BP116" s="214"/>
      <c r="BQ116" s="214"/>
      <c r="BR116" s="214"/>
      <c r="BS116" s="214"/>
      <c r="BT116" s="214"/>
      <c r="BU116" s="214"/>
      <c r="BV116" s="214"/>
      <c r="BW116" s="214"/>
      <c r="BX116" s="214"/>
      <c r="BY116" s="214"/>
      <c r="BZ116" s="214"/>
      <c r="CA116" s="214"/>
      <c r="CB116" s="214"/>
      <c r="CC116" s="214"/>
      <c r="CD116" s="214"/>
      <c r="CE116" s="214"/>
      <c r="CF116" s="214"/>
      <c r="CG116" s="214"/>
      <c r="CH116" s="214"/>
      <c r="CI116" s="214"/>
      <c r="CJ116" s="214"/>
      <c r="CK116" s="214"/>
      <c r="CL116" s="214"/>
      <c r="CM116" s="214"/>
      <c r="CN116" s="214"/>
      <c r="CO116" s="214"/>
      <c r="CP116" s="214"/>
      <c r="CQ116" s="214"/>
      <c r="CR116" s="214"/>
      <c r="CS116" s="214"/>
      <c r="CT116" s="214"/>
      <c r="CU116" s="214"/>
      <c r="CV116" s="214"/>
      <c r="CW116" s="214"/>
      <c r="CX116" s="214"/>
      <c r="CY116" s="214"/>
      <c r="CZ116" s="214"/>
      <c r="DA116" s="214"/>
      <c r="DB116" s="214"/>
      <c r="DC116" s="214"/>
      <c r="DD116" s="214"/>
      <c r="DE116" s="214"/>
      <c r="DF116" s="214"/>
      <c r="DG116" s="214"/>
      <c r="DH116" s="214"/>
      <c r="DI116" s="214"/>
      <c r="DJ116" s="214"/>
      <c r="DK116" s="214"/>
      <c r="DL116" s="214"/>
      <c r="DM116" s="214"/>
      <c r="DN116" s="214"/>
      <c r="DO116" s="214"/>
      <c r="DP116" s="214"/>
      <c r="DQ116" s="214"/>
      <c r="DR116" s="214"/>
      <c r="DS116" s="214"/>
      <c r="DT116" s="214"/>
      <c r="DU116" s="214"/>
      <c r="DV116" s="214"/>
      <c r="DW116" s="214"/>
      <c r="DX116" s="214"/>
      <c r="DY116" s="214"/>
      <c r="DZ116" s="214"/>
      <c r="EA116" s="214"/>
      <c r="EB116" s="214"/>
      <c r="EC116" s="214"/>
      <c r="ED116" s="214"/>
      <c r="EE116" s="214"/>
      <c r="EF116" s="214"/>
      <c r="EG116" s="214"/>
      <c r="EH116" s="214"/>
      <c r="EI116" s="214"/>
      <c r="EJ116" s="214"/>
      <c r="EK116" s="214"/>
      <c r="EL116" s="214"/>
      <c r="EM116" s="214"/>
      <c r="EN116" s="214"/>
      <c r="EO116" s="214"/>
      <c r="EP116" s="214"/>
      <c r="EQ116" s="214"/>
      <c r="ER116" s="214"/>
      <c r="ES116" s="214"/>
      <c r="ET116" s="214"/>
      <c r="EU116" s="214"/>
      <c r="EV116" s="214"/>
      <c r="EW116" s="214"/>
      <c r="EX116" s="214"/>
      <c r="EY116" s="214"/>
      <c r="EZ116" s="214"/>
      <c r="FA116" s="214"/>
      <c r="FB116" s="214"/>
      <c r="FC116" s="214"/>
      <c r="FD116" s="214"/>
      <c r="FE116" s="214"/>
      <c r="FF116" s="214"/>
      <c r="FG116" s="214"/>
      <c r="FH116" s="214"/>
      <c r="FI116" s="214"/>
      <c r="FJ116" s="214"/>
      <c r="FK116" s="214"/>
      <c r="FL116" s="214"/>
      <c r="FM116" s="214"/>
    </row>
    <row r="117" spans="1:169" x14ac:dyDescent="0.25">
      <c r="A117" s="464">
        <f>'Datos de condiciones'!A95</f>
        <v>92</v>
      </c>
      <c r="B117" s="465" t="str">
        <f>'Datos de condiciones'!B95</f>
        <v/>
      </c>
      <c r="C117" s="466" t="str">
        <f>'Datos de condiciones'!C95</f>
        <v/>
      </c>
      <c r="D117" s="467" t="str">
        <f>'Datos de condiciones'!D95</f>
        <v/>
      </c>
      <c r="E117" s="467" t="str">
        <f>'Datos de condiciones'!E95</f>
        <v/>
      </c>
      <c r="F117" s="467" t="str">
        <f>'Datos de condiciones'!F95</f>
        <v/>
      </c>
      <c r="G117" s="468" t="str">
        <f>'Datos de condiciones'!G95</f>
        <v/>
      </c>
      <c r="H117" s="471" t="str">
        <f>'CERTIFICADO 1'!D97</f>
        <v/>
      </c>
      <c r="I117" s="471" t="str">
        <f>'CERTIFICADO 1'!E97</f>
        <v/>
      </c>
      <c r="J117" s="472" t="str">
        <f>'CERTIFICADO 1'!F97</f>
        <v/>
      </c>
      <c r="K117" s="214"/>
      <c r="L117" s="470" t="str">
        <f t="shared" si="1"/>
        <v/>
      </c>
      <c r="M117" s="462" t="str">
        <f>'CERTIFICADO 1'!B97</f>
        <v/>
      </c>
      <c r="N117" s="463" t="str">
        <f>'CERTIFICADO 1'!C97</f>
        <v/>
      </c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  <c r="AF117" s="214"/>
      <c r="AG117" s="214"/>
      <c r="AH117" s="214"/>
      <c r="AI117" s="214"/>
      <c r="AJ117" s="214"/>
      <c r="AK117" s="214"/>
      <c r="AL117" s="214"/>
      <c r="AM117" s="214"/>
      <c r="AN117" s="214"/>
      <c r="AO117" s="214"/>
      <c r="AP117" s="214"/>
      <c r="AQ117" s="214"/>
      <c r="AR117" s="214"/>
      <c r="AS117" s="214"/>
      <c r="AT117" s="214"/>
      <c r="AU117" s="214"/>
      <c r="AV117" s="214"/>
      <c r="AW117" s="214"/>
      <c r="AX117" s="214"/>
      <c r="AY117" s="214"/>
      <c r="AZ117" s="214"/>
      <c r="BA117" s="214"/>
      <c r="BB117" s="214"/>
      <c r="BC117" s="214"/>
      <c r="BD117" s="214"/>
      <c r="BE117" s="214"/>
      <c r="BF117" s="214"/>
      <c r="BG117" s="214"/>
      <c r="BH117" s="214"/>
      <c r="BI117" s="214"/>
      <c r="BJ117" s="214"/>
      <c r="BK117" s="214"/>
      <c r="BL117" s="214"/>
      <c r="BM117" s="214"/>
      <c r="BN117" s="214"/>
      <c r="BO117" s="214"/>
      <c r="BP117" s="214"/>
      <c r="BQ117" s="214"/>
      <c r="BR117" s="214"/>
      <c r="BS117" s="214"/>
      <c r="BT117" s="214"/>
      <c r="BU117" s="214"/>
      <c r="BV117" s="214"/>
      <c r="BW117" s="214"/>
      <c r="BX117" s="214"/>
      <c r="BY117" s="214"/>
      <c r="BZ117" s="214"/>
      <c r="CA117" s="214"/>
      <c r="CB117" s="214"/>
      <c r="CC117" s="214"/>
      <c r="CD117" s="214"/>
      <c r="CE117" s="214"/>
      <c r="CF117" s="214"/>
      <c r="CG117" s="214"/>
      <c r="CH117" s="214"/>
      <c r="CI117" s="214"/>
      <c r="CJ117" s="214"/>
      <c r="CK117" s="214"/>
      <c r="CL117" s="214"/>
      <c r="CM117" s="214"/>
      <c r="CN117" s="214"/>
      <c r="CO117" s="214"/>
      <c r="CP117" s="214"/>
      <c r="CQ117" s="214"/>
      <c r="CR117" s="214"/>
      <c r="CS117" s="214"/>
      <c r="CT117" s="214"/>
      <c r="CU117" s="214"/>
      <c r="CV117" s="214"/>
      <c r="CW117" s="214"/>
      <c r="CX117" s="214"/>
      <c r="CY117" s="214"/>
      <c r="CZ117" s="214"/>
      <c r="DA117" s="214"/>
      <c r="DB117" s="214"/>
      <c r="DC117" s="214"/>
      <c r="DD117" s="214"/>
      <c r="DE117" s="214"/>
      <c r="DF117" s="214"/>
      <c r="DG117" s="214"/>
      <c r="DH117" s="214"/>
      <c r="DI117" s="214"/>
      <c r="DJ117" s="214"/>
      <c r="DK117" s="214"/>
      <c r="DL117" s="214"/>
      <c r="DM117" s="214"/>
      <c r="DN117" s="214"/>
      <c r="DO117" s="214"/>
      <c r="DP117" s="214"/>
      <c r="DQ117" s="214"/>
      <c r="DR117" s="214"/>
      <c r="DS117" s="214"/>
      <c r="DT117" s="214"/>
      <c r="DU117" s="214"/>
      <c r="DV117" s="214"/>
      <c r="DW117" s="214"/>
      <c r="DX117" s="214"/>
      <c r="DY117" s="214"/>
      <c r="DZ117" s="214"/>
      <c r="EA117" s="214"/>
      <c r="EB117" s="214"/>
      <c r="EC117" s="214"/>
      <c r="ED117" s="214"/>
      <c r="EE117" s="214"/>
      <c r="EF117" s="214"/>
      <c r="EG117" s="214"/>
      <c r="EH117" s="214"/>
      <c r="EI117" s="214"/>
      <c r="EJ117" s="214"/>
      <c r="EK117" s="214"/>
      <c r="EL117" s="214"/>
      <c r="EM117" s="214"/>
      <c r="EN117" s="214"/>
      <c r="EO117" s="214"/>
      <c r="EP117" s="214"/>
      <c r="EQ117" s="214"/>
      <c r="ER117" s="214"/>
      <c r="ES117" s="214"/>
      <c r="ET117" s="214"/>
      <c r="EU117" s="214"/>
      <c r="EV117" s="214"/>
      <c r="EW117" s="214"/>
      <c r="EX117" s="214"/>
      <c r="EY117" s="214"/>
      <c r="EZ117" s="214"/>
      <c r="FA117" s="214"/>
      <c r="FB117" s="214"/>
      <c r="FC117" s="214"/>
      <c r="FD117" s="214"/>
      <c r="FE117" s="214"/>
      <c r="FF117" s="214"/>
      <c r="FG117" s="214"/>
      <c r="FH117" s="214"/>
      <c r="FI117" s="214"/>
      <c r="FJ117" s="214"/>
      <c r="FK117" s="214"/>
      <c r="FL117" s="214"/>
      <c r="FM117" s="214"/>
    </row>
    <row r="118" spans="1:169" x14ac:dyDescent="0.25">
      <c r="A118" s="464">
        <f>'Datos de condiciones'!A96</f>
        <v>93</v>
      </c>
      <c r="B118" s="465" t="str">
        <f>'Datos de condiciones'!B96</f>
        <v/>
      </c>
      <c r="C118" s="466" t="str">
        <f>'Datos de condiciones'!C96</f>
        <v/>
      </c>
      <c r="D118" s="467" t="str">
        <f>'Datos de condiciones'!D96</f>
        <v/>
      </c>
      <c r="E118" s="467" t="str">
        <f>'Datos de condiciones'!E96</f>
        <v/>
      </c>
      <c r="F118" s="467" t="str">
        <f>'Datos de condiciones'!F96</f>
        <v/>
      </c>
      <c r="G118" s="468" t="str">
        <f>'Datos de condiciones'!G96</f>
        <v/>
      </c>
      <c r="H118" s="471" t="str">
        <f>'CERTIFICADO 1'!D98</f>
        <v/>
      </c>
      <c r="I118" s="471" t="str">
        <f>'CERTIFICADO 1'!E98</f>
        <v/>
      </c>
      <c r="J118" s="472" t="str">
        <f>'CERTIFICADO 1'!F98</f>
        <v/>
      </c>
      <c r="K118" s="214"/>
      <c r="L118" s="470" t="str">
        <f t="shared" si="1"/>
        <v/>
      </c>
      <c r="M118" s="462" t="str">
        <f>'CERTIFICADO 1'!B98</f>
        <v/>
      </c>
      <c r="N118" s="463" t="str">
        <f>'CERTIFICADO 1'!C98</f>
        <v/>
      </c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  <c r="AA118" s="214"/>
      <c r="AB118" s="214"/>
      <c r="AC118" s="214"/>
      <c r="AD118" s="214"/>
      <c r="AE118" s="214"/>
      <c r="AF118" s="214"/>
      <c r="AG118" s="214"/>
      <c r="AH118" s="214"/>
      <c r="AI118" s="214"/>
      <c r="AJ118" s="214"/>
      <c r="AK118" s="214"/>
      <c r="AL118" s="214"/>
      <c r="AM118" s="214"/>
      <c r="AN118" s="214"/>
      <c r="AO118" s="214"/>
      <c r="AP118" s="214"/>
      <c r="AQ118" s="214"/>
      <c r="AR118" s="214"/>
      <c r="AS118" s="214"/>
      <c r="AT118" s="214"/>
      <c r="AU118" s="214"/>
      <c r="AV118" s="214"/>
      <c r="AW118" s="214"/>
      <c r="AX118" s="214"/>
      <c r="AY118" s="214"/>
      <c r="AZ118" s="214"/>
      <c r="BA118" s="214"/>
      <c r="BB118" s="214"/>
      <c r="BC118" s="214"/>
      <c r="BD118" s="214"/>
      <c r="BE118" s="214"/>
      <c r="BF118" s="214"/>
      <c r="BG118" s="214"/>
      <c r="BH118" s="214"/>
      <c r="BI118" s="214"/>
      <c r="BJ118" s="214"/>
      <c r="BK118" s="214"/>
      <c r="BL118" s="214"/>
      <c r="BM118" s="214"/>
      <c r="BN118" s="214"/>
      <c r="BO118" s="214"/>
      <c r="BP118" s="214"/>
      <c r="BQ118" s="214"/>
      <c r="BR118" s="214"/>
      <c r="BS118" s="214"/>
      <c r="BT118" s="214"/>
      <c r="BU118" s="214"/>
      <c r="BV118" s="214"/>
      <c r="BW118" s="214"/>
      <c r="BX118" s="214"/>
      <c r="BY118" s="214"/>
      <c r="BZ118" s="214"/>
      <c r="CA118" s="214"/>
      <c r="CB118" s="214"/>
      <c r="CC118" s="214"/>
      <c r="CD118" s="214"/>
      <c r="CE118" s="214"/>
      <c r="CF118" s="214"/>
      <c r="CG118" s="214"/>
      <c r="CH118" s="214"/>
      <c r="CI118" s="214"/>
      <c r="CJ118" s="214"/>
      <c r="CK118" s="214"/>
      <c r="CL118" s="214"/>
      <c r="CM118" s="214"/>
      <c r="CN118" s="214"/>
      <c r="CO118" s="214"/>
      <c r="CP118" s="214"/>
      <c r="CQ118" s="214"/>
      <c r="CR118" s="214"/>
      <c r="CS118" s="214"/>
      <c r="CT118" s="214"/>
      <c r="CU118" s="214"/>
      <c r="CV118" s="214"/>
      <c r="CW118" s="214"/>
      <c r="CX118" s="214"/>
      <c r="CY118" s="214"/>
      <c r="CZ118" s="214"/>
      <c r="DA118" s="214"/>
      <c r="DB118" s="214"/>
      <c r="DC118" s="214"/>
      <c r="DD118" s="214"/>
      <c r="DE118" s="214"/>
      <c r="DF118" s="214"/>
      <c r="DG118" s="214"/>
      <c r="DH118" s="214"/>
      <c r="DI118" s="214"/>
      <c r="DJ118" s="214"/>
      <c r="DK118" s="214"/>
      <c r="DL118" s="214"/>
      <c r="DM118" s="214"/>
      <c r="DN118" s="214"/>
      <c r="DO118" s="214"/>
      <c r="DP118" s="214"/>
      <c r="DQ118" s="214"/>
      <c r="DR118" s="214"/>
      <c r="DS118" s="214"/>
      <c r="DT118" s="214"/>
      <c r="DU118" s="214"/>
      <c r="DV118" s="214"/>
      <c r="DW118" s="214"/>
      <c r="DX118" s="214"/>
      <c r="DY118" s="214"/>
      <c r="DZ118" s="214"/>
      <c r="EA118" s="214"/>
      <c r="EB118" s="214"/>
      <c r="EC118" s="214"/>
      <c r="ED118" s="214"/>
      <c r="EE118" s="214"/>
      <c r="EF118" s="214"/>
      <c r="EG118" s="214"/>
      <c r="EH118" s="214"/>
      <c r="EI118" s="214"/>
      <c r="EJ118" s="214"/>
      <c r="EK118" s="214"/>
      <c r="EL118" s="214"/>
      <c r="EM118" s="214"/>
      <c r="EN118" s="214"/>
      <c r="EO118" s="214"/>
      <c r="EP118" s="214"/>
      <c r="EQ118" s="214"/>
      <c r="ER118" s="214"/>
      <c r="ES118" s="214"/>
      <c r="ET118" s="214"/>
      <c r="EU118" s="214"/>
      <c r="EV118" s="214"/>
      <c r="EW118" s="214"/>
      <c r="EX118" s="214"/>
      <c r="EY118" s="214"/>
      <c r="EZ118" s="214"/>
      <c r="FA118" s="214"/>
      <c r="FB118" s="214"/>
      <c r="FC118" s="214"/>
      <c r="FD118" s="214"/>
      <c r="FE118" s="214"/>
      <c r="FF118" s="214"/>
      <c r="FG118" s="214"/>
      <c r="FH118" s="214"/>
      <c r="FI118" s="214"/>
      <c r="FJ118" s="214"/>
      <c r="FK118" s="214"/>
      <c r="FL118" s="214"/>
      <c r="FM118" s="214"/>
    </row>
    <row r="119" spans="1:169" x14ac:dyDescent="0.25">
      <c r="A119" s="464">
        <f>'Datos de condiciones'!A97</f>
        <v>94</v>
      </c>
      <c r="B119" s="465" t="str">
        <f>'Datos de condiciones'!B97</f>
        <v/>
      </c>
      <c r="C119" s="466" t="str">
        <f>'Datos de condiciones'!C97</f>
        <v/>
      </c>
      <c r="D119" s="467" t="str">
        <f>'Datos de condiciones'!D97</f>
        <v/>
      </c>
      <c r="E119" s="467" t="str">
        <f>'Datos de condiciones'!E97</f>
        <v/>
      </c>
      <c r="F119" s="467" t="str">
        <f>'Datos de condiciones'!F97</f>
        <v/>
      </c>
      <c r="G119" s="468" t="str">
        <f>'Datos de condiciones'!G97</f>
        <v/>
      </c>
      <c r="H119" s="471" t="str">
        <f>'CERTIFICADO 1'!D99</f>
        <v/>
      </c>
      <c r="I119" s="471" t="str">
        <f>'CERTIFICADO 1'!E99</f>
        <v/>
      </c>
      <c r="J119" s="472" t="str">
        <f>'CERTIFICADO 1'!F99</f>
        <v/>
      </c>
      <c r="K119" s="214"/>
      <c r="L119" s="470" t="str">
        <f t="shared" si="1"/>
        <v/>
      </c>
      <c r="M119" s="462" t="str">
        <f>'CERTIFICADO 1'!B99</f>
        <v/>
      </c>
      <c r="N119" s="463" t="str">
        <f>'CERTIFICADO 1'!C99</f>
        <v/>
      </c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  <c r="AA119" s="214"/>
      <c r="AB119" s="214"/>
      <c r="AC119" s="214"/>
      <c r="AD119" s="214"/>
      <c r="AE119" s="214"/>
      <c r="AF119" s="214"/>
      <c r="AG119" s="214"/>
      <c r="AH119" s="214"/>
      <c r="AI119" s="214"/>
      <c r="AJ119" s="214"/>
      <c r="AK119" s="214"/>
      <c r="AL119" s="214"/>
      <c r="AM119" s="214"/>
      <c r="AN119" s="214"/>
      <c r="AO119" s="214"/>
      <c r="AP119" s="214"/>
      <c r="AQ119" s="214"/>
      <c r="AR119" s="214"/>
      <c r="AS119" s="214"/>
      <c r="AT119" s="214"/>
      <c r="AU119" s="214"/>
      <c r="AV119" s="214"/>
      <c r="AW119" s="214"/>
      <c r="AX119" s="214"/>
      <c r="AY119" s="214"/>
      <c r="AZ119" s="214"/>
      <c r="BA119" s="214"/>
      <c r="BB119" s="214"/>
      <c r="BC119" s="214"/>
      <c r="BD119" s="214"/>
      <c r="BE119" s="214"/>
      <c r="BF119" s="214"/>
      <c r="BG119" s="214"/>
      <c r="BH119" s="214"/>
      <c r="BI119" s="214"/>
      <c r="BJ119" s="214"/>
      <c r="BK119" s="214"/>
      <c r="BL119" s="214"/>
      <c r="BM119" s="214"/>
      <c r="BN119" s="214"/>
      <c r="BO119" s="214"/>
      <c r="BP119" s="214"/>
      <c r="BQ119" s="214"/>
      <c r="BR119" s="214"/>
      <c r="BS119" s="214"/>
      <c r="BT119" s="214"/>
      <c r="BU119" s="214"/>
      <c r="BV119" s="214"/>
      <c r="BW119" s="214"/>
      <c r="BX119" s="214"/>
      <c r="BY119" s="214"/>
      <c r="BZ119" s="214"/>
      <c r="CA119" s="214"/>
      <c r="CB119" s="214"/>
      <c r="CC119" s="214"/>
      <c r="CD119" s="214"/>
      <c r="CE119" s="214"/>
      <c r="CF119" s="214"/>
      <c r="CG119" s="214"/>
      <c r="CH119" s="214"/>
      <c r="CI119" s="214"/>
      <c r="CJ119" s="214"/>
      <c r="CK119" s="214"/>
      <c r="CL119" s="214"/>
      <c r="CM119" s="214"/>
      <c r="CN119" s="214"/>
      <c r="CO119" s="214"/>
      <c r="CP119" s="214"/>
      <c r="CQ119" s="214"/>
      <c r="CR119" s="214"/>
      <c r="CS119" s="214"/>
      <c r="CT119" s="214"/>
      <c r="CU119" s="214"/>
      <c r="CV119" s="214"/>
      <c r="CW119" s="214"/>
      <c r="CX119" s="214"/>
      <c r="CY119" s="214"/>
      <c r="CZ119" s="214"/>
      <c r="DA119" s="214"/>
      <c r="DB119" s="214"/>
      <c r="DC119" s="214"/>
      <c r="DD119" s="214"/>
      <c r="DE119" s="214"/>
      <c r="DF119" s="214"/>
      <c r="DG119" s="214"/>
      <c r="DH119" s="214"/>
      <c r="DI119" s="214"/>
      <c r="DJ119" s="214"/>
      <c r="DK119" s="214"/>
      <c r="DL119" s="214"/>
      <c r="DM119" s="214"/>
      <c r="DN119" s="214"/>
      <c r="DO119" s="214"/>
      <c r="DP119" s="214"/>
      <c r="DQ119" s="214"/>
      <c r="DR119" s="214"/>
      <c r="DS119" s="214"/>
      <c r="DT119" s="214"/>
      <c r="DU119" s="214"/>
      <c r="DV119" s="214"/>
      <c r="DW119" s="214"/>
      <c r="DX119" s="214"/>
      <c r="DY119" s="214"/>
      <c r="DZ119" s="214"/>
      <c r="EA119" s="214"/>
      <c r="EB119" s="214"/>
      <c r="EC119" s="214"/>
      <c r="ED119" s="214"/>
      <c r="EE119" s="214"/>
      <c r="EF119" s="214"/>
      <c r="EG119" s="214"/>
      <c r="EH119" s="214"/>
      <c r="EI119" s="214"/>
      <c r="EJ119" s="214"/>
      <c r="EK119" s="214"/>
      <c r="EL119" s="214"/>
      <c r="EM119" s="214"/>
      <c r="EN119" s="214"/>
      <c r="EO119" s="214"/>
      <c r="EP119" s="214"/>
      <c r="EQ119" s="214"/>
      <c r="ER119" s="214"/>
      <c r="ES119" s="214"/>
      <c r="ET119" s="214"/>
      <c r="EU119" s="214"/>
      <c r="EV119" s="214"/>
      <c r="EW119" s="214"/>
      <c r="EX119" s="214"/>
      <c r="EY119" s="214"/>
      <c r="EZ119" s="214"/>
      <c r="FA119" s="214"/>
      <c r="FB119" s="214"/>
      <c r="FC119" s="214"/>
      <c r="FD119" s="214"/>
      <c r="FE119" s="214"/>
      <c r="FF119" s="214"/>
      <c r="FG119" s="214"/>
      <c r="FH119" s="214"/>
      <c r="FI119" s="214"/>
      <c r="FJ119" s="214"/>
      <c r="FK119" s="214"/>
      <c r="FL119" s="214"/>
      <c r="FM119" s="214"/>
    </row>
    <row r="120" spans="1:169" x14ac:dyDescent="0.25">
      <c r="A120" s="464">
        <f>'Datos de condiciones'!A98</f>
        <v>95</v>
      </c>
      <c r="B120" s="465" t="str">
        <f>'Datos de condiciones'!B98</f>
        <v/>
      </c>
      <c r="C120" s="466" t="str">
        <f>'Datos de condiciones'!C98</f>
        <v/>
      </c>
      <c r="D120" s="467" t="str">
        <f>'Datos de condiciones'!D98</f>
        <v/>
      </c>
      <c r="E120" s="467" t="str">
        <f>'Datos de condiciones'!E98</f>
        <v/>
      </c>
      <c r="F120" s="467" t="str">
        <f>'Datos de condiciones'!F98</f>
        <v/>
      </c>
      <c r="G120" s="468" t="str">
        <f>'Datos de condiciones'!G98</f>
        <v/>
      </c>
      <c r="H120" s="471" t="str">
        <f>'CERTIFICADO 1'!D100</f>
        <v/>
      </c>
      <c r="I120" s="471" t="str">
        <f>'CERTIFICADO 1'!E100</f>
        <v/>
      </c>
      <c r="J120" s="472" t="str">
        <f>'CERTIFICADO 1'!F100</f>
        <v/>
      </c>
      <c r="K120" s="214"/>
      <c r="L120" s="470" t="str">
        <f t="shared" si="1"/>
        <v/>
      </c>
      <c r="M120" s="462" t="str">
        <f>'CERTIFICADO 1'!B100</f>
        <v/>
      </c>
      <c r="N120" s="463" t="str">
        <f>'CERTIFICADO 1'!C100</f>
        <v/>
      </c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  <c r="Y120" s="214"/>
      <c r="Z120" s="214"/>
      <c r="AA120" s="214"/>
      <c r="AB120" s="214"/>
      <c r="AC120" s="214"/>
      <c r="AD120" s="214"/>
      <c r="AE120" s="214"/>
      <c r="AF120" s="214"/>
      <c r="AG120" s="214"/>
      <c r="AH120" s="214"/>
      <c r="AI120" s="214"/>
      <c r="AJ120" s="214"/>
      <c r="AK120" s="214"/>
      <c r="AL120" s="214"/>
      <c r="AM120" s="214"/>
      <c r="AN120" s="214"/>
      <c r="AO120" s="214"/>
      <c r="AP120" s="214"/>
      <c r="AQ120" s="214"/>
      <c r="AR120" s="214"/>
      <c r="AS120" s="214"/>
      <c r="AT120" s="214"/>
      <c r="AU120" s="214"/>
      <c r="AV120" s="214"/>
      <c r="AW120" s="214"/>
      <c r="AX120" s="214"/>
      <c r="AY120" s="214"/>
      <c r="AZ120" s="214"/>
      <c r="BA120" s="214"/>
      <c r="BB120" s="214"/>
      <c r="BC120" s="214"/>
      <c r="BD120" s="214"/>
      <c r="BE120" s="214"/>
      <c r="BF120" s="214"/>
      <c r="BG120" s="214"/>
      <c r="BH120" s="214"/>
      <c r="BI120" s="214"/>
      <c r="BJ120" s="214"/>
      <c r="BK120" s="214"/>
      <c r="BL120" s="214"/>
      <c r="BM120" s="214"/>
      <c r="BN120" s="214"/>
      <c r="BO120" s="214"/>
      <c r="BP120" s="214"/>
      <c r="BQ120" s="214"/>
      <c r="BR120" s="214"/>
      <c r="BS120" s="214"/>
      <c r="BT120" s="214"/>
      <c r="BU120" s="214"/>
      <c r="BV120" s="214"/>
      <c r="BW120" s="214"/>
      <c r="BX120" s="214"/>
      <c r="BY120" s="214"/>
      <c r="BZ120" s="214"/>
      <c r="CA120" s="214"/>
      <c r="CB120" s="214"/>
      <c r="CC120" s="214"/>
      <c r="CD120" s="214"/>
      <c r="CE120" s="214"/>
      <c r="CF120" s="214"/>
      <c r="CG120" s="214"/>
      <c r="CH120" s="214"/>
      <c r="CI120" s="214"/>
      <c r="CJ120" s="214"/>
      <c r="CK120" s="214"/>
      <c r="CL120" s="214"/>
      <c r="CM120" s="214"/>
      <c r="CN120" s="214"/>
      <c r="CO120" s="214"/>
      <c r="CP120" s="214"/>
      <c r="CQ120" s="214"/>
      <c r="CR120" s="214"/>
      <c r="CS120" s="214"/>
      <c r="CT120" s="214"/>
      <c r="CU120" s="214"/>
      <c r="CV120" s="214"/>
      <c r="CW120" s="214"/>
      <c r="CX120" s="214"/>
      <c r="CY120" s="214"/>
      <c r="CZ120" s="214"/>
      <c r="DA120" s="214"/>
      <c r="DB120" s="214"/>
      <c r="DC120" s="214"/>
      <c r="DD120" s="214"/>
      <c r="DE120" s="214"/>
      <c r="DF120" s="214"/>
      <c r="DG120" s="214"/>
      <c r="DH120" s="214"/>
      <c r="DI120" s="214"/>
      <c r="DJ120" s="214"/>
      <c r="DK120" s="214"/>
      <c r="DL120" s="214"/>
      <c r="DM120" s="214"/>
      <c r="DN120" s="214"/>
      <c r="DO120" s="214"/>
      <c r="DP120" s="214"/>
      <c r="DQ120" s="214"/>
      <c r="DR120" s="214"/>
      <c r="DS120" s="214"/>
      <c r="DT120" s="214"/>
      <c r="DU120" s="214"/>
      <c r="DV120" s="214"/>
      <c r="DW120" s="214"/>
      <c r="DX120" s="214"/>
      <c r="DY120" s="214"/>
      <c r="DZ120" s="214"/>
      <c r="EA120" s="214"/>
      <c r="EB120" s="214"/>
      <c r="EC120" s="214"/>
      <c r="ED120" s="214"/>
      <c r="EE120" s="214"/>
      <c r="EF120" s="214"/>
      <c r="EG120" s="214"/>
      <c r="EH120" s="214"/>
      <c r="EI120" s="214"/>
      <c r="EJ120" s="214"/>
      <c r="EK120" s="214"/>
      <c r="EL120" s="214"/>
      <c r="EM120" s="214"/>
      <c r="EN120" s="214"/>
      <c r="EO120" s="214"/>
      <c r="EP120" s="214"/>
      <c r="EQ120" s="214"/>
      <c r="ER120" s="214"/>
      <c r="ES120" s="214"/>
      <c r="ET120" s="214"/>
      <c r="EU120" s="214"/>
      <c r="EV120" s="214"/>
      <c r="EW120" s="214"/>
      <c r="EX120" s="214"/>
      <c r="EY120" s="214"/>
      <c r="EZ120" s="214"/>
      <c r="FA120" s="214"/>
      <c r="FB120" s="214"/>
      <c r="FC120" s="214"/>
      <c r="FD120" s="214"/>
      <c r="FE120" s="214"/>
      <c r="FF120" s="214"/>
      <c r="FG120" s="214"/>
      <c r="FH120" s="214"/>
      <c r="FI120" s="214"/>
      <c r="FJ120" s="214"/>
      <c r="FK120" s="214"/>
      <c r="FL120" s="214"/>
      <c r="FM120" s="214"/>
    </row>
    <row r="121" spans="1:169" x14ac:dyDescent="0.25">
      <c r="A121" s="464">
        <f>'Datos de condiciones'!A99</f>
        <v>96</v>
      </c>
      <c r="B121" s="465" t="str">
        <f>'Datos de condiciones'!B99</f>
        <v/>
      </c>
      <c r="C121" s="466" t="str">
        <f>'Datos de condiciones'!C99</f>
        <v/>
      </c>
      <c r="D121" s="467" t="str">
        <f>'Datos de condiciones'!D99</f>
        <v/>
      </c>
      <c r="E121" s="467" t="str">
        <f>'Datos de condiciones'!E99</f>
        <v/>
      </c>
      <c r="F121" s="467" t="str">
        <f>'Datos de condiciones'!F99</f>
        <v/>
      </c>
      <c r="G121" s="468" t="str">
        <f>'Datos de condiciones'!G99</f>
        <v/>
      </c>
      <c r="H121" s="471" t="str">
        <f>'CERTIFICADO 1'!D101</f>
        <v/>
      </c>
      <c r="I121" s="471" t="str">
        <f>'CERTIFICADO 1'!E101</f>
        <v/>
      </c>
      <c r="J121" s="472" t="str">
        <f>'CERTIFICADO 1'!F101</f>
        <v/>
      </c>
      <c r="K121" s="214"/>
      <c r="L121" s="470" t="str">
        <f t="shared" si="1"/>
        <v/>
      </c>
      <c r="M121" s="462" t="str">
        <f>'CERTIFICADO 1'!B101</f>
        <v/>
      </c>
      <c r="N121" s="463" t="str">
        <f>'CERTIFICADO 1'!C101</f>
        <v/>
      </c>
      <c r="O121" s="214"/>
      <c r="P121" s="214"/>
      <c r="Q121" s="214"/>
      <c r="R121" s="214"/>
      <c r="S121" s="214"/>
      <c r="T121" s="214"/>
      <c r="U121" s="214"/>
      <c r="V121" s="214"/>
      <c r="W121" s="214"/>
      <c r="X121" s="214"/>
      <c r="Y121" s="214"/>
      <c r="Z121" s="214"/>
      <c r="AA121" s="214"/>
      <c r="AB121" s="214"/>
      <c r="AC121" s="214"/>
      <c r="AD121" s="214"/>
      <c r="AE121" s="214"/>
      <c r="AF121" s="214"/>
      <c r="AG121" s="214"/>
      <c r="AH121" s="214"/>
      <c r="AI121" s="214"/>
      <c r="AJ121" s="214"/>
      <c r="AK121" s="214"/>
      <c r="AL121" s="214"/>
      <c r="AM121" s="214"/>
      <c r="AN121" s="214"/>
      <c r="AO121" s="214"/>
      <c r="AP121" s="214"/>
      <c r="AQ121" s="214"/>
      <c r="AR121" s="214"/>
      <c r="AS121" s="214"/>
      <c r="AT121" s="214"/>
      <c r="AU121" s="214"/>
      <c r="AV121" s="214"/>
      <c r="AW121" s="214"/>
      <c r="AX121" s="214"/>
      <c r="AY121" s="214"/>
      <c r="AZ121" s="214"/>
      <c r="BA121" s="214"/>
      <c r="BB121" s="214"/>
      <c r="BC121" s="214"/>
      <c r="BD121" s="214"/>
      <c r="BE121" s="214"/>
      <c r="BF121" s="214"/>
      <c r="BG121" s="214"/>
      <c r="BH121" s="214"/>
      <c r="BI121" s="214"/>
      <c r="BJ121" s="214"/>
      <c r="BK121" s="214"/>
      <c r="BL121" s="214"/>
      <c r="BM121" s="214"/>
      <c r="BN121" s="214"/>
      <c r="BO121" s="214"/>
      <c r="BP121" s="214"/>
      <c r="BQ121" s="214"/>
      <c r="BR121" s="214"/>
      <c r="BS121" s="214"/>
      <c r="BT121" s="214"/>
      <c r="BU121" s="214"/>
      <c r="BV121" s="214"/>
      <c r="BW121" s="214"/>
      <c r="BX121" s="214"/>
      <c r="BY121" s="214"/>
      <c r="BZ121" s="214"/>
      <c r="CA121" s="214"/>
      <c r="CB121" s="214"/>
      <c r="CC121" s="214"/>
      <c r="CD121" s="214"/>
      <c r="CE121" s="214"/>
      <c r="CF121" s="214"/>
      <c r="CG121" s="214"/>
      <c r="CH121" s="214"/>
      <c r="CI121" s="214"/>
      <c r="CJ121" s="214"/>
      <c r="CK121" s="214"/>
      <c r="CL121" s="214"/>
      <c r="CM121" s="214"/>
      <c r="CN121" s="214"/>
      <c r="CO121" s="214"/>
      <c r="CP121" s="214"/>
      <c r="CQ121" s="214"/>
      <c r="CR121" s="214"/>
      <c r="CS121" s="214"/>
      <c r="CT121" s="214"/>
      <c r="CU121" s="214"/>
      <c r="CV121" s="214"/>
      <c r="CW121" s="214"/>
      <c r="CX121" s="214"/>
      <c r="CY121" s="214"/>
      <c r="CZ121" s="214"/>
      <c r="DA121" s="214"/>
      <c r="DB121" s="214"/>
      <c r="DC121" s="214"/>
      <c r="DD121" s="214"/>
      <c r="DE121" s="214"/>
      <c r="DF121" s="214"/>
      <c r="DG121" s="214"/>
      <c r="DH121" s="214"/>
      <c r="DI121" s="214"/>
      <c r="DJ121" s="214"/>
      <c r="DK121" s="214"/>
      <c r="DL121" s="214"/>
      <c r="DM121" s="214"/>
      <c r="DN121" s="214"/>
      <c r="DO121" s="214"/>
      <c r="DP121" s="214"/>
      <c r="DQ121" s="214"/>
      <c r="DR121" s="214"/>
      <c r="DS121" s="214"/>
      <c r="DT121" s="214"/>
      <c r="DU121" s="214"/>
      <c r="DV121" s="214"/>
      <c r="DW121" s="214"/>
      <c r="DX121" s="214"/>
      <c r="DY121" s="214"/>
      <c r="DZ121" s="214"/>
      <c r="EA121" s="214"/>
      <c r="EB121" s="214"/>
      <c r="EC121" s="214"/>
      <c r="ED121" s="214"/>
      <c r="EE121" s="214"/>
      <c r="EF121" s="214"/>
      <c r="EG121" s="214"/>
      <c r="EH121" s="214"/>
      <c r="EI121" s="214"/>
      <c r="EJ121" s="214"/>
      <c r="EK121" s="214"/>
      <c r="EL121" s="214"/>
      <c r="EM121" s="214"/>
      <c r="EN121" s="214"/>
      <c r="EO121" s="214"/>
      <c r="EP121" s="214"/>
      <c r="EQ121" s="214"/>
      <c r="ER121" s="214"/>
      <c r="ES121" s="214"/>
      <c r="ET121" s="214"/>
      <c r="EU121" s="214"/>
      <c r="EV121" s="214"/>
      <c r="EW121" s="214"/>
      <c r="EX121" s="214"/>
      <c r="EY121" s="214"/>
      <c r="EZ121" s="214"/>
      <c r="FA121" s="214"/>
      <c r="FB121" s="214"/>
      <c r="FC121" s="214"/>
      <c r="FD121" s="214"/>
      <c r="FE121" s="214"/>
      <c r="FF121" s="214"/>
      <c r="FG121" s="214"/>
      <c r="FH121" s="214"/>
      <c r="FI121" s="214"/>
      <c r="FJ121" s="214"/>
      <c r="FK121" s="214"/>
      <c r="FL121" s="214"/>
      <c r="FM121" s="214"/>
    </row>
    <row r="122" spans="1:169" x14ac:dyDescent="0.25">
      <c r="A122" s="464">
        <f>'Datos de condiciones'!A100</f>
        <v>97</v>
      </c>
      <c r="B122" s="465" t="str">
        <f>'Datos de condiciones'!B100</f>
        <v/>
      </c>
      <c r="C122" s="466" t="str">
        <f>'Datos de condiciones'!C100</f>
        <v/>
      </c>
      <c r="D122" s="467" t="str">
        <f>'Datos de condiciones'!D100</f>
        <v/>
      </c>
      <c r="E122" s="467" t="str">
        <f>'Datos de condiciones'!E100</f>
        <v/>
      </c>
      <c r="F122" s="467" t="str">
        <f>'Datos de condiciones'!F100</f>
        <v/>
      </c>
      <c r="G122" s="468" t="str">
        <f>'Datos de condiciones'!G100</f>
        <v/>
      </c>
      <c r="H122" s="471" t="str">
        <f>'CERTIFICADO 1'!D102</f>
        <v/>
      </c>
      <c r="I122" s="471" t="str">
        <f>'CERTIFICADO 1'!E102</f>
        <v/>
      </c>
      <c r="J122" s="472" t="str">
        <f>'CERTIFICADO 1'!F102</f>
        <v/>
      </c>
      <c r="K122" s="214"/>
      <c r="L122" s="470" t="str">
        <f t="shared" si="1"/>
        <v/>
      </c>
      <c r="M122" s="462" t="str">
        <f>'CERTIFICADO 1'!B102</f>
        <v/>
      </c>
      <c r="N122" s="463" t="str">
        <f>'CERTIFICADO 1'!C102</f>
        <v/>
      </c>
      <c r="O122" s="214"/>
      <c r="P122" s="214"/>
      <c r="Q122" s="214"/>
      <c r="R122" s="214"/>
      <c r="S122" s="214"/>
      <c r="T122" s="214"/>
      <c r="U122" s="214"/>
      <c r="V122" s="214"/>
      <c r="W122" s="214"/>
      <c r="X122" s="214"/>
      <c r="Y122" s="214"/>
      <c r="Z122" s="214"/>
      <c r="AA122" s="214"/>
      <c r="AB122" s="214"/>
      <c r="AC122" s="214"/>
      <c r="AD122" s="214"/>
      <c r="AE122" s="214"/>
      <c r="AF122" s="214"/>
      <c r="AG122" s="214"/>
      <c r="AH122" s="214"/>
      <c r="AI122" s="214"/>
      <c r="AJ122" s="214"/>
      <c r="AK122" s="214"/>
      <c r="AL122" s="214"/>
      <c r="AM122" s="214"/>
      <c r="AN122" s="214"/>
      <c r="AO122" s="214"/>
      <c r="AP122" s="214"/>
      <c r="AQ122" s="214"/>
      <c r="AR122" s="214"/>
      <c r="AS122" s="214"/>
      <c r="AT122" s="214"/>
      <c r="AU122" s="214"/>
      <c r="AV122" s="214"/>
      <c r="AW122" s="214"/>
      <c r="AX122" s="214"/>
      <c r="AY122" s="214"/>
      <c r="AZ122" s="214"/>
      <c r="BA122" s="214"/>
      <c r="BB122" s="214"/>
      <c r="BC122" s="214"/>
      <c r="BD122" s="214"/>
      <c r="BE122" s="214"/>
      <c r="BF122" s="214"/>
      <c r="BG122" s="214"/>
      <c r="BH122" s="214"/>
      <c r="BI122" s="214"/>
      <c r="BJ122" s="214"/>
      <c r="BK122" s="214"/>
      <c r="BL122" s="214"/>
      <c r="BM122" s="214"/>
      <c r="BN122" s="214"/>
      <c r="BO122" s="214"/>
      <c r="BP122" s="214"/>
      <c r="BQ122" s="214"/>
      <c r="BR122" s="214"/>
      <c r="BS122" s="214"/>
      <c r="BT122" s="214"/>
      <c r="BU122" s="214"/>
      <c r="BV122" s="214"/>
      <c r="BW122" s="214"/>
      <c r="BX122" s="214"/>
      <c r="BY122" s="214"/>
      <c r="BZ122" s="214"/>
      <c r="CA122" s="214"/>
      <c r="CB122" s="214"/>
      <c r="CC122" s="214"/>
      <c r="CD122" s="214"/>
      <c r="CE122" s="214"/>
      <c r="CF122" s="214"/>
      <c r="CG122" s="214"/>
      <c r="CH122" s="214"/>
      <c r="CI122" s="214"/>
      <c r="CJ122" s="214"/>
      <c r="CK122" s="214"/>
      <c r="CL122" s="214"/>
      <c r="CM122" s="214"/>
      <c r="CN122" s="214"/>
      <c r="CO122" s="214"/>
      <c r="CP122" s="214"/>
      <c r="CQ122" s="214"/>
      <c r="CR122" s="214"/>
      <c r="CS122" s="214"/>
      <c r="CT122" s="214"/>
      <c r="CU122" s="214"/>
      <c r="CV122" s="214"/>
      <c r="CW122" s="214"/>
      <c r="CX122" s="214"/>
      <c r="CY122" s="214"/>
      <c r="CZ122" s="214"/>
      <c r="DA122" s="214"/>
      <c r="DB122" s="214"/>
      <c r="DC122" s="214"/>
      <c r="DD122" s="214"/>
      <c r="DE122" s="214"/>
      <c r="DF122" s="214"/>
      <c r="DG122" s="214"/>
      <c r="DH122" s="214"/>
      <c r="DI122" s="214"/>
      <c r="DJ122" s="214"/>
      <c r="DK122" s="214"/>
      <c r="DL122" s="214"/>
      <c r="DM122" s="214"/>
      <c r="DN122" s="214"/>
      <c r="DO122" s="214"/>
      <c r="DP122" s="214"/>
      <c r="DQ122" s="214"/>
      <c r="DR122" s="214"/>
      <c r="DS122" s="214"/>
      <c r="DT122" s="214"/>
      <c r="DU122" s="214"/>
      <c r="DV122" s="214"/>
      <c r="DW122" s="214"/>
      <c r="DX122" s="214"/>
      <c r="DY122" s="214"/>
      <c r="DZ122" s="214"/>
      <c r="EA122" s="214"/>
      <c r="EB122" s="214"/>
      <c r="EC122" s="214"/>
      <c r="ED122" s="214"/>
      <c r="EE122" s="214"/>
      <c r="EF122" s="214"/>
      <c r="EG122" s="214"/>
      <c r="EH122" s="214"/>
      <c r="EI122" s="214"/>
      <c r="EJ122" s="214"/>
      <c r="EK122" s="214"/>
      <c r="EL122" s="214"/>
      <c r="EM122" s="214"/>
      <c r="EN122" s="214"/>
      <c r="EO122" s="214"/>
      <c r="EP122" s="214"/>
      <c r="EQ122" s="214"/>
      <c r="ER122" s="214"/>
      <c r="ES122" s="214"/>
      <c r="ET122" s="214"/>
      <c r="EU122" s="214"/>
      <c r="EV122" s="214"/>
      <c r="EW122" s="214"/>
      <c r="EX122" s="214"/>
      <c r="EY122" s="214"/>
      <c r="EZ122" s="214"/>
      <c r="FA122" s="214"/>
      <c r="FB122" s="214"/>
      <c r="FC122" s="214"/>
      <c r="FD122" s="214"/>
      <c r="FE122" s="214"/>
      <c r="FF122" s="214"/>
      <c r="FG122" s="214"/>
      <c r="FH122" s="214"/>
      <c r="FI122" s="214"/>
      <c r="FJ122" s="214"/>
      <c r="FK122" s="214"/>
      <c r="FL122" s="214"/>
      <c r="FM122" s="214"/>
    </row>
    <row r="123" spans="1:169" x14ac:dyDescent="0.25">
      <c r="A123" s="464">
        <f>'Datos de condiciones'!A101</f>
        <v>98</v>
      </c>
      <c r="B123" s="465" t="str">
        <f>'Datos de condiciones'!B101</f>
        <v/>
      </c>
      <c r="C123" s="466" t="str">
        <f>'Datos de condiciones'!C101</f>
        <v/>
      </c>
      <c r="D123" s="467" t="str">
        <f>'Datos de condiciones'!D101</f>
        <v/>
      </c>
      <c r="E123" s="467" t="str">
        <f>'Datos de condiciones'!E101</f>
        <v/>
      </c>
      <c r="F123" s="467" t="str">
        <f>'Datos de condiciones'!F101</f>
        <v/>
      </c>
      <c r="G123" s="468" t="str">
        <f>'Datos de condiciones'!G101</f>
        <v/>
      </c>
      <c r="H123" s="471" t="str">
        <f>'CERTIFICADO 1'!D103</f>
        <v/>
      </c>
      <c r="I123" s="471" t="str">
        <f>'CERTIFICADO 1'!E103</f>
        <v/>
      </c>
      <c r="J123" s="472" t="str">
        <f>'CERTIFICADO 1'!F103</f>
        <v/>
      </c>
      <c r="K123" s="214"/>
      <c r="L123" s="470" t="str">
        <f t="shared" si="1"/>
        <v/>
      </c>
      <c r="M123" s="462" t="str">
        <f>'CERTIFICADO 1'!B103</f>
        <v/>
      </c>
      <c r="N123" s="463" t="str">
        <f>'CERTIFICADO 1'!C103</f>
        <v/>
      </c>
      <c r="O123" s="214"/>
      <c r="P123" s="214"/>
      <c r="Q123" s="214"/>
      <c r="R123" s="214"/>
      <c r="S123" s="214"/>
      <c r="T123" s="214"/>
      <c r="U123" s="214"/>
      <c r="V123" s="214"/>
      <c r="W123" s="214"/>
      <c r="X123" s="214"/>
      <c r="Y123" s="214"/>
      <c r="Z123" s="214"/>
      <c r="AA123" s="214"/>
      <c r="AB123" s="214"/>
      <c r="AC123" s="214"/>
      <c r="AD123" s="214"/>
      <c r="AE123" s="214"/>
      <c r="AF123" s="214"/>
      <c r="AG123" s="214"/>
      <c r="AH123" s="214"/>
      <c r="AI123" s="214"/>
      <c r="AJ123" s="214"/>
      <c r="AK123" s="214"/>
      <c r="AL123" s="214"/>
      <c r="AM123" s="214"/>
      <c r="AN123" s="214"/>
      <c r="AO123" s="214"/>
      <c r="AP123" s="214"/>
      <c r="AQ123" s="214"/>
      <c r="AR123" s="214"/>
      <c r="AS123" s="214"/>
      <c r="AT123" s="214"/>
      <c r="AU123" s="214"/>
      <c r="AV123" s="214"/>
      <c r="AW123" s="214"/>
      <c r="AX123" s="214"/>
      <c r="AY123" s="214"/>
      <c r="AZ123" s="214"/>
      <c r="BA123" s="214"/>
      <c r="BB123" s="214"/>
      <c r="BC123" s="214"/>
      <c r="BD123" s="214"/>
      <c r="BE123" s="214"/>
      <c r="BF123" s="214"/>
      <c r="BG123" s="214"/>
      <c r="BH123" s="214"/>
      <c r="BI123" s="214"/>
      <c r="BJ123" s="214"/>
      <c r="BK123" s="214"/>
      <c r="BL123" s="214"/>
      <c r="BM123" s="214"/>
      <c r="BN123" s="214"/>
      <c r="BO123" s="214"/>
      <c r="BP123" s="214"/>
      <c r="BQ123" s="214"/>
      <c r="BR123" s="214"/>
      <c r="BS123" s="214"/>
      <c r="BT123" s="214"/>
      <c r="BU123" s="214"/>
      <c r="BV123" s="214"/>
      <c r="BW123" s="214"/>
      <c r="BX123" s="214"/>
      <c r="BY123" s="214"/>
      <c r="BZ123" s="214"/>
      <c r="CA123" s="214"/>
      <c r="CB123" s="214"/>
      <c r="CC123" s="214"/>
      <c r="CD123" s="214"/>
      <c r="CE123" s="214"/>
      <c r="CF123" s="214"/>
      <c r="CG123" s="214"/>
      <c r="CH123" s="214"/>
      <c r="CI123" s="214"/>
      <c r="CJ123" s="214"/>
      <c r="CK123" s="214"/>
      <c r="CL123" s="214"/>
      <c r="CM123" s="214"/>
      <c r="CN123" s="214"/>
      <c r="CO123" s="214"/>
      <c r="CP123" s="214"/>
      <c r="CQ123" s="214"/>
      <c r="CR123" s="214"/>
      <c r="CS123" s="214"/>
      <c r="CT123" s="214"/>
      <c r="CU123" s="214"/>
      <c r="CV123" s="214"/>
      <c r="CW123" s="214"/>
      <c r="CX123" s="214"/>
      <c r="CY123" s="214"/>
      <c r="CZ123" s="214"/>
      <c r="DA123" s="214"/>
      <c r="DB123" s="214"/>
      <c r="DC123" s="214"/>
      <c r="DD123" s="214"/>
      <c r="DE123" s="214"/>
      <c r="DF123" s="214"/>
      <c r="DG123" s="214"/>
      <c r="DH123" s="214"/>
      <c r="DI123" s="214"/>
      <c r="DJ123" s="214"/>
      <c r="DK123" s="214"/>
      <c r="DL123" s="214"/>
      <c r="DM123" s="214"/>
      <c r="DN123" s="214"/>
      <c r="DO123" s="214"/>
      <c r="DP123" s="214"/>
      <c r="DQ123" s="214"/>
      <c r="DR123" s="214"/>
      <c r="DS123" s="214"/>
      <c r="DT123" s="214"/>
      <c r="DU123" s="214"/>
      <c r="DV123" s="214"/>
      <c r="DW123" s="214"/>
      <c r="DX123" s="214"/>
      <c r="DY123" s="214"/>
      <c r="DZ123" s="214"/>
      <c r="EA123" s="214"/>
      <c r="EB123" s="214"/>
      <c r="EC123" s="214"/>
      <c r="ED123" s="214"/>
      <c r="EE123" s="214"/>
      <c r="EF123" s="214"/>
      <c r="EG123" s="214"/>
      <c r="EH123" s="214"/>
      <c r="EI123" s="214"/>
      <c r="EJ123" s="214"/>
      <c r="EK123" s="214"/>
      <c r="EL123" s="214"/>
      <c r="EM123" s="214"/>
      <c r="EN123" s="214"/>
      <c r="EO123" s="214"/>
      <c r="EP123" s="214"/>
      <c r="EQ123" s="214"/>
      <c r="ER123" s="214"/>
      <c r="ES123" s="214"/>
      <c r="ET123" s="214"/>
      <c r="EU123" s="214"/>
      <c r="EV123" s="214"/>
      <c r="EW123" s="214"/>
      <c r="EX123" s="214"/>
      <c r="EY123" s="214"/>
      <c r="EZ123" s="214"/>
      <c r="FA123" s="214"/>
      <c r="FB123" s="214"/>
      <c r="FC123" s="214"/>
      <c r="FD123" s="214"/>
      <c r="FE123" s="214"/>
      <c r="FF123" s="214"/>
      <c r="FG123" s="214"/>
      <c r="FH123" s="214"/>
      <c r="FI123" s="214"/>
      <c r="FJ123" s="214"/>
      <c r="FK123" s="214"/>
      <c r="FL123" s="214"/>
      <c r="FM123" s="214"/>
    </row>
    <row r="124" spans="1:169" x14ac:dyDescent="0.25">
      <c r="A124" s="464">
        <f>'Datos de condiciones'!A102</f>
        <v>99</v>
      </c>
      <c r="B124" s="465" t="str">
        <f>'Datos de condiciones'!B102</f>
        <v/>
      </c>
      <c r="C124" s="466" t="str">
        <f>'Datos de condiciones'!C102</f>
        <v/>
      </c>
      <c r="D124" s="467" t="str">
        <f>'Datos de condiciones'!D102</f>
        <v/>
      </c>
      <c r="E124" s="467" t="str">
        <f>'Datos de condiciones'!E102</f>
        <v/>
      </c>
      <c r="F124" s="467" t="str">
        <f>'Datos de condiciones'!F102</f>
        <v/>
      </c>
      <c r="G124" s="468" t="str">
        <f>'Datos de condiciones'!G102</f>
        <v/>
      </c>
      <c r="H124" s="471" t="str">
        <f>'CERTIFICADO 1'!D104</f>
        <v/>
      </c>
      <c r="I124" s="471" t="str">
        <f>'CERTIFICADO 1'!E104</f>
        <v/>
      </c>
      <c r="J124" s="472" t="str">
        <f>'CERTIFICADO 1'!F104</f>
        <v/>
      </c>
      <c r="K124" s="214"/>
      <c r="L124" s="470" t="str">
        <f t="shared" si="1"/>
        <v/>
      </c>
      <c r="M124" s="462" t="str">
        <f>'CERTIFICADO 1'!B104</f>
        <v/>
      </c>
      <c r="N124" s="463" t="str">
        <f>'CERTIFICADO 1'!C104</f>
        <v/>
      </c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14"/>
      <c r="AI124" s="214"/>
      <c r="AJ124" s="214"/>
      <c r="AK124" s="214"/>
      <c r="AL124" s="214"/>
      <c r="AM124" s="214"/>
      <c r="AN124" s="214"/>
      <c r="AO124" s="214"/>
      <c r="AP124" s="214"/>
      <c r="AQ124" s="214"/>
      <c r="AR124" s="214"/>
      <c r="AS124" s="214"/>
      <c r="AT124" s="214"/>
      <c r="AU124" s="214"/>
      <c r="AV124" s="214"/>
      <c r="AW124" s="214"/>
      <c r="AX124" s="214"/>
      <c r="AY124" s="214"/>
      <c r="AZ124" s="214"/>
      <c r="BA124" s="214"/>
      <c r="BB124" s="214"/>
      <c r="BC124" s="214"/>
      <c r="BD124" s="214"/>
      <c r="BE124" s="214"/>
      <c r="BF124" s="214"/>
      <c r="BG124" s="214"/>
      <c r="BH124" s="214"/>
      <c r="BI124" s="214"/>
      <c r="BJ124" s="214"/>
      <c r="BK124" s="214"/>
      <c r="BL124" s="214"/>
      <c r="BM124" s="214"/>
      <c r="BN124" s="214"/>
      <c r="BO124" s="214"/>
      <c r="BP124" s="214"/>
      <c r="BQ124" s="214"/>
      <c r="BR124" s="214"/>
      <c r="BS124" s="214"/>
      <c r="BT124" s="214"/>
      <c r="BU124" s="214"/>
      <c r="BV124" s="214"/>
      <c r="BW124" s="214"/>
      <c r="BX124" s="214"/>
      <c r="BY124" s="214"/>
      <c r="BZ124" s="214"/>
      <c r="CA124" s="214"/>
      <c r="CB124" s="214"/>
      <c r="CC124" s="214"/>
      <c r="CD124" s="214"/>
      <c r="CE124" s="214"/>
      <c r="CF124" s="214"/>
      <c r="CG124" s="214"/>
      <c r="CH124" s="214"/>
      <c r="CI124" s="214"/>
      <c r="CJ124" s="214"/>
      <c r="CK124" s="214"/>
      <c r="CL124" s="214"/>
      <c r="CM124" s="214"/>
      <c r="CN124" s="214"/>
      <c r="CO124" s="214"/>
      <c r="CP124" s="214"/>
      <c r="CQ124" s="214"/>
      <c r="CR124" s="214"/>
      <c r="CS124" s="214"/>
      <c r="CT124" s="214"/>
      <c r="CU124" s="214"/>
      <c r="CV124" s="214"/>
      <c r="CW124" s="214"/>
      <c r="CX124" s="214"/>
      <c r="CY124" s="214"/>
      <c r="CZ124" s="214"/>
      <c r="DA124" s="214"/>
      <c r="DB124" s="214"/>
      <c r="DC124" s="214"/>
      <c r="DD124" s="214"/>
      <c r="DE124" s="214"/>
      <c r="DF124" s="214"/>
      <c r="DG124" s="214"/>
      <c r="DH124" s="214"/>
      <c r="DI124" s="214"/>
      <c r="DJ124" s="214"/>
      <c r="DK124" s="214"/>
      <c r="DL124" s="214"/>
      <c r="DM124" s="214"/>
      <c r="DN124" s="214"/>
      <c r="DO124" s="214"/>
      <c r="DP124" s="214"/>
      <c r="DQ124" s="214"/>
      <c r="DR124" s="214"/>
      <c r="DS124" s="214"/>
      <c r="DT124" s="214"/>
      <c r="DU124" s="214"/>
      <c r="DV124" s="214"/>
      <c r="DW124" s="214"/>
      <c r="DX124" s="214"/>
      <c r="DY124" s="214"/>
      <c r="DZ124" s="214"/>
      <c r="EA124" s="214"/>
      <c r="EB124" s="214"/>
      <c r="EC124" s="214"/>
      <c r="ED124" s="214"/>
      <c r="EE124" s="214"/>
      <c r="EF124" s="214"/>
      <c r="EG124" s="214"/>
      <c r="EH124" s="214"/>
      <c r="EI124" s="214"/>
      <c r="EJ124" s="214"/>
      <c r="EK124" s="214"/>
      <c r="EL124" s="214"/>
      <c r="EM124" s="214"/>
      <c r="EN124" s="214"/>
      <c r="EO124" s="214"/>
      <c r="EP124" s="214"/>
      <c r="EQ124" s="214"/>
      <c r="ER124" s="214"/>
      <c r="ES124" s="214"/>
      <c r="ET124" s="214"/>
      <c r="EU124" s="214"/>
      <c r="EV124" s="214"/>
      <c r="EW124" s="214"/>
      <c r="EX124" s="214"/>
      <c r="EY124" s="214"/>
      <c r="EZ124" s="214"/>
      <c r="FA124" s="214"/>
      <c r="FB124" s="214"/>
      <c r="FC124" s="214"/>
      <c r="FD124" s="214"/>
      <c r="FE124" s="214"/>
      <c r="FF124" s="214"/>
      <c r="FG124" s="214"/>
      <c r="FH124" s="214"/>
      <c r="FI124" s="214"/>
      <c r="FJ124" s="214"/>
      <c r="FK124" s="214"/>
      <c r="FL124" s="214"/>
      <c r="FM124" s="214"/>
    </row>
    <row r="125" spans="1:169" x14ac:dyDescent="0.25">
      <c r="A125" s="464">
        <f>'Datos de condiciones'!A103</f>
        <v>100</v>
      </c>
      <c r="B125" s="465">
        <f>'Datos de condiciones'!B103</f>
        <v>25646</v>
      </c>
      <c r="C125" s="466">
        <f>'Datos de condiciones'!C103</f>
        <v>20.5</v>
      </c>
      <c r="D125" s="467">
        <f>'Datos de condiciones'!D103</f>
        <v>20.399999999999999</v>
      </c>
      <c r="E125" s="467">
        <f>'Datos de condiciones'!E103</f>
        <v>20.913</v>
      </c>
      <c r="F125" s="467">
        <f>'Datos de condiciones'!F103</f>
        <v>20.282</v>
      </c>
      <c r="G125" s="468">
        <f>'Datos de condiciones'!G103</f>
        <v>59.27</v>
      </c>
      <c r="H125" s="471">
        <f>'CERTIFICADO 1'!D105</f>
        <v>0.2</v>
      </c>
      <c r="I125" s="471">
        <f>'CERTIFICADO 1'!E105</f>
        <v>20.500200077740836</v>
      </c>
      <c r="J125" s="472" t="e">
        <f ca="1">'CERTIFICADO 1'!F105</f>
        <v>#VALUE!</v>
      </c>
      <c r="K125" s="214"/>
      <c r="L125" s="470" t="e">
        <f t="shared" si="1"/>
        <v>#VALUE!</v>
      </c>
      <c r="M125" s="462">
        <f>'CERTIFICADO 1'!B105</f>
        <v>25646</v>
      </c>
      <c r="N125" s="463">
        <f>'CERTIFICADO 1'!C105</f>
        <v>20.5</v>
      </c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  <c r="AK125" s="214"/>
      <c r="AL125" s="214"/>
      <c r="AM125" s="214"/>
      <c r="AN125" s="214"/>
      <c r="AO125" s="214"/>
      <c r="AP125" s="214"/>
      <c r="AQ125" s="214"/>
      <c r="AR125" s="214"/>
      <c r="AS125" s="214"/>
      <c r="AT125" s="214"/>
      <c r="AU125" s="214"/>
      <c r="AV125" s="214"/>
      <c r="AW125" s="214"/>
      <c r="AX125" s="214"/>
      <c r="AY125" s="214"/>
      <c r="AZ125" s="214"/>
      <c r="BA125" s="214"/>
      <c r="BB125" s="214"/>
      <c r="BC125" s="214"/>
      <c r="BD125" s="214"/>
      <c r="BE125" s="214"/>
      <c r="BF125" s="214"/>
      <c r="BG125" s="214"/>
      <c r="BH125" s="214"/>
      <c r="BI125" s="214"/>
      <c r="BJ125" s="214"/>
      <c r="BK125" s="214"/>
      <c r="BL125" s="214"/>
      <c r="BM125" s="214"/>
      <c r="BN125" s="214"/>
      <c r="BO125" s="214"/>
      <c r="BP125" s="214"/>
      <c r="BQ125" s="214"/>
      <c r="BR125" s="214"/>
      <c r="BS125" s="214"/>
      <c r="BT125" s="214"/>
      <c r="BU125" s="214"/>
      <c r="BV125" s="214"/>
      <c r="BW125" s="214"/>
      <c r="BX125" s="214"/>
      <c r="BY125" s="214"/>
      <c r="BZ125" s="214"/>
      <c r="CA125" s="214"/>
      <c r="CB125" s="214"/>
      <c r="CC125" s="214"/>
      <c r="CD125" s="214"/>
      <c r="CE125" s="214"/>
      <c r="CF125" s="214"/>
      <c r="CG125" s="214"/>
      <c r="CH125" s="214"/>
      <c r="CI125" s="214"/>
      <c r="CJ125" s="214"/>
      <c r="CK125" s="214"/>
      <c r="CL125" s="214"/>
      <c r="CM125" s="214"/>
      <c r="CN125" s="214"/>
      <c r="CO125" s="214"/>
      <c r="CP125" s="214"/>
      <c r="CQ125" s="214"/>
      <c r="CR125" s="214"/>
      <c r="CS125" s="214"/>
      <c r="CT125" s="214"/>
      <c r="CU125" s="214"/>
      <c r="CV125" s="214"/>
      <c r="CW125" s="214"/>
      <c r="CX125" s="214"/>
      <c r="CY125" s="214"/>
      <c r="CZ125" s="214"/>
      <c r="DA125" s="214"/>
      <c r="DB125" s="214"/>
      <c r="DC125" s="214"/>
      <c r="DD125" s="214"/>
      <c r="DE125" s="214"/>
      <c r="DF125" s="214"/>
      <c r="DG125" s="214"/>
      <c r="DH125" s="214"/>
      <c r="DI125" s="214"/>
      <c r="DJ125" s="214"/>
      <c r="DK125" s="214"/>
      <c r="DL125" s="214"/>
      <c r="DM125" s="214"/>
      <c r="DN125" s="214"/>
      <c r="DO125" s="214"/>
      <c r="DP125" s="214"/>
      <c r="DQ125" s="214"/>
      <c r="DR125" s="214"/>
      <c r="DS125" s="214"/>
      <c r="DT125" s="214"/>
      <c r="DU125" s="214"/>
      <c r="DV125" s="214"/>
      <c r="DW125" s="214"/>
      <c r="DX125" s="214"/>
      <c r="DY125" s="214"/>
      <c r="DZ125" s="214"/>
      <c r="EA125" s="214"/>
      <c r="EB125" s="214"/>
      <c r="EC125" s="214"/>
      <c r="ED125" s="214"/>
      <c r="EE125" s="214"/>
      <c r="EF125" s="214"/>
      <c r="EG125" s="214"/>
      <c r="EH125" s="214"/>
      <c r="EI125" s="214"/>
      <c r="EJ125" s="214"/>
      <c r="EK125" s="214"/>
      <c r="EL125" s="214"/>
      <c r="EM125" s="214"/>
      <c r="EN125" s="214"/>
      <c r="EO125" s="214"/>
      <c r="EP125" s="214"/>
      <c r="EQ125" s="214"/>
      <c r="ER125" s="214"/>
      <c r="ES125" s="214"/>
      <c r="ET125" s="214"/>
      <c r="EU125" s="214"/>
      <c r="EV125" s="214"/>
      <c r="EW125" s="214"/>
      <c r="EX125" s="214"/>
      <c r="EY125" s="214"/>
      <c r="EZ125" s="214"/>
      <c r="FA125" s="214"/>
      <c r="FB125" s="214"/>
      <c r="FC125" s="214"/>
      <c r="FD125" s="214"/>
      <c r="FE125" s="214"/>
      <c r="FF125" s="214"/>
      <c r="FG125" s="214"/>
      <c r="FH125" s="214"/>
      <c r="FI125" s="214"/>
      <c r="FJ125" s="214"/>
      <c r="FK125" s="214"/>
      <c r="FL125" s="214"/>
      <c r="FM125" s="214"/>
    </row>
    <row r="126" spans="1:169" x14ac:dyDescent="0.25">
      <c r="A126" s="464">
        <f>'Datos de condiciones'!A104</f>
        <v>101</v>
      </c>
      <c r="B126" s="465">
        <f>'Datos de condiciones'!B104</f>
        <v>26292</v>
      </c>
      <c r="C126" s="466">
        <f>'Datos de condiciones'!C104</f>
        <v>21</v>
      </c>
      <c r="D126" s="467">
        <f>'Datos de condiciones'!D104</f>
        <v>19.734000000000002</v>
      </c>
      <c r="E126" s="467">
        <f>'Datos de condiciones'!E104</f>
        <v>20.02</v>
      </c>
      <c r="F126" s="467">
        <f>'Datos de condiciones'!F104</f>
        <v>19.594000000000001</v>
      </c>
      <c r="G126" s="468">
        <f>'Datos de condiciones'!G104</f>
        <v>55.86</v>
      </c>
      <c r="H126" s="471">
        <f>'CERTIFICADO 1'!D106</f>
        <v>6.2E-2</v>
      </c>
      <c r="I126" s="471">
        <f>'CERTIFICADO 1'!E106</f>
        <v>21.000062077740836</v>
      </c>
      <c r="J126" s="472" t="e">
        <f ca="1">'CERTIFICADO 1'!F106</f>
        <v>#VALUE!</v>
      </c>
      <c r="K126" s="214"/>
      <c r="L126" s="470" t="e">
        <f t="shared" si="1"/>
        <v>#VALUE!</v>
      </c>
      <c r="M126" s="462">
        <f>'CERTIFICADO 1'!B106</f>
        <v>26292</v>
      </c>
      <c r="N126" s="463">
        <f>'CERTIFICADO 1'!C106</f>
        <v>21</v>
      </c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4"/>
      <c r="AH126" s="214"/>
      <c r="AI126" s="214"/>
      <c r="AJ126" s="214"/>
      <c r="AK126" s="214"/>
      <c r="AL126" s="214"/>
      <c r="AM126" s="214"/>
      <c r="AN126" s="214"/>
      <c r="AO126" s="214"/>
      <c r="AP126" s="214"/>
      <c r="AQ126" s="214"/>
      <c r="AR126" s="214"/>
      <c r="AS126" s="214"/>
      <c r="AT126" s="214"/>
      <c r="AU126" s="214"/>
      <c r="AV126" s="214"/>
      <c r="AW126" s="214"/>
      <c r="AX126" s="214"/>
      <c r="AY126" s="214"/>
      <c r="AZ126" s="214"/>
      <c r="BA126" s="214"/>
      <c r="BB126" s="214"/>
      <c r="BC126" s="214"/>
      <c r="BD126" s="214"/>
      <c r="BE126" s="214"/>
      <c r="BF126" s="214"/>
      <c r="BG126" s="214"/>
      <c r="BH126" s="214"/>
      <c r="BI126" s="214"/>
      <c r="BJ126" s="214"/>
      <c r="BK126" s="214"/>
      <c r="BL126" s="214"/>
      <c r="BM126" s="214"/>
      <c r="BN126" s="214"/>
      <c r="BO126" s="214"/>
      <c r="BP126" s="214"/>
      <c r="BQ126" s="214"/>
      <c r="BR126" s="214"/>
      <c r="BS126" s="214"/>
      <c r="BT126" s="214"/>
      <c r="BU126" s="214"/>
      <c r="BV126" s="214"/>
      <c r="BW126" s="214"/>
      <c r="BX126" s="214"/>
      <c r="BY126" s="214"/>
      <c r="BZ126" s="214"/>
      <c r="CA126" s="214"/>
      <c r="CB126" s="214"/>
      <c r="CC126" s="214"/>
      <c r="CD126" s="214"/>
      <c r="CE126" s="214"/>
      <c r="CF126" s="214"/>
      <c r="CG126" s="214"/>
      <c r="CH126" s="214"/>
      <c r="CI126" s="214"/>
      <c r="CJ126" s="214"/>
      <c r="CK126" s="214"/>
      <c r="CL126" s="214"/>
      <c r="CM126" s="214"/>
      <c r="CN126" s="214"/>
      <c r="CO126" s="214"/>
      <c r="CP126" s="214"/>
      <c r="CQ126" s="214"/>
      <c r="CR126" s="214"/>
      <c r="CS126" s="214"/>
      <c r="CT126" s="214"/>
      <c r="CU126" s="214"/>
      <c r="CV126" s="214"/>
      <c r="CW126" s="214"/>
      <c r="CX126" s="214"/>
      <c r="CY126" s="214"/>
      <c r="CZ126" s="214"/>
      <c r="DA126" s="214"/>
      <c r="DB126" s="214"/>
      <c r="DC126" s="214"/>
      <c r="DD126" s="214"/>
      <c r="DE126" s="214"/>
      <c r="DF126" s="214"/>
      <c r="DG126" s="214"/>
      <c r="DH126" s="214"/>
      <c r="DI126" s="214"/>
      <c r="DJ126" s="214"/>
      <c r="DK126" s="214"/>
      <c r="DL126" s="214"/>
      <c r="DM126" s="214"/>
      <c r="DN126" s="214"/>
      <c r="DO126" s="214"/>
      <c r="DP126" s="214"/>
      <c r="DQ126" s="214"/>
      <c r="DR126" s="214"/>
      <c r="DS126" s="214"/>
      <c r="DT126" s="214"/>
      <c r="DU126" s="214"/>
      <c r="DV126" s="214"/>
      <c r="DW126" s="214"/>
      <c r="DX126" s="214"/>
      <c r="DY126" s="214"/>
      <c r="DZ126" s="214"/>
      <c r="EA126" s="214"/>
      <c r="EB126" s="214"/>
      <c r="EC126" s="214"/>
      <c r="ED126" s="214"/>
      <c r="EE126" s="214"/>
      <c r="EF126" s="214"/>
      <c r="EG126" s="214"/>
      <c r="EH126" s="214"/>
      <c r="EI126" s="214"/>
      <c r="EJ126" s="214"/>
      <c r="EK126" s="214"/>
      <c r="EL126" s="214"/>
      <c r="EM126" s="214"/>
      <c r="EN126" s="214"/>
      <c r="EO126" s="214"/>
      <c r="EP126" s="214"/>
      <c r="EQ126" s="214"/>
      <c r="ER126" s="214"/>
      <c r="ES126" s="214"/>
      <c r="ET126" s="214"/>
      <c r="EU126" s="214"/>
      <c r="EV126" s="214"/>
      <c r="EW126" s="214"/>
      <c r="EX126" s="214"/>
      <c r="EY126" s="214"/>
      <c r="EZ126" s="214"/>
      <c r="FA126" s="214"/>
      <c r="FB126" s="214"/>
      <c r="FC126" s="214"/>
      <c r="FD126" s="214"/>
      <c r="FE126" s="214"/>
      <c r="FF126" s="214"/>
      <c r="FG126" s="214"/>
      <c r="FH126" s="214"/>
      <c r="FI126" s="214"/>
      <c r="FJ126" s="214"/>
      <c r="FK126" s="214"/>
      <c r="FL126" s="214"/>
      <c r="FM126" s="214"/>
    </row>
    <row r="127" spans="1:169" x14ac:dyDescent="0.25">
      <c r="A127" s="464">
        <f>'Datos de condiciones'!A105</f>
        <v>102</v>
      </c>
      <c r="B127" s="465">
        <f>'Datos de condiciones'!B105</f>
        <v>25724</v>
      </c>
      <c r="C127" s="466">
        <f>'Datos de condiciones'!C105</f>
        <v>21.5</v>
      </c>
      <c r="D127" s="467">
        <f>'Datos de condiciones'!D105</f>
        <v>19.599</v>
      </c>
      <c r="E127" s="467">
        <f>'Datos de condiciones'!E105</f>
        <v>20.001000000000001</v>
      </c>
      <c r="F127" s="467">
        <f>'Datos de condiciones'!F105</f>
        <v>19.792999999999999</v>
      </c>
      <c r="G127" s="468">
        <f>'Datos de condiciones'!G105</f>
        <v>56.84</v>
      </c>
      <c r="H127" s="471">
        <f>'CERTIFICADO 1'!D107</f>
        <v>2.6000000000000002E-2</v>
      </c>
      <c r="I127" s="471">
        <f>'CERTIFICADO 1'!E107</f>
        <v>21.500026077740834</v>
      </c>
      <c r="J127" s="472" t="e">
        <f ca="1">'CERTIFICADO 1'!F107</f>
        <v>#VALUE!</v>
      </c>
      <c r="K127" s="214"/>
      <c r="L127" s="470" t="e">
        <f t="shared" si="1"/>
        <v>#VALUE!</v>
      </c>
      <c r="M127" s="462">
        <f>'CERTIFICADO 1'!B107</f>
        <v>25724</v>
      </c>
      <c r="N127" s="463">
        <f>'CERTIFICADO 1'!C107</f>
        <v>21.5</v>
      </c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  <c r="AK127" s="214"/>
      <c r="AL127" s="214"/>
      <c r="AM127" s="214"/>
      <c r="AN127" s="214"/>
      <c r="AO127" s="214"/>
      <c r="AP127" s="214"/>
      <c r="AQ127" s="214"/>
      <c r="AR127" s="214"/>
      <c r="AS127" s="214"/>
      <c r="AT127" s="214"/>
      <c r="AU127" s="214"/>
      <c r="AV127" s="214"/>
      <c r="AW127" s="214"/>
      <c r="AX127" s="214"/>
      <c r="AY127" s="214"/>
      <c r="AZ127" s="214"/>
      <c r="BA127" s="214"/>
      <c r="BB127" s="214"/>
      <c r="BC127" s="214"/>
      <c r="BD127" s="214"/>
      <c r="BE127" s="214"/>
      <c r="BF127" s="214"/>
      <c r="BG127" s="214"/>
      <c r="BH127" s="214"/>
      <c r="BI127" s="214"/>
      <c r="BJ127" s="214"/>
      <c r="BK127" s="214"/>
      <c r="BL127" s="214"/>
      <c r="BM127" s="214"/>
      <c r="BN127" s="214"/>
      <c r="BO127" s="214"/>
      <c r="BP127" s="214"/>
      <c r="BQ127" s="214"/>
      <c r="BR127" s="214"/>
      <c r="BS127" s="214"/>
      <c r="BT127" s="214"/>
      <c r="BU127" s="214"/>
      <c r="BV127" s="214"/>
      <c r="BW127" s="214"/>
      <c r="BX127" s="214"/>
      <c r="BY127" s="214"/>
      <c r="BZ127" s="214"/>
      <c r="CA127" s="214"/>
      <c r="CB127" s="214"/>
      <c r="CC127" s="214"/>
      <c r="CD127" s="214"/>
      <c r="CE127" s="214"/>
      <c r="CF127" s="214"/>
      <c r="CG127" s="214"/>
      <c r="CH127" s="214"/>
      <c r="CI127" s="214"/>
      <c r="CJ127" s="214"/>
      <c r="CK127" s="214"/>
      <c r="CL127" s="214"/>
      <c r="CM127" s="214"/>
      <c r="CN127" s="214"/>
      <c r="CO127" s="214"/>
      <c r="CP127" s="214"/>
      <c r="CQ127" s="214"/>
      <c r="CR127" s="214"/>
      <c r="CS127" s="214"/>
      <c r="CT127" s="214"/>
      <c r="CU127" s="214"/>
      <c r="CV127" s="214"/>
      <c r="CW127" s="214"/>
      <c r="CX127" s="214"/>
      <c r="CY127" s="214"/>
      <c r="CZ127" s="214"/>
      <c r="DA127" s="214"/>
      <c r="DB127" s="214"/>
      <c r="DC127" s="214"/>
      <c r="DD127" s="214"/>
      <c r="DE127" s="214"/>
      <c r="DF127" s="214"/>
      <c r="DG127" s="214"/>
      <c r="DH127" s="214"/>
      <c r="DI127" s="214"/>
      <c r="DJ127" s="214"/>
      <c r="DK127" s="214"/>
      <c r="DL127" s="214"/>
      <c r="DM127" s="214"/>
      <c r="DN127" s="214"/>
      <c r="DO127" s="214"/>
      <c r="DP127" s="214"/>
      <c r="DQ127" s="214"/>
      <c r="DR127" s="214"/>
      <c r="DS127" s="214"/>
      <c r="DT127" s="214"/>
      <c r="DU127" s="214"/>
      <c r="DV127" s="214"/>
      <c r="DW127" s="214"/>
      <c r="DX127" s="214"/>
      <c r="DY127" s="214"/>
      <c r="DZ127" s="214"/>
      <c r="EA127" s="214"/>
      <c r="EB127" s="214"/>
      <c r="EC127" s="214"/>
      <c r="ED127" s="214"/>
      <c r="EE127" s="214"/>
      <c r="EF127" s="214"/>
      <c r="EG127" s="214"/>
      <c r="EH127" s="214"/>
      <c r="EI127" s="214"/>
      <c r="EJ127" s="214"/>
      <c r="EK127" s="214"/>
      <c r="EL127" s="214"/>
      <c r="EM127" s="214"/>
      <c r="EN127" s="214"/>
      <c r="EO127" s="214"/>
      <c r="EP127" s="214"/>
      <c r="EQ127" s="214"/>
      <c r="ER127" s="214"/>
      <c r="ES127" s="214"/>
      <c r="ET127" s="214"/>
      <c r="EU127" s="214"/>
      <c r="EV127" s="214"/>
      <c r="EW127" s="214"/>
      <c r="EX127" s="214"/>
      <c r="EY127" s="214"/>
      <c r="EZ127" s="214"/>
      <c r="FA127" s="214"/>
      <c r="FB127" s="214"/>
      <c r="FC127" s="214"/>
      <c r="FD127" s="214"/>
      <c r="FE127" s="214"/>
      <c r="FF127" s="214"/>
      <c r="FG127" s="214"/>
      <c r="FH127" s="214"/>
      <c r="FI127" s="214"/>
      <c r="FJ127" s="214"/>
      <c r="FK127" s="214"/>
      <c r="FL127" s="214"/>
      <c r="FM127" s="214"/>
    </row>
    <row r="128" spans="1:169" x14ac:dyDescent="0.25">
      <c r="A128" s="464">
        <f>'Datos de condiciones'!A106</f>
        <v>103</v>
      </c>
      <c r="B128" s="465">
        <f>'Datos de condiciones'!B106</f>
        <v>25807</v>
      </c>
      <c r="C128" s="466">
        <f>'Datos de condiciones'!C106</f>
        <v>22</v>
      </c>
      <c r="D128" s="467">
        <f>'Datos de condiciones'!D106</f>
        <v>19.510000000000002</v>
      </c>
      <c r="E128" s="467">
        <f>'Datos de condiciones'!E106</f>
        <v>20.076000000000001</v>
      </c>
      <c r="F128" s="467">
        <f>'Datos de condiciones'!F106</f>
        <v>19.577999999999999</v>
      </c>
      <c r="G128" s="468">
        <f>'Datos de condiciones'!G106</f>
        <v>56.78</v>
      </c>
      <c r="H128" s="471">
        <f>'CERTIFICADO 1'!D108</f>
        <v>0.06</v>
      </c>
      <c r="I128" s="471">
        <f>'CERTIFICADO 1'!E108</f>
        <v>22.000060077740837</v>
      </c>
      <c r="J128" s="472" t="e">
        <f ca="1">'CERTIFICADO 1'!F108</f>
        <v>#VALUE!</v>
      </c>
      <c r="K128" s="214"/>
      <c r="L128" s="470" t="e">
        <f t="shared" si="1"/>
        <v>#VALUE!</v>
      </c>
      <c r="M128" s="462">
        <f>'CERTIFICADO 1'!B108</f>
        <v>25807</v>
      </c>
      <c r="N128" s="463">
        <f>'CERTIFICADO 1'!C108</f>
        <v>22</v>
      </c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  <c r="AK128" s="214"/>
      <c r="AL128" s="214"/>
      <c r="AM128" s="214"/>
      <c r="AN128" s="214"/>
      <c r="AO128" s="214"/>
      <c r="AP128" s="214"/>
      <c r="AQ128" s="214"/>
      <c r="AR128" s="214"/>
      <c r="AS128" s="214"/>
      <c r="AT128" s="214"/>
      <c r="AU128" s="214"/>
      <c r="AV128" s="214"/>
      <c r="AW128" s="214"/>
      <c r="AX128" s="214"/>
      <c r="AY128" s="214"/>
      <c r="AZ128" s="214"/>
      <c r="BA128" s="214"/>
      <c r="BB128" s="214"/>
      <c r="BC128" s="214"/>
      <c r="BD128" s="214"/>
      <c r="BE128" s="214"/>
      <c r="BF128" s="214"/>
      <c r="BG128" s="214"/>
      <c r="BH128" s="214"/>
      <c r="BI128" s="214"/>
      <c r="BJ128" s="214"/>
      <c r="BK128" s="214"/>
      <c r="BL128" s="214"/>
      <c r="BM128" s="214"/>
      <c r="BN128" s="214"/>
      <c r="BO128" s="214"/>
      <c r="BP128" s="214"/>
      <c r="BQ128" s="214"/>
      <c r="BR128" s="214"/>
      <c r="BS128" s="214"/>
      <c r="BT128" s="214"/>
      <c r="BU128" s="214"/>
      <c r="BV128" s="214"/>
      <c r="BW128" s="214"/>
      <c r="BX128" s="214"/>
      <c r="BY128" s="214"/>
      <c r="BZ128" s="214"/>
      <c r="CA128" s="214"/>
      <c r="CB128" s="214"/>
      <c r="CC128" s="214"/>
      <c r="CD128" s="214"/>
      <c r="CE128" s="214"/>
      <c r="CF128" s="214"/>
      <c r="CG128" s="214"/>
      <c r="CH128" s="214"/>
      <c r="CI128" s="214"/>
      <c r="CJ128" s="214"/>
      <c r="CK128" s="214"/>
      <c r="CL128" s="214"/>
      <c r="CM128" s="214"/>
      <c r="CN128" s="214"/>
      <c r="CO128" s="214"/>
      <c r="CP128" s="214"/>
      <c r="CQ128" s="214"/>
      <c r="CR128" s="214"/>
      <c r="CS128" s="214"/>
      <c r="CT128" s="214"/>
      <c r="CU128" s="214"/>
      <c r="CV128" s="214"/>
      <c r="CW128" s="214"/>
      <c r="CX128" s="214"/>
      <c r="CY128" s="214"/>
      <c r="CZ128" s="214"/>
      <c r="DA128" s="214"/>
      <c r="DB128" s="214"/>
      <c r="DC128" s="214"/>
      <c r="DD128" s="214"/>
      <c r="DE128" s="214"/>
      <c r="DF128" s="214"/>
      <c r="DG128" s="214"/>
      <c r="DH128" s="214"/>
      <c r="DI128" s="214"/>
      <c r="DJ128" s="214"/>
      <c r="DK128" s="214"/>
      <c r="DL128" s="214"/>
      <c r="DM128" s="214"/>
      <c r="DN128" s="214"/>
      <c r="DO128" s="214"/>
      <c r="DP128" s="214"/>
      <c r="DQ128" s="214"/>
      <c r="DR128" s="214"/>
      <c r="DS128" s="214"/>
      <c r="DT128" s="214"/>
      <c r="DU128" s="214"/>
      <c r="DV128" s="214"/>
      <c r="DW128" s="214"/>
      <c r="DX128" s="214"/>
      <c r="DY128" s="214"/>
      <c r="DZ128" s="214"/>
      <c r="EA128" s="214"/>
      <c r="EB128" s="214"/>
      <c r="EC128" s="214"/>
      <c r="ED128" s="214"/>
      <c r="EE128" s="214"/>
      <c r="EF128" s="214"/>
      <c r="EG128" s="214"/>
      <c r="EH128" s="214"/>
      <c r="EI128" s="214"/>
      <c r="EJ128" s="214"/>
      <c r="EK128" s="214"/>
      <c r="EL128" s="214"/>
      <c r="EM128" s="214"/>
      <c r="EN128" s="214"/>
      <c r="EO128" s="214"/>
      <c r="EP128" s="214"/>
      <c r="EQ128" s="214"/>
      <c r="ER128" s="214"/>
      <c r="ES128" s="214"/>
      <c r="ET128" s="214"/>
      <c r="EU128" s="214"/>
      <c r="EV128" s="214"/>
      <c r="EW128" s="214"/>
      <c r="EX128" s="214"/>
      <c r="EY128" s="214"/>
      <c r="EZ128" s="214"/>
      <c r="FA128" s="214"/>
      <c r="FB128" s="214"/>
      <c r="FC128" s="214"/>
      <c r="FD128" s="214"/>
      <c r="FE128" s="214"/>
      <c r="FF128" s="214"/>
      <c r="FG128" s="214"/>
      <c r="FH128" s="214"/>
      <c r="FI128" s="214"/>
      <c r="FJ128" s="214"/>
      <c r="FK128" s="214"/>
      <c r="FL128" s="214"/>
      <c r="FM128" s="214"/>
    </row>
    <row r="129" spans="1:169" x14ac:dyDescent="0.25">
      <c r="A129" s="464"/>
      <c r="B129" s="465"/>
      <c r="C129" s="466"/>
      <c r="D129" s="467"/>
      <c r="E129" s="467"/>
      <c r="F129" s="467"/>
      <c r="G129" s="468"/>
      <c r="H129" s="471">
        <f>'CERTIFICADO 1'!D109</f>
        <v>0.11600000000000002</v>
      </c>
      <c r="I129" s="473">
        <f>'CERTIFICADO 1'!E109</f>
        <v>22.500116077740834</v>
      </c>
      <c r="J129" s="474" t="e">
        <f ca="1">'CERTIFICADO 1'!F109</f>
        <v>#VALUE!</v>
      </c>
      <c r="K129" s="214"/>
      <c r="L129" s="470" t="e">
        <f t="shared" si="1"/>
        <v>#VALUE!</v>
      </c>
      <c r="M129" s="462">
        <f>'CERTIFICADO 1'!B109</f>
        <v>25509</v>
      </c>
      <c r="N129" s="463">
        <f>'CERTIFICADO 1'!C109</f>
        <v>22.5</v>
      </c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  <c r="AK129" s="214"/>
      <c r="AL129" s="214"/>
      <c r="AM129" s="214"/>
      <c r="AN129" s="214"/>
      <c r="AO129" s="214"/>
      <c r="AP129" s="214"/>
      <c r="AQ129" s="214"/>
      <c r="AR129" s="214"/>
      <c r="AS129" s="214"/>
      <c r="AT129" s="214"/>
      <c r="AU129" s="214"/>
      <c r="AV129" s="214"/>
      <c r="AW129" s="214"/>
      <c r="AX129" s="214"/>
      <c r="AY129" s="214"/>
      <c r="AZ129" s="214"/>
      <c r="BA129" s="214"/>
      <c r="BB129" s="214"/>
      <c r="BC129" s="214"/>
      <c r="BD129" s="214"/>
      <c r="BE129" s="214"/>
      <c r="BF129" s="214"/>
      <c r="BG129" s="214"/>
      <c r="BH129" s="214"/>
      <c r="BI129" s="214"/>
      <c r="BJ129" s="214"/>
      <c r="BK129" s="214"/>
      <c r="BL129" s="214"/>
      <c r="BM129" s="214"/>
      <c r="BN129" s="214"/>
      <c r="BO129" s="214"/>
      <c r="BP129" s="214"/>
      <c r="BQ129" s="214"/>
      <c r="BR129" s="214"/>
      <c r="BS129" s="214"/>
      <c r="BT129" s="214"/>
      <c r="BU129" s="214"/>
      <c r="BV129" s="214"/>
      <c r="BW129" s="214"/>
      <c r="BX129" s="214"/>
      <c r="BY129" s="214"/>
      <c r="BZ129" s="214"/>
      <c r="CA129" s="214"/>
      <c r="CB129" s="214"/>
      <c r="CC129" s="214"/>
      <c r="CD129" s="214"/>
      <c r="CE129" s="214"/>
      <c r="CF129" s="214"/>
      <c r="CG129" s="214"/>
      <c r="CH129" s="214"/>
      <c r="CI129" s="214"/>
      <c r="CJ129" s="214"/>
      <c r="CK129" s="214"/>
      <c r="CL129" s="214"/>
      <c r="CM129" s="214"/>
      <c r="CN129" s="214"/>
      <c r="CO129" s="214"/>
      <c r="CP129" s="214"/>
      <c r="CQ129" s="214"/>
      <c r="CR129" s="214"/>
      <c r="CS129" s="214"/>
      <c r="CT129" s="214"/>
      <c r="CU129" s="214"/>
      <c r="CV129" s="214"/>
      <c r="CW129" s="214"/>
      <c r="CX129" s="214"/>
      <c r="CY129" s="214"/>
      <c r="CZ129" s="214"/>
      <c r="DA129" s="214"/>
      <c r="DB129" s="214"/>
      <c r="DC129" s="214"/>
      <c r="DD129" s="214"/>
      <c r="DE129" s="214"/>
      <c r="DF129" s="214"/>
      <c r="DG129" s="214"/>
      <c r="DH129" s="214"/>
      <c r="DI129" s="214"/>
      <c r="DJ129" s="214"/>
      <c r="DK129" s="214"/>
      <c r="DL129" s="214"/>
      <c r="DM129" s="214"/>
      <c r="DN129" s="214"/>
      <c r="DO129" s="214"/>
      <c r="DP129" s="214"/>
      <c r="DQ129" s="214"/>
      <c r="DR129" s="214"/>
      <c r="DS129" s="214"/>
      <c r="DT129" s="214"/>
      <c r="DU129" s="214"/>
      <c r="DV129" s="214"/>
      <c r="DW129" s="214"/>
      <c r="DX129" s="214"/>
      <c r="DY129" s="214"/>
      <c r="DZ129" s="214"/>
      <c r="EA129" s="214"/>
      <c r="EB129" s="214"/>
      <c r="EC129" s="214"/>
      <c r="ED129" s="214"/>
      <c r="EE129" s="214"/>
      <c r="EF129" s="214"/>
      <c r="EG129" s="214"/>
      <c r="EH129" s="214"/>
      <c r="EI129" s="214"/>
      <c r="EJ129" s="214"/>
      <c r="EK129" s="214"/>
      <c r="EL129" s="214"/>
      <c r="EM129" s="214"/>
      <c r="EN129" s="214"/>
      <c r="EO129" s="214"/>
      <c r="EP129" s="214"/>
      <c r="EQ129" s="214"/>
      <c r="ER129" s="214"/>
      <c r="ES129" s="214"/>
      <c r="ET129" s="214"/>
      <c r="EU129" s="214"/>
      <c r="EV129" s="214"/>
      <c r="EW129" s="214"/>
      <c r="EX129" s="214"/>
      <c r="EY129" s="214"/>
      <c r="EZ129" s="214"/>
      <c r="FA129" s="214"/>
      <c r="FB129" s="214"/>
      <c r="FC129" s="214"/>
      <c r="FD129" s="214"/>
      <c r="FE129" s="214"/>
      <c r="FF129" s="214"/>
      <c r="FG129" s="214"/>
      <c r="FH129" s="214"/>
      <c r="FI129" s="214"/>
      <c r="FJ129" s="214"/>
      <c r="FK129" s="214"/>
      <c r="FL129" s="214"/>
      <c r="FM129" s="214"/>
    </row>
    <row r="130" spans="1:169" x14ac:dyDescent="0.25">
      <c r="A130" s="464"/>
      <c r="B130" s="465"/>
      <c r="C130" s="466"/>
      <c r="D130" s="467"/>
      <c r="E130" s="467"/>
      <c r="F130" s="467"/>
      <c r="G130" s="468"/>
      <c r="H130" s="471">
        <f>'CERTIFICADO 1'!D110</f>
        <v>0.01</v>
      </c>
      <c r="I130" s="473">
        <f>'CERTIFICADO 1'!E110</f>
        <v>23.000010077740836</v>
      </c>
      <c r="J130" s="474" t="e">
        <f ca="1">'CERTIFICADO 1'!F110</f>
        <v>#VALUE!</v>
      </c>
      <c r="K130" s="214"/>
      <c r="L130" s="470" t="e">
        <f t="shared" si="1"/>
        <v>#VALUE!</v>
      </c>
      <c r="M130" s="462">
        <f>'CERTIFICADO 1'!B110</f>
        <v>24763</v>
      </c>
      <c r="N130" s="463">
        <f>'CERTIFICADO 1'!C110</f>
        <v>23</v>
      </c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  <c r="AK130" s="214"/>
      <c r="AL130" s="214"/>
      <c r="AM130" s="214"/>
      <c r="AN130" s="214"/>
      <c r="AO130" s="214"/>
      <c r="AP130" s="214"/>
      <c r="AQ130" s="214"/>
      <c r="AR130" s="214"/>
      <c r="AS130" s="214"/>
      <c r="AT130" s="214"/>
      <c r="AU130" s="214"/>
      <c r="AV130" s="214"/>
      <c r="AW130" s="214"/>
      <c r="AX130" s="214"/>
      <c r="AY130" s="214"/>
      <c r="AZ130" s="214"/>
      <c r="BA130" s="214"/>
      <c r="BB130" s="214"/>
      <c r="BC130" s="214"/>
      <c r="BD130" s="214"/>
      <c r="BE130" s="214"/>
      <c r="BF130" s="214"/>
      <c r="BG130" s="214"/>
      <c r="BH130" s="214"/>
      <c r="BI130" s="214"/>
      <c r="BJ130" s="214"/>
      <c r="BK130" s="214"/>
      <c r="BL130" s="214"/>
      <c r="BM130" s="214"/>
      <c r="BN130" s="214"/>
      <c r="BO130" s="214"/>
      <c r="BP130" s="214"/>
      <c r="BQ130" s="214"/>
      <c r="BR130" s="214"/>
      <c r="BS130" s="214"/>
      <c r="BT130" s="214"/>
      <c r="BU130" s="214"/>
      <c r="BV130" s="214"/>
      <c r="BW130" s="214"/>
      <c r="BX130" s="214"/>
      <c r="BY130" s="214"/>
      <c r="BZ130" s="214"/>
      <c r="CA130" s="214"/>
      <c r="CB130" s="214"/>
      <c r="CC130" s="214"/>
      <c r="CD130" s="214"/>
      <c r="CE130" s="214"/>
      <c r="CF130" s="214"/>
      <c r="CG130" s="214"/>
      <c r="CH130" s="214"/>
      <c r="CI130" s="214"/>
      <c r="CJ130" s="214"/>
      <c r="CK130" s="214"/>
      <c r="CL130" s="214"/>
      <c r="CM130" s="214"/>
      <c r="CN130" s="214"/>
      <c r="CO130" s="214"/>
      <c r="CP130" s="214"/>
      <c r="CQ130" s="214"/>
      <c r="CR130" s="214"/>
      <c r="CS130" s="214"/>
      <c r="CT130" s="214"/>
      <c r="CU130" s="214"/>
      <c r="CV130" s="214"/>
      <c r="CW130" s="214"/>
      <c r="CX130" s="214"/>
      <c r="CY130" s="214"/>
      <c r="CZ130" s="214"/>
      <c r="DA130" s="214"/>
      <c r="DB130" s="214"/>
      <c r="DC130" s="214"/>
      <c r="DD130" s="214"/>
      <c r="DE130" s="214"/>
      <c r="DF130" s="214"/>
      <c r="DG130" s="214"/>
      <c r="DH130" s="214"/>
      <c r="DI130" s="214"/>
      <c r="DJ130" s="214"/>
      <c r="DK130" s="214"/>
      <c r="DL130" s="214"/>
      <c r="DM130" s="214"/>
      <c r="DN130" s="214"/>
      <c r="DO130" s="214"/>
      <c r="DP130" s="214"/>
      <c r="DQ130" s="214"/>
      <c r="DR130" s="214"/>
      <c r="DS130" s="214"/>
      <c r="DT130" s="214"/>
      <c r="DU130" s="214"/>
      <c r="DV130" s="214"/>
      <c r="DW130" s="214"/>
      <c r="DX130" s="214"/>
      <c r="DY130" s="214"/>
      <c r="DZ130" s="214"/>
      <c r="EA130" s="214"/>
      <c r="EB130" s="214"/>
      <c r="EC130" s="214"/>
      <c r="ED130" s="214"/>
      <c r="EE130" s="214"/>
      <c r="EF130" s="214"/>
      <c r="EG130" s="214"/>
      <c r="EH130" s="214"/>
      <c r="EI130" s="214"/>
      <c r="EJ130" s="214"/>
      <c r="EK130" s="214"/>
      <c r="EL130" s="214"/>
      <c r="EM130" s="214"/>
      <c r="EN130" s="214"/>
      <c r="EO130" s="214"/>
      <c r="EP130" s="214"/>
      <c r="EQ130" s="214"/>
      <c r="ER130" s="214"/>
      <c r="ES130" s="214"/>
      <c r="ET130" s="214"/>
      <c r="EU130" s="214"/>
      <c r="EV130" s="214"/>
      <c r="EW130" s="214"/>
      <c r="EX130" s="214"/>
      <c r="EY130" s="214"/>
      <c r="EZ130" s="214"/>
      <c r="FA130" s="214"/>
      <c r="FB130" s="214"/>
      <c r="FC130" s="214"/>
      <c r="FD130" s="214"/>
      <c r="FE130" s="214"/>
      <c r="FF130" s="214"/>
      <c r="FG130" s="214"/>
      <c r="FH130" s="214"/>
      <c r="FI130" s="214"/>
      <c r="FJ130" s="214"/>
      <c r="FK130" s="214"/>
      <c r="FL130" s="214"/>
      <c r="FM130" s="214"/>
    </row>
    <row r="131" spans="1:169" x14ac:dyDescent="0.25">
      <c r="A131" s="464"/>
      <c r="B131" s="465"/>
      <c r="C131" s="466"/>
      <c r="D131" s="467"/>
      <c r="E131" s="467"/>
      <c r="F131" s="467"/>
      <c r="G131" s="468"/>
      <c r="H131" s="471">
        <f>'CERTIFICADO 1'!D111</f>
        <v>6.2E-2</v>
      </c>
      <c r="I131" s="473">
        <f>'CERTIFICADO 1'!E111</f>
        <v>23.500062077740836</v>
      </c>
      <c r="J131" s="474" t="e">
        <f ca="1">'CERTIFICADO 1'!F111</f>
        <v>#VALUE!</v>
      </c>
      <c r="K131" s="214"/>
      <c r="L131" s="470" t="e">
        <f t="shared" si="1"/>
        <v>#VALUE!</v>
      </c>
      <c r="M131" s="462">
        <f>'CERTIFICADO 1'!B111</f>
        <v>26282</v>
      </c>
      <c r="N131" s="463">
        <f>'CERTIFICADO 1'!C111</f>
        <v>23.5</v>
      </c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  <c r="AK131" s="214"/>
      <c r="AL131" s="214"/>
      <c r="AM131" s="214"/>
      <c r="AN131" s="214"/>
      <c r="AO131" s="214"/>
      <c r="AP131" s="214"/>
      <c r="AQ131" s="214"/>
      <c r="AR131" s="214"/>
      <c r="AS131" s="214"/>
      <c r="AT131" s="214"/>
      <c r="AU131" s="214"/>
      <c r="AV131" s="214"/>
      <c r="AW131" s="214"/>
      <c r="AX131" s="214"/>
      <c r="AY131" s="214"/>
      <c r="AZ131" s="214"/>
      <c r="BA131" s="214"/>
      <c r="BB131" s="214"/>
      <c r="BC131" s="214"/>
      <c r="BD131" s="214"/>
      <c r="BE131" s="214"/>
      <c r="BF131" s="214"/>
      <c r="BG131" s="214"/>
      <c r="BH131" s="214"/>
      <c r="BI131" s="214"/>
      <c r="BJ131" s="214"/>
      <c r="BK131" s="214"/>
      <c r="BL131" s="214"/>
      <c r="BM131" s="214"/>
      <c r="BN131" s="214"/>
      <c r="BO131" s="214"/>
      <c r="BP131" s="214"/>
      <c r="BQ131" s="214"/>
      <c r="BR131" s="214"/>
      <c r="BS131" s="214"/>
      <c r="BT131" s="214"/>
      <c r="BU131" s="214"/>
      <c r="BV131" s="214"/>
      <c r="BW131" s="214"/>
      <c r="BX131" s="214"/>
      <c r="BY131" s="214"/>
      <c r="BZ131" s="214"/>
      <c r="CA131" s="214"/>
      <c r="CB131" s="214"/>
      <c r="CC131" s="214"/>
      <c r="CD131" s="214"/>
      <c r="CE131" s="214"/>
      <c r="CF131" s="214"/>
      <c r="CG131" s="214"/>
      <c r="CH131" s="214"/>
      <c r="CI131" s="214"/>
      <c r="CJ131" s="214"/>
      <c r="CK131" s="214"/>
      <c r="CL131" s="214"/>
      <c r="CM131" s="214"/>
      <c r="CN131" s="214"/>
      <c r="CO131" s="214"/>
      <c r="CP131" s="214"/>
      <c r="CQ131" s="214"/>
      <c r="CR131" s="214"/>
      <c r="CS131" s="214"/>
      <c r="CT131" s="214"/>
      <c r="CU131" s="214"/>
      <c r="CV131" s="214"/>
      <c r="CW131" s="214"/>
      <c r="CX131" s="214"/>
      <c r="CY131" s="214"/>
      <c r="CZ131" s="214"/>
      <c r="DA131" s="214"/>
      <c r="DB131" s="214"/>
      <c r="DC131" s="214"/>
      <c r="DD131" s="214"/>
      <c r="DE131" s="214"/>
      <c r="DF131" s="214"/>
      <c r="DG131" s="214"/>
      <c r="DH131" s="214"/>
      <c r="DI131" s="214"/>
      <c r="DJ131" s="214"/>
      <c r="DK131" s="214"/>
      <c r="DL131" s="214"/>
      <c r="DM131" s="214"/>
      <c r="DN131" s="214"/>
      <c r="DO131" s="214"/>
      <c r="DP131" s="214"/>
      <c r="DQ131" s="214"/>
      <c r="DR131" s="214"/>
      <c r="DS131" s="214"/>
      <c r="DT131" s="214"/>
      <c r="DU131" s="214"/>
      <c r="DV131" s="214"/>
      <c r="DW131" s="214"/>
      <c r="DX131" s="214"/>
      <c r="DY131" s="214"/>
      <c r="DZ131" s="214"/>
      <c r="EA131" s="214"/>
      <c r="EB131" s="214"/>
      <c r="EC131" s="214"/>
      <c r="ED131" s="214"/>
      <c r="EE131" s="214"/>
      <c r="EF131" s="214"/>
      <c r="EG131" s="214"/>
      <c r="EH131" s="214"/>
      <c r="EI131" s="214"/>
      <c r="EJ131" s="214"/>
      <c r="EK131" s="214"/>
      <c r="EL131" s="214"/>
      <c r="EM131" s="214"/>
      <c r="EN131" s="214"/>
      <c r="EO131" s="214"/>
      <c r="EP131" s="214"/>
      <c r="EQ131" s="214"/>
      <c r="ER131" s="214"/>
      <c r="ES131" s="214"/>
      <c r="ET131" s="214"/>
      <c r="EU131" s="214"/>
      <c r="EV131" s="214"/>
      <c r="EW131" s="214"/>
      <c r="EX131" s="214"/>
      <c r="EY131" s="214"/>
      <c r="EZ131" s="214"/>
      <c r="FA131" s="214"/>
      <c r="FB131" s="214"/>
      <c r="FC131" s="214"/>
      <c r="FD131" s="214"/>
      <c r="FE131" s="214"/>
      <c r="FF131" s="214"/>
      <c r="FG131" s="214"/>
      <c r="FH131" s="214"/>
      <c r="FI131" s="214"/>
      <c r="FJ131" s="214"/>
      <c r="FK131" s="214"/>
      <c r="FL131" s="214"/>
      <c r="FM131" s="214"/>
    </row>
    <row r="132" spans="1:169" x14ac:dyDescent="0.25">
      <c r="A132" s="464"/>
      <c r="B132" s="465"/>
      <c r="C132" s="466"/>
      <c r="D132" s="467"/>
      <c r="E132" s="467"/>
      <c r="F132" s="467"/>
      <c r="G132" s="468"/>
      <c r="H132" s="471">
        <f>'CERTIFICADO 1'!D112</f>
        <v>2.8000000000000004E-2</v>
      </c>
      <c r="I132" s="473">
        <f>'CERTIFICADO 1'!E112</f>
        <v>24.000028077740836</v>
      </c>
      <c r="J132" s="474" t="e">
        <f ca="1">'CERTIFICADO 1'!F112</f>
        <v>#VALUE!</v>
      </c>
      <c r="K132" s="214"/>
      <c r="L132" s="470" t="e">
        <f t="shared" si="1"/>
        <v>#VALUE!</v>
      </c>
      <c r="M132" s="462">
        <f>'CERTIFICADO 1'!B112</f>
        <v>26263</v>
      </c>
      <c r="N132" s="463">
        <f>'CERTIFICADO 1'!C112</f>
        <v>24</v>
      </c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  <c r="AF132" s="214"/>
      <c r="AG132" s="214"/>
      <c r="AH132" s="214"/>
      <c r="AI132" s="214"/>
      <c r="AJ132" s="214"/>
      <c r="AK132" s="214"/>
      <c r="AL132" s="214"/>
      <c r="AM132" s="214"/>
      <c r="AN132" s="214"/>
      <c r="AO132" s="214"/>
      <c r="AP132" s="214"/>
      <c r="AQ132" s="214"/>
      <c r="AR132" s="214"/>
      <c r="AS132" s="214"/>
      <c r="AT132" s="214"/>
      <c r="AU132" s="214"/>
      <c r="AV132" s="214"/>
      <c r="AW132" s="214"/>
      <c r="AX132" s="214"/>
      <c r="AY132" s="214"/>
      <c r="AZ132" s="214"/>
      <c r="BA132" s="214"/>
      <c r="BB132" s="214"/>
      <c r="BC132" s="214"/>
      <c r="BD132" s="214"/>
      <c r="BE132" s="214"/>
      <c r="BF132" s="214"/>
      <c r="BG132" s="214"/>
      <c r="BH132" s="214"/>
      <c r="BI132" s="214"/>
      <c r="BJ132" s="214"/>
      <c r="BK132" s="214"/>
      <c r="BL132" s="214"/>
      <c r="BM132" s="214"/>
      <c r="BN132" s="214"/>
      <c r="BO132" s="214"/>
      <c r="BP132" s="214"/>
      <c r="BQ132" s="214"/>
      <c r="BR132" s="214"/>
      <c r="BS132" s="214"/>
      <c r="BT132" s="214"/>
      <c r="BU132" s="214"/>
      <c r="BV132" s="214"/>
      <c r="BW132" s="214"/>
      <c r="BX132" s="214"/>
      <c r="BY132" s="214"/>
      <c r="BZ132" s="214"/>
      <c r="CA132" s="214"/>
      <c r="CB132" s="214"/>
      <c r="CC132" s="214"/>
      <c r="CD132" s="214"/>
      <c r="CE132" s="214"/>
      <c r="CF132" s="214"/>
      <c r="CG132" s="214"/>
      <c r="CH132" s="214"/>
      <c r="CI132" s="214"/>
      <c r="CJ132" s="214"/>
      <c r="CK132" s="214"/>
      <c r="CL132" s="214"/>
      <c r="CM132" s="214"/>
      <c r="CN132" s="214"/>
      <c r="CO132" s="214"/>
      <c r="CP132" s="214"/>
      <c r="CQ132" s="214"/>
      <c r="CR132" s="214"/>
      <c r="CS132" s="214"/>
      <c r="CT132" s="214"/>
      <c r="CU132" s="214"/>
      <c r="CV132" s="214"/>
      <c r="CW132" s="214"/>
      <c r="CX132" s="214"/>
      <c r="CY132" s="214"/>
      <c r="CZ132" s="214"/>
      <c r="DA132" s="214"/>
      <c r="DB132" s="214"/>
      <c r="DC132" s="214"/>
      <c r="DD132" s="214"/>
      <c r="DE132" s="214"/>
      <c r="DF132" s="214"/>
      <c r="DG132" s="214"/>
      <c r="DH132" s="214"/>
      <c r="DI132" s="214"/>
      <c r="DJ132" s="214"/>
      <c r="DK132" s="214"/>
      <c r="DL132" s="214"/>
      <c r="DM132" s="214"/>
      <c r="DN132" s="214"/>
      <c r="DO132" s="214"/>
      <c r="DP132" s="214"/>
      <c r="DQ132" s="214"/>
      <c r="DR132" s="214"/>
      <c r="DS132" s="214"/>
      <c r="DT132" s="214"/>
      <c r="DU132" s="214"/>
      <c r="DV132" s="214"/>
      <c r="DW132" s="214"/>
      <c r="DX132" s="214"/>
      <c r="DY132" s="214"/>
      <c r="DZ132" s="214"/>
      <c r="EA132" s="214"/>
      <c r="EB132" s="214"/>
      <c r="EC132" s="214"/>
      <c r="ED132" s="214"/>
      <c r="EE132" s="214"/>
      <c r="EF132" s="214"/>
      <c r="EG132" s="214"/>
      <c r="EH132" s="214"/>
      <c r="EI132" s="214"/>
      <c r="EJ132" s="214"/>
      <c r="EK132" s="214"/>
      <c r="EL132" s="214"/>
      <c r="EM132" s="214"/>
      <c r="EN132" s="214"/>
      <c r="EO132" s="214"/>
      <c r="EP132" s="214"/>
      <c r="EQ132" s="214"/>
      <c r="ER132" s="214"/>
      <c r="ES132" s="214"/>
      <c r="ET132" s="214"/>
      <c r="EU132" s="214"/>
      <c r="EV132" s="214"/>
      <c r="EW132" s="214"/>
      <c r="EX132" s="214"/>
      <c r="EY132" s="214"/>
      <c r="EZ132" s="214"/>
      <c r="FA132" s="214"/>
      <c r="FB132" s="214"/>
      <c r="FC132" s="214"/>
      <c r="FD132" s="214"/>
      <c r="FE132" s="214"/>
      <c r="FF132" s="214"/>
      <c r="FG132" s="214"/>
      <c r="FH132" s="214"/>
      <c r="FI132" s="214"/>
      <c r="FJ132" s="214"/>
      <c r="FK132" s="214"/>
      <c r="FL132" s="214"/>
      <c r="FM132" s="214"/>
    </row>
    <row r="133" spans="1:169" x14ac:dyDescent="0.25">
      <c r="A133" s="464"/>
      <c r="B133" s="465"/>
      <c r="C133" s="466"/>
      <c r="D133" s="467"/>
      <c r="E133" s="467"/>
      <c r="F133" s="467"/>
      <c r="G133" s="468"/>
      <c r="H133" s="471">
        <f>'CERTIFICADO 1'!D113</f>
        <v>0.1</v>
      </c>
      <c r="I133" s="473">
        <f>'CERTIFICADO 1'!E113</f>
        <v>24.500100077740836</v>
      </c>
      <c r="J133" s="474" t="e">
        <f ca="1">'CERTIFICADO 1'!F113</f>
        <v>#VALUE!</v>
      </c>
      <c r="K133" s="214"/>
      <c r="L133" s="470" t="e">
        <f t="shared" si="1"/>
        <v>#VALUE!</v>
      </c>
      <c r="M133" s="462">
        <f>'CERTIFICADO 1'!B113</f>
        <v>25621</v>
      </c>
      <c r="N133" s="463">
        <f>'CERTIFICADO 1'!C113</f>
        <v>24.5</v>
      </c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  <c r="AK133" s="214"/>
      <c r="AL133" s="214"/>
      <c r="AM133" s="214"/>
      <c r="AN133" s="214"/>
      <c r="AO133" s="214"/>
      <c r="AP133" s="214"/>
      <c r="AQ133" s="214"/>
      <c r="AR133" s="214"/>
      <c r="AS133" s="214"/>
      <c r="AT133" s="214"/>
      <c r="AU133" s="214"/>
      <c r="AV133" s="214"/>
      <c r="AW133" s="214"/>
      <c r="AX133" s="214"/>
      <c r="AY133" s="214"/>
      <c r="AZ133" s="214"/>
      <c r="BA133" s="214"/>
      <c r="BB133" s="214"/>
      <c r="BC133" s="214"/>
      <c r="BD133" s="214"/>
      <c r="BE133" s="214"/>
      <c r="BF133" s="214"/>
      <c r="BG133" s="214"/>
      <c r="BH133" s="214"/>
      <c r="BI133" s="214"/>
      <c r="BJ133" s="214"/>
      <c r="BK133" s="214"/>
      <c r="BL133" s="214"/>
      <c r="BM133" s="214"/>
      <c r="BN133" s="214"/>
      <c r="BO133" s="214"/>
      <c r="BP133" s="214"/>
      <c r="BQ133" s="214"/>
      <c r="BR133" s="214"/>
      <c r="BS133" s="214"/>
      <c r="BT133" s="214"/>
      <c r="BU133" s="214"/>
      <c r="BV133" s="214"/>
      <c r="BW133" s="214"/>
      <c r="BX133" s="214"/>
      <c r="BY133" s="214"/>
      <c r="BZ133" s="214"/>
      <c r="CA133" s="214"/>
      <c r="CB133" s="214"/>
      <c r="CC133" s="214"/>
      <c r="CD133" s="214"/>
      <c r="CE133" s="214"/>
      <c r="CF133" s="214"/>
      <c r="CG133" s="214"/>
      <c r="CH133" s="214"/>
      <c r="CI133" s="214"/>
      <c r="CJ133" s="214"/>
      <c r="CK133" s="214"/>
      <c r="CL133" s="214"/>
      <c r="CM133" s="214"/>
      <c r="CN133" s="214"/>
      <c r="CO133" s="214"/>
      <c r="CP133" s="214"/>
      <c r="CQ133" s="214"/>
      <c r="CR133" s="214"/>
      <c r="CS133" s="214"/>
      <c r="CT133" s="214"/>
      <c r="CU133" s="214"/>
      <c r="CV133" s="214"/>
      <c r="CW133" s="214"/>
      <c r="CX133" s="214"/>
      <c r="CY133" s="214"/>
      <c r="CZ133" s="214"/>
      <c r="DA133" s="214"/>
      <c r="DB133" s="214"/>
      <c r="DC133" s="214"/>
      <c r="DD133" s="214"/>
      <c r="DE133" s="214"/>
      <c r="DF133" s="214"/>
      <c r="DG133" s="214"/>
      <c r="DH133" s="214"/>
      <c r="DI133" s="214"/>
      <c r="DJ133" s="214"/>
      <c r="DK133" s="214"/>
      <c r="DL133" s="214"/>
      <c r="DM133" s="214"/>
      <c r="DN133" s="214"/>
      <c r="DO133" s="214"/>
      <c r="DP133" s="214"/>
      <c r="DQ133" s="214"/>
      <c r="DR133" s="214"/>
      <c r="DS133" s="214"/>
      <c r="DT133" s="214"/>
      <c r="DU133" s="214"/>
      <c r="DV133" s="214"/>
      <c r="DW133" s="214"/>
      <c r="DX133" s="214"/>
      <c r="DY133" s="214"/>
      <c r="DZ133" s="214"/>
      <c r="EA133" s="214"/>
      <c r="EB133" s="214"/>
      <c r="EC133" s="214"/>
      <c r="ED133" s="214"/>
      <c r="EE133" s="214"/>
      <c r="EF133" s="214"/>
      <c r="EG133" s="214"/>
      <c r="EH133" s="214"/>
      <c r="EI133" s="214"/>
      <c r="EJ133" s="214"/>
      <c r="EK133" s="214"/>
      <c r="EL133" s="214"/>
      <c r="EM133" s="214"/>
      <c r="EN133" s="214"/>
      <c r="EO133" s="214"/>
      <c r="EP133" s="214"/>
      <c r="EQ133" s="214"/>
      <c r="ER133" s="214"/>
      <c r="ES133" s="214"/>
      <c r="ET133" s="214"/>
      <c r="EU133" s="214"/>
      <c r="EV133" s="214"/>
      <c r="EW133" s="214"/>
      <c r="EX133" s="214"/>
      <c r="EY133" s="214"/>
      <c r="EZ133" s="214"/>
      <c r="FA133" s="214"/>
      <c r="FB133" s="214"/>
      <c r="FC133" s="214"/>
      <c r="FD133" s="214"/>
      <c r="FE133" s="214"/>
      <c r="FF133" s="214"/>
      <c r="FG133" s="214"/>
      <c r="FH133" s="214"/>
      <c r="FI133" s="214"/>
      <c r="FJ133" s="214"/>
      <c r="FK133" s="214"/>
      <c r="FL133" s="214"/>
      <c r="FM133" s="214"/>
    </row>
    <row r="134" spans="1:169" x14ac:dyDescent="0.25">
      <c r="A134" s="464"/>
      <c r="B134" s="465"/>
      <c r="C134" s="466"/>
      <c r="D134" s="467"/>
      <c r="E134" s="467"/>
      <c r="F134" s="467"/>
      <c r="G134" s="468"/>
      <c r="H134" s="471">
        <f>'CERTIFICADO 1'!D114</f>
        <v>7.2000000000000008E-2</v>
      </c>
      <c r="I134" s="473">
        <f>'CERTIFICADO 1'!E114</f>
        <v>25.000072077740835</v>
      </c>
      <c r="J134" s="474" t="e">
        <f ca="1">'CERTIFICADO 1'!F114</f>
        <v>#VALUE!</v>
      </c>
      <c r="K134" s="214"/>
      <c r="L134" s="470" t="e">
        <f t="shared" si="1"/>
        <v>#VALUE!</v>
      </c>
      <c r="M134" s="462">
        <f>'CERTIFICADO 1'!B114</f>
        <v>26224</v>
      </c>
      <c r="N134" s="463">
        <f>'CERTIFICADO 1'!C114</f>
        <v>25</v>
      </c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  <c r="AK134" s="214"/>
      <c r="AL134" s="214"/>
      <c r="AM134" s="214"/>
      <c r="AN134" s="214"/>
      <c r="AO134" s="214"/>
      <c r="AP134" s="214"/>
      <c r="AQ134" s="214"/>
      <c r="AR134" s="214"/>
      <c r="AS134" s="214"/>
      <c r="AT134" s="214"/>
      <c r="AU134" s="214"/>
      <c r="AV134" s="214"/>
      <c r="AW134" s="214"/>
      <c r="AX134" s="214"/>
      <c r="AY134" s="214"/>
      <c r="AZ134" s="214"/>
      <c r="BA134" s="214"/>
      <c r="BB134" s="214"/>
      <c r="BC134" s="214"/>
      <c r="BD134" s="214"/>
      <c r="BE134" s="214"/>
      <c r="BF134" s="214"/>
      <c r="BG134" s="214"/>
      <c r="BH134" s="214"/>
      <c r="BI134" s="214"/>
      <c r="BJ134" s="214"/>
      <c r="BK134" s="214"/>
      <c r="BL134" s="214"/>
      <c r="BM134" s="214"/>
      <c r="BN134" s="214"/>
      <c r="BO134" s="214"/>
      <c r="BP134" s="214"/>
      <c r="BQ134" s="214"/>
      <c r="BR134" s="214"/>
      <c r="BS134" s="214"/>
      <c r="BT134" s="214"/>
      <c r="BU134" s="214"/>
      <c r="BV134" s="214"/>
      <c r="BW134" s="214"/>
      <c r="BX134" s="214"/>
      <c r="BY134" s="214"/>
      <c r="BZ134" s="214"/>
      <c r="CA134" s="214"/>
      <c r="CB134" s="214"/>
      <c r="CC134" s="214"/>
      <c r="CD134" s="214"/>
      <c r="CE134" s="214"/>
      <c r="CF134" s="214"/>
      <c r="CG134" s="214"/>
      <c r="CH134" s="214"/>
      <c r="CI134" s="214"/>
      <c r="CJ134" s="214"/>
      <c r="CK134" s="214"/>
      <c r="CL134" s="214"/>
      <c r="CM134" s="214"/>
      <c r="CN134" s="214"/>
      <c r="CO134" s="214"/>
      <c r="CP134" s="214"/>
      <c r="CQ134" s="214"/>
      <c r="CR134" s="214"/>
      <c r="CS134" s="214"/>
      <c r="CT134" s="214"/>
      <c r="CU134" s="214"/>
      <c r="CV134" s="214"/>
      <c r="CW134" s="214"/>
      <c r="CX134" s="214"/>
      <c r="CY134" s="214"/>
      <c r="CZ134" s="214"/>
      <c r="DA134" s="214"/>
      <c r="DB134" s="214"/>
      <c r="DC134" s="214"/>
      <c r="DD134" s="214"/>
      <c r="DE134" s="214"/>
      <c r="DF134" s="214"/>
      <c r="DG134" s="214"/>
      <c r="DH134" s="214"/>
      <c r="DI134" s="214"/>
      <c r="DJ134" s="214"/>
      <c r="DK134" s="214"/>
      <c r="DL134" s="214"/>
      <c r="DM134" s="214"/>
      <c r="DN134" s="214"/>
      <c r="DO134" s="214"/>
      <c r="DP134" s="214"/>
      <c r="DQ134" s="214"/>
      <c r="DR134" s="214"/>
      <c r="DS134" s="214"/>
      <c r="DT134" s="214"/>
      <c r="DU134" s="214"/>
      <c r="DV134" s="214"/>
      <c r="DW134" s="214"/>
      <c r="DX134" s="214"/>
      <c r="DY134" s="214"/>
      <c r="DZ134" s="214"/>
      <c r="EA134" s="214"/>
      <c r="EB134" s="214"/>
      <c r="EC134" s="214"/>
      <c r="ED134" s="214"/>
      <c r="EE134" s="214"/>
      <c r="EF134" s="214"/>
      <c r="EG134" s="214"/>
      <c r="EH134" s="214"/>
      <c r="EI134" s="214"/>
      <c r="EJ134" s="214"/>
      <c r="EK134" s="214"/>
      <c r="EL134" s="214"/>
      <c r="EM134" s="214"/>
      <c r="EN134" s="214"/>
      <c r="EO134" s="214"/>
      <c r="EP134" s="214"/>
      <c r="EQ134" s="214"/>
      <c r="ER134" s="214"/>
      <c r="ES134" s="214"/>
      <c r="ET134" s="214"/>
      <c r="EU134" s="214"/>
      <c r="EV134" s="214"/>
      <c r="EW134" s="214"/>
      <c r="EX134" s="214"/>
      <c r="EY134" s="214"/>
      <c r="EZ134" s="214"/>
      <c r="FA134" s="214"/>
      <c r="FB134" s="214"/>
      <c r="FC134" s="214"/>
      <c r="FD134" s="214"/>
      <c r="FE134" s="214"/>
      <c r="FF134" s="214"/>
      <c r="FG134" s="214"/>
      <c r="FH134" s="214"/>
      <c r="FI134" s="214"/>
      <c r="FJ134" s="214"/>
      <c r="FK134" s="214"/>
      <c r="FL134" s="214"/>
      <c r="FM134" s="214"/>
    </row>
    <row r="135" spans="1:169" x14ac:dyDescent="0.25">
      <c r="A135" s="464"/>
      <c r="B135" s="465"/>
      <c r="C135" s="466"/>
      <c r="D135" s="467"/>
      <c r="E135" s="467"/>
      <c r="F135" s="467"/>
      <c r="G135" s="468"/>
      <c r="H135" s="471">
        <f>'CERTIFICADO 1'!D115</f>
        <v>0.09</v>
      </c>
      <c r="I135" s="473">
        <f>'CERTIFICADO 1'!E115</f>
        <v>50.000090077740836</v>
      </c>
      <c r="J135" s="474" t="e">
        <f ca="1">'CERTIFICADO 1'!F115</f>
        <v>#VALUE!</v>
      </c>
      <c r="K135" s="214"/>
      <c r="L135" s="470" t="e">
        <f t="shared" si="1"/>
        <v>#VALUE!</v>
      </c>
      <c r="M135" s="462">
        <f>'CERTIFICADO 1'!B115</f>
        <v>26290</v>
      </c>
      <c r="N135" s="463">
        <f>'CERTIFICADO 1'!C115</f>
        <v>50</v>
      </c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  <c r="AF135" s="214"/>
      <c r="AG135" s="214"/>
      <c r="AH135" s="214"/>
      <c r="AI135" s="214"/>
      <c r="AJ135" s="214"/>
      <c r="AK135" s="214"/>
      <c r="AL135" s="214"/>
      <c r="AM135" s="214"/>
      <c r="AN135" s="214"/>
      <c r="AO135" s="214"/>
      <c r="AP135" s="214"/>
      <c r="AQ135" s="214"/>
      <c r="AR135" s="214"/>
      <c r="AS135" s="214"/>
      <c r="AT135" s="214"/>
      <c r="AU135" s="214"/>
      <c r="AV135" s="214"/>
      <c r="AW135" s="214"/>
      <c r="AX135" s="214"/>
      <c r="AY135" s="214"/>
      <c r="AZ135" s="214"/>
      <c r="BA135" s="214"/>
      <c r="BB135" s="214"/>
      <c r="BC135" s="214"/>
      <c r="BD135" s="214"/>
      <c r="BE135" s="214"/>
      <c r="BF135" s="214"/>
      <c r="BG135" s="214"/>
      <c r="BH135" s="214"/>
      <c r="BI135" s="214"/>
      <c r="BJ135" s="214"/>
      <c r="BK135" s="214"/>
      <c r="BL135" s="214"/>
      <c r="BM135" s="214"/>
      <c r="BN135" s="214"/>
      <c r="BO135" s="214"/>
      <c r="BP135" s="214"/>
      <c r="BQ135" s="214"/>
      <c r="BR135" s="214"/>
      <c r="BS135" s="214"/>
      <c r="BT135" s="214"/>
      <c r="BU135" s="214"/>
      <c r="BV135" s="214"/>
      <c r="BW135" s="214"/>
      <c r="BX135" s="214"/>
      <c r="BY135" s="214"/>
      <c r="BZ135" s="214"/>
      <c r="CA135" s="214"/>
      <c r="CB135" s="214"/>
      <c r="CC135" s="214"/>
      <c r="CD135" s="214"/>
      <c r="CE135" s="214"/>
      <c r="CF135" s="214"/>
      <c r="CG135" s="214"/>
      <c r="CH135" s="214"/>
      <c r="CI135" s="214"/>
      <c r="CJ135" s="214"/>
      <c r="CK135" s="214"/>
      <c r="CL135" s="214"/>
      <c r="CM135" s="214"/>
      <c r="CN135" s="214"/>
      <c r="CO135" s="214"/>
      <c r="CP135" s="214"/>
      <c r="CQ135" s="214"/>
      <c r="CR135" s="214"/>
      <c r="CS135" s="214"/>
      <c r="CT135" s="214"/>
      <c r="CU135" s="214"/>
      <c r="CV135" s="214"/>
      <c r="CW135" s="214"/>
      <c r="CX135" s="214"/>
      <c r="CY135" s="214"/>
      <c r="CZ135" s="214"/>
      <c r="DA135" s="214"/>
      <c r="DB135" s="214"/>
      <c r="DC135" s="214"/>
      <c r="DD135" s="214"/>
      <c r="DE135" s="214"/>
      <c r="DF135" s="214"/>
      <c r="DG135" s="214"/>
      <c r="DH135" s="214"/>
      <c r="DI135" s="214"/>
      <c r="DJ135" s="214"/>
      <c r="DK135" s="214"/>
      <c r="DL135" s="214"/>
      <c r="DM135" s="214"/>
      <c r="DN135" s="214"/>
      <c r="DO135" s="214"/>
      <c r="DP135" s="214"/>
      <c r="DQ135" s="214"/>
      <c r="DR135" s="214"/>
      <c r="DS135" s="214"/>
      <c r="DT135" s="214"/>
      <c r="DU135" s="214"/>
      <c r="DV135" s="214"/>
      <c r="DW135" s="214"/>
      <c r="DX135" s="214"/>
      <c r="DY135" s="214"/>
      <c r="DZ135" s="214"/>
      <c r="EA135" s="214"/>
      <c r="EB135" s="214"/>
      <c r="EC135" s="214"/>
      <c r="ED135" s="214"/>
      <c r="EE135" s="214"/>
      <c r="EF135" s="214"/>
      <c r="EG135" s="214"/>
      <c r="EH135" s="214"/>
      <c r="EI135" s="214"/>
      <c r="EJ135" s="214"/>
      <c r="EK135" s="214"/>
      <c r="EL135" s="214"/>
      <c r="EM135" s="214"/>
      <c r="EN135" s="214"/>
      <c r="EO135" s="214"/>
      <c r="EP135" s="214"/>
      <c r="EQ135" s="214"/>
      <c r="ER135" s="214"/>
      <c r="ES135" s="214"/>
      <c r="ET135" s="214"/>
      <c r="EU135" s="214"/>
      <c r="EV135" s="214"/>
      <c r="EW135" s="214"/>
      <c r="EX135" s="214"/>
      <c r="EY135" s="214"/>
      <c r="EZ135" s="214"/>
      <c r="FA135" s="214"/>
      <c r="FB135" s="214"/>
      <c r="FC135" s="214"/>
      <c r="FD135" s="214"/>
      <c r="FE135" s="214"/>
      <c r="FF135" s="214"/>
      <c r="FG135" s="214"/>
      <c r="FH135" s="214"/>
      <c r="FI135" s="214"/>
      <c r="FJ135" s="214"/>
      <c r="FK135" s="214"/>
      <c r="FL135" s="214"/>
      <c r="FM135" s="214"/>
    </row>
    <row r="136" spans="1:169" x14ac:dyDescent="0.25">
      <c r="A136" s="464"/>
      <c r="B136" s="465"/>
      <c r="C136" s="466"/>
      <c r="D136" s="467"/>
      <c r="E136" s="467"/>
      <c r="F136" s="467"/>
      <c r="G136" s="468"/>
      <c r="H136" s="471">
        <f>'CERTIFICADO 1'!D116</f>
        <v>8.0000000000000016E-2</v>
      </c>
      <c r="I136" s="473">
        <f>'CERTIFICADO 1'!E116</f>
        <v>75.000080077740833</v>
      </c>
      <c r="J136" s="474" t="e">
        <f ca="1">'CERTIFICADO 1'!F116</f>
        <v>#VALUE!</v>
      </c>
      <c r="K136" s="214"/>
      <c r="L136" s="470" t="e">
        <f t="shared" si="1"/>
        <v>#VALUE!</v>
      </c>
      <c r="M136" s="462">
        <f>'CERTIFICADO 1'!B116</f>
        <v>26308</v>
      </c>
      <c r="N136" s="463">
        <f>'CERTIFICADO 1'!C116</f>
        <v>75</v>
      </c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  <c r="AA136" s="214"/>
      <c r="AB136" s="214"/>
      <c r="AC136" s="214"/>
      <c r="AD136" s="214"/>
      <c r="AE136" s="214"/>
      <c r="AF136" s="214"/>
      <c r="AG136" s="214"/>
      <c r="AH136" s="214"/>
      <c r="AI136" s="214"/>
      <c r="AJ136" s="214"/>
      <c r="AK136" s="214"/>
      <c r="AL136" s="214"/>
      <c r="AM136" s="214"/>
      <c r="AN136" s="214"/>
      <c r="AO136" s="214"/>
      <c r="AP136" s="214"/>
      <c r="AQ136" s="214"/>
      <c r="AR136" s="214"/>
      <c r="AS136" s="214"/>
      <c r="AT136" s="214"/>
      <c r="AU136" s="214"/>
      <c r="AV136" s="214"/>
      <c r="AW136" s="214"/>
      <c r="AX136" s="214"/>
      <c r="AY136" s="214"/>
      <c r="AZ136" s="214"/>
      <c r="BA136" s="214"/>
      <c r="BB136" s="214"/>
      <c r="BC136" s="214"/>
      <c r="BD136" s="214"/>
      <c r="BE136" s="214"/>
      <c r="BF136" s="214"/>
      <c r="BG136" s="214"/>
      <c r="BH136" s="214"/>
      <c r="BI136" s="214"/>
      <c r="BJ136" s="214"/>
      <c r="BK136" s="214"/>
      <c r="BL136" s="214"/>
      <c r="BM136" s="214"/>
      <c r="BN136" s="214"/>
      <c r="BO136" s="214"/>
      <c r="BP136" s="214"/>
      <c r="BQ136" s="214"/>
      <c r="BR136" s="214"/>
      <c r="BS136" s="214"/>
      <c r="BT136" s="214"/>
      <c r="BU136" s="214"/>
      <c r="BV136" s="214"/>
      <c r="BW136" s="214"/>
      <c r="BX136" s="214"/>
      <c r="BY136" s="214"/>
      <c r="BZ136" s="214"/>
      <c r="CA136" s="214"/>
      <c r="CB136" s="214"/>
      <c r="CC136" s="214"/>
      <c r="CD136" s="214"/>
      <c r="CE136" s="214"/>
      <c r="CF136" s="214"/>
      <c r="CG136" s="214"/>
      <c r="CH136" s="214"/>
      <c r="CI136" s="214"/>
      <c r="CJ136" s="214"/>
      <c r="CK136" s="214"/>
      <c r="CL136" s="214"/>
      <c r="CM136" s="214"/>
      <c r="CN136" s="214"/>
      <c r="CO136" s="214"/>
      <c r="CP136" s="214"/>
      <c r="CQ136" s="214"/>
      <c r="CR136" s="214"/>
      <c r="CS136" s="214"/>
      <c r="CT136" s="214"/>
      <c r="CU136" s="214"/>
      <c r="CV136" s="214"/>
      <c r="CW136" s="214"/>
      <c r="CX136" s="214"/>
      <c r="CY136" s="214"/>
      <c r="CZ136" s="214"/>
      <c r="DA136" s="214"/>
      <c r="DB136" s="214"/>
      <c r="DC136" s="214"/>
      <c r="DD136" s="214"/>
      <c r="DE136" s="214"/>
      <c r="DF136" s="214"/>
      <c r="DG136" s="214"/>
      <c r="DH136" s="214"/>
      <c r="DI136" s="214"/>
      <c r="DJ136" s="214"/>
      <c r="DK136" s="214"/>
      <c r="DL136" s="214"/>
      <c r="DM136" s="214"/>
      <c r="DN136" s="214"/>
      <c r="DO136" s="214"/>
      <c r="DP136" s="214"/>
      <c r="DQ136" s="214"/>
      <c r="DR136" s="214"/>
      <c r="DS136" s="214"/>
      <c r="DT136" s="214"/>
      <c r="DU136" s="214"/>
      <c r="DV136" s="214"/>
      <c r="DW136" s="214"/>
      <c r="DX136" s="214"/>
      <c r="DY136" s="214"/>
      <c r="DZ136" s="214"/>
      <c r="EA136" s="214"/>
      <c r="EB136" s="214"/>
      <c r="EC136" s="214"/>
      <c r="ED136" s="214"/>
      <c r="EE136" s="214"/>
      <c r="EF136" s="214"/>
      <c r="EG136" s="214"/>
      <c r="EH136" s="214"/>
      <c r="EI136" s="214"/>
      <c r="EJ136" s="214"/>
      <c r="EK136" s="214"/>
      <c r="EL136" s="214"/>
      <c r="EM136" s="214"/>
      <c r="EN136" s="214"/>
      <c r="EO136" s="214"/>
      <c r="EP136" s="214"/>
      <c r="EQ136" s="214"/>
      <c r="ER136" s="214"/>
      <c r="ES136" s="214"/>
      <c r="ET136" s="214"/>
      <c r="EU136" s="214"/>
      <c r="EV136" s="214"/>
      <c r="EW136" s="214"/>
      <c r="EX136" s="214"/>
      <c r="EY136" s="214"/>
      <c r="EZ136" s="214"/>
      <c r="FA136" s="214"/>
      <c r="FB136" s="214"/>
      <c r="FC136" s="214"/>
      <c r="FD136" s="214"/>
      <c r="FE136" s="214"/>
      <c r="FF136" s="214"/>
      <c r="FG136" s="214"/>
      <c r="FH136" s="214"/>
      <c r="FI136" s="214"/>
      <c r="FJ136" s="214"/>
      <c r="FK136" s="214"/>
      <c r="FL136" s="214"/>
      <c r="FM136" s="214"/>
    </row>
    <row r="137" spans="1:169" x14ac:dyDescent="0.25">
      <c r="A137" s="475"/>
      <c r="B137" s="476"/>
      <c r="C137" s="477"/>
      <c r="D137" s="478"/>
      <c r="E137" s="478"/>
      <c r="F137" s="478"/>
      <c r="G137" s="479"/>
      <c r="H137" s="480">
        <f>'CERTIFICADO 1'!D117</f>
        <v>-6.0000000000000012E-2</v>
      </c>
      <c r="I137" s="481">
        <f>'CERTIFICADO 1'!E117</f>
        <v>99.999940077740831</v>
      </c>
      <c r="J137" s="482" t="e">
        <f ca="1">'CERTIFICADO 1'!F117</f>
        <v>#VALUE!</v>
      </c>
      <c r="K137" s="214"/>
      <c r="L137" s="483" t="e">
        <f t="shared" si="1"/>
        <v>#VALUE!</v>
      </c>
      <c r="M137" s="484">
        <f>'CERTIFICADO 1'!B117</f>
        <v>26261</v>
      </c>
      <c r="N137" s="485">
        <f>'CERTIFICADO 1'!C117</f>
        <v>100</v>
      </c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  <c r="AK137" s="214"/>
      <c r="AL137" s="214"/>
      <c r="AM137" s="214"/>
      <c r="AN137" s="214"/>
      <c r="AO137" s="214"/>
      <c r="AP137" s="214"/>
      <c r="AQ137" s="214"/>
      <c r="AR137" s="214"/>
      <c r="AS137" s="214"/>
      <c r="AT137" s="214"/>
      <c r="AU137" s="214"/>
      <c r="AV137" s="214"/>
      <c r="AW137" s="214"/>
      <c r="AX137" s="214"/>
      <c r="AY137" s="214"/>
      <c r="AZ137" s="214"/>
      <c r="BA137" s="214"/>
      <c r="BB137" s="214"/>
      <c r="BC137" s="214"/>
      <c r="BD137" s="214"/>
      <c r="BE137" s="214"/>
      <c r="BF137" s="214"/>
      <c r="BG137" s="214"/>
      <c r="BH137" s="214"/>
      <c r="BI137" s="214"/>
      <c r="BJ137" s="214"/>
      <c r="BK137" s="214"/>
      <c r="BL137" s="214"/>
      <c r="BM137" s="214"/>
      <c r="BN137" s="214"/>
      <c r="BO137" s="214"/>
      <c r="BP137" s="214"/>
      <c r="BQ137" s="214"/>
      <c r="BR137" s="214"/>
      <c r="BS137" s="214"/>
      <c r="BT137" s="214"/>
      <c r="BU137" s="214"/>
      <c r="BV137" s="214"/>
      <c r="BW137" s="214"/>
      <c r="BX137" s="214"/>
      <c r="BY137" s="214"/>
      <c r="BZ137" s="214"/>
      <c r="CA137" s="214"/>
      <c r="CB137" s="214"/>
      <c r="CC137" s="214"/>
      <c r="CD137" s="214"/>
      <c r="CE137" s="214"/>
      <c r="CF137" s="214"/>
      <c r="CG137" s="214"/>
      <c r="CH137" s="214"/>
      <c r="CI137" s="214"/>
      <c r="CJ137" s="214"/>
      <c r="CK137" s="214"/>
      <c r="CL137" s="214"/>
      <c r="CM137" s="214"/>
      <c r="CN137" s="214"/>
      <c r="CO137" s="214"/>
      <c r="CP137" s="214"/>
      <c r="CQ137" s="214"/>
      <c r="CR137" s="214"/>
      <c r="CS137" s="214"/>
      <c r="CT137" s="214"/>
      <c r="CU137" s="214"/>
      <c r="CV137" s="214"/>
      <c r="CW137" s="214"/>
      <c r="CX137" s="214"/>
      <c r="CY137" s="214"/>
      <c r="CZ137" s="214"/>
      <c r="DA137" s="214"/>
      <c r="DB137" s="214"/>
      <c r="DC137" s="214"/>
      <c r="DD137" s="214"/>
      <c r="DE137" s="214"/>
      <c r="DF137" s="214"/>
      <c r="DG137" s="214"/>
      <c r="DH137" s="214"/>
      <c r="DI137" s="214"/>
      <c r="DJ137" s="214"/>
      <c r="DK137" s="214"/>
      <c r="DL137" s="214"/>
      <c r="DM137" s="214"/>
      <c r="DN137" s="214"/>
      <c r="DO137" s="214"/>
      <c r="DP137" s="214"/>
      <c r="DQ137" s="214"/>
      <c r="DR137" s="214"/>
      <c r="DS137" s="214"/>
      <c r="DT137" s="214"/>
      <c r="DU137" s="214"/>
      <c r="DV137" s="214"/>
      <c r="DW137" s="214"/>
      <c r="DX137" s="214"/>
      <c r="DY137" s="214"/>
      <c r="DZ137" s="214"/>
      <c r="EA137" s="214"/>
      <c r="EB137" s="214"/>
      <c r="EC137" s="214"/>
      <c r="ED137" s="214"/>
      <c r="EE137" s="214"/>
      <c r="EF137" s="214"/>
      <c r="EG137" s="214"/>
      <c r="EH137" s="214"/>
      <c r="EI137" s="214"/>
      <c r="EJ137" s="214"/>
      <c r="EK137" s="214"/>
      <c r="EL137" s="214"/>
      <c r="EM137" s="214"/>
      <c r="EN137" s="214"/>
      <c r="EO137" s="214"/>
      <c r="EP137" s="214"/>
      <c r="EQ137" s="214"/>
      <c r="ER137" s="214"/>
      <c r="ES137" s="214"/>
      <c r="ET137" s="214"/>
      <c r="EU137" s="214"/>
      <c r="EV137" s="214"/>
      <c r="EW137" s="214"/>
      <c r="EX137" s="214"/>
      <c r="EY137" s="214"/>
      <c r="EZ137" s="214"/>
      <c r="FA137" s="214"/>
      <c r="FB137" s="214"/>
      <c r="FC137" s="214"/>
      <c r="FD137" s="214"/>
      <c r="FE137" s="214"/>
      <c r="FF137" s="214"/>
      <c r="FG137" s="214"/>
      <c r="FH137" s="214"/>
      <c r="FI137" s="214"/>
      <c r="FJ137" s="214"/>
      <c r="FK137" s="214"/>
      <c r="FL137" s="214"/>
      <c r="FM137" s="214"/>
    </row>
    <row r="138" spans="1:169" x14ac:dyDescent="0.25">
      <c r="A138" s="214"/>
      <c r="B138" s="214"/>
      <c r="C138" s="214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4"/>
      <c r="AP138" s="214"/>
      <c r="AQ138" s="214"/>
      <c r="AR138" s="214"/>
      <c r="AS138" s="214"/>
      <c r="AT138" s="214"/>
      <c r="AU138" s="214"/>
      <c r="AV138" s="214"/>
      <c r="AW138" s="214"/>
      <c r="AX138" s="214"/>
      <c r="AY138" s="214"/>
      <c r="AZ138" s="214"/>
      <c r="BA138" s="214"/>
      <c r="BB138" s="214"/>
      <c r="BC138" s="214"/>
      <c r="BD138" s="214"/>
      <c r="BE138" s="214"/>
      <c r="BF138" s="214"/>
      <c r="BG138" s="214"/>
      <c r="BH138" s="214"/>
      <c r="BI138" s="214"/>
      <c r="BJ138" s="214"/>
      <c r="BK138" s="214"/>
      <c r="BL138" s="214"/>
      <c r="BM138" s="214"/>
      <c r="BN138" s="214"/>
      <c r="BO138" s="214"/>
      <c r="BP138" s="214"/>
      <c r="BQ138" s="214"/>
      <c r="BR138" s="214"/>
      <c r="BS138" s="214"/>
      <c r="BT138" s="214"/>
      <c r="BU138" s="214"/>
      <c r="BV138" s="214"/>
      <c r="BW138" s="214"/>
      <c r="BX138" s="214"/>
      <c r="BY138" s="214"/>
      <c r="BZ138" s="214"/>
      <c r="CA138" s="214"/>
      <c r="CB138" s="214"/>
      <c r="CC138" s="214"/>
      <c r="CD138" s="214"/>
      <c r="CE138" s="214"/>
      <c r="CF138" s="214"/>
      <c r="CG138" s="214"/>
      <c r="CH138" s="214"/>
      <c r="CI138" s="214"/>
      <c r="CJ138" s="214"/>
      <c r="CK138" s="214"/>
      <c r="CL138" s="214"/>
      <c r="CM138" s="214"/>
      <c r="CN138" s="214"/>
      <c r="CO138" s="214"/>
      <c r="CP138" s="214"/>
      <c r="CQ138" s="214"/>
      <c r="CR138" s="214"/>
      <c r="CS138" s="214"/>
      <c r="CT138" s="214"/>
      <c r="CU138" s="214"/>
      <c r="CV138" s="214"/>
      <c r="CW138" s="214"/>
      <c r="CX138" s="214"/>
      <c r="CY138" s="214"/>
      <c r="CZ138" s="214"/>
      <c r="DA138" s="214"/>
      <c r="DB138" s="214"/>
      <c r="DC138" s="214"/>
      <c r="DD138" s="214"/>
      <c r="DE138" s="214"/>
      <c r="DF138" s="214"/>
      <c r="DG138" s="214"/>
      <c r="DH138" s="214"/>
      <c r="DI138" s="214"/>
      <c r="DJ138" s="214"/>
      <c r="DK138" s="214"/>
      <c r="DL138" s="214"/>
      <c r="DM138" s="214"/>
      <c r="DN138" s="214"/>
      <c r="DO138" s="214"/>
      <c r="DP138" s="214"/>
      <c r="DQ138" s="214"/>
      <c r="DR138" s="214"/>
      <c r="DS138" s="214"/>
      <c r="DT138" s="214"/>
      <c r="DU138" s="214"/>
      <c r="DV138" s="214"/>
      <c r="DW138" s="214"/>
      <c r="DX138" s="214"/>
      <c r="DY138" s="214"/>
      <c r="DZ138" s="214"/>
      <c r="EA138" s="214"/>
      <c r="EB138" s="214"/>
      <c r="EC138" s="214"/>
      <c r="ED138" s="214"/>
      <c r="EE138" s="214"/>
      <c r="EF138" s="214"/>
      <c r="EG138" s="214"/>
      <c r="EH138" s="214"/>
      <c r="EI138" s="214"/>
      <c r="EJ138" s="214"/>
      <c r="EK138" s="214"/>
      <c r="EL138" s="214"/>
      <c r="EM138" s="214"/>
      <c r="EN138" s="214"/>
      <c r="EO138" s="214"/>
      <c r="EP138" s="214"/>
      <c r="EQ138" s="214"/>
      <c r="ER138" s="214"/>
      <c r="ES138" s="214"/>
      <c r="ET138" s="214"/>
      <c r="EU138" s="214"/>
      <c r="EV138" s="214"/>
      <c r="EW138" s="214"/>
      <c r="EX138" s="214"/>
      <c r="EY138" s="214"/>
      <c r="EZ138" s="214"/>
      <c r="FA138" s="214"/>
      <c r="FB138" s="214"/>
      <c r="FC138" s="214"/>
      <c r="FD138" s="214"/>
      <c r="FE138" s="214"/>
      <c r="FF138" s="214"/>
      <c r="FG138" s="214"/>
      <c r="FH138" s="214"/>
      <c r="FI138" s="214"/>
      <c r="FJ138" s="214"/>
      <c r="FK138" s="214"/>
      <c r="FL138" s="214"/>
      <c r="FM138" s="214"/>
    </row>
    <row r="139" spans="1:169" x14ac:dyDescent="0.25">
      <c r="A139" s="214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4"/>
      <c r="AP139" s="214"/>
      <c r="AQ139" s="214"/>
      <c r="AR139" s="214"/>
      <c r="AS139" s="214"/>
      <c r="AT139" s="214"/>
      <c r="AU139" s="214"/>
      <c r="AV139" s="214"/>
      <c r="AW139" s="214"/>
      <c r="AX139" s="214"/>
      <c r="AY139" s="214"/>
      <c r="AZ139" s="214"/>
      <c r="BA139" s="214"/>
      <c r="BB139" s="214"/>
      <c r="BC139" s="214"/>
      <c r="BD139" s="214"/>
      <c r="BE139" s="214"/>
      <c r="BF139" s="214"/>
      <c r="BG139" s="214"/>
      <c r="BH139" s="214"/>
      <c r="BI139" s="214"/>
      <c r="BJ139" s="214"/>
      <c r="BK139" s="214"/>
      <c r="BL139" s="214"/>
      <c r="BM139" s="214"/>
      <c r="BN139" s="214"/>
      <c r="BO139" s="214"/>
      <c r="BP139" s="214"/>
      <c r="BQ139" s="214"/>
      <c r="BR139" s="214"/>
      <c r="BS139" s="214"/>
      <c r="BT139" s="214"/>
      <c r="BU139" s="214"/>
      <c r="BV139" s="214"/>
      <c r="BW139" s="214"/>
      <c r="BX139" s="214"/>
      <c r="BY139" s="214"/>
      <c r="BZ139" s="214"/>
      <c r="CA139" s="214"/>
      <c r="CB139" s="214"/>
      <c r="CC139" s="214"/>
      <c r="CD139" s="214"/>
      <c r="CE139" s="214"/>
      <c r="CF139" s="214"/>
      <c r="CG139" s="214"/>
      <c r="CH139" s="214"/>
      <c r="CI139" s="214"/>
      <c r="CJ139" s="214"/>
      <c r="CK139" s="214"/>
      <c r="CL139" s="214"/>
      <c r="CM139" s="214"/>
      <c r="CN139" s="214"/>
      <c r="CO139" s="214"/>
      <c r="CP139" s="214"/>
      <c r="CQ139" s="214"/>
      <c r="CR139" s="214"/>
      <c r="CS139" s="214"/>
      <c r="CT139" s="214"/>
      <c r="CU139" s="214"/>
      <c r="CV139" s="214"/>
      <c r="CW139" s="214"/>
      <c r="CX139" s="214"/>
      <c r="CY139" s="214"/>
      <c r="CZ139" s="214"/>
      <c r="DA139" s="214"/>
      <c r="DB139" s="214"/>
      <c r="DC139" s="214"/>
      <c r="DD139" s="214"/>
      <c r="DE139" s="214"/>
      <c r="DF139" s="214"/>
      <c r="DG139" s="214"/>
      <c r="DH139" s="214"/>
      <c r="DI139" s="214"/>
      <c r="DJ139" s="214"/>
      <c r="DK139" s="214"/>
      <c r="DL139" s="214"/>
      <c r="DM139" s="214"/>
      <c r="DN139" s="214"/>
      <c r="DO139" s="214"/>
      <c r="DP139" s="214"/>
      <c r="DQ139" s="214"/>
      <c r="DR139" s="214"/>
      <c r="DS139" s="214"/>
      <c r="DT139" s="214"/>
      <c r="DU139" s="214"/>
      <c r="DV139" s="214"/>
      <c r="DW139" s="214"/>
      <c r="DX139" s="214"/>
      <c r="DY139" s="214"/>
      <c r="DZ139" s="214"/>
      <c r="EA139" s="214"/>
      <c r="EB139" s="214"/>
      <c r="EC139" s="214"/>
      <c r="ED139" s="214"/>
      <c r="EE139" s="214"/>
      <c r="EF139" s="214"/>
      <c r="EG139" s="214"/>
      <c r="EH139" s="214"/>
      <c r="EI139" s="214"/>
      <c r="EJ139" s="214"/>
      <c r="EK139" s="214"/>
      <c r="EL139" s="214"/>
      <c r="EM139" s="214"/>
      <c r="EN139" s="214"/>
      <c r="EO139" s="214"/>
      <c r="EP139" s="214"/>
      <c r="EQ139" s="214"/>
      <c r="ER139" s="214"/>
      <c r="ES139" s="214"/>
      <c r="ET139" s="214"/>
      <c r="EU139" s="214"/>
      <c r="EV139" s="214"/>
      <c r="EW139" s="214"/>
      <c r="EX139" s="214"/>
      <c r="EY139" s="214"/>
      <c r="EZ139" s="214"/>
      <c r="FA139" s="214"/>
      <c r="FB139" s="214"/>
      <c r="FC139" s="214"/>
      <c r="FD139" s="214"/>
      <c r="FE139" s="214"/>
      <c r="FF139" s="214"/>
      <c r="FG139" s="214"/>
      <c r="FH139" s="214"/>
      <c r="FI139" s="214"/>
      <c r="FJ139" s="214"/>
      <c r="FK139" s="214"/>
      <c r="FL139" s="214"/>
      <c r="FM139" s="214"/>
    </row>
    <row r="140" spans="1:169" x14ac:dyDescent="0.25">
      <c r="A140" s="214"/>
      <c r="B140" s="214"/>
      <c r="C140" s="214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  <c r="AK140" s="214"/>
      <c r="AL140" s="214"/>
      <c r="AM140" s="214"/>
      <c r="AN140" s="214"/>
      <c r="AO140" s="214"/>
      <c r="AP140" s="214"/>
      <c r="AQ140" s="214"/>
      <c r="AR140" s="214"/>
      <c r="AS140" s="214"/>
      <c r="AT140" s="214"/>
      <c r="AU140" s="214"/>
      <c r="AV140" s="214"/>
      <c r="AW140" s="214"/>
      <c r="AX140" s="214"/>
      <c r="AY140" s="214"/>
      <c r="AZ140" s="214"/>
      <c r="BA140" s="214"/>
      <c r="BB140" s="214"/>
      <c r="BC140" s="214"/>
      <c r="BD140" s="214"/>
      <c r="BE140" s="214"/>
      <c r="BF140" s="214"/>
      <c r="BG140" s="214"/>
      <c r="BH140" s="214"/>
      <c r="BI140" s="214"/>
      <c r="BJ140" s="214"/>
      <c r="BK140" s="214"/>
      <c r="BL140" s="214"/>
      <c r="BM140" s="214"/>
      <c r="BN140" s="214"/>
      <c r="BO140" s="214"/>
      <c r="BP140" s="214"/>
      <c r="BQ140" s="214"/>
      <c r="BR140" s="214"/>
      <c r="BS140" s="214"/>
      <c r="BT140" s="214"/>
      <c r="BU140" s="214"/>
      <c r="BV140" s="214"/>
      <c r="BW140" s="214"/>
      <c r="BX140" s="214"/>
      <c r="BY140" s="214"/>
      <c r="BZ140" s="214"/>
      <c r="CA140" s="214"/>
      <c r="CB140" s="214"/>
      <c r="CC140" s="214"/>
      <c r="CD140" s="214"/>
      <c r="CE140" s="214"/>
      <c r="CF140" s="214"/>
      <c r="CG140" s="214"/>
      <c r="CH140" s="214"/>
      <c r="CI140" s="214"/>
      <c r="CJ140" s="214"/>
      <c r="CK140" s="214"/>
      <c r="CL140" s="214"/>
      <c r="CM140" s="214"/>
      <c r="CN140" s="214"/>
      <c r="CO140" s="214"/>
      <c r="CP140" s="214"/>
      <c r="CQ140" s="214"/>
      <c r="CR140" s="214"/>
      <c r="CS140" s="214"/>
      <c r="CT140" s="214"/>
      <c r="CU140" s="214"/>
      <c r="CV140" s="214"/>
      <c r="CW140" s="214"/>
      <c r="CX140" s="214"/>
      <c r="CY140" s="214"/>
      <c r="CZ140" s="214"/>
      <c r="DA140" s="214"/>
      <c r="DB140" s="214"/>
      <c r="DC140" s="214"/>
      <c r="DD140" s="214"/>
      <c r="DE140" s="214"/>
      <c r="DF140" s="214"/>
      <c r="DG140" s="214"/>
      <c r="DH140" s="214"/>
      <c r="DI140" s="214"/>
      <c r="DJ140" s="214"/>
      <c r="DK140" s="214"/>
      <c r="DL140" s="214"/>
      <c r="DM140" s="214"/>
      <c r="DN140" s="214"/>
      <c r="DO140" s="214"/>
      <c r="DP140" s="214"/>
      <c r="DQ140" s="214"/>
      <c r="DR140" s="214"/>
      <c r="DS140" s="214"/>
      <c r="DT140" s="214"/>
      <c r="DU140" s="214"/>
      <c r="DV140" s="214"/>
      <c r="DW140" s="214"/>
      <c r="DX140" s="214"/>
      <c r="DY140" s="214"/>
      <c r="DZ140" s="214"/>
      <c r="EA140" s="214"/>
      <c r="EB140" s="214"/>
      <c r="EC140" s="214"/>
      <c r="ED140" s="214"/>
      <c r="EE140" s="214"/>
      <c r="EF140" s="214"/>
      <c r="EG140" s="214"/>
      <c r="EH140" s="214"/>
      <c r="EI140" s="214"/>
      <c r="EJ140" s="214"/>
      <c r="EK140" s="214"/>
      <c r="EL140" s="214"/>
      <c r="EM140" s="214"/>
      <c r="EN140" s="214"/>
      <c r="EO140" s="214"/>
      <c r="EP140" s="214"/>
      <c r="EQ140" s="214"/>
      <c r="ER140" s="214"/>
      <c r="ES140" s="214"/>
      <c r="ET140" s="214"/>
      <c r="EU140" s="214"/>
      <c r="EV140" s="214"/>
      <c r="EW140" s="214"/>
      <c r="EX140" s="214"/>
      <c r="EY140" s="214"/>
      <c r="EZ140" s="214"/>
      <c r="FA140" s="214"/>
      <c r="FB140" s="214"/>
      <c r="FC140" s="214"/>
      <c r="FD140" s="214"/>
      <c r="FE140" s="214"/>
      <c r="FF140" s="214"/>
      <c r="FG140" s="214"/>
      <c r="FH140" s="214"/>
      <c r="FI140" s="214"/>
      <c r="FJ140" s="214"/>
      <c r="FK140" s="214"/>
      <c r="FL140" s="214"/>
      <c r="FM140" s="214"/>
    </row>
    <row r="141" spans="1:169" x14ac:dyDescent="0.25">
      <c r="A141" s="214"/>
      <c r="B141" s="214"/>
      <c r="C141" s="214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  <c r="AK141" s="214"/>
      <c r="AL141" s="214"/>
      <c r="AM141" s="214"/>
      <c r="AN141" s="214"/>
      <c r="AO141" s="214"/>
      <c r="AP141" s="214"/>
      <c r="AQ141" s="214"/>
      <c r="AR141" s="214"/>
      <c r="AS141" s="214"/>
      <c r="AT141" s="214"/>
      <c r="AU141" s="214"/>
      <c r="AV141" s="214"/>
      <c r="AW141" s="214"/>
      <c r="AX141" s="214"/>
      <c r="AY141" s="214"/>
      <c r="AZ141" s="214"/>
      <c r="BA141" s="214"/>
      <c r="BB141" s="214"/>
      <c r="BC141" s="214"/>
      <c r="BD141" s="214"/>
      <c r="BE141" s="214"/>
      <c r="BF141" s="214"/>
      <c r="BG141" s="214"/>
      <c r="BH141" s="214"/>
      <c r="BI141" s="214"/>
      <c r="BJ141" s="214"/>
      <c r="BK141" s="214"/>
      <c r="BL141" s="214"/>
      <c r="BM141" s="214"/>
      <c r="BN141" s="214"/>
      <c r="BO141" s="214"/>
      <c r="BP141" s="214"/>
      <c r="BQ141" s="214"/>
      <c r="BR141" s="214"/>
      <c r="BS141" s="214"/>
      <c r="BT141" s="214"/>
      <c r="BU141" s="214"/>
      <c r="BV141" s="214"/>
      <c r="BW141" s="214"/>
      <c r="BX141" s="214"/>
      <c r="BY141" s="214"/>
      <c r="BZ141" s="214"/>
      <c r="CA141" s="214"/>
      <c r="CB141" s="214"/>
      <c r="CC141" s="214"/>
      <c r="CD141" s="214"/>
      <c r="CE141" s="214"/>
      <c r="CF141" s="214"/>
      <c r="CG141" s="214"/>
      <c r="CH141" s="214"/>
      <c r="CI141" s="214"/>
      <c r="CJ141" s="214"/>
      <c r="CK141" s="214"/>
      <c r="CL141" s="214"/>
      <c r="CM141" s="214"/>
      <c r="CN141" s="214"/>
      <c r="CO141" s="214"/>
      <c r="CP141" s="214"/>
      <c r="CQ141" s="214"/>
      <c r="CR141" s="214"/>
      <c r="CS141" s="214"/>
      <c r="CT141" s="214"/>
      <c r="CU141" s="214"/>
      <c r="CV141" s="214"/>
      <c r="CW141" s="214"/>
      <c r="CX141" s="214"/>
      <c r="CY141" s="214"/>
      <c r="CZ141" s="214"/>
      <c r="DA141" s="214"/>
      <c r="DB141" s="214"/>
      <c r="DC141" s="214"/>
      <c r="DD141" s="214"/>
      <c r="DE141" s="214"/>
      <c r="DF141" s="214"/>
      <c r="DG141" s="214"/>
      <c r="DH141" s="214"/>
      <c r="DI141" s="214"/>
      <c r="DJ141" s="214"/>
      <c r="DK141" s="214"/>
      <c r="DL141" s="214"/>
      <c r="DM141" s="214"/>
      <c r="DN141" s="214"/>
      <c r="DO141" s="214"/>
      <c r="DP141" s="214"/>
      <c r="DQ141" s="214"/>
      <c r="DR141" s="214"/>
      <c r="DS141" s="214"/>
      <c r="DT141" s="214"/>
      <c r="DU141" s="214"/>
      <c r="DV141" s="214"/>
      <c r="DW141" s="214"/>
      <c r="DX141" s="214"/>
      <c r="DY141" s="214"/>
      <c r="DZ141" s="214"/>
      <c r="EA141" s="214"/>
      <c r="EB141" s="214"/>
      <c r="EC141" s="214"/>
      <c r="ED141" s="214"/>
      <c r="EE141" s="214"/>
      <c r="EF141" s="214"/>
      <c r="EG141" s="214"/>
      <c r="EH141" s="214"/>
      <c r="EI141" s="214"/>
      <c r="EJ141" s="214"/>
      <c r="EK141" s="214"/>
      <c r="EL141" s="214"/>
      <c r="EM141" s="214"/>
      <c r="EN141" s="214"/>
      <c r="EO141" s="214"/>
      <c r="EP141" s="214"/>
      <c r="EQ141" s="214"/>
      <c r="ER141" s="214"/>
      <c r="ES141" s="214"/>
      <c r="ET141" s="214"/>
      <c r="EU141" s="214"/>
      <c r="EV141" s="214"/>
      <c r="EW141" s="214"/>
      <c r="EX141" s="214"/>
      <c r="EY141" s="214"/>
      <c r="EZ141" s="214"/>
      <c r="FA141" s="214"/>
      <c r="FB141" s="214"/>
      <c r="FC141" s="214"/>
      <c r="FD141" s="214"/>
      <c r="FE141" s="214"/>
      <c r="FF141" s="214"/>
      <c r="FG141" s="214"/>
      <c r="FH141" s="214"/>
      <c r="FI141" s="214"/>
      <c r="FJ141" s="214"/>
      <c r="FK141" s="214"/>
      <c r="FL141" s="214"/>
      <c r="FM141" s="214"/>
    </row>
    <row r="142" spans="1:169" x14ac:dyDescent="0.25">
      <c r="A142" s="214"/>
      <c r="B142" s="214"/>
      <c r="C142" s="214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4"/>
      <c r="AH142" s="214"/>
      <c r="AI142" s="214"/>
      <c r="AJ142" s="214"/>
      <c r="AK142" s="214"/>
      <c r="AL142" s="214"/>
      <c r="AM142" s="214"/>
      <c r="AN142" s="214"/>
      <c r="AO142" s="214"/>
      <c r="AP142" s="214"/>
      <c r="AQ142" s="214"/>
      <c r="AR142" s="214"/>
      <c r="AS142" s="214"/>
      <c r="AT142" s="214"/>
      <c r="AU142" s="214"/>
      <c r="AV142" s="214"/>
      <c r="AW142" s="214"/>
      <c r="AX142" s="214"/>
      <c r="AY142" s="214"/>
      <c r="AZ142" s="214"/>
      <c r="BA142" s="214"/>
      <c r="BB142" s="214"/>
      <c r="BC142" s="214"/>
      <c r="BD142" s="214"/>
      <c r="BE142" s="214"/>
      <c r="BF142" s="214"/>
      <c r="BG142" s="214"/>
      <c r="BH142" s="214"/>
      <c r="BI142" s="214"/>
      <c r="BJ142" s="214"/>
      <c r="BK142" s="214"/>
      <c r="BL142" s="214"/>
      <c r="BM142" s="214"/>
      <c r="BN142" s="214"/>
      <c r="BO142" s="214"/>
      <c r="BP142" s="214"/>
      <c r="BQ142" s="214"/>
      <c r="BR142" s="214"/>
      <c r="BS142" s="214"/>
      <c r="BT142" s="214"/>
      <c r="BU142" s="214"/>
      <c r="BV142" s="214"/>
      <c r="BW142" s="214"/>
      <c r="BX142" s="214"/>
      <c r="BY142" s="214"/>
      <c r="BZ142" s="214"/>
      <c r="CA142" s="214"/>
      <c r="CB142" s="214"/>
      <c r="CC142" s="214"/>
      <c r="CD142" s="214"/>
      <c r="CE142" s="214"/>
      <c r="CF142" s="214"/>
      <c r="CG142" s="214"/>
      <c r="CH142" s="214"/>
      <c r="CI142" s="214"/>
      <c r="CJ142" s="214"/>
      <c r="CK142" s="214"/>
      <c r="CL142" s="214"/>
      <c r="CM142" s="214"/>
      <c r="CN142" s="214"/>
      <c r="CO142" s="214"/>
      <c r="CP142" s="214"/>
      <c r="CQ142" s="214"/>
      <c r="CR142" s="214"/>
      <c r="CS142" s="214"/>
      <c r="CT142" s="214"/>
      <c r="CU142" s="214"/>
      <c r="CV142" s="214"/>
      <c r="CW142" s="214"/>
      <c r="CX142" s="214"/>
      <c r="CY142" s="214"/>
      <c r="CZ142" s="214"/>
      <c r="DA142" s="214"/>
      <c r="DB142" s="214"/>
      <c r="DC142" s="214"/>
      <c r="DD142" s="214"/>
      <c r="DE142" s="214"/>
      <c r="DF142" s="214"/>
      <c r="DG142" s="214"/>
      <c r="DH142" s="214"/>
      <c r="DI142" s="214"/>
      <c r="DJ142" s="214"/>
      <c r="DK142" s="214"/>
      <c r="DL142" s="214"/>
      <c r="DM142" s="214"/>
      <c r="DN142" s="214"/>
      <c r="DO142" s="214"/>
      <c r="DP142" s="214"/>
      <c r="DQ142" s="214"/>
      <c r="DR142" s="214"/>
      <c r="DS142" s="214"/>
      <c r="DT142" s="214"/>
      <c r="DU142" s="214"/>
      <c r="DV142" s="214"/>
      <c r="DW142" s="214"/>
      <c r="DX142" s="214"/>
      <c r="DY142" s="214"/>
      <c r="DZ142" s="214"/>
      <c r="EA142" s="214"/>
      <c r="EB142" s="214"/>
      <c r="EC142" s="214"/>
      <c r="ED142" s="214"/>
      <c r="EE142" s="214"/>
      <c r="EF142" s="214"/>
      <c r="EG142" s="214"/>
      <c r="EH142" s="214"/>
      <c r="EI142" s="214"/>
      <c r="EJ142" s="214"/>
      <c r="EK142" s="214"/>
      <c r="EL142" s="214"/>
      <c r="EM142" s="214"/>
      <c r="EN142" s="214"/>
      <c r="EO142" s="214"/>
      <c r="EP142" s="214"/>
      <c r="EQ142" s="214"/>
      <c r="ER142" s="214"/>
      <c r="ES142" s="214"/>
      <c r="ET142" s="214"/>
      <c r="EU142" s="214"/>
      <c r="EV142" s="214"/>
      <c r="EW142" s="214"/>
      <c r="EX142" s="214"/>
      <c r="EY142" s="214"/>
      <c r="EZ142" s="214"/>
      <c r="FA142" s="214"/>
      <c r="FB142" s="214"/>
      <c r="FC142" s="214"/>
      <c r="FD142" s="214"/>
      <c r="FE142" s="214"/>
      <c r="FF142" s="214"/>
      <c r="FG142" s="214"/>
      <c r="FH142" s="214"/>
      <c r="FI142" s="214"/>
      <c r="FJ142" s="214"/>
      <c r="FK142" s="214"/>
      <c r="FL142" s="214"/>
      <c r="FM142" s="214"/>
    </row>
    <row r="143" spans="1:169" x14ac:dyDescent="0.25">
      <c r="A143" s="214"/>
      <c r="B143" s="214"/>
      <c r="C143" s="214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4"/>
      <c r="AH143" s="214"/>
      <c r="AI143" s="214"/>
      <c r="AJ143" s="214"/>
      <c r="AK143" s="214"/>
      <c r="AL143" s="214"/>
      <c r="AM143" s="214"/>
      <c r="AN143" s="214"/>
      <c r="AO143" s="214"/>
      <c r="AP143" s="214"/>
      <c r="AQ143" s="214"/>
      <c r="AR143" s="214"/>
      <c r="AS143" s="214"/>
      <c r="AT143" s="214"/>
      <c r="AU143" s="214"/>
      <c r="AV143" s="214"/>
      <c r="AW143" s="214"/>
      <c r="AX143" s="214"/>
      <c r="AY143" s="214"/>
      <c r="AZ143" s="214"/>
      <c r="BA143" s="214"/>
      <c r="BB143" s="214"/>
      <c r="BC143" s="214"/>
      <c r="BD143" s="214"/>
      <c r="BE143" s="214"/>
      <c r="BF143" s="214"/>
      <c r="BG143" s="214"/>
      <c r="BH143" s="214"/>
      <c r="BI143" s="214"/>
      <c r="BJ143" s="214"/>
      <c r="BK143" s="214"/>
      <c r="BL143" s="214"/>
      <c r="BM143" s="214"/>
      <c r="BN143" s="214"/>
      <c r="BO143" s="214"/>
      <c r="BP143" s="214"/>
      <c r="BQ143" s="214"/>
      <c r="BR143" s="214"/>
      <c r="BS143" s="214"/>
      <c r="BT143" s="214"/>
      <c r="BU143" s="214"/>
      <c r="BV143" s="214"/>
      <c r="BW143" s="214"/>
      <c r="BX143" s="214"/>
      <c r="BY143" s="214"/>
      <c r="BZ143" s="214"/>
      <c r="CA143" s="214"/>
      <c r="CB143" s="214"/>
      <c r="CC143" s="214"/>
      <c r="CD143" s="214"/>
      <c r="CE143" s="214"/>
      <c r="CF143" s="214"/>
      <c r="CG143" s="214"/>
      <c r="CH143" s="214"/>
      <c r="CI143" s="214"/>
      <c r="CJ143" s="214"/>
      <c r="CK143" s="214"/>
      <c r="CL143" s="214"/>
      <c r="CM143" s="214"/>
      <c r="CN143" s="214"/>
      <c r="CO143" s="214"/>
      <c r="CP143" s="214"/>
      <c r="CQ143" s="214"/>
      <c r="CR143" s="214"/>
      <c r="CS143" s="214"/>
      <c r="CT143" s="214"/>
      <c r="CU143" s="214"/>
      <c r="CV143" s="214"/>
      <c r="CW143" s="214"/>
      <c r="CX143" s="214"/>
      <c r="CY143" s="214"/>
      <c r="CZ143" s="214"/>
      <c r="DA143" s="214"/>
      <c r="DB143" s="214"/>
      <c r="DC143" s="214"/>
      <c r="DD143" s="214"/>
      <c r="DE143" s="214"/>
      <c r="DF143" s="214"/>
      <c r="DG143" s="214"/>
      <c r="DH143" s="214"/>
      <c r="DI143" s="214"/>
      <c r="DJ143" s="214"/>
      <c r="DK143" s="214"/>
      <c r="DL143" s="214"/>
      <c r="DM143" s="214"/>
      <c r="DN143" s="214"/>
      <c r="DO143" s="214"/>
      <c r="DP143" s="214"/>
      <c r="DQ143" s="214"/>
      <c r="DR143" s="214"/>
      <c r="DS143" s="214"/>
      <c r="DT143" s="214"/>
      <c r="DU143" s="214"/>
      <c r="DV143" s="214"/>
      <c r="DW143" s="214"/>
      <c r="DX143" s="214"/>
      <c r="DY143" s="214"/>
      <c r="DZ143" s="214"/>
      <c r="EA143" s="214"/>
      <c r="EB143" s="214"/>
      <c r="EC143" s="214"/>
      <c r="ED143" s="214"/>
      <c r="EE143" s="214"/>
      <c r="EF143" s="214"/>
      <c r="EG143" s="214"/>
      <c r="EH143" s="214"/>
      <c r="EI143" s="214"/>
      <c r="EJ143" s="214"/>
      <c r="EK143" s="214"/>
      <c r="EL143" s="214"/>
      <c r="EM143" s="214"/>
      <c r="EN143" s="214"/>
      <c r="EO143" s="214"/>
      <c r="EP143" s="214"/>
      <c r="EQ143" s="214"/>
      <c r="ER143" s="214"/>
      <c r="ES143" s="214"/>
      <c r="ET143" s="214"/>
      <c r="EU143" s="214"/>
      <c r="EV143" s="214"/>
      <c r="EW143" s="214"/>
      <c r="EX143" s="214"/>
      <c r="EY143" s="214"/>
      <c r="EZ143" s="214"/>
      <c r="FA143" s="214"/>
      <c r="FB143" s="214"/>
      <c r="FC143" s="214"/>
      <c r="FD143" s="214"/>
      <c r="FE143" s="214"/>
      <c r="FF143" s="214"/>
      <c r="FG143" s="214"/>
      <c r="FH143" s="214"/>
      <c r="FI143" s="214"/>
      <c r="FJ143" s="214"/>
      <c r="FK143" s="214"/>
      <c r="FL143" s="214"/>
      <c r="FM143" s="214"/>
    </row>
    <row r="144" spans="1:169" x14ac:dyDescent="0.25">
      <c r="A144" s="214"/>
      <c r="B144" s="214"/>
      <c r="C144" s="214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  <c r="AK144" s="214"/>
      <c r="AL144" s="214"/>
      <c r="AM144" s="214"/>
      <c r="AN144" s="214"/>
      <c r="AO144" s="214"/>
      <c r="AP144" s="214"/>
      <c r="AQ144" s="214"/>
      <c r="AR144" s="214"/>
      <c r="AS144" s="214"/>
      <c r="AT144" s="214"/>
      <c r="AU144" s="214"/>
      <c r="AV144" s="214"/>
      <c r="AW144" s="214"/>
      <c r="AX144" s="214"/>
      <c r="AY144" s="214"/>
      <c r="AZ144" s="214"/>
      <c r="BA144" s="214"/>
      <c r="BB144" s="214"/>
      <c r="BC144" s="214"/>
      <c r="BD144" s="214"/>
      <c r="BE144" s="214"/>
      <c r="BF144" s="214"/>
      <c r="BG144" s="214"/>
      <c r="BH144" s="214"/>
      <c r="BI144" s="214"/>
      <c r="BJ144" s="214"/>
      <c r="BK144" s="214"/>
      <c r="BL144" s="214"/>
      <c r="BM144" s="214"/>
      <c r="BN144" s="214"/>
      <c r="BO144" s="214"/>
      <c r="BP144" s="214"/>
      <c r="BQ144" s="214"/>
      <c r="BR144" s="214"/>
      <c r="BS144" s="214"/>
      <c r="BT144" s="214"/>
      <c r="BU144" s="214"/>
      <c r="BV144" s="214"/>
      <c r="BW144" s="214"/>
      <c r="BX144" s="214"/>
      <c r="BY144" s="214"/>
      <c r="BZ144" s="214"/>
      <c r="CA144" s="214"/>
      <c r="CB144" s="214"/>
      <c r="CC144" s="214"/>
      <c r="CD144" s="214"/>
      <c r="CE144" s="214"/>
      <c r="CF144" s="214"/>
      <c r="CG144" s="214"/>
      <c r="CH144" s="214"/>
      <c r="CI144" s="214"/>
      <c r="CJ144" s="214"/>
      <c r="CK144" s="214"/>
      <c r="CL144" s="214"/>
      <c r="CM144" s="214"/>
      <c r="CN144" s="214"/>
      <c r="CO144" s="214"/>
      <c r="CP144" s="214"/>
      <c r="CQ144" s="214"/>
      <c r="CR144" s="214"/>
      <c r="CS144" s="214"/>
      <c r="CT144" s="214"/>
      <c r="CU144" s="214"/>
      <c r="CV144" s="214"/>
      <c r="CW144" s="214"/>
      <c r="CX144" s="214"/>
      <c r="CY144" s="214"/>
      <c r="CZ144" s="214"/>
      <c r="DA144" s="214"/>
      <c r="DB144" s="214"/>
      <c r="DC144" s="214"/>
      <c r="DD144" s="214"/>
      <c r="DE144" s="214"/>
      <c r="DF144" s="214"/>
      <c r="DG144" s="214"/>
      <c r="DH144" s="214"/>
      <c r="DI144" s="214"/>
      <c r="DJ144" s="214"/>
      <c r="DK144" s="214"/>
      <c r="DL144" s="214"/>
      <c r="DM144" s="214"/>
      <c r="DN144" s="214"/>
      <c r="DO144" s="214"/>
      <c r="DP144" s="214"/>
      <c r="DQ144" s="214"/>
      <c r="DR144" s="214"/>
      <c r="DS144" s="214"/>
      <c r="DT144" s="214"/>
      <c r="DU144" s="214"/>
      <c r="DV144" s="214"/>
      <c r="DW144" s="214"/>
      <c r="DX144" s="214"/>
      <c r="DY144" s="214"/>
      <c r="DZ144" s="214"/>
      <c r="EA144" s="214"/>
      <c r="EB144" s="214"/>
      <c r="EC144" s="214"/>
      <c r="ED144" s="214"/>
      <c r="EE144" s="214"/>
      <c r="EF144" s="214"/>
      <c r="EG144" s="214"/>
      <c r="EH144" s="214"/>
      <c r="EI144" s="214"/>
      <c r="EJ144" s="214"/>
      <c r="EK144" s="214"/>
      <c r="EL144" s="214"/>
      <c r="EM144" s="214"/>
      <c r="EN144" s="214"/>
      <c r="EO144" s="214"/>
      <c r="EP144" s="214"/>
      <c r="EQ144" s="214"/>
      <c r="ER144" s="214"/>
      <c r="ES144" s="214"/>
      <c r="ET144" s="214"/>
      <c r="EU144" s="214"/>
      <c r="EV144" s="214"/>
      <c r="EW144" s="214"/>
      <c r="EX144" s="214"/>
      <c r="EY144" s="214"/>
      <c r="EZ144" s="214"/>
      <c r="FA144" s="214"/>
      <c r="FB144" s="214"/>
      <c r="FC144" s="214"/>
      <c r="FD144" s="214"/>
      <c r="FE144" s="214"/>
      <c r="FF144" s="214"/>
      <c r="FG144" s="214"/>
      <c r="FH144" s="214"/>
      <c r="FI144" s="214"/>
      <c r="FJ144" s="214"/>
      <c r="FK144" s="214"/>
      <c r="FL144" s="214"/>
      <c r="FM144" s="214"/>
    </row>
    <row r="145" spans="1:169" x14ac:dyDescent="0.25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  <c r="AA145" s="214"/>
      <c r="AB145" s="214"/>
      <c r="AC145" s="214"/>
      <c r="AD145" s="214"/>
      <c r="AE145" s="214"/>
      <c r="AF145" s="214"/>
      <c r="AG145" s="214"/>
      <c r="AH145" s="214"/>
      <c r="AI145" s="214"/>
      <c r="AJ145" s="214"/>
      <c r="AK145" s="214"/>
      <c r="AL145" s="214"/>
      <c r="AM145" s="214"/>
      <c r="AN145" s="214"/>
      <c r="AO145" s="214"/>
      <c r="AP145" s="214"/>
      <c r="AQ145" s="214"/>
      <c r="AR145" s="214"/>
      <c r="AS145" s="214"/>
      <c r="AT145" s="214"/>
      <c r="AU145" s="214"/>
      <c r="AV145" s="214"/>
      <c r="AW145" s="214"/>
      <c r="AX145" s="214"/>
      <c r="AY145" s="214"/>
      <c r="AZ145" s="214"/>
      <c r="BA145" s="214"/>
      <c r="BB145" s="214"/>
      <c r="BC145" s="214"/>
      <c r="BD145" s="214"/>
      <c r="BE145" s="214"/>
      <c r="BF145" s="214"/>
      <c r="BG145" s="214"/>
      <c r="BH145" s="214"/>
      <c r="BI145" s="214"/>
      <c r="BJ145" s="214"/>
      <c r="BK145" s="214"/>
      <c r="BL145" s="214"/>
      <c r="BM145" s="214"/>
      <c r="BN145" s="214"/>
      <c r="BO145" s="214"/>
      <c r="BP145" s="214"/>
      <c r="BQ145" s="214"/>
      <c r="BR145" s="214"/>
      <c r="BS145" s="214"/>
      <c r="BT145" s="214"/>
      <c r="BU145" s="214"/>
      <c r="BV145" s="214"/>
      <c r="BW145" s="214"/>
      <c r="BX145" s="214"/>
      <c r="BY145" s="214"/>
      <c r="BZ145" s="214"/>
      <c r="CA145" s="214"/>
      <c r="CB145" s="214"/>
      <c r="CC145" s="214"/>
      <c r="CD145" s="214"/>
      <c r="CE145" s="214"/>
      <c r="CF145" s="214"/>
      <c r="CG145" s="214"/>
      <c r="CH145" s="214"/>
      <c r="CI145" s="214"/>
      <c r="CJ145" s="214"/>
      <c r="CK145" s="214"/>
      <c r="CL145" s="214"/>
      <c r="CM145" s="214"/>
      <c r="CN145" s="214"/>
      <c r="CO145" s="214"/>
      <c r="CP145" s="214"/>
      <c r="CQ145" s="214"/>
      <c r="CR145" s="214"/>
      <c r="CS145" s="214"/>
      <c r="CT145" s="214"/>
      <c r="CU145" s="214"/>
      <c r="CV145" s="214"/>
      <c r="CW145" s="214"/>
      <c r="CX145" s="214"/>
      <c r="CY145" s="214"/>
      <c r="CZ145" s="214"/>
      <c r="DA145" s="214"/>
      <c r="DB145" s="214"/>
      <c r="DC145" s="214"/>
      <c r="DD145" s="214"/>
      <c r="DE145" s="214"/>
      <c r="DF145" s="214"/>
      <c r="DG145" s="214"/>
      <c r="DH145" s="214"/>
      <c r="DI145" s="214"/>
      <c r="DJ145" s="214"/>
      <c r="DK145" s="214"/>
      <c r="DL145" s="214"/>
      <c r="DM145" s="214"/>
      <c r="DN145" s="214"/>
      <c r="DO145" s="214"/>
      <c r="DP145" s="214"/>
      <c r="DQ145" s="214"/>
      <c r="DR145" s="214"/>
      <c r="DS145" s="214"/>
      <c r="DT145" s="214"/>
      <c r="DU145" s="214"/>
      <c r="DV145" s="214"/>
      <c r="DW145" s="214"/>
      <c r="DX145" s="214"/>
      <c r="DY145" s="214"/>
      <c r="DZ145" s="214"/>
      <c r="EA145" s="214"/>
      <c r="EB145" s="214"/>
      <c r="EC145" s="214"/>
      <c r="ED145" s="214"/>
      <c r="EE145" s="214"/>
      <c r="EF145" s="214"/>
      <c r="EG145" s="214"/>
      <c r="EH145" s="214"/>
      <c r="EI145" s="214"/>
      <c r="EJ145" s="214"/>
      <c r="EK145" s="214"/>
      <c r="EL145" s="214"/>
      <c r="EM145" s="214"/>
      <c r="EN145" s="214"/>
      <c r="EO145" s="214"/>
      <c r="EP145" s="214"/>
      <c r="EQ145" s="214"/>
      <c r="ER145" s="214"/>
      <c r="ES145" s="214"/>
      <c r="ET145" s="214"/>
      <c r="EU145" s="214"/>
      <c r="EV145" s="214"/>
      <c r="EW145" s="214"/>
      <c r="EX145" s="214"/>
      <c r="EY145" s="214"/>
      <c r="EZ145" s="214"/>
      <c r="FA145" s="214"/>
      <c r="FB145" s="214"/>
      <c r="FC145" s="214"/>
      <c r="FD145" s="214"/>
      <c r="FE145" s="214"/>
      <c r="FF145" s="214"/>
      <c r="FG145" s="214"/>
      <c r="FH145" s="214"/>
      <c r="FI145" s="214"/>
      <c r="FJ145" s="214"/>
      <c r="FK145" s="214"/>
      <c r="FL145" s="214"/>
      <c r="FM145" s="214"/>
    </row>
    <row r="146" spans="1:169" x14ac:dyDescent="0.25">
      <c r="A146" s="214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  <c r="AK146" s="214"/>
      <c r="AL146" s="214"/>
      <c r="AM146" s="214"/>
      <c r="AN146" s="214"/>
      <c r="AO146" s="214"/>
      <c r="AP146" s="214"/>
      <c r="AQ146" s="214"/>
      <c r="AR146" s="214"/>
      <c r="AS146" s="214"/>
      <c r="AT146" s="214"/>
      <c r="AU146" s="214"/>
      <c r="AV146" s="214"/>
      <c r="AW146" s="214"/>
      <c r="AX146" s="214"/>
      <c r="AY146" s="214"/>
      <c r="AZ146" s="214"/>
      <c r="BA146" s="214"/>
      <c r="BB146" s="214"/>
      <c r="BC146" s="214"/>
      <c r="BD146" s="214"/>
      <c r="BE146" s="214"/>
      <c r="BF146" s="214"/>
      <c r="BG146" s="214"/>
      <c r="BH146" s="214"/>
      <c r="BI146" s="214"/>
      <c r="BJ146" s="214"/>
      <c r="BK146" s="214"/>
      <c r="BL146" s="214"/>
      <c r="BM146" s="214"/>
      <c r="BN146" s="214"/>
      <c r="BO146" s="214"/>
      <c r="BP146" s="214"/>
      <c r="BQ146" s="214"/>
      <c r="BR146" s="214"/>
      <c r="BS146" s="214"/>
      <c r="BT146" s="214"/>
      <c r="BU146" s="214"/>
      <c r="BV146" s="214"/>
      <c r="BW146" s="214"/>
      <c r="BX146" s="214"/>
      <c r="BY146" s="214"/>
      <c r="BZ146" s="214"/>
      <c r="CA146" s="214"/>
      <c r="CB146" s="214"/>
      <c r="CC146" s="214"/>
      <c r="CD146" s="214"/>
      <c r="CE146" s="214"/>
      <c r="CF146" s="214"/>
      <c r="CG146" s="214"/>
      <c r="CH146" s="214"/>
      <c r="CI146" s="214"/>
      <c r="CJ146" s="214"/>
      <c r="CK146" s="214"/>
      <c r="CL146" s="214"/>
      <c r="CM146" s="214"/>
      <c r="CN146" s="214"/>
      <c r="CO146" s="214"/>
      <c r="CP146" s="214"/>
      <c r="CQ146" s="214"/>
      <c r="CR146" s="214"/>
      <c r="CS146" s="214"/>
      <c r="CT146" s="214"/>
      <c r="CU146" s="214"/>
      <c r="CV146" s="214"/>
      <c r="CW146" s="214"/>
      <c r="CX146" s="214"/>
      <c r="CY146" s="214"/>
      <c r="CZ146" s="214"/>
      <c r="DA146" s="214"/>
      <c r="DB146" s="214"/>
      <c r="DC146" s="214"/>
      <c r="DD146" s="214"/>
      <c r="DE146" s="214"/>
      <c r="DF146" s="214"/>
      <c r="DG146" s="214"/>
      <c r="DH146" s="214"/>
      <c r="DI146" s="214"/>
      <c r="DJ146" s="214"/>
      <c r="DK146" s="214"/>
      <c r="DL146" s="214"/>
      <c r="DM146" s="214"/>
      <c r="DN146" s="214"/>
      <c r="DO146" s="214"/>
      <c r="DP146" s="214"/>
      <c r="DQ146" s="214"/>
      <c r="DR146" s="214"/>
      <c r="DS146" s="214"/>
      <c r="DT146" s="214"/>
      <c r="DU146" s="214"/>
      <c r="DV146" s="214"/>
      <c r="DW146" s="214"/>
      <c r="DX146" s="214"/>
      <c r="DY146" s="214"/>
      <c r="DZ146" s="214"/>
      <c r="EA146" s="214"/>
      <c r="EB146" s="214"/>
      <c r="EC146" s="214"/>
      <c r="ED146" s="214"/>
      <c r="EE146" s="214"/>
      <c r="EF146" s="214"/>
      <c r="EG146" s="214"/>
      <c r="EH146" s="214"/>
      <c r="EI146" s="214"/>
      <c r="EJ146" s="214"/>
      <c r="EK146" s="214"/>
      <c r="EL146" s="214"/>
      <c r="EM146" s="214"/>
      <c r="EN146" s="214"/>
      <c r="EO146" s="214"/>
      <c r="EP146" s="214"/>
      <c r="EQ146" s="214"/>
      <c r="ER146" s="214"/>
      <c r="ES146" s="214"/>
      <c r="ET146" s="214"/>
      <c r="EU146" s="214"/>
      <c r="EV146" s="214"/>
      <c r="EW146" s="214"/>
      <c r="EX146" s="214"/>
      <c r="EY146" s="214"/>
      <c r="EZ146" s="214"/>
      <c r="FA146" s="214"/>
      <c r="FB146" s="214"/>
      <c r="FC146" s="214"/>
      <c r="FD146" s="214"/>
      <c r="FE146" s="214"/>
      <c r="FF146" s="214"/>
      <c r="FG146" s="214"/>
      <c r="FH146" s="214"/>
      <c r="FI146" s="214"/>
      <c r="FJ146" s="214"/>
      <c r="FK146" s="214"/>
      <c r="FL146" s="214"/>
      <c r="FM146" s="214"/>
    </row>
    <row r="147" spans="1:169" x14ac:dyDescent="0.25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  <c r="AK147" s="214"/>
      <c r="AL147" s="214"/>
      <c r="AM147" s="214"/>
      <c r="AN147" s="214"/>
      <c r="AO147" s="214"/>
      <c r="AP147" s="214"/>
      <c r="AQ147" s="214"/>
      <c r="AR147" s="214"/>
      <c r="AS147" s="214"/>
      <c r="AT147" s="214"/>
      <c r="AU147" s="214"/>
      <c r="AV147" s="214"/>
      <c r="AW147" s="214"/>
      <c r="AX147" s="214"/>
      <c r="AY147" s="214"/>
      <c r="AZ147" s="214"/>
      <c r="BA147" s="214"/>
      <c r="BB147" s="214"/>
      <c r="BC147" s="214"/>
      <c r="BD147" s="214"/>
      <c r="BE147" s="214"/>
      <c r="BF147" s="214"/>
      <c r="BG147" s="214"/>
      <c r="BH147" s="214"/>
      <c r="BI147" s="214"/>
      <c r="BJ147" s="214"/>
      <c r="BK147" s="214"/>
      <c r="BL147" s="214"/>
      <c r="BM147" s="214"/>
      <c r="BN147" s="214"/>
      <c r="BO147" s="214"/>
      <c r="BP147" s="214"/>
      <c r="BQ147" s="214"/>
      <c r="BR147" s="214"/>
      <c r="BS147" s="214"/>
      <c r="BT147" s="214"/>
      <c r="BU147" s="214"/>
      <c r="BV147" s="214"/>
      <c r="BW147" s="214"/>
      <c r="BX147" s="214"/>
      <c r="BY147" s="214"/>
      <c r="BZ147" s="214"/>
      <c r="CA147" s="214"/>
      <c r="CB147" s="214"/>
      <c r="CC147" s="214"/>
      <c r="CD147" s="214"/>
      <c r="CE147" s="214"/>
      <c r="CF147" s="214"/>
      <c r="CG147" s="214"/>
      <c r="CH147" s="214"/>
      <c r="CI147" s="214"/>
      <c r="CJ147" s="214"/>
      <c r="CK147" s="214"/>
      <c r="CL147" s="214"/>
      <c r="CM147" s="214"/>
      <c r="CN147" s="214"/>
      <c r="CO147" s="214"/>
      <c r="CP147" s="214"/>
      <c r="CQ147" s="214"/>
      <c r="CR147" s="214"/>
      <c r="CS147" s="214"/>
      <c r="CT147" s="214"/>
      <c r="CU147" s="214"/>
      <c r="CV147" s="214"/>
      <c r="CW147" s="214"/>
      <c r="CX147" s="214"/>
      <c r="CY147" s="214"/>
      <c r="CZ147" s="214"/>
      <c r="DA147" s="214"/>
      <c r="DB147" s="214"/>
      <c r="DC147" s="214"/>
      <c r="DD147" s="214"/>
      <c r="DE147" s="214"/>
      <c r="DF147" s="214"/>
      <c r="DG147" s="214"/>
      <c r="DH147" s="214"/>
      <c r="DI147" s="214"/>
      <c r="DJ147" s="214"/>
      <c r="DK147" s="214"/>
      <c r="DL147" s="214"/>
      <c r="DM147" s="214"/>
      <c r="DN147" s="214"/>
      <c r="DO147" s="214"/>
      <c r="DP147" s="214"/>
      <c r="DQ147" s="214"/>
      <c r="DR147" s="214"/>
      <c r="DS147" s="214"/>
      <c r="DT147" s="214"/>
      <c r="DU147" s="214"/>
      <c r="DV147" s="214"/>
      <c r="DW147" s="214"/>
      <c r="DX147" s="214"/>
      <c r="DY147" s="214"/>
      <c r="DZ147" s="214"/>
      <c r="EA147" s="214"/>
      <c r="EB147" s="214"/>
      <c r="EC147" s="214"/>
      <c r="ED147" s="214"/>
      <c r="EE147" s="214"/>
      <c r="EF147" s="214"/>
      <c r="EG147" s="214"/>
      <c r="EH147" s="214"/>
      <c r="EI147" s="214"/>
      <c r="EJ147" s="214"/>
      <c r="EK147" s="214"/>
      <c r="EL147" s="214"/>
      <c r="EM147" s="214"/>
      <c r="EN147" s="214"/>
      <c r="EO147" s="214"/>
      <c r="EP147" s="214"/>
      <c r="EQ147" s="214"/>
      <c r="ER147" s="214"/>
      <c r="ES147" s="214"/>
      <c r="ET147" s="214"/>
      <c r="EU147" s="214"/>
      <c r="EV147" s="214"/>
      <c r="EW147" s="214"/>
      <c r="EX147" s="214"/>
      <c r="EY147" s="214"/>
      <c r="EZ147" s="214"/>
      <c r="FA147" s="214"/>
      <c r="FB147" s="214"/>
      <c r="FC147" s="214"/>
      <c r="FD147" s="214"/>
      <c r="FE147" s="214"/>
      <c r="FF147" s="214"/>
      <c r="FG147" s="214"/>
      <c r="FH147" s="214"/>
      <c r="FI147" s="214"/>
      <c r="FJ147" s="214"/>
      <c r="FK147" s="214"/>
      <c r="FL147" s="214"/>
      <c r="FM147" s="214"/>
    </row>
    <row r="148" spans="1:169" x14ac:dyDescent="0.25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  <c r="AA148" s="214"/>
      <c r="AB148" s="214"/>
      <c r="AC148" s="214"/>
      <c r="AD148" s="214"/>
      <c r="AE148" s="214"/>
      <c r="AF148" s="214"/>
      <c r="AG148" s="214"/>
      <c r="AH148" s="214"/>
      <c r="AI148" s="214"/>
      <c r="AJ148" s="214"/>
      <c r="AK148" s="214"/>
      <c r="AL148" s="214"/>
      <c r="AM148" s="214"/>
      <c r="AN148" s="214"/>
      <c r="AO148" s="214"/>
      <c r="AP148" s="214"/>
      <c r="AQ148" s="214"/>
      <c r="AR148" s="214"/>
      <c r="AS148" s="214"/>
      <c r="AT148" s="214"/>
      <c r="AU148" s="214"/>
      <c r="AV148" s="214"/>
      <c r="AW148" s="214"/>
      <c r="AX148" s="214"/>
      <c r="AY148" s="214"/>
      <c r="AZ148" s="214"/>
      <c r="BA148" s="214"/>
      <c r="BB148" s="214"/>
      <c r="BC148" s="214"/>
      <c r="BD148" s="214"/>
      <c r="BE148" s="214"/>
      <c r="BF148" s="214"/>
      <c r="BG148" s="214"/>
      <c r="BH148" s="214"/>
      <c r="BI148" s="214"/>
      <c r="BJ148" s="214"/>
      <c r="BK148" s="214"/>
      <c r="BL148" s="214"/>
      <c r="BM148" s="214"/>
      <c r="BN148" s="214"/>
      <c r="BO148" s="214"/>
      <c r="BP148" s="214"/>
      <c r="BQ148" s="214"/>
      <c r="BR148" s="214"/>
      <c r="BS148" s="214"/>
      <c r="BT148" s="214"/>
      <c r="BU148" s="214"/>
      <c r="BV148" s="214"/>
      <c r="BW148" s="214"/>
      <c r="BX148" s="214"/>
      <c r="BY148" s="214"/>
      <c r="BZ148" s="214"/>
      <c r="CA148" s="214"/>
      <c r="CB148" s="214"/>
      <c r="CC148" s="214"/>
      <c r="CD148" s="214"/>
      <c r="CE148" s="214"/>
      <c r="CF148" s="214"/>
      <c r="CG148" s="214"/>
      <c r="CH148" s="214"/>
      <c r="CI148" s="214"/>
      <c r="CJ148" s="214"/>
      <c r="CK148" s="214"/>
      <c r="CL148" s="214"/>
      <c r="CM148" s="214"/>
      <c r="CN148" s="214"/>
      <c r="CO148" s="214"/>
      <c r="CP148" s="214"/>
      <c r="CQ148" s="214"/>
      <c r="CR148" s="214"/>
      <c r="CS148" s="214"/>
      <c r="CT148" s="214"/>
      <c r="CU148" s="214"/>
      <c r="CV148" s="214"/>
      <c r="CW148" s="214"/>
      <c r="CX148" s="214"/>
      <c r="CY148" s="214"/>
      <c r="CZ148" s="214"/>
      <c r="DA148" s="214"/>
      <c r="DB148" s="214"/>
      <c r="DC148" s="214"/>
      <c r="DD148" s="214"/>
      <c r="DE148" s="214"/>
      <c r="DF148" s="214"/>
      <c r="DG148" s="214"/>
      <c r="DH148" s="214"/>
      <c r="DI148" s="214"/>
      <c r="DJ148" s="214"/>
      <c r="DK148" s="214"/>
      <c r="DL148" s="214"/>
      <c r="DM148" s="214"/>
      <c r="DN148" s="214"/>
      <c r="DO148" s="214"/>
      <c r="DP148" s="214"/>
      <c r="DQ148" s="214"/>
      <c r="DR148" s="214"/>
      <c r="DS148" s="214"/>
      <c r="DT148" s="214"/>
      <c r="DU148" s="214"/>
      <c r="DV148" s="214"/>
      <c r="DW148" s="214"/>
      <c r="DX148" s="214"/>
      <c r="DY148" s="214"/>
      <c r="DZ148" s="214"/>
      <c r="EA148" s="214"/>
      <c r="EB148" s="214"/>
      <c r="EC148" s="214"/>
      <c r="ED148" s="214"/>
      <c r="EE148" s="214"/>
      <c r="EF148" s="214"/>
      <c r="EG148" s="214"/>
      <c r="EH148" s="214"/>
      <c r="EI148" s="214"/>
      <c r="EJ148" s="214"/>
      <c r="EK148" s="214"/>
      <c r="EL148" s="214"/>
      <c r="EM148" s="214"/>
      <c r="EN148" s="214"/>
      <c r="EO148" s="214"/>
      <c r="EP148" s="214"/>
      <c r="EQ148" s="214"/>
      <c r="ER148" s="214"/>
      <c r="ES148" s="214"/>
      <c r="ET148" s="214"/>
      <c r="EU148" s="214"/>
      <c r="EV148" s="214"/>
      <c r="EW148" s="214"/>
      <c r="EX148" s="214"/>
      <c r="EY148" s="214"/>
      <c r="EZ148" s="214"/>
      <c r="FA148" s="214"/>
      <c r="FB148" s="214"/>
      <c r="FC148" s="214"/>
      <c r="FD148" s="214"/>
      <c r="FE148" s="214"/>
      <c r="FF148" s="214"/>
      <c r="FG148" s="214"/>
      <c r="FH148" s="214"/>
      <c r="FI148" s="214"/>
      <c r="FJ148" s="214"/>
      <c r="FK148" s="214"/>
      <c r="FL148" s="214"/>
      <c r="FM148" s="214"/>
    </row>
    <row r="149" spans="1:169" x14ac:dyDescent="0.25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  <c r="AA149" s="214"/>
      <c r="AB149" s="214"/>
      <c r="AC149" s="214"/>
      <c r="AD149" s="214"/>
      <c r="AE149" s="214"/>
      <c r="AF149" s="214"/>
      <c r="AG149" s="214"/>
      <c r="AH149" s="214"/>
      <c r="AI149" s="214"/>
      <c r="AJ149" s="214"/>
      <c r="AK149" s="214"/>
      <c r="AL149" s="214"/>
      <c r="AM149" s="214"/>
      <c r="AN149" s="214"/>
      <c r="AO149" s="214"/>
      <c r="AP149" s="214"/>
      <c r="AQ149" s="214"/>
      <c r="AR149" s="214"/>
      <c r="AS149" s="214"/>
      <c r="AT149" s="214"/>
      <c r="AU149" s="214"/>
      <c r="AV149" s="214"/>
      <c r="AW149" s="214"/>
      <c r="AX149" s="214"/>
      <c r="AY149" s="214"/>
      <c r="AZ149" s="214"/>
      <c r="BA149" s="214"/>
      <c r="BB149" s="214"/>
      <c r="BC149" s="214"/>
      <c r="BD149" s="214"/>
      <c r="BE149" s="214"/>
      <c r="BF149" s="214"/>
      <c r="BG149" s="214"/>
      <c r="BH149" s="214"/>
      <c r="BI149" s="214"/>
      <c r="BJ149" s="214"/>
      <c r="BK149" s="214"/>
      <c r="BL149" s="214"/>
      <c r="BM149" s="214"/>
      <c r="BN149" s="214"/>
      <c r="BO149" s="214"/>
      <c r="BP149" s="214"/>
      <c r="BQ149" s="214"/>
      <c r="BR149" s="214"/>
      <c r="BS149" s="214"/>
      <c r="BT149" s="214"/>
      <c r="BU149" s="214"/>
      <c r="BV149" s="214"/>
      <c r="BW149" s="214"/>
      <c r="BX149" s="214"/>
      <c r="BY149" s="214"/>
      <c r="BZ149" s="214"/>
      <c r="CA149" s="214"/>
      <c r="CB149" s="214"/>
      <c r="CC149" s="214"/>
      <c r="CD149" s="214"/>
      <c r="CE149" s="214"/>
      <c r="CF149" s="214"/>
      <c r="CG149" s="214"/>
      <c r="CH149" s="214"/>
      <c r="CI149" s="214"/>
      <c r="CJ149" s="214"/>
      <c r="CK149" s="214"/>
      <c r="CL149" s="214"/>
      <c r="CM149" s="214"/>
      <c r="CN149" s="214"/>
      <c r="CO149" s="214"/>
      <c r="CP149" s="214"/>
      <c r="CQ149" s="214"/>
      <c r="CR149" s="214"/>
      <c r="CS149" s="214"/>
      <c r="CT149" s="214"/>
      <c r="CU149" s="214"/>
      <c r="CV149" s="214"/>
      <c r="CW149" s="214"/>
      <c r="CX149" s="214"/>
      <c r="CY149" s="214"/>
      <c r="CZ149" s="214"/>
      <c r="DA149" s="214"/>
      <c r="DB149" s="214"/>
      <c r="DC149" s="214"/>
      <c r="DD149" s="214"/>
      <c r="DE149" s="214"/>
      <c r="DF149" s="214"/>
      <c r="DG149" s="214"/>
      <c r="DH149" s="214"/>
      <c r="DI149" s="214"/>
      <c r="DJ149" s="214"/>
      <c r="DK149" s="214"/>
      <c r="DL149" s="214"/>
      <c r="DM149" s="214"/>
      <c r="DN149" s="214"/>
      <c r="DO149" s="214"/>
      <c r="DP149" s="214"/>
      <c r="DQ149" s="214"/>
      <c r="DR149" s="214"/>
      <c r="DS149" s="214"/>
      <c r="DT149" s="214"/>
      <c r="DU149" s="214"/>
      <c r="DV149" s="214"/>
      <c r="DW149" s="214"/>
      <c r="DX149" s="214"/>
      <c r="DY149" s="214"/>
      <c r="DZ149" s="214"/>
      <c r="EA149" s="214"/>
      <c r="EB149" s="214"/>
      <c r="EC149" s="214"/>
      <c r="ED149" s="214"/>
      <c r="EE149" s="214"/>
      <c r="EF149" s="214"/>
      <c r="EG149" s="214"/>
      <c r="EH149" s="214"/>
      <c r="EI149" s="214"/>
      <c r="EJ149" s="214"/>
      <c r="EK149" s="214"/>
      <c r="EL149" s="214"/>
      <c r="EM149" s="214"/>
      <c r="EN149" s="214"/>
      <c r="EO149" s="214"/>
      <c r="EP149" s="214"/>
      <c r="EQ149" s="214"/>
      <c r="ER149" s="214"/>
      <c r="ES149" s="214"/>
      <c r="ET149" s="214"/>
      <c r="EU149" s="214"/>
      <c r="EV149" s="214"/>
      <c r="EW149" s="214"/>
      <c r="EX149" s="214"/>
      <c r="EY149" s="214"/>
      <c r="EZ149" s="214"/>
      <c r="FA149" s="214"/>
      <c r="FB149" s="214"/>
      <c r="FC149" s="214"/>
      <c r="FD149" s="214"/>
      <c r="FE149" s="214"/>
      <c r="FF149" s="214"/>
      <c r="FG149" s="214"/>
      <c r="FH149" s="214"/>
      <c r="FI149" s="214"/>
      <c r="FJ149" s="214"/>
      <c r="FK149" s="214"/>
      <c r="FL149" s="214"/>
      <c r="FM149" s="214"/>
    </row>
    <row r="150" spans="1:169" x14ac:dyDescent="0.25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  <c r="AA150" s="214"/>
      <c r="AB150" s="214"/>
      <c r="AC150" s="214"/>
      <c r="AD150" s="214"/>
      <c r="AE150" s="214"/>
      <c r="AF150" s="214"/>
      <c r="AG150" s="214"/>
      <c r="AH150" s="214"/>
      <c r="AI150" s="214"/>
      <c r="AJ150" s="214"/>
      <c r="AK150" s="214"/>
      <c r="AL150" s="214"/>
      <c r="AM150" s="214"/>
      <c r="AN150" s="214"/>
      <c r="AO150" s="214"/>
      <c r="AP150" s="214"/>
      <c r="AQ150" s="214"/>
      <c r="AR150" s="214"/>
      <c r="AS150" s="214"/>
      <c r="AT150" s="214"/>
      <c r="AU150" s="214"/>
      <c r="AV150" s="214"/>
      <c r="AW150" s="214"/>
      <c r="AX150" s="214"/>
      <c r="AY150" s="214"/>
      <c r="AZ150" s="214"/>
      <c r="BA150" s="214"/>
      <c r="BB150" s="214"/>
      <c r="BC150" s="214"/>
      <c r="BD150" s="214"/>
      <c r="BE150" s="214"/>
      <c r="BF150" s="214"/>
      <c r="BG150" s="214"/>
      <c r="BH150" s="214"/>
      <c r="BI150" s="214"/>
      <c r="BJ150" s="214"/>
      <c r="BK150" s="214"/>
      <c r="BL150" s="214"/>
      <c r="BM150" s="214"/>
      <c r="BN150" s="214"/>
      <c r="BO150" s="214"/>
      <c r="BP150" s="214"/>
      <c r="BQ150" s="214"/>
      <c r="BR150" s="214"/>
      <c r="BS150" s="214"/>
      <c r="BT150" s="214"/>
      <c r="BU150" s="214"/>
      <c r="BV150" s="214"/>
      <c r="BW150" s="214"/>
      <c r="BX150" s="214"/>
      <c r="BY150" s="214"/>
      <c r="BZ150" s="214"/>
      <c r="CA150" s="214"/>
      <c r="CB150" s="214"/>
      <c r="CC150" s="214"/>
      <c r="CD150" s="214"/>
      <c r="CE150" s="214"/>
      <c r="CF150" s="214"/>
      <c r="CG150" s="214"/>
      <c r="CH150" s="214"/>
      <c r="CI150" s="214"/>
      <c r="CJ150" s="214"/>
      <c r="CK150" s="214"/>
      <c r="CL150" s="214"/>
      <c r="CM150" s="214"/>
      <c r="CN150" s="214"/>
      <c r="CO150" s="214"/>
      <c r="CP150" s="214"/>
      <c r="CQ150" s="214"/>
      <c r="CR150" s="214"/>
      <c r="CS150" s="214"/>
      <c r="CT150" s="214"/>
      <c r="CU150" s="214"/>
      <c r="CV150" s="214"/>
      <c r="CW150" s="214"/>
      <c r="CX150" s="214"/>
      <c r="CY150" s="214"/>
      <c r="CZ150" s="214"/>
      <c r="DA150" s="214"/>
      <c r="DB150" s="214"/>
      <c r="DC150" s="214"/>
      <c r="DD150" s="214"/>
      <c r="DE150" s="214"/>
      <c r="DF150" s="214"/>
      <c r="DG150" s="214"/>
      <c r="DH150" s="214"/>
      <c r="DI150" s="214"/>
      <c r="DJ150" s="214"/>
      <c r="DK150" s="214"/>
      <c r="DL150" s="214"/>
      <c r="DM150" s="214"/>
      <c r="DN150" s="214"/>
      <c r="DO150" s="214"/>
      <c r="DP150" s="214"/>
      <c r="DQ150" s="214"/>
      <c r="DR150" s="214"/>
      <c r="DS150" s="214"/>
      <c r="DT150" s="214"/>
      <c r="DU150" s="214"/>
      <c r="DV150" s="214"/>
      <c r="DW150" s="214"/>
      <c r="DX150" s="214"/>
      <c r="DY150" s="214"/>
      <c r="DZ150" s="214"/>
      <c r="EA150" s="214"/>
      <c r="EB150" s="214"/>
      <c r="EC150" s="214"/>
      <c r="ED150" s="214"/>
      <c r="EE150" s="214"/>
      <c r="EF150" s="214"/>
      <c r="EG150" s="214"/>
      <c r="EH150" s="214"/>
      <c r="EI150" s="214"/>
      <c r="EJ150" s="214"/>
      <c r="EK150" s="214"/>
      <c r="EL150" s="214"/>
      <c r="EM150" s="214"/>
      <c r="EN150" s="214"/>
      <c r="EO150" s="214"/>
      <c r="EP150" s="214"/>
      <c r="EQ150" s="214"/>
      <c r="ER150" s="214"/>
      <c r="ES150" s="214"/>
      <c r="ET150" s="214"/>
      <c r="EU150" s="214"/>
      <c r="EV150" s="214"/>
      <c r="EW150" s="214"/>
      <c r="EX150" s="214"/>
      <c r="EY150" s="214"/>
      <c r="EZ150" s="214"/>
      <c r="FA150" s="214"/>
      <c r="FB150" s="214"/>
      <c r="FC150" s="214"/>
      <c r="FD150" s="214"/>
      <c r="FE150" s="214"/>
      <c r="FF150" s="214"/>
      <c r="FG150" s="214"/>
      <c r="FH150" s="214"/>
      <c r="FI150" s="214"/>
      <c r="FJ150" s="214"/>
      <c r="FK150" s="214"/>
      <c r="FL150" s="214"/>
      <c r="FM150" s="214"/>
    </row>
    <row r="151" spans="1:169" x14ac:dyDescent="0.25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  <c r="AA151" s="214"/>
      <c r="AB151" s="214"/>
      <c r="AC151" s="214"/>
      <c r="AD151" s="214"/>
      <c r="AE151" s="214"/>
      <c r="AF151" s="214"/>
      <c r="AG151" s="214"/>
      <c r="AH151" s="214"/>
      <c r="AI151" s="214"/>
      <c r="AJ151" s="214"/>
      <c r="AK151" s="214"/>
      <c r="AL151" s="214"/>
      <c r="AM151" s="214"/>
      <c r="AN151" s="214"/>
      <c r="AO151" s="214"/>
      <c r="AP151" s="214"/>
      <c r="AQ151" s="214"/>
      <c r="AR151" s="214"/>
      <c r="AS151" s="214"/>
      <c r="AT151" s="214"/>
      <c r="AU151" s="214"/>
      <c r="AV151" s="214"/>
      <c r="AW151" s="214"/>
      <c r="AX151" s="214"/>
      <c r="AY151" s="214"/>
      <c r="AZ151" s="214"/>
      <c r="BA151" s="214"/>
      <c r="BB151" s="214"/>
      <c r="BC151" s="214"/>
      <c r="BD151" s="214"/>
      <c r="BE151" s="214"/>
      <c r="BF151" s="214"/>
      <c r="BG151" s="214"/>
      <c r="BH151" s="214"/>
      <c r="BI151" s="214"/>
      <c r="BJ151" s="214"/>
      <c r="BK151" s="214"/>
      <c r="BL151" s="214"/>
      <c r="BM151" s="214"/>
      <c r="BN151" s="214"/>
      <c r="BO151" s="214"/>
      <c r="BP151" s="214"/>
      <c r="BQ151" s="214"/>
      <c r="BR151" s="214"/>
      <c r="BS151" s="214"/>
      <c r="BT151" s="214"/>
      <c r="BU151" s="214"/>
      <c r="BV151" s="214"/>
      <c r="BW151" s="214"/>
      <c r="BX151" s="214"/>
      <c r="BY151" s="214"/>
      <c r="BZ151" s="214"/>
      <c r="CA151" s="214"/>
      <c r="CB151" s="214"/>
      <c r="CC151" s="214"/>
      <c r="CD151" s="214"/>
      <c r="CE151" s="214"/>
      <c r="CF151" s="214"/>
      <c r="CG151" s="214"/>
      <c r="CH151" s="214"/>
      <c r="CI151" s="214"/>
      <c r="CJ151" s="214"/>
      <c r="CK151" s="214"/>
      <c r="CL151" s="214"/>
      <c r="CM151" s="214"/>
      <c r="CN151" s="214"/>
      <c r="CO151" s="214"/>
      <c r="CP151" s="214"/>
      <c r="CQ151" s="214"/>
      <c r="CR151" s="214"/>
      <c r="CS151" s="214"/>
      <c r="CT151" s="214"/>
      <c r="CU151" s="214"/>
      <c r="CV151" s="214"/>
      <c r="CW151" s="214"/>
      <c r="CX151" s="214"/>
      <c r="CY151" s="214"/>
      <c r="CZ151" s="214"/>
      <c r="DA151" s="214"/>
      <c r="DB151" s="214"/>
      <c r="DC151" s="214"/>
      <c r="DD151" s="214"/>
      <c r="DE151" s="214"/>
      <c r="DF151" s="214"/>
      <c r="DG151" s="214"/>
      <c r="DH151" s="214"/>
      <c r="DI151" s="214"/>
      <c r="DJ151" s="214"/>
      <c r="DK151" s="214"/>
      <c r="DL151" s="214"/>
      <c r="DM151" s="214"/>
      <c r="DN151" s="214"/>
      <c r="DO151" s="214"/>
      <c r="DP151" s="214"/>
      <c r="DQ151" s="214"/>
      <c r="DR151" s="214"/>
      <c r="DS151" s="214"/>
      <c r="DT151" s="214"/>
      <c r="DU151" s="214"/>
      <c r="DV151" s="214"/>
      <c r="DW151" s="214"/>
      <c r="DX151" s="214"/>
      <c r="DY151" s="214"/>
      <c r="DZ151" s="214"/>
      <c r="EA151" s="214"/>
      <c r="EB151" s="214"/>
      <c r="EC151" s="214"/>
      <c r="ED151" s="214"/>
      <c r="EE151" s="214"/>
      <c r="EF151" s="214"/>
      <c r="EG151" s="214"/>
      <c r="EH151" s="214"/>
      <c r="EI151" s="214"/>
      <c r="EJ151" s="214"/>
      <c r="EK151" s="214"/>
      <c r="EL151" s="214"/>
      <c r="EM151" s="214"/>
      <c r="EN151" s="214"/>
      <c r="EO151" s="214"/>
      <c r="EP151" s="214"/>
      <c r="EQ151" s="214"/>
      <c r="ER151" s="214"/>
      <c r="ES151" s="214"/>
      <c r="ET151" s="214"/>
      <c r="EU151" s="214"/>
      <c r="EV151" s="214"/>
      <c r="EW151" s="214"/>
      <c r="EX151" s="214"/>
      <c r="EY151" s="214"/>
      <c r="EZ151" s="214"/>
      <c r="FA151" s="214"/>
      <c r="FB151" s="214"/>
      <c r="FC151" s="214"/>
      <c r="FD151" s="214"/>
      <c r="FE151" s="214"/>
      <c r="FF151" s="214"/>
      <c r="FG151" s="214"/>
      <c r="FH151" s="214"/>
      <c r="FI151" s="214"/>
      <c r="FJ151" s="214"/>
      <c r="FK151" s="214"/>
      <c r="FL151" s="214"/>
      <c r="FM151" s="214"/>
    </row>
    <row r="152" spans="1:169" x14ac:dyDescent="0.25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214"/>
      <c r="AJ152" s="214"/>
      <c r="AK152" s="214"/>
      <c r="AL152" s="214"/>
      <c r="AM152" s="214"/>
      <c r="AN152" s="214"/>
      <c r="AO152" s="214"/>
      <c r="AP152" s="214"/>
      <c r="AQ152" s="214"/>
      <c r="AR152" s="214"/>
      <c r="AS152" s="214"/>
      <c r="AT152" s="214"/>
      <c r="AU152" s="214"/>
      <c r="AV152" s="214"/>
      <c r="AW152" s="214"/>
      <c r="AX152" s="214"/>
      <c r="AY152" s="214"/>
      <c r="AZ152" s="214"/>
      <c r="BA152" s="214"/>
      <c r="BB152" s="214"/>
      <c r="BC152" s="214"/>
      <c r="BD152" s="214"/>
      <c r="BE152" s="214"/>
      <c r="BF152" s="214"/>
      <c r="BG152" s="214"/>
      <c r="BH152" s="214"/>
      <c r="BI152" s="214"/>
      <c r="BJ152" s="214"/>
      <c r="BK152" s="214"/>
      <c r="BL152" s="214"/>
      <c r="BM152" s="214"/>
      <c r="BN152" s="214"/>
      <c r="BO152" s="214"/>
      <c r="BP152" s="214"/>
      <c r="BQ152" s="214"/>
      <c r="BR152" s="214"/>
      <c r="BS152" s="214"/>
      <c r="BT152" s="214"/>
      <c r="BU152" s="214"/>
      <c r="BV152" s="214"/>
      <c r="BW152" s="214"/>
      <c r="BX152" s="214"/>
      <c r="BY152" s="214"/>
      <c r="BZ152" s="214"/>
      <c r="CA152" s="214"/>
      <c r="CB152" s="214"/>
      <c r="CC152" s="214"/>
      <c r="CD152" s="214"/>
      <c r="CE152" s="214"/>
      <c r="CF152" s="214"/>
      <c r="CG152" s="214"/>
      <c r="CH152" s="214"/>
      <c r="CI152" s="214"/>
      <c r="CJ152" s="214"/>
      <c r="CK152" s="214"/>
      <c r="CL152" s="214"/>
      <c r="CM152" s="214"/>
      <c r="CN152" s="214"/>
      <c r="CO152" s="214"/>
      <c r="CP152" s="214"/>
      <c r="CQ152" s="214"/>
      <c r="CR152" s="214"/>
      <c r="CS152" s="214"/>
      <c r="CT152" s="214"/>
      <c r="CU152" s="214"/>
      <c r="CV152" s="214"/>
      <c r="CW152" s="214"/>
      <c r="CX152" s="214"/>
      <c r="CY152" s="214"/>
      <c r="CZ152" s="214"/>
      <c r="DA152" s="214"/>
      <c r="DB152" s="214"/>
      <c r="DC152" s="214"/>
      <c r="DD152" s="214"/>
      <c r="DE152" s="214"/>
      <c r="DF152" s="214"/>
      <c r="DG152" s="214"/>
      <c r="DH152" s="214"/>
      <c r="DI152" s="214"/>
      <c r="DJ152" s="214"/>
      <c r="DK152" s="214"/>
      <c r="DL152" s="214"/>
      <c r="DM152" s="214"/>
      <c r="DN152" s="214"/>
      <c r="DO152" s="214"/>
      <c r="DP152" s="214"/>
      <c r="DQ152" s="214"/>
      <c r="DR152" s="214"/>
      <c r="DS152" s="214"/>
      <c r="DT152" s="214"/>
      <c r="DU152" s="214"/>
      <c r="DV152" s="214"/>
      <c r="DW152" s="214"/>
      <c r="DX152" s="214"/>
      <c r="DY152" s="214"/>
      <c r="DZ152" s="214"/>
      <c r="EA152" s="214"/>
      <c r="EB152" s="214"/>
      <c r="EC152" s="214"/>
      <c r="ED152" s="214"/>
      <c r="EE152" s="214"/>
      <c r="EF152" s="214"/>
      <c r="EG152" s="214"/>
      <c r="EH152" s="214"/>
      <c r="EI152" s="214"/>
      <c r="EJ152" s="214"/>
      <c r="EK152" s="214"/>
      <c r="EL152" s="214"/>
      <c r="EM152" s="214"/>
      <c r="EN152" s="214"/>
      <c r="EO152" s="214"/>
      <c r="EP152" s="214"/>
      <c r="EQ152" s="214"/>
      <c r="ER152" s="214"/>
      <c r="ES152" s="214"/>
      <c r="ET152" s="214"/>
      <c r="EU152" s="214"/>
      <c r="EV152" s="214"/>
      <c r="EW152" s="214"/>
      <c r="EX152" s="214"/>
      <c r="EY152" s="214"/>
      <c r="EZ152" s="214"/>
      <c r="FA152" s="214"/>
      <c r="FB152" s="214"/>
      <c r="FC152" s="214"/>
      <c r="FD152" s="214"/>
      <c r="FE152" s="214"/>
      <c r="FF152" s="214"/>
      <c r="FG152" s="214"/>
      <c r="FH152" s="214"/>
      <c r="FI152" s="214"/>
      <c r="FJ152" s="214"/>
      <c r="FK152" s="214"/>
      <c r="FL152" s="214"/>
      <c r="FM152" s="214"/>
    </row>
    <row r="153" spans="1:169" x14ac:dyDescent="0.25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  <c r="AK153" s="214"/>
      <c r="AL153" s="214"/>
      <c r="AM153" s="214"/>
      <c r="AN153" s="214"/>
      <c r="AO153" s="214"/>
      <c r="AP153" s="214"/>
      <c r="AQ153" s="214"/>
      <c r="AR153" s="214"/>
      <c r="AS153" s="214"/>
      <c r="AT153" s="214"/>
      <c r="AU153" s="214"/>
      <c r="AV153" s="214"/>
      <c r="AW153" s="214"/>
      <c r="AX153" s="214"/>
      <c r="AY153" s="214"/>
      <c r="AZ153" s="214"/>
      <c r="BA153" s="214"/>
      <c r="BB153" s="214"/>
      <c r="BC153" s="214"/>
      <c r="BD153" s="214"/>
      <c r="BE153" s="214"/>
      <c r="BF153" s="214"/>
      <c r="BG153" s="214"/>
      <c r="BH153" s="214"/>
      <c r="BI153" s="214"/>
      <c r="BJ153" s="214"/>
      <c r="BK153" s="214"/>
      <c r="BL153" s="214"/>
      <c r="BM153" s="214"/>
      <c r="BN153" s="214"/>
      <c r="BO153" s="214"/>
      <c r="BP153" s="214"/>
      <c r="BQ153" s="214"/>
      <c r="BR153" s="214"/>
      <c r="BS153" s="214"/>
      <c r="BT153" s="214"/>
      <c r="BU153" s="214"/>
      <c r="BV153" s="214"/>
      <c r="BW153" s="214"/>
      <c r="BX153" s="214"/>
      <c r="BY153" s="214"/>
      <c r="BZ153" s="214"/>
      <c r="CA153" s="214"/>
      <c r="CB153" s="214"/>
      <c r="CC153" s="214"/>
      <c r="CD153" s="214"/>
      <c r="CE153" s="214"/>
      <c r="CF153" s="214"/>
      <c r="CG153" s="214"/>
      <c r="CH153" s="214"/>
      <c r="CI153" s="214"/>
      <c r="CJ153" s="214"/>
      <c r="CK153" s="214"/>
      <c r="CL153" s="214"/>
      <c r="CM153" s="214"/>
      <c r="CN153" s="214"/>
      <c r="CO153" s="214"/>
      <c r="CP153" s="214"/>
      <c r="CQ153" s="214"/>
      <c r="CR153" s="214"/>
      <c r="CS153" s="214"/>
      <c r="CT153" s="214"/>
      <c r="CU153" s="214"/>
      <c r="CV153" s="214"/>
      <c r="CW153" s="214"/>
      <c r="CX153" s="214"/>
      <c r="CY153" s="214"/>
      <c r="CZ153" s="214"/>
      <c r="DA153" s="214"/>
      <c r="DB153" s="214"/>
      <c r="DC153" s="214"/>
      <c r="DD153" s="214"/>
      <c r="DE153" s="214"/>
      <c r="DF153" s="214"/>
      <c r="DG153" s="214"/>
      <c r="DH153" s="214"/>
      <c r="DI153" s="214"/>
      <c r="DJ153" s="214"/>
      <c r="DK153" s="214"/>
      <c r="DL153" s="214"/>
      <c r="DM153" s="214"/>
      <c r="DN153" s="214"/>
      <c r="DO153" s="214"/>
      <c r="DP153" s="214"/>
      <c r="DQ153" s="214"/>
      <c r="DR153" s="214"/>
      <c r="DS153" s="214"/>
      <c r="DT153" s="214"/>
      <c r="DU153" s="214"/>
      <c r="DV153" s="214"/>
      <c r="DW153" s="214"/>
      <c r="DX153" s="214"/>
      <c r="DY153" s="214"/>
      <c r="DZ153" s="214"/>
      <c r="EA153" s="214"/>
      <c r="EB153" s="214"/>
      <c r="EC153" s="214"/>
      <c r="ED153" s="214"/>
      <c r="EE153" s="214"/>
      <c r="EF153" s="214"/>
      <c r="EG153" s="214"/>
      <c r="EH153" s="214"/>
      <c r="EI153" s="214"/>
      <c r="EJ153" s="214"/>
      <c r="EK153" s="214"/>
      <c r="EL153" s="214"/>
      <c r="EM153" s="214"/>
      <c r="EN153" s="214"/>
      <c r="EO153" s="214"/>
      <c r="EP153" s="214"/>
      <c r="EQ153" s="214"/>
      <c r="ER153" s="214"/>
      <c r="ES153" s="214"/>
      <c r="ET153" s="214"/>
      <c r="EU153" s="214"/>
      <c r="EV153" s="214"/>
      <c r="EW153" s="214"/>
      <c r="EX153" s="214"/>
      <c r="EY153" s="214"/>
      <c r="EZ153" s="214"/>
      <c r="FA153" s="214"/>
      <c r="FB153" s="214"/>
      <c r="FC153" s="214"/>
      <c r="FD153" s="214"/>
      <c r="FE153" s="214"/>
      <c r="FF153" s="214"/>
      <c r="FG153" s="214"/>
      <c r="FH153" s="214"/>
      <c r="FI153" s="214"/>
      <c r="FJ153" s="214"/>
      <c r="FK153" s="214"/>
      <c r="FL153" s="214"/>
      <c r="FM153" s="214"/>
    </row>
    <row r="154" spans="1:169" x14ac:dyDescent="0.25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  <c r="AA154" s="214"/>
      <c r="AB154" s="214"/>
      <c r="AC154" s="214"/>
      <c r="AD154" s="214"/>
      <c r="AE154" s="214"/>
      <c r="AF154" s="214"/>
      <c r="AG154" s="214"/>
      <c r="AH154" s="214"/>
      <c r="AI154" s="214"/>
      <c r="AJ154" s="214"/>
      <c r="AK154" s="214"/>
      <c r="AL154" s="214"/>
      <c r="AM154" s="214"/>
      <c r="AN154" s="214"/>
      <c r="AO154" s="214"/>
      <c r="AP154" s="214"/>
      <c r="AQ154" s="214"/>
      <c r="AR154" s="214"/>
      <c r="AS154" s="214"/>
      <c r="AT154" s="214"/>
      <c r="AU154" s="214"/>
      <c r="AV154" s="214"/>
      <c r="AW154" s="214"/>
      <c r="AX154" s="214"/>
      <c r="AY154" s="214"/>
      <c r="AZ154" s="214"/>
      <c r="BA154" s="214"/>
      <c r="BB154" s="214"/>
      <c r="BC154" s="214"/>
      <c r="BD154" s="214"/>
      <c r="BE154" s="214"/>
      <c r="BF154" s="214"/>
      <c r="BG154" s="214"/>
      <c r="BH154" s="214"/>
      <c r="BI154" s="214"/>
      <c r="BJ154" s="214"/>
      <c r="BK154" s="214"/>
      <c r="BL154" s="214"/>
      <c r="BM154" s="214"/>
      <c r="BN154" s="214"/>
      <c r="BO154" s="214"/>
      <c r="BP154" s="214"/>
      <c r="BQ154" s="214"/>
      <c r="BR154" s="214"/>
      <c r="BS154" s="214"/>
      <c r="BT154" s="214"/>
      <c r="BU154" s="214"/>
      <c r="BV154" s="214"/>
      <c r="BW154" s="214"/>
      <c r="BX154" s="214"/>
      <c r="BY154" s="214"/>
      <c r="BZ154" s="214"/>
      <c r="CA154" s="214"/>
      <c r="CB154" s="214"/>
      <c r="CC154" s="214"/>
      <c r="CD154" s="214"/>
      <c r="CE154" s="214"/>
      <c r="CF154" s="214"/>
      <c r="CG154" s="214"/>
      <c r="CH154" s="214"/>
      <c r="CI154" s="214"/>
      <c r="CJ154" s="214"/>
      <c r="CK154" s="214"/>
      <c r="CL154" s="214"/>
      <c r="CM154" s="214"/>
      <c r="CN154" s="214"/>
      <c r="CO154" s="214"/>
      <c r="CP154" s="214"/>
      <c r="CQ154" s="214"/>
      <c r="CR154" s="214"/>
      <c r="CS154" s="214"/>
      <c r="CT154" s="214"/>
      <c r="CU154" s="214"/>
      <c r="CV154" s="214"/>
      <c r="CW154" s="214"/>
      <c r="CX154" s="214"/>
      <c r="CY154" s="214"/>
      <c r="CZ154" s="214"/>
      <c r="DA154" s="214"/>
      <c r="DB154" s="214"/>
      <c r="DC154" s="214"/>
      <c r="DD154" s="214"/>
      <c r="DE154" s="214"/>
      <c r="DF154" s="214"/>
      <c r="DG154" s="214"/>
      <c r="DH154" s="214"/>
      <c r="DI154" s="214"/>
      <c r="DJ154" s="214"/>
      <c r="DK154" s="214"/>
      <c r="DL154" s="214"/>
      <c r="DM154" s="214"/>
      <c r="DN154" s="214"/>
      <c r="DO154" s="214"/>
      <c r="DP154" s="214"/>
      <c r="DQ154" s="214"/>
      <c r="DR154" s="214"/>
      <c r="DS154" s="214"/>
      <c r="DT154" s="214"/>
      <c r="DU154" s="214"/>
      <c r="DV154" s="214"/>
      <c r="DW154" s="214"/>
      <c r="DX154" s="214"/>
      <c r="DY154" s="214"/>
      <c r="DZ154" s="214"/>
      <c r="EA154" s="214"/>
      <c r="EB154" s="214"/>
      <c r="EC154" s="214"/>
      <c r="ED154" s="214"/>
      <c r="EE154" s="214"/>
      <c r="EF154" s="214"/>
      <c r="EG154" s="214"/>
      <c r="EH154" s="214"/>
      <c r="EI154" s="214"/>
      <c r="EJ154" s="214"/>
      <c r="EK154" s="214"/>
      <c r="EL154" s="214"/>
      <c r="EM154" s="214"/>
      <c r="EN154" s="214"/>
      <c r="EO154" s="214"/>
      <c r="EP154" s="214"/>
      <c r="EQ154" s="214"/>
      <c r="ER154" s="214"/>
      <c r="ES154" s="214"/>
      <c r="ET154" s="214"/>
      <c r="EU154" s="214"/>
      <c r="EV154" s="214"/>
      <c r="EW154" s="214"/>
      <c r="EX154" s="214"/>
      <c r="EY154" s="214"/>
      <c r="EZ154" s="214"/>
      <c r="FA154" s="214"/>
      <c r="FB154" s="214"/>
      <c r="FC154" s="214"/>
      <c r="FD154" s="214"/>
      <c r="FE154" s="214"/>
      <c r="FF154" s="214"/>
      <c r="FG154" s="214"/>
      <c r="FH154" s="214"/>
      <c r="FI154" s="214"/>
      <c r="FJ154" s="214"/>
      <c r="FK154" s="214"/>
      <c r="FL154" s="214"/>
      <c r="FM154" s="214"/>
    </row>
    <row r="155" spans="1:169" x14ac:dyDescent="0.25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4"/>
      <c r="AH155" s="214"/>
      <c r="AI155" s="214"/>
      <c r="AJ155" s="214"/>
      <c r="AK155" s="214"/>
      <c r="AL155" s="214"/>
      <c r="AM155" s="214"/>
      <c r="AN155" s="214"/>
      <c r="AO155" s="214"/>
      <c r="AP155" s="214"/>
      <c r="AQ155" s="214"/>
      <c r="AR155" s="214"/>
      <c r="AS155" s="214"/>
      <c r="AT155" s="214"/>
      <c r="AU155" s="214"/>
      <c r="AV155" s="214"/>
      <c r="AW155" s="214"/>
      <c r="AX155" s="214"/>
      <c r="AY155" s="214"/>
      <c r="AZ155" s="214"/>
      <c r="BA155" s="214"/>
      <c r="BB155" s="214"/>
      <c r="BC155" s="214"/>
      <c r="BD155" s="214"/>
      <c r="BE155" s="214"/>
      <c r="BF155" s="214"/>
      <c r="BG155" s="214"/>
      <c r="BH155" s="214"/>
      <c r="BI155" s="214"/>
      <c r="BJ155" s="214"/>
      <c r="BK155" s="214"/>
      <c r="BL155" s="214"/>
      <c r="BM155" s="214"/>
      <c r="BN155" s="214"/>
      <c r="BO155" s="214"/>
      <c r="BP155" s="214"/>
      <c r="BQ155" s="214"/>
      <c r="BR155" s="214"/>
      <c r="BS155" s="214"/>
      <c r="BT155" s="214"/>
      <c r="BU155" s="214"/>
      <c r="BV155" s="214"/>
      <c r="BW155" s="214"/>
      <c r="BX155" s="214"/>
      <c r="BY155" s="214"/>
      <c r="BZ155" s="214"/>
      <c r="CA155" s="214"/>
      <c r="CB155" s="214"/>
      <c r="CC155" s="214"/>
      <c r="CD155" s="214"/>
      <c r="CE155" s="214"/>
      <c r="CF155" s="214"/>
      <c r="CG155" s="214"/>
      <c r="CH155" s="214"/>
      <c r="CI155" s="214"/>
      <c r="CJ155" s="214"/>
      <c r="CK155" s="214"/>
      <c r="CL155" s="214"/>
      <c r="CM155" s="214"/>
      <c r="CN155" s="214"/>
      <c r="CO155" s="214"/>
      <c r="CP155" s="214"/>
      <c r="CQ155" s="214"/>
      <c r="CR155" s="214"/>
      <c r="CS155" s="214"/>
      <c r="CT155" s="214"/>
      <c r="CU155" s="214"/>
      <c r="CV155" s="214"/>
      <c r="CW155" s="214"/>
      <c r="CX155" s="214"/>
      <c r="CY155" s="214"/>
      <c r="CZ155" s="214"/>
      <c r="DA155" s="214"/>
      <c r="DB155" s="214"/>
      <c r="DC155" s="214"/>
      <c r="DD155" s="214"/>
      <c r="DE155" s="214"/>
      <c r="DF155" s="214"/>
      <c r="DG155" s="214"/>
      <c r="DH155" s="214"/>
      <c r="DI155" s="214"/>
      <c r="DJ155" s="214"/>
      <c r="DK155" s="214"/>
      <c r="DL155" s="214"/>
      <c r="DM155" s="214"/>
      <c r="DN155" s="214"/>
      <c r="DO155" s="214"/>
      <c r="DP155" s="214"/>
      <c r="DQ155" s="214"/>
      <c r="DR155" s="214"/>
      <c r="DS155" s="214"/>
      <c r="DT155" s="214"/>
      <c r="DU155" s="214"/>
      <c r="DV155" s="214"/>
      <c r="DW155" s="214"/>
      <c r="DX155" s="214"/>
      <c r="DY155" s="214"/>
      <c r="DZ155" s="214"/>
      <c r="EA155" s="214"/>
      <c r="EB155" s="214"/>
      <c r="EC155" s="214"/>
      <c r="ED155" s="214"/>
      <c r="EE155" s="214"/>
      <c r="EF155" s="214"/>
      <c r="EG155" s="214"/>
      <c r="EH155" s="214"/>
      <c r="EI155" s="214"/>
      <c r="EJ155" s="214"/>
      <c r="EK155" s="214"/>
      <c r="EL155" s="214"/>
      <c r="EM155" s="214"/>
      <c r="EN155" s="214"/>
      <c r="EO155" s="214"/>
      <c r="EP155" s="214"/>
      <c r="EQ155" s="214"/>
      <c r="ER155" s="214"/>
      <c r="ES155" s="214"/>
      <c r="ET155" s="214"/>
      <c r="EU155" s="214"/>
      <c r="EV155" s="214"/>
      <c r="EW155" s="214"/>
      <c r="EX155" s="214"/>
      <c r="EY155" s="214"/>
      <c r="EZ155" s="214"/>
      <c r="FA155" s="214"/>
      <c r="FB155" s="214"/>
      <c r="FC155" s="214"/>
      <c r="FD155" s="214"/>
      <c r="FE155" s="214"/>
      <c r="FF155" s="214"/>
      <c r="FG155" s="214"/>
      <c r="FH155" s="214"/>
      <c r="FI155" s="214"/>
      <c r="FJ155" s="214"/>
      <c r="FK155" s="214"/>
      <c r="FL155" s="214"/>
      <c r="FM155" s="214"/>
    </row>
    <row r="156" spans="1:169" x14ac:dyDescent="0.25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4"/>
      <c r="AF156" s="214"/>
      <c r="AG156" s="214"/>
      <c r="AH156" s="214"/>
      <c r="AI156" s="214"/>
      <c r="AJ156" s="214"/>
      <c r="AK156" s="214"/>
      <c r="AL156" s="214"/>
      <c r="AM156" s="214"/>
      <c r="AN156" s="214"/>
      <c r="AO156" s="214"/>
      <c r="AP156" s="214"/>
      <c r="AQ156" s="214"/>
      <c r="AR156" s="214"/>
      <c r="AS156" s="214"/>
      <c r="AT156" s="214"/>
      <c r="AU156" s="214"/>
      <c r="AV156" s="214"/>
      <c r="AW156" s="214"/>
      <c r="AX156" s="214"/>
      <c r="AY156" s="214"/>
      <c r="AZ156" s="214"/>
      <c r="BA156" s="214"/>
      <c r="BB156" s="214"/>
      <c r="BC156" s="214"/>
      <c r="BD156" s="214"/>
      <c r="BE156" s="214"/>
      <c r="BF156" s="214"/>
      <c r="BG156" s="214"/>
      <c r="BH156" s="214"/>
      <c r="BI156" s="214"/>
      <c r="BJ156" s="214"/>
      <c r="BK156" s="214"/>
      <c r="BL156" s="214"/>
      <c r="BM156" s="214"/>
      <c r="BN156" s="214"/>
      <c r="BO156" s="214"/>
      <c r="BP156" s="214"/>
      <c r="BQ156" s="214"/>
      <c r="BR156" s="214"/>
      <c r="BS156" s="214"/>
      <c r="BT156" s="214"/>
      <c r="BU156" s="214"/>
      <c r="BV156" s="214"/>
      <c r="BW156" s="214"/>
      <c r="BX156" s="214"/>
      <c r="BY156" s="214"/>
      <c r="BZ156" s="214"/>
      <c r="CA156" s="214"/>
      <c r="CB156" s="214"/>
      <c r="CC156" s="214"/>
      <c r="CD156" s="214"/>
      <c r="CE156" s="214"/>
      <c r="CF156" s="214"/>
      <c r="CG156" s="214"/>
      <c r="CH156" s="214"/>
      <c r="CI156" s="214"/>
      <c r="CJ156" s="214"/>
      <c r="CK156" s="214"/>
      <c r="CL156" s="214"/>
      <c r="CM156" s="214"/>
      <c r="CN156" s="214"/>
      <c r="CO156" s="214"/>
      <c r="CP156" s="214"/>
      <c r="CQ156" s="214"/>
      <c r="CR156" s="214"/>
      <c r="CS156" s="214"/>
      <c r="CT156" s="214"/>
      <c r="CU156" s="214"/>
      <c r="CV156" s="214"/>
      <c r="CW156" s="214"/>
      <c r="CX156" s="214"/>
      <c r="CY156" s="214"/>
      <c r="CZ156" s="214"/>
      <c r="DA156" s="214"/>
      <c r="DB156" s="214"/>
      <c r="DC156" s="214"/>
      <c r="DD156" s="214"/>
      <c r="DE156" s="214"/>
      <c r="DF156" s="214"/>
      <c r="DG156" s="214"/>
      <c r="DH156" s="214"/>
      <c r="DI156" s="214"/>
      <c r="DJ156" s="214"/>
      <c r="DK156" s="214"/>
      <c r="DL156" s="214"/>
      <c r="DM156" s="214"/>
      <c r="DN156" s="214"/>
      <c r="DO156" s="214"/>
      <c r="DP156" s="214"/>
      <c r="DQ156" s="214"/>
      <c r="DR156" s="214"/>
      <c r="DS156" s="214"/>
      <c r="DT156" s="214"/>
      <c r="DU156" s="214"/>
      <c r="DV156" s="214"/>
      <c r="DW156" s="214"/>
      <c r="DX156" s="214"/>
      <c r="DY156" s="214"/>
      <c r="DZ156" s="214"/>
      <c r="EA156" s="214"/>
      <c r="EB156" s="214"/>
      <c r="EC156" s="214"/>
      <c r="ED156" s="214"/>
      <c r="EE156" s="214"/>
      <c r="EF156" s="214"/>
      <c r="EG156" s="214"/>
      <c r="EH156" s="214"/>
      <c r="EI156" s="214"/>
      <c r="EJ156" s="214"/>
      <c r="EK156" s="214"/>
      <c r="EL156" s="214"/>
      <c r="EM156" s="214"/>
      <c r="EN156" s="214"/>
      <c r="EO156" s="214"/>
      <c r="EP156" s="214"/>
      <c r="EQ156" s="214"/>
      <c r="ER156" s="214"/>
      <c r="ES156" s="214"/>
      <c r="ET156" s="214"/>
      <c r="EU156" s="214"/>
      <c r="EV156" s="214"/>
      <c r="EW156" s="214"/>
      <c r="EX156" s="214"/>
      <c r="EY156" s="214"/>
      <c r="EZ156" s="214"/>
      <c r="FA156" s="214"/>
      <c r="FB156" s="214"/>
      <c r="FC156" s="214"/>
      <c r="FD156" s="214"/>
      <c r="FE156" s="214"/>
      <c r="FF156" s="214"/>
      <c r="FG156" s="214"/>
      <c r="FH156" s="214"/>
      <c r="FI156" s="214"/>
      <c r="FJ156" s="214"/>
      <c r="FK156" s="214"/>
      <c r="FL156" s="214"/>
      <c r="FM156" s="214"/>
    </row>
    <row r="157" spans="1:169" x14ac:dyDescent="0.25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  <c r="AA157" s="214"/>
      <c r="AB157" s="214"/>
      <c r="AC157" s="214"/>
      <c r="AD157" s="214"/>
      <c r="AE157" s="214"/>
      <c r="AF157" s="214"/>
      <c r="AG157" s="214"/>
      <c r="AH157" s="214"/>
      <c r="AI157" s="214"/>
      <c r="AJ157" s="214"/>
      <c r="AK157" s="214"/>
      <c r="AL157" s="214"/>
      <c r="AM157" s="214"/>
      <c r="AN157" s="214"/>
      <c r="AO157" s="214"/>
      <c r="AP157" s="214"/>
      <c r="AQ157" s="214"/>
      <c r="AR157" s="214"/>
      <c r="AS157" s="214"/>
      <c r="AT157" s="214"/>
      <c r="AU157" s="214"/>
      <c r="AV157" s="214"/>
      <c r="AW157" s="214"/>
      <c r="AX157" s="214"/>
      <c r="AY157" s="214"/>
      <c r="AZ157" s="214"/>
      <c r="BA157" s="214"/>
      <c r="BB157" s="214"/>
      <c r="BC157" s="214"/>
      <c r="BD157" s="214"/>
      <c r="BE157" s="214"/>
      <c r="BF157" s="214"/>
      <c r="BG157" s="214"/>
      <c r="BH157" s="214"/>
      <c r="BI157" s="214"/>
      <c r="BJ157" s="214"/>
      <c r="BK157" s="214"/>
      <c r="BL157" s="214"/>
      <c r="BM157" s="214"/>
      <c r="BN157" s="214"/>
      <c r="BO157" s="214"/>
      <c r="BP157" s="214"/>
      <c r="BQ157" s="214"/>
      <c r="BR157" s="214"/>
      <c r="BS157" s="214"/>
      <c r="BT157" s="214"/>
      <c r="BU157" s="214"/>
      <c r="BV157" s="214"/>
      <c r="BW157" s="214"/>
      <c r="BX157" s="214"/>
      <c r="BY157" s="214"/>
      <c r="BZ157" s="214"/>
      <c r="CA157" s="214"/>
      <c r="CB157" s="214"/>
      <c r="CC157" s="214"/>
      <c r="CD157" s="214"/>
      <c r="CE157" s="214"/>
      <c r="CF157" s="214"/>
      <c r="CG157" s="214"/>
      <c r="CH157" s="214"/>
      <c r="CI157" s="214"/>
      <c r="CJ157" s="214"/>
      <c r="CK157" s="214"/>
      <c r="CL157" s="214"/>
      <c r="CM157" s="214"/>
      <c r="CN157" s="214"/>
      <c r="CO157" s="214"/>
      <c r="CP157" s="214"/>
      <c r="CQ157" s="214"/>
      <c r="CR157" s="214"/>
      <c r="CS157" s="214"/>
      <c r="CT157" s="214"/>
      <c r="CU157" s="214"/>
      <c r="CV157" s="214"/>
      <c r="CW157" s="214"/>
      <c r="CX157" s="214"/>
      <c r="CY157" s="214"/>
      <c r="CZ157" s="214"/>
      <c r="DA157" s="214"/>
      <c r="DB157" s="214"/>
      <c r="DC157" s="214"/>
      <c r="DD157" s="214"/>
      <c r="DE157" s="214"/>
      <c r="DF157" s="214"/>
      <c r="DG157" s="214"/>
      <c r="DH157" s="214"/>
      <c r="DI157" s="214"/>
      <c r="DJ157" s="214"/>
      <c r="DK157" s="214"/>
      <c r="DL157" s="214"/>
      <c r="DM157" s="214"/>
      <c r="DN157" s="214"/>
      <c r="DO157" s="214"/>
      <c r="DP157" s="214"/>
      <c r="DQ157" s="214"/>
      <c r="DR157" s="214"/>
      <c r="DS157" s="214"/>
      <c r="DT157" s="214"/>
      <c r="DU157" s="214"/>
      <c r="DV157" s="214"/>
      <c r="DW157" s="214"/>
      <c r="DX157" s="214"/>
      <c r="DY157" s="214"/>
      <c r="DZ157" s="214"/>
      <c r="EA157" s="214"/>
      <c r="EB157" s="214"/>
      <c r="EC157" s="214"/>
      <c r="ED157" s="214"/>
      <c r="EE157" s="214"/>
      <c r="EF157" s="214"/>
      <c r="EG157" s="214"/>
      <c r="EH157" s="214"/>
      <c r="EI157" s="214"/>
      <c r="EJ157" s="214"/>
      <c r="EK157" s="214"/>
      <c r="EL157" s="214"/>
      <c r="EM157" s="214"/>
      <c r="EN157" s="214"/>
      <c r="EO157" s="214"/>
      <c r="EP157" s="214"/>
      <c r="EQ157" s="214"/>
      <c r="ER157" s="214"/>
      <c r="ES157" s="214"/>
      <c r="ET157" s="214"/>
      <c r="EU157" s="214"/>
      <c r="EV157" s="214"/>
      <c r="EW157" s="214"/>
      <c r="EX157" s="214"/>
      <c r="EY157" s="214"/>
      <c r="EZ157" s="214"/>
      <c r="FA157" s="214"/>
      <c r="FB157" s="214"/>
      <c r="FC157" s="214"/>
      <c r="FD157" s="214"/>
      <c r="FE157" s="214"/>
      <c r="FF157" s="214"/>
      <c r="FG157" s="214"/>
      <c r="FH157" s="214"/>
      <c r="FI157" s="214"/>
      <c r="FJ157" s="214"/>
      <c r="FK157" s="214"/>
      <c r="FL157" s="214"/>
      <c r="FM157" s="214"/>
    </row>
    <row r="158" spans="1:169" x14ac:dyDescent="0.25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  <c r="AA158" s="214"/>
      <c r="AB158" s="214"/>
      <c r="AC158" s="214"/>
      <c r="AD158" s="214"/>
      <c r="AE158" s="214"/>
      <c r="AF158" s="214"/>
      <c r="AG158" s="214"/>
      <c r="AH158" s="214"/>
      <c r="AI158" s="214"/>
      <c r="AJ158" s="214"/>
      <c r="AK158" s="214"/>
      <c r="AL158" s="214"/>
      <c r="AM158" s="214"/>
      <c r="AN158" s="214"/>
      <c r="AO158" s="214"/>
      <c r="AP158" s="214"/>
      <c r="AQ158" s="214"/>
      <c r="AR158" s="214"/>
      <c r="AS158" s="214"/>
      <c r="AT158" s="214"/>
      <c r="AU158" s="214"/>
      <c r="AV158" s="214"/>
      <c r="AW158" s="214"/>
      <c r="AX158" s="214"/>
      <c r="AY158" s="214"/>
      <c r="AZ158" s="214"/>
      <c r="BA158" s="214"/>
      <c r="BB158" s="214"/>
      <c r="BC158" s="214"/>
      <c r="BD158" s="214"/>
      <c r="BE158" s="214"/>
      <c r="BF158" s="214"/>
      <c r="BG158" s="214"/>
      <c r="BH158" s="214"/>
      <c r="BI158" s="214"/>
      <c r="BJ158" s="214"/>
      <c r="BK158" s="214"/>
      <c r="BL158" s="214"/>
      <c r="BM158" s="214"/>
      <c r="BN158" s="214"/>
      <c r="BO158" s="214"/>
      <c r="BP158" s="214"/>
      <c r="BQ158" s="214"/>
      <c r="BR158" s="214"/>
      <c r="BS158" s="214"/>
      <c r="BT158" s="214"/>
      <c r="BU158" s="214"/>
      <c r="BV158" s="214"/>
      <c r="BW158" s="214"/>
      <c r="BX158" s="214"/>
      <c r="BY158" s="214"/>
      <c r="BZ158" s="214"/>
      <c r="CA158" s="214"/>
      <c r="CB158" s="214"/>
      <c r="CC158" s="214"/>
      <c r="CD158" s="214"/>
      <c r="CE158" s="214"/>
      <c r="CF158" s="214"/>
      <c r="CG158" s="214"/>
      <c r="CH158" s="214"/>
      <c r="CI158" s="214"/>
      <c r="CJ158" s="214"/>
      <c r="CK158" s="214"/>
      <c r="CL158" s="214"/>
      <c r="CM158" s="214"/>
      <c r="CN158" s="214"/>
      <c r="CO158" s="214"/>
      <c r="CP158" s="214"/>
      <c r="CQ158" s="214"/>
      <c r="CR158" s="214"/>
      <c r="CS158" s="214"/>
      <c r="CT158" s="214"/>
      <c r="CU158" s="214"/>
      <c r="CV158" s="214"/>
      <c r="CW158" s="214"/>
      <c r="CX158" s="214"/>
      <c r="CY158" s="214"/>
      <c r="CZ158" s="214"/>
      <c r="DA158" s="214"/>
      <c r="DB158" s="214"/>
      <c r="DC158" s="214"/>
      <c r="DD158" s="214"/>
      <c r="DE158" s="214"/>
      <c r="DF158" s="214"/>
      <c r="DG158" s="214"/>
      <c r="DH158" s="214"/>
      <c r="DI158" s="214"/>
      <c r="DJ158" s="214"/>
      <c r="DK158" s="214"/>
      <c r="DL158" s="214"/>
      <c r="DM158" s="214"/>
      <c r="DN158" s="214"/>
      <c r="DO158" s="214"/>
      <c r="DP158" s="214"/>
      <c r="DQ158" s="214"/>
      <c r="DR158" s="214"/>
      <c r="DS158" s="214"/>
      <c r="DT158" s="214"/>
      <c r="DU158" s="214"/>
      <c r="DV158" s="214"/>
      <c r="DW158" s="214"/>
      <c r="DX158" s="214"/>
      <c r="DY158" s="214"/>
      <c r="DZ158" s="214"/>
      <c r="EA158" s="214"/>
      <c r="EB158" s="214"/>
      <c r="EC158" s="214"/>
      <c r="ED158" s="214"/>
      <c r="EE158" s="214"/>
      <c r="EF158" s="214"/>
      <c r="EG158" s="214"/>
      <c r="EH158" s="214"/>
      <c r="EI158" s="214"/>
      <c r="EJ158" s="214"/>
      <c r="EK158" s="214"/>
      <c r="EL158" s="214"/>
      <c r="EM158" s="214"/>
      <c r="EN158" s="214"/>
      <c r="EO158" s="214"/>
      <c r="EP158" s="214"/>
      <c r="EQ158" s="214"/>
      <c r="ER158" s="214"/>
      <c r="ES158" s="214"/>
      <c r="ET158" s="214"/>
      <c r="EU158" s="214"/>
      <c r="EV158" s="214"/>
      <c r="EW158" s="214"/>
      <c r="EX158" s="214"/>
      <c r="EY158" s="214"/>
      <c r="EZ158" s="214"/>
      <c r="FA158" s="214"/>
      <c r="FB158" s="214"/>
      <c r="FC158" s="214"/>
      <c r="FD158" s="214"/>
      <c r="FE158" s="214"/>
      <c r="FF158" s="214"/>
      <c r="FG158" s="214"/>
      <c r="FH158" s="214"/>
      <c r="FI158" s="214"/>
      <c r="FJ158" s="214"/>
      <c r="FK158" s="214"/>
      <c r="FL158" s="214"/>
      <c r="FM158" s="214"/>
    </row>
    <row r="159" spans="1:169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  <c r="AA159" s="214"/>
      <c r="AB159" s="214"/>
      <c r="AC159" s="214"/>
      <c r="AD159" s="214"/>
      <c r="AE159" s="214"/>
      <c r="AF159" s="214"/>
      <c r="AG159" s="214"/>
      <c r="AH159" s="214"/>
      <c r="AI159" s="214"/>
      <c r="AJ159" s="214"/>
      <c r="AK159" s="214"/>
      <c r="AL159" s="214"/>
      <c r="AM159" s="214"/>
      <c r="AN159" s="214"/>
      <c r="AO159" s="214"/>
      <c r="AP159" s="214"/>
      <c r="AQ159" s="214"/>
      <c r="AR159" s="214"/>
      <c r="AS159" s="214"/>
      <c r="AT159" s="214"/>
      <c r="AU159" s="214"/>
      <c r="AV159" s="214"/>
      <c r="AW159" s="214"/>
      <c r="AX159" s="214"/>
      <c r="AY159" s="214"/>
      <c r="AZ159" s="214"/>
      <c r="BA159" s="214"/>
      <c r="BB159" s="214"/>
      <c r="BC159" s="214"/>
      <c r="BD159" s="214"/>
      <c r="BE159" s="214"/>
      <c r="BF159" s="214"/>
      <c r="BG159" s="214"/>
      <c r="BH159" s="214"/>
      <c r="BI159" s="214"/>
      <c r="BJ159" s="214"/>
      <c r="BK159" s="214"/>
      <c r="BL159" s="214"/>
      <c r="BM159" s="214"/>
      <c r="BN159" s="214"/>
      <c r="BO159" s="214"/>
      <c r="BP159" s="214"/>
      <c r="BQ159" s="214"/>
      <c r="BR159" s="214"/>
      <c r="BS159" s="214"/>
      <c r="BT159" s="214"/>
      <c r="BU159" s="214"/>
      <c r="BV159" s="214"/>
      <c r="BW159" s="214"/>
      <c r="BX159" s="214"/>
      <c r="BY159" s="214"/>
      <c r="BZ159" s="214"/>
      <c r="CA159" s="214"/>
      <c r="CB159" s="214"/>
      <c r="CC159" s="214"/>
      <c r="CD159" s="214"/>
      <c r="CE159" s="214"/>
      <c r="CF159" s="214"/>
      <c r="CG159" s="214"/>
      <c r="CH159" s="214"/>
      <c r="CI159" s="214"/>
      <c r="CJ159" s="214"/>
      <c r="CK159" s="214"/>
      <c r="CL159" s="214"/>
      <c r="CM159" s="214"/>
      <c r="CN159" s="214"/>
      <c r="CO159" s="214"/>
      <c r="CP159" s="214"/>
      <c r="CQ159" s="214"/>
      <c r="CR159" s="214"/>
      <c r="CS159" s="214"/>
      <c r="CT159" s="214"/>
      <c r="CU159" s="214"/>
      <c r="CV159" s="214"/>
      <c r="CW159" s="214"/>
      <c r="CX159" s="214"/>
      <c r="CY159" s="214"/>
      <c r="CZ159" s="214"/>
      <c r="DA159" s="214"/>
      <c r="DB159" s="214"/>
      <c r="DC159" s="214"/>
      <c r="DD159" s="214"/>
      <c r="DE159" s="214"/>
      <c r="DF159" s="214"/>
      <c r="DG159" s="214"/>
      <c r="DH159" s="214"/>
      <c r="DI159" s="214"/>
      <c r="DJ159" s="214"/>
      <c r="DK159" s="214"/>
      <c r="DL159" s="214"/>
      <c r="DM159" s="214"/>
      <c r="DN159" s="214"/>
      <c r="DO159" s="214"/>
      <c r="DP159" s="214"/>
      <c r="DQ159" s="214"/>
      <c r="DR159" s="214"/>
      <c r="DS159" s="214"/>
      <c r="DT159" s="214"/>
      <c r="DU159" s="214"/>
      <c r="DV159" s="214"/>
      <c r="DW159" s="214"/>
      <c r="DX159" s="214"/>
      <c r="DY159" s="214"/>
      <c r="DZ159" s="214"/>
      <c r="EA159" s="214"/>
      <c r="EB159" s="214"/>
      <c r="EC159" s="214"/>
      <c r="ED159" s="214"/>
      <c r="EE159" s="214"/>
      <c r="EF159" s="214"/>
      <c r="EG159" s="214"/>
      <c r="EH159" s="214"/>
      <c r="EI159" s="214"/>
      <c r="EJ159" s="214"/>
      <c r="EK159" s="214"/>
      <c r="EL159" s="214"/>
      <c r="EM159" s="214"/>
      <c r="EN159" s="214"/>
      <c r="EO159" s="214"/>
      <c r="EP159" s="214"/>
      <c r="EQ159" s="214"/>
      <c r="ER159" s="214"/>
      <c r="ES159" s="214"/>
      <c r="ET159" s="214"/>
      <c r="EU159" s="214"/>
      <c r="EV159" s="214"/>
      <c r="EW159" s="214"/>
      <c r="EX159" s="214"/>
      <c r="EY159" s="214"/>
      <c r="EZ159" s="214"/>
      <c r="FA159" s="214"/>
      <c r="FB159" s="214"/>
      <c r="FC159" s="214"/>
      <c r="FD159" s="214"/>
      <c r="FE159" s="214"/>
      <c r="FF159" s="214"/>
      <c r="FG159" s="214"/>
      <c r="FH159" s="214"/>
      <c r="FI159" s="214"/>
      <c r="FJ159" s="214"/>
      <c r="FK159" s="214"/>
      <c r="FL159" s="214"/>
      <c r="FM159" s="214"/>
    </row>
    <row r="160" spans="1:169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4"/>
      <c r="AH160" s="214"/>
      <c r="AI160" s="214"/>
      <c r="AJ160" s="214"/>
      <c r="AK160" s="214"/>
      <c r="AL160" s="214"/>
      <c r="AM160" s="214"/>
      <c r="AN160" s="214"/>
      <c r="AO160" s="214"/>
      <c r="AP160" s="214"/>
      <c r="AQ160" s="214"/>
      <c r="AR160" s="214"/>
      <c r="AS160" s="214"/>
      <c r="AT160" s="214"/>
      <c r="AU160" s="214"/>
      <c r="AV160" s="214"/>
      <c r="AW160" s="214"/>
      <c r="AX160" s="214"/>
      <c r="AY160" s="214"/>
      <c r="AZ160" s="214"/>
      <c r="BA160" s="214"/>
      <c r="BB160" s="214"/>
      <c r="BC160" s="214"/>
      <c r="BD160" s="214"/>
      <c r="BE160" s="214"/>
      <c r="BF160" s="214"/>
      <c r="BG160" s="214"/>
      <c r="BH160" s="214"/>
      <c r="BI160" s="214"/>
      <c r="BJ160" s="214"/>
      <c r="BK160" s="214"/>
      <c r="BL160" s="214"/>
      <c r="BM160" s="214"/>
      <c r="BN160" s="214"/>
      <c r="BO160" s="214"/>
      <c r="BP160" s="214"/>
      <c r="BQ160" s="214"/>
      <c r="BR160" s="214"/>
      <c r="BS160" s="214"/>
      <c r="BT160" s="214"/>
      <c r="BU160" s="214"/>
      <c r="BV160" s="214"/>
      <c r="BW160" s="214"/>
      <c r="BX160" s="214"/>
      <c r="BY160" s="214"/>
      <c r="BZ160" s="214"/>
      <c r="CA160" s="214"/>
      <c r="CB160" s="214"/>
      <c r="CC160" s="214"/>
      <c r="CD160" s="214"/>
      <c r="CE160" s="214"/>
      <c r="CF160" s="214"/>
      <c r="CG160" s="214"/>
      <c r="CH160" s="214"/>
      <c r="CI160" s="214"/>
      <c r="CJ160" s="214"/>
      <c r="CK160" s="214"/>
      <c r="CL160" s="214"/>
      <c r="CM160" s="214"/>
      <c r="CN160" s="214"/>
      <c r="CO160" s="214"/>
      <c r="CP160" s="214"/>
      <c r="CQ160" s="214"/>
      <c r="CR160" s="214"/>
      <c r="CS160" s="214"/>
      <c r="CT160" s="214"/>
      <c r="CU160" s="214"/>
      <c r="CV160" s="214"/>
      <c r="CW160" s="214"/>
      <c r="CX160" s="214"/>
      <c r="CY160" s="214"/>
      <c r="CZ160" s="214"/>
      <c r="DA160" s="214"/>
      <c r="DB160" s="214"/>
      <c r="DC160" s="214"/>
      <c r="DD160" s="214"/>
      <c r="DE160" s="214"/>
      <c r="DF160" s="214"/>
      <c r="DG160" s="214"/>
      <c r="DH160" s="214"/>
      <c r="DI160" s="214"/>
      <c r="DJ160" s="214"/>
      <c r="DK160" s="214"/>
      <c r="DL160" s="214"/>
      <c r="DM160" s="214"/>
      <c r="DN160" s="214"/>
      <c r="DO160" s="214"/>
      <c r="DP160" s="214"/>
      <c r="DQ160" s="214"/>
      <c r="DR160" s="214"/>
      <c r="DS160" s="214"/>
      <c r="DT160" s="214"/>
      <c r="DU160" s="214"/>
      <c r="DV160" s="214"/>
      <c r="DW160" s="214"/>
      <c r="DX160" s="214"/>
      <c r="DY160" s="214"/>
      <c r="DZ160" s="214"/>
      <c r="EA160" s="214"/>
      <c r="EB160" s="214"/>
      <c r="EC160" s="214"/>
      <c r="ED160" s="214"/>
      <c r="EE160" s="214"/>
      <c r="EF160" s="214"/>
      <c r="EG160" s="214"/>
      <c r="EH160" s="214"/>
      <c r="EI160" s="214"/>
      <c r="EJ160" s="214"/>
      <c r="EK160" s="214"/>
      <c r="EL160" s="214"/>
      <c r="EM160" s="214"/>
      <c r="EN160" s="214"/>
      <c r="EO160" s="214"/>
      <c r="EP160" s="214"/>
      <c r="EQ160" s="214"/>
      <c r="ER160" s="214"/>
      <c r="ES160" s="214"/>
      <c r="ET160" s="214"/>
      <c r="EU160" s="214"/>
      <c r="EV160" s="214"/>
      <c r="EW160" s="214"/>
      <c r="EX160" s="214"/>
      <c r="EY160" s="214"/>
      <c r="EZ160" s="214"/>
      <c r="FA160" s="214"/>
      <c r="FB160" s="214"/>
      <c r="FC160" s="214"/>
      <c r="FD160" s="214"/>
      <c r="FE160" s="214"/>
      <c r="FF160" s="214"/>
      <c r="FG160" s="214"/>
      <c r="FH160" s="214"/>
      <c r="FI160" s="214"/>
      <c r="FJ160" s="214"/>
      <c r="FK160" s="214"/>
      <c r="FL160" s="214"/>
      <c r="FM160" s="214"/>
    </row>
    <row r="161" spans="1:169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4"/>
      <c r="AF161" s="214"/>
      <c r="AG161" s="214"/>
      <c r="AH161" s="214"/>
      <c r="AI161" s="214"/>
      <c r="AJ161" s="214"/>
      <c r="AK161" s="214"/>
      <c r="AL161" s="214"/>
      <c r="AM161" s="214"/>
      <c r="AN161" s="214"/>
      <c r="AO161" s="214"/>
      <c r="AP161" s="214"/>
      <c r="AQ161" s="214"/>
      <c r="AR161" s="214"/>
      <c r="AS161" s="214"/>
      <c r="AT161" s="214"/>
      <c r="AU161" s="214"/>
      <c r="AV161" s="214"/>
      <c r="AW161" s="214"/>
      <c r="AX161" s="214"/>
      <c r="AY161" s="214"/>
      <c r="AZ161" s="214"/>
      <c r="BA161" s="214"/>
      <c r="BB161" s="214"/>
      <c r="BC161" s="214"/>
      <c r="BD161" s="214"/>
      <c r="BE161" s="214"/>
      <c r="BF161" s="214"/>
      <c r="BG161" s="214"/>
      <c r="BH161" s="214"/>
      <c r="BI161" s="214"/>
      <c r="BJ161" s="214"/>
      <c r="BK161" s="214"/>
      <c r="BL161" s="214"/>
      <c r="BM161" s="214"/>
      <c r="BN161" s="214"/>
      <c r="BO161" s="214"/>
      <c r="BP161" s="214"/>
      <c r="BQ161" s="214"/>
      <c r="BR161" s="214"/>
      <c r="BS161" s="214"/>
      <c r="BT161" s="214"/>
      <c r="BU161" s="214"/>
      <c r="BV161" s="214"/>
      <c r="BW161" s="214"/>
      <c r="BX161" s="214"/>
      <c r="BY161" s="214"/>
      <c r="BZ161" s="214"/>
      <c r="CA161" s="214"/>
      <c r="CB161" s="214"/>
      <c r="CC161" s="214"/>
      <c r="CD161" s="214"/>
      <c r="CE161" s="214"/>
      <c r="CF161" s="214"/>
      <c r="CG161" s="214"/>
      <c r="CH161" s="214"/>
      <c r="CI161" s="214"/>
      <c r="CJ161" s="214"/>
      <c r="CK161" s="214"/>
      <c r="CL161" s="214"/>
      <c r="CM161" s="214"/>
      <c r="CN161" s="214"/>
      <c r="CO161" s="214"/>
      <c r="CP161" s="214"/>
      <c r="CQ161" s="214"/>
      <c r="CR161" s="214"/>
      <c r="CS161" s="214"/>
      <c r="CT161" s="214"/>
      <c r="CU161" s="214"/>
      <c r="CV161" s="214"/>
      <c r="CW161" s="214"/>
      <c r="CX161" s="214"/>
      <c r="CY161" s="214"/>
      <c r="CZ161" s="214"/>
      <c r="DA161" s="214"/>
      <c r="DB161" s="214"/>
      <c r="DC161" s="214"/>
      <c r="DD161" s="214"/>
      <c r="DE161" s="214"/>
      <c r="DF161" s="214"/>
      <c r="DG161" s="214"/>
      <c r="DH161" s="214"/>
      <c r="DI161" s="214"/>
      <c r="DJ161" s="214"/>
      <c r="DK161" s="214"/>
      <c r="DL161" s="214"/>
      <c r="DM161" s="214"/>
      <c r="DN161" s="214"/>
      <c r="DO161" s="214"/>
      <c r="DP161" s="214"/>
      <c r="DQ161" s="214"/>
      <c r="DR161" s="214"/>
      <c r="DS161" s="214"/>
      <c r="DT161" s="214"/>
      <c r="DU161" s="214"/>
      <c r="DV161" s="214"/>
      <c r="DW161" s="214"/>
      <c r="DX161" s="214"/>
      <c r="DY161" s="214"/>
      <c r="DZ161" s="214"/>
      <c r="EA161" s="214"/>
      <c r="EB161" s="214"/>
      <c r="EC161" s="214"/>
      <c r="ED161" s="214"/>
      <c r="EE161" s="214"/>
      <c r="EF161" s="214"/>
      <c r="EG161" s="214"/>
      <c r="EH161" s="214"/>
      <c r="EI161" s="214"/>
      <c r="EJ161" s="214"/>
      <c r="EK161" s="214"/>
      <c r="EL161" s="214"/>
      <c r="EM161" s="214"/>
      <c r="EN161" s="214"/>
      <c r="EO161" s="214"/>
      <c r="EP161" s="214"/>
      <c r="EQ161" s="214"/>
      <c r="ER161" s="214"/>
      <c r="ES161" s="214"/>
      <c r="ET161" s="214"/>
      <c r="EU161" s="214"/>
      <c r="EV161" s="214"/>
      <c r="EW161" s="214"/>
      <c r="EX161" s="214"/>
      <c r="EY161" s="214"/>
      <c r="EZ161" s="214"/>
      <c r="FA161" s="214"/>
      <c r="FB161" s="214"/>
      <c r="FC161" s="214"/>
      <c r="FD161" s="214"/>
      <c r="FE161" s="214"/>
      <c r="FF161" s="214"/>
      <c r="FG161" s="214"/>
      <c r="FH161" s="214"/>
      <c r="FI161" s="214"/>
      <c r="FJ161" s="214"/>
      <c r="FK161" s="214"/>
      <c r="FL161" s="214"/>
      <c r="FM161" s="214"/>
    </row>
    <row r="162" spans="1:169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  <c r="AA162" s="214"/>
      <c r="AB162" s="214"/>
      <c r="AC162" s="214"/>
      <c r="AD162" s="214"/>
      <c r="AE162" s="214"/>
      <c r="AF162" s="214"/>
      <c r="AG162" s="214"/>
      <c r="AH162" s="214"/>
      <c r="AI162" s="214"/>
      <c r="AJ162" s="214"/>
      <c r="AK162" s="214"/>
      <c r="AL162" s="214"/>
      <c r="AM162" s="214"/>
      <c r="AN162" s="214"/>
      <c r="AO162" s="214"/>
      <c r="AP162" s="214"/>
      <c r="AQ162" s="214"/>
      <c r="AR162" s="214"/>
      <c r="AS162" s="214"/>
      <c r="AT162" s="214"/>
      <c r="AU162" s="214"/>
      <c r="AV162" s="214"/>
      <c r="AW162" s="214"/>
      <c r="AX162" s="214"/>
      <c r="AY162" s="214"/>
      <c r="AZ162" s="214"/>
      <c r="BA162" s="214"/>
      <c r="BB162" s="214"/>
      <c r="BC162" s="214"/>
      <c r="BD162" s="214"/>
      <c r="BE162" s="214"/>
      <c r="BF162" s="214"/>
      <c r="BG162" s="214"/>
      <c r="BH162" s="214"/>
      <c r="BI162" s="214"/>
      <c r="BJ162" s="214"/>
      <c r="BK162" s="214"/>
      <c r="BL162" s="214"/>
      <c r="BM162" s="214"/>
      <c r="BN162" s="214"/>
      <c r="BO162" s="214"/>
      <c r="BP162" s="214"/>
      <c r="BQ162" s="214"/>
      <c r="BR162" s="214"/>
      <c r="BS162" s="214"/>
      <c r="BT162" s="214"/>
      <c r="BU162" s="214"/>
      <c r="BV162" s="214"/>
      <c r="BW162" s="214"/>
      <c r="BX162" s="214"/>
      <c r="BY162" s="214"/>
      <c r="BZ162" s="214"/>
      <c r="CA162" s="214"/>
      <c r="CB162" s="214"/>
      <c r="CC162" s="214"/>
      <c r="CD162" s="214"/>
      <c r="CE162" s="214"/>
      <c r="CF162" s="214"/>
      <c r="CG162" s="214"/>
      <c r="CH162" s="214"/>
      <c r="CI162" s="214"/>
      <c r="CJ162" s="214"/>
      <c r="CK162" s="214"/>
      <c r="CL162" s="214"/>
      <c r="CM162" s="214"/>
      <c r="CN162" s="214"/>
      <c r="CO162" s="214"/>
      <c r="CP162" s="214"/>
      <c r="CQ162" s="214"/>
      <c r="CR162" s="214"/>
      <c r="CS162" s="214"/>
      <c r="CT162" s="214"/>
      <c r="CU162" s="214"/>
      <c r="CV162" s="214"/>
      <c r="CW162" s="214"/>
      <c r="CX162" s="214"/>
      <c r="CY162" s="214"/>
      <c r="CZ162" s="214"/>
      <c r="DA162" s="214"/>
      <c r="DB162" s="214"/>
      <c r="DC162" s="214"/>
      <c r="DD162" s="214"/>
      <c r="DE162" s="214"/>
      <c r="DF162" s="214"/>
      <c r="DG162" s="214"/>
      <c r="DH162" s="214"/>
      <c r="DI162" s="214"/>
      <c r="DJ162" s="214"/>
      <c r="DK162" s="214"/>
      <c r="DL162" s="214"/>
      <c r="DM162" s="214"/>
      <c r="DN162" s="214"/>
      <c r="DO162" s="214"/>
      <c r="DP162" s="214"/>
      <c r="DQ162" s="214"/>
      <c r="DR162" s="214"/>
      <c r="DS162" s="214"/>
      <c r="DT162" s="214"/>
      <c r="DU162" s="214"/>
      <c r="DV162" s="214"/>
      <c r="DW162" s="214"/>
      <c r="DX162" s="214"/>
      <c r="DY162" s="214"/>
      <c r="DZ162" s="214"/>
      <c r="EA162" s="214"/>
      <c r="EB162" s="214"/>
      <c r="EC162" s="214"/>
      <c r="ED162" s="214"/>
      <c r="EE162" s="214"/>
      <c r="EF162" s="214"/>
      <c r="EG162" s="214"/>
      <c r="EH162" s="214"/>
      <c r="EI162" s="214"/>
      <c r="EJ162" s="214"/>
      <c r="EK162" s="214"/>
      <c r="EL162" s="214"/>
      <c r="EM162" s="214"/>
      <c r="EN162" s="214"/>
      <c r="EO162" s="214"/>
      <c r="EP162" s="214"/>
      <c r="EQ162" s="214"/>
      <c r="ER162" s="214"/>
      <c r="ES162" s="214"/>
      <c r="ET162" s="214"/>
      <c r="EU162" s="214"/>
      <c r="EV162" s="214"/>
      <c r="EW162" s="214"/>
      <c r="EX162" s="214"/>
      <c r="EY162" s="214"/>
      <c r="EZ162" s="214"/>
      <c r="FA162" s="214"/>
      <c r="FB162" s="214"/>
      <c r="FC162" s="214"/>
      <c r="FD162" s="214"/>
      <c r="FE162" s="214"/>
      <c r="FF162" s="214"/>
      <c r="FG162" s="214"/>
      <c r="FH162" s="214"/>
      <c r="FI162" s="214"/>
      <c r="FJ162" s="214"/>
      <c r="FK162" s="214"/>
      <c r="FL162" s="214"/>
      <c r="FM162" s="214"/>
    </row>
    <row r="163" spans="1:169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  <c r="AA163" s="214"/>
      <c r="AB163" s="214"/>
      <c r="AC163" s="214"/>
      <c r="AD163" s="214"/>
      <c r="AE163" s="214"/>
      <c r="AF163" s="214"/>
      <c r="AG163" s="214"/>
      <c r="AH163" s="214"/>
      <c r="AI163" s="214"/>
      <c r="AJ163" s="214"/>
      <c r="AK163" s="214"/>
      <c r="AL163" s="214"/>
      <c r="AM163" s="214"/>
      <c r="AN163" s="214"/>
      <c r="AO163" s="214"/>
      <c r="AP163" s="214"/>
      <c r="AQ163" s="214"/>
      <c r="AR163" s="214"/>
      <c r="AS163" s="214"/>
      <c r="AT163" s="214"/>
      <c r="AU163" s="214"/>
      <c r="AV163" s="214"/>
      <c r="AW163" s="214"/>
      <c r="AX163" s="214"/>
      <c r="AY163" s="214"/>
      <c r="AZ163" s="214"/>
      <c r="BA163" s="214"/>
      <c r="BB163" s="214"/>
      <c r="BC163" s="214"/>
      <c r="BD163" s="214"/>
      <c r="BE163" s="214"/>
      <c r="BF163" s="214"/>
      <c r="BG163" s="214"/>
      <c r="BH163" s="214"/>
      <c r="BI163" s="214"/>
      <c r="BJ163" s="214"/>
      <c r="BK163" s="214"/>
      <c r="BL163" s="214"/>
      <c r="BM163" s="214"/>
      <c r="BN163" s="214"/>
      <c r="BO163" s="214"/>
      <c r="BP163" s="214"/>
      <c r="BQ163" s="214"/>
      <c r="BR163" s="214"/>
      <c r="BS163" s="214"/>
      <c r="BT163" s="214"/>
      <c r="BU163" s="214"/>
      <c r="BV163" s="214"/>
      <c r="BW163" s="214"/>
      <c r="BX163" s="214"/>
      <c r="BY163" s="214"/>
      <c r="BZ163" s="214"/>
      <c r="CA163" s="214"/>
      <c r="CB163" s="214"/>
      <c r="CC163" s="214"/>
      <c r="CD163" s="214"/>
      <c r="CE163" s="214"/>
      <c r="CF163" s="214"/>
      <c r="CG163" s="214"/>
      <c r="CH163" s="214"/>
      <c r="CI163" s="214"/>
      <c r="CJ163" s="214"/>
      <c r="CK163" s="214"/>
      <c r="CL163" s="214"/>
      <c r="CM163" s="214"/>
      <c r="CN163" s="214"/>
      <c r="CO163" s="214"/>
      <c r="CP163" s="214"/>
      <c r="CQ163" s="214"/>
      <c r="CR163" s="214"/>
      <c r="CS163" s="214"/>
      <c r="CT163" s="214"/>
      <c r="CU163" s="214"/>
      <c r="CV163" s="214"/>
      <c r="CW163" s="214"/>
      <c r="CX163" s="214"/>
      <c r="CY163" s="214"/>
      <c r="CZ163" s="214"/>
      <c r="DA163" s="214"/>
      <c r="DB163" s="214"/>
      <c r="DC163" s="214"/>
      <c r="DD163" s="214"/>
      <c r="DE163" s="214"/>
      <c r="DF163" s="214"/>
      <c r="DG163" s="214"/>
      <c r="DH163" s="214"/>
      <c r="DI163" s="214"/>
      <c r="DJ163" s="214"/>
      <c r="DK163" s="214"/>
      <c r="DL163" s="214"/>
      <c r="DM163" s="214"/>
      <c r="DN163" s="214"/>
      <c r="DO163" s="214"/>
      <c r="DP163" s="214"/>
      <c r="DQ163" s="214"/>
      <c r="DR163" s="214"/>
      <c r="DS163" s="214"/>
      <c r="DT163" s="214"/>
      <c r="DU163" s="214"/>
      <c r="DV163" s="214"/>
      <c r="DW163" s="214"/>
      <c r="DX163" s="214"/>
      <c r="DY163" s="214"/>
      <c r="DZ163" s="214"/>
      <c r="EA163" s="214"/>
      <c r="EB163" s="214"/>
      <c r="EC163" s="214"/>
      <c r="ED163" s="214"/>
      <c r="EE163" s="214"/>
      <c r="EF163" s="214"/>
      <c r="EG163" s="214"/>
      <c r="EH163" s="214"/>
      <c r="EI163" s="214"/>
      <c r="EJ163" s="214"/>
      <c r="EK163" s="214"/>
      <c r="EL163" s="214"/>
      <c r="EM163" s="214"/>
      <c r="EN163" s="214"/>
      <c r="EO163" s="214"/>
      <c r="EP163" s="214"/>
      <c r="EQ163" s="214"/>
      <c r="ER163" s="214"/>
      <c r="ES163" s="214"/>
      <c r="ET163" s="214"/>
      <c r="EU163" s="214"/>
      <c r="EV163" s="214"/>
      <c r="EW163" s="214"/>
      <c r="EX163" s="214"/>
      <c r="EY163" s="214"/>
      <c r="EZ163" s="214"/>
      <c r="FA163" s="214"/>
      <c r="FB163" s="214"/>
      <c r="FC163" s="214"/>
      <c r="FD163" s="214"/>
      <c r="FE163" s="214"/>
      <c r="FF163" s="214"/>
      <c r="FG163" s="214"/>
      <c r="FH163" s="214"/>
      <c r="FI163" s="214"/>
      <c r="FJ163" s="214"/>
      <c r="FK163" s="214"/>
      <c r="FL163" s="214"/>
      <c r="FM163" s="214"/>
    </row>
    <row r="164" spans="1:169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  <c r="AA164" s="214"/>
      <c r="AB164" s="214"/>
      <c r="AC164" s="214"/>
      <c r="AD164" s="214"/>
      <c r="AE164" s="214"/>
      <c r="AF164" s="214"/>
      <c r="AG164" s="214"/>
      <c r="AH164" s="214"/>
      <c r="AI164" s="214"/>
      <c r="AJ164" s="214"/>
      <c r="AK164" s="214"/>
      <c r="AL164" s="214"/>
      <c r="AM164" s="214"/>
      <c r="AN164" s="214"/>
      <c r="AO164" s="214"/>
      <c r="AP164" s="214"/>
      <c r="AQ164" s="214"/>
      <c r="AR164" s="214"/>
      <c r="AS164" s="214"/>
      <c r="AT164" s="214"/>
      <c r="AU164" s="214"/>
      <c r="AV164" s="214"/>
      <c r="AW164" s="214"/>
      <c r="AX164" s="214"/>
      <c r="AY164" s="214"/>
      <c r="AZ164" s="214"/>
      <c r="BA164" s="214"/>
      <c r="BB164" s="214"/>
      <c r="BC164" s="214"/>
      <c r="BD164" s="214"/>
      <c r="BE164" s="214"/>
      <c r="BF164" s="214"/>
      <c r="BG164" s="214"/>
      <c r="BH164" s="214"/>
      <c r="BI164" s="214"/>
      <c r="BJ164" s="214"/>
      <c r="BK164" s="214"/>
      <c r="BL164" s="214"/>
      <c r="BM164" s="214"/>
      <c r="BN164" s="214"/>
      <c r="BO164" s="214"/>
      <c r="BP164" s="214"/>
      <c r="BQ164" s="214"/>
      <c r="BR164" s="214"/>
      <c r="BS164" s="214"/>
      <c r="BT164" s="214"/>
      <c r="BU164" s="214"/>
      <c r="BV164" s="214"/>
      <c r="BW164" s="214"/>
      <c r="BX164" s="214"/>
      <c r="BY164" s="214"/>
      <c r="BZ164" s="214"/>
      <c r="CA164" s="214"/>
      <c r="CB164" s="214"/>
      <c r="CC164" s="214"/>
      <c r="CD164" s="214"/>
      <c r="CE164" s="214"/>
      <c r="CF164" s="214"/>
      <c r="CG164" s="214"/>
      <c r="CH164" s="214"/>
      <c r="CI164" s="214"/>
      <c r="CJ164" s="214"/>
      <c r="CK164" s="214"/>
      <c r="CL164" s="214"/>
      <c r="CM164" s="214"/>
      <c r="CN164" s="214"/>
      <c r="CO164" s="214"/>
      <c r="CP164" s="214"/>
      <c r="CQ164" s="214"/>
      <c r="CR164" s="214"/>
      <c r="CS164" s="214"/>
      <c r="CT164" s="214"/>
      <c r="CU164" s="214"/>
      <c r="CV164" s="214"/>
      <c r="CW164" s="214"/>
      <c r="CX164" s="214"/>
      <c r="CY164" s="214"/>
      <c r="CZ164" s="214"/>
      <c r="DA164" s="214"/>
      <c r="DB164" s="214"/>
      <c r="DC164" s="214"/>
      <c r="DD164" s="214"/>
      <c r="DE164" s="214"/>
      <c r="DF164" s="214"/>
      <c r="DG164" s="214"/>
      <c r="DH164" s="214"/>
      <c r="DI164" s="214"/>
      <c r="DJ164" s="214"/>
      <c r="DK164" s="214"/>
      <c r="DL164" s="214"/>
      <c r="DM164" s="214"/>
      <c r="DN164" s="214"/>
      <c r="DO164" s="214"/>
      <c r="DP164" s="214"/>
      <c r="DQ164" s="214"/>
      <c r="DR164" s="214"/>
      <c r="DS164" s="214"/>
      <c r="DT164" s="214"/>
      <c r="DU164" s="214"/>
      <c r="DV164" s="214"/>
      <c r="DW164" s="214"/>
      <c r="DX164" s="214"/>
      <c r="DY164" s="214"/>
      <c r="DZ164" s="214"/>
      <c r="EA164" s="214"/>
      <c r="EB164" s="214"/>
      <c r="EC164" s="214"/>
      <c r="ED164" s="214"/>
      <c r="EE164" s="214"/>
      <c r="EF164" s="214"/>
      <c r="EG164" s="214"/>
      <c r="EH164" s="214"/>
      <c r="EI164" s="214"/>
      <c r="EJ164" s="214"/>
      <c r="EK164" s="214"/>
      <c r="EL164" s="214"/>
      <c r="EM164" s="214"/>
      <c r="EN164" s="214"/>
      <c r="EO164" s="214"/>
      <c r="EP164" s="214"/>
      <c r="EQ164" s="214"/>
      <c r="ER164" s="214"/>
      <c r="ES164" s="214"/>
      <c r="ET164" s="214"/>
      <c r="EU164" s="214"/>
      <c r="EV164" s="214"/>
      <c r="EW164" s="214"/>
      <c r="EX164" s="214"/>
      <c r="EY164" s="214"/>
      <c r="EZ164" s="214"/>
      <c r="FA164" s="214"/>
      <c r="FB164" s="214"/>
      <c r="FC164" s="214"/>
      <c r="FD164" s="214"/>
      <c r="FE164" s="214"/>
      <c r="FF164" s="214"/>
      <c r="FG164" s="214"/>
      <c r="FH164" s="214"/>
      <c r="FI164" s="214"/>
      <c r="FJ164" s="214"/>
      <c r="FK164" s="214"/>
      <c r="FL164" s="214"/>
      <c r="FM164" s="214"/>
    </row>
    <row r="165" spans="1:169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4"/>
      <c r="AH165" s="214"/>
      <c r="AI165" s="214"/>
      <c r="AJ165" s="214"/>
      <c r="AK165" s="214"/>
      <c r="AL165" s="214"/>
      <c r="AM165" s="214"/>
      <c r="AN165" s="214"/>
      <c r="AO165" s="214"/>
      <c r="AP165" s="214"/>
      <c r="AQ165" s="214"/>
      <c r="AR165" s="214"/>
      <c r="AS165" s="214"/>
      <c r="AT165" s="214"/>
      <c r="AU165" s="214"/>
      <c r="AV165" s="214"/>
      <c r="AW165" s="214"/>
      <c r="AX165" s="214"/>
      <c r="AY165" s="214"/>
      <c r="AZ165" s="214"/>
      <c r="BA165" s="214"/>
      <c r="BB165" s="214"/>
      <c r="BC165" s="214"/>
      <c r="BD165" s="214"/>
      <c r="BE165" s="214"/>
      <c r="BF165" s="214"/>
      <c r="BG165" s="214"/>
      <c r="BH165" s="214"/>
      <c r="BI165" s="214"/>
      <c r="BJ165" s="214"/>
      <c r="BK165" s="214"/>
      <c r="BL165" s="214"/>
      <c r="BM165" s="214"/>
      <c r="BN165" s="214"/>
      <c r="BO165" s="214"/>
      <c r="BP165" s="214"/>
      <c r="BQ165" s="214"/>
      <c r="BR165" s="214"/>
      <c r="BS165" s="214"/>
      <c r="BT165" s="214"/>
      <c r="BU165" s="214"/>
      <c r="BV165" s="214"/>
      <c r="BW165" s="214"/>
      <c r="BX165" s="214"/>
      <c r="BY165" s="214"/>
      <c r="BZ165" s="214"/>
      <c r="CA165" s="214"/>
      <c r="CB165" s="214"/>
      <c r="CC165" s="214"/>
      <c r="CD165" s="214"/>
      <c r="CE165" s="214"/>
      <c r="CF165" s="214"/>
      <c r="CG165" s="214"/>
      <c r="CH165" s="214"/>
      <c r="CI165" s="214"/>
      <c r="CJ165" s="214"/>
      <c r="CK165" s="214"/>
      <c r="CL165" s="214"/>
      <c r="CM165" s="214"/>
      <c r="CN165" s="214"/>
      <c r="CO165" s="214"/>
      <c r="CP165" s="214"/>
      <c r="CQ165" s="214"/>
      <c r="CR165" s="214"/>
      <c r="CS165" s="214"/>
      <c r="CT165" s="214"/>
      <c r="CU165" s="214"/>
      <c r="CV165" s="214"/>
      <c r="CW165" s="214"/>
      <c r="CX165" s="214"/>
      <c r="CY165" s="214"/>
      <c r="CZ165" s="214"/>
      <c r="DA165" s="214"/>
      <c r="DB165" s="214"/>
      <c r="DC165" s="214"/>
      <c r="DD165" s="214"/>
      <c r="DE165" s="214"/>
      <c r="DF165" s="214"/>
      <c r="DG165" s="214"/>
      <c r="DH165" s="214"/>
      <c r="DI165" s="214"/>
      <c r="DJ165" s="214"/>
      <c r="DK165" s="214"/>
      <c r="DL165" s="214"/>
      <c r="DM165" s="214"/>
      <c r="DN165" s="214"/>
      <c r="DO165" s="214"/>
      <c r="DP165" s="214"/>
      <c r="DQ165" s="214"/>
      <c r="DR165" s="214"/>
      <c r="DS165" s="214"/>
      <c r="DT165" s="214"/>
      <c r="DU165" s="214"/>
      <c r="DV165" s="214"/>
      <c r="DW165" s="214"/>
      <c r="DX165" s="214"/>
      <c r="DY165" s="214"/>
      <c r="DZ165" s="214"/>
      <c r="EA165" s="214"/>
      <c r="EB165" s="214"/>
      <c r="EC165" s="214"/>
      <c r="ED165" s="214"/>
      <c r="EE165" s="214"/>
      <c r="EF165" s="214"/>
      <c r="EG165" s="214"/>
      <c r="EH165" s="214"/>
      <c r="EI165" s="214"/>
      <c r="EJ165" s="214"/>
      <c r="EK165" s="214"/>
      <c r="EL165" s="214"/>
      <c r="EM165" s="214"/>
      <c r="EN165" s="214"/>
      <c r="EO165" s="214"/>
      <c r="EP165" s="214"/>
      <c r="EQ165" s="214"/>
      <c r="ER165" s="214"/>
      <c r="ES165" s="214"/>
      <c r="ET165" s="214"/>
      <c r="EU165" s="214"/>
      <c r="EV165" s="214"/>
      <c r="EW165" s="214"/>
      <c r="EX165" s="214"/>
      <c r="EY165" s="214"/>
      <c r="EZ165" s="214"/>
      <c r="FA165" s="214"/>
      <c r="FB165" s="214"/>
      <c r="FC165" s="214"/>
      <c r="FD165" s="214"/>
      <c r="FE165" s="214"/>
      <c r="FF165" s="214"/>
      <c r="FG165" s="214"/>
      <c r="FH165" s="214"/>
      <c r="FI165" s="214"/>
      <c r="FJ165" s="214"/>
      <c r="FK165" s="214"/>
      <c r="FL165" s="214"/>
      <c r="FM165" s="214"/>
    </row>
    <row r="166" spans="1:169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  <c r="AA166" s="214"/>
      <c r="AB166" s="214"/>
      <c r="AC166" s="214"/>
      <c r="AD166" s="214"/>
      <c r="AE166" s="214"/>
      <c r="AF166" s="214"/>
      <c r="AG166" s="214"/>
      <c r="AH166" s="214"/>
      <c r="AI166" s="214"/>
      <c r="AJ166" s="214"/>
      <c r="AK166" s="214"/>
      <c r="AL166" s="214"/>
      <c r="AM166" s="214"/>
      <c r="AN166" s="214"/>
      <c r="AO166" s="214"/>
      <c r="AP166" s="214"/>
      <c r="AQ166" s="214"/>
      <c r="AR166" s="214"/>
      <c r="AS166" s="214"/>
      <c r="AT166" s="214"/>
      <c r="AU166" s="214"/>
      <c r="AV166" s="214"/>
      <c r="AW166" s="214"/>
      <c r="AX166" s="214"/>
      <c r="AY166" s="214"/>
      <c r="AZ166" s="214"/>
      <c r="BA166" s="214"/>
      <c r="BB166" s="214"/>
      <c r="BC166" s="214"/>
      <c r="BD166" s="214"/>
      <c r="BE166" s="214"/>
      <c r="BF166" s="214"/>
      <c r="BG166" s="214"/>
      <c r="BH166" s="214"/>
      <c r="BI166" s="214"/>
      <c r="BJ166" s="214"/>
      <c r="BK166" s="214"/>
      <c r="BL166" s="214"/>
      <c r="BM166" s="214"/>
      <c r="BN166" s="214"/>
      <c r="BO166" s="214"/>
      <c r="BP166" s="214"/>
      <c r="BQ166" s="214"/>
      <c r="BR166" s="214"/>
      <c r="BS166" s="214"/>
      <c r="BT166" s="214"/>
      <c r="BU166" s="214"/>
      <c r="BV166" s="214"/>
      <c r="BW166" s="214"/>
      <c r="BX166" s="214"/>
      <c r="BY166" s="214"/>
      <c r="BZ166" s="214"/>
      <c r="CA166" s="214"/>
      <c r="CB166" s="214"/>
      <c r="CC166" s="214"/>
      <c r="CD166" s="214"/>
      <c r="CE166" s="214"/>
      <c r="CF166" s="214"/>
      <c r="CG166" s="214"/>
      <c r="CH166" s="214"/>
      <c r="CI166" s="214"/>
      <c r="CJ166" s="214"/>
      <c r="CK166" s="214"/>
      <c r="CL166" s="214"/>
      <c r="CM166" s="214"/>
      <c r="CN166" s="214"/>
      <c r="CO166" s="214"/>
      <c r="CP166" s="214"/>
      <c r="CQ166" s="214"/>
      <c r="CR166" s="214"/>
      <c r="CS166" s="214"/>
      <c r="CT166" s="214"/>
      <c r="CU166" s="214"/>
      <c r="CV166" s="214"/>
      <c r="CW166" s="214"/>
      <c r="CX166" s="214"/>
      <c r="CY166" s="214"/>
      <c r="CZ166" s="214"/>
      <c r="DA166" s="214"/>
      <c r="DB166" s="214"/>
      <c r="DC166" s="214"/>
      <c r="DD166" s="214"/>
      <c r="DE166" s="214"/>
      <c r="DF166" s="214"/>
      <c r="DG166" s="214"/>
      <c r="DH166" s="214"/>
      <c r="DI166" s="214"/>
      <c r="DJ166" s="214"/>
      <c r="DK166" s="214"/>
      <c r="DL166" s="214"/>
      <c r="DM166" s="214"/>
      <c r="DN166" s="214"/>
      <c r="DO166" s="214"/>
      <c r="DP166" s="214"/>
      <c r="DQ166" s="214"/>
      <c r="DR166" s="214"/>
      <c r="DS166" s="214"/>
      <c r="DT166" s="214"/>
      <c r="DU166" s="214"/>
      <c r="DV166" s="214"/>
      <c r="DW166" s="214"/>
      <c r="DX166" s="214"/>
      <c r="DY166" s="214"/>
      <c r="DZ166" s="214"/>
      <c r="EA166" s="214"/>
      <c r="EB166" s="214"/>
      <c r="EC166" s="214"/>
      <c r="ED166" s="214"/>
      <c r="EE166" s="214"/>
      <c r="EF166" s="214"/>
      <c r="EG166" s="214"/>
      <c r="EH166" s="214"/>
      <c r="EI166" s="214"/>
      <c r="EJ166" s="214"/>
      <c r="EK166" s="214"/>
      <c r="EL166" s="214"/>
      <c r="EM166" s="214"/>
      <c r="EN166" s="214"/>
      <c r="EO166" s="214"/>
      <c r="EP166" s="214"/>
      <c r="EQ166" s="214"/>
      <c r="ER166" s="214"/>
      <c r="ES166" s="214"/>
      <c r="ET166" s="214"/>
      <c r="EU166" s="214"/>
      <c r="EV166" s="214"/>
      <c r="EW166" s="214"/>
      <c r="EX166" s="214"/>
      <c r="EY166" s="214"/>
      <c r="EZ166" s="214"/>
      <c r="FA166" s="214"/>
      <c r="FB166" s="214"/>
      <c r="FC166" s="214"/>
      <c r="FD166" s="214"/>
      <c r="FE166" s="214"/>
      <c r="FF166" s="214"/>
      <c r="FG166" s="214"/>
      <c r="FH166" s="214"/>
      <c r="FI166" s="214"/>
      <c r="FJ166" s="214"/>
      <c r="FK166" s="214"/>
      <c r="FL166" s="214"/>
      <c r="FM166" s="214"/>
    </row>
    <row r="167" spans="1:169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  <c r="AA167" s="214"/>
      <c r="AB167" s="214"/>
      <c r="AC167" s="214"/>
      <c r="AD167" s="214"/>
      <c r="AE167" s="214"/>
      <c r="AF167" s="214"/>
      <c r="AG167" s="214"/>
      <c r="AH167" s="214"/>
      <c r="AI167" s="214"/>
      <c r="AJ167" s="214"/>
      <c r="AK167" s="214"/>
      <c r="AL167" s="214"/>
      <c r="AM167" s="214"/>
      <c r="AN167" s="214"/>
      <c r="AO167" s="214"/>
      <c r="AP167" s="214"/>
      <c r="AQ167" s="214"/>
      <c r="AR167" s="214"/>
      <c r="AS167" s="214"/>
      <c r="AT167" s="214"/>
      <c r="AU167" s="214"/>
      <c r="AV167" s="214"/>
      <c r="AW167" s="214"/>
      <c r="AX167" s="214"/>
      <c r="AY167" s="214"/>
      <c r="AZ167" s="214"/>
      <c r="BA167" s="214"/>
      <c r="BB167" s="214"/>
      <c r="BC167" s="214"/>
      <c r="BD167" s="214"/>
      <c r="BE167" s="214"/>
      <c r="BF167" s="214"/>
      <c r="BG167" s="214"/>
      <c r="BH167" s="214"/>
      <c r="BI167" s="214"/>
      <c r="BJ167" s="214"/>
      <c r="BK167" s="214"/>
      <c r="BL167" s="214"/>
      <c r="BM167" s="214"/>
      <c r="BN167" s="214"/>
      <c r="BO167" s="214"/>
      <c r="BP167" s="214"/>
      <c r="BQ167" s="214"/>
      <c r="BR167" s="214"/>
      <c r="BS167" s="214"/>
      <c r="BT167" s="214"/>
      <c r="BU167" s="214"/>
      <c r="BV167" s="214"/>
      <c r="BW167" s="214"/>
      <c r="BX167" s="214"/>
      <c r="BY167" s="214"/>
      <c r="BZ167" s="214"/>
      <c r="CA167" s="214"/>
      <c r="CB167" s="214"/>
      <c r="CC167" s="214"/>
      <c r="CD167" s="214"/>
      <c r="CE167" s="214"/>
      <c r="CF167" s="214"/>
      <c r="CG167" s="214"/>
      <c r="CH167" s="214"/>
      <c r="CI167" s="214"/>
      <c r="CJ167" s="214"/>
      <c r="CK167" s="214"/>
      <c r="CL167" s="214"/>
      <c r="CM167" s="214"/>
      <c r="CN167" s="214"/>
      <c r="CO167" s="214"/>
      <c r="CP167" s="214"/>
      <c r="CQ167" s="214"/>
      <c r="CR167" s="214"/>
      <c r="CS167" s="214"/>
      <c r="CT167" s="214"/>
      <c r="CU167" s="214"/>
      <c r="CV167" s="214"/>
      <c r="CW167" s="214"/>
      <c r="CX167" s="214"/>
      <c r="CY167" s="214"/>
      <c r="CZ167" s="214"/>
      <c r="DA167" s="214"/>
      <c r="DB167" s="214"/>
      <c r="DC167" s="214"/>
      <c r="DD167" s="214"/>
      <c r="DE167" s="214"/>
      <c r="DF167" s="214"/>
      <c r="DG167" s="214"/>
      <c r="DH167" s="214"/>
      <c r="DI167" s="214"/>
      <c r="DJ167" s="214"/>
      <c r="DK167" s="214"/>
      <c r="DL167" s="214"/>
      <c r="DM167" s="214"/>
      <c r="DN167" s="214"/>
      <c r="DO167" s="214"/>
      <c r="DP167" s="214"/>
      <c r="DQ167" s="214"/>
      <c r="DR167" s="214"/>
      <c r="DS167" s="214"/>
      <c r="DT167" s="214"/>
      <c r="DU167" s="214"/>
      <c r="DV167" s="214"/>
      <c r="DW167" s="214"/>
      <c r="DX167" s="214"/>
      <c r="DY167" s="214"/>
      <c r="DZ167" s="214"/>
      <c r="EA167" s="214"/>
      <c r="EB167" s="214"/>
      <c r="EC167" s="214"/>
      <c r="ED167" s="214"/>
      <c r="EE167" s="214"/>
      <c r="EF167" s="214"/>
      <c r="EG167" s="214"/>
      <c r="EH167" s="214"/>
      <c r="EI167" s="214"/>
      <c r="EJ167" s="214"/>
      <c r="EK167" s="214"/>
      <c r="EL167" s="214"/>
      <c r="EM167" s="214"/>
      <c r="EN167" s="214"/>
      <c r="EO167" s="214"/>
      <c r="EP167" s="214"/>
      <c r="EQ167" s="214"/>
      <c r="ER167" s="214"/>
      <c r="ES167" s="214"/>
      <c r="ET167" s="214"/>
      <c r="EU167" s="214"/>
      <c r="EV167" s="214"/>
      <c r="EW167" s="214"/>
      <c r="EX167" s="214"/>
      <c r="EY167" s="214"/>
      <c r="EZ167" s="214"/>
      <c r="FA167" s="214"/>
      <c r="FB167" s="214"/>
      <c r="FC167" s="214"/>
      <c r="FD167" s="214"/>
      <c r="FE167" s="214"/>
      <c r="FF167" s="214"/>
      <c r="FG167" s="214"/>
      <c r="FH167" s="214"/>
      <c r="FI167" s="214"/>
      <c r="FJ167" s="214"/>
      <c r="FK167" s="214"/>
      <c r="FL167" s="214"/>
      <c r="FM167" s="214"/>
    </row>
    <row r="168" spans="1:169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4"/>
      <c r="AH168" s="214"/>
      <c r="AI168" s="214"/>
      <c r="AJ168" s="214"/>
      <c r="AK168" s="214"/>
      <c r="AL168" s="214"/>
      <c r="AM168" s="214"/>
      <c r="AN168" s="214"/>
      <c r="AO168" s="214"/>
      <c r="AP168" s="214"/>
      <c r="AQ168" s="214"/>
      <c r="AR168" s="214"/>
      <c r="AS168" s="214"/>
      <c r="AT168" s="214"/>
      <c r="AU168" s="214"/>
      <c r="AV168" s="214"/>
      <c r="AW168" s="214"/>
      <c r="AX168" s="214"/>
      <c r="AY168" s="214"/>
      <c r="AZ168" s="214"/>
      <c r="BA168" s="214"/>
      <c r="BB168" s="214"/>
      <c r="BC168" s="214"/>
      <c r="BD168" s="214"/>
      <c r="BE168" s="214"/>
      <c r="BF168" s="214"/>
      <c r="BG168" s="214"/>
      <c r="BH168" s="214"/>
      <c r="BI168" s="214"/>
      <c r="BJ168" s="214"/>
      <c r="BK168" s="214"/>
      <c r="BL168" s="214"/>
      <c r="BM168" s="214"/>
      <c r="BN168" s="214"/>
      <c r="BO168" s="214"/>
      <c r="BP168" s="214"/>
      <c r="BQ168" s="214"/>
      <c r="BR168" s="214"/>
      <c r="BS168" s="214"/>
      <c r="BT168" s="214"/>
      <c r="BU168" s="214"/>
      <c r="BV168" s="214"/>
      <c r="BW168" s="214"/>
      <c r="BX168" s="214"/>
      <c r="BY168" s="214"/>
      <c r="BZ168" s="214"/>
      <c r="CA168" s="214"/>
      <c r="CB168" s="214"/>
      <c r="CC168" s="214"/>
      <c r="CD168" s="214"/>
      <c r="CE168" s="214"/>
      <c r="CF168" s="214"/>
      <c r="CG168" s="214"/>
      <c r="CH168" s="214"/>
      <c r="CI168" s="214"/>
      <c r="CJ168" s="214"/>
      <c r="CK168" s="214"/>
      <c r="CL168" s="214"/>
      <c r="CM168" s="214"/>
      <c r="CN168" s="214"/>
      <c r="CO168" s="214"/>
      <c r="CP168" s="214"/>
      <c r="CQ168" s="214"/>
      <c r="CR168" s="214"/>
      <c r="CS168" s="214"/>
      <c r="CT168" s="214"/>
      <c r="CU168" s="214"/>
      <c r="CV168" s="214"/>
      <c r="CW168" s="214"/>
      <c r="CX168" s="214"/>
      <c r="CY168" s="214"/>
      <c r="CZ168" s="214"/>
      <c r="DA168" s="214"/>
      <c r="DB168" s="214"/>
      <c r="DC168" s="214"/>
      <c r="DD168" s="214"/>
      <c r="DE168" s="214"/>
      <c r="DF168" s="214"/>
      <c r="DG168" s="214"/>
      <c r="DH168" s="214"/>
      <c r="DI168" s="214"/>
      <c r="DJ168" s="214"/>
      <c r="DK168" s="214"/>
      <c r="DL168" s="214"/>
      <c r="DM168" s="214"/>
      <c r="DN168" s="214"/>
      <c r="DO168" s="214"/>
      <c r="DP168" s="214"/>
      <c r="DQ168" s="214"/>
      <c r="DR168" s="214"/>
      <c r="DS168" s="214"/>
      <c r="DT168" s="214"/>
      <c r="DU168" s="214"/>
      <c r="DV168" s="214"/>
      <c r="DW168" s="214"/>
      <c r="DX168" s="214"/>
      <c r="DY168" s="214"/>
      <c r="DZ168" s="214"/>
      <c r="EA168" s="214"/>
      <c r="EB168" s="214"/>
      <c r="EC168" s="214"/>
      <c r="ED168" s="214"/>
      <c r="EE168" s="214"/>
      <c r="EF168" s="214"/>
      <c r="EG168" s="214"/>
      <c r="EH168" s="214"/>
      <c r="EI168" s="214"/>
      <c r="EJ168" s="214"/>
      <c r="EK168" s="214"/>
      <c r="EL168" s="214"/>
      <c r="EM168" s="214"/>
      <c r="EN168" s="214"/>
      <c r="EO168" s="214"/>
      <c r="EP168" s="214"/>
      <c r="EQ168" s="214"/>
      <c r="ER168" s="214"/>
      <c r="ES168" s="214"/>
      <c r="ET168" s="214"/>
      <c r="EU168" s="214"/>
      <c r="EV168" s="214"/>
      <c r="EW168" s="214"/>
      <c r="EX168" s="214"/>
      <c r="EY168" s="214"/>
      <c r="EZ168" s="214"/>
      <c r="FA168" s="214"/>
      <c r="FB168" s="214"/>
      <c r="FC168" s="214"/>
      <c r="FD168" s="214"/>
      <c r="FE168" s="214"/>
      <c r="FF168" s="214"/>
      <c r="FG168" s="214"/>
      <c r="FH168" s="214"/>
      <c r="FI168" s="214"/>
      <c r="FJ168" s="214"/>
      <c r="FK168" s="214"/>
      <c r="FL168" s="214"/>
      <c r="FM168" s="214"/>
    </row>
    <row r="169" spans="1:169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  <c r="AG169" s="214"/>
      <c r="AH169" s="214"/>
      <c r="AI169" s="214"/>
      <c r="AJ169" s="214"/>
      <c r="AK169" s="214"/>
      <c r="AL169" s="214"/>
      <c r="AM169" s="214"/>
      <c r="AN169" s="214"/>
      <c r="AO169" s="214"/>
      <c r="AP169" s="214"/>
      <c r="AQ169" s="214"/>
      <c r="AR169" s="214"/>
      <c r="AS169" s="214"/>
      <c r="AT169" s="214"/>
      <c r="AU169" s="214"/>
      <c r="AV169" s="214"/>
      <c r="AW169" s="214"/>
      <c r="AX169" s="214"/>
      <c r="AY169" s="214"/>
      <c r="AZ169" s="214"/>
      <c r="BA169" s="214"/>
      <c r="BB169" s="214"/>
      <c r="BC169" s="214"/>
      <c r="BD169" s="214"/>
      <c r="BE169" s="214"/>
      <c r="BF169" s="214"/>
      <c r="BG169" s="214"/>
      <c r="BH169" s="214"/>
      <c r="BI169" s="214"/>
      <c r="BJ169" s="214"/>
      <c r="BK169" s="214"/>
      <c r="BL169" s="214"/>
      <c r="BM169" s="214"/>
      <c r="BN169" s="214"/>
      <c r="BO169" s="214"/>
      <c r="BP169" s="214"/>
      <c r="BQ169" s="214"/>
      <c r="BR169" s="214"/>
      <c r="BS169" s="214"/>
      <c r="BT169" s="214"/>
      <c r="BU169" s="214"/>
      <c r="BV169" s="214"/>
      <c r="BW169" s="214"/>
      <c r="BX169" s="214"/>
      <c r="BY169" s="214"/>
      <c r="BZ169" s="214"/>
      <c r="CA169" s="214"/>
      <c r="CB169" s="214"/>
      <c r="CC169" s="214"/>
      <c r="CD169" s="214"/>
      <c r="CE169" s="214"/>
      <c r="CF169" s="214"/>
      <c r="CG169" s="214"/>
      <c r="CH169" s="214"/>
      <c r="CI169" s="214"/>
      <c r="CJ169" s="214"/>
      <c r="CK169" s="214"/>
      <c r="CL169" s="214"/>
      <c r="CM169" s="214"/>
      <c r="CN169" s="214"/>
      <c r="CO169" s="214"/>
      <c r="CP169" s="214"/>
      <c r="CQ169" s="214"/>
      <c r="CR169" s="214"/>
      <c r="CS169" s="214"/>
      <c r="CT169" s="214"/>
      <c r="CU169" s="214"/>
      <c r="CV169" s="214"/>
      <c r="CW169" s="214"/>
      <c r="CX169" s="214"/>
      <c r="CY169" s="214"/>
      <c r="CZ169" s="214"/>
      <c r="DA169" s="214"/>
      <c r="DB169" s="214"/>
      <c r="DC169" s="214"/>
      <c r="DD169" s="214"/>
      <c r="DE169" s="214"/>
      <c r="DF169" s="214"/>
      <c r="DG169" s="214"/>
      <c r="DH169" s="214"/>
      <c r="DI169" s="214"/>
      <c r="DJ169" s="214"/>
      <c r="DK169" s="214"/>
      <c r="DL169" s="214"/>
      <c r="DM169" s="214"/>
      <c r="DN169" s="214"/>
      <c r="DO169" s="214"/>
      <c r="DP169" s="214"/>
      <c r="DQ169" s="214"/>
      <c r="DR169" s="214"/>
      <c r="DS169" s="214"/>
      <c r="DT169" s="214"/>
      <c r="DU169" s="214"/>
      <c r="DV169" s="214"/>
      <c r="DW169" s="214"/>
      <c r="DX169" s="214"/>
      <c r="DY169" s="214"/>
      <c r="DZ169" s="214"/>
      <c r="EA169" s="214"/>
      <c r="EB169" s="214"/>
      <c r="EC169" s="214"/>
      <c r="ED169" s="214"/>
      <c r="EE169" s="214"/>
      <c r="EF169" s="214"/>
      <c r="EG169" s="214"/>
      <c r="EH169" s="214"/>
      <c r="EI169" s="214"/>
      <c r="EJ169" s="214"/>
      <c r="EK169" s="214"/>
      <c r="EL169" s="214"/>
      <c r="EM169" s="214"/>
      <c r="EN169" s="214"/>
      <c r="EO169" s="214"/>
      <c r="EP169" s="214"/>
      <c r="EQ169" s="214"/>
      <c r="ER169" s="214"/>
      <c r="ES169" s="214"/>
      <c r="ET169" s="214"/>
      <c r="EU169" s="214"/>
      <c r="EV169" s="214"/>
      <c r="EW169" s="214"/>
      <c r="EX169" s="214"/>
      <c r="EY169" s="214"/>
      <c r="EZ169" s="214"/>
      <c r="FA169" s="214"/>
      <c r="FB169" s="214"/>
      <c r="FC169" s="214"/>
      <c r="FD169" s="214"/>
      <c r="FE169" s="214"/>
      <c r="FF169" s="214"/>
      <c r="FG169" s="214"/>
      <c r="FH169" s="214"/>
      <c r="FI169" s="214"/>
      <c r="FJ169" s="214"/>
      <c r="FK169" s="214"/>
      <c r="FL169" s="214"/>
      <c r="FM169" s="214"/>
    </row>
    <row r="170" spans="1:169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  <c r="AG170" s="214"/>
      <c r="AH170" s="214"/>
      <c r="AI170" s="214"/>
      <c r="AJ170" s="214"/>
      <c r="AK170" s="214"/>
      <c r="AL170" s="214"/>
      <c r="AM170" s="214"/>
      <c r="AN170" s="214"/>
      <c r="AO170" s="214"/>
      <c r="AP170" s="214"/>
      <c r="AQ170" s="214"/>
      <c r="AR170" s="214"/>
      <c r="AS170" s="214"/>
      <c r="AT170" s="214"/>
      <c r="AU170" s="214"/>
      <c r="AV170" s="214"/>
      <c r="AW170" s="214"/>
      <c r="AX170" s="214"/>
      <c r="AY170" s="214"/>
      <c r="AZ170" s="214"/>
      <c r="BA170" s="214"/>
      <c r="BB170" s="214"/>
      <c r="BC170" s="214"/>
      <c r="BD170" s="214"/>
      <c r="BE170" s="214"/>
      <c r="BF170" s="214"/>
      <c r="BG170" s="214"/>
      <c r="BH170" s="214"/>
      <c r="BI170" s="214"/>
      <c r="BJ170" s="214"/>
      <c r="BK170" s="214"/>
      <c r="BL170" s="214"/>
      <c r="BM170" s="214"/>
      <c r="BN170" s="214"/>
      <c r="BO170" s="214"/>
      <c r="BP170" s="214"/>
      <c r="BQ170" s="214"/>
      <c r="BR170" s="214"/>
      <c r="BS170" s="214"/>
      <c r="BT170" s="214"/>
      <c r="BU170" s="214"/>
      <c r="BV170" s="214"/>
      <c r="BW170" s="214"/>
      <c r="BX170" s="214"/>
      <c r="BY170" s="214"/>
      <c r="BZ170" s="214"/>
      <c r="CA170" s="214"/>
      <c r="CB170" s="214"/>
      <c r="CC170" s="214"/>
      <c r="CD170" s="214"/>
      <c r="CE170" s="214"/>
      <c r="CF170" s="214"/>
      <c r="CG170" s="214"/>
      <c r="CH170" s="214"/>
      <c r="CI170" s="214"/>
      <c r="CJ170" s="214"/>
      <c r="CK170" s="214"/>
      <c r="CL170" s="214"/>
      <c r="CM170" s="214"/>
      <c r="CN170" s="214"/>
      <c r="CO170" s="214"/>
      <c r="CP170" s="214"/>
      <c r="CQ170" s="214"/>
      <c r="CR170" s="214"/>
      <c r="CS170" s="214"/>
      <c r="CT170" s="214"/>
      <c r="CU170" s="214"/>
      <c r="CV170" s="214"/>
      <c r="CW170" s="214"/>
      <c r="CX170" s="214"/>
      <c r="CY170" s="214"/>
      <c r="CZ170" s="214"/>
      <c r="DA170" s="214"/>
      <c r="DB170" s="214"/>
      <c r="DC170" s="214"/>
      <c r="DD170" s="214"/>
      <c r="DE170" s="214"/>
      <c r="DF170" s="214"/>
      <c r="DG170" s="214"/>
      <c r="DH170" s="214"/>
      <c r="DI170" s="214"/>
      <c r="DJ170" s="214"/>
      <c r="DK170" s="214"/>
      <c r="DL170" s="214"/>
      <c r="DM170" s="214"/>
      <c r="DN170" s="214"/>
      <c r="DO170" s="214"/>
      <c r="DP170" s="214"/>
      <c r="DQ170" s="214"/>
      <c r="DR170" s="214"/>
      <c r="DS170" s="214"/>
      <c r="DT170" s="214"/>
      <c r="DU170" s="214"/>
      <c r="DV170" s="214"/>
      <c r="DW170" s="214"/>
      <c r="DX170" s="214"/>
      <c r="DY170" s="214"/>
      <c r="DZ170" s="214"/>
      <c r="EA170" s="214"/>
      <c r="EB170" s="214"/>
      <c r="EC170" s="214"/>
      <c r="ED170" s="214"/>
      <c r="EE170" s="214"/>
      <c r="EF170" s="214"/>
      <c r="EG170" s="214"/>
      <c r="EH170" s="214"/>
      <c r="EI170" s="214"/>
      <c r="EJ170" s="214"/>
      <c r="EK170" s="214"/>
      <c r="EL170" s="214"/>
      <c r="EM170" s="214"/>
      <c r="EN170" s="214"/>
      <c r="EO170" s="214"/>
      <c r="EP170" s="214"/>
      <c r="EQ170" s="214"/>
      <c r="ER170" s="214"/>
      <c r="ES170" s="214"/>
      <c r="ET170" s="214"/>
      <c r="EU170" s="214"/>
      <c r="EV170" s="214"/>
      <c r="EW170" s="214"/>
      <c r="EX170" s="214"/>
      <c r="EY170" s="214"/>
      <c r="EZ170" s="214"/>
      <c r="FA170" s="214"/>
      <c r="FB170" s="214"/>
      <c r="FC170" s="214"/>
      <c r="FD170" s="214"/>
      <c r="FE170" s="214"/>
      <c r="FF170" s="214"/>
      <c r="FG170" s="214"/>
      <c r="FH170" s="214"/>
      <c r="FI170" s="214"/>
      <c r="FJ170" s="214"/>
      <c r="FK170" s="214"/>
      <c r="FL170" s="214"/>
      <c r="FM170" s="214"/>
    </row>
    <row r="171" spans="1:169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  <c r="AG171" s="214"/>
      <c r="AH171" s="214"/>
      <c r="AI171" s="214"/>
      <c r="AJ171" s="214"/>
      <c r="AK171" s="214"/>
      <c r="AL171" s="214"/>
      <c r="AM171" s="214"/>
      <c r="AN171" s="214"/>
      <c r="AO171" s="214"/>
      <c r="AP171" s="214"/>
      <c r="AQ171" s="214"/>
      <c r="AR171" s="214"/>
      <c r="AS171" s="214"/>
      <c r="AT171" s="214"/>
      <c r="AU171" s="214"/>
      <c r="AV171" s="214"/>
      <c r="AW171" s="214"/>
      <c r="AX171" s="214"/>
      <c r="AY171" s="214"/>
      <c r="AZ171" s="214"/>
      <c r="BA171" s="214"/>
      <c r="BB171" s="214"/>
      <c r="BC171" s="214"/>
      <c r="BD171" s="214"/>
      <c r="BE171" s="214"/>
      <c r="BF171" s="214"/>
      <c r="BG171" s="214"/>
      <c r="BH171" s="214"/>
      <c r="BI171" s="214"/>
      <c r="BJ171" s="214"/>
      <c r="BK171" s="214"/>
      <c r="BL171" s="214"/>
      <c r="BM171" s="214"/>
      <c r="BN171" s="214"/>
      <c r="BO171" s="214"/>
      <c r="BP171" s="214"/>
      <c r="BQ171" s="214"/>
      <c r="BR171" s="214"/>
      <c r="BS171" s="214"/>
      <c r="BT171" s="214"/>
      <c r="BU171" s="214"/>
      <c r="BV171" s="214"/>
      <c r="BW171" s="214"/>
      <c r="BX171" s="214"/>
      <c r="BY171" s="214"/>
      <c r="BZ171" s="214"/>
      <c r="CA171" s="214"/>
      <c r="CB171" s="214"/>
      <c r="CC171" s="214"/>
      <c r="CD171" s="214"/>
      <c r="CE171" s="214"/>
      <c r="CF171" s="214"/>
      <c r="CG171" s="214"/>
      <c r="CH171" s="214"/>
      <c r="CI171" s="214"/>
      <c r="CJ171" s="214"/>
      <c r="CK171" s="214"/>
      <c r="CL171" s="214"/>
      <c r="CM171" s="214"/>
      <c r="CN171" s="214"/>
      <c r="CO171" s="214"/>
      <c r="CP171" s="214"/>
      <c r="CQ171" s="214"/>
      <c r="CR171" s="214"/>
      <c r="CS171" s="214"/>
      <c r="CT171" s="214"/>
      <c r="CU171" s="214"/>
      <c r="CV171" s="214"/>
      <c r="CW171" s="214"/>
      <c r="CX171" s="214"/>
      <c r="CY171" s="214"/>
      <c r="CZ171" s="214"/>
      <c r="DA171" s="214"/>
      <c r="DB171" s="214"/>
      <c r="DC171" s="214"/>
      <c r="DD171" s="214"/>
      <c r="DE171" s="214"/>
      <c r="DF171" s="214"/>
      <c r="DG171" s="214"/>
      <c r="DH171" s="214"/>
      <c r="DI171" s="214"/>
      <c r="DJ171" s="214"/>
      <c r="DK171" s="214"/>
      <c r="DL171" s="214"/>
      <c r="DM171" s="214"/>
      <c r="DN171" s="214"/>
      <c r="DO171" s="214"/>
      <c r="DP171" s="214"/>
      <c r="DQ171" s="214"/>
      <c r="DR171" s="214"/>
      <c r="DS171" s="214"/>
      <c r="DT171" s="214"/>
      <c r="DU171" s="214"/>
      <c r="DV171" s="214"/>
      <c r="DW171" s="214"/>
      <c r="DX171" s="214"/>
      <c r="DY171" s="214"/>
      <c r="DZ171" s="214"/>
      <c r="EA171" s="214"/>
      <c r="EB171" s="214"/>
      <c r="EC171" s="214"/>
      <c r="ED171" s="214"/>
      <c r="EE171" s="214"/>
      <c r="EF171" s="214"/>
      <c r="EG171" s="214"/>
      <c r="EH171" s="214"/>
      <c r="EI171" s="214"/>
      <c r="EJ171" s="214"/>
      <c r="EK171" s="214"/>
      <c r="EL171" s="214"/>
      <c r="EM171" s="214"/>
      <c r="EN171" s="214"/>
      <c r="EO171" s="214"/>
      <c r="EP171" s="214"/>
      <c r="EQ171" s="214"/>
      <c r="ER171" s="214"/>
      <c r="ES171" s="214"/>
      <c r="ET171" s="214"/>
      <c r="EU171" s="214"/>
      <c r="EV171" s="214"/>
      <c r="EW171" s="214"/>
      <c r="EX171" s="214"/>
      <c r="EY171" s="214"/>
      <c r="EZ171" s="214"/>
      <c r="FA171" s="214"/>
      <c r="FB171" s="214"/>
      <c r="FC171" s="214"/>
      <c r="FD171" s="214"/>
      <c r="FE171" s="214"/>
      <c r="FF171" s="214"/>
      <c r="FG171" s="214"/>
      <c r="FH171" s="214"/>
      <c r="FI171" s="214"/>
      <c r="FJ171" s="214"/>
      <c r="FK171" s="214"/>
      <c r="FL171" s="214"/>
      <c r="FM171" s="214"/>
    </row>
    <row r="172" spans="1:169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214"/>
      <c r="AK172" s="214"/>
      <c r="AL172" s="214"/>
      <c r="AM172" s="214"/>
      <c r="AN172" s="214"/>
      <c r="AO172" s="214"/>
      <c r="AP172" s="214"/>
      <c r="AQ172" s="214"/>
      <c r="AR172" s="214"/>
      <c r="AS172" s="214"/>
      <c r="AT172" s="214"/>
      <c r="AU172" s="214"/>
      <c r="AV172" s="214"/>
      <c r="AW172" s="214"/>
      <c r="AX172" s="214"/>
      <c r="AY172" s="214"/>
      <c r="AZ172" s="214"/>
      <c r="BA172" s="214"/>
      <c r="BB172" s="214"/>
      <c r="BC172" s="214"/>
      <c r="BD172" s="214"/>
      <c r="BE172" s="214"/>
      <c r="BF172" s="214"/>
      <c r="BG172" s="214"/>
      <c r="BH172" s="214"/>
      <c r="BI172" s="214"/>
      <c r="BJ172" s="214"/>
      <c r="BK172" s="214"/>
      <c r="BL172" s="214"/>
      <c r="BM172" s="214"/>
      <c r="BN172" s="214"/>
      <c r="BO172" s="214"/>
      <c r="BP172" s="214"/>
      <c r="BQ172" s="214"/>
      <c r="BR172" s="214"/>
      <c r="BS172" s="214"/>
      <c r="BT172" s="214"/>
      <c r="BU172" s="214"/>
      <c r="BV172" s="214"/>
      <c r="BW172" s="214"/>
      <c r="BX172" s="214"/>
      <c r="BY172" s="214"/>
      <c r="BZ172" s="214"/>
      <c r="CA172" s="214"/>
      <c r="CB172" s="214"/>
      <c r="CC172" s="214"/>
      <c r="CD172" s="214"/>
      <c r="CE172" s="214"/>
      <c r="CF172" s="214"/>
      <c r="CG172" s="214"/>
      <c r="CH172" s="214"/>
      <c r="CI172" s="214"/>
      <c r="CJ172" s="214"/>
      <c r="CK172" s="214"/>
      <c r="CL172" s="214"/>
      <c r="CM172" s="214"/>
      <c r="CN172" s="214"/>
      <c r="CO172" s="214"/>
      <c r="CP172" s="214"/>
      <c r="CQ172" s="214"/>
      <c r="CR172" s="214"/>
      <c r="CS172" s="214"/>
      <c r="CT172" s="214"/>
      <c r="CU172" s="214"/>
      <c r="CV172" s="214"/>
      <c r="CW172" s="214"/>
      <c r="CX172" s="214"/>
      <c r="CY172" s="214"/>
      <c r="CZ172" s="214"/>
      <c r="DA172" s="214"/>
      <c r="DB172" s="214"/>
      <c r="DC172" s="214"/>
      <c r="DD172" s="214"/>
      <c r="DE172" s="214"/>
      <c r="DF172" s="214"/>
      <c r="DG172" s="214"/>
      <c r="DH172" s="214"/>
      <c r="DI172" s="214"/>
      <c r="DJ172" s="214"/>
      <c r="DK172" s="214"/>
      <c r="DL172" s="214"/>
      <c r="DM172" s="214"/>
      <c r="DN172" s="214"/>
      <c r="DO172" s="214"/>
      <c r="DP172" s="214"/>
      <c r="DQ172" s="214"/>
      <c r="DR172" s="214"/>
      <c r="DS172" s="214"/>
      <c r="DT172" s="214"/>
      <c r="DU172" s="214"/>
      <c r="DV172" s="214"/>
      <c r="DW172" s="214"/>
      <c r="DX172" s="214"/>
      <c r="DY172" s="214"/>
      <c r="DZ172" s="214"/>
      <c r="EA172" s="214"/>
      <c r="EB172" s="214"/>
      <c r="EC172" s="214"/>
      <c r="ED172" s="214"/>
      <c r="EE172" s="214"/>
      <c r="EF172" s="214"/>
      <c r="EG172" s="214"/>
      <c r="EH172" s="214"/>
      <c r="EI172" s="214"/>
      <c r="EJ172" s="214"/>
      <c r="EK172" s="214"/>
      <c r="EL172" s="214"/>
      <c r="EM172" s="214"/>
      <c r="EN172" s="214"/>
      <c r="EO172" s="214"/>
      <c r="EP172" s="214"/>
      <c r="EQ172" s="214"/>
      <c r="ER172" s="214"/>
      <c r="ES172" s="214"/>
      <c r="ET172" s="214"/>
      <c r="EU172" s="214"/>
      <c r="EV172" s="214"/>
      <c r="EW172" s="214"/>
      <c r="EX172" s="214"/>
      <c r="EY172" s="214"/>
      <c r="EZ172" s="214"/>
      <c r="FA172" s="214"/>
      <c r="FB172" s="214"/>
      <c r="FC172" s="214"/>
      <c r="FD172" s="214"/>
      <c r="FE172" s="214"/>
      <c r="FF172" s="214"/>
      <c r="FG172" s="214"/>
      <c r="FH172" s="214"/>
      <c r="FI172" s="214"/>
      <c r="FJ172" s="214"/>
      <c r="FK172" s="214"/>
      <c r="FL172" s="214"/>
      <c r="FM172" s="214"/>
    </row>
    <row r="173" spans="1:169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4"/>
      <c r="AH173" s="214"/>
      <c r="AI173" s="214"/>
      <c r="AJ173" s="214"/>
      <c r="AK173" s="214"/>
      <c r="AL173" s="214"/>
      <c r="AM173" s="214"/>
      <c r="AN173" s="214"/>
      <c r="AO173" s="214"/>
      <c r="AP173" s="214"/>
      <c r="AQ173" s="214"/>
      <c r="AR173" s="214"/>
      <c r="AS173" s="214"/>
      <c r="AT173" s="214"/>
      <c r="AU173" s="214"/>
      <c r="AV173" s="214"/>
      <c r="AW173" s="214"/>
      <c r="AX173" s="214"/>
      <c r="AY173" s="214"/>
      <c r="AZ173" s="214"/>
      <c r="BA173" s="214"/>
      <c r="BB173" s="214"/>
      <c r="BC173" s="214"/>
      <c r="BD173" s="214"/>
      <c r="BE173" s="214"/>
      <c r="BF173" s="214"/>
      <c r="BG173" s="214"/>
      <c r="BH173" s="214"/>
      <c r="BI173" s="214"/>
      <c r="BJ173" s="214"/>
      <c r="BK173" s="214"/>
      <c r="BL173" s="214"/>
      <c r="BM173" s="214"/>
      <c r="BN173" s="214"/>
      <c r="BO173" s="214"/>
      <c r="BP173" s="214"/>
      <c r="BQ173" s="214"/>
      <c r="BR173" s="214"/>
      <c r="BS173" s="214"/>
      <c r="BT173" s="214"/>
      <c r="BU173" s="214"/>
      <c r="BV173" s="214"/>
      <c r="BW173" s="214"/>
      <c r="BX173" s="214"/>
      <c r="BY173" s="214"/>
      <c r="BZ173" s="214"/>
      <c r="CA173" s="214"/>
      <c r="CB173" s="214"/>
      <c r="CC173" s="214"/>
      <c r="CD173" s="214"/>
      <c r="CE173" s="214"/>
      <c r="CF173" s="214"/>
      <c r="CG173" s="214"/>
      <c r="CH173" s="214"/>
      <c r="CI173" s="214"/>
      <c r="CJ173" s="214"/>
      <c r="CK173" s="214"/>
      <c r="CL173" s="214"/>
      <c r="CM173" s="214"/>
      <c r="CN173" s="214"/>
      <c r="CO173" s="214"/>
      <c r="CP173" s="214"/>
      <c r="CQ173" s="214"/>
      <c r="CR173" s="214"/>
      <c r="CS173" s="214"/>
      <c r="CT173" s="214"/>
      <c r="CU173" s="214"/>
      <c r="CV173" s="214"/>
      <c r="CW173" s="214"/>
      <c r="CX173" s="214"/>
      <c r="CY173" s="214"/>
      <c r="CZ173" s="214"/>
      <c r="DA173" s="214"/>
      <c r="DB173" s="214"/>
      <c r="DC173" s="214"/>
      <c r="DD173" s="214"/>
      <c r="DE173" s="214"/>
      <c r="DF173" s="214"/>
      <c r="DG173" s="214"/>
      <c r="DH173" s="214"/>
      <c r="DI173" s="214"/>
      <c r="DJ173" s="214"/>
      <c r="DK173" s="214"/>
      <c r="DL173" s="214"/>
      <c r="DM173" s="214"/>
      <c r="DN173" s="214"/>
      <c r="DO173" s="214"/>
      <c r="DP173" s="214"/>
      <c r="DQ173" s="214"/>
      <c r="DR173" s="214"/>
      <c r="DS173" s="214"/>
      <c r="DT173" s="214"/>
      <c r="DU173" s="214"/>
      <c r="DV173" s="214"/>
      <c r="DW173" s="214"/>
      <c r="DX173" s="214"/>
      <c r="DY173" s="214"/>
      <c r="DZ173" s="214"/>
      <c r="EA173" s="214"/>
      <c r="EB173" s="214"/>
      <c r="EC173" s="214"/>
      <c r="ED173" s="214"/>
      <c r="EE173" s="214"/>
      <c r="EF173" s="214"/>
      <c r="EG173" s="214"/>
      <c r="EH173" s="214"/>
      <c r="EI173" s="214"/>
      <c r="EJ173" s="214"/>
      <c r="EK173" s="214"/>
      <c r="EL173" s="214"/>
      <c r="EM173" s="214"/>
      <c r="EN173" s="214"/>
      <c r="EO173" s="214"/>
      <c r="EP173" s="214"/>
      <c r="EQ173" s="214"/>
      <c r="ER173" s="214"/>
      <c r="ES173" s="214"/>
      <c r="ET173" s="214"/>
      <c r="EU173" s="214"/>
      <c r="EV173" s="214"/>
      <c r="EW173" s="214"/>
      <c r="EX173" s="214"/>
      <c r="EY173" s="214"/>
      <c r="EZ173" s="214"/>
      <c r="FA173" s="214"/>
      <c r="FB173" s="214"/>
      <c r="FC173" s="214"/>
      <c r="FD173" s="214"/>
      <c r="FE173" s="214"/>
      <c r="FF173" s="214"/>
      <c r="FG173" s="214"/>
      <c r="FH173" s="214"/>
      <c r="FI173" s="214"/>
      <c r="FJ173" s="214"/>
      <c r="FK173" s="214"/>
      <c r="FL173" s="214"/>
      <c r="FM173" s="214"/>
    </row>
    <row r="174" spans="1:169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  <c r="AA174" s="214"/>
      <c r="AB174" s="214"/>
      <c r="AC174" s="214"/>
      <c r="AD174" s="214"/>
      <c r="AE174" s="214"/>
      <c r="AF174" s="214"/>
      <c r="AG174" s="214"/>
      <c r="AH174" s="214"/>
      <c r="AI174" s="214"/>
      <c r="AJ174" s="214"/>
      <c r="AK174" s="214"/>
      <c r="AL174" s="214"/>
      <c r="AM174" s="214"/>
      <c r="AN174" s="214"/>
      <c r="AO174" s="214"/>
      <c r="AP174" s="214"/>
      <c r="AQ174" s="214"/>
      <c r="AR174" s="214"/>
      <c r="AS174" s="214"/>
      <c r="AT174" s="214"/>
      <c r="AU174" s="214"/>
      <c r="AV174" s="214"/>
      <c r="AW174" s="214"/>
      <c r="AX174" s="214"/>
      <c r="AY174" s="214"/>
      <c r="AZ174" s="214"/>
      <c r="BA174" s="214"/>
      <c r="BB174" s="214"/>
      <c r="BC174" s="214"/>
      <c r="BD174" s="214"/>
      <c r="BE174" s="214"/>
      <c r="BF174" s="214"/>
      <c r="BG174" s="214"/>
      <c r="BH174" s="214"/>
      <c r="BI174" s="214"/>
      <c r="BJ174" s="214"/>
      <c r="BK174" s="214"/>
      <c r="BL174" s="214"/>
      <c r="BM174" s="214"/>
      <c r="BN174" s="214"/>
      <c r="BO174" s="214"/>
      <c r="BP174" s="214"/>
      <c r="BQ174" s="214"/>
      <c r="BR174" s="214"/>
      <c r="BS174" s="214"/>
      <c r="BT174" s="214"/>
      <c r="BU174" s="214"/>
      <c r="BV174" s="214"/>
      <c r="BW174" s="214"/>
      <c r="BX174" s="214"/>
      <c r="BY174" s="214"/>
      <c r="BZ174" s="214"/>
      <c r="CA174" s="214"/>
      <c r="CB174" s="214"/>
      <c r="CC174" s="214"/>
      <c r="CD174" s="214"/>
      <c r="CE174" s="214"/>
      <c r="CF174" s="214"/>
      <c r="CG174" s="214"/>
      <c r="CH174" s="214"/>
      <c r="CI174" s="214"/>
      <c r="CJ174" s="214"/>
      <c r="CK174" s="214"/>
      <c r="CL174" s="214"/>
      <c r="CM174" s="214"/>
      <c r="CN174" s="214"/>
      <c r="CO174" s="214"/>
      <c r="CP174" s="214"/>
      <c r="CQ174" s="214"/>
      <c r="CR174" s="214"/>
      <c r="CS174" s="214"/>
      <c r="CT174" s="214"/>
      <c r="CU174" s="214"/>
      <c r="CV174" s="214"/>
      <c r="CW174" s="214"/>
      <c r="CX174" s="214"/>
      <c r="CY174" s="214"/>
      <c r="CZ174" s="214"/>
      <c r="DA174" s="214"/>
      <c r="DB174" s="214"/>
      <c r="DC174" s="214"/>
      <c r="DD174" s="214"/>
      <c r="DE174" s="214"/>
      <c r="DF174" s="214"/>
      <c r="DG174" s="214"/>
      <c r="DH174" s="214"/>
      <c r="DI174" s="214"/>
      <c r="DJ174" s="214"/>
      <c r="DK174" s="214"/>
      <c r="DL174" s="214"/>
      <c r="DM174" s="214"/>
      <c r="DN174" s="214"/>
      <c r="DO174" s="214"/>
      <c r="DP174" s="214"/>
      <c r="DQ174" s="214"/>
      <c r="DR174" s="214"/>
      <c r="DS174" s="214"/>
      <c r="DT174" s="214"/>
      <c r="DU174" s="214"/>
      <c r="DV174" s="214"/>
      <c r="DW174" s="214"/>
      <c r="DX174" s="214"/>
      <c r="DY174" s="214"/>
      <c r="DZ174" s="214"/>
      <c r="EA174" s="214"/>
      <c r="EB174" s="214"/>
      <c r="EC174" s="214"/>
      <c r="ED174" s="214"/>
      <c r="EE174" s="214"/>
      <c r="EF174" s="214"/>
      <c r="EG174" s="214"/>
      <c r="EH174" s="214"/>
      <c r="EI174" s="214"/>
      <c r="EJ174" s="214"/>
      <c r="EK174" s="214"/>
      <c r="EL174" s="214"/>
      <c r="EM174" s="214"/>
      <c r="EN174" s="214"/>
      <c r="EO174" s="214"/>
      <c r="EP174" s="214"/>
      <c r="EQ174" s="214"/>
      <c r="ER174" s="214"/>
      <c r="ES174" s="214"/>
      <c r="ET174" s="214"/>
      <c r="EU174" s="214"/>
      <c r="EV174" s="214"/>
      <c r="EW174" s="214"/>
      <c r="EX174" s="214"/>
      <c r="EY174" s="214"/>
      <c r="EZ174" s="214"/>
      <c r="FA174" s="214"/>
      <c r="FB174" s="214"/>
      <c r="FC174" s="214"/>
      <c r="FD174" s="214"/>
      <c r="FE174" s="214"/>
      <c r="FF174" s="214"/>
      <c r="FG174" s="214"/>
      <c r="FH174" s="214"/>
      <c r="FI174" s="214"/>
      <c r="FJ174" s="214"/>
      <c r="FK174" s="214"/>
      <c r="FL174" s="214"/>
      <c r="FM174" s="214"/>
    </row>
    <row r="175" spans="1:169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  <c r="AA175" s="214"/>
      <c r="AB175" s="214"/>
      <c r="AC175" s="214"/>
      <c r="AD175" s="214"/>
      <c r="AE175" s="214"/>
      <c r="AF175" s="214"/>
      <c r="AG175" s="214"/>
      <c r="AH175" s="214"/>
      <c r="AI175" s="214"/>
      <c r="AJ175" s="214"/>
      <c r="AK175" s="214"/>
      <c r="AL175" s="214"/>
      <c r="AM175" s="214"/>
      <c r="AN175" s="214"/>
      <c r="AO175" s="214"/>
      <c r="AP175" s="214"/>
      <c r="AQ175" s="214"/>
      <c r="AR175" s="214"/>
      <c r="AS175" s="214"/>
      <c r="AT175" s="214"/>
      <c r="AU175" s="214"/>
      <c r="AV175" s="214"/>
      <c r="AW175" s="214"/>
      <c r="AX175" s="214"/>
      <c r="AY175" s="214"/>
      <c r="AZ175" s="214"/>
      <c r="BA175" s="214"/>
      <c r="BB175" s="214"/>
      <c r="BC175" s="214"/>
      <c r="BD175" s="214"/>
      <c r="BE175" s="214"/>
      <c r="BF175" s="214"/>
      <c r="BG175" s="214"/>
      <c r="BH175" s="214"/>
      <c r="BI175" s="214"/>
      <c r="BJ175" s="214"/>
      <c r="BK175" s="214"/>
      <c r="BL175" s="214"/>
      <c r="BM175" s="214"/>
      <c r="BN175" s="214"/>
      <c r="BO175" s="214"/>
      <c r="BP175" s="214"/>
      <c r="BQ175" s="214"/>
      <c r="BR175" s="214"/>
      <c r="BS175" s="214"/>
      <c r="BT175" s="214"/>
      <c r="BU175" s="214"/>
      <c r="BV175" s="214"/>
      <c r="BW175" s="214"/>
      <c r="BX175" s="214"/>
      <c r="BY175" s="214"/>
      <c r="BZ175" s="214"/>
      <c r="CA175" s="214"/>
      <c r="CB175" s="214"/>
      <c r="CC175" s="214"/>
      <c r="CD175" s="214"/>
      <c r="CE175" s="214"/>
      <c r="CF175" s="214"/>
      <c r="CG175" s="214"/>
      <c r="CH175" s="214"/>
      <c r="CI175" s="214"/>
      <c r="CJ175" s="214"/>
      <c r="CK175" s="214"/>
      <c r="CL175" s="214"/>
      <c r="CM175" s="214"/>
      <c r="CN175" s="214"/>
      <c r="CO175" s="214"/>
      <c r="CP175" s="214"/>
      <c r="CQ175" s="214"/>
      <c r="CR175" s="214"/>
      <c r="CS175" s="214"/>
      <c r="CT175" s="214"/>
      <c r="CU175" s="214"/>
      <c r="CV175" s="214"/>
      <c r="CW175" s="214"/>
      <c r="CX175" s="214"/>
      <c r="CY175" s="214"/>
      <c r="CZ175" s="214"/>
      <c r="DA175" s="214"/>
      <c r="DB175" s="214"/>
      <c r="DC175" s="214"/>
      <c r="DD175" s="214"/>
      <c r="DE175" s="214"/>
      <c r="DF175" s="214"/>
      <c r="DG175" s="214"/>
      <c r="DH175" s="214"/>
      <c r="DI175" s="214"/>
      <c r="DJ175" s="214"/>
      <c r="DK175" s="214"/>
      <c r="DL175" s="214"/>
      <c r="DM175" s="214"/>
      <c r="DN175" s="214"/>
      <c r="DO175" s="214"/>
      <c r="DP175" s="214"/>
      <c r="DQ175" s="214"/>
      <c r="DR175" s="214"/>
      <c r="DS175" s="214"/>
      <c r="DT175" s="214"/>
      <c r="DU175" s="214"/>
      <c r="DV175" s="214"/>
      <c r="DW175" s="214"/>
      <c r="DX175" s="214"/>
      <c r="DY175" s="214"/>
      <c r="DZ175" s="214"/>
      <c r="EA175" s="214"/>
      <c r="EB175" s="214"/>
      <c r="EC175" s="214"/>
      <c r="ED175" s="214"/>
      <c r="EE175" s="214"/>
      <c r="EF175" s="214"/>
      <c r="EG175" s="214"/>
      <c r="EH175" s="214"/>
      <c r="EI175" s="214"/>
      <c r="EJ175" s="214"/>
      <c r="EK175" s="214"/>
      <c r="EL175" s="214"/>
      <c r="EM175" s="214"/>
      <c r="EN175" s="214"/>
      <c r="EO175" s="214"/>
      <c r="EP175" s="214"/>
      <c r="EQ175" s="214"/>
      <c r="ER175" s="214"/>
      <c r="ES175" s="214"/>
      <c r="ET175" s="214"/>
      <c r="EU175" s="214"/>
      <c r="EV175" s="214"/>
      <c r="EW175" s="214"/>
      <c r="EX175" s="214"/>
      <c r="EY175" s="214"/>
      <c r="EZ175" s="214"/>
      <c r="FA175" s="214"/>
      <c r="FB175" s="214"/>
      <c r="FC175" s="214"/>
      <c r="FD175" s="214"/>
      <c r="FE175" s="214"/>
      <c r="FF175" s="214"/>
      <c r="FG175" s="214"/>
      <c r="FH175" s="214"/>
      <c r="FI175" s="214"/>
      <c r="FJ175" s="214"/>
      <c r="FK175" s="214"/>
      <c r="FL175" s="214"/>
      <c r="FM175" s="214"/>
    </row>
    <row r="176" spans="1:169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  <c r="AA176" s="214"/>
      <c r="AB176" s="214"/>
      <c r="AC176" s="214"/>
      <c r="AD176" s="214"/>
      <c r="AE176" s="214"/>
      <c r="AF176" s="214"/>
      <c r="AG176" s="214"/>
      <c r="AH176" s="214"/>
      <c r="AI176" s="214"/>
      <c r="AJ176" s="214"/>
      <c r="AK176" s="214"/>
      <c r="AL176" s="214"/>
      <c r="AM176" s="214"/>
      <c r="AN176" s="214"/>
      <c r="AO176" s="214"/>
      <c r="AP176" s="214"/>
      <c r="AQ176" s="214"/>
      <c r="AR176" s="214"/>
      <c r="AS176" s="214"/>
      <c r="AT176" s="214"/>
      <c r="AU176" s="214"/>
      <c r="AV176" s="214"/>
      <c r="AW176" s="214"/>
      <c r="AX176" s="214"/>
      <c r="AY176" s="214"/>
      <c r="AZ176" s="214"/>
      <c r="BA176" s="214"/>
      <c r="BB176" s="214"/>
      <c r="BC176" s="214"/>
      <c r="BD176" s="214"/>
      <c r="BE176" s="214"/>
      <c r="BF176" s="214"/>
      <c r="BG176" s="214"/>
      <c r="BH176" s="214"/>
      <c r="BI176" s="214"/>
      <c r="BJ176" s="214"/>
      <c r="BK176" s="214"/>
      <c r="BL176" s="214"/>
      <c r="BM176" s="214"/>
      <c r="BN176" s="214"/>
      <c r="BO176" s="214"/>
      <c r="BP176" s="214"/>
      <c r="BQ176" s="214"/>
      <c r="BR176" s="214"/>
      <c r="BS176" s="214"/>
      <c r="BT176" s="214"/>
      <c r="BU176" s="214"/>
      <c r="BV176" s="214"/>
      <c r="BW176" s="214"/>
      <c r="BX176" s="214"/>
      <c r="BY176" s="214"/>
      <c r="BZ176" s="214"/>
      <c r="CA176" s="214"/>
      <c r="CB176" s="214"/>
      <c r="CC176" s="214"/>
      <c r="CD176" s="214"/>
      <c r="CE176" s="214"/>
      <c r="CF176" s="214"/>
      <c r="CG176" s="214"/>
      <c r="CH176" s="214"/>
      <c r="CI176" s="214"/>
      <c r="CJ176" s="214"/>
      <c r="CK176" s="214"/>
      <c r="CL176" s="214"/>
      <c r="CM176" s="214"/>
      <c r="CN176" s="214"/>
      <c r="CO176" s="214"/>
      <c r="CP176" s="214"/>
      <c r="CQ176" s="214"/>
      <c r="CR176" s="214"/>
      <c r="CS176" s="214"/>
      <c r="CT176" s="214"/>
      <c r="CU176" s="214"/>
      <c r="CV176" s="214"/>
      <c r="CW176" s="214"/>
      <c r="CX176" s="214"/>
      <c r="CY176" s="214"/>
      <c r="CZ176" s="214"/>
      <c r="DA176" s="214"/>
      <c r="DB176" s="214"/>
      <c r="DC176" s="214"/>
      <c r="DD176" s="214"/>
      <c r="DE176" s="214"/>
      <c r="DF176" s="214"/>
      <c r="DG176" s="214"/>
      <c r="DH176" s="214"/>
      <c r="DI176" s="214"/>
      <c r="DJ176" s="214"/>
      <c r="DK176" s="214"/>
      <c r="DL176" s="214"/>
      <c r="DM176" s="214"/>
      <c r="DN176" s="214"/>
      <c r="DO176" s="214"/>
      <c r="DP176" s="214"/>
      <c r="DQ176" s="214"/>
      <c r="DR176" s="214"/>
      <c r="DS176" s="214"/>
      <c r="DT176" s="214"/>
      <c r="DU176" s="214"/>
      <c r="DV176" s="214"/>
      <c r="DW176" s="214"/>
      <c r="DX176" s="214"/>
      <c r="DY176" s="214"/>
      <c r="DZ176" s="214"/>
      <c r="EA176" s="214"/>
      <c r="EB176" s="214"/>
      <c r="EC176" s="214"/>
      <c r="ED176" s="214"/>
      <c r="EE176" s="214"/>
      <c r="EF176" s="214"/>
      <c r="EG176" s="214"/>
      <c r="EH176" s="214"/>
      <c r="EI176" s="214"/>
      <c r="EJ176" s="214"/>
      <c r="EK176" s="214"/>
      <c r="EL176" s="214"/>
      <c r="EM176" s="214"/>
      <c r="EN176" s="214"/>
      <c r="EO176" s="214"/>
      <c r="EP176" s="214"/>
      <c r="EQ176" s="214"/>
      <c r="ER176" s="214"/>
      <c r="ES176" s="214"/>
      <c r="ET176" s="214"/>
      <c r="EU176" s="214"/>
      <c r="EV176" s="214"/>
      <c r="EW176" s="214"/>
      <c r="EX176" s="214"/>
      <c r="EY176" s="214"/>
      <c r="EZ176" s="214"/>
      <c r="FA176" s="214"/>
      <c r="FB176" s="214"/>
      <c r="FC176" s="214"/>
      <c r="FD176" s="214"/>
      <c r="FE176" s="214"/>
      <c r="FF176" s="214"/>
      <c r="FG176" s="214"/>
      <c r="FH176" s="214"/>
      <c r="FI176" s="214"/>
      <c r="FJ176" s="214"/>
      <c r="FK176" s="214"/>
      <c r="FL176" s="214"/>
      <c r="FM176" s="214"/>
    </row>
    <row r="177" spans="1:169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  <c r="AA177" s="214"/>
      <c r="AB177" s="214"/>
      <c r="AC177" s="214"/>
      <c r="AD177" s="214"/>
      <c r="AE177" s="214"/>
      <c r="AF177" s="214"/>
      <c r="AG177" s="214"/>
      <c r="AH177" s="214"/>
      <c r="AI177" s="214"/>
      <c r="AJ177" s="214"/>
      <c r="AK177" s="214"/>
      <c r="AL177" s="214"/>
      <c r="AM177" s="214"/>
      <c r="AN177" s="214"/>
      <c r="AO177" s="214"/>
      <c r="AP177" s="214"/>
      <c r="AQ177" s="214"/>
      <c r="AR177" s="214"/>
      <c r="AS177" s="214"/>
      <c r="AT177" s="214"/>
      <c r="AU177" s="214"/>
      <c r="AV177" s="214"/>
      <c r="AW177" s="214"/>
      <c r="AX177" s="214"/>
      <c r="AY177" s="214"/>
      <c r="AZ177" s="214"/>
      <c r="BA177" s="214"/>
      <c r="BB177" s="214"/>
      <c r="BC177" s="214"/>
      <c r="BD177" s="214"/>
      <c r="BE177" s="214"/>
      <c r="BF177" s="214"/>
      <c r="BG177" s="214"/>
      <c r="BH177" s="214"/>
      <c r="BI177" s="214"/>
      <c r="BJ177" s="214"/>
      <c r="BK177" s="214"/>
      <c r="BL177" s="214"/>
      <c r="BM177" s="214"/>
      <c r="BN177" s="214"/>
      <c r="BO177" s="214"/>
      <c r="BP177" s="214"/>
      <c r="BQ177" s="214"/>
      <c r="BR177" s="214"/>
      <c r="BS177" s="214"/>
      <c r="BT177" s="214"/>
      <c r="BU177" s="214"/>
      <c r="BV177" s="214"/>
      <c r="BW177" s="214"/>
      <c r="BX177" s="214"/>
      <c r="BY177" s="214"/>
      <c r="BZ177" s="214"/>
      <c r="CA177" s="214"/>
      <c r="CB177" s="214"/>
      <c r="CC177" s="214"/>
      <c r="CD177" s="214"/>
      <c r="CE177" s="214"/>
      <c r="CF177" s="214"/>
      <c r="CG177" s="214"/>
      <c r="CH177" s="214"/>
      <c r="CI177" s="214"/>
      <c r="CJ177" s="214"/>
      <c r="CK177" s="214"/>
      <c r="CL177" s="214"/>
      <c r="CM177" s="214"/>
      <c r="CN177" s="214"/>
      <c r="CO177" s="214"/>
      <c r="CP177" s="214"/>
      <c r="CQ177" s="214"/>
      <c r="CR177" s="214"/>
      <c r="CS177" s="214"/>
      <c r="CT177" s="214"/>
      <c r="CU177" s="214"/>
      <c r="CV177" s="214"/>
      <c r="CW177" s="214"/>
      <c r="CX177" s="214"/>
      <c r="CY177" s="214"/>
      <c r="CZ177" s="214"/>
      <c r="DA177" s="214"/>
      <c r="DB177" s="214"/>
      <c r="DC177" s="214"/>
      <c r="DD177" s="214"/>
      <c r="DE177" s="214"/>
      <c r="DF177" s="214"/>
      <c r="DG177" s="214"/>
      <c r="DH177" s="214"/>
      <c r="DI177" s="214"/>
      <c r="DJ177" s="214"/>
      <c r="DK177" s="214"/>
      <c r="DL177" s="214"/>
      <c r="DM177" s="214"/>
      <c r="DN177" s="214"/>
      <c r="DO177" s="214"/>
      <c r="DP177" s="214"/>
      <c r="DQ177" s="214"/>
      <c r="DR177" s="214"/>
      <c r="DS177" s="214"/>
      <c r="DT177" s="214"/>
      <c r="DU177" s="214"/>
      <c r="DV177" s="214"/>
      <c r="DW177" s="214"/>
      <c r="DX177" s="214"/>
      <c r="DY177" s="214"/>
      <c r="DZ177" s="214"/>
      <c r="EA177" s="214"/>
      <c r="EB177" s="214"/>
      <c r="EC177" s="214"/>
      <c r="ED177" s="214"/>
      <c r="EE177" s="214"/>
      <c r="EF177" s="214"/>
      <c r="EG177" s="214"/>
      <c r="EH177" s="214"/>
      <c r="EI177" s="214"/>
      <c r="EJ177" s="214"/>
      <c r="EK177" s="214"/>
      <c r="EL177" s="214"/>
      <c r="EM177" s="214"/>
      <c r="EN177" s="214"/>
      <c r="EO177" s="214"/>
      <c r="EP177" s="214"/>
      <c r="EQ177" s="214"/>
      <c r="ER177" s="214"/>
      <c r="ES177" s="214"/>
      <c r="ET177" s="214"/>
      <c r="EU177" s="214"/>
      <c r="EV177" s="214"/>
      <c r="EW177" s="214"/>
      <c r="EX177" s="214"/>
      <c r="EY177" s="214"/>
      <c r="EZ177" s="214"/>
      <c r="FA177" s="214"/>
      <c r="FB177" s="214"/>
      <c r="FC177" s="214"/>
      <c r="FD177" s="214"/>
      <c r="FE177" s="214"/>
      <c r="FF177" s="214"/>
      <c r="FG177" s="214"/>
      <c r="FH177" s="214"/>
      <c r="FI177" s="214"/>
      <c r="FJ177" s="214"/>
      <c r="FK177" s="214"/>
      <c r="FL177" s="214"/>
      <c r="FM177" s="214"/>
    </row>
    <row r="178" spans="1:169" x14ac:dyDescent="0.25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  <c r="AA178" s="214"/>
      <c r="AB178" s="214"/>
      <c r="AC178" s="214"/>
      <c r="AD178" s="214"/>
      <c r="AE178" s="214"/>
      <c r="AF178" s="214"/>
      <c r="AG178" s="214"/>
      <c r="AH178" s="214"/>
      <c r="AI178" s="214"/>
      <c r="AJ178" s="214"/>
      <c r="AK178" s="214"/>
      <c r="AL178" s="214"/>
      <c r="AM178" s="214"/>
      <c r="AN178" s="214"/>
      <c r="AO178" s="214"/>
      <c r="AP178" s="214"/>
      <c r="AQ178" s="214"/>
      <c r="AR178" s="214"/>
      <c r="AS178" s="214"/>
      <c r="AT178" s="214"/>
      <c r="AU178" s="214"/>
      <c r="AV178" s="214"/>
      <c r="AW178" s="214"/>
      <c r="AX178" s="214"/>
      <c r="AY178" s="214"/>
      <c r="AZ178" s="214"/>
      <c r="BA178" s="214"/>
      <c r="BB178" s="214"/>
      <c r="BC178" s="214"/>
      <c r="BD178" s="214"/>
      <c r="BE178" s="214"/>
      <c r="BF178" s="214"/>
      <c r="BG178" s="214"/>
      <c r="BH178" s="214"/>
      <c r="BI178" s="214"/>
      <c r="BJ178" s="214"/>
      <c r="BK178" s="214"/>
      <c r="BL178" s="214"/>
      <c r="BM178" s="214"/>
      <c r="BN178" s="214"/>
      <c r="BO178" s="214"/>
      <c r="BP178" s="214"/>
      <c r="BQ178" s="214"/>
      <c r="BR178" s="214"/>
      <c r="BS178" s="214"/>
      <c r="BT178" s="214"/>
      <c r="BU178" s="214"/>
      <c r="BV178" s="214"/>
      <c r="BW178" s="214"/>
      <c r="BX178" s="214"/>
      <c r="BY178" s="214"/>
      <c r="BZ178" s="214"/>
      <c r="CA178" s="214"/>
      <c r="CB178" s="214"/>
      <c r="CC178" s="214"/>
      <c r="CD178" s="214"/>
      <c r="CE178" s="214"/>
      <c r="CF178" s="214"/>
      <c r="CG178" s="214"/>
      <c r="CH178" s="214"/>
      <c r="CI178" s="214"/>
      <c r="CJ178" s="214"/>
      <c r="CK178" s="214"/>
      <c r="CL178" s="214"/>
      <c r="CM178" s="214"/>
      <c r="CN178" s="214"/>
      <c r="CO178" s="214"/>
      <c r="CP178" s="214"/>
      <c r="CQ178" s="214"/>
      <c r="CR178" s="214"/>
      <c r="CS178" s="214"/>
      <c r="CT178" s="214"/>
      <c r="CU178" s="214"/>
      <c r="CV178" s="214"/>
      <c r="CW178" s="214"/>
      <c r="CX178" s="214"/>
      <c r="CY178" s="214"/>
      <c r="CZ178" s="214"/>
      <c r="DA178" s="214"/>
      <c r="DB178" s="214"/>
      <c r="DC178" s="214"/>
      <c r="DD178" s="214"/>
      <c r="DE178" s="214"/>
      <c r="DF178" s="214"/>
      <c r="DG178" s="214"/>
      <c r="DH178" s="214"/>
      <c r="DI178" s="214"/>
      <c r="DJ178" s="214"/>
      <c r="DK178" s="214"/>
      <c r="DL178" s="214"/>
      <c r="DM178" s="214"/>
      <c r="DN178" s="214"/>
      <c r="DO178" s="214"/>
      <c r="DP178" s="214"/>
      <c r="DQ178" s="214"/>
      <c r="DR178" s="214"/>
      <c r="DS178" s="214"/>
      <c r="DT178" s="214"/>
      <c r="DU178" s="214"/>
      <c r="DV178" s="214"/>
      <c r="DW178" s="214"/>
      <c r="DX178" s="214"/>
      <c r="DY178" s="214"/>
      <c r="DZ178" s="214"/>
      <c r="EA178" s="214"/>
      <c r="EB178" s="214"/>
      <c r="EC178" s="214"/>
      <c r="ED178" s="214"/>
      <c r="EE178" s="214"/>
      <c r="EF178" s="214"/>
      <c r="EG178" s="214"/>
      <c r="EH178" s="214"/>
      <c r="EI178" s="214"/>
      <c r="EJ178" s="214"/>
      <c r="EK178" s="214"/>
      <c r="EL178" s="214"/>
      <c r="EM178" s="214"/>
      <c r="EN178" s="214"/>
      <c r="EO178" s="214"/>
      <c r="EP178" s="214"/>
      <c r="EQ178" s="214"/>
      <c r="ER178" s="214"/>
      <c r="ES178" s="214"/>
      <c r="ET178" s="214"/>
      <c r="EU178" s="214"/>
      <c r="EV178" s="214"/>
      <c r="EW178" s="214"/>
      <c r="EX178" s="214"/>
      <c r="EY178" s="214"/>
      <c r="EZ178" s="214"/>
      <c r="FA178" s="214"/>
      <c r="FB178" s="214"/>
      <c r="FC178" s="214"/>
      <c r="FD178" s="214"/>
      <c r="FE178" s="214"/>
      <c r="FF178" s="214"/>
      <c r="FG178" s="214"/>
      <c r="FH178" s="214"/>
      <c r="FI178" s="214"/>
      <c r="FJ178" s="214"/>
      <c r="FK178" s="214"/>
      <c r="FL178" s="214"/>
      <c r="FM178" s="214"/>
    </row>
    <row r="179" spans="1:169" x14ac:dyDescent="0.25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  <c r="AA179" s="214"/>
      <c r="AB179" s="214"/>
      <c r="AC179" s="214"/>
      <c r="AD179" s="214"/>
      <c r="AE179" s="214"/>
      <c r="AF179" s="214"/>
      <c r="AG179" s="214"/>
      <c r="AH179" s="214"/>
      <c r="AI179" s="214"/>
      <c r="AJ179" s="214"/>
      <c r="AK179" s="214"/>
      <c r="AL179" s="214"/>
      <c r="AM179" s="214"/>
      <c r="AN179" s="214"/>
      <c r="AO179" s="214"/>
      <c r="AP179" s="214"/>
      <c r="AQ179" s="214"/>
      <c r="AR179" s="214"/>
      <c r="AS179" s="214"/>
      <c r="AT179" s="214"/>
      <c r="AU179" s="214"/>
      <c r="AV179" s="214"/>
      <c r="AW179" s="214"/>
      <c r="AX179" s="214"/>
      <c r="AY179" s="214"/>
      <c r="AZ179" s="214"/>
      <c r="BA179" s="214"/>
      <c r="BB179" s="214"/>
      <c r="BC179" s="214"/>
      <c r="BD179" s="214"/>
      <c r="BE179" s="214"/>
      <c r="BF179" s="214"/>
      <c r="BG179" s="214"/>
      <c r="BH179" s="214"/>
      <c r="BI179" s="214"/>
      <c r="BJ179" s="214"/>
      <c r="BK179" s="214"/>
      <c r="BL179" s="214"/>
      <c r="BM179" s="214"/>
      <c r="BN179" s="214"/>
      <c r="BO179" s="214"/>
      <c r="BP179" s="214"/>
      <c r="BQ179" s="214"/>
      <c r="BR179" s="214"/>
      <c r="BS179" s="214"/>
      <c r="BT179" s="214"/>
      <c r="BU179" s="214"/>
      <c r="BV179" s="214"/>
      <c r="BW179" s="214"/>
      <c r="BX179" s="214"/>
      <c r="BY179" s="214"/>
      <c r="BZ179" s="214"/>
      <c r="CA179" s="214"/>
      <c r="CB179" s="214"/>
      <c r="CC179" s="214"/>
      <c r="CD179" s="214"/>
      <c r="CE179" s="214"/>
      <c r="CF179" s="214"/>
      <c r="CG179" s="214"/>
      <c r="CH179" s="214"/>
      <c r="CI179" s="214"/>
      <c r="CJ179" s="214"/>
      <c r="CK179" s="214"/>
      <c r="CL179" s="214"/>
      <c r="CM179" s="214"/>
      <c r="CN179" s="214"/>
      <c r="CO179" s="214"/>
      <c r="CP179" s="214"/>
      <c r="CQ179" s="214"/>
      <c r="CR179" s="214"/>
      <c r="CS179" s="214"/>
      <c r="CT179" s="214"/>
      <c r="CU179" s="214"/>
      <c r="CV179" s="214"/>
      <c r="CW179" s="214"/>
      <c r="CX179" s="214"/>
      <c r="CY179" s="214"/>
      <c r="CZ179" s="214"/>
      <c r="DA179" s="214"/>
      <c r="DB179" s="214"/>
      <c r="DC179" s="214"/>
      <c r="DD179" s="214"/>
      <c r="DE179" s="214"/>
      <c r="DF179" s="214"/>
      <c r="DG179" s="214"/>
      <c r="DH179" s="214"/>
      <c r="DI179" s="214"/>
      <c r="DJ179" s="214"/>
      <c r="DK179" s="214"/>
      <c r="DL179" s="214"/>
      <c r="DM179" s="214"/>
      <c r="DN179" s="214"/>
      <c r="DO179" s="214"/>
      <c r="DP179" s="214"/>
      <c r="DQ179" s="214"/>
      <c r="DR179" s="214"/>
      <c r="DS179" s="214"/>
      <c r="DT179" s="214"/>
      <c r="DU179" s="214"/>
      <c r="DV179" s="214"/>
      <c r="DW179" s="214"/>
      <c r="DX179" s="214"/>
      <c r="DY179" s="214"/>
      <c r="DZ179" s="214"/>
      <c r="EA179" s="214"/>
      <c r="EB179" s="214"/>
      <c r="EC179" s="214"/>
      <c r="ED179" s="214"/>
      <c r="EE179" s="214"/>
      <c r="EF179" s="214"/>
      <c r="EG179" s="214"/>
      <c r="EH179" s="214"/>
      <c r="EI179" s="214"/>
      <c r="EJ179" s="214"/>
      <c r="EK179" s="214"/>
      <c r="EL179" s="214"/>
      <c r="EM179" s="214"/>
      <c r="EN179" s="214"/>
      <c r="EO179" s="214"/>
      <c r="EP179" s="214"/>
      <c r="EQ179" s="214"/>
      <c r="ER179" s="214"/>
      <c r="ES179" s="214"/>
      <c r="ET179" s="214"/>
      <c r="EU179" s="214"/>
      <c r="EV179" s="214"/>
      <c r="EW179" s="214"/>
      <c r="EX179" s="214"/>
      <c r="EY179" s="214"/>
      <c r="EZ179" s="214"/>
      <c r="FA179" s="214"/>
      <c r="FB179" s="214"/>
      <c r="FC179" s="214"/>
      <c r="FD179" s="214"/>
      <c r="FE179" s="214"/>
      <c r="FF179" s="214"/>
      <c r="FG179" s="214"/>
      <c r="FH179" s="214"/>
      <c r="FI179" s="214"/>
      <c r="FJ179" s="214"/>
      <c r="FK179" s="214"/>
      <c r="FL179" s="214"/>
      <c r="FM179" s="214"/>
    </row>
    <row r="180" spans="1:169" x14ac:dyDescent="0.25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  <c r="AA180" s="214"/>
      <c r="AB180" s="214"/>
      <c r="AC180" s="214"/>
      <c r="AD180" s="214"/>
      <c r="AE180" s="214"/>
      <c r="AF180" s="214"/>
      <c r="AG180" s="214"/>
      <c r="AH180" s="214"/>
      <c r="AI180" s="214"/>
      <c r="AJ180" s="214"/>
      <c r="AK180" s="214"/>
      <c r="AL180" s="214"/>
      <c r="AM180" s="214"/>
      <c r="AN180" s="214"/>
      <c r="AO180" s="214"/>
      <c r="AP180" s="214"/>
      <c r="AQ180" s="214"/>
      <c r="AR180" s="214"/>
      <c r="AS180" s="214"/>
      <c r="AT180" s="214"/>
      <c r="AU180" s="214"/>
      <c r="AV180" s="214"/>
      <c r="AW180" s="214"/>
      <c r="AX180" s="214"/>
      <c r="AY180" s="214"/>
      <c r="AZ180" s="214"/>
      <c r="BA180" s="214"/>
      <c r="BB180" s="214"/>
      <c r="BC180" s="214"/>
      <c r="BD180" s="214"/>
      <c r="BE180" s="214"/>
      <c r="BF180" s="214"/>
      <c r="BG180" s="214"/>
      <c r="BH180" s="214"/>
      <c r="BI180" s="214"/>
      <c r="BJ180" s="214"/>
      <c r="BK180" s="214"/>
      <c r="BL180" s="214"/>
      <c r="BM180" s="214"/>
      <c r="BN180" s="214"/>
      <c r="BO180" s="214"/>
      <c r="BP180" s="214"/>
      <c r="BQ180" s="214"/>
      <c r="BR180" s="214"/>
      <c r="BS180" s="214"/>
      <c r="BT180" s="214"/>
      <c r="BU180" s="214"/>
      <c r="BV180" s="214"/>
      <c r="BW180" s="214"/>
      <c r="BX180" s="214"/>
      <c r="BY180" s="214"/>
      <c r="BZ180" s="214"/>
      <c r="CA180" s="214"/>
      <c r="CB180" s="214"/>
      <c r="CC180" s="214"/>
      <c r="CD180" s="214"/>
      <c r="CE180" s="214"/>
      <c r="CF180" s="214"/>
      <c r="CG180" s="214"/>
      <c r="CH180" s="214"/>
      <c r="CI180" s="214"/>
      <c r="CJ180" s="214"/>
      <c r="CK180" s="214"/>
      <c r="CL180" s="214"/>
      <c r="CM180" s="214"/>
      <c r="CN180" s="214"/>
      <c r="CO180" s="214"/>
      <c r="CP180" s="214"/>
      <c r="CQ180" s="214"/>
      <c r="CR180" s="214"/>
      <c r="CS180" s="214"/>
      <c r="CT180" s="214"/>
      <c r="CU180" s="214"/>
      <c r="CV180" s="214"/>
      <c r="CW180" s="214"/>
      <c r="CX180" s="214"/>
      <c r="CY180" s="214"/>
      <c r="CZ180" s="214"/>
      <c r="DA180" s="214"/>
      <c r="DB180" s="214"/>
      <c r="DC180" s="214"/>
      <c r="DD180" s="214"/>
      <c r="DE180" s="214"/>
      <c r="DF180" s="214"/>
      <c r="DG180" s="214"/>
      <c r="DH180" s="214"/>
      <c r="DI180" s="214"/>
      <c r="DJ180" s="214"/>
      <c r="DK180" s="214"/>
      <c r="DL180" s="214"/>
      <c r="DM180" s="214"/>
      <c r="DN180" s="214"/>
      <c r="DO180" s="214"/>
      <c r="DP180" s="214"/>
      <c r="DQ180" s="214"/>
      <c r="DR180" s="214"/>
      <c r="DS180" s="214"/>
      <c r="DT180" s="214"/>
      <c r="DU180" s="214"/>
      <c r="DV180" s="214"/>
      <c r="DW180" s="214"/>
      <c r="DX180" s="214"/>
      <c r="DY180" s="214"/>
      <c r="DZ180" s="214"/>
      <c r="EA180" s="214"/>
      <c r="EB180" s="214"/>
      <c r="EC180" s="214"/>
      <c r="ED180" s="214"/>
      <c r="EE180" s="214"/>
      <c r="EF180" s="214"/>
      <c r="EG180" s="214"/>
      <c r="EH180" s="214"/>
      <c r="EI180" s="214"/>
      <c r="EJ180" s="214"/>
      <c r="EK180" s="214"/>
      <c r="EL180" s="214"/>
      <c r="EM180" s="214"/>
      <c r="EN180" s="214"/>
      <c r="EO180" s="214"/>
      <c r="EP180" s="214"/>
      <c r="EQ180" s="214"/>
      <c r="ER180" s="214"/>
      <c r="ES180" s="214"/>
      <c r="ET180" s="214"/>
      <c r="EU180" s="214"/>
      <c r="EV180" s="214"/>
      <c r="EW180" s="214"/>
      <c r="EX180" s="214"/>
      <c r="EY180" s="214"/>
      <c r="EZ180" s="214"/>
      <c r="FA180" s="214"/>
      <c r="FB180" s="214"/>
      <c r="FC180" s="214"/>
      <c r="FD180" s="214"/>
      <c r="FE180" s="214"/>
      <c r="FF180" s="214"/>
      <c r="FG180" s="214"/>
      <c r="FH180" s="214"/>
      <c r="FI180" s="214"/>
      <c r="FJ180" s="214"/>
      <c r="FK180" s="214"/>
      <c r="FL180" s="214"/>
      <c r="FM180" s="214"/>
    </row>
    <row r="181" spans="1:169" x14ac:dyDescent="0.25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4"/>
      <c r="AE181" s="214"/>
      <c r="AF181" s="214"/>
      <c r="AG181" s="214"/>
      <c r="AH181" s="214"/>
      <c r="AI181" s="214"/>
      <c r="AJ181" s="214"/>
      <c r="AK181" s="214"/>
      <c r="AL181" s="214"/>
      <c r="AM181" s="214"/>
      <c r="AN181" s="214"/>
      <c r="AO181" s="214"/>
      <c r="AP181" s="214"/>
      <c r="AQ181" s="214"/>
      <c r="AR181" s="214"/>
      <c r="AS181" s="214"/>
      <c r="AT181" s="214"/>
      <c r="AU181" s="214"/>
      <c r="AV181" s="214"/>
      <c r="AW181" s="214"/>
      <c r="AX181" s="214"/>
      <c r="AY181" s="214"/>
      <c r="AZ181" s="214"/>
      <c r="BA181" s="214"/>
      <c r="BB181" s="214"/>
      <c r="BC181" s="214"/>
      <c r="BD181" s="214"/>
      <c r="BE181" s="214"/>
      <c r="BF181" s="214"/>
      <c r="BG181" s="214"/>
      <c r="BH181" s="214"/>
      <c r="BI181" s="214"/>
      <c r="BJ181" s="214"/>
      <c r="BK181" s="214"/>
      <c r="BL181" s="214"/>
      <c r="BM181" s="214"/>
      <c r="BN181" s="214"/>
      <c r="BO181" s="214"/>
      <c r="BP181" s="214"/>
      <c r="BQ181" s="214"/>
      <c r="BR181" s="214"/>
      <c r="BS181" s="214"/>
      <c r="BT181" s="214"/>
      <c r="BU181" s="214"/>
      <c r="BV181" s="214"/>
      <c r="BW181" s="214"/>
      <c r="BX181" s="214"/>
      <c r="BY181" s="214"/>
      <c r="BZ181" s="214"/>
      <c r="CA181" s="214"/>
      <c r="CB181" s="214"/>
      <c r="CC181" s="214"/>
      <c r="CD181" s="214"/>
      <c r="CE181" s="214"/>
      <c r="CF181" s="214"/>
      <c r="CG181" s="214"/>
      <c r="CH181" s="214"/>
      <c r="CI181" s="214"/>
      <c r="CJ181" s="214"/>
      <c r="CK181" s="214"/>
      <c r="CL181" s="214"/>
      <c r="CM181" s="214"/>
      <c r="CN181" s="214"/>
      <c r="CO181" s="214"/>
      <c r="CP181" s="214"/>
      <c r="CQ181" s="214"/>
      <c r="CR181" s="214"/>
      <c r="CS181" s="214"/>
      <c r="CT181" s="214"/>
      <c r="CU181" s="214"/>
      <c r="CV181" s="214"/>
      <c r="CW181" s="214"/>
      <c r="CX181" s="214"/>
      <c r="CY181" s="214"/>
      <c r="CZ181" s="214"/>
      <c r="DA181" s="214"/>
      <c r="DB181" s="214"/>
      <c r="DC181" s="214"/>
      <c r="DD181" s="214"/>
      <c r="DE181" s="214"/>
      <c r="DF181" s="214"/>
      <c r="DG181" s="214"/>
      <c r="DH181" s="214"/>
      <c r="DI181" s="214"/>
      <c r="DJ181" s="214"/>
      <c r="DK181" s="214"/>
      <c r="DL181" s="214"/>
      <c r="DM181" s="214"/>
      <c r="DN181" s="214"/>
      <c r="DO181" s="214"/>
      <c r="DP181" s="214"/>
      <c r="DQ181" s="214"/>
      <c r="DR181" s="214"/>
      <c r="DS181" s="214"/>
      <c r="DT181" s="214"/>
      <c r="DU181" s="214"/>
      <c r="DV181" s="214"/>
      <c r="DW181" s="214"/>
      <c r="DX181" s="214"/>
      <c r="DY181" s="214"/>
      <c r="DZ181" s="214"/>
      <c r="EA181" s="214"/>
      <c r="EB181" s="214"/>
      <c r="EC181" s="214"/>
      <c r="ED181" s="214"/>
      <c r="EE181" s="214"/>
      <c r="EF181" s="214"/>
      <c r="EG181" s="214"/>
      <c r="EH181" s="214"/>
      <c r="EI181" s="214"/>
      <c r="EJ181" s="214"/>
      <c r="EK181" s="214"/>
      <c r="EL181" s="214"/>
      <c r="EM181" s="214"/>
      <c r="EN181" s="214"/>
      <c r="EO181" s="214"/>
      <c r="EP181" s="214"/>
      <c r="EQ181" s="214"/>
      <c r="ER181" s="214"/>
      <c r="ES181" s="214"/>
      <c r="ET181" s="214"/>
      <c r="EU181" s="214"/>
      <c r="EV181" s="214"/>
      <c r="EW181" s="214"/>
      <c r="EX181" s="214"/>
      <c r="EY181" s="214"/>
      <c r="EZ181" s="214"/>
      <c r="FA181" s="214"/>
      <c r="FB181" s="214"/>
      <c r="FC181" s="214"/>
      <c r="FD181" s="214"/>
      <c r="FE181" s="214"/>
      <c r="FF181" s="214"/>
      <c r="FG181" s="214"/>
      <c r="FH181" s="214"/>
      <c r="FI181" s="214"/>
      <c r="FJ181" s="214"/>
      <c r="FK181" s="214"/>
      <c r="FL181" s="214"/>
      <c r="FM181" s="214"/>
    </row>
    <row r="182" spans="1:169" x14ac:dyDescent="0.25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  <c r="AA182" s="214"/>
      <c r="AB182" s="214"/>
      <c r="AC182" s="214"/>
      <c r="AD182" s="214"/>
      <c r="AE182" s="214"/>
      <c r="AF182" s="214"/>
      <c r="AG182" s="214"/>
      <c r="AH182" s="214"/>
      <c r="AI182" s="214"/>
      <c r="AJ182" s="214"/>
      <c r="AK182" s="214"/>
      <c r="AL182" s="214"/>
      <c r="AM182" s="214"/>
      <c r="AN182" s="214"/>
      <c r="AO182" s="214"/>
      <c r="AP182" s="214"/>
      <c r="AQ182" s="214"/>
      <c r="AR182" s="214"/>
      <c r="AS182" s="214"/>
      <c r="AT182" s="214"/>
      <c r="AU182" s="214"/>
      <c r="AV182" s="214"/>
      <c r="AW182" s="214"/>
      <c r="AX182" s="214"/>
      <c r="AY182" s="214"/>
      <c r="AZ182" s="214"/>
      <c r="BA182" s="214"/>
      <c r="BB182" s="214"/>
      <c r="BC182" s="214"/>
      <c r="BD182" s="214"/>
      <c r="BE182" s="214"/>
      <c r="BF182" s="214"/>
      <c r="BG182" s="214"/>
      <c r="BH182" s="214"/>
      <c r="BI182" s="214"/>
      <c r="BJ182" s="214"/>
      <c r="BK182" s="214"/>
      <c r="BL182" s="214"/>
      <c r="BM182" s="214"/>
      <c r="BN182" s="214"/>
      <c r="BO182" s="214"/>
      <c r="BP182" s="214"/>
      <c r="BQ182" s="214"/>
      <c r="BR182" s="214"/>
      <c r="BS182" s="214"/>
      <c r="BT182" s="214"/>
      <c r="BU182" s="214"/>
      <c r="BV182" s="214"/>
      <c r="BW182" s="214"/>
      <c r="BX182" s="214"/>
      <c r="BY182" s="214"/>
      <c r="BZ182" s="214"/>
      <c r="CA182" s="214"/>
      <c r="CB182" s="214"/>
      <c r="CC182" s="214"/>
      <c r="CD182" s="214"/>
      <c r="CE182" s="214"/>
      <c r="CF182" s="214"/>
      <c r="CG182" s="214"/>
      <c r="CH182" s="214"/>
      <c r="CI182" s="214"/>
      <c r="CJ182" s="214"/>
      <c r="CK182" s="214"/>
      <c r="CL182" s="214"/>
      <c r="CM182" s="214"/>
      <c r="CN182" s="214"/>
      <c r="CO182" s="214"/>
      <c r="CP182" s="214"/>
      <c r="CQ182" s="214"/>
      <c r="CR182" s="214"/>
      <c r="CS182" s="214"/>
      <c r="CT182" s="214"/>
      <c r="CU182" s="214"/>
      <c r="CV182" s="214"/>
      <c r="CW182" s="214"/>
      <c r="CX182" s="214"/>
      <c r="CY182" s="214"/>
      <c r="CZ182" s="214"/>
      <c r="DA182" s="214"/>
      <c r="DB182" s="214"/>
      <c r="DC182" s="214"/>
      <c r="DD182" s="214"/>
      <c r="DE182" s="214"/>
      <c r="DF182" s="214"/>
      <c r="DG182" s="214"/>
      <c r="DH182" s="214"/>
      <c r="DI182" s="214"/>
      <c r="DJ182" s="214"/>
      <c r="DK182" s="214"/>
      <c r="DL182" s="214"/>
      <c r="DM182" s="214"/>
      <c r="DN182" s="214"/>
      <c r="DO182" s="214"/>
      <c r="DP182" s="214"/>
      <c r="DQ182" s="214"/>
      <c r="DR182" s="214"/>
      <c r="DS182" s="214"/>
      <c r="DT182" s="214"/>
      <c r="DU182" s="214"/>
      <c r="DV182" s="214"/>
      <c r="DW182" s="214"/>
      <c r="DX182" s="214"/>
      <c r="DY182" s="214"/>
      <c r="DZ182" s="214"/>
      <c r="EA182" s="214"/>
      <c r="EB182" s="214"/>
      <c r="EC182" s="214"/>
      <c r="ED182" s="214"/>
      <c r="EE182" s="214"/>
      <c r="EF182" s="214"/>
      <c r="EG182" s="214"/>
      <c r="EH182" s="214"/>
      <c r="EI182" s="214"/>
      <c r="EJ182" s="214"/>
      <c r="EK182" s="214"/>
      <c r="EL182" s="214"/>
      <c r="EM182" s="214"/>
      <c r="EN182" s="214"/>
      <c r="EO182" s="214"/>
      <c r="EP182" s="214"/>
      <c r="EQ182" s="214"/>
      <c r="ER182" s="214"/>
      <c r="ES182" s="214"/>
      <c r="ET182" s="214"/>
      <c r="EU182" s="214"/>
      <c r="EV182" s="214"/>
      <c r="EW182" s="214"/>
      <c r="EX182" s="214"/>
      <c r="EY182" s="214"/>
      <c r="EZ182" s="214"/>
      <c r="FA182" s="214"/>
      <c r="FB182" s="214"/>
      <c r="FC182" s="214"/>
      <c r="FD182" s="214"/>
      <c r="FE182" s="214"/>
      <c r="FF182" s="214"/>
      <c r="FG182" s="214"/>
      <c r="FH182" s="214"/>
      <c r="FI182" s="214"/>
      <c r="FJ182" s="214"/>
      <c r="FK182" s="214"/>
      <c r="FL182" s="214"/>
      <c r="FM182" s="214"/>
    </row>
    <row r="183" spans="1:169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  <c r="AA183" s="214"/>
      <c r="AB183" s="214"/>
      <c r="AC183" s="214"/>
      <c r="AD183" s="214"/>
      <c r="AE183" s="214"/>
      <c r="AF183" s="214"/>
      <c r="AG183" s="214"/>
      <c r="AH183" s="214"/>
      <c r="AI183" s="214"/>
      <c r="AJ183" s="214"/>
      <c r="AK183" s="214"/>
      <c r="AL183" s="214"/>
      <c r="AM183" s="214"/>
      <c r="AN183" s="214"/>
      <c r="AO183" s="214"/>
      <c r="AP183" s="214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  <c r="BJ183" s="214"/>
      <c r="BK183" s="214"/>
      <c r="BL183" s="214"/>
      <c r="BM183" s="214"/>
      <c r="BN183" s="214"/>
      <c r="BO183" s="214"/>
      <c r="BP183" s="214"/>
      <c r="BQ183" s="214"/>
      <c r="BR183" s="214"/>
      <c r="BS183" s="214"/>
      <c r="BT183" s="214"/>
      <c r="BU183" s="214"/>
      <c r="BV183" s="214"/>
      <c r="BW183" s="214"/>
      <c r="BX183" s="214"/>
      <c r="BY183" s="214"/>
      <c r="BZ183" s="214"/>
      <c r="CA183" s="214"/>
      <c r="CB183" s="214"/>
      <c r="CC183" s="214"/>
      <c r="CD183" s="214"/>
      <c r="CE183" s="214"/>
      <c r="CF183" s="214"/>
      <c r="CG183" s="214"/>
      <c r="CH183" s="214"/>
      <c r="CI183" s="214"/>
      <c r="CJ183" s="214"/>
      <c r="CK183" s="214"/>
      <c r="CL183" s="214"/>
      <c r="CM183" s="214"/>
      <c r="CN183" s="214"/>
      <c r="CO183" s="214"/>
      <c r="CP183" s="214"/>
      <c r="CQ183" s="214"/>
      <c r="CR183" s="214"/>
      <c r="CS183" s="214"/>
      <c r="CT183" s="214"/>
      <c r="CU183" s="214"/>
      <c r="CV183" s="214"/>
      <c r="CW183" s="214"/>
      <c r="CX183" s="214"/>
      <c r="CY183" s="214"/>
      <c r="CZ183" s="214"/>
      <c r="DA183" s="214"/>
      <c r="DB183" s="214"/>
      <c r="DC183" s="214"/>
      <c r="DD183" s="214"/>
      <c r="DE183" s="214"/>
      <c r="DF183" s="214"/>
      <c r="DG183" s="214"/>
      <c r="DH183" s="214"/>
      <c r="DI183" s="214"/>
      <c r="DJ183" s="214"/>
      <c r="DK183" s="214"/>
      <c r="DL183" s="214"/>
      <c r="DM183" s="214"/>
      <c r="DN183" s="214"/>
      <c r="DO183" s="214"/>
      <c r="DP183" s="214"/>
      <c r="DQ183" s="214"/>
      <c r="DR183" s="214"/>
      <c r="DS183" s="214"/>
      <c r="DT183" s="214"/>
      <c r="DU183" s="214"/>
      <c r="DV183" s="214"/>
      <c r="DW183" s="214"/>
      <c r="DX183" s="214"/>
      <c r="DY183" s="214"/>
      <c r="DZ183" s="214"/>
      <c r="EA183" s="214"/>
      <c r="EB183" s="214"/>
      <c r="EC183" s="214"/>
      <c r="ED183" s="214"/>
      <c r="EE183" s="214"/>
      <c r="EF183" s="214"/>
      <c r="EG183" s="214"/>
      <c r="EH183" s="214"/>
      <c r="EI183" s="214"/>
      <c r="EJ183" s="214"/>
      <c r="EK183" s="214"/>
      <c r="EL183" s="214"/>
      <c r="EM183" s="214"/>
      <c r="EN183" s="214"/>
      <c r="EO183" s="214"/>
      <c r="EP183" s="214"/>
      <c r="EQ183" s="214"/>
      <c r="ER183" s="214"/>
      <c r="ES183" s="214"/>
      <c r="ET183" s="214"/>
      <c r="EU183" s="214"/>
      <c r="EV183" s="214"/>
      <c r="EW183" s="214"/>
      <c r="EX183" s="214"/>
      <c r="EY183" s="214"/>
      <c r="EZ183" s="214"/>
      <c r="FA183" s="214"/>
      <c r="FB183" s="214"/>
      <c r="FC183" s="214"/>
      <c r="FD183" s="214"/>
      <c r="FE183" s="214"/>
      <c r="FF183" s="214"/>
      <c r="FG183" s="214"/>
      <c r="FH183" s="214"/>
      <c r="FI183" s="214"/>
      <c r="FJ183" s="214"/>
      <c r="FK183" s="214"/>
      <c r="FL183" s="214"/>
      <c r="FM183" s="214"/>
    </row>
    <row r="184" spans="1:169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  <c r="AA184" s="214"/>
      <c r="AB184" s="214"/>
      <c r="AC184" s="214"/>
      <c r="AD184" s="214"/>
      <c r="AE184" s="214"/>
      <c r="AF184" s="214"/>
      <c r="AG184" s="214"/>
      <c r="AH184" s="214"/>
      <c r="AI184" s="214"/>
      <c r="AJ184" s="214"/>
      <c r="AK184" s="214"/>
      <c r="AL184" s="214"/>
      <c r="AM184" s="214"/>
      <c r="AN184" s="214"/>
      <c r="AO184" s="214"/>
      <c r="AP184" s="214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  <c r="BJ184" s="214"/>
      <c r="BK184" s="214"/>
      <c r="BL184" s="214"/>
      <c r="BM184" s="214"/>
      <c r="BN184" s="214"/>
      <c r="BO184" s="214"/>
      <c r="BP184" s="214"/>
      <c r="BQ184" s="214"/>
      <c r="BR184" s="214"/>
      <c r="BS184" s="214"/>
      <c r="BT184" s="214"/>
      <c r="BU184" s="214"/>
      <c r="BV184" s="214"/>
      <c r="BW184" s="214"/>
      <c r="BX184" s="214"/>
      <c r="BY184" s="214"/>
      <c r="BZ184" s="214"/>
      <c r="CA184" s="214"/>
      <c r="CB184" s="214"/>
      <c r="CC184" s="214"/>
      <c r="CD184" s="214"/>
      <c r="CE184" s="214"/>
      <c r="CF184" s="214"/>
      <c r="CG184" s="214"/>
      <c r="CH184" s="214"/>
      <c r="CI184" s="214"/>
      <c r="CJ184" s="214"/>
      <c r="CK184" s="214"/>
      <c r="CL184" s="214"/>
      <c r="CM184" s="214"/>
      <c r="CN184" s="214"/>
      <c r="CO184" s="214"/>
      <c r="CP184" s="214"/>
      <c r="CQ184" s="214"/>
      <c r="CR184" s="214"/>
      <c r="CS184" s="214"/>
      <c r="CT184" s="214"/>
      <c r="CU184" s="214"/>
      <c r="CV184" s="214"/>
      <c r="CW184" s="214"/>
      <c r="CX184" s="214"/>
      <c r="CY184" s="214"/>
      <c r="CZ184" s="214"/>
      <c r="DA184" s="214"/>
      <c r="DB184" s="214"/>
      <c r="DC184" s="214"/>
      <c r="DD184" s="214"/>
      <c r="DE184" s="214"/>
      <c r="DF184" s="214"/>
      <c r="DG184" s="214"/>
      <c r="DH184" s="214"/>
      <c r="DI184" s="214"/>
      <c r="DJ184" s="214"/>
      <c r="DK184" s="214"/>
      <c r="DL184" s="214"/>
      <c r="DM184" s="214"/>
      <c r="DN184" s="214"/>
      <c r="DO184" s="214"/>
      <c r="DP184" s="214"/>
      <c r="DQ184" s="214"/>
      <c r="DR184" s="214"/>
      <c r="DS184" s="214"/>
      <c r="DT184" s="214"/>
      <c r="DU184" s="214"/>
      <c r="DV184" s="214"/>
      <c r="DW184" s="214"/>
      <c r="DX184" s="214"/>
      <c r="DY184" s="214"/>
      <c r="DZ184" s="214"/>
      <c r="EA184" s="214"/>
      <c r="EB184" s="214"/>
      <c r="EC184" s="214"/>
      <c r="ED184" s="214"/>
      <c r="EE184" s="214"/>
      <c r="EF184" s="214"/>
      <c r="EG184" s="214"/>
      <c r="EH184" s="214"/>
      <c r="EI184" s="214"/>
      <c r="EJ184" s="214"/>
      <c r="EK184" s="214"/>
      <c r="EL184" s="214"/>
      <c r="EM184" s="214"/>
      <c r="EN184" s="214"/>
      <c r="EO184" s="214"/>
      <c r="EP184" s="214"/>
      <c r="EQ184" s="214"/>
      <c r="ER184" s="214"/>
      <c r="ES184" s="214"/>
      <c r="ET184" s="214"/>
      <c r="EU184" s="214"/>
      <c r="EV184" s="214"/>
      <c r="EW184" s="214"/>
      <c r="EX184" s="214"/>
      <c r="EY184" s="214"/>
      <c r="EZ184" s="214"/>
      <c r="FA184" s="214"/>
      <c r="FB184" s="214"/>
      <c r="FC184" s="214"/>
      <c r="FD184" s="214"/>
      <c r="FE184" s="214"/>
      <c r="FF184" s="214"/>
      <c r="FG184" s="214"/>
      <c r="FH184" s="214"/>
      <c r="FI184" s="214"/>
      <c r="FJ184" s="214"/>
      <c r="FK184" s="214"/>
      <c r="FL184" s="214"/>
      <c r="FM184" s="214"/>
    </row>
    <row r="185" spans="1:169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  <c r="AA185" s="214"/>
      <c r="AB185" s="214"/>
      <c r="AC185" s="214"/>
      <c r="AD185" s="214"/>
      <c r="AE185" s="214"/>
      <c r="AF185" s="214"/>
      <c r="AG185" s="214"/>
      <c r="AH185" s="214"/>
      <c r="AI185" s="214"/>
      <c r="AJ185" s="214"/>
      <c r="AK185" s="214"/>
      <c r="AL185" s="214"/>
      <c r="AM185" s="214"/>
      <c r="AN185" s="214"/>
      <c r="AO185" s="214"/>
      <c r="AP185" s="214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  <c r="BJ185" s="214"/>
      <c r="BK185" s="214"/>
      <c r="BL185" s="214"/>
      <c r="BM185" s="214"/>
      <c r="BN185" s="214"/>
      <c r="BO185" s="214"/>
      <c r="BP185" s="214"/>
      <c r="BQ185" s="214"/>
      <c r="BR185" s="214"/>
      <c r="BS185" s="214"/>
      <c r="BT185" s="214"/>
      <c r="BU185" s="214"/>
      <c r="BV185" s="214"/>
      <c r="BW185" s="214"/>
      <c r="BX185" s="214"/>
      <c r="BY185" s="214"/>
      <c r="BZ185" s="214"/>
      <c r="CA185" s="214"/>
      <c r="CB185" s="214"/>
      <c r="CC185" s="214"/>
      <c r="CD185" s="214"/>
      <c r="CE185" s="214"/>
      <c r="CF185" s="214"/>
      <c r="CG185" s="214"/>
      <c r="CH185" s="214"/>
      <c r="CI185" s="214"/>
      <c r="CJ185" s="214"/>
      <c r="CK185" s="214"/>
      <c r="CL185" s="214"/>
      <c r="CM185" s="214"/>
      <c r="CN185" s="214"/>
      <c r="CO185" s="214"/>
      <c r="CP185" s="214"/>
      <c r="CQ185" s="214"/>
      <c r="CR185" s="214"/>
      <c r="CS185" s="214"/>
      <c r="CT185" s="214"/>
      <c r="CU185" s="214"/>
      <c r="CV185" s="214"/>
      <c r="CW185" s="214"/>
      <c r="CX185" s="214"/>
      <c r="CY185" s="214"/>
      <c r="CZ185" s="214"/>
      <c r="DA185" s="214"/>
      <c r="DB185" s="214"/>
      <c r="DC185" s="214"/>
      <c r="DD185" s="214"/>
      <c r="DE185" s="214"/>
      <c r="DF185" s="214"/>
      <c r="DG185" s="214"/>
      <c r="DH185" s="214"/>
      <c r="DI185" s="214"/>
      <c r="DJ185" s="214"/>
      <c r="DK185" s="214"/>
      <c r="DL185" s="214"/>
      <c r="DM185" s="214"/>
      <c r="DN185" s="214"/>
      <c r="DO185" s="214"/>
      <c r="DP185" s="214"/>
      <c r="DQ185" s="214"/>
      <c r="DR185" s="214"/>
      <c r="DS185" s="214"/>
      <c r="DT185" s="214"/>
      <c r="DU185" s="214"/>
      <c r="DV185" s="214"/>
      <c r="DW185" s="214"/>
      <c r="DX185" s="214"/>
      <c r="DY185" s="214"/>
      <c r="DZ185" s="214"/>
      <c r="EA185" s="214"/>
      <c r="EB185" s="214"/>
      <c r="EC185" s="214"/>
      <c r="ED185" s="214"/>
      <c r="EE185" s="214"/>
      <c r="EF185" s="214"/>
      <c r="EG185" s="214"/>
      <c r="EH185" s="214"/>
      <c r="EI185" s="214"/>
      <c r="EJ185" s="214"/>
      <c r="EK185" s="214"/>
      <c r="EL185" s="214"/>
      <c r="EM185" s="214"/>
      <c r="EN185" s="214"/>
      <c r="EO185" s="214"/>
      <c r="EP185" s="214"/>
      <c r="EQ185" s="214"/>
      <c r="ER185" s="214"/>
      <c r="ES185" s="214"/>
      <c r="ET185" s="214"/>
      <c r="EU185" s="214"/>
      <c r="EV185" s="214"/>
      <c r="EW185" s="214"/>
      <c r="EX185" s="214"/>
      <c r="EY185" s="214"/>
      <c r="EZ185" s="214"/>
      <c r="FA185" s="214"/>
      <c r="FB185" s="214"/>
      <c r="FC185" s="214"/>
      <c r="FD185" s="214"/>
      <c r="FE185" s="214"/>
      <c r="FF185" s="214"/>
      <c r="FG185" s="214"/>
      <c r="FH185" s="214"/>
      <c r="FI185" s="214"/>
      <c r="FJ185" s="214"/>
      <c r="FK185" s="214"/>
      <c r="FL185" s="214"/>
      <c r="FM185" s="214"/>
    </row>
    <row r="186" spans="1:169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  <c r="AA186" s="214"/>
      <c r="AB186" s="214"/>
      <c r="AC186" s="214"/>
      <c r="AD186" s="214"/>
      <c r="AE186" s="214"/>
      <c r="AF186" s="214"/>
      <c r="AG186" s="214"/>
      <c r="AH186" s="214"/>
      <c r="AI186" s="214"/>
      <c r="AJ186" s="214"/>
      <c r="AK186" s="214"/>
      <c r="AL186" s="214"/>
      <c r="AM186" s="214"/>
      <c r="AN186" s="214"/>
      <c r="AO186" s="214"/>
      <c r="AP186" s="214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  <c r="BJ186" s="214"/>
      <c r="BK186" s="214"/>
      <c r="BL186" s="214"/>
      <c r="BM186" s="214"/>
      <c r="BN186" s="214"/>
      <c r="BO186" s="214"/>
      <c r="BP186" s="214"/>
      <c r="BQ186" s="214"/>
      <c r="BR186" s="214"/>
      <c r="BS186" s="214"/>
      <c r="BT186" s="214"/>
      <c r="BU186" s="214"/>
      <c r="BV186" s="214"/>
      <c r="BW186" s="214"/>
      <c r="BX186" s="214"/>
      <c r="BY186" s="214"/>
      <c r="BZ186" s="214"/>
      <c r="CA186" s="214"/>
      <c r="CB186" s="214"/>
      <c r="CC186" s="214"/>
      <c r="CD186" s="214"/>
      <c r="CE186" s="214"/>
      <c r="CF186" s="214"/>
      <c r="CG186" s="214"/>
      <c r="CH186" s="214"/>
      <c r="CI186" s="214"/>
      <c r="CJ186" s="214"/>
      <c r="CK186" s="214"/>
      <c r="CL186" s="214"/>
      <c r="CM186" s="214"/>
      <c r="CN186" s="214"/>
      <c r="CO186" s="214"/>
      <c r="CP186" s="214"/>
      <c r="CQ186" s="214"/>
      <c r="CR186" s="214"/>
      <c r="CS186" s="214"/>
      <c r="CT186" s="214"/>
      <c r="CU186" s="214"/>
      <c r="CV186" s="214"/>
      <c r="CW186" s="214"/>
      <c r="CX186" s="214"/>
      <c r="CY186" s="214"/>
      <c r="CZ186" s="214"/>
      <c r="DA186" s="214"/>
      <c r="DB186" s="214"/>
      <c r="DC186" s="214"/>
      <c r="DD186" s="214"/>
      <c r="DE186" s="214"/>
      <c r="DF186" s="214"/>
      <c r="DG186" s="214"/>
      <c r="DH186" s="214"/>
      <c r="DI186" s="214"/>
      <c r="DJ186" s="214"/>
      <c r="DK186" s="214"/>
      <c r="DL186" s="214"/>
      <c r="DM186" s="214"/>
      <c r="DN186" s="214"/>
      <c r="DO186" s="214"/>
      <c r="DP186" s="214"/>
      <c r="DQ186" s="214"/>
      <c r="DR186" s="214"/>
      <c r="DS186" s="214"/>
      <c r="DT186" s="214"/>
      <c r="DU186" s="214"/>
      <c r="DV186" s="214"/>
      <c r="DW186" s="214"/>
      <c r="DX186" s="214"/>
      <c r="DY186" s="214"/>
      <c r="DZ186" s="214"/>
      <c r="EA186" s="214"/>
      <c r="EB186" s="214"/>
      <c r="EC186" s="214"/>
      <c r="ED186" s="214"/>
      <c r="EE186" s="214"/>
      <c r="EF186" s="214"/>
      <c r="EG186" s="214"/>
      <c r="EH186" s="214"/>
      <c r="EI186" s="214"/>
      <c r="EJ186" s="214"/>
      <c r="EK186" s="214"/>
      <c r="EL186" s="214"/>
      <c r="EM186" s="214"/>
      <c r="EN186" s="214"/>
      <c r="EO186" s="214"/>
      <c r="EP186" s="214"/>
      <c r="EQ186" s="214"/>
      <c r="ER186" s="214"/>
      <c r="ES186" s="214"/>
      <c r="ET186" s="214"/>
      <c r="EU186" s="214"/>
      <c r="EV186" s="214"/>
      <c r="EW186" s="214"/>
      <c r="EX186" s="214"/>
      <c r="EY186" s="214"/>
      <c r="EZ186" s="214"/>
      <c r="FA186" s="214"/>
      <c r="FB186" s="214"/>
      <c r="FC186" s="214"/>
      <c r="FD186" s="214"/>
      <c r="FE186" s="214"/>
      <c r="FF186" s="214"/>
      <c r="FG186" s="214"/>
      <c r="FH186" s="214"/>
      <c r="FI186" s="214"/>
      <c r="FJ186" s="214"/>
      <c r="FK186" s="214"/>
      <c r="FL186" s="214"/>
      <c r="FM186" s="214"/>
    </row>
    <row r="187" spans="1:169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4"/>
      <c r="AH187" s="214"/>
      <c r="AI187" s="214"/>
      <c r="AJ187" s="214"/>
      <c r="AK187" s="214"/>
      <c r="AL187" s="214"/>
      <c r="AM187" s="214"/>
      <c r="AN187" s="214"/>
      <c r="AO187" s="214"/>
      <c r="AP187" s="214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  <c r="BJ187" s="214"/>
      <c r="BK187" s="214"/>
      <c r="BL187" s="214"/>
      <c r="BM187" s="214"/>
      <c r="BN187" s="214"/>
      <c r="BO187" s="214"/>
      <c r="BP187" s="214"/>
      <c r="BQ187" s="214"/>
      <c r="BR187" s="214"/>
      <c r="BS187" s="214"/>
      <c r="BT187" s="214"/>
      <c r="BU187" s="214"/>
      <c r="BV187" s="214"/>
      <c r="BW187" s="214"/>
      <c r="BX187" s="214"/>
      <c r="BY187" s="214"/>
      <c r="BZ187" s="214"/>
      <c r="CA187" s="214"/>
      <c r="CB187" s="214"/>
      <c r="CC187" s="214"/>
      <c r="CD187" s="214"/>
      <c r="CE187" s="214"/>
      <c r="CF187" s="214"/>
      <c r="CG187" s="214"/>
      <c r="CH187" s="214"/>
      <c r="CI187" s="214"/>
      <c r="CJ187" s="214"/>
      <c r="CK187" s="214"/>
      <c r="CL187" s="214"/>
      <c r="CM187" s="214"/>
      <c r="CN187" s="214"/>
      <c r="CO187" s="214"/>
      <c r="CP187" s="214"/>
      <c r="CQ187" s="214"/>
      <c r="CR187" s="214"/>
      <c r="CS187" s="214"/>
      <c r="CT187" s="214"/>
      <c r="CU187" s="214"/>
      <c r="CV187" s="214"/>
      <c r="CW187" s="214"/>
      <c r="CX187" s="214"/>
      <c r="CY187" s="214"/>
      <c r="CZ187" s="214"/>
      <c r="DA187" s="214"/>
      <c r="DB187" s="214"/>
      <c r="DC187" s="214"/>
      <c r="DD187" s="214"/>
      <c r="DE187" s="214"/>
      <c r="DF187" s="214"/>
      <c r="DG187" s="214"/>
      <c r="DH187" s="214"/>
      <c r="DI187" s="214"/>
      <c r="DJ187" s="214"/>
      <c r="DK187" s="214"/>
      <c r="DL187" s="214"/>
      <c r="DM187" s="214"/>
      <c r="DN187" s="214"/>
      <c r="DO187" s="214"/>
      <c r="DP187" s="214"/>
      <c r="DQ187" s="214"/>
      <c r="DR187" s="214"/>
      <c r="DS187" s="214"/>
      <c r="DT187" s="214"/>
      <c r="DU187" s="214"/>
      <c r="DV187" s="214"/>
      <c r="DW187" s="214"/>
      <c r="DX187" s="214"/>
      <c r="DY187" s="214"/>
      <c r="DZ187" s="214"/>
      <c r="EA187" s="214"/>
      <c r="EB187" s="214"/>
      <c r="EC187" s="214"/>
      <c r="ED187" s="214"/>
      <c r="EE187" s="214"/>
      <c r="EF187" s="214"/>
      <c r="EG187" s="214"/>
      <c r="EH187" s="214"/>
      <c r="EI187" s="214"/>
      <c r="EJ187" s="214"/>
      <c r="EK187" s="214"/>
      <c r="EL187" s="214"/>
      <c r="EM187" s="214"/>
      <c r="EN187" s="214"/>
      <c r="EO187" s="214"/>
      <c r="EP187" s="214"/>
      <c r="EQ187" s="214"/>
      <c r="ER187" s="214"/>
      <c r="ES187" s="214"/>
      <c r="ET187" s="214"/>
      <c r="EU187" s="214"/>
      <c r="EV187" s="214"/>
      <c r="EW187" s="214"/>
      <c r="EX187" s="214"/>
      <c r="EY187" s="214"/>
      <c r="EZ187" s="214"/>
      <c r="FA187" s="214"/>
      <c r="FB187" s="214"/>
      <c r="FC187" s="214"/>
      <c r="FD187" s="214"/>
      <c r="FE187" s="214"/>
      <c r="FF187" s="214"/>
      <c r="FG187" s="214"/>
      <c r="FH187" s="214"/>
      <c r="FI187" s="214"/>
      <c r="FJ187" s="214"/>
      <c r="FK187" s="214"/>
      <c r="FL187" s="214"/>
      <c r="FM187" s="214"/>
    </row>
    <row r="188" spans="1:169" x14ac:dyDescent="0.25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214"/>
      <c r="AK188" s="214"/>
      <c r="AL188" s="214"/>
      <c r="AM188" s="214"/>
      <c r="AN188" s="214"/>
      <c r="AO188" s="214"/>
      <c r="AP188" s="214"/>
      <c r="AQ188" s="214"/>
      <c r="AR188" s="214"/>
      <c r="AS188" s="214"/>
      <c r="AT188" s="214"/>
      <c r="AU188" s="214"/>
      <c r="AV188" s="214"/>
      <c r="AW188" s="214"/>
      <c r="AX188" s="214"/>
      <c r="AY188" s="214"/>
      <c r="AZ188" s="214"/>
      <c r="BA188" s="214"/>
      <c r="BB188" s="214"/>
      <c r="BC188" s="214"/>
      <c r="BD188" s="214"/>
      <c r="BE188" s="214"/>
      <c r="BF188" s="214"/>
      <c r="BG188" s="214"/>
      <c r="BH188" s="214"/>
      <c r="BI188" s="214"/>
      <c r="BJ188" s="214"/>
      <c r="BK188" s="214"/>
      <c r="BL188" s="214"/>
      <c r="BM188" s="214"/>
      <c r="BN188" s="214"/>
      <c r="BO188" s="214"/>
      <c r="BP188" s="214"/>
      <c r="BQ188" s="214"/>
      <c r="BR188" s="214"/>
      <c r="BS188" s="214"/>
      <c r="BT188" s="214"/>
      <c r="BU188" s="214"/>
      <c r="BV188" s="214"/>
      <c r="BW188" s="214"/>
      <c r="BX188" s="214"/>
      <c r="BY188" s="214"/>
      <c r="BZ188" s="214"/>
      <c r="CA188" s="214"/>
      <c r="CB188" s="214"/>
      <c r="CC188" s="214"/>
      <c r="CD188" s="214"/>
      <c r="CE188" s="214"/>
      <c r="CF188" s="214"/>
      <c r="CG188" s="214"/>
      <c r="CH188" s="214"/>
      <c r="CI188" s="214"/>
      <c r="CJ188" s="214"/>
      <c r="CK188" s="214"/>
      <c r="CL188" s="214"/>
      <c r="CM188" s="214"/>
      <c r="CN188" s="214"/>
      <c r="CO188" s="214"/>
      <c r="CP188" s="214"/>
      <c r="CQ188" s="214"/>
      <c r="CR188" s="214"/>
      <c r="CS188" s="214"/>
      <c r="CT188" s="214"/>
      <c r="CU188" s="214"/>
      <c r="CV188" s="214"/>
      <c r="CW188" s="214"/>
      <c r="CX188" s="214"/>
      <c r="CY188" s="214"/>
      <c r="CZ188" s="214"/>
      <c r="DA188" s="214"/>
      <c r="DB188" s="214"/>
      <c r="DC188" s="214"/>
      <c r="DD188" s="214"/>
      <c r="DE188" s="214"/>
      <c r="DF188" s="214"/>
      <c r="DG188" s="214"/>
      <c r="DH188" s="214"/>
      <c r="DI188" s="214"/>
      <c r="DJ188" s="214"/>
      <c r="DK188" s="214"/>
      <c r="DL188" s="214"/>
      <c r="DM188" s="214"/>
      <c r="DN188" s="214"/>
      <c r="DO188" s="214"/>
      <c r="DP188" s="214"/>
      <c r="DQ188" s="214"/>
      <c r="DR188" s="214"/>
      <c r="DS188" s="214"/>
      <c r="DT188" s="214"/>
      <c r="DU188" s="214"/>
      <c r="DV188" s="214"/>
      <c r="DW188" s="214"/>
      <c r="DX188" s="214"/>
      <c r="DY188" s="214"/>
      <c r="DZ188" s="214"/>
      <c r="EA188" s="214"/>
      <c r="EB188" s="214"/>
      <c r="EC188" s="214"/>
      <c r="ED188" s="214"/>
      <c r="EE188" s="214"/>
      <c r="EF188" s="214"/>
      <c r="EG188" s="214"/>
      <c r="EH188" s="214"/>
      <c r="EI188" s="214"/>
      <c r="EJ188" s="214"/>
      <c r="EK188" s="214"/>
      <c r="EL188" s="214"/>
      <c r="EM188" s="214"/>
      <c r="EN188" s="214"/>
      <c r="EO188" s="214"/>
      <c r="EP188" s="214"/>
      <c r="EQ188" s="214"/>
      <c r="ER188" s="214"/>
      <c r="ES188" s="214"/>
      <c r="ET188" s="214"/>
      <c r="EU188" s="214"/>
      <c r="EV188" s="214"/>
      <c r="EW188" s="214"/>
      <c r="EX188" s="214"/>
      <c r="EY188" s="214"/>
      <c r="EZ188" s="214"/>
      <c r="FA188" s="214"/>
      <c r="FB188" s="214"/>
      <c r="FC188" s="214"/>
      <c r="FD188" s="214"/>
      <c r="FE188" s="214"/>
      <c r="FF188" s="214"/>
      <c r="FG188" s="214"/>
      <c r="FH188" s="214"/>
      <c r="FI188" s="214"/>
      <c r="FJ188" s="214"/>
      <c r="FK188" s="214"/>
      <c r="FL188" s="214"/>
      <c r="FM188" s="214"/>
    </row>
    <row r="189" spans="1:169" x14ac:dyDescent="0.25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  <c r="AA189" s="214"/>
      <c r="AB189" s="214"/>
      <c r="AC189" s="214"/>
      <c r="AD189" s="214"/>
      <c r="AE189" s="214"/>
      <c r="AF189" s="214"/>
      <c r="AG189" s="214"/>
      <c r="AH189" s="214"/>
      <c r="AI189" s="214"/>
      <c r="AJ189" s="214"/>
      <c r="AK189" s="214"/>
      <c r="AL189" s="214"/>
      <c r="AM189" s="214"/>
      <c r="AN189" s="214"/>
      <c r="AO189" s="214"/>
      <c r="AP189" s="214"/>
      <c r="AQ189" s="214"/>
      <c r="AR189" s="214"/>
      <c r="AS189" s="214"/>
      <c r="AT189" s="214"/>
      <c r="AU189" s="214"/>
      <c r="AV189" s="214"/>
      <c r="AW189" s="214"/>
      <c r="AX189" s="214"/>
      <c r="AY189" s="214"/>
      <c r="AZ189" s="214"/>
      <c r="BA189" s="214"/>
      <c r="BB189" s="214"/>
      <c r="BC189" s="214"/>
      <c r="BD189" s="214"/>
      <c r="BE189" s="214"/>
      <c r="BF189" s="214"/>
      <c r="BG189" s="214"/>
      <c r="BH189" s="214"/>
      <c r="BI189" s="214"/>
      <c r="BJ189" s="214"/>
      <c r="BK189" s="214"/>
      <c r="BL189" s="214"/>
      <c r="BM189" s="214"/>
      <c r="BN189" s="214"/>
      <c r="BO189" s="214"/>
      <c r="BP189" s="214"/>
      <c r="BQ189" s="214"/>
      <c r="BR189" s="214"/>
      <c r="BS189" s="214"/>
      <c r="BT189" s="214"/>
      <c r="BU189" s="214"/>
      <c r="BV189" s="214"/>
      <c r="BW189" s="214"/>
      <c r="BX189" s="214"/>
      <c r="BY189" s="214"/>
      <c r="BZ189" s="214"/>
      <c r="CA189" s="214"/>
      <c r="CB189" s="214"/>
      <c r="CC189" s="214"/>
      <c r="CD189" s="214"/>
      <c r="CE189" s="214"/>
      <c r="CF189" s="214"/>
      <c r="CG189" s="214"/>
      <c r="CH189" s="214"/>
      <c r="CI189" s="214"/>
      <c r="CJ189" s="214"/>
      <c r="CK189" s="214"/>
      <c r="CL189" s="214"/>
      <c r="CM189" s="214"/>
      <c r="CN189" s="214"/>
      <c r="CO189" s="214"/>
      <c r="CP189" s="214"/>
      <c r="CQ189" s="214"/>
      <c r="CR189" s="214"/>
      <c r="CS189" s="214"/>
      <c r="CT189" s="214"/>
      <c r="CU189" s="214"/>
      <c r="CV189" s="214"/>
      <c r="CW189" s="214"/>
      <c r="CX189" s="214"/>
      <c r="CY189" s="214"/>
      <c r="CZ189" s="214"/>
      <c r="DA189" s="214"/>
      <c r="DB189" s="214"/>
      <c r="DC189" s="214"/>
      <c r="DD189" s="214"/>
      <c r="DE189" s="214"/>
      <c r="DF189" s="214"/>
      <c r="DG189" s="214"/>
      <c r="DH189" s="214"/>
      <c r="DI189" s="214"/>
      <c r="DJ189" s="214"/>
      <c r="DK189" s="214"/>
      <c r="DL189" s="214"/>
      <c r="DM189" s="214"/>
      <c r="DN189" s="214"/>
      <c r="DO189" s="214"/>
      <c r="DP189" s="214"/>
      <c r="DQ189" s="214"/>
      <c r="DR189" s="214"/>
      <c r="DS189" s="214"/>
      <c r="DT189" s="214"/>
      <c r="DU189" s="214"/>
      <c r="DV189" s="214"/>
      <c r="DW189" s="214"/>
      <c r="DX189" s="214"/>
      <c r="DY189" s="214"/>
      <c r="DZ189" s="214"/>
      <c r="EA189" s="214"/>
      <c r="EB189" s="214"/>
      <c r="EC189" s="214"/>
      <c r="ED189" s="214"/>
      <c r="EE189" s="214"/>
      <c r="EF189" s="214"/>
      <c r="EG189" s="214"/>
      <c r="EH189" s="214"/>
      <c r="EI189" s="214"/>
      <c r="EJ189" s="214"/>
      <c r="EK189" s="214"/>
      <c r="EL189" s="214"/>
      <c r="EM189" s="214"/>
      <c r="EN189" s="214"/>
      <c r="EO189" s="214"/>
      <c r="EP189" s="214"/>
      <c r="EQ189" s="214"/>
      <c r="ER189" s="214"/>
      <c r="ES189" s="214"/>
      <c r="ET189" s="214"/>
      <c r="EU189" s="214"/>
      <c r="EV189" s="214"/>
      <c r="EW189" s="214"/>
      <c r="EX189" s="214"/>
      <c r="EY189" s="214"/>
      <c r="EZ189" s="214"/>
      <c r="FA189" s="214"/>
      <c r="FB189" s="214"/>
      <c r="FC189" s="214"/>
      <c r="FD189" s="214"/>
      <c r="FE189" s="214"/>
      <c r="FF189" s="214"/>
      <c r="FG189" s="214"/>
      <c r="FH189" s="214"/>
      <c r="FI189" s="214"/>
      <c r="FJ189" s="214"/>
      <c r="FK189" s="214"/>
      <c r="FL189" s="214"/>
      <c r="FM189" s="214"/>
    </row>
    <row r="190" spans="1:169" x14ac:dyDescent="0.25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  <c r="AA190" s="214"/>
      <c r="AB190" s="214"/>
      <c r="AC190" s="214"/>
      <c r="AD190" s="214"/>
      <c r="AE190" s="214"/>
      <c r="AF190" s="214"/>
      <c r="AG190" s="214"/>
      <c r="AH190" s="214"/>
      <c r="AI190" s="214"/>
      <c r="AJ190" s="214"/>
      <c r="AK190" s="214"/>
      <c r="AL190" s="214"/>
      <c r="AM190" s="214"/>
      <c r="AN190" s="214"/>
      <c r="AO190" s="214"/>
      <c r="AP190" s="214"/>
      <c r="AQ190" s="214"/>
      <c r="AR190" s="214"/>
      <c r="AS190" s="214"/>
      <c r="AT190" s="214"/>
      <c r="AU190" s="214"/>
      <c r="AV190" s="214"/>
      <c r="AW190" s="214"/>
      <c r="AX190" s="214"/>
      <c r="AY190" s="214"/>
      <c r="AZ190" s="214"/>
      <c r="BA190" s="214"/>
      <c r="BB190" s="214"/>
      <c r="BC190" s="214"/>
      <c r="BD190" s="214"/>
      <c r="BE190" s="214"/>
      <c r="BF190" s="214"/>
      <c r="BG190" s="214"/>
      <c r="BH190" s="214"/>
      <c r="BI190" s="214"/>
      <c r="BJ190" s="214"/>
      <c r="BK190" s="214"/>
      <c r="BL190" s="214"/>
      <c r="BM190" s="214"/>
      <c r="BN190" s="214"/>
      <c r="BO190" s="214"/>
      <c r="BP190" s="214"/>
      <c r="BQ190" s="214"/>
      <c r="BR190" s="214"/>
      <c r="BS190" s="214"/>
      <c r="BT190" s="214"/>
      <c r="BU190" s="214"/>
      <c r="BV190" s="214"/>
      <c r="BW190" s="214"/>
      <c r="BX190" s="214"/>
      <c r="BY190" s="214"/>
      <c r="BZ190" s="214"/>
      <c r="CA190" s="214"/>
      <c r="CB190" s="214"/>
      <c r="CC190" s="214"/>
      <c r="CD190" s="214"/>
      <c r="CE190" s="214"/>
      <c r="CF190" s="214"/>
      <c r="CG190" s="214"/>
      <c r="CH190" s="214"/>
      <c r="CI190" s="214"/>
      <c r="CJ190" s="214"/>
      <c r="CK190" s="214"/>
      <c r="CL190" s="214"/>
      <c r="CM190" s="214"/>
      <c r="CN190" s="214"/>
      <c r="CO190" s="214"/>
      <c r="CP190" s="214"/>
      <c r="CQ190" s="214"/>
      <c r="CR190" s="214"/>
      <c r="CS190" s="214"/>
      <c r="CT190" s="214"/>
      <c r="CU190" s="214"/>
      <c r="CV190" s="214"/>
      <c r="CW190" s="214"/>
      <c r="CX190" s="214"/>
      <c r="CY190" s="214"/>
      <c r="CZ190" s="214"/>
      <c r="DA190" s="214"/>
      <c r="DB190" s="214"/>
      <c r="DC190" s="214"/>
      <c r="DD190" s="214"/>
      <c r="DE190" s="214"/>
      <c r="DF190" s="214"/>
      <c r="DG190" s="214"/>
      <c r="DH190" s="214"/>
      <c r="DI190" s="214"/>
      <c r="DJ190" s="214"/>
      <c r="DK190" s="214"/>
      <c r="DL190" s="214"/>
      <c r="DM190" s="214"/>
      <c r="DN190" s="214"/>
      <c r="DO190" s="214"/>
      <c r="DP190" s="214"/>
      <c r="DQ190" s="214"/>
      <c r="DR190" s="214"/>
      <c r="DS190" s="214"/>
      <c r="DT190" s="214"/>
      <c r="DU190" s="214"/>
      <c r="DV190" s="214"/>
      <c r="DW190" s="214"/>
      <c r="DX190" s="214"/>
      <c r="DY190" s="214"/>
      <c r="DZ190" s="214"/>
      <c r="EA190" s="214"/>
      <c r="EB190" s="214"/>
      <c r="EC190" s="214"/>
      <c r="ED190" s="214"/>
      <c r="EE190" s="214"/>
      <c r="EF190" s="214"/>
      <c r="EG190" s="214"/>
      <c r="EH190" s="214"/>
      <c r="EI190" s="214"/>
      <c r="EJ190" s="214"/>
      <c r="EK190" s="214"/>
      <c r="EL190" s="214"/>
      <c r="EM190" s="214"/>
      <c r="EN190" s="214"/>
      <c r="EO190" s="214"/>
      <c r="EP190" s="214"/>
      <c r="EQ190" s="214"/>
      <c r="ER190" s="214"/>
      <c r="ES190" s="214"/>
      <c r="ET190" s="214"/>
      <c r="EU190" s="214"/>
      <c r="EV190" s="214"/>
      <c r="EW190" s="214"/>
      <c r="EX190" s="214"/>
      <c r="EY190" s="214"/>
      <c r="EZ190" s="214"/>
      <c r="FA190" s="214"/>
      <c r="FB190" s="214"/>
      <c r="FC190" s="214"/>
      <c r="FD190" s="214"/>
      <c r="FE190" s="214"/>
      <c r="FF190" s="214"/>
      <c r="FG190" s="214"/>
      <c r="FH190" s="214"/>
      <c r="FI190" s="214"/>
      <c r="FJ190" s="214"/>
      <c r="FK190" s="214"/>
      <c r="FL190" s="214"/>
      <c r="FM190" s="214"/>
    </row>
    <row r="191" spans="1:169" x14ac:dyDescent="0.25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  <c r="AA191" s="214"/>
      <c r="AB191" s="214"/>
      <c r="AC191" s="214"/>
      <c r="AD191" s="214"/>
      <c r="AE191" s="214"/>
      <c r="AF191" s="214"/>
      <c r="AG191" s="214"/>
      <c r="AH191" s="214"/>
      <c r="AI191" s="214"/>
      <c r="AJ191" s="214"/>
      <c r="AK191" s="214"/>
      <c r="AL191" s="214"/>
      <c r="AM191" s="214"/>
      <c r="AN191" s="214"/>
      <c r="AO191" s="214"/>
      <c r="AP191" s="214"/>
      <c r="AQ191" s="214"/>
      <c r="AR191" s="214"/>
      <c r="AS191" s="214"/>
      <c r="AT191" s="214"/>
      <c r="AU191" s="214"/>
      <c r="AV191" s="214"/>
      <c r="AW191" s="214"/>
      <c r="AX191" s="214"/>
      <c r="AY191" s="214"/>
      <c r="AZ191" s="214"/>
      <c r="BA191" s="214"/>
      <c r="BB191" s="214"/>
      <c r="BC191" s="214"/>
      <c r="BD191" s="214"/>
      <c r="BE191" s="214"/>
      <c r="BF191" s="214"/>
      <c r="BG191" s="214"/>
      <c r="BH191" s="214"/>
      <c r="BI191" s="214"/>
      <c r="BJ191" s="214"/>
      <c r="BK191" s="214"/>
      <c r="BL191" s="214"/>
      <c r="BM191" s="214"/>
      <c r="BN191" s="214"/>
      <c r="BO191" s="214"/>
      <c r="BP191" s="214"/>
      <c r="BQ191" s="214"/>
      <c r="BR191" s="214"/>
      <c r="BS191" s="214"/>
      <c r="BT191" s="214"/>
      <c r="BU191" s="214"/>
      <c r="BV191" s="214"/>
      <c r="BW191" s="214"/>
      <c r="BX191" s="214"/>
      <c r="BY191" s="214"/>
      <c r="BZ191" s="214"/>
      <c r="CA191" s="214"/>
      <c r="CB191" s="214"/>
      <c r="CC191" s="214"/>
      <c r="CD191" s="214"/>
      <c r="CE191" s="214"/>
      <c r="CF191" s="214"/>
      <c r="CG191" s="214"/>
      <c r="CH191" s="214"/>
      <c r="CI191" s="214"/>
      <c r="CJ191" s="214"/>
      <c r="CK191" s="214"/>
      <c r="CL191" s="214"/>
      <c r="CM191" s="214"/>
      <c r="CN191" s="214"/>
      <c r="CO191" s="214"/>
      <c r="CP191" s="214"/>
      <c r="CQ191" s="214"/>
      <c r="CR191" s="214"/>
      <c r="CS191" s="214"/>
      <c r="CT191" s="214"/>
      <c r="CU191" s="214"/>
      <c r="CV191" s="214"/>
      <c r="CW191" s="214"/>
      <c r="CX191" s="214"/>
      <c r="CY191" s="214"/>
      <c r="CZ191" s="214"/>
      <c r="DA191" s="214"/>
      <c r="DB191" s="214"/>
      <c r="DC191" s="214"/>
      <c r="DD191" s="214"/>
      <c r="DE191" s="214"/>
      <c r="DF191" s="214"/>
      <c r="DG191" s="214"/>
      <c r="DH191" s="214"/>
      <c r="DI191" s="214"/>
      <c r="DJ191" s="214"/>
      <c r="DK191" s="214"/>
      <c r="DL191" s="214"/>
      <c r="DM191" s="214"/>
      <c r="DN191" s="214"/>
      <c r="DO191" s="214"/>
      <c r="DP191" s="214"/>
      <c r="DQ191" s="214"/>
      <c r="DR191" s="214"/>
      <c r="DS191" s="214"/>
      <c r="DT191" s="214"/>
      <c r="DU191" s="214"/>
      <c r="DV191" s="214"/>
      <c r="DW191" s="214"/>
      <c r="DX191" s="214"/>
      <c r="DY191" s="214"/>
      <c r="DZ191" s="214"/>
      <c r="EA191" s="214"/>
      <c r="EB191" s="214"/>
      <c r="EC191" s="214"/>
      <c r="ED191" s="214"/>
      <c r="EE191" s="214"/>
      <c r="EF191" s="214"/>
      <c r="EG191" s="214"/>
      <c r="EH191" s="214"/>
      <c r="EI191" s="214"/>
      <c r="EJ191" s="214"/>
      <c r="EK191" s="214"/>
      <c r="EL191" s="214"/>
      <c r="EM191" s="214"/>
      <c r="EN191" s="214"/>
      <c r="EO191" s="214"/>
      <c r="EP191" s="214"/>
      <c r="EQ191" s="214"/>
      <c r="ER191" s="214"/>
      <c r="ES191" s="214"/>
      <c r="ET191" s="214"/>
      <c r="EU191" s="214"/>
      <c r="EV191" s="214"/>
      <c r="EW191" s="214"/>
      <c r="EX191" s="214"/>
      <c r="EY191" s="214"/>
      <c r="EZ191" s="214"/>
      <c r="FA191" s="214"/>
      <c r="FB191" s="214"/>
      <c r="FC191" s="214"/>
      <c r="FD191" s="214"/>
      <c r="FE191" s="214"/>
      <c r="FF191" s="214"/>
      <c r="FG191" s="214"/>
      <c r="FH191" s="214"/>
      <c r="FI191" s="214"/>
      <c r="FJ191" s="214"/>
      <c r="FK191" s="214"/>
      <c r="FL191" s="214"/>
      <c r="FM191" s="214"/>
    </row>
    <row r="192" spans="1:169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  <c r="AA192" s="214"/>
      <c r="AB192" s="214"/>
      <c r="AC192" s="214"/>
      <c r="AD192" s="214"/>
      <c r="AE192" s="214"/>
      <c r="AF192" s="214"/>
      <c r="AG192" s="214"/>
      <c r="AH192" s="214"/>
      <c r="AI192" s="214"/>
      <c r="AJ192" s="214"/>
      <c r="AK192" s="214"/>
      <c r="AL192" s="214"/>
      <c r="AM192" s="214"/>
      <c r="AN192" s="214"/>
      <c r="AO192" s="214"/>
      <c r="AP192" s="214"/>
      <c r="AQ192" s="214"/>
      <c r="AR192" s="214"/>
      <c r="AS192" s="214"/>
      <c r="AT192" s="214"/>
      <c r="AU192" s="214"/>
      <c r="AV192" s="214"/>
      <c r="AW192" s="214"/>
      <c r="AX192" s="214"/>
      <c r="AY192" s="214"/>
      <c r="AZ192" s="214"/>
      <c r="BA192" s="214"/>
      <c r="BB192" s="214"/>
      <c r="BC192" s="214"/>
      <c r="BD192" s="214"/>
      <c r="BE192" s="214"/>
      <c r="BF192" s="214"/>
      <c r="BG192" s="214"/>
      <c r="BH192" s="214"/>
      <c r="BI192" s="214"/>
      <c r="BJ192" s="214"/>
      <c r="BK192" s="214"/>
      <c r="BL192" s="214"/>
      <c r="BM192" s="214"/>
      <c r="BN192" s="214"/>
      <c r="BO192" s="214"/>
      <c r="BP192" s="214"/>
      <c r="BQ192" s="214"/>
      <c r="BR192" s="214"/>
      <c r="BS192" s="214"/>
      <c r="BT192" s="214"/>
      <c r="BU192" s="214"/>
      <c r="BV192" s="214"/>
      <c r="BW192" s="214"/>
      <c r="BX192" s="214"/>
      <c r="BY192" s="214"/>
      <c r="BZ192" s="214"/>
      <c r="CA192" s="214"/>
      <c r="CB192" s="214"/>
      <c r="CC192" s="214"/>
      <c r="CD192" s="214"/>
      <c r="CE192" s="214"/>
      <c r="CF192" s="214"/>
      <c r="CG192" s="214"/>
      <c r="CH192" s="214"/>
      <c r="CI192" s="214"/>
      <c r="CJ192" s="214"/>
      <c r="CK192" s="214"/>
      <c r="CL192" s="214"/>
      <c r="CM192" s="214"/>
      <c r="CN192" s="214"/>
      <c r="CO192" s="214"/>
      <c r="CP192" s="214"/>
      <c r="CQ192" s="214"/>
      <c r="CR192" s="214"/>
      <c r="CS192" s="214"/>
      <c r="CT192" s="214"/>
      <c r="CU192" s="214"/>
      <c r="CV192" s="214"/>
      <c r="CW192" s="214"/>
      <c r="CX192" s="214"/>
      <c r="CY192" s="214"/>
      <c r="CZ192" s="214"/>
      <c r="DA192" s="214"/>
      <c r="DB192" s="214"/>
      <c r="DC192" s="214"/>
      <c r="DD192" s="214"/>
      <c r="DE192" s="214"/>
      <c r="DF192" s="214"/>
      <c r="DG192" s="214"/>
      <c r="DH192" s="214"/>
      <c r="DI192" s="214"/>
      <c r="DJ192" s="214"/>
      <c r="DK192" s="214"/>
      <c r="DL192" s="214"/>
      <c r="DM192" s="214"/>
      <c r="DN192" s="214"/>
      <c r="DO192" s="214"/>
      <c r="DP192" s="214"/>
      <c r="DQ192" s="214"/>
      <c r="DR192" s="214"/>
      <c r="DS192" s="214"/>
      <c r="DT192" s="214"/>
      <c r="DU192" s="214"/>
      <c r="DV192" s="214"/>
      <c r="DW192" s="214"/>
      <c r="DX192" s="214"/>
      <c r="DY192" s="214"/>
      <c r="DZ192" s="214"/>
      <c r="EA192" s="214"/>
      <c r="EB192" s="214"/>
      <c r="EC192" s="214"/>
      <c r="ED192" s="214"/>
      <c r="EE192" s="214"/>
      <c r="EF192" s="214"/>
      <c r="EG192" s="214"/>
      <c r="EH192" s="214"/>
      <c r="EI192" s="214"/>
      <c r="EJ192" s="214"/>
      <c r="EK192" s="214"/>
      <c r="EL192" s="214"/>
      <c r="EM192" s="214"/>
      <c r="EN192" s="214"/>
      <c r="EO192" s="214"/>
      <c r="EP192" s="214"/>
      <c r="EQ192" s="214"/>
      <c r="ER192" s="214"/>
      <c r="ES192" s="214"/>
      <c r="ET192" s="214"/>
      <c r="EU192" s="214"/>
      <c r="EV192" s="214"/>
      <c r="EW192" s="214"/>
      <c r="EX192" s="214"/>
      <c r="EY192" s="214"/>
      <c r="EZ192" s="214"/>
      <c r="FA192" s="214"/>
      <c r="FB192" s="214"/>
      <c r="FC192" s="214"/>
      <c r="FD192" s="214"/>
      <c r="FE192" s="214"/>
      <c r="FF192" s="214"/>
      <c r="FG192" s="214"/>
      <c r="FH192" s="214"/>
      <c r="FI192" s="214"/>
      <c r="FJ192" s="214"/>
      <c r="FK192" s="214"/>
      <c r="FL192" s="214"/>
      <c r="FM192" s="214"/>
    </row>
    <row r="193" spans="1:169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214"/>
      <c r="AK193" s="214"/>
      <c r="AL193" s="214"/>
      <c r="AM193" s="214"/>
      <c r="AN193" s="214"/>
      <c r="AO193" s="214"/>
      <c r="AP193" s="214"/>
      <c r="AQ193" s="214"/>
      <c r="AR193" s="214"/>
      <c r="AS193" s="214"/>
      <c r="AT193" s="214"/>
      <c r="AU193" s="214"/>
      <c r="AV193" s="214"/>
      <c r="AW193" s="214"/>
      <c r="AX193" s="214"/>
      <c r="AY193" s="214"/>
      <c r="AZ193" s="214"/>
      <c r="BA193" s="214"/>
      <c r="BB193" s="214"/>
      <c r="BC193" s="214"/>
      <c r="BD193" s="214"/>
      <c r="BE193" s="214"/>
      <c r="BF193" s="214"/>
      <c r="BG193" s="214"/>
      <c r="BH193" s="214"/>
      <c r="BI193" s="214"/>
      <c r="BJ193" s="214"/>
      <c r="BK193" s="214"/>
      <c r="BL193" s="214"/>
      <c r="BM193" s="214"/>
      <c r="BN193" s="214"/>
      <c r="BO193" s="214"/>
      <c r="BP193" s="214"/>
      <c r="BQ193" s="214"/>
      <c r="BR193" s="214"/>
      <c r="BS193" s="214"/>
      <c r="BT193" s="214"/>
      <c r="BU193" s="214"/>
      <c r="BV193" s="214"/>
      <c r="BW193" s="214"/>
      <c r="BX193" s="214"/>
      <c r="BY193" s="214"/>
      <c r="BZ193" s="214"/>
      <c r="CA193" s="214"/>
      <c r="CB193" s="214"/>
      <c r="CC193" s="214"/>
      <c r="CD193" s="214"/>
      <c r="CE193" s="214"/>
      <c r="CF193" s="214"/>
      <c r="CG193" s="214"/>
      <c r="CH193" s="214"/>
      <c r="CI193" s="214"/>
      <c r="CJ193" s="214"/>
      <c r="CK193" s="214"/>
      <c r="CL193" s="214"/>
      <c r="CM193" s="214"/>
      <c r="CN193" s="214"/>
      <c r="CO193" s="214"/>
      <c r="CP193" s="214"/>
      <c r="CQ193" s="214"/>
      <c r="CR193" s="214"/>
      <c r="CS193" s="214"/>
      <c r="CT193" s="214"/>
      <c r="CU193" s="214"/>
      <c r="CV193" s="214"/>
      <c r="CW193" s="214"/>
      <c r="CX193" s="214"/>
      <c r="CY193" s="214"/>
      <c r="CZ193" s="214"/>
      <c r="DA193" s="214"/>
      <c r="DB193" s="214"/>
      <c r="DC193" s="214"/>
      <c r="DD193" s="214"/>
      <c r="DE193" s="214"/>
      <c r="DF193" s="214"/>
      <c r="DG193" s="214"/>
      <c r="DH193" s="214"/>
      <c r="DI193" s="214"/>
      <c r="DJ193" s="214"/>
      <c r="DK193" s="214"/>
      <c r="DL193" s="214"/>
      <c r="DM193" s="214"/>
      <c r="DN193" s="214"/>
      <c r="DO193" s="214"/>
      <c r="DP193" s="214"/>
      <c r="DQ193" s="214"/>
      <c r="DR193" s="214"/>
      <c r="DS193" s="214"/>
      <c r="DT193" s="214"/>
      <c r="DU193" s="214"/>
      <c r="DV193" s="214"/>
      <c r="DW193" s="214"/>
      <c r="DX193" s="214"/>
      <c r="DY193" s="214"/>
      <c r="DZ193" s="214"/>
      <c r="EA193" s="214"/>
      <c r="EB193" s="214"/>
      <c r="EC193" s="214"/>
      <c r="ED193" s="214"/>
      <c r="EE193" s="214"/>
      <c r="EF193" s="214"/>
      <c r="EG193" s="214"/>
      <c r="EH193" s="214"/>
      <c r="EI193" s="214"/>
      <c r="EJ193" s="214"/>
      <c r="EK193" s="214"/>
      <c r="EL193" s="214"/>
      <c r="EM193" s="214"/>
      <c r="EN193" s="214"/>
      <c r="EO193" s="214"/>
      <c r="EP193" s="214"/>
      <c r="EQ193" s="214"/>
      <c r="ER193" s="214"/>
      <c r="ES193" s="214"/>
      <c r="ET193" s="214"/>
      <c r="EU193" s="214"/>
      <c r="EV193" s="214"/>
      <c r="EW193" s="214"/>
      <c r="EX193" s="214"/>
      <c r="EY193" s="214"/>
      <c r="EZ193" s="214"/>
      <c r="FA193" s="214"/>
      <c r="FB193" s="214"/>
      <c r="FC193" s="214"/>
      <c r="FD193" s="214"/>
      <c r="FE193" s="214"/>
      <c r="FF193" s="214"/>
      <c r="FG193" s="214"/>
      <c r="FH193" s="214"/>
      <c r="FI193" s="214"/>
      <c r="FJ193" s="214"/>
      <c r="FK193" s="214"/>
      <c r="FL193" s="214"/>
      <c r="FM193" s="214"/>
    </row>
    <row r="194" spans="1:169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  <c r="AK194" s="214"/>
      <c r="AL194" s="214"/>
      <c r="AM194" s="214"/>
      <c r="AN194" s="214"/>
      <c r="AO194" s="214"/>
      <c r="AP194" s="214"/>
      <c r="AQ194" s="214"/>
      <c r="AR194" s="214"/>
      <c r="AS194" s="214"/>
      <c r="AT194" s="214"/>
      <c r="AU194" s="214"/>
      <c r="AV194" s="214"/>
      <c r="AW194" s="214"/>
      <c r="AX194" s="214"/>
      <c r="AY194" s="214"/>
      <c r="AZ194" s="214"/>
      <c r="BA194" s="214"/>
      <c r="BB194" s="214"/>
      <c r="BC194" s="214"/>
      <c r="BD194" s="214"/>
      <c r="BE194" s="214"/>
      <c r="BF194" s="214"/>
      <c r="BG194" s="214"/>
      <c r="BH194" s="214"/>
      <c r="BI194" s="214"/>
      <c r="BJ194" s="214"/>
      <c r="BK194" s="214"/>
      <c r="BL194" s="214"/>
      <c r="BM194" s="214"/>
      <c r="BN194" s="214"/>
      <c r="BO194" s="214"/>
      <c r="BP194" s="214"/>
      <c r="BQ194" s="214"/>
      <c r="BR194" s="214"/>
      <c r="BS194" s="214"/>
      <c r="BT194" s="214"/>
      <c r="BU194" s="214"/>
      <c r="BV194" s="214"/>
      <c r="BW194" s="214"/>
      <c r="BX194" s="214"/>
      <c r="BY194" s="214"/>
      <c r="BZ194" s="214"/>
      <c r="CA194" s="214"/>
      <c r="CB194" s="214"/>
      <c r="CC194" s="214"/>
      <c r="CD194" s="214"/>
      <c r="CE194" s="214"/>
      <c r="CF194" s="214"/>
      <c r="CG194" s="214"/>
      <c r="CH194" s="214"/>
      <c r="CI194" s="214"/>
      <c r="CJ194" s="214"/>
      <c r="CK194" s="214"/>
      <c r="CL194" s="214"/>
      <c r="CM194" s="214"/>
      <c r="CN194" s="214"/>
      <c r="CO194" s="214"/>
      <c r="CP194" s="214"/>
      <c r="CQ194" s="214"/>
      <c r="CR194" s="214"/>
      <c r="CS194" s="214"/>
      <c r="CT194" s="214"/>
      <c r="CU194" s="214"/>
      <c r="CV194" s="214"/>
      <c r="CW194" s="214"/>
      <c r="CX194" s="214"/>
      <c r="CY194" s="214"/>
      <c r="CZ194" s="214"/>
      <c r="DA194" s="214"/>
      <c r="DB194" s="214"/>
      <c r="DC194" s="214"/>
      <c r="DD194" s="214"/>
      <c r="DE194" s="214"/>
      <c r="DF194" s="214"/>
      <c r="DG194" s="214"/>
      <c r="DH194" s="214"/>
      <c r="DI194" s="214"/>
      <c r="DJ194" s="214"/>
      <c r="DK194" s="214"/>
      <c r="DL194" s="214"/>
      <c r="DM194" s="214"/>
      <c r="DN194" s="214"/>
      <c r="DO194" s="214"/>
      <c r="DP194" s="214"/>
      <c r="DQ194" s="214"/>
      <c r="DR194" s="214"/>
      <c r="DS194" s="214"/>
      <c r="DT194" s="214"/>
      <c r="DU194" s="214"/>
      <c r="DV194" s="214"/>
      <c r="DW194" s="214"/>
      <c r="DX194" s="214"/>
      <c r="DY194" s="214"/>
      <c r="DZ194" s="214"/>
      <c r="EA194" s="214"/>
      <c r="EB194" s="214"/>
      <c r="EC194" s="214"/>
      <c r="ED194" s="214"/>
      <c r="EE194" s="214"/>
      <c r="EF194" s="214"/>
      <c r="EG194" s="214"/>
      <c r="EH194" s="214"/>
      <c r="EI194" s="214"/>
      <c r="EJ194" s="214"/>
      <c r="EK194" s="214"/>
      <c r="EL194" s="214"/>
      <c r="EM194" s="214"/>
      <c r="EN194" s="214"/>
      <c r="EO194" s="214"/>
      <c r="EP194" s="214"/>
      <c r="EQ194" s="214"/>
      <c r="ER194" s="214"/>
      <c r="ES194" s="214"/>
      <c r="ET194" s="214"/>
      <c r="EU194" s="214"/>
      <c r="EV194" s="214"/>
      <c r="EW194" s="214"/>
      <c r="EX194" s="214"/>
      <c r="EY194" s="214"/>
      <c r="EZ194" s="214"/>
      <c r="FA194" s="214"/>
      <c r="FB194" s="214"/>
      <c r="FC194" s="214"/>
      <c r="FD194" s="214"/>
      <c r="FE194" s="214"/>
      <c r="FF194" s="214"/>
      <c r="FG194" s="214"/>
      <c r="FH194" s="214"/>
      <c r="FI194" s="214"/>
      <c r="FJ194" s="214"/>
      <c r="FK194" s="214"/>
      <c r="FL194" s="214"/>
      <c r="FM194" s="214"/>
    </row>
    <row r="195" spans="1:169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  <c r="V195" s="214"/>
      <c r="W195" s="214"/>
      <c r="X195" s="214"/>
      <c r="Y195" s="214"/>
      <c r="Z195" s="214"/>
      <c r="AA195" s="214"/>
      <c r="AB195" s="214"/>
      <c r="AC195" s="214"/>
      <c r="AD195" s="214"/>
      <c r="AE195" s="214"/>
      <c r="AF195" s="214"/>
      <c r="AG195" s="214"/>
      <c r="AH195" s="214"/>
      <c r="AI195" s="214"/>
      <c r="AJ195" s="214"/>
      <c r="AK195" s="214"/>
      <c r="AL195" s="214"/>
      <c r="AM195" s="214"/>
      <c r="AN195" s="214"/>
      <c r="AO195" s="214"/>
      <c r="AP195" s="214"/>
      <c r="AQ195" s="214"/>
      <c r="AR195" s="214"/>
      <c r="AS195" s="214"/>
      <c r="AT195" s="214"/>
      <c r="AU195" s="214"/>
      <c r="AV195" s="214"/>
      <c r="AW195" s="214"/>
      <c r="AX195" s="214"/>
      <c r="AY195" s="214"/>
      <c r="AZ195" s="214"/>
      <c r="BA195" s="214"/>
      <c r="BB195" s="214"/>
      <c r="BC195" s="214"/>
      <c r="BD195" s="214"/>
      <c r="BE195" s="214"/>
      <c r="BF195" s="214"/>
      <c r="BG195" s="214"/>
      <c r="BH195" s="214"/>
      <c r="BI195" s="214"/>
      <c r="BJ195" s="214"/>
      <c r="BK195" s="214"/>
      <c r="BL195" s="214"/>
      <c r="BM195" s="214"/>
      <c r="BN195" s="214"/>
      <c r="BO195" s="214"/>
      <c r="BP195" s="214"/>
      <c r="BQ195" s="214"/>
      <c r="BR195" s="214"/>
      <c r="BS195" s="214"/>
      <c r="BT195" s="214"/>
      <c r="BU195" s="214"/>
      <c r="BV195" s="214"/>
      <c r="BW195" s="214"/>
      <c r="BX195" s="214"/>
      <c r="BY195" s="214"/>
      <c r="BZ195" s="214"/>
      <c r="CA195" s="214"/>
      <c r="CB195" s="214"/>
      <c r="CC195" s="214"/>
      <c r="CD195" s="214"/>
      <c r="CE195" s="214"/>
      <c r="CF195" s="214"/>
      <c r="CG195" s="214"/>
      <c r="CH195" s="214"/>
      <c r="CI195" s="214"/>
      <c r="CJ195" s="214"/>
      <c r="CK195" s="214"/>
      <c r="CL195" s="214"/>
      <c r="CM195" s="214"/>
      <c r="CN195" s="214"/>
      <c r="CO195" s="214"/>
      <c r="CP195" s="214"/>
      <c r="CQ195" s="214"/>
      <c r="CR195" s="214"/>
      <c r="CS195" s="214"/>
      <c r="CT195" s="214"/>
      <c r="CU195" s="214"/>
      <c r="CV195" s="214"/>
      <c r="CW195" s="214"/>
      <c r="CX195" s="214"/>
      <c r="CY195" s="214"/>
      <c r="CZ195" s="214"/>
      <c r="DA195" s="214"/>
      <c r="DB195" s="214"/>
      <c r="DC195" s="214"/>
      <c r="DD195" s="214"/>
      <c r="DE195" s="214"/>
      <c r="DF195" s="214"/>
      <c r="DG195" s="214"/>
      <c r="DH195" s="214"/>
      <c r="DI195" s="214"/>
      <c r="DJ195" s="214"/>
      <c r="DK195" s="214"/>
      <c r="DL195" s="214"/>
      <c r="DM195" s="214"/>
      <c r="DN195" s="214"/>
      <c r="DO195" s="214"/>
      <c r="DP195" s="214"/>
      <c r="DQ195" s="214"/>
      <c r="DR195" s="214"/>
      <c r="DS195" s="214"/>
      <c r="DT195" s="214"/>
      <c r="DU195" s="214"/>
      <c r="DV195" s="214"/>
      <c r="DW195" s="214"/>
      <c r="DX195" s="214"/>
      <c r="DY195" s="214"/>
      <c r="DZ195" s="214"/>
      <c r="EA195" s="214"/>
      <c r="EB195" s="214"/>
      <c r="EC195" s="214"/>
      <c r="ED195" s="214"/>
      <c r="EE195" s="214"/>
      <c r="EF195" s="214"/>
      <c r="EG195" s="214"/>
      <c r="EH195" s="214"/>
      <c r="EI195" s="214"/>
      <c r="EJ195" s="214"/>
      <c r="EK195" s="214"/>
      <c r="EL195" s="214"/>
      <c r="EM195" s="214"/>
      <c r="EN195" s="214"/>
      <c r="EO195" s="214"/>
      <c r="EP195" s="214"/>
      <c r="EQ195" s="214"/>
      <c r="ER195" s="214"/>
      <c r="ES195" s="214"/>
      <c r="ET195" s="214"/>
      <c r="EU195" s="214"/>
      <c r="EV195" s="214"/>
      <c r="EW195" s="214"/>
      <c r="EX195" s="214"/>
      <c r="EY195" s="214"/>
      <c r="EZ195" s="214"/>
      <c r="FA195" s="214"/>
      <c r="FB195" s="214"/>
      <c r="FC195" s="214"/>
      <c r="FD195" s="214"/>
      <c r="FE195" s="214"/>
      <c r="FF195" s="214"/>
      <c r="FG195" s="214"/>
      <c r="FH195" s="214"/>
      <c r="FI195" s="214"/>
      <c r="FJ195" s="214"/>
      <c r="FK195" s="214"/>
      <c r="FL195" s="214"/>
      <c r="FM195" s="214"/>
    </row>
    <row r="196" spans="1:169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  <c r="Y196" s="214"/>
      <c r="Z196" s="214"/>
      <c r="AA196" s="214"/>
      <c r="AB196" s="214"/>
      <c r="AC196" s="214"/>
      <c r="AD196" s="214"/>
      <c r="AE196" s="214"/>
      <c r="AF196" s="214"/>
      <c r="AG196" s="214"/>
      <c r="AH196" s="214"/>
      <c r="AI196" s="214"/>
      <c r="AJ196" s="214"/>
      <c r="AK196" s="214"/>
      <c r="AL196" s="214"/>
      <c r="AM196" s="214"/>
      <c r="AN196" s="214"/>
      <c r="AO196" s="214"/>
      <c r="AP196" s="214"/>
      <c r="AQ196" s="214"/>
      <c r="AR196" s="214"/>
      <c r="AS196" s="214"/>
      <c r="AT196" s="214"/>
      <c r="AU196" s="214"/>
      <c r="AV196" s="214"/>
      <c r="AW196" s="214"/>
      <c r="AX196" s="214"/>
      <c r="AY196" s="214"/>
      <c r="AZ196" s="214"/>
      <c r="BA196" s="214"/>
      <c r="BB196" s="214"/>
      <c r="BC196" s="214"/>
      <c r="BD196" s="214"/>
      <c r="BE196" s="214"/>
      <c r="BF196" s="214"/>
      <c r="BG196" s="214"/>
      <c r="BH196" s="214"/>
      <c r="BI196" s="214"/>
      <c r="BJ196" s="214"/>
      <c r="BK196" s="214"/>
      <c r="BL196" s="214"/>
      <c r="BM196" s="214"/>
      <c r="BN196" s="214"/>
      <c r="BO196" s="214"/>
      <c r="BP196" s="214"/>
      <c r="BQ196" s="214"/>
      <c r="BR196" s="214"/>
      <c r="BS196" s="214"/>
      <c r="BT196" s="214"/>
      <c r="BU196" s="214"/>
      <c r="BV196" s="214"/>
      <c r="BW196" s="214"/>
      <c r="BX196" s="214"/>
      <c r="BY196" s="214"/>
      <c r="BZ196" s="214"/>
      <c r="CA196" s="214"/>
      <c r="CB196" s="214"/>
      <c r="CC196" s="214"/>
      <c r="CD196" s="214"/>
      <c r="CE196" s="214"/>
      <c r="CF196" s="214"/>
      <c r="CG196" s="214"/>
      <c r="CH196" s="214"/>
      <c r="CI196" s="214"/>
      <c r="CJ196" s="214"/>
      <c r="CK196" s="214"/>
      <c r="CL196" s="214"/>
      <c r="CM196" s="214"/>
      <c r="CN196" s="214"/>
      <c r="CO196" s="214"/>
      <c r="CP196" s="214"/>
      <c r="CQ196" s="214"/>
      <c r="CR196" s="214"/>
      <c r="CS196" s="214"/>
      <c r="CT196" s="214"/>
      <c r="CU196" s="214"/>
      <c r="CV196" s="214"/>
      <c r="CW196" s="214"/>
      <c r="CX196" s="214"/>
      <c r="CY196" s="214"/>
      <c r="CZ196" s="214"/>
      <c r="DA196" s="214"/>
      <c r="DB196" s="214"/>
      <c r="DC196" s="214"/>
      <c r="DD196" s="214"/>
      <c r="DE196" s="214"/>
      <c r="DF196" s="214"/>
      <c r="DG196" s="214"/>
      <c r="DH196" s="214"/>
      <c r="DI196" s="214"/>
      <c r="DJ196" s="214"/>
      <c r="DK196" s="214"/>
      <c r="DL196" s="214"/>
      <c r="DM196" s="214"/>
      <c r="DN196" s="214"/>
      <c r="DO196" s="214"/>
      <c r="DP196" s="214"/>
      <c r="DQ196" s="214"/>
      <c r="DR196" s="214"/>
      <c r="DS196" s="214"/>
      <c r="DT196" s="214"/>
      <c r="DU196" s="214"/>
      <c r="DV196" s="214"/>
      <c r="DW196" s="214"/>
      <c r="DX196" s="214"/>
      <c r="DY196" s="214"/>
      <c r="DZ196" s="214"/>
      <c r="EA196" s="214"/>
      <c r="EB196" s="214"/>
      <c r="EC196" s="214"/>
      <c r="ED196" s="214"/>
      <c r="EE196" s="214"/>
      <c r="EF196" s="214"/>
      <c r="EG196" s="214"/>
      <c r="EH196" s="214"/>
      <c r="EI196" s="214"/>
      <c r="EJ196" s="214"/>
      <c r="EK196" s="214"/>
      <c r="EL196" s="214"/>
      <c r="EM196" s="214"/>
      <c r="EN196" s="214"/>
      <c r="EO196" s="214"/>
      <c r="EP196" s="214"/>
      <c r="EQ196" s="214"/>
      <c r="ER196" s="214"/>
      <c r="ES196" s="214"/>
      <c r="ET196" s="214"/>
      <c r="EU196" s="214"/>
      <c r="EV196" s="214"/>
      <c r="EW196" s="214"/>
      <c r="EX196" s="214"/>
      <c r="EY196" s="214"/>
      <c r="EZ196" s="214"/>
      <c r="FA196" s="214"/>
      <c r="FB196" s="214"/>
      <c r="FC196" s="214"/>
      <c r="FD196" s="214"/>
      <c r="FE196" s="214"/>
      <c r="FF196" s="214"/>
      <c r="FG196" s="214"/>
      <c r="FH196" s="214"/>
      <c r="FI196" s="214"/>
      <c r="FJ196" s="214"/>
      <c r="FK196" s="214"/>
      <c r="FL196" s="214"/>
      <c r="FM196" s="214"/>
    </row>
    <row r="197" spans="1:169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  <c r="V197" s="214"/>
      <c r="W197" s="214"/>
      <c r="X197" s="214"/>
      <c r="Y197" s="214"/>
      <c r="Z197" s="214"/>
      <c r="AA197" s="214"/>
      <c r="AB197" s="214"/>
      <c r="AC197" s="214"/>
      <c r="AD197" s="214"/>
      <c r="AE197" s="214"/>
      <c r="AF197" s="214"/>
      <c r="AG197" s="214"/>
      <c r="AH197" s="214"/>
      <c r="AI197" s="214"/>
      <c r="AJ197" s="214"/>
      <c r="AK197" s="214"/>
      <c r="AL197" s="214"/>
      <c r="AM197" s="214"/>
      <c r="AN197" s="214"/>
      <c r="AO197" s="214"/>
      <c r="AP197" s="214"/>
      <c r="AQ197" s="214"/>
      <c r="AR197" s="214"/>
      <c r="AS197" s="214"/>
      <c r="AT197" s="214"/>
      <c r="AU197" s="214"/>
      <c r="AV197" s="214"/>
      <c r="AW197" s="214"/>
      <c r="AX197" s="214"/>
      <c r="AY197" s="214"/>
      <c r="AZ197" s="214"/>
      <c r="BA197" s="214"/>
      <c r="BB197" s="214"/>
      <c r="BC197" s="214"/>
      <c r="BD197" s="214"/>
      <c r="BE197" s="214"/>
      <c r="BF197" s="214"/>
      <c r="BG197" s="214"/>
      <c r="BH197" s="214"/>
      <c r="BI197" s="214"/>
      <c r="BJ197" s="214"/>
      <c r="BK197" s="214"/>
      <c r="BL197" s="214"/>
      <c r="BM197" s="214"/>
      <c r="BN197" s="214"/>
      <c r="BO197" s="214"/>
      <c r="BP197" s="214"/>
      <c r="BQ197" s="214"/>
      <c r="BR197" s="214"/>
      <c r="BS197" s="214"/>
      <c r="BT197" s="214"/>
      <c r="BU197" s="214"/>
      <c r="BV197" s="214"/>
      <c r="BW197" s="214"/>
      <c r="BX197" s="214"/>
      <c r="BY197" s="214"/>
      <c r="BZ197" s="214"/>
      <c r="CA197" s="214"/>
      <c r="CB197" s="214"/>
      <c r="CC197" s="214"/>
      <c r="CD197" s="214"/>
      <c r="CE197" s="214"/>
      <c r="CF197" s="214"/>
      <c r="CG197" s="214"/>
      <c r="CH197" s="214"/>
      <c r="CI197" s="214"/>
      <c r="CJ197" s="214"/>
      <c r="CK197" s="214"/>
      <c r="CL197" s="214"/>
      <c r="CM197" s="214"/>
      <c r="CN197" s="214"/>
      <c r="CO197" s="214"/>
      <c r="CP197" s="214"/>
      <c r="CQ197" s="214"/>
      <c r="CR197" s="214"/>
      <c r="CS197" s="214"/>
      <c r="CT197" s="214"/>
      <c r="CU197" s="214"/>
      <c r="CV197" s="214"/>
      <c r="CW197" s="214"/>
      <c r="CX197" s="214"/>
      <c r="CY197" s="214"/>
      <c r="CZ197" s="214"/>
      <c r="DA197" s="214"/>
      <c r="DB197" s="214"/>
      <c r="DC197" s="214"/>
      <c r="DD197" s="214"/>
      <c r="DE197" s="214"/>
      <c r="DF197" s="214"/>
      <c r="DG197" s="214"/>
      <c r="DH197" s="214"/>
      <c r="DI197" s="214"/>
      <c r="DJ197" s="214"/>
      <c r="DK197" s="214"/>
      <c r="DL197" s="214"/>
      <c r="DM197" s="214"/>
      <c r="DN197" s="214"/>
      <c r="DO197" s="214"/>
      <c r="DP197" s="214"/>
      <c r="DQ197" s="214"/>
      <c r="DR197" s="214"/>
      <c r="DS197" s="214"/>
      <c r="DT197" s="214"/>
      <c r="DU197" s="214"/>
      <c r="DV197" s="214"/>
      <c r="DW197" s="214"/>
      <c r="DX197" s="214"/>
      <c r="DY197" s="214"/>
      <c r="DZ197" s="214"/>
      <c r="EA197" s="214"/>
      <c r="EB197" s="214"/>
      <c r="EC197" s="214"/>
      <c r="ED197" s="214"/>
      <c r="EE197" s="214"/>
      <c r="EF197" s="214"/>
      <c r="EG197" s="214"/>
      <c r="EH197" s="214"/>
      <c r="EI197" s="214"/>
      <c r="EJ197" s="214"/>
      <c r="EK197" s="214"/>
      <c r="EL197" s="214"/>
      <c r="EM197" s="214"/>
      <c r="EN197" s="214"/>
      <c r="EO197" s="214"/>
      <c r="EP197" s="214"/>
      <c r="EQ197" s="214"/>
      <c r="ER197" s="214"/>
      <c r="ES197" s="214"/>
      <c r="ET197" s="214"/>
      <c r="EU197" s="214"/>
      <c r="EV197" s="214"/>
      <c r="EW197" s="214"/>
      <c r="EX197" s="214"/>
      <c r="EY197" s="214"/>
      <c r="EZ197" s="214"/>
      <c r="FA197" s="214"/>
      <c r="FB197" s="214"/>
      <c r="FC197" s="214"/>
      <c r="FD197" s="214"/>
      <c r="FE197" s="214"/>
      <c r="FF197" s="214"/>
      <c r="FG197" s="214"/>
      <c r="FH197" s="214"/>
      <c r="FI197" s="214"/>
      <c r="FJ197" s="214"/>
      <c r="FK197" s="214"/>
      <c r="FL197" s="214"/>
      <c r="FM197" s="214"/>
    </row>
    <row r="198" spans="1:169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  <c r="V198" s="214"/>
      <c r="W198" s="214"/>
      <c r="X198" s="214"/>
      <c r="Y198" s="214"/>
      <c r="Z198" s="214"/>
      <c r="AA198" s="214"/>
      <c r="AB198" s="214"/>
      <c r="AC198" s="214"/>
      <c r="AD198" s="214"/>
      <c r="AE198" s="214"/>
      <c r="AF198" s="214"/>
      <c r="AG198" s="214"/>
      <c r="AH198" s="214"/>
      <c r="AI198" s="214"/>
      <c r="AJ198" s="214"/>
      <c r="AK198" s="214"/>
      <c r="AL198" s="214"/>
      <c r="AM198" s="214"/>
      <c r="AN198" s="214"/>
      <c r="AO198" s="214"/>
      <c r="AP198" s="214"/>
      <c r="AQ198" s="214"/>
      <c r="AR198" s="214"/>
      <c r="AS198" s="214"/>
      <c r="AT198" s="214"/>
      <c r="AU198" s="214"/>
      <c r="AV198" s="214"/>
      <c r="AW198" s="214"/>
      <c r="AX198" s="214"/>
      <c r="AY198" s="214"/>
      <c r="AZ198" s="214"/>
      <c r="BA198" s="214"/>
      <c r="BB198" s="214"/>
      <c r="BC198" s="214"/>
      <c r="BD198" s="214"/>
      <c r="BE198" s="214"/>
      <c r="BF198" s="214"/>
      <c r="BG198" s="214"/>
      <c r="BH198" s="214"/>
      <c r="BI198" s="214"/>
      <c r="BJ198" s="214"/>
      <c r="BK198" s="214"/>
      <c r="BL198" s="214"/>
      <c r="BM198" s="214"/>
      <c r="BN198" s="214"/>
      <c r="BO198" s="214"/>
      <c r="BP198" s="214"/>
      <c r="BQ198" s="214"/>
      <c r="BR198" s="214"/>
      <c r="BS198" s="214"/>
      <c r="BT198" s="214"/>
      <c r="BU198" s="214"/>
      <c r="BV198" s="214"/>
      <c r="BW198" s="214"/>
      <c r="BX198" s="214"/>
      <c r="BY198" s="214"/>
      <c r="BZ198" s="214"/>
      <c r="CA198" s="214"/>
      <c r="CB198" s="214"/>
      <c r="CC198" s="214"/>
      <c r="CD198" s="214"/>
      <c r="CE198" s="214"/>
      <c r="CF198" s="214"/>
      <c r="CG198" s="214"/>
      <c r="CH198" s="214"/>
      <c r="CI198" s="214"/>
      <c r="CJ198" s="214"/>
      <c r="CK198" s="214"/>
      <c r="CL198" s="214"/>
      <c r="CM198" s="214"/>
      <c r="CN198" s="214"/>
      <c r="CO198" s="214"/>
      <c r="CP198" s="214"/>
      <c r="CQ198" s="214"/>
      <c r="CR198" s="214"/>
      <c r="CS198" s="214"/>
      <c r="CT198" s="214"/>
      <c r="CU198" s="214"/>
      <c r="CV198" s="214"/>
      <c r="CW198" s="214"/>
      <c r="CX198" s="214"/>
      <c r="CY198" s="214"/>
      <c r="CZ198" s="214"/>
      <c r="DA198" s="214"/>
      <c r="DB198" s="214"/>
      <c r="DC198" s="214"/>
      <c r="DD198" s="214"/>
      <c r="DE198" s="214"/>
      <c r="DF198" s="214"/>
      <c r="DG198" s="214"/>
      <c r="DH198" s="214"/>
      <c r="DI198" s="214"/>
      <c r="DJ198" s="214"/>
      <c r="DK198" s="214"/>
      <c r="DL198" s="214"/>
      <c r="DM198" s="214"/>
      <c r="DN198" s="214"/>
      <c r="DO198" s="214"/>
      <c r="DP198" s="214"/>
      <c r="DQ198" s="214"/>
      <c r="DR198" s="214"/>
      <c r="DS198" s="214"/>
      <c r="DT198" s="214"/>
      <c r="DU198" s="214"/>
      <c r="DV198" s="214"/>
      <c r="DW198" s="214"/>
      <c r="DX198" s="214"/>
      <c r="DY198" s="214"/>
      <c r="DZ198" s="214"/>
      <c r="EA198" s="214"/>
      <c r="EB198" s="214"/>
      <c r="EC198" s="214"/>
      <c r="ED198" s="214"/>
      <c r="EE198" s="214"/>
      <c r="EF198" s="214"/>
      <c r="EG198" s="214"/>
      <c r="EH198" s="214"/>
      <c r="EI198" s="214"/>
      <c r="EJ198" s="214"/>
      <c r="EK198" s="214"/>
      <c r="EL198" s="214"/>
      <c r="EM198" s="214"/>
      <c r="EN198" s="214"/>
      <c r="EO198" s="214"/>
      <c r="EP198" s="214"/>
      <c r="EQ198" s="214"/>
      <c r="ER198" s="214"/>
      <c r="ES198" s="214"/>
      <c r="ET198" s="214"/>
      <c r="EU198" s="214"/>
      <c r="EV198" s="214"/>
      <c r="EW198" s="214"/>
      <c r="EX198" s="214"/>
      <c r="EY198" s="214"/>
      <c r="EZ198" s="214"/>
      <c r="FA198" s="214"/>
      <c r="FB198" s="214"/>
      <c r="FC198" s="214"/>
      <c r="FD198" s="214"/>
      <c r="FE198" s="214"/>
      <c r="FF198" s="214"/>
      <c r="FG198" s="214"/>
      <c r="FH198" s="214"/>
      <c r="FI198" s="214"/>
      <c r="FJ198" s="214"/>
      <c r="FK198" s="214"/>
      <c r="FL198" s="214"/>
      <c r="FM198" s="214"/>
    </row>
    <row r="199" spans="1:169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  <c r="V199" s="214"/>
      <c r="W199" s="214"/>
      <c r="X199" s="214"/>
      <c r="Y199" s="214"/>
      <c r="Z199" s="214"/>
      <c r="AA199" s="214"/>
      <c r="AB199" s="214"/>
      <c r="AC199" s="214"/>
      <c r="AD199" s="214"/>
      <c r="AE199" s="214"/>
      <c r="AF199" s="214"/>
      <c r="AG199" s="214"/>
      <c r="AH199" s="214"/>
      <c r="AI199" s="214"/>
      <c r="AJ199" s="214"/>
      <c r="AK199" s="214"/>
      <c r="AL199" s="214"/>
      <c r="AM199" s="214"/>
      <c r="AN199" s="214"/>
      <c r="AO199" s="214"/>
      <c r="AP199" s="214"/>
      <c r="AQ199" s="214"/>
      <c r="AR199" s="214"/>
      <c r="AS199" s="214"/>
      <c r="AT199" s="214"/>
      <c r="AU199" s="214"/>
      <c r="AV199" s="214"/>
      <c r="AW199" s="214"/>
      <c r="AX199" s="214"/>
      <c r="AY199" s="214"/>
      <c r="AZ199" s="214"/>
      <c r="BA199" s="214"/>
      <c r="BB199" s="214"/>
      <c r="BC199" s="214"/>
      <c r="BD199" s="214"/>
      <c r="BE199" s="214"/>
      <c r="BF199" s="214"/>
      <c r="BG199" s="214"/>
      <c r="BH199" s="214"/>
      <c r="BI199" s="214"/>
      <c r="BJ199" s="214"/>
      <c r="BK199" s="214"/>
      <c r="BL199" s="214"/>
      <c r="BM199" s="214"/>
      <c r="BN199" s="214"/>
      <c r="BO199" s="214"/>
      <c r="BP199" s="214"/>
      <c r="BQ199" s="214"/>
      <c r="BR199" s="214"/>
      <c r="BS199" s="214"/>
      <c r="BT199" s="214"/>
      <c r="BU199" s="214"/>
      <c r="BV199" s="214"/>
      <c r="BW199" s="214"/>
      <c r="BX199" s="214"/>
      <c r="BY199" s="214"/>
      <c r="BZ199" s="214"/>
      <c r="CA199" s="214"/>
      <c r="CB199" s="214"/>
      <c r="CC199" s="214"/>
      <c r="CD199" s="214"/>
      <c r="CE199" s="214"/>
      <c r="CF199" s="214"/>
      <c r="CG199" s="214"/>
      <c r="CH199" s="214"/>
      <c r="CI199" s="214"/>
      <c r="CJ199" s="214"/>
      <c r="CK199" s="214"/>
      <c r="CL199" s="214"/>
      <c r="CM199" s="214"/>
      <c r="CN199" s="214"/>
      <c r="CO199" s="214"/>
      <c r="CP199" s="214"/>
      <c r="CQ199" s="214"/>
      <c r="CR199" s="214"/>
      <c r="CS199" s="214"/>
      <c r="CT199" s="214"/>
      <c r="CU199" s="214"/>
      <c r="CV199" s="214"/>
      <c r="CW199" s="214"/>
      <c r="CX199" s="214"/>
      <c r="CY199" s="214"/>
      <c r="CZ199" s="214"/>
      <c r="DA199" s="214"/>
      <c r="DB199" s="214"/>
      <c r="DC199" s="214"/>
      <c r="DD199" s="214"/>
      <c r="DE199" s="214"/>
      <c r="DF199" s="214"/>
      <c r="DG199" s="214"/>
      <c r="DH199" s="214"/>
      <c r="DI199" s="214"/>
      <c r="DJ199" s="214"/>
      <c r="DK199" s="214"/>
      <c r="DL199" s="214"/>
      <c r="DM199" s="214"/>
      <c r="DN199" s="214"/>
      <c r="DO199" s="214"/>
      <c r="DP199" s="214"/>
      <c r="DQ199" s="214"/>
      <c r="DR199" s="214"/>
      <c r="DS199" s="214"/>
      <c r="DT199" s="214"/>
      <c r="DU199" s="214"/>
      <c r="DV199" s="214"/>
      <c r="DW199" s="214"/>
      <c r="DX199" s="214"/>
      <c r="DY199" s="214"/>
      <c r="DZ199" s="214"/>
      <c r="EA199" s="214"/>
      <c r="EB199" s="214"/>
      <c r="EC199" s="214"/>
      <c r="ED199" s="214"/>
      <c r="EE199" s="214"/>
      <c r="EF199" s="214"/>
      <c r="EG199" s="214"/>
      <c r="EH199" s="214"/>
      <c r="EI199" s="214"/>
      <c r="EJ199" s="214"/>
      <c r="EK199" s="214"/>
      <c r="EL199" s="214"/>
      <c r="EM199" s="214"/>
      <c r="EN199" s="214"/>
      <c r="EO199" s="214"/>
      <c r="EP199" s="214"/>
      <c r="EQ199" s="214"/>
      <c r="ER199" s="214"/>
      <c r="ES199" s="214"/>
      <c r="ET199" s="214"/>
      <c r="EU199" s="214"/>
      <c r="EV199" s="214"/>
      <c r="EW199" s="214"/>
      <c r="EX199" s="214"/>
      <c r="EY199" s="214"/>
      <c r="EZ199" s="214"/>
      <c r="FA199" s="214"/>
      <c r="FB199" s="214"/>
      <c r="FC199" s="214"/>
      <c r="FD199" s="214"/>
      <c r="FE199" s="214"/>
      <c r="FF199" s="214"/>
      <c r="FG199" s="214"/>
      <c r="FH199" s="214"/>
      <c r="FI199" s="214"/>
      <c r="FJ199" s="214"/>
      <c r="FK199" s="214"/>
      <c r="FL199" s="214"/>
      <c r="FM199" s="214"/>
    </row>
    <row r="200" spans="1:169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  <c r="V200" s="214"/>
      <c r="W200" s="214"/>
      <c r="X200" s="214"/>
      <c r="Y200" s="214"/>
      <c r="Z200" s="214"/>
      <c r="AA200" s="214"/>
      <c r="AB200" s="214"/>
      <c r="AC200" s="214"/>
      <c r="AD200" s="214"/>
      <c r="AE200" s="214"/>
      <c r="AF200" s="214"/>
      <c r="AG200" s="214"/>
      <c r="AH200" s="214"/>
      <c r="AI200" s="214"/>
      <c r="AJ200" s="214"/>
      <c r="AK200" s="214"/>
      <c r="AL200" s="214"/>
      <c r="AM200" s="214"/>
      <c r="AN200" s="214"/>
      <c r="AO200" s="214"/>
      <c r="AP200" s="214"/>
      <c r="AQ200" s="214"/>
      <c r="AR200" s="214"/>
      <c r="AS200" s="214"/>
      <c r="AT200" s="214"/>
      <c r="AU200" s="214"/>
      <c r="AV200" s="214"/>
      <c r="AW200" s="214"/>
      <c r="AX200" s="214"/>
      <c r="AY200" s="214"/>
      <c r="AZ200" s="214"/>
      <c r="BA200" s="214"/>
      <c r="BB200" s="214"/>
      <c r="BC200" s="214"/>
      <c r="BD200" s="214"/>
      <c r="BE200" s="214"/>
      <c r="BF200" s="214"/>
      <c r="BG200" s="214"/>
      <c r="BH200" s="214"/>
      <c r="BI200" s="214"/>
      <c r="BJ200" s="214"/>
      <c r="BK200" s="214"/>
      <c r="BL200" s="214"/>
      <c r="BM200" s="214"/>
      <c r="BN200" s="214"/>
      <c r="BO200" s="214"/>
      <c r="BP200" s="214"/>
      <c r="BQ200" s="214"/>
      <c r="BR200" s="214"/>
      <c r="BS200" s="214"/>
      <c r="BT200" s="214"/>
      <c r="BU200" s="214"/>
      <c r="BV200" s="214"/>
      <c r="BW200" s="214"/>
      <c r="BX200" s="214"/>
      <c r="BY200" s="214"/>
      <c r="BZ200" s="214"/>
      <c r="CA200" s="214"/>
      <c r="CB200" s="214"/>
      <c r="CC200" s="214"/>
      <c r="CD200" s="214"/>
      <c r="CE200" s="214"/>
      <c r="CF200" s="214"/>
      <c r="CG200" s="214"/>
      <c r="CH200" s="214"/>
      <c r="CI200" s="214"/>
      <c r="CJ200" s="214"/>
      <c r="CK200" s="214"/>
      <c r="CL200" s="214"/>
      <c r="CM200" s="214"/>
      <c r="CN200" s="214"/>
      <c r="CO200" s="214"/>
      <c r="CP200" s="214"/>
      <c r="CQ200" s="214"/>
      <c r="CR200" s="214"/>
      <c r="CS200" s="214"/>
      <c r="CT200" s="214"/>
      <c r="CU200" s="214"/>
      <c r="CV200" s="214"/>
      <c r="CW200" s="214"/>
      <c r="CX200" s="214"/>
      <c r="CY200" s="214"/>
      <c r="CZ200" s="214"/>
      <c r="DA200" s="214"/>
      <c r="DB200" s="214"/>
      <c r="DC200" s="214"/>
      <c r="DD200" s="214"/>
      <c r="DE200" s="214"/>
      <c r="DF200" s="214"/>
      <c r="DG200" s="214"/>
      <c r="DH200" s="214"/>
      <c r="DI200" s="214"/>
      <c r="DJ200" s="214"/>
      <c r="DK200" s="214"/>
      <c r="DL200" s="214"/>
      <c r="DM200" s="214"/>
      <c r="DN200" s="214"/>
      <c r="DO200" s="214"/>
      <c r="DP200" s="214"/>
      <c r="DQ200" s="214"/>
      <c r="DR200" s="214"/>
      <c r="DS200" s="214"/>
      <c r="DT200" s="214"/>
      <c r="DU200" s="214"/>
      <c r="DV200" s="214"/>
      <c r="DW200" s="214"/>
      <c r="DX200" s="214"/>
      <c r="DY200" s="214"/>
      <c r="DZ200" s="214"/>
      <c r="EA200" s="214"/>
      <c r="EB200" s="214"/>
      <c r="EC200" s="214"/>
      <c r="ED200" s="214"/>
      <c r="EE200" s="214"/>
      <c r="EF200" s="214"/>
      <c r="EG200" s="214"/>
      <c r="EH200" s="214"/>
      <c r="EI200" s="214"/>
      <c r="EJ200" s="214"/>
      <c r="EK200" s="214"/>
      <c r="EL200" s="214"/>
      <c r="EM200" s="214"/>
      <c r="EN200" s="214"/>
      <c r="EO200" s="214"/>
      <c r="EP200" s="214"/>
      <c r="EQ200" s="214"/>
      <c r="ER200" s="214"/>
      <c r="ES200" s="214"/>
      <c r="ET200" s="214"/>
      <c r="EU200" s="214"/>
      <c r="EV200" s="214"/>
      <c r="EW200" s="214"/>
      <c r="EX200" s="214"/>
      <c r="EY200" s="214"/>
      <c r="EZ200" s="214"/>
      <c r="FA200" s="214"/>
      <c r="FB200" s="214"/>
      <c r="FC200" s="214"/>
      <c r="FD200" s="214"/>
      <c r="FE200" s="214"/>
      <c r="FF200" s="214"/>
      <c r="FG200" s="214"/>
      <c r="FH200" s="214"/>
      <c r="FI200" s="214"/>
      <c r="FJ200" s="214"/>
      <c r="FK200" s="214"/>
      <c r="FL200" s="214"/>
      <c r="FM200" s="214"/>
    </row>
    <row r="201" spans="1:169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  <c r="V201" s="214"/>
      <c r="W201" s="214"/>
      <c r="X201" s="214"/>
      <c r="Y201" s="214"/>
      <c r="Z201" s="214"/>
      <c r="AA201" s="214"/>
      <c r="AB201" s="214"/>
      <c r="AC201" s="214"/>
      <c r="AD201" s="214"/>
      <c r="AE201" s="214"/>
      <c r="AF201" s="214"/>
      <c r="AG201" s="214"/>
      <c r="AH201" s="214"/>
      <c r="AI201" s="214"/>
      <c r="AJ201" s="214"/>
      <c r="AK201" s="214"/>
      <c r="AL201" s="214"/>
      <c r="AM201" s="214"/>
      <c r="AN201" s="214"/>
      <c r="AO201" s="214"/>
      <c r="AP201" s="214"/>
      <c r="AQ201" s="214"/>
      <c r="AR201" s="214"/>
      <c r="AS201" s="214"/>
      <c r="AT201" s="214"/>
      <c r="AU201" s="214"/>
      <c r="AV201" s="214"/>
      <c r="AW201" s="214"/>
      <c r="AX201" s="214"/>
      <c r="AY201" s="214"/>
      <c r="AZ201" s="214"/>
      <c r="BA201" s="214"/>
      <c r="BB201" s="214"/>
      <c r="BC201" s="214"/>
      <c r="BD201" s="214"/>
      <c r="BE201" s="214"/>
      <c r="BF201" s="214"/>
      <c r="BG201" s="214"/>
      <c r="BH201" s="214"/>
      <c r="BI201" s="214"/>
      <c r="BJ201" s="214"/>
      <c r="BK201" s="214"/>
      <c r="BL201" s="214"/>
      <c r="BM201" s="214"/>
      <c r="BN201" s="214"/>
      <c r="BO201" s="214"/>
      <c r="BP201" s="214"/>
      <c r="BQ201" s="214"/>
      <c r="BR201" s="214"/>
      <c r="BS201" s="214"/>
      <c r="BT201" s="214"/>
      <c r="BU201" s="214"/>
      <c r="BV201" s="214"/>
      <c r="BW201" s="214"/>
      <c r="BX201" s="214"/>
      <c r="BY201" s="214"/>
      <c r="BZ201" s="214"/>
      <c r="CA201" s="214"/>
      <c r="CB201" s="214"/>
      <c r="CC201" s="214"/>
      <c r="CD201" s="214"/>
      <c r="CE201" s="214"/>
      <c r="CF201" s="214"/>
      <c r="CG201" s="214"/>
      <c r="CH201" s="214"/>
      <c r="CI201" s="214"/>
      <c r="CJ201" s="214"/>
      <c r="CK201" s="214"/>
      <c r="CL201" s="214"/>
      <c r="CM201" s="214"/>
      <c r="CN201" s="214"/>
      <c r="CO201" s="214"/>
      <c r="CP201" s="214"/>
      <c r="CQ201" s="214"/>
      <c r="CR201" s="214"/>
      <c r="CS201" s="214"/>
      <c r="CT201" s="214"/>
      <c r="CU201" s="214"/>
      <c r="CV201" s="214"/>
      <c r="CW201" s="214"/>
      <c r="CX201" s="214"/>
      <c r="CY201" s="214"/>
      <c r="CZ201" s="214"/>
      <c r="DA201" s="214"/>
      <c r="DB201" s="214"/>
      <c r="DC201" s="214"/>
      <c r="DD201" s="214"/>
      <c r="DE201" s="214"/>
      <c r="DF201" s="214"/>
      <c r="DG201" s="214"/>
      <c r="DH201" s="214"/>
      <c r="DI201" s="214"/>
      <c r="DJ201" s="214"/>
      <c r="DK201" s="214"/>
      <c r="DL201" s="214"/>
      <c r="DM201" s="214"/>
      <c r="DN201" s="214"/>
      <c r="DO201" s="214"/>
      <c r="DP201" s="214"/>
      <c r="DQ201" s="214"/>
      <c r="DR201" s="214"/>
      <c r="DS201" s="214"/>
      <c r="DT201" s="214"/>
      <c r="DU201" s="214"/>
      <c r="DV201" s="214"/>
      <c r="DW201" s="214"/>
      <c r="DX201" s="214"/>
      <c r="DY201" s="214"/>
      <c r="DZ201" s="214"/>
      <c r="EA201" s="214"/>
      <c r="EB201" s="214"/>
      <c r="EC201" s="214"/>
      <c r="ED201" s="214"/>
      <c r="EE201" s="214"/>
      <c r="EF201" s="214"/>
      <c r="EG201" s="214"/>
      <c r="EH201" s="214"/>
      <c r="EI201" s="214"/>
      <c r="EJ201" s="214"/>
      <c r="EK201" s="214"/>
      <c r="EL201" s="214"/>
      <c r="EM201" s="214"/>
      <c r="EN201" s="214"/>
      <c r="EO201" s="214"/>
      <c r="EP201" s="214"/>
      <c r="EQ201" s="214"/>
      <c r="ER201" s="214"/>
      <c r="ES201" s="214"/>
      <c r="ET201" s="214"/>
      <c r="EU201" s="214"/>
      <c r="EV201" s="214"/>
      <c r="EW201" s="214"/>
      <c r="EX201" s="214"/>
      <c r="EY201" s="214"/>
      <c r="EZ201" s="214"/>
      <c r="FA201" s="214"/>
      <c r="FB201" s="214"/>
      <c r="FC201" s="214"/>
      <c r="FD201" s="214"/>
      <c r="FE201" s="214"/>
      <c r="FF201" s="214"/>
      <c r="FG201" s="214"/>
      <c r="FH201" s="214"/>
      <c r="FI201" s="214"/>
      <c r="FJ201" s="214"/>
      <c r="FK201" s="214"/>
      <c r="FL201" s="214"/>
      <c r="FM201" s="214"/>
    </row>
    <row r="202" spans="1:169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  <c r="V202" s="214"/>
      <c r="W202" s="214"/>
      <c r="X202" s="214"/>
      <c r="Y202" s="214"/>
      <c r="Z202" s="214"/>
      <c r="AA202" s="214"/>
      <c r="AB202" s="214"/>
      <c r="AC202" s="214"/>
      <c r="AD202" s="214"/>
      <c r="AE202" s="214"/>
      <c r="AF202" s="214"/>
      <c r="AG202" s="214"/>
      <c r="AH202" s="214"/>
      <c r="AI202" s="214"/>
      <c r="AJ202" s="214"/>
      <c r="AK202" s="214"/>
      <c r="AL202" s="214"/>
      <c r="AM202" s="214"/>
      <c r="AN202" s="214"/>
      <c r="AO202" s="214"/>
      <c r="AP202" s="214"/>
      <c r="AQ202" s="214"/>
      <c r="AR202" s="214"/>
      <c r="AS202" s="214"/>
      <c r="AT202" s="214"/>
      <c r="AU202" s="214"/>
      <c r="AV202" s="214"/>
      <c r="AW202" s="214"/>
      <c r="AX202" s="214"/>
      <c r="AY202" s="214"/>
      <c r="AZ202" s="214"/>
      <c r="BA202" s="214"/>
      <c r="BB202" s="214"/>
      <c r="BC202" s="214"/>
      <c r="BD202" s="214"/>
      <c r="BE202" s="214"/>
      <c r="BF202" s="214"/>
      <c r="BG202" s="214"/>
      <c r="BH202" s="214"/>
      <c r="BI202" s="214"/>
      <c r="BJ202" s="214"/>
      <c r="BK202" s="214"/>
      <c r="BL202" s="214"/>
      <c r="BM202" s="214"/>
      <c r="BN202" s="214"/>
      <c r="BO202" s="214"/>
      <c r="BP202" s="214"/>
      <c r="BQ202" s="214"/>
      <c r="BR202" s="214"/>
      <c r="BS202" s="214"/>
      <c r="BT202" s="214"/>
      <c r="BU202" s="214"/>
      <c r="BV202" s="214"/>
      <c r="BW202" s="214"/>
      <c r="BX202" s="214"/>
      <c r="BY202" s="214"/>
      <c r="BZ202" s="214"/>
      <c r="CA202" s="214"/>
      <c r="CB202" s="214"/>
      <c r="CC202" s="214"/>
      <c r="CD202" s="214"/>
      <c r="CE202" s="214"/>
      <c r="CF202" s="214"/>
      <c r="CG202" s="214"/>
      <c r="CH202" s="214"/>
      <c r="CI202" s="214"/>
      <c r="CJ202" s="214"/>
      <c r="CK202" s="214"/>
      <c r="CL202" s="214"/>
      <c r="CM202" s="214"/>
      <c r="CN202" s="214"/>
      <c r="CO202" s="214"/>
      <c r="CP202" s="214"/>
      <c r="CQ202" s="214"/>
      <c r="CR202" s="214"/>
      <c r="CS202" s="214"/>
      <c r="CT202" s="214"/>
      <c r="CU202" s="214"/>
      <c r="CV202" s="214"/>
      <c r="CW202" s="214"/>
      <c r="CX202" s="214"/>
      <c r="CY202" s="214"/>
      <c r="CZ202" s="214"/>
      <c r="DA202" s="214"/>
      <c r="DB202" s="214"/>
      <c r="DC202" s="214"/>
      <c r="DD202" s="214"/>
      <c r="DE202" s="214"/>
      <c r="DF202" s="214"/>
      <c r="DG202" s="214"/>
      <c r="DH202" s="214"/>
      <c r="DI202" s="214"/>
      <c r="DJ202" s="214"/>
      <c r="DK202" s="214"/>
      <c r="DL202" s="214"/>
      <c r="DM202" s="214"/>
      <c r="DN202" s="214"/>
      <c r="DO202" s="214"/>
      <c r="DP202" s="214"/>
      <c r="DQ202" s="214"/>
      <c r="DR202" s="214"/>
      <c r="DS202" s="214"/>
      <c r="DT202" s="214"/>
      <c r="DU202" s="214"/>
      <c r="DV202" s="214"/>
      <c r="DW202" s="214"/>
      <c r="DX202" s="214"/>
      <c r="DY202" s="214"/>
      <c r="DZ202" s="214"/>
      <c r="EA202" s="214"/>
      <c r="EB202" s="214"/>
      <c r="EC202" s="214"/>
      <c r="ED202" s="214"/>
      <c r="EE202" s="214"/>
      <c r="EF202" s="214"/>
      <c r="EG202" s="214"/>
      <c r="EH202" s="214"/>
      <c r="EI202" s="214"/>
      <c r="EJ202" s="214"/>
      <c r="EK202" s="214"/>
      <c r="EL202" s="214"/>
      <c r="EM202" s="214"/>
      <c r="EN202" s="214"/>
      <c r="EO202" s="214"/>
      <c r="EP202" s="214"/>
      <c r="EQ202" s="214"/>
      <c r="ER202" s="214"/>
      <c r="ES202" s="214"/>
      <c r="ET202" s="214"/>
      <c r="EU202" s="214"/>
      <c r="EV202" s="214"/>
      <c r="EW202" s="214"/>
      <c r="EX202" s="214"/>
      <c r="EY202" s="214"/>
      <c r="EZ202" s="214"/>
      <c r="FA202" s="214"/>
      <c r="FB202" s="214"/>
      <c r="FC202" s="214"/>
      <c r="FD202" s="214"/>
      <c r="FE202" s="214"/>
      <c r="FF202" s="214"/>
      <c r="FG202" s="214"/>
      <c r="FH202" s="214"/>
      <c r="FI202" s="214"/>
      <c r="FJ202" s="214"/>
      <c r="FK202" s="214"/>
      <c r="FL202" s="214"/>
      <c r="FM202" s="214"/>
    </row>
    <row r="203" spans="1:169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  <c r="Y203" s="214"/>
      <c r="Z203" s="214"/>
      <c r="AA203" s="214"/>
      <c r="AB203" s="214"/>
      <c r="AC203" s="214"/>
      <c r="AD203" s="214"/>
      <c r="AE203" s="214"/>
      <c r="AF203" s="214"/>
      <c r="AG203" s="214"/>
      <c r="AH203" s="214"/>
      <c r="AI203" s="214"/>
      <c r="AJ203" s="214"/>
      <c r="AK203" s="214"/>
      <c r="AL203" s="214"/>
      <c r="AM203" s="214"/>
      <c r="AN203" s="214"/>
      <c r="AO203" s="214"/>
      <c r="AP203" s="214"/>
      <c r="AQ203" s="214"/>
      <c r="AR203" s="214"/>
      <c r="AS203" s="214"/>
      <c r="AT203" s="214"/>
      <c r="AU203" s="214"/>
      <c r="AV203" s="214"/>
      <c r="AW203" s="214"/>
      <c r="AX203" s="214"/>
      <c r="AY203" s="214"/>
      <c r="AZ203" s="214"/>
      <c r="BA203" s="214"/>
      <c r="BB203" s="214"/>
      <c r="BC203" s="214"/>
      <c r="BD203" s="214"/>
      <c r="BE203" s="214"/>
      <c r="BF203" s="214"/>
      <c r="BG203" s="214"/>
      <c r="BH203" s="214"/>
      <c r="BI203" s="214"/>
      <c r="BJ203" s="214"/>
      <c r="BK203" s="214"/>
      <c r="BL203" s="214"/>
      <c r="BM203" s="214"/>
      <c r="BN203" s="214"/>
      <c r="BO203" s="214"/>
      <c r="BP203" s="214"/>
      <c r="BQ203" s="214"/>
      <c r="BR203" s="214"/>
      <c r="BS203" s="214"/>
      <c r="BT203" s="214"/>
      <c r="BU203" s="214"/>
      <c r="BV203" s="214"/>
      <c r="BW203" s="214"/>
      <c r="BX203" s="214"/>
      <c r="BY203" s="214"/>
      <c r="BZ203" s="214"/>
      <c r="CA203" s="214"/>
      <c r="CB203" s="214"/>
      <c r="CC203" s="214"/>
      <c r="CD203" s="214"/>
      <c r="CE203" s="214"/>
      <c r="CF203" s="214"/>
      <c r="CG203" s="214"/>
      <c r="CH203" s="214"/>
      <c r="CI203" s="214"/>
      <c r="CJ203" s="214"/>
      <c r="CK203" s="214"/>
      <c r="CL203" s="214"/>
      <c r="CM203" s="214"/>
      <c r="CN203" s="214"/>
      <c r="CO203" s="214"/>
      <c r="CP203" s="214"/>
      <c r="CQ203" s="214"/>
      <c r="CR203" s="214"/>
      <c r="CS203" s="214"/>
      <c r="CT203" s="214"/>
      <c r="CU203" s="214"/>
      <c r="CV203" s="214"/>
      <c r="CW203" s="214"/>
      <c r="CX203" s="214"/>
      <c r="CY203" s="214"/>
      <c r="CZ203" s="214"/>
      <c r="DA203" s="214"/>
      <c r="DB203" s="214"/>
      <c r="DC203" s="214"/>
      <c r="DD203" s="214"/>
      <c r="DE203" s="214"/>
      <c r="DF203" s="214"/>
      <c r="DG203" s="214"/>
      <c r="DH203" s="214"/>
      <c r="DI203" s="214"/>
      <c r="DJ203" s="214"/>
      <c r="DK203" s="214"/>
      <c r="DL203" s="214"/>
      <c r="DM203" s="214"/>
      <c r="DN203" s="214"/>
      <c r="DO203" s="214"/>
      <c r="DP203" s="214"/>
      <c r="DQ203" s="214"/>
      <c r="DR203" s="214"/>
      <c r="DS203" s="214"/>
      <c r="DT203" s="214"/>
      <c r="DU203" s="214"/>
      <c r="DV203" s="214"/>
      <c r="DW203" s="214"/>
      <c r="DX203" s="214"/>
      <c r="DY203" s="214"/>
      <c r="DZ203" s="214"/>
      <c r="EA203" s="214"/>
      <c r="EB203" s="214"/>
      <c r="EC203" s="214"/>
      <c r="ED203" s="214"/>
      <c r="EE203" s="214"/>
      <c r="EF203" s="214"/>
      <c r="EG203" s="214"/>
      <c r="EH203" s="214"/>
      <c r="EI203" s="214"/>
      <c r="EJ203" s="214"/>
      <c r="EK203" s="214"/>
      <c r="EL203" s="214"/>
      <c r="EM203" s="214"/>
      <c r="EN203" s="214"/>
      <c r="EO203" s="214"/>
      <c r="EP203" s="214"/>
      <c r="EQ203" s="214"/>
      <c r="ER203" s="214"/>
      <c r="ES203" s="214"/>
      <c r="ET203" s="214"/>
      <c r="EU203" s="214"/>
      <c r="EV203" s="214"/>
      <c r="EW203" s="214"/>
      <c r="EX203" s="214"/>
      <c r="EY203" s="214"/>
      <c r="EZ203" s="214"/>
      <c r="FA203" s="214"/>
      <c r="FB203" s="214"/>
      <c r="FC203" s="214"/>
      <c r="FD203" s="214"/>
      <c r="FE203" s="214"/>
      <c r="FF203" s="214"/>
      <c r="FG203" s="214"/>
      <c r="FH203" s="214"/>
      <c r="FI203" s="214"/>
      <c r="FJ203" s="214"/>
      <c r="FK203" s="214"/>
      <c r="FL203" s="214"/>
      <c r="FM203" s="214"/>
    </row>
    <row r="204" spans="1:169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  <c r="V204" s="214"/>
      <c r="W204" s="214"/>
      <c r="X204" s="214"/>
      <c r="Y204" s="214"/>
      <c r="Z204" s="214"/>
      <c r="AA204" s="214"/>
      <c r="AB204" s="214"/>
      <c r="AC204" s="214"/>
      <c r="AD204" s="214"/>
      <c r="AE204" s="214"/>
      <c r="AF204" s="214"/>
      <c r="AG204" s="214"/>
      <c r="AH204" s="214"/>
      <c r="AI204" s="214"/>
      <c r="AJ204" s="214"/>
      <c r="AK204" s="214"/>
      <c r="AL204" s="214"/>
      <c r="AM204" s="214"/>
      <c r="AN204" s="214"/>
      <c r="AO204" s="214"/>
      <c r="AP204" s="214"/>
      <c r="AQ204" s="214"/>
      <c r="AR204" s="214"/>
      <c r="AS204" s="214"/>
      <c r="AT204" s="214"/>
      <c r="AU204" s="214"/>
      <c r="AV204" s="214"/>
      <c r="AW204" s="214"/>
      <c r="AX204" s="214"/>
      <c r="AY204" s="214"/>
      <c r="AZ204" s="214"/>
      <c r="BA204" s="214"/>
      <c r="BB204" s="214"/>
      <c r="BC204" s="214"/>
      <c r="BD204" s="214"/>
      <c r="BE204" s="214"/>
      <c r="BF204" s="214"/>
      <c r="BG204" s="214"/>
      <c r="BH204" s="214"/>
      <c r="BI204" s="214"/>
      <c r="BJ204" s="214"/>
      <c r="BK204" s="214"/>
      <c r="BL204" s="214"/>
      <c r="BM204" s="214"/>
      <c r="BN204" s="214"/>
      <c r="BO204" s="214"/>
      <c r="BP204" s="214"/>
      <c r="BQ204" s="214"/>
      <c r="BR204" s="214"/>
      <c r="BS204" s="214"/>
      <c r="BT204" s="214"/>
      <c r="BU204" s="214"/>
      <c r="BV204" s="214"/>
      <c r="BW204" s="214"/>
      <c r="BX204" s="214"/>
      <c r="BY204" s="214"/>
      <c r="BZ204" s="214"/>
      <c r="CA204" s="214"/>
      <c r="CB204" s="214"/>
      <c r="CC204" s="214"/>
      <c r="CD204" s="214"/>
      <c r="CE204" s="214"/>
      <c r="CF204" s="214"/>
      <c r="CG204" s="214"/>
      <c r="CH204" s="214"/>
      <c r="CI204" s="214"/>
      <c r="CJ204" s="214"/>
      <c r="CK204" s="214"/>
      <c r="CL204" s="214"/>
      <c r="CM204" s="214"/>
      <c r="CN204" s="214"/>
      <c r="CO204" s="214"/>
      <c r="CP204" s="214"/>
      <c r="CQ204" s="214"/>
      <c r="CR204" s="214"/>
      <c r="CS204" s="214"/>
      <c r="CT204" s="214"/>
      <c r="CU204" s="214"/>
      <c r="CV204" s="214"/>
      <c r="CW204" s="214"/>
      <c r="CX204" s="214"/>
      <c r="CY204" s="214"/>
      <c r="CZ204" s="214"/>
      <c r="DA204" s="214"/>
      <c r="DB204" s="214"/>
      <c r="DC204" s="214"/>
      <c r="DD204" s="214"/>
      <c r="DE204" s="214"/>
      <c r="DF204" s="214"/>
      <c r="DG204" s="214"/>
      <c r="DH204" s="214"/>
      <c r="DI204" s="214"/>
      <c r="DJ204" s="214"/>
      <c r="DK204" s="214"/>
      <c r="DL204" s="214"/>
      <c r="DM204" s="214"/>
      <c r="DN204" s="214"/>
      <c r="DO204" s="214"/>
      <c r="DP204" s="214"/>
      <c r="DQ204" s="214"/>
      <c r="DR204" s="214"/>
      <c r="DS204" s="214"/>
      <c r="DT204" s="214"/>
      <c r="DU204" s="214"/>
      <c r="DV204" s="214"/>
      <c r="DW204" s="214"/>
      <c r="DX204" s="214"/>
      <c r="DY204" s="214"/>
      <c r="DZ204" s="214"/>
      <c r="EA204" s="214"/>
      <c r="EB204" s="214"/>
      <c r="EC204" s="214"/>
      <c r="ED204" s="214"/>
      <c r="EE204" s="214"/>
      <c r="EF204" s="214"/>
      <c r="EG204" s="214"/>
      <c r="EH204" s="214"/>
      <c r="EI204" s="214"/>
      <c r="EJ204" s="214"/>
      <c r="EK204" s="214"/>
      <c r="EL204" s="214"/>
      <c r="EM204" s="214"/>
      <c r="EN204" s="214"/>
      <c r="EO204" s="214"/>
      <c r="EP204" s="214"/>
      <c r="EQ204" s="214"/>
      <c r="ER204" s="214"/>
      <c r="ES204" s="214"/>
      <c r="ET204" s="214"/>
      <c r="EU204" s="214"/>
      <c r="EV204" s="214"/>
      <c r="EW204" s="214"/>
      <c r="EX204" s="214"/>
      <c r="EY204" s="214"/>
      <c r="EZ204" s="214"/>
      <c r="FA204" s="214"/>
      <c r="FB204" s="214"/>
      <c r="FC204" s="214"/>
      <c r="FD204" s="214"/>
      <c r="FE204" s="214"/>
      <c r="FF204" s="214"/>
      <c r="FG204" s="214"/>
      <c r="FH204" s="214"/>
      <c r="FI204" s="214"/>
      <c r="FJ204" s="214"/>
      <c r="FK204" s="214"/>
      <c r="FL204" s="214"/>
      <c r="FM204" s="214"/>
    </row>
    <row r="205" spans="1:169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  <c r="V205" s="214"/>
      <c r="W205" s="214"/>
      <c r="X205" s="214"/>
      <c r="Y205" s="214"/>
      <c r="Z205" s="214"/>
      <c r="AA205" s="214"/>
      <c r="AB205" s="214"/>
      <c r="AC205" s="214"/>
      <c r="AD205" s="214"/>
      <c r="AE205" s="214"/>
      <c r="AF205" s="214"/>
      <c r="AG205" s="214"/>
      <c r="AH205" s="214"/>
      <c r="AI205" s="214"/>
      <c r="AJ205" s="214"/>
      <c r="AK205" s="214"/>
      <c r="AL205" s="214"/>
      <c r="AM205" s="214"/>
      <c r="AN205" s="214"/>
      <c r="AO205" s="214"/>
      <c r="AP205" s="214"/>
      <c r="AQ205" s="214"/>
      <c r="AR205" s="214"/>
      <c r="AS205" s="214"/>
      <c r="AT205" s="214"/>
      <c r="AU205" s="214"/>
      <c r="AV205" s="214"/>
      <c r="AW205" s="214"/>
      <c r="AX205" s="214"/>
      <c r="AY205" s="214"/>
      <c r="AZ205" s="214"/>
      <c r="BA205" s="214"/>
      <c r="BB205" s="214"/>
      <c r="BC205" s="214"/>
      <c r="BD205" s="214"/>
      <c r="BE205" s="214"/>
      <c r="BF205" s="214"/>
      <c r="BG205" s="214"/>
      <c r="BH205" s="214"/>
      <c r="BI205" s="214"/>
      <c r="BJ205" s="214"/>
      <c r="BK205" s="214"/>
      <c r="BL205" s="214"/>
      <c r="BM205" s="214"/>
      <c r="BN205" s="214"/>
      <c r="BO205" s="214"/>
      <c r="BP205" s="214"/>
      <c r="BQ205" s="214"/>
      <c r="BR205" s="214"/>
      <c r="BS205" s="214"/>
      <c r="BT205" s="214"/>
      <c r="BU205" s="214"/>
      <c r="BV205" s="214"/>
      <c r="BW205" s="214"/>
      <c r="BX205" s="214"/>
      <c r="BY205" s="214"/>
      <c r="BZ205" s="214"/>
      <c r="CA205" s="214"/>
      <c r="CB205" s="214"/>
      <c r="CC205" s="214"/>
      <c r="CD205" s="214"/>
      <c r="CE205" s="214"/>
      <c r="CF205" s="214"/>
      <c r="CG205" s="214"/>
      <c r="CH205" s="214"/>
      <c r="CI205" s="214"/>
      <c r="CJ205" s="214"/>
      <c r="CK205" s="214"/>
      <c r="CL205" s="214"/>
      <c r="CM205" s="214"/>
      <c r="CN205" s="214"/>
      <c r="CO205" s="214"/>
      <c r="CP205" s="214"/>
      <c r="CQ205" s="214"/>
      <c r="CR205" s="214"/>
      <c r="CS205" s="214"/>
      <c r="CT205" s="214"/>
      <c r="CU205" s="214"/>
      <c r="CV205" s="214"/>
      <c r="CW205" s="214"/>
      <c r="CX205" s="214"/>
      <c r="CY205" s="214"/>
      <c r="CZ205" s="214"/>
      <c r="DA205" s="214"/>
      <c r="DB205" s="214"/>
      <c r="DC205" s="214"/>
      <c r="DD205" s="214"/>
      <c r="DE205" s="214"/>
      <c r="DF205" s="214"/>
      <c r="DG205" s="214"/>
      <c r="DH205" s="214"/>
      <c r="DI205" s="214"/>
      <c r="DJ205" s="214"/>
      <c r="DK205" s="214"/>
      <c r="DL205" s="214"/>
      <c r="DM205" s="214"/>
      <c r="DN205" s="214"/>
      <c r="DO205" s="214"/>
      <c r="DP205" s="214"/>
      <c r="DQ205" s="214"/>
      <c r="DR205" s="214"/>
      <c r="DS205" s="214"/>
      <c r="DT205" s="214"/>
      <c r="DU205" s="214"/>
      <c r="DV205" s="214"/>
      <c r="DW205" s="214"/>
      <c r="DX205" s="214"/>
      <c r="DY205" s="214"/>
      <c r="DZ205" s="214"/>
      <c r="EA205" s="214"/>
      <c r="EB205" s="214"/>
      <c r="EC205" s="214"/>
      <c r="ED205" s="214"/>
      <c r="EE205" s="214"/>
      <c r="EF205" s="214"/>
      <c r="EG205" s="214"/>
      <c r="EH205" s="214"/>
      <c r="EI205" s="214"/>
      <c r="EJ205" s="214"/>
      <c r="EK205" s="214"/>
      <c r="EL205" s="214"/>
      <c r="EM205" s="214"/>
      <c r="EN205" s="214"/>
      <c r="EO205" s="214"/>
      <c r="EP205" s="214"/>
      <c r="EQ205" s="214"/>
      <c r="ER205" s="214"/>
      <c r="ES205" s="214"/>
      <c r="ET205" s="214"/>
      <c r="EU205" s="214"/>
      <c r="EV205" s="214"/>
      <c r="EW205" s="214"/>
      <c r="EX205" s="214"/>
      <c r="EY205" s="214"/>
      <c r="EZ205" s="214"/>
      <c r="FA205" s="214"/>
      <c r="FB205" s="214"/>
      <c r="FC205" s="214"/>
      <c r="FD205" s="214"/>
      <c r="FE205" s="214"/>
      <c r="FF205" s="214"/>
      <c r="FG205" s="214"/>
      <c r="FH205" s="214"/>
      <c r="FI205" s="214"/>
      <c r="FJ205" s="214"/>
      <c r="FK205" s="214"/>
      <c r="FL205" s="214"/>
      <c r="FM205" s="214"/>
    </row>
    <row r="206" spans="1:169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  <c r="V206" s="214"/>
      <c r="W206" s="214"/>
      <c r="X206" s="214"/>
      <c r="Y206" s="214"/>
      <c r="Z206" s="214"/>
      <c r="AA206" s="214"/>
      <c r="AB206" s="214"/>
      <c r="AC206" s="214"/>
      <c r="AD206" s="214"/>
      <c r="AE206" s="214"/>
      <c r="AF206" s="214"/>
      <c r="AG206" s="214"/>
      <c r="AH206" s="214"/>
      <c r="AI206" s="214"/>
      <c r="AJ206" s="214"/>
      <c r="AK206" s="214"/>
      <c r="AL206" s="214"/>
      <c r="AM206" s="214"/>
      <c r="AN206" s="214"/>
      <c r="AO206" s="214"/>
      <c r="AP206" s="214"/>
      <c r="AQ206" s="214"/>
      <c r="AR206" s="214"/>
      <c r="AS206" s="214"/>
      <c r="AT206" s="214"/>
      <c r="AU206" s="214"/>
      <c r="AV206" s="214"/>
      <c r="AW206" s="214"/>
      <c r="AX206" s="214"/>
      <c r="AY206" s="214"/>
      <c r="AZ206" s="214"/>
      <c r="BA206" s="214"/>
      <c r="BB206" s="214"/>
      <c r="BC206" s="214"/>
      <c r="BD206" s="214"/>
      <c r="BE206" s="214"/>
      <c r="BF206" s="214"/>
      <c r="BG206" s="214"/>
      <c r="BH206" s="214"/>
      <c r="BI206" s="214"/>
      <c r="BJ206" s="214"/>
      <c r="BK206" s="214"/>
      <c r="BL206" s="214"/>
      <c r="BM206" s="214"/>
      <c r="BN206" s="214"/>
      <c r="BO206" s="214"/>
      <c r="BP206" s="214"/>
      <c r="BQ206" s="214"/>
      <c r="BR206" s="214"/>
      <c r="BS206" s="214"/>
      <c r="BT206" s="214"/>
      <c r="BU206" s="214"/>
      <c r="BV206" s="214"/>
      <c r="BW206" s="214"/>
      <c r="BX206" s="214"/>
      <c r="BY206" s="214"/>
      <c r="BZ206" s="214"/>
      <c r="CA206" s="214"/>
      <c r="CB206" s="214"/>
      <c r="CC206" s="214"/>
      <c r="CD206" s="214"/>
      <c r="CE206" s="214"/>
      <c r="CF206" s="214"/>
      <c r="CG206" s="214"/>
      <c r="CH206" s="214"/>
      <c r="CI206" s="214"/>
      <c r="CJ206" s="214"/>
      <c r="CK206" s="214"/>
      <c r="CL206" s="214"/>
      <c r="CM206" s="214"/>
      <c r="CN206" s="214"/>
      <c r="CO206" s="214"/>
      <c r="CP206" s="214"/>
      <c r="CQ206" s="214"/>
      <c r="CR206" s="214"/>
      <c r="CS206" s="214"/>
      <c r="CT206" s="214"/>
      <c r="CU206" s="214"/>
      <c r="CV206" s="214"/>
      <c r="CW206" s="214"/>
      <c r="CX206" s="214"/>
      <c r="CY206" s="214"/>
      <c r="CZ206" s="214"/>
      <c r="DA206" s="214"/>
      <c r="DB206" s="214"/>
      <c r="DC206" s="214"/>
      <c r="DD206" s="214"/>
      <c r="DE206" s="214"/>
      <c r="DF206" s="214"/>
      <c r="DG206" s="214"/>
      <c r="DH206" s="214"/>
      <c r="DI206" s="214"/>
      <c r="DJ206" s="214"/>
      <c r="DK206" s="214"/>
      <c r="DL206" s="214"/>
      <c r="DM206" s="214"/>
      <c r="DN206" s="214"/>
      <c r="DO206" s="214"/>
      <c r="DP206" s="214"/>
      <c r="DQ206" s="214"/>
      <c r="DR206" s="214"/>
      <c r="DS206" s="214"/>
      <c r="DT206" s="214"/>
      <c r="DU206" s="214"/>
      <c r="DV206" s="214"/>
      <c r="DW206" s="214"/>
      <c r="DX206" s="214"/>
      <c r="DY206" s="214"/>
      <c r="DZ206" s="214"/>
      <c r="EA206" s="214"/>
      <c r="EB206" s="214"/>
      <c r="EC206" s="214"/>
      <c r="ED206" s="214"/>
      <c r="EE206" s="214"/>
      <c r="EF206" s="214"/>
      <c r="EG206" s="214"/>
      <c r="EH206" s="214"/>
      <c r="EI206" s="214"/>
      <c r="EJ206" s="214"/>
      <c r="EK206" s="214"/>
      <c r="EL206" s="214"/>
      <c r="EM206" s="214"/>
      <c r="EN206" s="214"/>
      <c r="EO206" s="214"/>
      <c r="EP206" s="214"/>
      <c r="EQ206" s="214"/>
      <c r="ER206" s="214"/>
      <c r="ES206" s="214"/>
      <c r="ET206" s="214"/>
      <c r="EU206" s="214"/>
      <c r="EV206" s="214"/>
      <c r="EW206" s="214"/>
      <c r="EX206" s="214"/>
      <c r="EY206" s="214"/>
      <c r="EZ206" s="214"/>
      <c r="FA206" s="214"/>
      <c r="FB206" s="214"/>
      <c r="FC206" s="214"/>
      <c r="FD206" s="214"/>
      <c r="FE206" s="214"/>
      <c r="FF206" s="214"/>
      <c r="FG206" s="214"/>
      <c r="FH206" s="214"/>
      <c r="FI206" s="214"/>
      <c r="FJ206" s="214"/>
      <c r="FK206" s="214"/>
      <c r="FL206" s="214"/>
      <c r="FM206" s="214"/>
    </row>
    <row r="207" spans="1:169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  <c r="V207" s="214"/>
      <c r="W207" s="214"/>
      <c r="X207" s="214"/>
      <c r="Y207" s="214"/>
      <c r="Z207" s="214"/>
      <c r="AA207" s="214"/>
      <c r="AB207" s="214"/>
      <c r="AC207" s="214"/>
      <c r="AD207" s="214"/>
      <c r="AE207" s="214"/>
      <c r="AF207" s="214"/>
      <c r="AG207" s="214"/>
      <c r="AH207" s="214"/>
      <c r="AI207" s="214"/>
      <c r="AJ207" s="214"/>
      <c r="AK207" s="214"/>
      <c r="AL207" s="214"/>
      <c r="AM207" s="214"/>
      <c r="AN207" s="214"/>
      <c r="AO207" s="214"/>
      <c r="AP207" s="214"/>
      <c r="AQ207" s="214"/>
      <c r="AR207" s="214"/>
      <c r="AS207" s="214"/>
      <c r="AT207" s="214"/>
      <c r="AU207" s="214"/>
      <c r="AV207" s="214"/>
      <c r="AW207" s="214"/>
      <c r="AX207" s="214"/>
      <c r="AY207" s="214"/>
      <c r="AZ207" s="214"/>
      <c r="BA207" s="214"/>
      <c r="BB207" s="214"/>
      <c r="BC207" s="214"/>
      <c r="BD207" s="214"/>
      <c r="BE207" s="214"/>
      <c r="BF207" s="214"/>
      <c r="BG207" s="214"/>
      <c r="BH207" s="214"/>
      <c r="BI207" s="214"/>
      <c r="BJ207" s="214"/>
      <c r="BK207" s="214"/>
      <c r="BL207" s="214"/>
      <c r="BM207" s="214"/>
      <c r="BN207" s="214"/>
      <c r="BO207" s="214"/>
      <c r="BP207" s="214"/>
      <c r="BQ207" s="214"/>
      <c r="BR207" s="214"/>
      <c r="BS207" s="214"/>
      <c r="BT207" s="214"/>
      <c r="BU207" s="214"/>
      <c r="BV207" s="214"/>
      <c r="BW207" s="214"/>
      <c r="BX207" s="214"/>
      <c r="BY207" s="214"/>
      <c r="BZ207" s="214"/>
      <c r="CA207" s="214"/>
      <c r="CB207" s="214"/>
      <c r="CC207" s="214"/>
      <c r="CD207" s="214"/>
      <c r="CE207" s="214"/>
      <c r="CF207" s="214"/>
      <c r="CG207" s="214"/>
      <c r="CH207" s="214"/>
      <c r="CI207" s="214"/>
      <c r="CJ207" s="214"/>
      <c r="CK207" s="214"/>
      <c r="CL207" s="214"/>
      <c r="CM207" s="214"/>
      <c r="CN207" s="214"/>
      <c r="CO207" s="214"/>
      <c r="CP207" s="214"/>
      <c r="CQ207" s="214"/>
      <c r="CR207" s="214"/>
      <c r="CS207" s="214"/>
      <c r="CT207" s="214"/>
      <c r="CU207" s="214"/>
      <c r="CV207" s="214"/>
      <c r="CW207" s="214"/>
      <c r="CX207" s="214"/>
      <c r="CY207" s="214"/>
      <c r="CZ207" s="214"/>
      <c r="DA207" s="214"/>
      <c r="DB207" s="214"/>
      <c r="DC207" s="214"/>
      <c r="DD207" s="214"/>
      <c r="DE207" s="214"/>
      <c r="DF207" s="214"/>
      <c r="DG207" s="214"/>
      <c r="DH207" s="214"/>
      <c r="DI207" s="214"/>
      <c r="DJ207" s="214"/>
      <c r="DK207" s="214"/>
      <c r="DL207" s="214"/>
      <c r="DM207" s="214"/>
      <c r="DN207" s="214"/>
      <c r="DO207" s="214"/>
      <c r="DP207" s="214"/>
      <c r="DQ207" s="214"/>
      <c r="DR207" s="214"/>
      <c r="DS207" s="214"/>
      <c r="DT207" s="214"/>
      <c r="DU207" s="214"/>
      <c r="DV207" s="214"/>
      <c r="DW207" s="214"/>
      <c r="DX207" s="214"/>
      <c r="DY207" s="214"/>
      <c r="DZ207" s="214"/>
      <c r="EA207" s="214"/>
      <c r="EB207" s="214"/>
      <c r="EC207" s="214"/>
      <c r="ED207" s="214"/>
      <c r="EE207" s="214"/>
      <c r="EF207" s="214"/>
      <c r="EG207" s="214"/>
      <c r="EH207" s="214"/>
      <c r="EI207" s="214"/>
      <c r="EJ207" s="214"/>
      <c r="EK207" s="214"/>
      <c r="EL207" s="214"/>
      <c r="EM207" s="214"/>
      <c r="EN207" s="214"/>
      <c r="EO207" s="214"/>
      <c r="EP207" s="214"/>
      <c r="EQ207" s="214"/>
      <c r="ER207" s="214"/>
      <c r="ES207" s="214"/>
      <c r="ET207" s="214"/>
      <c r="EU207" s="214"/>
      <c r="EV207" s="214"/>
      <c r="EW207" s="214"/>
      <c r="EX207" s="214"/>
      <c r="EY207" s="214"/>
      <c r="EZ207" s="214"/>
      <c r="FA207" s="214"/>
      <c r="FB207" s="214"/>
      <c r="FC207" s="214"/>
      <c r="FD207" s="214"/>
      <c r="FE207" s="214"/>
      <c r="FF207" s="214"/>
      <c r="FG207" s="214"/>
      <c r="FH207" s="214"/>
      <c r="FI207" s="214"/>
      <c r="FJ207" s="214"/>
      <c r="FK207" s="214"/>
      <c r="FL207" s="214"/>
      <c r="FM207" s="214"/>
    </row>
    <row r="208" spans="1:169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  <c r="V208" s="214"/>
      <c r="W208" s="214"/>
      <c r="X208" s="214"/>
      <c r="Y208" s="214"/>
      <c r="Z208" s="214"/>
      <c r="AA208" s="214"/>
      <c r="AB208" s="214"/>
      <c r="AC208" s="214"/>
      <c r="AD208" s="214"/>
      <c r="AE208" s="214"/>
      <c r="AF208" s="214"/>
      <c r="AG208" s="214"/>
      <c r="AH208" s="214"/>
      <c r="AI208" s="214"/>
      <c r="AJ208" s="214"/>
      <c r="AK208" s="214"/>
      <c r="AL208" s="214"/>
      <c r="AM208" s="214"/>
      <c r="AN208" s="214"/>
      <c r="AO208" s="214"/>
      <c r="AP208" s="214"/>
      <c r="AQ208" s="214"/>
      <c r="AR208" s="214"/>
      <c r="AS208" s="214"/>
      <c r="AT208" s="214"/>
      <c r="AU208" s="214"/>
      <c r="AV208" s="214"/>
      <c r="AW208" s="214"/>
      <c r="AX208" s="214"/>
      <c r="AY208" s="214"/>
      <c r="AZ208" s="214"/>
      <c r="BA208" s="214"/>
      <c r="BB208" s="214"/>
      <c r="BC208" s="214"/>
      <c r="BD208" s="214"/>
      <c r="BE208" s="214"/>
      <c r="BF208" s="214"/>
      <c r="BG208" s="214"/>
      <c r="BH208" s="214"/>
      <c r="BI208" s="214"/>
      <c r="BJ208" s="214"/>
      <c r="BK208" s="214"/>
      <c r="BL208" s="214"/>
      <c r="BM208" s="214"/>
      <c r="BN208" s="214"/>
      <c r="BO208" s="214"/>
      <c r="BP208" s="214"/>
      <c r="BQ208" s="214"/>
      <c r="BR208" s="214"/>
      <c r="BS208" s="214"/>
      <c r="BT208" s="214"/>
      <c r="BU208" s="214"/>
      <c r="BV208" s="214"/>
      <c r="BW208" s="214"/>
      <c r="BX208" s="214"/>
      <c r="BY208" s="214"/>
      <c r="BZ208" s="214"/>
      <c r="CA208" s="214"/>
      <c r="CB208" s="214"/>
      <c r="CC208" s="214"/>
      <c r="CD208" s="214"/>
      <c r="CE208" s="214"/>
      <c r="CF208" s="214"/>
      <c r="CG208" s="214"/>
      <c r="CH208" s="214"/>
      <c r="CI208" s="214"/>
      <c r="CJ208" s="214"/>
      <c r="CK208" s="214"/>
      <c r="CL208" s="214"/>
      <c r="CM208" s="214"/>
      <c r="CN208" s="214"/>
      <c r="CO208" s="214"/>
      <c r="CP208" s="214"/>
      <c r="CQ208" s="214"/>
      <c r="CR208" s="214"/>
      <c r="CS208" s="214"/>
      <c r="CT208" s="214"/>
      <c r="CU208" s="214"/>
      <c r="CV208" s="214"/>
      <c r="CW208" s="214"/>
      <c r="CX208" s="214"/>
      <c r="CY208" s="214"/>
      <c r="CZ208" s="214"/>
      <c r="DA208" s="214"/>
      <c r="DB208" s="214"/>
      <c r="DC208" s="214"/>
      <c r="DD208" s="214"/>
      <c r="DE208" s="214"/>
      <c r="DF208" s="214"/>
      <c r="DG208" s="214"/>
      <c r="DH208" s="214"/>
      <c r="DI208" s="214"/>
      <c r="DJ208" s="214"/>
      <c r="DK208" s="214"/>
      <c r="DL208" s="214"/>
      <c r="DM208" s="214"/>
      <c r="DN208" s="214"/>
      <c r="DO208" s="214"/>
      <c r="DP208" s="214"/>
      <c r="DQ208" s="214"/>
      <c r="DR208" s="214"/>
      <c r="DS208" s="214"/>
      <c r="DT208" s="214"/>
      <c r="DU208" s="214"/>
      <c r="DV208" s="214"/>
      <c r="DW208" s="214"/>
      <c r="DX208" s="214"/>
      <c r="DY208" s="214"/>
      <c r="DZ208" s="214"/>
      <c r="EA208" s="214"/>
      <c r="EB208" s="214"/>
      <c r="EC208" s="214"/>
      <c r="ED208" s="214"/>
      <c r="EE208" s="214"/>
      <c r="EF208" s="214"/>
      <c r="EG208" s="214"/>
      <c r="EH208" s="214"/>
      <c r="EI208" s="214"/>
      <c r="EJ208" s="214"/>
      <c r="EK208" s="214"/>
      <c r="EL208" s="214"/>
      <c r="EM208" s="214"/>
      <c r="EN208" s="214"/>
      <c r="EO208" s="214"/>
      <c r="EP208" s="214"/>
      <c r="EQ208" s="214"/>
      <c r="ER208" s="214"/>
      <c r="ES208" s="214"/>
      <c r="ET208" s="214"/>
      <c r="EU208" s="214"/>
      <c r="EV208" s="214"/>
      <c r="EW208" s="214"/>
      <c r="EX208" s="214"/>
      <c r="EY208" s="214"/>
      <c r="EZ208" s="214"/>
      <c r="FA208" s="214"/>
      <c r="FB208" s="214"/>
      <c r="FC208" s="214"/>
      <c r="FD208" s="214"/>
      <c r="FE208" s="214"/>
      <c r="FF208" s="214"/>
      <c r="FG208" s="214"/>
      <c r="FH208" s="214"/>
      <c r="FI208" s="214"/>
      <c r="FJ208" s="214"/>
      <c r="FK208" s="214"/>
      <c r="FL208" s="214"/>
      <c r="FM208" s="214"/>
    </row>
    <row r="209" spans="1:169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  <c r="V209" s="214"/>
      <c r="W209" s="214"/>
      <c r="X209" s="214"/>
      <c r="Y209" s="214"/>
      <c r="Z209" s="214"/>
      <c r="AA209" s="214"/>
      <c r="AB209" s="214"/>
      <c r="AC209" s="214"/>
      <c r="AD209" s="214"/>
      <c r="AE209" s="214"/>
      <c r="AF209" s="214"/>
      <c r="AG209" s="214"/>
      <c r="AH209" s="214"/>
      <c r="AI209" s="214"/>
      <c r="AJ209" s="214"/>
      <c r="AK209" s="214"/>
      <c r="AL209" s="214"/>
      <c r="AM209" s="214"/>
      <c r="AN209" s="214"/>
      <c r="AO209" s="214"/>
      <c r="AP209" s="214"/>
      <c r="AQ209" s="214"/>
      <c r="AR209" s="214"/>
      <c r="AS209" s="214"/>
      <c r="AT209" s="214"/>
      <c r="AU209" s="214"/>
      <c r="AV209" s="214"/>
      <c r="AW209" s="214"/>
      <c r="AX209" s="214"/>
      <c r="AY209" s="214"/>
      <c r="AZ209" s="214"/>
      <c r="BA209" s="214"/>
      <c r="BB209" s="214"/>
      <c r="BC209" s="214"/>
      <c r="BD209" s="214"/>
      <c r="BE209" s="214"/>
      <c r="BF209" s="214"/>
      <c r="BG209" s="214"/>
      <c r="BH209" s="214"/>
      <c r="BI209" s="214"/>
      <c r="BJ209" s="214"/>
      <c r="BK209" s="214"/>
      <c r="BL209" s="214"/>
      <c r="BM209" s="214"/>
      <c r="BN209" s="214"/>
      <c r="BO209" s="214"/>
      <c r="BP209" s="214"/>
      <c r="BQ209" s="214"/>
      <c r="BR209" s="214"/>
      <c r="BS209" s="214"/>
      <c r="BT209" s="214"/>
      <c r="BU209" s="214"/>
      <c r="BV209" s="214"/>
      <c r="BW209" s="214"/>
      <c r="BX209" s="214"/>
      <c r="BY209" s="214"/>
      <c r="BZ209" s="214"/>
      <c r="CA209" s="214"/>
      <c r="CB209" s="214"/>
      <c r="CC209" s="214"/>
      <c r="CD209" s="214"/>
      <c r="CE209" s="214"/>
      <c r="CF209" s="214"/>
      <c r="CG209" s="214"/>
      <c r="CH209" s="214"/>
      <c r="CI209" s="214"/>
      <c r="CJ209" s="214"/>
      <c r="CK209" s="214"/>
      <c r="CL209" s="214"/>
      <c r="CM209" s="214"/>
      <c r="CN209" s="214"/>
      <c r="CO209" s="214"/>
      <c r="CP209" s="214"/>
      <c r="CQ209" s="214"/>
      <c r="CR209" s="214"/>
      <c r="CS209" s="214"/>
      <c r="CT209" s="214"/>
      <c r="CU209" s="214"/>
      <c r="CV209" s="214"/>
      <c r="CW209" s="214"/>
      <c r="CX209" s="214"/>
      <c r="CY209" s="214"/>
      <c r="CZ209" s="214"/>
      <c r="DA209" s="214"/>
      <c r="DB209" s="214"/>
      <c r="DC209" s="214"/>
      <c r="DD209" s="214"/>
      <c r="DE209" s="214"/>
      <c r="DF209" s="214"/>
      <c r="DG209" s="214"/>
      <c r="DH209" s="214"/>
      <c r="DI209" s="214"/>
      <c r="DJ209" s="214"/>
      <c r="DK209" s="214"/>
      <c r="DL209" s="214"/>
      <c r="DM209" s="214"/>
      <c r="DN209" s="214"/>
      <c r="DO209" s="214"/>
      <c r="DP209" s="214"/>
      <c r="DQ209" s="214"/>
      <c r="DR209" s="214"/>
      <c r="DS209" s="214"/>
      <c r="DT209" s="214"/>
      <c r="DU209" s="214"/>
      <c r="DV209" s="214"/>
      <c r="DW209" s="214"/>
      <c r="DX209" s="214"/>
      <c r="DY209" s="214"/>
      <c r="DZ209" s="214"/>
      <c r="EA209" s="214"/>
      <c r="EB209" s="214"/>
      <c r="EC209" s="214"/>
      <c r="ED209" s="214"/>
      <c r="EE209" s="214"/>
      <c r="EF209" s="214"/>
      <c r="EG209" s="214"/>
      <c r="EH209" s="214"/>
      <c r="EI209" s="214"/>
      <c r="EJ209" s="214"/>
      <c r="EK209" s="214"/>
      <c r="EL209" s="214"/>
      <c r="EM209" s="214"/>
      <c r="EN209" s="214"/>
      <c r="EO209" s="214"/>
      <c r="EP209" s="214"/>
      <c r="EQ209" s="214"/>
      <c r="ER209" s="214"/>
      <c r="ES209" s="214"/>
      <c r="ET209" s="214"/>
      <c r="EU209" s="214"/>
      <c r="EV209" s="214"/>
      <c r="EW209" s="214"/>
      <c r="EX209" s="214"/>
      <c r="EY209" s="214"/>
      <c r="EZ209" s="214"/>
      <c r="FA209" s="214"/>
      <c r="FB209" s="214"/>
      <c r="FC209" s="214"/>
      <c r="FD209" s="214"/>
      <c r="FE209" s="214"/>
      <c r="FF209" s="214"/>
      <c r="FG209" s="214"/>
      <c r="FH209" s="214"/>
      <c r="FI209" s="214"/>
      <c r="FJ209" s="214"/>
      <c r="FK209" s="214"/>
      <c r="FL209" s="214"/>
      <c r="FM209" s="214"/>
    </row>
    <row r="210" spans="1:169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  <c r="V210" s="214"/>
      <c r="W210" s="214"/>
      <c r="X210" s="214"/>
      <c r="Y210" s="214"/>
      <c r="Z210" s="214"/>
      <c r="AA210" s="214"/>
      <c r="AB210" s="214"/>
      <c r="AC210" s="214"/>
      <c r="AD210" s="214"/>
      <c r="AE210" s="214"/>
      <c r="AF210" s="214"/>
      <c r="AG210" s="214"/>
      <c r="AH210" s="214"/>
      <c r="AI210" s="214"/>
      <c r="AJ210" s="214"/>
      <c r="AK210" s="214"/>
      <c r="AL210" s="214"/>
      <c r="AM210" s="214"/>
      <c r="AN210" s="214"/>
      <c r="AO210" s="214"/>
      <c r="AP210" s="214"/>
      <c r="AQ210" s="214"/>
      <c r="AR210" s="214"/>
      <c r="AS210" s="214"/>
      <c r="AT210" s="214"/>
      <c r="AU210" s="214"/>
      <c r="AV210" s="214"/>
      <c r="AW210" s="214"/>
      <c r="AX210" s="214"/>
      <c r="AY210" s="214"/>
      <c r="AZ210" s="214"/>
      <c r="BA210" s="214"/>
      <c r="BB210" s="214"/>
      <c r="BC210" s="214"/>
      <c r="BD210" s="214"/>
      <c r="BE210" s="214"/>
      <c r="BF210" s="214"/>
      <c r="BG210" s="214"/>
      <c r="BH210" s="214"/>
      <c r="BI210" s="214"/>
      <c r="BJ210" s="214"/>
      <c r="BK210" s="214"/>
      <c r="BL210" s="214"/>
      <c r="BM210" s="214"/>
      <c r="BN210" s="214"/>
      <c r="BO210" s="214"/>
      <c r="BP210" s="214"/>
      <c r="BQ210" s="214"/>
      <c r="BR210" s="214"/>
      <c r="BS210" s="214"/>
      <c r="BT210" s="214"/>
      <c r="BU210" s="214"/>
      <c r="BV210" s="214"/>
      <c r="BW210" s="214"/>
      <c r="BX210" s="214"/>
      <c r="BY210" s="214"/>
      <c r="BZ210" s="214"/>
      <c r="CA210" s="214"/>
      <c r="CB210" s="214"/>
      <c r="CC210" s="214"/>
      <c r="CD210" s="214"/>
      <c r="CE210" s="214"/>
      <c r="CF210" s="214"/>
      <c r="CG210" s="214"/>
      <c r="CH210" s="214"/>
      <c r="CI210" s="214"/>
      <c r="CJ210" s="214"/>
      <c r="CK210" s="214"/>
      <c r="CL210" s="214"/>
      <c r="CM210" s="214"/>
      <c r="CN210" s="214"/>
      <c r="CO210" s="214"/>
      <c r="CP210" s="214"/>
      <c r="CQ210" s="214"/>
      <c r="CR210" s="214"/>
      <c r="CS210" s="214"/>
      <c r="CT210" s="214"/>
      <c r="CU210" s="214"/>
      <c r="CV210" s="214"/>
      <c r="CW210" s="214"/>
      <c r="CX210" s="214"/>
      <c r="CY210" s="214"/>
      <c r="CZ210" s="214"/>
      <c r="DA210" s="214"/>
      <c r="DB210" s="214"/>
      <c r="DC210" s="214"/>
      <c r="DD210" s="214"/>
      <c r="DE210" s="214"/>
      <c r="DF210" s="214"/>
      <c r="DG210" s="214"/>
      <c r="DH210" s="214"/>
      <c r="DI210" s="214"/>
      <c r="DJ210" s="214"/>
      <c r="DK210" s="214"/>
      <c r="DL210" s="214"/>
      <c r="DM210" s="214"/>
      <c r="DN210" s="214"/>
      <c r="DO210" s="214"/>
      <c r="DP210" s="214"/>
      <c r="DQ210" s="214"/>
      <c r="DR210" s="214"/>
      <c r="DS210" s="214"/>
      <c r="DT210" s="214"/>
      <c r="DU210" s="214"/>
      <c r="DV210" s="214"/>
      <c r="DW210" s="214"/>
      <c r="DX210" s="214"/>
      <c r="DY210" s="214"/>
      <c r="DZ210" s="214"/>
      <c r="EA210" s="214"/>
      <c r="EB210" s="214"/>
      <c r="EC210" s="214"/>
      <c r="ED210" s="214"/>
      <c r="EE210" s="214"/>
      <c r="EF210" s="214"/>
      <c r="EG210" s="214"/>
      <c r="EH210" s="214"/>
      <c r="EI210" s="214"/>
      <c r="EJ210" s="214"/>
      <c r="EK210" s="214"/>
      <c r="EL210" s="214"/>
      <c r="EM210" s="214"/>
      <c r="EN210" s="214"/>
      <c r="EO210" s="214"/>
      <c r="EP210" s="214"/>
      <c r="EQ210" s="214"/>
      <c r="ER210" s="214"/>
      <c r="ES210" s="214"/>
      <c r="ET210" s="214"/>
      <c r="EU210" s="214"/>
      <c r="EV210" s="214"/>
      <c r="EW210" s="214"/>
      <c r="EX210" s="214"/>
      <c r="EY210" s="214"/>
      <c r="EZ210" s="214"/>
      <c r="FA210" s="214"/>
      <c r="FB210" s="214"/>
      <c r="FC210" s="214"/>
      <c r="FD210" s="214"/>
      <c r="FE210" s="214"/>
      <c r="FF210" s="214"/>
      <c r="FG210" s="214"/>
      <c r="FH210" s="214"/>
      <c r="FI210" s="214"/>
      <c r="FJ210" s="214"/>
      <c r="FK210" s="214"/>
      <c r="FL210" s="214"/>
      <c r="FM210" s="214"/>
    </row>
    <row r="211" spans="1:169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  <c r="V211" s="214"/>
      <c r="W211" s="214"/>
      <c r="X211" s="214"/>
      <c r="Y211" s="214"/>
      <c r="Z211" s="214"/>
      <c r="AA211" s="214"/>
      <c r="AB211" s="214"/>
      <c r="AC211" s="214"/>
      <c r="AD211" s="214"/>
      <c r="AE211" s="214"/>
      <c r="AF211" s="214"/>
      <c r="AG211" s="214"/>
      <c r="AH211" s="214"/>
      <c r="AI211" s="214"/>
      <c r="AJ211" s="214"/>
      <c r="AK211" s="214"/>
      <c r="AL211" s="214"/>
      <c r="AM211" s="214"/>
      <c r="AN211" s="214"/>
      <c r="AO211" s="214"/>
      <c r="AP211" s="214"/>
      <c r="AQ211" s="214"/>
      <c r="AR211" s="214"/>
      <c r="AS211" s="214"/>
      <c r="AT211" s="214"/>
      <c r="AU211" s="214"/>
      <c r="AV211" s="214"/>
      <c r="AW211" s="214"/>
      <c r="AX211" s="214"/>
      <c r="AY211" s="214"/>
      <c r="AZ211" s="214"/>
      <c r="BA211" s="214"/>
      <c r="BB211" s="214"/>
      <c r="BC211" s="214"/>
      <c r="BD211" s="214"/>
      <c r="BE211" s="214"/>
      <c r="BF211" s="214"/>
      <c r="BG211" s="214"/>
      <c r="BH211" s="214"/>
      <c r="BI211" s="214"/>
      <c r="BJ211" s="214"/>
      <c r="BK211" s="214"/>
      <c r="BL211" s="214"/>
      <c r="BM211" s="214"/>
      <c r="BN211" s="214"/>
      <c r="BO211" s="214"/>
      <c r="BP211" s="214"/>
      <c r="BQ211" s="214"/>
      <c r="BR211" s="214"/>
      <c r="BS211" s="214"/>
      <c r="BT211" s="214"/>
      <c r="BU211" s="214"/>
      <c r="BV211" s="214"/>
      <c r="BW211" s="214"/>
      <c r="BX211" s="214"/>
      <c r="BY211" s="214"/>
      <c r="BZ211" s="214"/>
      <c r="CA211" s="214"/>
      <c r="CB211" s="214"/>
      <c r="CC211" s="214"/>
      <c r="CD211" s="214"/>
      <c r="CE211" s="214"/>
      <c r="CF211" s="214"/>
      <c r="CG211" s="214"/>
      <c r="CH211" s="214"/>
      <c r="CI211" s="214"/>
      <c r="CJ211" s="214"/>
      <c r="CK211" s="214"/>
      <c r="CL211" s="214"/>
      <c r="CM211" s="214"/>
      <c r="CN211" s="214"/>
      <c r="CO211" s="214"/>
      <c r="CP211" s="214"/>
      <c r="CQ211" s="214"/>
      <c r="CR211" s="214"/>
      <c r="CS211" s="214"/>
      <c r="CT211" s="214"/>
      <c r="CU211" s="214"/>
      <c r="CV211" s="214"/>
      <c r="CW211" s="214"/>
      <c r="CX211" s="214"/>
      <c r="CY211" s="214"/>
      <c r="CZ211" s="214"/>
      <c r="DA211" s="214"/>
      <c r="DB211" s="214"/>
      <c r="DC211" s="214"/>
      <c r="DD211" s="214"/>
      <c r="DE211" s="214"/>
      <c r="DF211" s="214"/>
      <c r="DG211" s="214"/>
      <c r="DH211" s="214"/>
      <c r="DI211" s="214"/>
      <c r="DJ211" s="214"/>
      <c r="DK211" s="214"/>
      <c r="DL211" s="214"/>
      <c r="DM211" s="214"/>
      <c r="DN211" s="214"/>
      <c r="DO211" s="214"/>
      <c r="DP211" s="214"/>
      <c r="DQ211" s="214"/>
      <c r="DR211" s="214"/>
      <c r="DS211" s="214"/>
      <c r="DT211" s="214"/>
      <c r="DU211" s="214"/>
      <c r="DV211" s="214"/>
      <c r="DW211" s="214"/>
      <c r="DX211" s="214"/>
      <c r="DY211" s="214"/>
      <c r="DZ211" s="214"/>
      <c r="EA211" s="214"/>
      <c r="EB211" s="214"/>
      <c r="EC211" s="214"/>
      <c r="ED211" s="214"/>
      <c r="EE211" s="214"/>
      <c r="EF211" s="214"/>
      <c r="EG211" s="214"/>
      <c r="EH211" s="214"/>
      <c r="EI211" s="214"/>
      <c r="EJ211" s="214"/>
      <c r="EK211" s="214"/>
      <c r="EL211" s="214"/>
      <c r="EM211" s="214"/>
      <c r="EN211" s="214"/>
      <c r="EO211" s="214"/>
      <c r="EP211" s="214"/>
      <c r="EQ211" s="214"/>
      <c r="ER211" s="214"/>
      <c r="ES211" s="214"/>
      <c r="ET211" s="214"/>
      <c r="EU211" s="214"/>
      <c r="EV211" s="214"/>
      <c r="EW211" s="214"/>
      <c r="EX211" s="214"/>
      <c r="EY211" s="214"/>
      <c r="EZ211" s="214"/>
      <c r="FA211" s="214"/>
      <c r="FB211" s="214"/>
      <c r="FC211" s="214"/>
      <c r="FD211" s="214"/>
      <c r="FE211" s="214"/>
      <c r="FF211" s="214"/>
      <c r="FG211" s="214"/>
      <c r="FH211" s="214"/>
      <c r="FI211" s="214"/>
      <c r="FJ211" s="214"/>
      <c r="FK211" s="214"/>
      <c r="FL211" s="214"/>
      <c r="FM211" s="214"/>
    </row>
    <row r="212" spans="1:169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  <c r="V212" s="214"/>
      <c r="W212" s="214"/>
      <c r="X212" s="214"/>
      <c r="Y212" s="214"/>
      <c r="Z212" s="214"/>
      <c r="AA212" s="214"/>
      <c r="AB212" s="214"/>
      <c r="AC212" s="214"/>
      <c r="AD212" s="214"/>
      <c r="AE212" s="214"/>
      <c r="AF212" s="214"/>
      <c r="AG212" s="214"/>
      <c r="AH212" s="214"/>
      <c r="AI212" s="214"/>
      <c r="AJ212" s="214"/>
      <c r="AK212" s="214"/>
      <c r="AL212" s="214"/>
      <c r="AM212" s="214"/>
      <c r="AN212" s="214"/>
      <c r="AO212" s="214"/>
      <c r="AP212" s="214"/>
      <c r="AQ212" s="214"/>
      <c r="AR212" s="214"/>
      <c r="AS212" s="214"/>
      <c r="AT212" s="214"/>
      <c r="AU212" s="214"/>
      <c r="AV212" s="214"/>
      <c r="AW212" s="214"/>
      <c r="AX212" s="214"/>
      <c r="AY212" s="214"/>
      <c r="AZ212" s="214"/>
      <c r="BA212" s="214"/>
      <c r="BB212" s="214"/>
      <c r="BC212" s="214"/>
      <c r="BD212" s="214"/>
      <c r="BE212" s="214"/>
      <c r="BF212" s="214"/>
      <c r="BG212" s="214"/>
      <c r="BH212" s="214"/>
      <c r="BI212" s="214"/>
      <c r="BJ212" s="214"/>
      <c r="BK212" s="214"/>
      <c r="BL212" s="214"/>
      <c r="BM212" s="214"/>
      <c r="BN212" s="214"/>
      <c r="BO212" s="214"/>
      <c r="BP212" s="214"/>
      <c r="BQ212" s="214"/>
      <c r="BR212" s="214"/>
      <c r="BS212" s="214"/>
      <c r="BT212" s="214"/>
      <c r="BU212" s="214"/>
      <c r="BV212" s="214"/>
      <c r="BW212" s="214"/>
      <c r="BX212" s="214"/>
      <c r="BY212" s="214"/>
      <c r="BZ212" s="214"/>
      <c r="CA212" s="214"/>
      <c r="CB212" s="214"/>
      <c r="CC212" s="214"/>
      <c r="CD212" s="214"/>
      <c r="CE212" s="214"/>
      <c r="CF212" s="214"/>
      <c r="CG212" s="214"/>
      <c r="CH212" s="214"/>
      <c r="CI212" s="214"/>
      <c r="CJ212" s="214"/>
      <c r="CK212" s="214"/>
      <c r="CL212" s="214"/>
      <c r="CM212" s="214"/>
      <c r="CN212" s="214"/>
      <c r="CO212" s="214"/>
      <c r="CP212" s="214"/>
      <c r="CQ212" s="214"/>
      <c r="CR212" s="214"/>
      <c r="CS212" s="214"/>
      <c r="CT212" s="214"/>
      <c r="CU212" s="214"/>
      <c r="CV212" s="214"/>
      <c r="CW212" s="214"/>
      <c r="CX212" s="214"/>
      <c r="CY212" s="214"/>
      <c r="CZ212" s="214"/>
      <c r="DA212" s="214"/>
      <c r="DB212" s="214"/>
      <c r="DC212" s="214"/>
      <c r="DD212" s="214"/>
      <c r="DE212" s="214"/>
      <c r="DF212" s="214"/>
      <c r="DG212" s="214"/>
      <c r="DH212" s="214"/>
      <c r="DI212" s="214"/>
      <c r="DJ212" s="214"/>
      <c r="DK212" s="214"/>
      <c r="DL212" s="214"/>
      <c r="DM212" s="214"/>
      <c r="DN212" s="214"/>
      <c r="DO212" s="214"/>
      <c r="DP212" s="214"/>
      <c r="DQ212" s="214"/>
      <c r="DR212" s="214"/>
      <c r="DS212" s="214"/>
      <c r="DT212" s="214"/>
      <c r="DU212" s="214"/>
      <c r="DV212" s="214"/>
      <c r="DW212" s="214"/>
      <c r="DX212" s="214"/>
      <c r="DY212" s="214"/>
      <c r="DZ212" s="214"/>
      <c r="EA212" s="214"/>
      <c r="EB212" s="214"/>
      <c r="EC212" s="214"/>
      <c r="ED212" s="214"/>
      <c r="EE212" s="214"/>
      <c r="EF212" s="214"/>
      <c r="EG212" s="214"/>
      <c r="EH212" s="214"/>
      <c r="EI212" s="214"/>
      <c r="EJ212" s="214"/>
      <c r="EK212" s="214"/>
      <c r="EL212" s="214"/>
      <c r="EM212" s="214"/>
      <c r="EN212" s="214"/>
      <c r="EO212" s="214"/>
      <c r="EP212" s="214"/>
      <c r="EQ212" s="214"/>
      <c r="ER212" s="214"/>
      <c r="ES212" s="214"/>
      <c r="ET212" s="214"/>
      <c r="EU212" s="214"/>
      <c r="EV212" s="214"/>
      <c r="EW212" s="214"/>
      <c r="EX212" s="214"/>
      <c r="EY212" s="214"/>
      <c r="EZ212" s="214"/>
      <c r="FA212" s="214"/>
      <c r="FB212" s="214"/>
      <c r="FC212" s="214"/>
      <c r="FD212" s="214"/>
      <c r="FE212" s="214"/>
      <c r="FF212" s="214"/>
      <c r="FG212" s="214"/>
      <c r="FH212" s="214"/>
      <c r="FI212" s="214"/>
      <c r="FJ212" s="214"/>
      <c r="FK212" s="214"/>
      <c r="FL212" s="214"/>
      <c r="FM212" s="214"/>
    </row>
    <row r="213" spans="1:169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  <c r="V213" s="214"/>
      <c r="W213" s="214"/>
      <c r="X213" s="214"/>
      <c r="Y213" s="214"/>
      <c r="Z213" s="214"/>
      <c r="AA213" s="214"/>
      <c r="AB213" s="214"/>
      <c r="AC213" s="214"/>
      <c r="AD213" s="214"/>
      <c r="AE213" s="214"/>
      <c r="AF213" s="214"/>
      <c r="AG213" s="214"/>
      <c r="AH213" s="214"/>
      <c r="AI213" s="214"/>
      <c r="AJ213" s="214"/>
      <c r="AK213" s="214"/>
      <c r="AL213" s="214"/>
      <c r="AM213" s="214"/>
      <c r="AN213" s="214"/>
      <c r="AO213" s="214"/>
      <c r="AP213" s="214"/>
      <c r="AQ213" s="214"/>
      <c r="AR213" s="214"/>
      <c r="AS213" s="214"/>
      <c r="AT213" s="214"/>
      <c r="AU213" s="214"/>
      <c r="AV213" s="214"/>
      <c r="AW213" s="214"/>
      <c r="AX213" s="214"/>
      <c r="AY213" s="214"/>
      <c r="AZ213" s="214"/>
      <c r="BA213" s="214"/>
      <c r="BB213" s="214"/>
      <c r="BC213" s="214"/>
      <c r="BD213" s="214"/>
      <c r="BE213" s="214"/>
      <c r="BF213" s="214"/>
      <c r="BG213" s="214"/>
      <c r="BH213" s="214"/>
      <c r="BI213" s="214"/>
      <c r="BJ213" s="214"/>
      <c r="BK213" s="214"/>
      <c r="BL213" s="214"/>
      <c r="BM213" s="214"/>
      <c r="BN213" s="214"/>
      <c r="BO213" s="214"/>
      <c r="BP213" s="214"/>
      <c r="BQ213" s="214"/>
      <c r="BR213" s="214"/>
      <c r="BS213" s="214"/>
      <c r="BT213" s="214"/>
      <c r="BU213" s="214"/>
      <c r="BV213" s="214"/>
      <c r="BW213" s="214"/>
      <c r="BX213" s="214"/>
      <c r="BY213" s="214"/>
      <c r="BZ213" s="214"/>
      <c r="CA213" s="214"/>
      <c r="CB213" s="214"/>
      <c r="CC213" s="214"/>
      <c r="CD213" s="214"/>
      <c r="CE213" s="214"/>
      <c r="CF213" s="214"/>
      <c r="CG213" s="214"/>
      <c r="CH213" s="214"/>
      <c r="CI213" s="214"/>
      <c r="CJ213" s="214"/>
      <c r="CK213" s="214"/>
      <c r="CL213" s="214"/>
      <c r="CM213" s="214"/>
      <c r="CN213" s="214"/>
      <c r="CO213" s="214"/>
      <c r="CP213" s="214"/>
      <c r="CQ213" s="214"/>
      <c r="CR213" s="214"/>
      <c r="CS213" s="214"/>
      <c r="CT213" s="214"/>
      <c r="CU213" s="214"/>
      <c r="CV213" s="214"/>
      <c r="CW213" s="214"/>
      <c r="CX213" s="214"/>
      <c r="CY213" s="214"/>
      <c r="CZ213" s="214"/>
      <c r="DA213" s="214"/>
      <c r="DB213" s="214"/>
      <c r="DC213" s="214"/>
      <c r="DD213" s="214"/>
      <c r="DE213" s="214"/>
      <c r="DF213" s="214"/>
      <c r="DG213" s="214"/>
      <c r="DH213" s="214"/>
      <c r="DI213" s="214"/>
      <c r="DJ213" s="214"/>
      <c r="DK213" s="214"/>
      <c r="DL213" s="214"/>
      <c r="DM213" s="214"/>
      <c r="DN213" s="214"/>
      <c r="DO213" s="214"/>
      <c r="DP213" s="214"/>
      <c r="DQ213" s="214"/>
      <c r="DR213" s="214"/>
      <c r="DS213" s="214"/>
      <c r="DT213" s="214"/>
      <c r="DU213" s="214"/>
      <c r="DV213" s="214"/>
      <c r="DW213" s="214"/>
      <c r="DX213" s="214"/>
      <c r="DY213" s="214"/>
      <c r="DZ213" s="214"/>
      <c r="EA213" s="214"/>
      <c r="EB213" s="214"/>
      <c r="EC213" s="214"/>
      <c r="ED213" s="214"/>
      <c r="EE213" s="214"/>
      <c r="EF213" s="214"/>
      <c r="EG213" s="214"/>
      <c r="EH213" s="214"/>
      <c r="EI213" s="214"/>
      <c r="EJ213" s="214"/>
      <c r="EK213" s="214"/>
      <c r="EL213" s="214"/>
      <c r="EM213" s="214"/>
      <c r="EN213" s="214"/>
      <c r="EO213" s="214"/>
      <c r="EP213" s="214"/>
      <c r="EQ213" s="214"/>
      <c r="ER213" s="214"/>
      <c r="ES213" s="214"/>
      <c r="ET213" s="214"/>
      <c r="EU213" s="214"/>
      <c r="EV213" s="214"/>
      <c r="EW213" s="214"/>
      <c r="EX213" s="214"/>
      <c r="EY213" s="214"/>
      <c r="EZ213" s="214"/>
      <c r="FA213" s="214"/>
      <c r="FB213" s="214"/>
      <c r="FC213" s="214"/>
      <c r="FD213" s="214"/>
      <c r="FE213" s="214"/>
      <c r="FF213" s="214"/>
      <c r="FG213" s="214"/>
      <c r="FH213" s="214"/>
      <c r="FI213" s="214"/>
      <c r="FJ213" s="214"/>
      <c r="FK213" s="214"/>
      <c r="FL213" s="214"/>
      <c r="FM213" s="214"/>
    </row>
    <row r="214" spans="1:169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  <c r="V214" s="214"/>
      <c r="W214" s="214"/>
      <c r="X214" s="214"/>
      <c r="Y214" s="214"/>
      <c r="Z214" s="214"/>
      <c r="AA214" s="214"/>
      <c r="AB214" s="214"/>
      <c r="AC214" s="214"/>
      <c r="AD214" s="214"/>
      <c r="AE214" s="214"/>
      <c r="AF214" s="214"/>
      <c r="AG214" s="214"/>
      <c r="AH214" s="214"/>
      <c r="AI214" s="214"/>
      <c r="AJ214" s="214"/>
      <c r="AK214" s="214"/>
      <c r="AL214" s="214"/>
      <c r="AM214" s="214"/>
      <c r="AN214" s="214"/>
      <c r="AO214" s="214"/>
      <c r="AP214" s="214"/>
      <c r="AQ214" s="214"/>
      <c r="AR214" s="214"/>
      <c r="AS214" s="214"/>
      <c r="AT214" s="214"/>
      <c r="AU214" s="214"/>
      <c r="AV214" s="214"/>
      <c r="AW214" s="214"/>
      <c r="AX214" s="214"/>
      <c r="AY214" s="214"/>
      <c r="AZ214" s="214"/>
      <c r="BA214" s="214"/>
      <c r="BB214" s="214"/>
      <c r="BC214" s="214"/>
      <c r="BD214" s="214"/>
      <c r="BE214" s="214"/>
      <c r="BF214" s="214"/>
      <c r="BG214" s="214"/>
      <c r="BH214" s="214"/>
      <c r="BI214" s="214"/>
      <c r="BJ214" s="214"/>
      <c r="BK214" s="214"/>
      <c r="BL214" s="214"/>
      <c r="BM214" s="214"/>
      <c r="BN214" s="214"/>
      <c r="BO214" s="214"/>
      <c r="BP214" s="214"/>
      <c r="BQ214" s="214"/>
      <c r="BR214" s="214"/>
      <c r="BS214" s="214"/>
      <c r="BT214" s="214"/>
      <c r="BU214" s="214"/>
      <c r="BV214" s="214"/>
      <c r="BW214" s="214"/>
      <c r="BX214" s="214"/>
      <c r="BY214" s="214"/>
      <c r="BZ214" s="214"/>
      <c r="CA214" s="214"/>
      <c r="CB214" s="214"/>
      <c r="CC214" s="214"/>
      <c r="CD214" s="214"/>
      <c r="CE214" s="214"/>
      <c r="CF214" s="214"/>
      <c r="CG214" s="214"/>
      <c r="CH214" s="214"/>
      <c r="CI214" s="214"/>
      <c r="CJ214" s="214"/>
      <c r="CK214" s="214"/>
      <c r="CL214" s="214"/>
      <c r="CM214" s="214"/>
      <c r="CN214" s="214"/>
      <c r="CO214" s="214"/>
      <c r="CP214" s="214"/>
      <c r="CQ214" s="214"/>
      <c r="CR214" s="214"/>
      <c r="CS214" s="214"/>
      <c r="CT214" s="214"/>
      <c r="CU214" s="214"/>
      <c r="CV214" s="214"/>
      <c r="CW214" s="214"/>
      <c r="CX214" s="214"/>
      <c r="CY214" s="214"/>
      <c r="CZ214" s="214"/>
      <c r="DA214" s="214"/>
      <c r="DB214" s="214"/>
      <c r="DC214" s="214"/>
      <c r="DD214" s="214"/>
      <c r="DE214" s="214"/>
      <c r="DF214" s="214"/>
      <c r="DG214" s="214"/>
      <c r="DH214" s="214"/>
      <c r="DI214" s="214"/>
      <c r="DJ214" s="214"/>
      <c r="DK214" s="214"/>
      <c r="DL214" s="214"/>
      <c r="DM214" s="214"/>
      <c r="DN214" s="214"/>
      <c r="DO214" s="214"/>
      <c r="DP214" s="214"/>
      <c r="DQ214" s="214"/>
      <c r="DR214" s="214"/>
      <c r="DS214" s="214"/>
      <c r="DT214" s="214"/>
      <c r="DU214" s="214"/>
      <c r="DV214" s="214"/>
      <c r="DW214" s="214"/>
      <c r="DX214" s="214"/>
      <c r="DY214" s="214"/>
      <c r="DZ214" s="214"/>
      <c r="EA214" s="214"/>
      <c r="EB214" s="214"/>
      <c r="EC214" s="214"/>
      <c r="ED214" s="214"/>
      <c r="EE214" s="214"/>
      <c r="EF214" s="214"/>
      <c r="EG214" s="214"/>
      <c r="EH214" s="214"/>
      <c r="EI214" s="214"/>
      <c r="EJ214" s="214"/>
      <c r="EK214" s="214"/>
      <c r="EL214" s="214"/>
      <c r="EM214" s="214"/>
      <c r="EN214" s="214"/>
      <c r="EO214" s="214"/>
      <c r="EP214" s="214"/>
      <c r="EQ214" s="214"/>
      <c r="ER214" s="214"/>
      <c r="ES214" s="214"/>
      <c r="ET214" s="214"/>
      <c r="EU214" s="214"/>
      <c r="EV214" s="214"/>
      <c r="EW214" s="214"/>
      <c r="EX214" s="214"/>
      <c r="EY214" s="214"/>
      <c r="EZ214" s="214"/>
      <c r="FA214" s="214"/>
      <c r="FB214" s="214"/>
      <c r="FC214" s="214"/>
      <c r="FD214" s="214"/>
      <c r="FE214" s="214"/>
      <c r="FF214" s="214"/>
      <c r="FG214" s="214"/>
      <c r="FH214" s="214"/>
      <c r="FI214" s="214"/>
      <c r="FJ214" s="214"/>
      <c r="FK214" s="214"/>
      <c r="FL214" s="214"/>
      <c r="FM214" s="214"/>
    </row>
    <row r="215" spans="1:169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  <c r="V215" s="214"/>
      <c r="W215" s="214"/>
      <c r="X215" s="214"/>
      <c r="Y215" s="214"/>
      <c r="Z215" s="214"/>
      <c r="AA215" s="214"/>
      <c r="AB215" s="214"/>
      <c r="AC215" s="214"/>
      <c r="AD215" s="214"/>
      <c r="AE215" s="214"/>
      <c r="AF215" s="214"/>
      <c r="AG215" s="214"/>
      <c r="AH215" s="214"/>
      <c r="AI215" s="214"/>
      <c r="AJ215" s="214"/>
      <c r="AK215" s="214"/>
      <c r="AL215" s="214"/>
      <c r="AM215" s="214"/>
      <c r="AN215" s="214"/>
      <c r="AO215" s="214"/>
      <c r="AP215" s="214"/>
      <c r="AQ215" s="214"/>
      <c r="AR215" s="214"/>
      <c r="AS215" s="214"/>
      <c r="AT215" s="214"/>
      <c r="AU215" s="214"/>
      <c r="AV215" s="214"/>
      <c r="AW215" s="214"/>
      <c r="AX215" s="214"/>
      <c r="AY215" s="214"/>
      <c r="AZ215" s="214"/>
      <c r="BA215" s="214"/>
      <c r="BB215" s="214"/>
      <c r="BC215" s="214"/>
      <c r="BD215" s="214"/>
      <c r="BE215" s="214"/>
      <c r="BF215" s="214"/>
      <c r="BG215" s="214"/>
      <c r="BH215" s="214"/>
      <c r="BI215" s="214"/>
      <c r="BJ215" s="214"/>
      <c r="BK215" s="214"/>
      <c r="BL215" s="214"/>
      <c r="BM215" s="214"/>
      <c r="BN215" s="214"/>
      <c r="BO215" s="214"/>
      <c r="BP215" s="214"/>
      <c r="BQ215" s="214"/>
      <c r="BR215" s="214"/>
      <c r="BS215" s="214"/>
      <c r="BT215" s="214"/>
      <c r="BU215" s="214"/>
      <c r="BV215" s="214"/>
      <c r="BW215" s="214"/>
      <c r="BX215" s="214"/>
      <c r="BY215" s="214"/>
      <c r="BZ215" s="214"/>
      <c r="CA215" s="214"/>
      <c r="CB215" s="214"/>
      <c r="CC215" s="214"/>
      <c r="CD215" s="214"/>
      <c r="CE215" s="214"/>
      <c r="CF215" s="214"/>
      <c r="CG215" s="214"/>
      <c r="CH215" s="214"/>
      <c r="CI215" s="214"/>
      <c r="CJ215" s="214"/>
      <c r="CK215" s="214"/>
      <c r="CL215" s="214"/>
      <c r="CM215" s="214"/>
      <c r="CN215" s="214"/>
      <c r="CO215" s="214"/>
      <c r="CP215" s="214"/>
      <c r="CQ215" s="214"/>
      <c r="CR215" s="214"/>
      <c r="CS215" s="214"/>
      <c r="CT215" s="214"/>
      <c r="CU215" s="214"/>
      <c r="CV215" s="214"/>
      <c r="CW215" s="214"/>
      <c r="CX215" s="214"/>
      <c r="CY215" s="214"/>
      <c r="CZ215" s="214"/>
      <c r="DA215" s="214"/>
      <c r="DB215" s="214"/>
      <c r="DC215" s="214"/>
      <c r="DD215" s="214"/>
      <c r="DE215" s="214"/>
      <c r="DF215" s="214"/>
      <c r="DG215" s="214"/>
      <c r="DH215" s="214"/>
      <c r="DI215" s="214"/>
      <c r="DJ215" s="214"/>
      <c r="DK215" s="214"/>
      <c r="DL215" s="214"/>
      <c r="DM215" s="214"/>
      <c r="DN215" s="214"/>
      <c r="DO215" s="214"/>
      <c r="DP215" s="214"/>
      <c r="DQ215" s="214"/>
      <c r="DR215" s="214"/>
      <c r="DS215" s="214"/>
      <c r="DT215" s="214"/>
      <c r="DU215" s="214"/>
      <c r="DV215" s="214"/>
      <c r="DW215" s="214"/>
      <c r="DX215" s="214"/>
      <c r="DY215" s="214"/>
      <c r="DZ215" s="214"/>
      <c r="EA215" s="214"/>
      <c r="EB215" s="214"/>
      <c r="EC215" s="214"/>
      <c r="ED215" s="214"/>
      <c r="EE215" s="214"/>
      <c r="EF215" s="214"/>
      <c r="EG215" s="214"/>
      <c r="EH215" s="214"/>
      <c r="EI215" s="214"/>
      <c r="EJ215" s="214"/>
      <c r="EK215" s="214"/>
      <c r="EL215" s="214"/>
      <c r="EM215" s="214"/>
      <c r="EN215" s="214"/>
      <c r="EO215" s="214"/>
      <c r="EP215" s="214"/>
      <c r="EQ215" s="214"/>
      <c r="ER215" s="214"/>
      <c r="ES215" s="214"/>
      <c r="ET215" s="214"/>
      <c r="EU215" s="214"/>
      <c r="EV215" s="214"/>
      <c r="EW215" s="214"/>
      <c r="EX215" s="214"/>
      <c r="EY215" s="214"/>
      <c r="EZ215" s="214"/>
      <c r="FA215" s="214"/>
      <c r="FB215" s="214"/>
      <c r="FC215" s="214"/>
      <c r="FD215" s="214"/>
      <c r="FE215" s="214"/>
      <c r="FF215" s="214"/>
      <c r="FG215" s="214"/>
      <c r="FH215" s="214"/>
      <c r="FI215" s="214"/>
      <c r="FJ215" s="214"/>
      <c r="FK215" s="214"/>
      <c r="FL215" s="214"/>
      <c r="FM215" s="214"/>
    </row>
    <row r="216" spans="1:169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  <c r="V216" s="214"/>
      <c r="W216" s="214"/>
      <c r="X216" s="214"/>
      <c r="Y216" s="214"/>
      <c r="Z216" s="214"/>
      <c r="AA216" s="214"/>
      <c r="AB216" s="214"/>
      <c r="AC216" s="214"/>
      <c r="AD216" s="214"/>
      <c r="AE216" s="214"/>
      <c r="AF216" s="214"/>
      <c r="AG216" s="214"/>
      <c r="AH216" s="214"/>
      <c r="AI216" s="214"/>
      <c r="AJ216" s="214"/>
      <c r="AK216" s="214"/>
      <c r="AL216" s="214"/>
      <c r="AM216" s="214"/>
      <c r="AN216" s="214"/>
      <c r="AO216" s="214"/>
      <c r="AP216" s="214"/>
      <c r="AQ216" s="214"/>
      <c r="AR216" s="214"/>
      <c r="AS216" s="214"/>
      <c r="AT216" s="214"/>
      <c r="AU216" s="214"/>
      <c r="AV216" s="214"/>
      <c r="AW216" s="214"/>
      <c r="AX216" s="214"/>
      <c r="AY216" s="214"/>
      <c r="AZ216" s="214"/>
      <c r="BA216" s="214"/>
      <c r="BB216" s="214"/>
      <c r="BC216" s="214"/>
      <c r="BD216" s="214"/>
      <c r="BE216" s="214"/>
      <c r="BF216" s="214"/>
      <c r="BG216" s="214"/>
      <c r="BH216" s="214"/>
      <c r="BI216" s="214"/>
      <c r="BJ216" s="214"/>
      <c r="BK216" s="214"/>
      <c r="BL216" s="214"/>
      <c r="BM216" s="214"/>
      <c r="BN216" s="214"/>
      <c r="BO216" s="214"/>
      <c r="BP216" s="214"/>
      <c r="BQ216" s="214"/>
      <c r="BR216" s="214"/>
      <c r="BS216" s="214"/>
      <c r="BT216" s="214"/>
      <c r="BU216" s="214"/>
      <c r="BV216" s="214"/>
      <c r="BW216" s="214"/>
      <c r="BX216" s="214"/>
      <c r="BY216" s="214"/>
      <c r="BZ216" s="214"/>
      <c r="CA216" s="214"/>
      <c r="CB216" s="214"/>
      <c r="CC216" s="214"/>
      <c r="CD216" s="214"/>
      <c r="CE216" s="214"/>
      <c r="CF216" s="214"/>
      <c r="CG216" s="214"/>
      <c r="CH216" s="214"/>
      <c r="CI216" s="214"/>
      <c r="CJ216" s="214"/>
      <c r="CK216" s="214"/>
      <c r="CL216" s="214"/>
      <c r="CM216" s="214"/>
      <c r="CN216" s="214"/>
      <c r="CO216" s="214"/>
      <c r="CP216" s="214"/>
      <c r="CQ216" s="214"/>
      <c r="CR216" s="214"/>
      <c r="CS216" s="214"/>
      <c r="CT216" s="214"/>
      <c r="CU216" s="214"/>
      <c r="CV216" s="214"/>
      <c r="CW216" s="214"/>
      <c r="CX216" s="214"/>
      <c r="CY216" s="214"/>
      <c r="CZ216" s="214"/>
      <c r="DA216" s="214"/>
      <c r="DB216" s="214"/>
      <c r="DC216" s="214"/>
      <c r="DD216" s="214"/>
      <c r="DE216" s="214"/>
      <c r="DF216" s="214"/>
      <c r="DG216" s="214"/>
      <c r="DH216" s="214"/>
      <c r="DI216" s="214"/>
      <c r="DJ216" s="214"/>
      <c r="DK216" s="214"/>
      <c r="DL216" s="214"/>
      <c r="DM216" s="214"/>
      <c r="DN216" s="214"/>
      <c r="DO216" s="214"/>
      <c r="DP216" s="214"/>
      <c r="DQ216" s="214"/>
      <c r="DR216" s="214"/>
      <c r="DS216" s="214"/>
      <c r="DT216" s="214"/>
      <c r="DU216" s="214"/>
      <c r="DV216" s="214"/>
      <c r="DW216" s="214"/>
      <c r="DX216" s="214"/>
      <c r="DY216" s="214"/>
      <c r="DZ216" s="214"/>
      <c r="EA216" s="214"/>
      <c r="EB216" s="214"/>
      <c r="EC216" s="214"/>
      <c r="ED216" s="214"/>
      <c r="EE216" s="214"/>
      <c r="EF216" s="214"/>
      <c r="EG216" s="214"/>
      <c r="EH216" s="214"/>
      <c r="EI216" s="214"/>
      <c r="EJ216" s="214"/>
      <c r="EK216" s="214"/>
      <c r="EL216" s="214"/>
      <c r="EM216" s="214"/>
      <c r="EN216" s="214"/>
      <c r="EO216" s="214"/>
      <c r="EP216" s="214"/>
      <c r="EQ216" s="214"/>
      <c r="ER216" s="214"/>
      <c r="ES216" s="214"/>
      <c r="ET216" s="214"/>
      <c r="EU216" s="214"/>
      <c r="EV216" s="214"/>
      <c r="EW216" s="214"/>
      <c r="EX216" s="214"/>
      <c r="EY216" s="214"/>
      <c r="EZ216" s="214"/>
      <c r="FA216" s="214"/>
      <c r="FB216" s="214"/>
      <c r="FC216" s="214"/>
      <c r="FD216" s="214"/>
      <c r="FE216" s="214"/>
      <c r="FF216" s="214"/>
      <c r="FG216" s="214"/>
      <c r="FH216" s="214"/>
      <c r="FI216" s="214"/>
      <c r="FJ216" s="214"/>
      <c r="FK216" s="214"/>
      <c r="FL216" s="214"/>
      <c r="FM216" s="214"/>
    </row>
    <row r="217" spans="1:169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  <c r="V217" s="214"/>
      <c r="W217" s="214"/>
      <c r="X217" s="214"/>
      <c r="Y217" s="214"/>
      <c r="Z217" s="214"/>
      <c r="AA217" s="214"/>
      <c r="AB217" s="214"/>
      <c r="AC217" s="214"/>
      <c r="AD217" s="214"/>
      <c r="AE217" s="214"/>
      <c r="AF217" s="214"/>
      <c r="AG217" s="214"/>
      <c r="AH217" s="214"/>
      <c r="AI217" s="214"/>
      <c r="AJ217" s="214"/>
      <c r="AK217" s="214"/>
      <c r="AL217" s="214"/>
      <c r="AM217" s="214"/>
      <c r="AN217" s="214"/>
      <c r="AO217" s="214"/>
      <c r="AP217" s="214"/>
      <c r="AQ217" s="214"/>
      <c r="AR217" s="214"/>
      <c r="AS217" s="214"/>
      <c r="AT217" s="214"/>
      <c r="AU217" s="214"/>
      <c r="AV217" s="214"/>
      <c r="AW217" s="214"/>
      <c r="AX217" s="214"/>
      <c r="AY217" s="214"/>
      <c r="AZ217" s="214"/>
      <c r="BA217" s="214"/>
      <c r="BB217" s="214"/>
      <c r="BC217" s="214"/>
      <c r="BD217" s="214"/>
      <c r="BE217" s="214"/>
      <c r="BF217" s="214"/>
      <c r="BG217" s="214"/>
      <c r="BH217" s="214"/>
      <c r="BI217" s="214"/>
      <c r="BJ217" s="214"/>
      <c r="BK217" s="214"/>
      <c r="BL217" s="214"/>
      <c r="BM217" s="214"/>
      <c r="BN217" s="214"/>
      <c r="BO217" s="214"/>
      <c r="BP217" s="214"/>
      <c r="BQ217" s="214"/>
      <c r="BR217" s="214"/>
      <c r="BS217" s="214"/>
      <c r="BT217" s="214"/>
      <c r="BU217" s="214"/>
      <c r="BV217" s="214"/>
      <c r="BW217" s="214"/>
      <c r="BX217" s="214"/>
      <c r="BY217" s="214"/>
      <c r="BZ217" s="214"/>
      <c r="CA217" s="214"/>
      <c r="CB217" s="214"/>
      <c r="CC217" s="214"/>
      <c r="CD217" s="214"/>
      <c r="CE217" s="214"/>
      <c r="CF217" s="214"/>
      <c r="CG217" s="214"/>
      <c r="CH217" s="214"/>
      <c r="CI217" s="214"/>
      <c r="CJ217" s="214"/>
      <c r="CK217" s="214"/>
      <c r="CL217" s="214"/>
      <c r="CM217" s="214"/>
      <c r="CN217" s="214"/>
      <c r="CO217" s="214"/>
      <c r="CP217" s="214"/>
      <c r="CQ217" s="214"/>
      <c r="CR217" s="214"/>
      <c r="CS217" s="214"/>
      <c r="CT217" s="214"/>
      <c r="CU217" s="214"/>
      <c r="CV217" s="214"/>
      <c r="CW217" s="214"/>
      <c r="CX217" s="214"/>
      <c r="CY217" s="214"/>
      <c r="CZ217" s="214"/>
      <c r="DA217" s="214"/>
      <c r="DB217" s="214"/>
      <c r="DC217" s="214"/>
      <c r="DD217" s="214"/>
      <c r="DE217" s="214"/>
      <c r="DF217" s="214"/>
      <c r="DG217" s="214"/>
      <c r="DH217" s="214"/>
      <c r="DI217" s="214"/>
      <c r="DJ217" s="214"/>
      <c r="DK217" s="214"/>
      <c r="DL217" s="214"/>
      <c r="DM217" s="214"/>
      <c r="DN217" s="214"/>
      <c r="DO217" s="214"/>
      <c r="DP217" s="214"/>
      <c r="DQ217" s="214"/>
      <c r="DR217" s="214"/>
      <c r="DS217" s="214"/>
      <c r="DT217" s="214"/>
      <c r="DU217" s="214"/>
      <c r="DV217" s="214"/>
      <c r="DW217" s="214"/>
      <c r="DX217" s="214"/>
      <c r="DY217" s="214"/>
      <c r="DZ217" s="214"/>
      <c r="EA217" s="214"/>
      <c r="EB217" s="214"/>
      <c r="EC217" s="214"/>
      <c r="ED217" s="214"/>
      <c r="EE217" s="214"/>
      <c r="EF217" s="214"/>
      <c r="EG217" s="214"/>
      <c r="EH217" s="214"/>
      <c r="EI217" s="214"/>
      <c r="EJ217" s="214"/>
      <c r="EK217" s="214"/>
      <c r="EL217" s="214"/>
      <c r="EM217" s="214"/>
      <c r="EN217" s="214"/>
      <c r="EO217" s="214"/>
      <c r="EP217" s="214"/>
      <c r="EQ217" s="214"/>
      <c r="ER217" s="214"/>
      <c r="ES217" s="214"/>
      <c r="ET217" s="214"/>
      <c r="EU217" s="214"/>
      <c r="EV217" s="214"/>
      <c r="EW217" s="214"/>
      <c r="EX217" s="214"/>
      <c r="EY217" s="214"/>
      <c r="EZ217" s="214"/>
      <c r="FA217" s="214"/>
      <c r="FB217" s="214"/>
      <c r="FC217" s="214"/>
      <c r="FD217" s="214"/>
      <c r="FE217" s="214"/>
      <c r="FF217" s="214"/>
      <c r="FG217" s="214"/>
      <c r="FH217" s="214"/>
      <c r="FI217" s="214"/>
      <c r="FJ217" s="214"/>
      <c r="FK217" s="214"/>
      <c r="FL217" s="214"/>
      <c r="FM217" s="214"/>
    </row>
    <row r="218" spans="1:169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  <c r="Y218" s="214"/>
      <c r="Z218" s="214"/>
      <c r="AA218" s="214"/>
      <c r="AB218" s="214"/>
      <c r="AC218" s="214"/>
      <c r="AD218" s="214"/>
      <c r="AE218" s="214"/>
      <c r="AF218" s="214"/>
      <c r="AG218" s="214"/>
      <c r="AH218" s="214"/>
      <c r="AI218" s="214"/>
      <c r="AJ218" s="214"/>
      <c r="AK218" s="214"/>
      <c r="AL218" s="214"/>
      <c r="AM218" s="214"/>
      <c r="AN218" s="214"/>
      <c r="AO218" s="214"/>
      <c r="AP218" s="214"/>
      <c r="AQ218" s="214"/>
      <c r="AR218" s="214"/>
      <c r="AS218" s="214"/>
      <c r="AT218" s="214"/>
      <c r="AU218" s="214"/>
      <c r="AV218" s="214"/>
      <c r="AW218" s="214"/>
      <c r="AX218" s="214"/>
      <c r="AY218" s="214"/>
      <c r="AZ218" s="214"/>
      <c r="BA218" s="214"/>
      <c r="BB218" s="214"/>
      <c r="BC218" s="214"/>
      <c r="BD218" s="214"/>
      <c r="BE218" s="214"/>
      <c r="BF218" s="214"/>
      <c r="BG218" s="214"/>
      <c r="BH218" s="214"/>
      <c r="BI218" s="214"/>
      <c r="BJ218" s="214"/>
      <c r="BK218" s="214"/>
      <c r="BL218" s="214"/>
      <c r="BM218" s="214"/>
      <c r="BN218" s="214"/>
      <c r="BO218" s="214"/>
      <c r="BP218" s="214"/>
      <c r="BQ218" s="214"/>
      <c r="BR218" s="214"/>
      <c r="BS218" s="214"/>
      <c r="BT218" s="214"/>
      <c r="BU218" s="214"/>
      <c r="BV218" s="214"/>
      <c r="BW218" s="214"/>
      <c r="BX218" s="214"/>
      <c r="BY218" s="214"/>
      <c r="BZ218" s="214"/>
      <c r="CA218" s="214"/>
      <c r="CB218" s="214"/>
      <c r="CC218" s="214"/>
      <c r="CD218" s="214"/>
      <c r="CE218" s="214"/>
      <c r="CF218" s="214"/>
      <c r="CG218" s="214"/>
      <c r="CH218" s="214"/>
      <c r="CI218" s="214"/>
      <c r="CJ218" s="214"/>
      <c r="CK218" s="214"/>
      <c r="CL218" s="214"/>
      <c r="CM218" s="214"/>
      <c r="CN218" s="214"/>
      <c r="CO218" s="214"/>
      <c r="CP218" s="214"/>
      <c r="CQ218" s="214"/>
      <c r="CR218" s="214"/>
      <c r="CS218" s="214"/>
      <c r="CT218" s="214"/>
      <c r="CU218" s="214"/>
      <c r="CV218" s="214"/>
      <c r="CW218" s="214"/>
      <c r="CX218" s="214"/>
      <c r="CY218" s="214"/>
      <c r="CZ218" s="214"/>
      <c r="DA218" s="214"/>
      <c r="DB218" s="214"/>
      <c r="DC218" s="214"/>
      <c r="DD218" s="214"/>
      <c r="DE218" s="214"/>
      <c r="DF218" s="214"/>
      <c r="DG218" s="214"/>
      <c r="DH218" s="214"/>
      <c r="DI218" s="214"/>
      <c r="DJ218" s="214"/>
      <c r="DK218" s="214"/>
      <c r="DL218" s="214"/>
      <c r="DM218" s="214"/>
      <c r="DN218" s="214"/>
      <c r="DO218" s="214"/>
      <c r="DP218" s="214"/>
      <c r="DQ218" s="214"/>
      <c r="DR218" s="214"/>
      <c r="DS218" s="214"/>
      <c r="DT218" s="214"/>
      <c r="DU218" s="214"/>
      <c r="DV218" s="214"/>
      <c r="DW218" s="214"/>
      <c r="DX218" s="214"/>
      <c r="DY218" s="214"/>
      <c r="DZ218" s="214"/>
      <c r="EA218" s="214"/>
      <c r="EB218" s="214"/>
      <c r="EC218" s="214"/>
      <c r="ED218" s="214"/>
      <c r="EE218" s="214"/>
      <c r="EF218" s="214"/>
      <c r="EG218" s="214"/>
      <c r="EH218" s="214"/>
      <c r="EI218" s="214"/>
      <c r="EJ218" s="214"/>
      <c r="EK218" s="214"/>
      <c r="EL218" s="214"/>
      <c r="EM218" s="214"/>
      <c r="EN218" s="214"/>
      <c r="EO218" s="214"/>
      <c r="EP218" s="214"/>
      <c r="EQ218" s="214"/>
      <c r="ER218" s="214"/>
      <c r="ES218" s="214"/>
      <c r="ET218" s="214"/>
      <c r="EU218" s="214"/>
      <c r="EV218" s="214"/>
      <c r="EW218" s="214"/>
      <c r="EX218" s="214"/>
      <c r="EY218" s="214"/>
      <c r="EZ218" s="214"/>
      <c r="FA218" s="214"/>
      <c r="FB218" s="214"/>
      <c r="FC218" s="214"/>
      <c r="FD218" s="214"/>
      <c r="FE218" s="214"/>
      <c r="FF218" s="214"/>
      <c r="FG218" s="214"/>
      <c r="FH218" s="214"/>
      <c r="FI218" s="214"/>
      <c r="FJ218" s="214"/>
      <c r="FK218" s="214"/>
      <c r="FL218" s="214"/>
      <c r="FM218" s="214"/>
    </row>
    <row r="219" spans="1:169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  <c r="V219" s="214"/>
      <c r="W219" s="214"/>
      <c r="X219" s="214"/>
      <c r="Y219" s="214"/>
      <c r="Z219" s="214"/>
      <c r="AA219" s="214"/>
      <c r="AB219" s="214"/>
      <c r="AC219" s="214"/>
      <c r="AD219" s="214"/>
      <c r="AE219" s="214"/>
      <c r="AF219" s="214"/>
      <c r="AG219" s="214"/>
      <c r="AH219" s="214"/>
      <c r="AI219" s="214"/>
      <c r="AJ219" s="214"/>
      <c r="AK219" s="214"/>
      <c r="AL219" s="214"/>
      <c r="AM219" s="214"/>
      <c r="AN219" s="214"/>
      <c r="AO219" s="214"/>
      <c r="AP219" s="214"/>
      <c r="AQ219" s="214"/>
      <c r="AR219" s="214"/>
      <c r="AS219" s="214"/>
      <c r="AT219" s="214"/>
      <c r="AU219" s="214"/>
      <c r="AV219" s="214"/>
      <c r="AW219" s="214"/>
      <c r="AX219" s="214"/>
      <c r="AY219" s="214"/>
      <c r="AZ219" s="214"/>
      <c r="BA219" s="214"/>
      <c r="BB219" s="214"/>
      <c r="BC219" s="214"/>
      <c r="BD219" s="214"/>
      <c r="BE219" s="214"/>
      <c r="BF219" s="214"/>
      <c r="BG219" s="214"/>
      <c r="BH219" s="214"/>
      <c r="BI219" s="214"/>
      <c r="BJ219" s="214"/>
      <c r="BK219" s="214"/>
      <c r="BL219" s="214"/>
      <c r="BM219" s="214"/>
      <c r="BN219" s="214"/>
      <c r="BO219" s="214"/>
      <c r="BP219" s="214"/>
      <c r="BQ219" s="214"/>
      <c r="BR219" s="214"/>
      <c r="BS219" s="214"/>
      <c r="BT219" s="214"/>
      <c r="BU219" s="214"/>
      <c r="BV219" s="214"/>
      <c r="BW219" s="214"/>
      <c r="BX219" s="214"/>
      <c r="BY219" s="214"/>
      <c r="BZ219" s="214"/>
      <c r="CA219" s="214"/>
      <c r="CB219" s="214"/>
      <c r="CC219" s="214"/>
      <c r="CD219" s="214"/>
      <c r="CE219" s="214"/>
      <c r="CF219" s="214"/>
      <c r="CG219" s="214"/>
      <c r="CH219" s="214"/>
      <c r="CI219" s="214"/>
      <c r="CJ219" s="214"/>
      <c r="CK219" s="214"/>
      <c r="CL219" s="214"/>
      <c r="CM219" s="214"/>
      <c r="CN219" s="214"/>
      <c r="CO219" s="214"/>
      <c r="CP219" s="214"/>
      <c r="CQ219" s="214"/>
      <c r="CR219" s="214"/>
      <c r="CS219" s="214"/>
      <c r="CT219" s="214"/>
      <c r="CU219" s="214"/>
      <c r="CV219" s="214"/>
      <c r="CW219" s="214"/>
      <c r="CX219" s="214"/>
      <c r="CY219" s="214"/>
      <c r="CZ219" s="214"/>
      <c r="DA219" s="214"/>
      <c r="DB219" s="214"/>
      <c r="DC219" s="214"/>
      <c r="DD219" s="214"/>
      <c r="DE219" s="214"/>
      <c r="DF219" s="214"/>
      <c r="DG219" s="214"/>
      <c r="DH219" s="214"/>
      <c r="DI219" s="214"/>
      <c r="DJ219" s="214"/>
      <c r="DK219" s="214"/>
      <c r="DL219" s="214"/>
      <c r="DM219" s="214"/>
      <c r="DN219" s="214"/>
      <c r="DO219" s="214"/>
      <c r="DP219" s="214"/>
      <c r="DQ219" s="214"/>
      <c r="DR219" s="214"/>
      <c r="DS219" s="214"/>
      <c r="DT219" s="214"/>
      <c r="DU219" s="214"/>
      <c r="DV219" s="214"/>
      <c r="DW219" s="214"/>
      <c r="DX219" s="214"/>
      <c r="DY219" s="214"/>
      <c r="DZ219" s="214"/>
      <c r="EA219" s="214"/>
      <c r="EB219" s="214"/>
      <c r="EC219" s="214"/>
      <c r="ED219" s="214"/>
      <c r="EE219" s="214"/>
      <c r="EF219" s="214"/>
      <c r="EG219" s="214"/>
      <c r="EH219" s="214"/>
      <c r="EI219" s="214"/>
      <c r="EJ219" s="214"/>
      <c r="EK219" s="214"/>
      <c r="EL219" s="214"/>
      <c r="EM219" s="214"/>
      <c r="EN219" s="214"/>
      <c r="EO219" s="214"/>
      <c r="EP219" s="214"/>
      <c r="EQ219" s="214"/>
      <c r="ER219" s="214"/>
      <c r="ES219" s="214"/>
      <c r="ET219" s="214"/>
      <c r="EU219" s="214"/>
      <c r="EV219" s="214"/>
      <c r="EW219" s="214"/>
      <c r="EX219" s="214"/>
      <c r="EY219" s="214"/>
      <c r="EZ219" s="214"/>
      <c r="FA219" s="214"/>
      <c r="FB219" s="214"/>
      <c r="FC219" s="214"/>
      <c r="FD219" s="214"/>
      <c r="FE219" s="214"/>
      <c r="FF219" s="214"/>
      <c r="FG219" s="214"/>
      <c r="FH219" s="214"/>
      <c r="FI219" s="214"/>
      <c r="FJ219" s="214"/>
      <c r="FK219" s="214"/>
      <c r="FL219" s="214"/>
      <c r="FM219" s="214"/>
    </row>
    <row r="220" spans="1:169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  <c r="V220" s="214"/>
      <c r="W220" s="214"/>
      <c r="X220" s="214"/>
      <c r="Y220" s="214"/>
      <c r="Z220" s="214"/>
      <c r="AA220" s="214"/>
      <c r="AB220" s="214"/>
      <c r="AC220" s="214"/>
      <c r="AD220" s="214"/>
      <c r="AE220" s="214"/>
      <c r="AF220" s="214"/>
      <c r="AG220" s="214"/>
      <c r="AH220" s="214"/>
      <c r="AI220" s="214"/>
      <c r="AJ220" s="214"/>
      <c r="AK220" s="214"/>
      <c r="AL220" s="214"/>
      <c r="AM220" s="214"/>
      <c r="AN220" s="214"/>
      <c r="AO220" s="214"/>
      <c r="AP220" s="214"/>
      <c r="AQ220" s="214"/>
      <c r="AR220" s="214"/>
      <c r="AS220" s="214"/>
      <c r="AT220" s="214"/>
      <c r="AU220" s="214"/>
      <c r="AV220" s="214"/>
      <c r="AW220" s="214"/>
      <c r="AX220" s="214"/>
      <c r="AY220" s="214"/>
      <c r="AZ220" s="214"/>
      <c r="BA220" s="214"/>
      <c r="BB220" s="214"/>
      <c r="BC220" s="214"/>
      <c r="BD220" s="214"/>
      <c r="BE220" s="214"/>
      <c r="BF220" s="214"/>
      <c r="BG220" s="214"/>
      <c r="BH220" s="214"/>
      <c r="BI220" s="214"/>
      <c r="BJ220" s="214"/>
      <c r="BK220" s="214"/>
      <c r="BL220" s="214"/>
      <c r="BM220" s="214"/>
      <c r="BN220" s="214"/>
      <c r="BO220" s="214"/>
      <c r="BP220" s="214"/>
      <c r="BQ220" s="214"/>
      <c r="BR220" s="214"/>
      <c r="BS220" s="214"/>
      <c r="BT220" s="214"/>
      <c r="BU220" s="214"/>
      <c r="BV220" s="214"/>
      <c r="BW220" s="214"/>
      <c r="BX220" s="214"/>
      <c r="BY220" s="214"/>
      <c r="BZ220" s="214"/>
      <c r="CA220" s="214"/>
      <c r="CB220" s="214"/>
      <c r="CC220" s="214"/>
      <c r="CD220" s="214"/>
      <c r="CE220" s="214"/>
      <c r="CF220" s="214"/>
      <c r="CG220" s="214"/>
      <c r="CH220" s="214"/>
      <c r="CI220" s="214"/>
      <c r="CJ220" s="214"/>
      <c r="CK220" s="214"/>
      <c r="CL220" s="214"/>
      <c r="CM220" s="214"/>
      <c r="CN220" s="214"/>
      <c r="CO220" s="214"/>
      <c r="CP220" s="214"/>
      <c r="CQ220" s="214"/>
      <c r="CR220" s="214"/>
      <c r="CS220" s="214"/>
      <c r="CT220" s="214"/>
      <c r="CU220" s="214"/>
      <c r="CV220" s="214"/>
      <c r="CW220" s="214"/>
      <c r="CX220" s="214"/>
      <c r="CY220" s="214"/>
      <c r="CZ220" s="214"/>
      <c r="DA220" s="214"/>
      <c r="DB220" s="214"/>
      <c r="DC220" s="214"/>
      <c r="DD220" s="214"/>
      <c r="DE220" s="214"/>
      <c r="DF220" s="214"/>
      <c r="DG220" s="214"/>
      <c r="DH220" s="214"/>
      <c r="DI220" s="214"/>
      <c r="DJ220" s="214"/>
      <c r="DK220" s="214"/>
      <c r="DL220" s="214"/>
      <c r="DM220" s="214"/>
      <c r="DN220" s="214"/>
      <c r="DO220" s="214"/>
      <c r="DP220" s="214"/>
      <c r="DQ220" s="214"/>
      <c r="DR220" s="214"/>
      <c r="DS220" s="214"/>
      <c r="DT220" s="214"/>
      <c r="DU220" s="214"/>
      <c r="DV220" s="214"/>
      <c r="DW220" s="214"/>
      <c r="DX220" s="214"/>
      <c r="DY220" s="214"/>
      <c r="DZ220" s="214"/>
      <c r="EA220" s="214"/>
      <c r="EB220" s="214"/>
      <c r="EC220" s="214"/>
      <c r="ED220" s="214"/>
      <c r="EE220" s="214"/>
      <c r="EF220" s="214"/>
      <c r="EG220" s="214"/>
      <c r="EH220" s="214"/>
      <c r="EI220" s="214"/>
      <c r="EJ220" s="214"/>
      <c r="EK220" s="214"/>
      <c r="EL220" s="214"/>
      <c r="EM220" s="214"/>
      <c r="EN220" s="214"/>
      <c r="EO220" s="214"/>
      <c r="EP220" s="214"/>
      <c r="EQ220" s="214"/>
      <c r="ER220" s="214"/>
      <c r="ES220" s="214"/>
      <c r="ET220" s="214"/>
      <c r="EU220" s="214"/>
      <c r="EV220" s="214"/>
      <c r="EW220" s="214"/>
      <c r="EX220" s="214"/>
      <c r="EY220" s="214"/>
      <c r="EZ220" s="214"/>
      <c r="FA220" s="214"/>
      <c r="FB220" s="214"/>
      <c r="FC220" s="214"/>
      <c r="FD220" s="214"/>
      <c r="FE220" s="214"/>
      <c r="FF220" s="214"/>
      <c r="FG220" s="214"/>
      <c r="FH220" s="214"/>
      <c r="FI220" s="214"/>
      <c r="FJ220" s="214"/>
      <c r="FK220" s="214"/>
      <c r="FL220" s="214"/>
      <c r="FM220" s="214"/>
    </row>
    <row r="221" spans="1:169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  <c r="V221" s="214"/>
      <c r="W221" s="214"/>
      <c r="X221" s="214"/>
      <c r="Y221" s="214"/>
      <c r="Z221" s="214"/>
      <c r="AA221" s="214"/>
      <c r="AB221" s="214"/>
      <c r="AC221" s="214"/>
      <c r="AD221" s="214"/>
      <c r="AE221" s="214"/>
      <c r="AF221" s="214"/>
      <c r="AG221" s="214"/>
      <c r="AH221" s="214"/>
      <c r="AI221" s="214"/>
      <c r="AJ221" s="214"/>
      <c r="AK221" s="214"/>
      <c r="AL221" s="214"/>
      <c r="AM221" s="214"/>
      <c r="AN221" s="214"/>
      <c r="AO221" s="214"/>
      <c r="AP221" s="214"/>
      <c r="AQ221" s="214"/>
      <c r="AR221" s="214"/>
      <c r="AS221" s="214"/>
      <c r="AT221" s="214"/>
      <c r="AU221" s="214"/>
      <c r="AV221" s="214"/>
      <c r="AW221" s="214"/>
      <c r="AX221" s="214"/>
      <c r="AY221" s="214"/>
      <c r="AZ221" s="214"/>
      <c r="BA221" s="214"/>
      <c r="BB221" s="214"/>
      <c r="BC221" s="214"/>
      <c r="BD221" s="214"/>
      <c r="BE221" s="214"/>
      <c r="BF221" s="214"/>
      <c r="BG221" s="214"/>
      <c r="BH221" s="214"/>
      <c r="BI221" s="214"/>
      <c r="BJ221" s="214"/>
      <c r="BK221" s="214"/>
      <c r="BL221" s="214"/>
      <c r="BM221" s="214"/>
      <c r="BN221" s="214"/>
      <c r="BO221" s="214"/>
      <c r="BP221" s="214"/>
      <c r="BQ221" s="214"/>
      <c r="BR221" s="214"/>
      <c r="BS221" s="214"/>
      <c r="BT221" s="214"/>
      <c r="BU221" s="214"/>
      <c r="BV221" s="214"/>
      <c r="BW221" s="214"/>
      <c r="BX221" s="214"/>
      <c r="BY221" s="214"/>
      <c r="BZ221" s="214"/>
      <c r="CA221" s="214"/>
      <c r="CB221" s="214"/>
      <c r="CC221" s="214"/>
      <c r="CD221" s="214"/>
      <c r="CE221" s="214"/>
      <c r="CF221" s="214"/>
      <c r="CG221" s="214"/>
      <c r="CH221" s="214"/>
      <c r="CI221" s="214"/>
      <c r="CJ221" s="214"/>
      <c r="CK221" s="214"/>
      <c r="CL221" s="214"/>
      <c r="CM221" s="214"/>
      <c r="CN221" s="214"/>
      <c r="CO221" s="214"/>
      <c r="CP221" s="214"/>
      <c r="CQ221" s="214"/>
      <c r="CR221" s="214"/>
      <c r="CS221" s="214"/>
      <c r="CT221" s="214"/>
      <c r="CU221" s="214"/>
      <c r="CV221" s="214"/>
      <c r="CW221" s="214"/>
      <c r="CX221" s="214"/>
      <c r="CY221" s="214"/>
      <c r="CZ221" s="214"/>
      <c r="DA221" s="214"/>
      <c r="DB221" s="214"/>
      <c r="DC221" s="214"/>
      <c r="DD221" s="214"/>
      <c r="DE221" s="214"/>
      <c r="DF221" s="214"/>
      <c r="DG221" s="214"/>
      <c r="DH221" s="214"/>
      <c r="DI221" s="214"/>
      <c r="DJ221" s="214"/>
      <c r="DK221" s="214"/>
      <c r="DL221" s="214"/>
      <c r="DM221" s="214"/>
      <c r="DN221" s="214"/>
      <c r="DO221" s="214"/>
      <c r="DP221" s="214"/>
      <c r="DQ221" s="214"/>
      <c r="DR221" s="214"/>
      <c r="DS221" s="214"/>
      <c r="DT221" s="214"/>
      <c r="DU221" s="214"/>
      <c r="DV221" s="214"/>
      <c r="DW221" s="214"/>
      <c r="DX221" s="214"/>
      <c r="DY221" s="214"/>
      <c r="DZ221" s="214"/>
      <c r="EA221" s="214"/>
      <c r="EB221" s="214"/>
      <c r="EC221" s="214"/>
      <c r="ED221" s="214"/>
      <c r="EE221" s="214"/>
      <c r="EF221" s="214"/>
      <c r="EG221" s="214"/>
      <c r="EH221" s="214"/>
      <c r="EI221" s="214"/>
      <c r="EJ221" s="214"/>
      <c r="EK221" s="214"/>
      <c r="EL221" s="214"/>
      <c r="EM221" s="214"/>
      <c r="EN221" s="214"/>
      <c r="EO221" s="214"/>
      <c r="EP221" s="214"/>
      <c r="EQ221" s="214"/>
      <c r="ER221" s="214"/>
      <c r="ES221" s="214"/>
      <c r="ET221" s="214"/>
      <c r="EU221" s="214"/>
      <c r="EV221" s="214"/>
      <c r="EW221" s="214"/>
      <c r="EX221" s="214"/>
      <c r="EY221" s="214"/>
      <c r="EZ221" s="214"/>
      <c r="FA221" s="214"/>
      <c r="FB221" s="214"/>
      <c r="FC221" s="214"/>
      <c r="FD221" s="214"/>
      <c r="FE221" s="214"/>
      <c r="FF221" s="214"/>
      <c r="FG221" s="214"/>
      <c r="FH221" s="214"/>
      <c r="FI221" s="214"/>
      <c r="FJ221" s="214"/>
      <c r="FK221" s="214"/>
      <c r="FL221" s="214"/>
      <c r="FM221" s="214"/>
    </row>
    <row r="222" spans="1:169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  <c r="V222" s="214"/>
      <c r="W222" s="214"/>
      <c r="X222" s="214"/>
      <c r="Y222" s="214"/>
      <c r="Z222" s="214"/>
      <c r="AA222" s="214"/>
      <c r="AB222" s="214"/>
      <c r="AC222" s="214"/>
      <c r="AD222" s="214"/>
      <c r="AE222" s="214"/>
      <c r="AF222" s="214"/>
      <c r="AG222" s="214"/>
      <c r="AH222" s="214"/>
      <c r="AI222" s="214"/>
      <c r="AJ222" s="214"/>
      <c r="AK222" s="214"/>
      <c r="AL222" s="214"/>
      <c r="AM222" s="214"/>
      <c r="AN222" s="214"/>
      <c r="AO222" s="214"/>
      <c r="AP222" s="214"/>
      <c r="AQ222" s="214"/>
      <c r="AR222" s="214"/>
      <c r="AS222" s="214"/>
      <c r="AT222" s="214"/>
      <c r="AU222" s="214"/>
      <c r="AV222" s="214"/>
      <c r="AW222" s="214"/>
      <c r="AX222" s="214"/>
      <c r="AY222" s="214"/>
      <c r="AZ222" s="214"/>
      <c r="BA222" s="214"/>
      <c r="BB222" s="214"/>
      <c r="BC222" s="214"/>
      <c r="BD222" s="214"/>
      <c r="BE222" s="214"/>
      <c r="BF222" s="214"/>
      <c r="BG222" s="214"/>
      <c r="BH222" s="214"/>
      <c r="BI222" s="214"/>
      <c r="BJ222" s="214"/>
      <c r="BK222" s="214"/>
      <c r="BL222" s="214"/>
      <c r="BM222" s="214"/>
      <c r="BN222" s="214"/>
      <c r="BO222" s="214"/>
      <c r="BP222" s="214"/>
      <c r="BQ222" s="214"/>
      <c r="BR222" s="214"/>
      <c r="BS222" s="214"/>
      <c r="BT222" s="214"/>
      <c r="BU222" s="214"/>
      <c r="BV222" s="214"/>
      <c r="BW222" s="214"/>
      <c r="BX222" s="214"/>
      <c r="BY222" s="214"/>
      <c r="BZ222" s="214"/>
      <c r="CA222" s="214"/>
      <c r="CB222" s="214"/>
      <c r="CC222" s="214"/>
      <c r="CD222" s="214"/>
      <c r="CE222" s="214"/>
      <c r="CF222" s="214"/>
      <c r="CG222" s="214"/>
      <c r="CH222" s="214"/>
      <c r="CI222" s="214"/>
      <c r="CJ222" s="214"/>
      <c r="CK222" s="214"/>
      <c r="CL222" s="214"/>
      <c r="CM222" s="214"/>
      <c r="CN222" s="214"/>
      <c r="CO222" s="214"/>
      <c r="CP222" s="214"/>
      <c r="CQ222" s="214"/>
      <c r="CR222" s="214"/>
      <c r="CS222" s="214"/>
      <c r="CT222" s="214"/>
      <c r="CU222" s="214"/>
      <c r="CV222" s="214"/>
      <c r="CW222" s="214"/>
      <c r="CX222" s="214"/>
      <c r="CY222" s="214"/>
      <c r="CZ222" s="214"/>
      <c r="DA222" s="214"/>
      <c r="DB222" s="214"/>
      <c r="DC222" s="214"/>
      <c r="DD222" s="214"/>
      <c r="DE222" s="214"/>
      <c r="DF222" s="214"/>
      <c r="DG222" s="214"/>
      <c r="DH222" s="214"/>
      <c r="DI222" s="214"/>
      <c r="DJ222" s="214"/>
      <c r="DK222" s="214"/>
      <c r="DL222" s="214"/>
      <c r="DM222" s="214"/>
      <c r="DN222" s="214"/>
      <c r="DO222" s="214"/>
      <c r="DP222" s="214"/>
      <c r="DQ222" s="214"/>
      <c r="DR222" s="214"/>
      <c r="DS222" s="214"/>
      <c r="DT222" s="214"/>
      <c r="DU222" s="214"/>
      <c r="DV222" s="214"/>
      <c r="DW222" s="214"/>
      <c r="DX222" s="214"/>
      <c r="DY222" s="214"/>
      <c r="DZ222" s="214"/>
      <c r="EA222" s="214"/>
      <c r="EB222" s="214"/>
      <c r="EC222" s="214"/>
      <c r="ED222" s="214"/>
      <c r="EE222" s="214"/>
      <c r="EF222" s="214"/>
      <c r="EG222" s="214"/>
      <c r="EH222" s="214"/>
      <c r="EI222" s="214"/>
      <c r="EJ222" s="214"/>
      <c r="EK222" s="214"/>
      <c r="EL222" s="214"/>
      <c r="EM222" s="214"/>
      <c r="EN222" s="214"/>
      <c r="EO222" s="214"/>
      <c r="EP222" s="214"/>
      <c r="EQ222" s="214"/>
      <c r="ER222" s="214"/>
      <c r="ES222" s="214"/>
      <c r="ET222" s="214"/>
      <c r="EU222" s="214"/>
      <c r="EV222" s="214"/>
      <c r="EW222" s="214"/>
      <c r="EX222" s="214"/>
      <c r="EY222" s="214"/>
      <c r="EZ222" s="214"/>
      <c r="FA222" s="214"/>
      <c r="FB222" s="214"/>
      <c r="FC222" s="214"/>
      <c r="FD222" s="214"/>
      <c r="FE222" s="214"/>
      <c r="FF222" s="214"/>
      <c r="FG222" s="214"/>
      <c r="FH222" s="214"/>
      <c r="FI222" s="214"/>
      <c r="FJ222" s="214"/>
      <c r="FK222" s="214"/>
      <c r="FL222" s="214"/>
      <c r="FM222" s="214"/>
    </row>
    <row r="223" spans="1:169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  <c r="V223" s="214"/>
      <c r="W223" s="214"/>
      <c r="X223" s="214"/>
      <c r="Y223" s="214"/>
      <c r="Z223" s="214"/>
      <c r="AA223" s="214"/>
      <c r="AB223" s="214"/>
      <c r="AC223" s="214"/>
      <c r="AD223" s="214"/>
      <c r="AE223" s="214"/>
      <c r="AF223" s="214"/>
      <c r="AG223" s="214"/>
      <c r="AH223" s="214"/>
      <c r="AI223" s="214"/>
      <c r="AJ223" s="214"/>
      <c r="AK223" s="214"/>
      <c r="AL223" s="214"/>
      <c r="AM223" s="214"/>
      <c r="AN223" s="214"/>
      <c r="AO223" s="214"/>
      <c r="AP223" s="214"/>
      <c r="AQ223" s="214"/>
      <c r="AR223" s="214"/>
      <c r="AS223" s="214"/>
      <c r="AT223" s="214"/>
      <c r="AU223" s="214"/>
      <c r="AV223" s="214"/>
      <c r="AW223" s="214"/>
      <c r="AX223" s="214"/>
      <c r="AY223" s="214"/>
      <c r="AZ223" s="214"/>
      <c r="BA223" s="214"/>
      <c r="BB223" s="214"/>
      <c r="BC223" s="214"/>
      <c r="BD223" s="214"/>
      <c r="BE223" s="214"/>
      <c r="BF223" s="214"/>
      <c r="BG223" s="214"/>
      <c r="BH223" s="214"/>
      <c r="BI223" s="214"/>
      <c r="BJ223" s="214"/>
      <c r="BK223" s="214"/>
      <c r="BL223" s="214"/>
      <c r="BM223" s="214"/>
      <c r="BN223" s="214"/>
      <c r="BO223" s="214"/>
      <c r="BP223" s="214"/>
      <c r="BQ223" s="214"/>
      <c r="BR223" s="214"/>
      <c r="BS223" s="214"/>
      <c r="BT223" s="214"/>
      <c r="BU223" s="214"/>
      <c r="BV223" s="214"/>
      <c r="BW223" s="214"/>
      <c r="BX223" s="214"/>
      <c r="BY223" s="214"/>
      <c r="BZ223" s="214"/>
      <c r="CA223" s="214"/>
      <c r="CB223" s="214"/>
      <c r="CC223" s="214"/>
      <c r="CD223" s="214"/>
      <c r="CE223" s="214"/>
      <c r="CF223" s="214"/>
      <c r="CG223" s="214"/>
      <c r="CH223" s="214"/>
      <c r="CI223" s="214"/>
      <c r="CJ223" s="214"/>
      <c r="CK223" s="214"/>
      <c r="CL223" s="214"/>
      <c r="CM223" s="214"/>
      <c r="CN223" s="214"/>
      <c r="CO223" s="214"/>
      <c r="CP223" s="214"/>
      <c r="CQ223" s="214"/>
      <c r="CR223" s="214"/>
      <c r="CS223" s="214"/>
      <c r="CT223" s="214"/>
      <c r="CU223" s="214"/>
      <c r="CV223" s="214"/>
      <c r="CW223" s="214"/>
      <c r="CX223" s="214"/>
      <c r="CY223" s="214"/>
      <c r="CZ223" s="214"/>
      <c r="DA223" s="214"/>
      <c r="DB223" s="214"/>
      <c r="DC223" s="214"/>
      <c r="DD223" s="214"/>
      <c r="DE223" s="214"/>
      <c r="DF223" s="214"/>
      <c r="DG223" s="214"/>
      <c r="DH223" s="214"/>
      <c r="DI223" s="214"/>
      <c r="DJ223" s="214"/>
      <c r="DK223" s="214"/>
      <c r="DL223" s="214"/>
      <c r="DM223" s="214"/>
      <c r="DN223" s="214"/>
      <c r="DO223" s="214"/>
      <c r="DP223" s="214"/>
      <c r="DQ223" s="214"/>
      <c r="DR223" s="214"/>
      <c r="DS223" s="214"/>
      <c r="DT223" s="214"/>
      <c r="DU223" s="214"/>
      <c r="DV223" s="214"/>
      <c r="DW223" s="214"/>
      <c r="DX223" s="214"/>
      <c r="DY223" s="214"/>
      <c r="DZ223" s="214"/>
      <c r="EA223" s="214"/>
      <c r="EB223" s="214"/>
      <c r="EC223" s="214"/>
      <c r="ED223" s="214"/>
      <c r="EE223" s="214"/>
      <c r="EF223" s="214"/>
      <c r="EG223" s="214"/>
      <c r="EH223" s="214"/>
      <c r="EI223" s="214"/>
      <c r="EJ223" s="214"/>
      <c r="EK223" s="214"/>
      <c r="EL223" s="214"/>
      <c r="EM223" s="214"/>
      <c r="EN223" s="214"/>
      <c r="EO223" s="214"/>
      <c r="EP223" s="214"/>
      <c r="EQ223" s="214"/>
      <c r="ER223" s="214"/>
      <c r="ES223" s="214"/>
      <c r="ET223" s="214"/>
      <c r="EU223" s="214"/>
      <c r="EV223" s="214"/>
      <c r="EW223" s="214"/>
      <c r="EX223" s="214"/>
      <c r="EY223" s="214"/>
      <c r="EZ223" s="214"/>
      <c r="FA223" s="214"/>
      <c r="FB223" s="214"/>
      <c r="FC223" s="214"/>
      <c r="FD223" s="214"/>
      <c r="FE223" s="214"/>
      <c r="FF223" s="214"/>
      <c r="FG223" s="214"/>
      <c r="FH223" s="214"/>
      <c r="FI223" s="214"/>
      <c r="FJ223" s="214"/>
      <c r="FK223" s="214"/>
      <c r="FL223" s="214"/>
      <c r="FM223" s="214"/>
    </row>
    <row r="224" spans="1:169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  <c r="V224" s="214"/>
      <c r="W224" s="214"/>
      <c r="X224" s="214"/>
      <c r="Y224" s="214"/>
      <c r="Z224" s="214"/>
      <c r="AA224" s="214"/>
      <c r="AB224" s="214"/>
      <c r="AC224" s="214"/>
      <c r="AD224" s="214"/>
      <c r="AE224" s="214"/>
      <c r="AF224" s="214"/>
      <c r="AG224" s="214"/>
      <c r="AH224" s="214"/>
      <c r="AI224" s="214"/>
      <c r="AJ224" s="214"/>
      <c r="AK224" s="214"/>
      <c r="AL224" s="214"/>
      <c r="AM224" s="214"/>
      <c r="AN224" s="214"/>
      <c r="AO224" s="214"/>
      <c r="AP224" s="214"/>
      <c r="AQ224" s="214"/>
      <c r="AR224" s="214"/>
      <c r="AS224" s="214"/>
      <c r="AT224" s="214"/>
      <c r="AU224" s="214"/>
      <c r="AV224" s="214"/>
      <c r="AW224" s="214"/>
      <c r="AX224" s="214"/>
      <c r="AY224" s="214"/>
      <c r="AZ224" s="214"/>
      <c r="BA224" s="214"/>
      <c r="BB224" s="214"/>
      <c r="BC224" s="214"/>
      <c r="BD224" s="214"/>
      <c r="BE224" s="214"/>
      <c r="BF224" s="214"/>
      <c r="BG224" s="214"/>
      <c r="BH224" s="214"/>
      <c r="BI224" s="214"/>
      <c r="BJ224" s="214"/>
      <c r="BK224" s="214"/>
      <c r="BL224" s="214"/>
      <c r="BM224" s="214"/>
      <c r="BN224" s="214"/>
      <c r="BO224" s="214"/>
      <c r="BP224" s="214"/>
      <c r="BQ224" s="214"/>
      <c r="BR224" s="214"/>
      <c r="BS224" s="214"/>
      <c r="BT224" s="214"/>
      <c r="BU224" s="214"/>
      <c r="BV224" s="214"/>
      <c r="BW224" s="214"/>
      <c r="BX224" s="214"/>
      <c r="BY224" s="214"/>
      <c r="BZ224" s="214"/>
      <c r="CA224" s="214"/>
      <c r="CB224" s="214"/>
      <c r="CC224" s="214"/>
      <c r="CD224" s="214"/>
      <c r="CE224" s="214"/>
      <c r="CF224" s="214"/>
      <c r="CG224" s="214"/>
      <c r="CH224" s="214"/>
      <c r="CI224" s="214"/>
      <c r="CJ224" s="214"/>
      <c r="CK224" s="214"/>
      <c r="CL224" s="214"/>
      <c r="CM224" s="214"/>
      <c r="CN224" s="214"/>
      <c r="CO224" s="214"/>
      <c r="CP224" s="214"/>
      <c r="CQ224" s="214"/>
      <c r="CR224" s="214"/>
      <c r="CS224" s="214"/>
      <c r="CT224" s="214"/>
      <c r="CU224" s="214"/>
      <c r="CV224" s="214"/>
      <c r="CW224" s="214"/>
      <c r="CX224" s="214"/>
      <c r="CY224" s="214"/>
      <c r="CZ224" s="214"/>
      <c r="DA224" s="214"/>
      <c r="DB224" s="214"/>
      <c r="DC224" s="214"/>
      <c r="DD224" s="214"/>
      <c r="DE224" s="214"/>
      <c r="DF224" s="214"/>
      <c r="DG224" s="214"/>
      <c r="DH224" s="214"/>
      <c r="DI224" s="214"/>
      <c r="DJ224" s="214"/>
      <c r="DK224" s="214"/>
      <c r="DL224" s="214"/>
      <c r="DM224" s="214"/>
      <c r="DN224" s="214"/>
      <c r="DO224" s="214"/>
      <c r="DP224" s="214"/>
      <c r="DQ224" s="214"/>
      <c r="DR224" s="214"/>
      <c r="DS224" s="214"/>
      <c r="DT224" s="214"/>
      <c r="DU224" s="214"/>
      <c r="DV224" s="214"/>
      <c r="DW224" s="214"/>
      <c r="DX224" s="214"/>
      <c r="DY224" s="214"/>
      <c r="DZ224" s="214"/>
      <c r="EA224" s="214"/>
      <c r="EB224" s="214"/>
      <c r="EC224" s="214"/>
      <c r="ED224" s="214"/>
      <c r="EE224" s="214"/>
      <c r="EF224" s="214"/>
      <c r="EG224" s="214"/>
      <c r="EH224" s="214"/>
      <c r="EI224" s="214"/>
      <c r="EJ224" s="214"/>
      <c r="EK224" s="214"/>
      <c r="EL224" s="214"/>
      <c r="EM224" s="214"/>
      <c r="EN224" s="214"/>
      <c r="EO224" s="214"/>
      <c r="EP224" s="214"/>
      <c r="EQ224" s="214"/>
      <c r="ER224" s="214"/>
      <c r="ES224" s="214"/>
      <c r="ET224" s="214"/>
      <c r="EU224" s="214"/>
      <c r="EV224" s="214"/>
      <c r="EW224" s="214"/>
      <c r="EX224" s="214"/>
      <c r="EY224" s="214"/>
      <c r="EZ224" s="214"/>
      <c r="FA224" s="214"/>
      <c r="FB224" s="214"/>
      <c r="FC224" s="214"/>
      <c r="FD224" s="214"/>
      <c r="FE224" s="214"/>
      <c r="FF224" s="214"/>
      <c r="FG224" s="214"/>
      <c r="FH224" s="214"/>
      <c r="FI224" s="214"/>
      <c r="FJ224" s="214"/>
      <c r="FK224" s="214"/>
      <c r="FL224" s="214"/>
      <c r="FM224" s="214"/>
    </row>
    <row r="225" spans="1:169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  <c r="V225" s="214"/>
      <c r="W225" s="214"/>
      <c r="X225" s="214"/>
      <c r="Y225" s="214"/>
      <c r="Z225" s="214"/>
      <c r="AA225" s="214"/>
      <c r="AB225" s="214"/>
      <c r="AC225" s="214"/>
      <c r="AD225" s="214"/>
      <c r="AE225" s="214"/>
      <c r="AF225" s="214"/>
      <c r="AG225" s="214"/>
      <c r="AH225" s="214"/>
      <c r="AI225" s="214"/>
      <c r="AJ225" s="214"/>
      <c r="AK225" s="214"/>
      <c r="AL225" s="214"/>
      <c r="AM225" s="214"/>
      <c r="AN225" s="214"/>
      <c r="AO225" s="214"/>
      <c r="AP225" s="214"/>
      <c r="AQ225" s="214"/>
      <c r="AR225" s="214"/>
      <c r="AS225" s="214"/>
      <c r="AT225" s="214"/>
      <c r="AU225" s="214"/>
      <c r="AV225" s="214"/>
      <c r="AW225" s="214"/>
      <c r="AX225" s="214"/>
      <c r="AY225" s="214"/>
      <c r="AZ225" s="214"/>
      <c r="BA225" s="214"/>
      <c r="BB225" s="214"/>
      <c r="BC225" s="214"/>
      <c r="BD225" s="214"/>
      <c r="BE225" s="214"/>
      <c r="BF225" s="214"/>
      <c r="BG225" s="214"/>
      <c r="BH225" s="214"/>
      <c r="BI225" s="214"/>
      <c r="BJ225" s="214"/>
      <c r="BK225" s="214"/>
      <c r="BL225" s="214"/>
      <c r="BM225" s="214"/>
      <c r="BN225" s="214"/>
      <c r="BO225" s="214"/>
      <c r="BP225" s="214"/>
      <c r="BQ225" s="214"/>
      <c r="BR225" s="214"/>
      <c r="BS225" s="214"/>
      <c r="BT225" s="214"/>
      <c r="BU225" s="214"/>
      <c r="BV225" s="214"/>
      <c r="BW225" s="214"/>
      <c r="BX225" s="214"/>
      <c r="BY225" s="214"/>
      <c r="BZ225" s="214"/>
      <c r="CA225" s="214"/>
      <c r="CB225" s="214"/>
      <c r="CC225" s="214"/>
      <c r="CD225" s="214"/>
      <c r="CE225" s="214"/>
      <c r="CF225" s="214"/>
      <c r="CG225" s="214"/>
      <c r="CH225" s="214"/>
      <c r="CI225" s="214"/>
      <c r="CJ225" s="214"/>
      <c r="CK225" s="214"/>
      <c r="CL225" s="214"/>
      <c r="CM225" s="214"/>
      <c r="CN225" s="214"/>
      <c r="CO225" s="214"/>
      <c r="CP225" s="214"/>
      <c r="CQ225" s="214"/>
      <c r="CR225" s="214"/>
      <c r="CS225" s="214"/>
      <c r="CT225" s="214"/>
      <c r="CU225" s="214"/>
      <c r="CV225" s="214"/>
      <c r="CW225" s="214"/>
      <c r="CX225" s="214"/>
      <c r="CY225" s="214"/>
      <c r="CZ225" s="214"/>
      <c r="DA225" s="214"/>
      <c r="DB225" s="214"/>
      <c r="DC225" s="214"/>
      <c r="DD225" s="214"/>
      <c r="DE225" s="214"/>
      <c r="DF225" s="214"/>
      <c r="DG225" s="214"/>
      <c r="DH225" s="214"/>
      <c r="DI225" s="214"/>
      <c r="DJ225" s="214"/>
      <c r="DK225" s="214"/>
      <c r="DL225" s="214"/>
      <c r="DM225" s="214"/>
      <c r="DN225" s="214"/>
      <c r="DO225" s="214"/>
      <c r="DP225" s="214"/>
      <c r="DQ225" s="214"/>
      <c r="DR225" s="214"/>
      <c r="DS225" s="214"/>
      <c r="DT225" s="214"/>
      <c r="DU225" s="214"/>
      <c r="DV225" s="214"/>
      <c r="DW225" s="214"/>
      <c r="DX225" s="214"/>
      <c r="DY225" s="214"/>
      <c r="DZ225" s="214"/>
      <c r="EA225" s="214"/>
      <c r="EB225" s="214"/>
      <c r="EC225" s="214"/>
      <c r="ED225" s="214"/>
      <c r="EE225" s="214"/>
      <c r="EF225" s="214"/>
      <c r="EG225" s="214"/>
      <c r="EH225" s="214"/>
      <c r="EI225" s="214"/>
      <c r="EJ225" s="214"/>
      <c r="EK225" s="214"/>
      <c r="EL225" s="214"/>
      <c r="EM225" s="214"/>
      <c r="EN225" s="214"/>
      <c r="EO225" s="214"/>
      <c r="EP225" s="214"/>
      <c r="EQ225" s="214"/>
      <c r="ER225" s="214"/>
      <c r="ES225" s="214"/>
      <c r="ET225" s="214"/>
      <c r="EU225" s="214"/>
      <c r="EV225" s="214"/>
      <c r="EW225" s="214"/>
      <c r="EX225" s="214"/>
      <c r="EY225" s="214"/>
      <c r="EZ225" s="214"/>
      <c r="FA225" s="214"/>
      <c r="FB225" s="214"/>
      <c r="FC225" s="214"/>
      <c r="FD225" s="214"/>
      <c r="FE225" s="214"/>
      <c r="FF225" s="214"/>
      <c r="FG225" s="214"/>
      <c r="FH225" s="214"/>
      <c r="FI225" s="214"/>
      <c r="FJ225" s="214"/>
      <c r="FK225" s="214"/>
      <c r="FL225" s="214"/>
      <c r="FM225" s="214"/>
    </row>
    <row r="226" spans="1:169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  <c r="V226" s="214"/>
      <c r="W226" s="214"/>
      <c r="X226" s="214"/>
      <c r="Y226" s="214"/>
      <c r="Z226" s="214"/>
      <c r="AA226" s="214"/>
      <c r="AB226" s="214"/>
      <c r="AC226" s="214"/>
      <c r="AD226" s="214"/>
      <c r="AE226" s="214"/>
      <c r="AF226" s="214"/>
      <c r="AG226" s="214"/>
      <c r="AH226" s="214"/>
      <c r="AI226" s="214"/>
      <c r="AJ226" s="214"/>
      <c r="AK226" s="214"/>
      <c r="AL226" s="214"/>
      <c r="AM226" s="214"/>
      <c r="AN226" s="214"/>
      <c r="AO226" s="214"/>
      <c r="AP226" s="214"/>
      <c r="AQ226" s="214"/>
      <c r="AR226" s="214"/>
      <c r="AS226" s="214"/>
      <c r="AT226" s="214"/>
      <c r="AU226" s="214"/>
      <c r="AV226" s="214"/>
      <c r="AW226" s="214"/>
      <c r="AX226" s="214"/>
      <c r="AY226" s="214"/>
      <c r="AZ226" s="214"/>
      <c r="BA226" s="214"/>
      <c r="BB226" s="214"/>
      <c r="BC226" s="214"/>
      <c r="BD226" s="214"/>
      <c r="BE226" s="214"/>
      <c r="BF226" s="214"/>
      <c r="BG226" s="214"/>
      <c r="BH226" s="214"/>
      <c r="BI226" s="214"/>
      <c r="BJ226" s="214"/>
      <c r="BK226" s="214"/>
      <c r="BL226" s="214"/>
      <c r="BM226" s="214"/>
      <c r="BN226" s="214"/>
      <c r="BO226" s="214"/>
      <c r="BP226" s="214"/>
      <c r="BQ226" s="214"/>
      <c r="BR226" s="214"/>
      <c r="BS226" s="214"/>
      <c r="BT226" s="214"/>
      <c r="BU226" s="214"/>
      <c r="BV226" s="214"/>
      <c r="BW226" s="214"/>
      <c r="BX226" s="214"/>
      <c r="BY226" s="214"/>
      <c r="BZ226" s="214"/>
      <c r="CA226" s="214"/>
      <c r="CB226" s="214"/>
      <c r="CC226" s="214"/>
      <c r="CD226" s="214"/>
      <c r="CE226" s="214"/>
      <c r="CF226" s="214"/>
      <c r="CG226" s="214"/>
      <c r="CH226" s="214"/>
      <c r="CI226" s="214"/>
      <c r="CJ226" s="214"/>
      <c r="CK226" s="214"/>
      <c r="CL226" s="214"/>
      <c r="CM226" s="214"/>
      <c r="CN226" s="214"/>
      <c r="CO226" s="214"/>
      <c r="CP226" s="214"/>
      <c r="CQ226" s="214"/>
      <c r="CR226" s="214"/>
      <c r="CS226" s="214"/>
      <c r="CT226" s="214"/>
      <c r="CU226" s="214"/>
      <c r="CV226" s="214"/>
      <c r="CW226" s="214"/>
      <c r="CX226" s="214"/>
      <c r="CY226" s="214"/>
      <c r="CZ226" s="214"/>
      <c r="DA226" s="214"/>
      <c r="DB226" s="214"/>
      <c r="DC226" s="214"/>
      <c r="DD226" s="214"/>
      <c r="DE226" s="214"/>
      <c r="DF226" s="214"/>
      <c r="DG226" s="214"/>
      <c r="DH226" s="214"/>
      <c r="DI226" s="214"/>
      <c r="DJ226" s="214"/>
      <c r="DK226" s="214"/>
      <c r="DL226" s="214"/>
      <c r="DM226" s="214"/>
      <c r="DN226" s="214"/>
      <c r="DO226" s="214"/>
      <c r="DP226" s="214"/>
      <c r="DQ226" s="214"/>
      <c r="DR226" s="214"/>
      <c r="DS226" s="214"/>
      <c r="DT226" s="214"/>
      <c r="DU226" s="214"/>
      <c r="DV226" s="214"/>
      <c r="DW226" s="214"/>
      <c r="DX226" s="214"/>
      <c r="DY226" s="214"/>
      <c r="DZ226" s="214"/>
      <c r="EA226" s="214"/>
      <c r="EB226" s="214"/>
      <c r="EC226" s="214"/>
      <c r="ED226" s="214"/>
      <c r="EE226" s="214"/>
      <c r="EF226" s="214"/>
      <c r="EG226" s="214"/>
      <c r="EH226" s="214"/>
      <c r="EI226" s="214"/>
      <c r="EJ226" s="214"/>
      <c r="EK226" s="214"/>
      <c r="EL226" s="214"/>
      <c r="EM226" s="214"/>
      <c r="EN226" s="214"/>
      <c r="EO226" s="214"/>
      <c r="EP226" s="214"/>
      <c r="EQ226" s="214"/>
      <c r="ER226" s="214"/>
      <c r="ES226" s="214"/>
      <c r="ET226" s="214"/>
      <c r="EU226" s="214"/>
      <c r="EV226" s="214"/>
      <c r="EW226" s="214"/>
      <c r="EX226" s="214"/>
      <c r="EY226" s="214"/>
      <c r="EZ226" s="214"/>
      <c r="FA226" s="214"/>
      <c r="FB226" s="214"/>
      <c r="FC226" s="214"/>
      <c r="FD226" s="214"/>
      <c r="FE226" s="214"/>
      <c r="FF226" s="214"/>
      <c r="FG226" s="214"/>
      <c r="FH226" s="214"/>
      <c r="FI226" s="214"/>
      <c r="FJ226" s="214"/>
      <c r="FK226" s="214"/>
      <c r="FL226" s="214"/>
      <c r="FM226" s="214"/>
    </row>
    <row r="227" spans="1:169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  <c r="V227" s="214"/>
      <c r="W227" s="214"/>
      <c r="X227" s="214"/>
      <c r="Y227" s="214"/>
      <c r="Z227" s="214"/>
      <c r="AA227" s="214"/>
      <c r="AB227" s="214"/>
      <c r="AC227" s="214"/>
      <c r="AD227" s="214"/>
      <c r="AE227" s="214"/>
      <c r="AF227" s="214"/>
      <c r="AG227" s="214"/>
      <c r="AH227" s="214"/>
      <c r="AI227" s="214"/>
      <c r="AJ227" s="214"/>
      <c r="AK227" s="214"/>
      <c r="AL227" s="214"/>
      <c r="AM227" s="214"/>
      <c r="AN227" s="214"/>
      <c r="AO227" s="214"/>
      <c r="AP227" s="214"/>
      <c r="AQ227" s="214"/>
      <c r="AR227" s="214"/>
      <c r="AS227" s="214"/>
      <c r="AT227" s="214"/>
      <c r="AU227" s="214"/>
      <c r="AV227" s="214"/>
      <c r="AW227" s="214"/>
      <c r="AX227" s="214"/>
      <c r="AY227" s="214"/>
      <c r="AZ227" s="214"/>
      <c r="BA227" s="214"/>
      <c r="BB227" s="214"/>
      <c r="BC227" s="214"/>
      <c r="BD227" s="214"/>
      <c r="BE227" s="214"/>
      <c r="BF227" s="214"/>
      <c r="BG227" s="214"/>
      <c r="BH227" s="214"/>
      <c r="BI227" s="214"/>
      <c r="BJ227" s="214"/>
      <c r="BK227" s="214"/>
      <c r="BL227" s="214"/>
      <c r="BM227" s="214"/>
      <c r="BN227" s="214"/>
      <c r="BO227" s="214"/>
      <c r="BP227" s="214"/>
      <c r="BQ227" s="214"/>
      <c r="BR227" s="214"/>
      <c r="BS227" s="214"/>
      <c r="BT227" s="214"/>
      <c r="BU227" s="214"/>
      <c r="BV227" s="214"/>
      <c r="BW227" s="214"/>
      <c r="BX227" s="214"/>
      <c r="BY227" s="214"/>
      <c r="BZ227" s="214"/>
      <c r="CA227" s="214"/>
      <c r="CB227" s="214"/>
      <c r="CC227" s="214"/>
      <c r="CD227" s="214"/>
      <c r="CE227" s="214"/>
      <c r="CF227" s="214"/>
      <c r="CG227" s="214"/>
      <c r="CH227" s="214"/>
      <c r="CI227" s="214"/>
      <c r="CJ227" s="214"/>
      <c r="CK227" s="214"/>
      <c r="CL227" s="214"/>
      <c r="CM227" s="214"/>
      <c r="CN227" s="214"/>
      <c r="CO227" s="214"/>
      <c r="CP227" s="214"/>
      <c r="CQ227" s="214"/>
      <c r="CR227" s="214"/>
      <c r="CS227" s="214"/>
      <c r="CT227" s="214"/>
      <c r="CU227" s="214"/>
      <c r="CV227" s="214"/>
      <c r="CW227" s="214"/>
      <c r="CX227" s="214"/>
      <c r="CY227" s="214"/>
      <c r="CZ227" s="214"/>
      <c r="DA227" s="214"/>
      <c r="DB227" s="214"/>
      <c r="DC227" s="214"/>
      <c r="DD227" s="214"/>
      <c r="DE227" s="214"/>
      <c r="DF227" s="214"/>
      <c r="DG227" s="214"/>
      <c r="DH227" s="214"/>
      <c r="DI227" s="214"/>
      <c r="DJ227" s="214"/>
      <c r="DK227" s="214"/>
      <c r="DL227" s="214"/>
      <c r="DM227" s="214"/>
      <c r="DN227" s="214"/>
      <c r="DO227" s="214"/>
      <c r="DP227" s="214"/>
      <c r="DQ227" s="214"/>
      <c r="DR227" s="214"/>
      <c r="DS227" s="214"/>
      <c r="DT227" s="214"/>
      <c r="DU227" s="214"/>
      <c r="DV227" s="214"/>
      <c r="DW227" s="214"/>
      <c r="DX227" s="214"/>
      <c r="DY227" s="214"/>
      <c r="DZ227" s="214"/>
      <c r="EA227" s="214"/>
      <c r="EB227" s="214"/>
      <c r="EC227" s="214"/>
      <c r="ED227" s="214"/>
      <c r="EE227" s="214"/>
      <c r="EF227" s="214"/>
      <c r="EG227" s="214"/>
      <c r="EH227" s="214"/>
      <c r="EI227" s="214"/>
      <c r="EJ227" s="214"/>
      <c r="EK227" s="214"/>
      <c r="EL227" s="214"/>
      <c r="EM227" s="214"/>
      <c r="EN227" s="214"/>
      <c r="EO227" s="214"/>
      <c r="EP227" s="214"/>
      <c r="EQ227" s="214"/>
      <c r="ER227" s="214"/>
      <c r="ES227" s="214"/>
      <c r="ET227" s="214"/>
      <c r="EU227" s="214"/>
      <c r="EV227" s="214"/>
      <c r="EW227" s="214"/>
      <c r="EX227" s="214"/>
      <c r="EY227" s="214"/>
      <c r="EZ227" s="214"/>
      <c r="FA227" s="214"/>
      <c r="FB227" s="214"/>
      <c r="FC227" s="214"/>
      <c r="FD227" s="214"/>
      <c r="FE227" s="214"/>
      <c r="FF227" s="214"/>
      <c r="FG227" s="214"/>
      <c r="FH227" s="214"/>
      <c r="FI227" s="214"/>
      <c r="FJ227" s="214"/>
      <c r="FK227" s="214"/>
      <c r="FL227" s="214"/>
      <c r="FM227" s="214"/>
    </row>
    <row r="228" spans="1:169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  <c r="V228" s="214"/>
      <c r="W228" s="214"/>
      <c r="X228" s="214"/>
      <c r="Y228" s="214"/>
      <c r="Z228" s="214"/>
      <c r="AA228" s="214"/>
      <c r="AB228" s="214"/>
      <c r="AC228" s="214"/>
      <c r="AD228" s="214"/>
      <c r="AE228" s="214"/>
      <c r="AF228" s="214"/>
      <c r="AG228" s="214"/>
      <c r="AH228" s="214"/>
      <c r="AI228" s="214"/>
      <c r="AJ228" s="214"/>
      <c r="AK228" s="214"/>
      <c r="AL228" s="214"/>
      <c r="AM228" s="214"/>
      <c r="AN228" s="214"/>
      <c r="AO228" s="214"/>
      <c r="AP228" s="214"/>
      <c r="AQ228" s="214"/>
      <c r="AR228" s="214"/>
      <c r="AS228" s="214"/>
      <c r="AT228" s="214"/>
      <c r="AU228" s="214"/>
      <c r="AV228" s="214"/>
      <c r="AW228" s="214"/>
      <c r="AX228" s="214"/>
      <c r="AY228" s="214"/>
      <c r="AZ228" s="214"/>
      <c r="BA228" s="214"/>
      <c r="BB228" s="214"/>
      <c r="BC228" s="214"/>
      <c r="BD228" s="214"/>
      <c r="BE228" s="214"/>
      <c r="BF228" s="214"/>
      <c r="BG228" s="214"/>
      <c r="BH228" s="214"/>
      <c r="BI228" s="214"/>
      <c r="BJ228" s="214"/>
      <c r="BK228" s="214"/>
      <c r="BL228" s="214"/>
      <c r="BM228" s="214"/>
      <c r="BN228" s="214"/>
      <c r="BO228" s="214"/>
      <c r="BP228" s="214"/>
      <c r="BQ228" s="214"/>
      <c r="BR228" s="214"/>
      <c r="BS228" s="214"/>
      <c r="BT228" s="214"/>
      <c r="BU228" s="214"/>
      <c r="BV228" s="214"/>
      <c r="BW228" s="214"/>
      <c r="BX228" s="214"/>
      <c r="BY228" s="214"/>
      <c r="BZ228" s="214"/>
      <c r="CA228" s="214"/>
      <c r="CB228" s="214"/>
      <c r="CC228" s="214"/>
      <c r="CD228" s="214"/>
      <c r="CE228" s="214"/>
      <c r="CF228" s="214"/>
      <c r="CG228" s="214"/>
      <c r="CH228" s="214"/>
      <c r="CI228" s="214"/>
      <c r="CJ228" s="214"/>
      <c r="CK228" s="214"/>
      <c r="CL228" s="214"/>
      <c r="CM228" s="214"/>
      <c r="CN228" s="214"/>
      <c r="CO228" s="214"/>
      <c r="CP228" s="214"/>
      <c r="CQ228" s="214"/>
      <c r="CR228" s="214"/>
      <c r="CS228" s="214"/>
      <c r="CT228" s="214"/>
      <c r="CU228" s="214"/>
      <c r="CV228" s="214"/>
      <c r="CW228" s="214"/>
      <c r="CX228" s="214"/>
      <c r="CY228" s="214"/>
      <c r="CZ228" s="214"/>
      <c r="DA228" s="214"/>
      <c r="DB228" s="214"/>
      <c r="DC228" s="214"/>
      <c r="DD228" s="214"/>
      <c r="DE228" s="214"/>
      <c r="DF228" s="214"/>
      <c r="DG228" s="214"/>
      <c r="DH228" s="214"/>
      <c r="DI228" s="214"/>
      <c r="DJ228" s="214"/>
      <c r="DK228" s="214"/>
      <c r="DL228" s="214"/>
      <c r="DM228" s="214"/>
      <c r="DN228" s="214"/>
      <c r="DO228" s="214"/>
      <c r="DP228" s="214"/>
      <c r="DQ228" s="214"/>
      <c r="DR228" s="214"/>
      <c r="DS228" s="214"/>
      <c r="DT228" s="214"/>
      <c r="DU228" s="214"/>
      <c r="DV228" s="214"/>
      <c r="DW228" s="214"/>
      <c r="DX228" s="214"/>
      <c r="DY228" s="214"/>
      <c r="DZ228" s="214"/>
      <c r="EA228" s="214"/>
      <c r="EB228" s="214"/>
      <c r="EC228" s="214"/>
      <c r="ED228" s="214"/>
      <c r="EE228" s="214"/>
      <c r="EF228" s="214"/>
      <c r="EG228" s="214"/>
      <c r="EH228" s="214"/>
      <c r="EI228" s="214"/>
      <c r="EJ228" s="214"/>
      <c r="EK228" s="214"/>
      <c r="EL228" s="214"/>
      <c r="EM228" s="214"/>
      <c r="EN228" s="214"/>
      <c r="EO228" s="214"/>
      <c r="EP228" s="214"/>
      <c r="EQ228" s="214"/>
      <c r="ER228" s="214"/>
      <c r="ES228" s="214"/>
      <c r="ET228" s="214"/>
      <c r="EU228" s="214"/>
      <c r="EV228" s="214"/>
      <c r="EW228" s="214"/>
      <c r="EX228" s="214"/>
      <c r="EY228" s="214"/>
      <c r="EZ228" s="214"/>
      <c r="FA228" s="214"/>
      <c r="FB228" s="214"/>
      <c r="FC228" s="214"/>
      <c r="FD228" s="214"/>
      <c r="FE228" s="214"/>
      <c r="FF228" s="214"/>
      <c r="FG228" s="214"/>
      <c r="FH228" s="214"/>
      <c r="FI228" s="214"/>
      <c r="FJ228" s="214"/>
      <c r="FK228" s="214"/>
      <c r="FL228" s="214"/>
      <c r="FM228" s="214"/>
    </row>
    <row r="229" spans="1:169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  <c r="V229" s="214"/>
      <c r="W229" s="214"/>
      <c r="X229" s="214"/>
      <c r="Y229" s="214"/>
      <c r="Z229" s="214"/>
      <c r="AA229" s="214"/>
      <c r="AB229" s="214"/>
      <c r="AC229" s="214"/>
      <c r="AD229" s="214"/>
      <c r="AE229" s="214"/>
      <c r="AF229" s="214"/>
      <c r="AG229" s="214"/>
      <c r="AH229" s="214"/>
      <c r="AI229" s="214"/>
      <c r="AJ229" s="214"/>
      <c r="AK229" s="214"/>
      <c r="AL229" s="214"/>
      <c r="AM229" s="214"/>
      <c r="AN229" s="214"/>
      <c r="AO229" s="214"/>
      <c r="AP229" s="214"/>
      <c r="AQ229" s="214"/>
      <c r="AR229" s="214"/>
      <c r="AS229" s="214"/>
      <c r="AT229" s="214"/>
      <c r="AU229" s="214"/>
      <c r="AV229" s="214"/>
      <c r="AW229" s="214"/>
      <c r="AX229" s="214"/>
      <c r="AY229" s="214"/>
      <c r="AZ229" s="214"/>
      <c r="BA229" s="214"/>
      <c r="BB229" s="214"/>
      <c r="BC229" s="214"/>
      <c r="BD229" s="214"/>
      <c r="BE229" s="214"/>
      <c r="BF229" s="214"/>
      <c r="BG229" s="214"/>
      <c r="BH229" s="214"/>
      <c r="BI229" s="214"/>
      <c r="BJ229" s="214"/>
      <c r="BK229" s="214"/>
      <c r="BL229" s="214"/>
      <c r="BM229" s="214"/>
      <c r="BN229" s="214"/>
      <c r="BO229" s="214"/>
      <c r="BP229" s="214"/>
      <c r="BQ229" s="214"/>
      <c r="BR229" s="214"/>
      <c r="BS229" s="214"/>
      <c r="BT229" s="214"/>
      <c r="BU229" s="214"/>
      <c r="BV229" s="214"/>
      <c r="BW229" s="214"/>
      <c r="BX229" s="214"/>
      <c r="BY229" s="214"/>
      <c r="BZ229" s="214"/>
      <c r="CA229" s="214"/>
      <c r="CB229" s="214"/>
      <c r="CC229" s="214"/>
      <c r="CD229" s="214"/>
      <c r="CE229" s="214"/>
      <c r="CF229" s="214"/>
      <c r="CG229" s="214"/>
      <c r="CH229" s="214"/>
      <c r="CI229" s="214"/>
      <c r="CJ229" s="214"/>
      <c r="CK229" s="214"/>
      <c r="CL229" s="214"/>
      <c r="CM229" s="214"/>
      <c r="CN229" s="214"/>
      <c r="CO229" s="214"/>
      <c r="CP229" s="214"/>
      <c r="CQ229" s="214"/>
      <c r="CR229" s="214"/>
      <c r="CS229" s="214"/>
      <c r="CT229" s="214"/>
      <c r="CU229" s="214"/>
      <c r="CV229" s="214"/>
      <c r="CW229" s="214"/>
      <c r="CX229" s="214"/>
      <c r="CY229" s="214"/>
      <c r="CZ229" s="214"/>
      <c r="DA229" s="214"/>
      <c r="DB229" s="214"/>
      <c r="DC229" s="214"/>
      <c r="DD229" s="214"/>
      <c r="DE229" s="214"/>
      <c r="DF229" s="214"/>
      <c r="DG229" s="214"/>
      <c r="DH229" s="214"/>
      <c r="DI229" s="214"/>
      <c r="DJ229" s="214"/>
      <c r="DK229" s="214"/>
      <c r="DL229" s="214"/>
      <c r="DM229" s="214"/>
      <c r="DN229" s="214"/>
      <c r="DO229" s="214"/>
      <c r="DP229" s="214"/>
      <c r="DQ229" s="214"/>
      <c r="DR229" s="214"/>
      <c r="DS229" s="214"/>
      <c r="DT229" s="214"/>
      <c r="DU229" s="214"/>
      <c r="DV229" s="214"/>
      <c r="DW229" s="214"/>
      <c r="DX229" s="214"/>
      <c r="DY229" s="214"/>
      <c r="DZ229" s="214"/>
      <c r="EA229" s="214"/>
      <c r="EB229" s="214"/>
      <c r="EC229" s="214"/>
      <c r="ED229" s="214"/>
      <c r="EE229" s="214"/>
      <c r="EF229" s="214"/>
      <c r="EG229" s="214"/>
      <c r="EH229" s="214"/>
      <c r="EI229" s="214"/>
      <c r="EJ229" s="214"/>
      <c r="EK229" s="214"/>
      <c r="EL229" s="214"/>
      <c r="EM229" s="214"/>
      <c r="EN229" s="214"/>
      <c r="EO229" s="214"/>
      <c r="EP229" s="214"/>
      <c r="EQ229" s="214"/>
      <c r="ER229" s="214"/>
      <c r="ES229" s="214"/>
      <c r="ET229" s="214"/>
      <c r="EU229" s="214"/>
      <c r="EV229" s="214"/>
      <c r="EW229" s="214"/>
      <c r="EX229" s="214"/>
      <c r="EY229" s="214"/>
      <c r="EZ229" s="214"/>
      <c r="FA229" s="214"/>
      <c r="FB229" s="214"/>
      <c r="FC229" s="214"/>
      <c r="FD229" s="214"/>
      <c r="FE229" s="214"/>
      <c r="FF229" s="214"/>
      <c r="FG229" s="214"/>
      <c r="FH229" s="214"/>
      <c r="FI229" s="214"/>
      <c r="FJ229" s="214"/>
      <c r="FK229" s="214"/>
      <c r="FL229" s="214"/>
      <c r="FM229" s="214"/>
    </row>
    <row r="230" spans="1:169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  <c r="V230" s="214"/>
      <c r="W230" s="214"/>
      <c r="X230" s="214"/>
      <c r="Y230" s="214"/>
      <c r="Z230" s="214"/>
      <c r="AA230" s="214"/>
      <c r="AB230" s="214"/>
      <c r="AC230" s="214"/>
      <c r="AD230" s="214"/>
      <c r="AE230" s="214"/>
      <c r="AF230" s="214"/>
      <c r="AG230" s="214"/>
      <c r="AH230" s="214"/>
      <c r="AI230" s="214"/>
      <c r="AJ230" s="214"/>
      <c r="AK230" s="214"/>
      <c r="AL230" s="214"/>
      <c r="AM230" s="214"/>
      <c r="AN230" s="214"/>
      <c r="AO230" s="214"/>
      <c r="AP230" s="214"/>
      <c r="AQ230" s="214"/>
      <c r="AR230" s="214"/>
      <c r="AS230" s="214"/>
      <c r="AT230" s="214"/>
      <c r="AU230" s="214"/>
      <c r="AV230" s="214"/>
      <c r="AW230" s="214"/>
      <c r="AX230" s="214"/>
      <c r="AY230" s="214"/>
      <c r="AZ230" s="214"/>
      <c r="BA230" s="214"/>
      <c r="BB230" s="214"/>
      <c r="BC230" s="214"/>
      <c r="BD230" s="214"/>
      <c r="BE230" s="214"/>
      <c r="BF230" s="214"/>
      <c r="BG230" s="214"/>
      <c r="BH230" s="214"/>
      <c r="BI230" s="214"/>
      <c r="BJ230" s="214"/>
      <c r="BK230" s="214"/>
      <c r="BL230" s="214"/>
      <c r="BM230" s="214"/>
      <c r="BN230" s="214"/>
      <c r="BO230" s="214"/>
      <c r="BP230" s="214"/>
      <c r="BQ230" s="214"/>
      <c r="BR230" s="214"/>
      <c r="BS230" s="214"/>
      <c r="BT230" s="214"/>
      <c r="BU230" s="214"/>
      <c r="BV230" s="214"/>
      <c r="BW230" s="214"/>
      <c r="BX230" s="214"/>
      <c r="BY230" s="214"/>
      <c r="BZ230" s="214"/>
      <c r="CA230" s="214"/>
      <c r="CB230" s="214"/>
      <c r="CC230" s="214"/>
      <c r="CD230" s="214"/>
      <c r="CE230" s="214"/>
      <c r="CF230" s="214"/>
      <c r="CG230" s="214"/>
      <c r="CH230" s="214"/>
      <c r="CI230" s="214"/>
      <c r="CJ230" s="214"/>
      <c r="CK230" s="214"/>
      <c r="CL230" s="214"/>
      <c r="CM230" s="214"/>
      <c r="CN230" s="214"/>
      <c r="CO230" s="214"/>
      <c r="CP230" s="214"/>
      <c r="CQ230" s="214"/>
      <c r="CR230" s="214"/>
      <c r="CS230" s="214"/>
      <c r="CT230" s="214"/>
      <c r="CU230" s="214"/>
      <c r="CV230" s="214"/>
      <c r="CW230" s="214"/>
      <c r="CX230" s="214"/>
      <c r="CY230" s="214"/>
      <c r="CZ230" s="214"/>
      <c r="DA230" s="214"/>
      <c r="DB230" s="214"/>
      <c r="DC230" s="214"/>
      <c r="DD230" s="214"/>
      <c r="DE230" s="214"/>
      <c r="DF230" s="214"/>
      <c r="DG230" s="214"/>
      <c r="DH230" s="214"/>
      <c r="DI230" s="214"/>
      <c r="DJ230" s="214"/>
      <c r="DK230" s="214"/>
      <c r="DL230" s="214"/>
      <c r="DM230" s="214"/>
      <c r="DN230" s="214"/>
      <c r="DO230" s="214"/>
      <c r="DP230" s="214"/>
      <c r="DQ230" s="214"/>
      <c r="DR230" s="214"/>
      <c r="DS230" s="214"/>
      <c r="DT230" s="214"/>
      <c r="DU230" s="214"/>
      <c r="DV230" s="214"/>
      <c r="DW230" s="214"/>
      <c r="DX230" s="214"/>
      <c r="DY230" s="214"/>
      <c r="DZ230" s="214"/>
      <c r="EA230" s="214"/>
      <c r="EB230" s="214"/>
      <c r="EC230" s="214"/>
      <c r="ED230" s="214"/>
      <c r="EE230" s="214"/>
      <c r="EF230" s="214"/>
      <c r="EG230" s="214"/>
      <c r="EH230" s="214"/>
      <c r="EI230" s="214"/>
      <c r="EJ230" s="214"/>
      <c r="EK230" s="214"/>
      <c r="EL230" s="214"/>
      <c r="EM230" s="214"/>
      <c r="EN230" s="214"/>
      <c r="EO230" s="214"/>
      <c r="EP230" s="214"/>
      <c r="EQ230" s="214"/>
      <c r="ER230" s="214"/>
      <c r="ES230" s="214"/>
      <c r="ET230" s="214"/>
      <c r="EU230" s="214"/>
      <c r="EV230" s="214"/>
      <c r="EW230" s="214"/>
      <c r="EX230" s="214"/>
      <c r="EY230" s="214"/>
      <c r="EZ230" s="214"/>
      <c r="FA230" s="214"/>
      <c r="FB230" s="214"/>
      <c r="FC230" s="214"/>
      <c r="FD230" s="214"/>
      <c r="FE230" s="214"/>
      <c r="FF230" s="214"/>
      <c r="FG230" s="214"/>
      <c r="FH230" s="214"/>
      <c r="FI230" s="214"/>
      <c r="FJ230" s="214"/>
      <c r="FK230" s="214"/>
      <c r="FL230" s="214"/>
      <c r="FM230" s="214"/>
    </row>
    <row r="231" spans="1:169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  <c r="V231" s="214"/>
      <c r="W231" s="214"/>
      <c r="X231" s="214"/>
      <c r="Y231" s="214"/>
      <c r="Z231" s="214"/>
      <c r="AA231" s="214"/>
      <c r="AB231" s="214"/>
      <c r="AC231" s="214"/>
      <c r="AD231" s="214"/>
      <c r="AE231" s="214"/>
      <c r="AF231" s="214"/>
      <c r="AG231" s="214"/>
      <c r="AH231" s="214"/>
      <c r="AI231" s="214"/>
      <c r="AJ231" s="214"/>
      <c r="AK231" s="214"/>
      <c r="AL231" s="214"/>
      <c r="AM231" s="214"/>
      <c r="AN231" s="214"/>
      <c r="AO231" s="214"/>
      <c r="AP231" s="214"/>
      <c r="AQ231" s="214"/>
      <c r="AR231" s="214"/>
      <c r="AS231" s="214"/>
      <c r="AT231" s="214"/>
      <c r="AU231" s="214"/>
      <c r="AV231" s="214"/>
      <c r="AW231" s="214"/>
      <c r="AX231" s="214"/>
      <c r="AY231" s="214"/>
      <c r="AZ231" s="214"/>
      <c r="BA231" s="214"/>
      <c r="BB231" s="214"/>
      <c r="BC231" s="214"/>
      <c r="BD231" s="214"/>
      <c r="BE231" s="214"/>
      <c r="BF231" s="214"/>
      <c r="BG231" s="214"/>
      <c r="BH231" s="214"/>
      <c r="BI231" s="214"/>
      <c r="BJ231" s="214"/>
      <c r="BK231" s="214"/>
      <c r="BL231" s="214"/>
      <c r="BM231" s="214"/>
      <c r="BN231" s="214"/>
      <c r="BO231" s="214"/>
      <c r="BP231" s="214"/>
      <c r="BQ231" s="214"/>
      <c r="BR231" s="214"/>
      <c r="BS231" s="214"/>
      <c r="BT231" s="214"/>
      <c r="BU231" s="214"/>
      <c r="BV231" s="214"/>
      <c r="BW231" s="214"/>
      <c r="BX231" s="214"/>
      <c r="BY231" s="214"/>
      <c r="BZ231" s="214"/>
      <c r="CA231" s="214"/>
      <c r="CB231" s="214"/>
      <c r="CC231" s="214"/>
      <c r="CD231" s="214"/>
      <c r="CE231" s="214"/>
      <c r="CF231" s="214"/>
      <c r="CG231" s="214"/>
      <c r="CH231" s="214"/>
      <c r="CI231" s="214"/>
      <c r="CJ231" s="214"/>
      <c r="CK231" s="214"/>
      <c r="CL231" s="214"/>
      <c r="CM231" s="214"/>
      <c r="CN231" s="214"/>
      <c r="CO231" s="214"/>
      <c r="CP231" s="214"/>
      <c r="CQ231" s="214"/>
      <c r="CR231" s="214"/>
      <c r="CS231" s="214"/>
      <c r="CT231" s="214"/>
      <c r="CU231" s="214"/>
      <c r="CV231" s="214"/>
      <c r="CW231" s="214"/>
      <c r="CX231" s="214"/>
      <c r="CY231" s="214"/>
      <c r="CZ231" s="214"/>
      <c r="DA231" s="214"/>
      <c r="DB231" s="214"/>
      <c r="DC231" s="214"/>
      <c r="DD231" s="214"/>
      <c r="DE231" s="214"/>
      <c r="DF231" s="214"/>
      <c r="DG231" s="214"/>
      <c r="DH231" s="214"/>
      <c r="DI231" s="214"/>
      <c r="DJ231" s="214"/>
      <c r="DK231" s="214"/>
      <c r="DL231" s="214"/>
      <c r="DM231" s="214"/>
      <c r="DN231" s="214"/>
      <c r="DO231" s="214"/>
      <c r="DP231" s="214"/>
      <c r="DQ231" s="214"/>
      <c r="DR231" s="214"/>
      <c r="DS231" s="214"/>
      <c r="DT231" s="214"/>
      <c r="DU231" s="214"/>
      <c r="DV231" s="214"/>
      <c r="DW231" s="214"/>
      <c r="DX231" s="214"/>
      <c r="DY231" s="214"/>
      <c r="DZ231" s="214"/>
      <c r="EA231" s="214"/>
      <c r="EB231" s="214"/>
      <c r="EC231" s="214"/>
      <c r="ED231" s="214"/>
      <c r="EE231" s="214"/>
      <c r="EF231" s="214"/>
      <c r="EG231" s="214"/>
      <c r="EH231" s="214"/>
      <c r="EI231" s="214"/>
      <c r="EJ231" s="214"/>
      <c r="EK231" s="214"/>
      <c r="EL231" s="214"/>
      <c r="EM231" s="214"/>
      <c r="EN231" s="214"/>
      <c r="EO231" s="214"/>
      <c r="EP231" s="214"/>
      <c r="EQ231" s="214"/>
      <c r="ER231" s="214"/>
      <c r="ES231" s="214"/>
      <c r="ET231" s="214"/>
      <c r="EU231" s="214"/>
      <c r="EV231" s="214"/>
      <c r="EW231" s="214"/>
      <c r="EX231" s="214"/>
      <c r="EY231" s="214"/>
      <c r="EZ231" s="214"/>
      <c r="FA231" s="214"/>
      <c r="FB231" s="214"/>
      <c r="FC231" s="214"/>
      <c r="FD231" s="214"/>
      <c r="FE231" s="214"/>
      <c r="FF231" s="214"/>
      <c r="FG231" s="214"/>
      <c r="FH231" s="214"/>
      <c r="FI231" s="214"/>
      <c r="FJ231" s="214"/>
      <c r="FK231" s="214"/>
      <c r="FL231" s="214"/>
      <c r="FM231" s="214"/>
    </row>
    <row r="232" spans="1:169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  <c r="V232" s="214"/>
      <c r="W232" s="214"/>
      <c r="X232" s="214"/>
      <c r="Y232" s="214"/>
      <c r="Z232" s="214"/>
      <c r="AA232" s="214"/>
      <c r="AB232" s="214"/>
      <c r="AC232" s="214"/>
      <c r="AD232" s="214"/>
      <c r="AE232" s="214"/>
      <c r="AF232" s="214"/>
      <c r="AG232" s="214"/>
      <c r="AH232" s="214"/>
      <c r="AI232" s="214"/>
      <c r="AJ232" s="214"/>
      <c r="AK232" s="214"/>
      <c r="AL232" s="214"/>
      <c r="AM232" s="214"/>
      <c r="AN232" s="214"/>
      <c r="AO232" s="214"/>
      <c r="AP232" s="214"/>
      <c r="AQ232" s="214"/>
      <c r="AR232" s="214"/>
      <c r="AS232" s="214"/>
      <c r="AT232" s="214"/>
      <c r="AU232" s="214"/>
      <c r="AV232" s="214"/>
      <c r="AW232" s="214"/>
      <c r="AX232" s="214"/>
      <c r="AY232" s="214"/>
      <c r="AZ232" s="214"/>
      <c r="BA232" s="214"/>
      <c r="BB232" s="214"/>
      <c r="BC232" s="214"/>
      <c r="BD232" s="214"/>
      <c r="BE232" s="214"/>
      <c r="BF232" s="214"/>
      <c r="BG232" s="214"/>
      <c r="BH232" s="214"/>
      <c r="BI232" s="214"/>
      <c r="BJ232" s="214"/>
      <c r="BK232" s="214"/>
      <c r="BL232" s="214"/>
      <c r="BM232" s="214"/>
      <c r="BN232" s="214"/>
      <c r="BO232" s="214"/>
      <c r="BP232" s="214"/>
      <c r="BQ232" s="214"/>
      <c r="BR232" s="214"/>
      <c r="BS232" s="214"/>
      <c r="BT232" s="214"/>
      <c r="BU232" s="214"/>
      <c r="BV232" s="214"/>
      <c r="BW232" s="214"/>
      <c r="BX232" s="214"/>
      <c r="BY232" s="214"/>
      <c r="BZ232" s="214"/>
      <c r="CA232" s="214"/>
      <c r="CB232" s="214"/>
      <c r="CC232" s="214"/>
      <c r="CD232" s="214"/>
      <c r="CE232" s="214"/>
      <c r="CF232" s="214"/>
      <c r="CG232" s="214"/>
      <c r="CH232" s="214"/>
      <c r="CI232" s="214"/>
      <c r="CJ232" s="214"/>
      <c r="CK232" s="214"/>
      <c r="CL232" s="214"/>
      <c r="CM232" s="214"/>
      <c r="CN232" s="214"/>
      <c r="CO232" s="214"/>
      <c r="CP232" s="214"/>
      <c r="CQ232" s="214"/>
      <c r="CR232" s="214"/>
      <c r="CS232" s="214"/>
      <c r="CT232" s="214"/>
      <c r="CU232" s="214"/>
      <c r="CV232" s="214"/>
      <c r="CW232" s="214"/>
      <c r="CX232" s="214"/>
      <c r="CY232" s="214"/>
      <c r="CZ232" s="214"/>
      <c r="DA232" s="214"/>
      <c r="DB232" s="214"/>
      <c r="DC232" s="214"/>
      <c r="DD232" s="214"/>
      <c r="DE232" s="214"/>
      <c r="DF232" s="214"/>
      <c r="DG232" s="214"/>
      <c r="DH232" s="214"/>
      <c r="DI232" s="214"/>
      <c r="DJ232" s="214"/>
      <c r="DK232" s="214"/>
      <c r="DL232" s="214"/>
      <c r="DM232" s="214"/>
      <c r="DN232" s="214"/>
      <c r="DO232" s="214"/>
      <c r="DP232" s="214"/>
      <c r="DQ232" s="214"/>
      <c r="DR232" s="214"/>
      <c r="DS232" s="214"/>
      <c r="DT232" s="214"/>
      <c r="DU232" s="214"/>
      <c r="DV232" s="214"/>
      <c r="DW232" s="214"/>
      <c r="DX232" s="214"/>
      <c r="DY232" s="214"/>
      <c r="DZ232" s="214"/>
      <c r="EA232" s="214"/>
      <c r="EB232" s="214"/>
      <c r="EC232" s="214"/>
      <c r="ED232" s="214"/>
      <c r="EE232" s="214"/>
      <c r="EF232" s="214"/>
      <c r="EG232" s="214"/>
      <c r="EH232" s="214"/>
      <c r="EI232" s="214"/>
      <c r="EJ232" s="214"/>
      <c r="EK232" s="214"/>
      <c r="EL232" s="214"/>
      <c r="EM232" s="214"/>
      <c r="EN232" s="214"/>
      <c r="EO232" s="214"/>
      <c r="EP232" s="214"/>
      <c r="EQ232" s="214"/>
      <c r="ER232" s="214"/>
      <c r="ES232" s="214"/>
      <c r="ET232" s="214"/>
      <c r="EU232" s="214"/>
      <c r="EV232" s="214"/>
      <c r="EW232" s="214"/>
      <c r="EX232" s="214"/>
      <c r="EY232" s="214"/>
      <c r="EZ232" s="214"/>
      <c r="FA232" s="214"/>
      <c r="FB232" s="214"/>
      <c r="FC232" s="214"/>
      <c r="FD232" s="214"/>
      <c r="FE232" s="214"/>
      <c r="FF232" s="214"/>
      <c r="FG232" s="214"/>
      <c r="FH232" s="214"/>
      <c r="FI232" s="214"/>
      <c r="FJ232" s="214"/>
      <c r="FK232" s="214"/>
      <c r="FL232" s="214"/>
      <c r="FM232" s="214"/>
    </row>
    <row r="233" spans="1:169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  <c r="V233" s="214"/>
      <c r="W233" s="214"/>
      <c r="X233" s="214"/>
      <c r="Y233" s="214"/>
      <c r="Z233" s="214"/>
      <c r="AA233" s="214"/>
      <c r="AB233" s="214"/>
      <c r="AC233" s="214"/>
      <c r="AD233" s="214"/>
      <c r="AE233" s="214"/>
      <c r="AF233" s="214"/>
      <c r="AG233" s="214"/>
      <c r="AH233" s="214"/>
      <c r="AI233" s="214"/>
      <c r="AJ233" s="214"/>
      <c r="AK233" s="214"/>
      <c r="AL233" s="214"/>
      <c r="AM233" s="214"/>
      <c r="AN233" s="214"/>
      <c r="AO233" s="214"/>
      <c r="AP233" s="214"/>
      <c r="AQ233" s="214"/>
      <c r="AR233" s="214"/>
      <c r="AS233" s="214"/>
      <c r="AT233" s="214"/>
      <c r="AU233" s="214"/>
      <c r="AV233" s="214"/>
      <c r="AW233" s="214"/>
      <c r="AX233" s="214"/>
      <c r="AY233" s="214"/>
      <c r="AZ233" s="214"/>
      <c r="BA233" s="214"/>
      <c r="BB233" s="214"/>
      <c r="BC233" s="214"/>
      <c r="BD233" s="214"/>
      <c r="BE233" s="214"/>
      <c r="BF233" s="214"/>
      <c r="BG233" s="214"/>
      <c r="BH233" s="214"/>
      <c r="BI233" s="214"/>
      <c r="BJ233" s="214"/>
      <c r="BK233" s="214"/>
      <c r="BL233" s="214"/>
      <c r="BM233" s="214"/>
      <c r="BN233" s="214"/>
      <c r="BO233" s="214"/>
      <c r="BP233" s="214"/>
      <c r="BQ233" s="214"/>
      <c r="BR233" s="214"/>
      <c r="BS233" s="214"/>
      <c r="BT233" s="214"/>
      <c r="BU233" s="214"/>
      <c r="BV233" s="214"/>
      <c r="BW233" s="214"/>
      <c r="BX233" s="214"/>
      <c r="BY233" s="214"/>
      <c r="BZ233" s="214"/>
      <c r="CA233" s="214"/>
      <c r="CB233" s="214"/>
      <c r="CC233" s="214"/>
      <c r="CD233" s="214"/>
      <c r="CE233" s="214"/>
      <c r="CF233" s="214"/>
      <c r="CG233" s="214"/>
      <c r="CH233" s="214"/>
      <c r="CI233" s="214"/>
      <c r="CJ233" s="214"/>
      <c r="CK233" s="214"/>
      <c r="CL233" s="214"/>
      <c r="CM233" s="214"/>
      <c r="CN233" s="214"/>
      <c r="CO233" s="214"/>
      <c r="CP233" s="214"/>
      <c r="CQ233" s="214"/>
      <c r="CR233" s="214"/>
      <c r="CS233" s="214"/>
      <c r="CT233" s="214"/>
      <c r="CU233" s="214"/>
      <c r="CV233" s="214"/>
      <c r="CW233" s="214"/>
      <c r="CX233" s="214"/>
      <c r="CY233" s="214"/>
      <c r="CZ233" s="214"/>
      <c r="DA233" s="214"/>
      <c r="DB233" s="214"/>
      <c r="DC233" s="214"/>
      <c r="DD233" s="214"/>
      <c r="DE233" s="214"/>
      <c r="DF233" s="214"/>
      <c r="DG233" s="214"/>
      <c r="DH233" s="214"/>
      <c r="DI233" s="214"/>
      <c r="DJ233" s="214"/>
      <c r="DK233" s="214"/>
      <c r="DL233" s="214"/>
      <c r="DM233" s="214"/>
      <c r="DN233" s="214"/>
      <c r="DO233" s="214"/>
      <c r="DP233" s="214"/>
      <c r="DQ233" s="214"/>
      <c r="DR233" s="214"/>
      <c r="DS233" s="214"/>
      <c r="DT233" s="214"/>
      <c r="DU233" s="214"/>
      <c r="DV233" s="214"/>
      <c r="DW233" s="214"/>
      <c r="DX233" s="214"/>
      <c r="DY233" s="214"/>
      <c r="DZ233" s="214"/>
      <c r="EA233" s="214"/>
      <c r="EB233" s="214"/>
      <c r="EC233" s="214"/>
      <c r="ED233" s="214"/>
      <c r="EE233" s="214"/>
      <c r="EF233" s="214"/>
      <c r="EG233" s="214"/>
      <c r="EH233" s="214"/>
      <c r="EI233" s="214"/>
      <c r="EJ233" s="214"/>
      <c r="EK233" s="214"/>
      <c r="EL233" s="214"/>
      <c r="EM233" s="214"/>
      <c r="EN233" s="214"/>
      <c r="EO233" s="214"/>
      <c r="EP233" s="214"/>
      <c r="EQ233" s="214"/>
      <c r="ER233" s="214"/>
      <c r="ES233" s="214"/>
      <c r="ET233" s="214"/>
      <c r="EU233" s="214"/>
      <c r="EV233" s="214"/>
      <c r="EW233" s="214"/>
      <c r="EX233" s="214"/>
      <c r="EY233" s="214"/>
      <c r="EZ233" s="214"/>
      <c r="FA233" s="214"/>
      <c r="FB233" s="214"/>
      <c r="FC233" s="214"/>
      <c r="FD233" s="214"/>
      <c r="FE233" s="214"/>
      <c r="FF233" s="214"/>
      <c r="FG233" s="214"/>
      <c r="FH233" s="214"/>
      <c r="FI233" s="214"/>
      <c r="FJ233" s="214"/>
      <c r="FK233" s="214"/>
      <c r="FL233" s="214"/>
      <c r="FM233" s="214"/>
    </row>
    <row r="234" spans="1:169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  <c r="V234" s="214"/>
      <c r="W234" s="214"/>
      <c r="X234" s="214"/>
      <c r="Y234" s="214"/>
      <c r="Z234" s="214"/>
      <c r="AA234" s="214"/>
      <c r="AB234" s="214"/>
      <c r="AC234" s="214"/>
      <c r="AD234" s="214"/>
      <c r="AE234" s="214"/>
      <c r="AF234" s="214"/>
      <c r="AG234" s="214"/>
      <c r="AH234" s="214"/>
      <c r="AI234" s="214"/>
      <c r="AJ234" s="214"/>
      <c r="AK234" s="214"/>
      <c r="AL234" s="214"/>
      <c r="AM234" s="214"/>
      <c r="AN234" s="214"/>
      <c r="AO234" s="214"/>
      <c r="AP234" s="214"/>
      <c r="AQ234" s="214"/>
      <c r="AR234" s="214"/>
      <c r="AS234" s="214"/>
      <c r="AT234" s="214"/>
      <c r="AU234" s="214"/>
      <c r="AV234" s="214"/>
      <c r="AW234" s="214"/>
      <c r="AX234" s="214"/>
      <c r="AY234" s="214"/>
      <c r="AZ234" s="214"/>
      <c r="BA234" s="214"/>
      <c r="BB234" s="214"/>
      <c r="BC234" s="214"/>
      <c r="BD234" s="214"/>
      <c r="BE234" s="214"/>
      <c r="BF234" s="214"/>
      <c r="BG234" s="214"/>
      <c r="BH234" s="214"/>
      <c r="BI234" s="214"/>
      <c r="BJ234" s="214"/>
      <c r="BK234" s="214"/>
      <c r="BL234" s="214"/>
      <c r="BM234" s="214"/>
      <c r="BN234" s="214"/>
      <c r="BO234" s="214"/>
      <c r="BP234" s="214"/>
      <c r="BQ234" s="214"/>
      <c r="BR234" s="214"/>
      <c r="BS234" s="214"/>
      <c r="BT234" s="214"/>
      <c r="BU234" s="214"/>
      <c r="BV234" s="214"/>
      <c r="BW234" s="214"/>
      <c r="BX234" s="214"/>
      <c r="BY234" s="214"/>
      <c r="BZ234" s="214"/>
      <c r="CA234" s="214"/>
      <c r="CB234" s="214"/>
      <c r="CC234" s="214"/>
      <c r="CD234" s="214"/>
      <c r="CE234" s="214"/>
      <c r="CF234" s="214"/>
      <c r="CG234" s="214"/>
      <c r="CH234" s="214"/>
      <c r="CI234" s="214"/>
      <c r="CJ234" s="214"/>
      <c r="CK234" s="214"/>
      <c r="CL234" s="214"/>
      <c r="CM234" s="214"/>
      <c r="CN234" s="214"/>
      <c r="CO234" s="214"/>
      <c r="CP234" s="214"/>
      <c r="CQ234" s="214"/>
      <c r="CR234" s="214"/>
      <c r="CS234" s="214"/>
      <c r="CT234" s="214"/>
      <c r="CU234" s="214"/>
      <c r="CV234" s="214"/>
      <c r="CW234" s="214"/>
      <c r="CX234" s="214"/>
      <c r="CY234" s="214"/>
      <c r="CZ234" s="214"/>
      <c r="DA234" s="214"/>
      <c r="DB234" s="214"/>
      <c r="DC234" s="214"/>
      <c r="DD234" s="214"/>
      <c r="DE234" s="214"/>
      <c r="DF234" s="214"/>
      <c r="DG234" s="214"/>
      <c r="DH234" s="214"/>
      <c r="DI234" s="214"/>
      <c r="DJ234" s="214"/>
      <c r="DK234" s="214"/>
      <c r="DL234" s="214"/>
      <c r="DM234" s="214"/>
      <c r="DN234" s="214"/>
      <c r="DO234" s="214"/>
      <c r="DP234" s="214"/>
      <c r="DQ234" s="214"/>
      <c r="DR234" s="214"/>
      <c r="DS234" s="214"/>
      <c r="DT234" s="214"/>
      <c r="DU234" s="214"/>
      <c r="DV234" s="214"/>
      <c r="DW234" s="214"/>
      <c r="DX234" s="214"/>
      <c r="DY234" s="214"/>
      <c r="DZ234" s="214"/>
      <c r="EA234" s="214"/>
      <c r="EB234" s="214"/>
      <c r="EC234" s="214"/>
      <c r="ED234" s="214"/>
      <c r="EE234" s="214"/>
      <c r="EF234" s="214"/>
      <c r="EG234" s="214"/>
      <c r="EH234" s="214"/>
      <c r="EI234" s="214"/>
      <c r="EJ234" s="214"/>
      <c r="EK234" s="214"/>
      <c r="EL234" s="214"/>
      <c r="EM234" s="214"/>
      <c r="EN234" s="214"/>
      <c r="EO234" s="214"/>
      <c r="EP234" s="214"/>
      <c r="EQ234" s="214"/>
      <c r="ER234" s="214"/>
      <c r="ES234" s="214"/>
      <c r="ET234" s="214"/>
      <c r="EU234" s="214"/>
      <c r="EV234" s="214"/>
      <c r="EW234" s="214"/>
      <c r="EX234" s="214"/>
      <c r="EY234" s="214"/>
      <c r="EZ234" s="214"/>
      <c r="FA234" s="214"/>
      <c r="FB234" s="214"/>
      <c r="FC234" s="214"/>
      <c r="FD234" s="214"/>
      <c r="FE234" s="214"/>
      <c r="FF234" s="214"/>
      <c r="FG234" s="214"/>
      <c r="FH234" s="214"/>
      <c r="FI234" s="214"/>
      <c r="FJ234" s="214"/>
      <c r="FK234" s="214"/>
      <c r="FL234" s="214"/>
      <c r="FM234" s="214"/>
    </row>
    <row r="235" spans="1:169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  <c r="V235" s="214"/>
      <c r="W235" s="214"/>
      <c r="X235" s="214"/>
      <c r="Y235" s="214"/>
      <c r="Z235" s="214"/>
      <c r="AA235" s="214"/>
      <c r="AB235" s="214"/>
      <c r="AC235" s="214"/>
      <c r="AD235" s="214"/>
      <c r="AE235" s="214"/>
      <c r="AF235" s="214"/>
      <c r="AG235" s="214"/>
      <c r="AH235" s="214"/>
      <c r="AI235" s="214"/>
      <c r="AJ235" s="214"/>
      <c r="AK235" s="214"/>
      <c r="AL235" s="214"/>
      <c r="AM235" s="214"/>
      <c r="AN235" s="214"/>
      <c r="AO235" s="214"/>
      <c r="AP235" s="214"/>
      <c r="AQ235" s="214"/>
      <c r="AR235" s="214"/>
      <c r="AS235" s="214"/>
      <c r="AT235" s="214"/>
      <c r="AU235" s="214"/>
      <c r="AV235" s="214"/>
      <c r="AW235" s="214"/>
      <c r="AX235" s="214"/>
      <c r="AY235" s="214"/>
      <c r="AZ235" s="214"/>
      <c r="BA235" s="214"/>
      <c r="BB235" s="214"/>
      <c r="BC235" s="214"/>
      <c r="BD235" s="214"/>
      <c r="BE235" s="214"/>
      <c r="BF235" s="214"/>
      <c r="BG235" s="214"/>
      <c r="BH235" s="214"/>
      <c r="BI235" s="214"/>
      <c r="BJ235" s="214"/>
      <c r="BK235" s="214"/>
      <c r="BL235" s="214"/>
      <c r="BM235" s="214"/>
      <c r="BN235" s="214"/>
      <c r="BO235" s="214"/>
      <c r="BP235" s="214"/>
      <c r="BQ235" s="214"/>
      <c r="BR235" s="214"/>
      <c r="BS235" s="214"/>
      <c r="BT235" s="214"/>
      <c r="BU235" s="214"/>
      <c r="BV235" s="214"/>
      <c r="BW235" s="214"/>
      <c r="BX235" s="214"/>
      <c r="BY235" s="214"/>
      <c r="BZ235" s="214"/>
      <c r="CA235" s="214"/>
      <c r="CB235" s="214"/>
      <c r="CC235" s="214"/>
      <c r="CD235" s="214"/>
      <c r="CE235" s="214"/>
      <c r="CF235" s="214"/>
      <c r="CG235" s="214"/>
      <c r="CH235" s="214"/>
      <c r="CI235" s="214"/>
      <c r="CJ235" s="214"/>
      <c r="CK235" s="214"/>
      <c r="CL235" s="214"/>
      <c r="CM235" s="214"/>
      <c r="CN235" s="214"/>
      <c r="CO235" s="214"/>
      <c r="CP235" s="214"/>
      <c r="CQ235" s="214"/>
      <c r="CR235" s="214"/>
      <c r="CS235" s="214"/>
      <c r="CT235" s="214"/>
      <c r="CU235" s="214"/>
      <c r="CV235" s="214"/>
      <c r="CW235" s="214"/>
      <c r="CX235" s="214"/>
      <c r="CY235" s="214"/>
      <c r="CZ235" s="214"/>
      <c r="DA235" s="214"/>
      <c r="DB235" s="214"/>
      <c r="DC235" s="214"/>
      <c r="DD235" s="214"/>
      <c r="DE235" s="214"/>
      <c r="DF235" s="214"/>
      <c r="DG235" s="214"/>
      <c r="DH235" s="214"/>
      <c r="DI235" s="214"/>
      <c r="DJ235" s="214"/>
      <c r="DK235" s="214"/>
      <c r="DL235" s="214"/>
      <c r="DM235" s="214"/>
      <c r="DN235" s="214"/>
      <c r="DO235" s="214"/>
      <c r="DP235" s="214"/>
      <c r="DQ235" s="214"/>
      <c r="DR235" s="214"/>
      <c r="DS235" s="214"/>
      <c r="DT235" s="214"/>
      <c r="DU235" s="214"/>
      <c r="DV235" s="214"/>
      <c r="DW235" s="214"/>
      <c r="DX235" s="214"/>
      <c r="DY235" s="214"/>
      <c r="DZ235" s="214"/>
      <c r="EA235" s="214"/>
      <c r="EB235" s="214"/>
      <c r="EC235" s="214"/>
      <c r="ED235" s="214"/>
      <c r="EE235" s="214"/>
      <c r="EF235" s="214"/>
      <c r="EG235" s="214"/>
      <c r="EH235" s="214"/>
      <c r="EI235" s="214"/>
      <c r="EJ235" s="214"/>
      <c r="EK235" s="214"/>
      <c r="EL235" s="214"/>
      <c r="EM235" s="214"/>
      <c r="EN235" s="214"/>
      <c r="EO235" s="214"/>
      <c r="EP235" s="214"/>
      <c r="EQ235" s="214"/>
      <c r="ER235" s="214"/>
      <c r="ES235" s="214"/>
      <c r="ET235" s="214"/>
      <c r="EU235" s="214"/>
      <c r="EV235" s="214"/>
      <c r="EW235" s="214"/>
      <c r="EX235" s="214"/>
      <c r="EY235" s="214"/>
      <c r="EZ235" s="214"/>
      <c r="FA235" s="214"/>
      <c r="FB235" s="214"/>
      <c r="FC235" s="214"/>
      <c r="FD235" s="214"/>
      <c r="FE235" s="214"/>
      <c r="FF235" s="214"/>
      <c r="FG235" s="214"/>
      <c r="FH235" s="214"/>
      <c r="FI235" s="214"/>
      <c r="FJ235" s="214"/>
      <c r="FK235" s="214"/>
      <c r="FL235" s="214"/>
      <c r="FM235" s="214"/>
    </row>
    <row r="236" spans="1:169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  <c r="V236" s="214"/>
      <c r="W236" s="214"/>
      <c r="X236" s="214"/>
      <c r="Y236" s="214"/>
      <c r="Z236" s="214"/>
      <c r="AA236" s="214"/>
      <c r="AB236" s="214"/>
      <c r="AC236" s="214"/>
      <c r="AD236" s="214"/>
      <c r="AE236" s="214"/>
      <c r="AF236" s="214"/>
      <c r="AG236" s="214"/>
      <c r="AH236" s="214"/>
      <c r="AI236" s="214"/>
      <c r="AJ236" s="214"/>
      <c r="AK236" s="214"/>
      <c r="AL236" s="214"/>
      <c r="AM236" s="214"/>
      <c r="AN236" s="214"/>
      <c r="AO236" s="214"/>
      <c r="AP236" s="214"/>
      <c r="AQ236" s="214"/>
      <c r="AR236" s="214"/>
      <c r="AS236" s="214"/>
      <c r="AT236" s="214"/>
      <c r="AU236" s="214"/>
      <c r="AV236" s="214"/>
      <c r="AW236" s="214"/>
      <c r="AX236" s="214"/>
      <c r="AY236" s="214"/>
      <c r="AZ236" s="214"/>
      <c r="BA236" s="214"/>
      <c r="BB236" s="214"/>
      <c r="BC236" s="214"/>
      <c r="BD236" s="214"/>
      <c r="BE236" s="214"/>
      <c r="BF236" s="214"/>
      <c r="BG236" s="214"/>
      <c r="BH236" s="214"/>
      <c r="BI236" s="214"/>
      <c r="BJ236" s="214"/>
      <c r="BK236" s="214"/>
      <c r="BL236" s="214"/>
      <c r="BM236" s="214"/>
      <c r="BN236" s="214"/>
      <c r="BO236" s="214"/>
      <c r="BP236" s="214"/>
      <c r="BQ236" s="214"/>
      <c r="BR236" s="214"/>
      <c r="BS236" s="214"/>
      <c r="BT236" s="214"/>
      <c r="BU236" s="214"/>
      <c r="BV236" s="214"/>
      <c r="BW236" s="214"/>
      <c r="BX236" s="214"/>
      <c r="BY236" s="214"/>
      <c r="BZ236" s="214"/>
      <c r="CA236" s="214"/>
      <c r="CB236" s="214"/>
      <c r="CC236" s="214"/>
      <c r="CD236" s="214"/>
      <c r="CE236" s="214"/>
      <c r="CF236" s="214"/>
      <c r="CG236" s="214"/>
      <c r="CH236" s="214"/>
      <c r="CI236" s="214"/>
      <c r="CJ236" s="214"/>
      <c r="CK236" s="214"/>
      <c r="CL236" s="214"/>
      <c r="CM236" s="214"/>
      <c r="CN236" s="214"/>
      <c r="CO236" s="214"/>
      <c r="CP236" s="214"/>
      <c r="CQ236" s="214"/>
      <c r="CR236" s="214"/>
      <c r="CS236" s="214"/>
      <c r="CT236" s="214"/>
      <c r="CU236" s="214"/>
      <c r="CV236" s="214"/>
      <c r="CW236" s="214"/>
      <c r="CX236" s="214"/>
      <c r="CY236" s="214"/>
      <c r="CZ236" s="214"/>
      <c r="DA236" s="214"/>
      <c r="DB236" s="214"/>
      <c r="DC236" s="214"/>
      <c r="DD236" s="214"/>
      <c r="DE236" s="214"/>
      <c r="DF236" s="214"/>
      <c r="DG236" s="214"/>
      <c r="DH236" s="214"/>
      <c r="DI236" s="214"/>
      <c r="DJ236" s="214"/>
      <c r="DK236" s="214"/>
      <c r="DL236" s="214"/>
      <c r="DM236" s="214"/>
      <c r="DN236" s="214"/>
      <c r="DO236" s="214"/>
      <c r="DP236" s="214"/>
      <c r="DQ236" s="214"/>
      <c r="DR236" s="214"/>
      <c r="DS236" s="214"/>
      <c r="DT236" s="214"/>
      <c r="DU236" s="214"/>
      <c r="DV236" s="214"/>
      <c r="DW236" s="214"/>
      <c r="DX236" s="214"/>
      <c r="DY236" s="214"/>
      <c r="DZ236" s="214"/>
      <c r="EA236" s="214"/>
      <c r="EB236" s="214"/>
      <c r="EC236" s="214"/>
      <c r="ED236" s="214"/>
      <c r="EE236" s="214"/>
      <c r="EF236" s="214"/>
      <c r="EG236" s="214"/>
      <c r="EH236" s="214"/>
      <c r="EI236" s="214"/>
      <c r="EJ236" s="214"/>
      <c r="EK236" s="214"/>
      <c r="EL236" s="214"/>
      <c r="EM236" s="214"/>
      <c r="EN236" s="214"/>
      <c r="EO236" s="214"/>
      <c r="EP236" s="214"/>
      <c r="EQ236" s="214"/>
      <c r="ER236" s="214"/>
      <c r="ES236" s="214"/>
      <c r="ET236" s="214"/>
      <c r="EU236" s="214"/>
      <c r="EV236" s="214"/>
      <c r="EW236" s="214"/>
      <c r="EX236" s="214"/>
      <c r="EY236" s="214"/>
      <c r="EZ236" s="214"/>
      <c r="FA236" s="214"/>
      <c r="FB236" s="214"/>
      <c r="FC236" s="214"/>
      <c r="FD236" s="214"/>
      <c r="FE236" s="214"/>
      <c r="FF236" s="214"/>
      <c r="FG236" s="214"/>
      <c r="FH236" s="214"/>
      <c r="FI236" s="214"/>
      <c r="FJ236" s="214"/>
      <c r="FK236" s="214"/>
      <c r="FL236" s="214"/>
      <c r="FM236" s="214"/>
    </row>
    <row r="237" spans="1:169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  <c r="V237" s="214"/>
      <c r="W237" s="214"/>
      <c r="X237" s="214"/>
      <c r="Y237" s="214"/>
      <c r="Z237" s="214"/>
      <c r="AA237" s="214"/>
      <c r="AB237" s="214"/>
      <c r="AC237" s="214"/>
      <c r="AD237" s="214"/>
      <c r="AE237" s="214"/>
      <c r="AF237" s="214"/>
      <c r="AG237" s="214"/>
      <c r="AH237" s="214"/>
      <c r="AI237" s="214"/>
      <c r="AJ237" s="214"/>
      <c r="AK237" s="214"/>
      <c r="AL237" s="214"/>
      <c r="AM237" s="214"/>
      <c r="AN237" s="214"/>
      <c r="AO237" s="214"/>
      <c r="AP237" s="214"/>
      <c r="AQ237" s="214"/>
      <c r="AR237" s="214"/>
      <c r="AS237" s="214"/>
      <c r="AT237" s="214"/>
      <c r="AU237" s="214"/>
      <c r="AV237" s="214"/>
      <c r="AW237" s="214"/>
      <c r="AX237" s="214"/>
      <c r="AY237" s="214"/>
      <c r="AZ237" s="214"/>
      <c r="BA237" s="214"/>
      <c r="BB237" s="214"/>
      <c r="BC237" s="214"/>
      <c r="BD237" s="214"/>
      <c r="BE237" s="214"/>
      <c r="BF237" s="214"/>
      <c r="BG237" s="214"/>
      <c r="BH237" s="214"/>
      <c r="BI237" s="214"/>
      <c r="BJ237" s="214"/>
      <c r="BK237" s="214"/>
      <c r="BL237" s="214"/>
      <c r="BM237" s="214"/>
      <c r="BN237" s="214"/>
      <c r="BO237" s="214"/>
      <c r="BP237" s="214"/>
      <c r="BQ237" s="214"/>
      <c r="BR237" s="214"/>
      <c r="BS237" s="214"/>
      <c r="BT237" s="214"/>
      <c r="BU237" s="214"/>
      <c r="BV237" s="214"/>
      <c r="BW237" s="214"/>
      <c r="BX237" s="214"/>
      <c r="BY237" s="214"/>
      <c r="BZ237" s="214"/>
      <c r="CA237" s="214"/>
      <c r="CB237" s="214"/>
      <c r="CC237" s="214"/>
      <c r="CD237" s="214"/>
      <c r="CE237" s="214"/>
      <c r="CF237" s="214"/>
      <c r="CG237" s="214"/>
      <c r="CH237" s="214"/>
      <c r="CI237" s="214"/>
      <c r="CJ237" s="214"/>
      <c r="CK237" s="214"/>
      <c r="CL237" s="214"/>
      <c r="CM237" s="214"/>
      <c r="CN237" s="214"/>
      <c r="CO237" s="214"/>
      <c r="CP237" s="214"/>
      <c r="CQ237" s="214"/>
      <c r="CR237" s="214"/>
      <c r="CS237" s="214"/>
      <c r="CT237" s="214"/>
      <c r="CU237" s="214"/>
      <c r="CV237" s="214"/>
      <c r="CW237" s="214"/>
      <c r="CX237" s="214"/>
      <c r="CY237" s="214"/>
      <c r="CZ237" s="214"/>
      <c r="DA237" s="214"/>
      <c r="DB237" s="214"/>
      <c r="DC237" s="214"/>
      <c r="DD237" s="214"/>
      <c r="DE237" s="214"/>
      <c r="DF237" s="214"/>
      <c r="DG237" s="214"/>
      <c r="DH237" s="214"/>
      <c r="DI237" s="214"/>
      <c r="DJ237" s="214"/>
      <c r="DK237" s="214"/>
      <c r="DL237" s="214"/>
      <c r="DM237" s="214"/>
      <c r="DN237" s="214"/>
      <c r="DO237" s="214"/>
      <c r="DP237" s="214"/>
      <c r="DQ237" s="214"/>
      <c r="DR237" s="214"/>
      <c r="DS237" s="214"/>
      <c r="DT237" s="214"/>
      <c r="DU237" s="214"/>
      <c r="DV237" s="214"/>
      <c r="DW237" s="214"/>
      <c r="DX237" s="214"/>
      <c r="DY237" s="214"/>
      <c r="DZ237" s="214"/>
      <c r="EA237" s="214"/>
      <c r="EB237" s="214"/>
      <c r="EC237" s="214"/>
      <c r="ED237" s="214"/>
      <c r="EE237" s="214"/>
      <c r="EF237" s="214"/>
      <c r="EG237" s="214"/>
      <c r="EH237" s="214"/>
      <c r="EI237" s="214"/>
      <c r="EJ237" s="214"/>
      <c r="EK237" s="214"/>
      <c r="EL237" s="214"/>
      <c r="EM237" s="214"/>
      <c r="EN237" s="214"/>
      <c r="EO237" s="214"/>
      <c r="EP237" s="214"/>
      <c r="EQ237" s="214"/>
      <c r="ER237" s="214"/>
      <c r="ES237" s="214"/>
      <c r="ET237" s="214"/>
      <c r="EU237" s="214"/>
      <c r="EV237" s="214"/>
      <c r="EW237" s="214"/>
      <c r="EX237" s="214"/>
      <c r="EY237" s="214"/>
      <c r="EZ237" s="214"/>
      <c r="FA237" s="214"/>
      <c r="FB237" s="214"/>
      <c r="FC237" s="214"/>
      <c r="FD237" s="214"/>
      <c r="FE237" s="214"/>
      <c r="FF237" s="214"/>
      <c r="FG237" s="214"/>
      <c r="FH237" s="214"/>
      <c r="FI237" s="214"/>
      <c r="FJ237" s="214"/>
      <c r="FK237" s="214"/>
      <c r="FL237" s="214"/>
      <c r="FM237" s="214"/>
    </row>
    <row r="238" spans="1:169" x14ac:dyDescent="0.25">
      <c r="A238" s="214"/>
      <c r="B238" s="214"/>
      <c r="C238" s="214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  <c r="V238" s="214"/>
      <c r="W238" s="214"/>
      <c r="X238" s="214"/>
      <c r="Y238" s="214"/>
      <c r="Z238" s="214"/>
      <c r="AA238" s="214"/>
      <c r="AB238" s="214"/>
      <c r="AC238" s="214"/>
      <c r="AD238" s="214"/>
      <c r="AE238" s="214"/>
      <c r="AF238" s="214"/>
      <c r="AG238" s="214"/>
      <c r="AH238" s="214"/>
      <c r="AI238" s="214"/>
      <c r="AJ238" s="214"/>
      <c r="AK238" s="214"/>
      <c r="AL238" s="214"/>
      <c r="AM238" s="214"/>
      <c r="AN238" s="214"/>
      <c r="AO238" s="214"/>
      <c r="AP238" s="214"/>
      <c r="AQ238" s="214"/>
      <c r="AR238" s="214"/>
      <c r="AS238" s="214"/>
      <c r="AT238" s="214"/>
      <c r="AU238" s="214"/>
      <c r="AV238" s="214"/>
      <c r="AW238" s="214"/>
      <c r="AX238" s="214"/>
      <c r="AY238" s="214"/>
      <c r="AZ238" s="214"/>
      <c r="BA238" s="214"/>
      <c r="BB238" s="214"/>
      <c r="BC238" s="214"/>
      <c r="BD238" s="214"/>
      <c r="BE238" s="214"/>
      <c r="BF238" s="214"/>
      <c r="BG238" s="214"/>
      <c r="BH238" s="214"/>
      <c r="BI238" s="214"/>
      <c r="BJ238" s="214"/>
      <c r="BK238" s="214"/>
      <c r="BL238" s="214"/>
      <c r="BM238" s="214"/>
      <c r="BN238" s="214"/>
      <c r="BO238" s="214"/>
      <c r="BP238" s="214"/>
      <c r="BQ238" s="214"/>
      <c r="BR238" s="214"/>
      <c r="BS238" s="214"/>
      <c r="BT238" s="214"/>
      <c r="BU238" s="214"/>
      <c r="BV238" s="214"/>
      <c r="BW238" s="214"/>
      <c r="BX238" s="214"/>
      <c r="BY238" s="214"/>
      <c r="BZ238" s="214"/>
      <c r="CA238" s="214"/>
      <c r="CB238" s="214"/>
      <c r="CC238" s="214"/>
      <c r="CD238" s="214"/>
      <c r="CE238" s="214"/>
      <c r="CF238" s="214"/>
      <c r="CG238" s="214"/>
      <c r="CH238" s="214"/>
      <c r="CI238" s="214"/>
      <c r="CJ238" s="214"/>
      <c r="CK238" s="214"/>
      <c r="CL238" s="214"/>
      <c r="CM238" s="214"/>
      <c r="CN238" s="214"/>
      <c r="CO238" s="214"/>
      <c r="CP238" s="214"/>
      <c r="CQ238" s="214"/>
      <c r="CR238" s="214"/>
      <c r="CS238" s="214"/>
      <c r="CT238" s="214"/>
      <c r="CU238" s="214"/>
      <c r="CV238" s="214"/>
      <c r="CW238" s="214"/>
      <c r="CX238" s="214"/>
      <c r="CY238" s="214"/>
      <c r="CZ238" s="214"/>
      <c r="DA238" s="214"/>
      <c r="DB238" s="214"/>
      <c r="DC238" s="214"/>
      <c r="DD238" s="214"/>
      <c r="DE238" s="214"/>
      <c r="DF238" s="214"/>
      <c r="DG238" s="214"/>
      <c r="DH238" s="214"/>
      <c r="DI238" s="214"/>
      <c r="DJ238" s="214"/>
      <c r="DK238" s="214"/>
      <c r="DL238" s="214"/>
      <c r="DM238" s="214"/>
      <c r="DN238" s="214"/>
      <c r="DO238" s="214"/>
      <c r="DP238" s="214"/>
      <c r="DQ238" s="214"/>
      <c r="DR238" s="214"/>
      <c r="DS238" s="214"/>
      <c r="DT238" s="214"/>
      <c r="DU238" s="214"/>
      <c r="DV238" s="214"/>
      <c r="DW238" s="214"/>
      <c r="DX238" s="214"/>
      <c r="DY238" s="214"/>
      <c r="DZ238" s="214"/>
      <c r="EA238" s="214"/>
      <c r="EB238" s="214"/>
      <c r="EC238" s="214"/>
      <c r="ED238" s="214"/>
      <c r="EE238" s="214"/>
      <c r="EF238" s="214"/>
      <c r="EG238" s="214"/>
      <c r="EH238" s="214"/>
      <c r="EI238" s="214"/>
      <c r="EJ238" s="214"/>
      <c r="EK238" s="214"/>
      <c r="EL238" s="214"/>
      <c r="EM238" s="214"/>
      <c r="EN238" s="214"/>
      <c r="EO238" s="214"/>
      <c r="EP238" s="214"/>
      <c r="EQ238" s="214"/>
      <c r="ER238" s="214"/>
      <c r="ES238" s="214"/>
      <c r="ET238" s="214"/>
      <c r="EU238" s="214"/>
      <c r="EV238" s="214"/>
      <c r="EW238" s="214"/>
      <c r="EX238" s="214"/>
      <c r="EY238" s="214"/>
      <c r="EZ238" s="214"/>
      <c r="FA238" s="214"/>
      <c r="FB238" s="214"/>
      <c r="FC238" s="214"/>
      <c r="FD238" s="214"/>
      <c r="FE238" s="214"/>
      <c r="FF238" s="214"/>
      <c r="FG238" s="214"/>
      <c r="FH238" s="214"/>
      <c r="FI238" s="214"/>
      <c r="FJ238" s="214"/>
      <c r="FK238" s="214"/>
      <c r="FL238" s="214"/>
      <c r="FM238" s="214"/>
    </row>
    <row r="239" spans="1:169" x14ac:dyDescent="0.25">
      <c r="A239" s="214"/>
      <c r="B239" s="214"/>
      <c r="C239" s="214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  <c r="V239" s="214"/>
      <c r="W239" s="214"/>
      <c r="X239" s="214"/>
      <c r="Y239" s="214"/>
      <c r="Z239" s="214"/>
      <c r="AA239" s="214"/>
      <c r="AB239" s="214"/>
      <c r="AC239" s="214"/>
      <c r="AD239" s="214"/>
      <c r="AE239" s="214"/>
      <c r="AF239" s="214"/>
      <c r="AG239" s="214"/>
      <c r="AH239" s="214"/>
      <c r="AI239" s="214"/>
      <c r="AJ239" s="214"/>
      <c r="AK239" s="214"/>
      <c r="AL239" s="214"/>
      <c r="AM239" s="214"/>
      <c r="AN239" s="214"/>
      <c r="AO239" s="214"/>
      <c r="AP239" s="214"/>
      <c r="AQ239" s="214"/>
      <c r="AR239" s="214"/>
      <c r="AS239" s="214"/>
      <c r="AT239" s="214"/>
      <c r="AU239" s="214"/>
      <c r="AV239" s="214"/>
      <c r="AW239" s="214"/>
      <c r="AX239" s="214"/>
      <c r="AY239" s="214"/>
      <c r="AZ239" s="214"/>
      <c r="BA239" s="214"/>
      <c r="BB239" s="214"/>
      <c r="BC239" s="214"/>
      <c r="BD239" s="214"/>
      <c r="BE239" s="214"/>
      <c r="BF239" s="214"/>
      <c r="BG239" s="214"/>
      <c r="BH239" s="214"/>
      <c r="BI239" s="214"/>
      <c r="BJ239" s="214"/>
      <c r="BK239" s="214"/>
      <c r="BL239" s="214"/>
      <c r="BM239" s="214"/>
      <c r="BN239" s="214"/>
      <c r="BO239" s="214"/>
      <c r="BP239" s="214"/>
      <c r="BQ239" s="214"/>
      <c r="BR239" s="214"/>
      <c r="BS239" s="214"/>
      <c r="BT239" s="214"/>
      <c r="BU239" s="214"/>
      <c r="BV239" s="214"/>
      <c r="BW239" s="214"/>
      <c r="BX239" s="214"/>
      <c r="BY239" s="214"/>
      <c r="BZ239" s="214"/>
      <c r="CA239" s="214"/>
      <c r="CB239" s="214"/>
      <c r="CC239" s="214"/>
      <c r="CD239" s="214"/>
      <c r="CE239" s="214"/>
      <c r="CF239" s="214"/>
      <c r="CG239" s="214"/>
      <c r="CH239" s="214"/>
      <c r="CI239" s="214"/>
      <c r="CJ239" s="214"/>
      <c r="CK239" s="214"/>
      <c r="CL239" s="214"/>
      <c r="CM239" s="214"/>
      <c r="CN239" s="214"/>
      <c r="CO239" s="214"/>
      <c r="CP239" s="214"/>
      <c r="CQ239" s="214"/>
      <c r="CR239" s="214"/>
      <c r="CS239" s="214"/>
      <c r="CT239" s="214"/>
      <c r="CU239" s="214"/>
      <c r="CV239" s="214"/>
      <c r="CW239" s="214"/>
      <c r="CX239" s="214"/>
      <c r="CY239" s="214"/>
      <c r="CZ239" s="214"/>
      <c r="DA239" s="214"/>
      <c r="DB239" s="214"/>
      <c r="DC239" s="214"/>
      <c r="DD239" s="214"/>
      <c r="DE239" s="214"/>
      <c r="DF239" s="214"/>
      <c r="DG239" s="214"/>
      <c r="DH239" s="214"/>
      <c r="DI239" s="214"/>
      <c r="DJ239" s="214"/>
      <c r="DK239" s="214"/>
      <c r="DL239" s="214"/>
      <c r="DM239" s="214"/>
      <c r="DN239" s="214"/>
      <c r="DO239" s="214"/>
      <c r="DP239" s="214"/>
      <c r="DQ239" s="214"/>
      <c r="DR239" s="214"/>
      <c r="DS239" s="214"/>
      <c r="DT239" s="214"/>
      <c r="DU239" s="214"/>
      <c r="DV239" s="214"/>
      <c r="DW239" s="214"/>
      <c r="DX239" s="214"/>
      <c r="DY239" s="214"/>
      <c r="DZ239" s="214"/>
      <c r="EA239" s="214"/>
      <c r="EB239" s="214"/>
      <c r="EC239" s="214"/>
      <c r="ED239" s="214"/>
      <c r="EE239" s="214"/>
      <c r="EF239" s="214"/>
      <c r="EG239" s="214"/>
      <c r="EH239" s="214"/>
      <c r="EI239" s="214"/>
      <c r="EJ239" s="214"/>
      <c r="EK239" s="214"/>
      <c r="EL239" s="214"/>
      <c r="EM239" s="214"/>
      <c r="EN239" s="214"/>
      <c r="EO239" s="214"/>
      <c r="EP239" s="214"/>
      <c r="EQ239" s="214"/>
      <c r="ER239" s="214"/>
      <c r="ES239" s="214"/>
      <c r="ET239" s="214"/>
      <c r="EU239" s="214"/>
      <c r="EV239" s="214"/>
      <c r="EW239" s="214"/>
      <c r="EX239" s="214"/>
      <c r="EY239" s="214"/>
      <c r="EZ239" s="214"/>
      <c r="FA239" s="214"/>
      <c r="FB239" s="214"/>
      <c r="FC239" s="214"/>
      <c r="FD239" s="214"/>
      <c r="FE239" s="214"/>
      <c r="FF239" s="214"/>
      <c r="FG239" s="214"/>
      <c r="FH239" s="214"/>
      <c r="FI239" s="214"/>
      <c r="FJ239" s="214"/>
      <c r="FK239" s="214"/>
      <c r="FL239" s="214"/>
      <c r="FM239" s="214"/>
    </row>
    <row r="240" spans="1:169" x14ac:dyDescent="0.25">
      <c r="A240" s="214"/>
      <c r="B240" s="214"/>
      <c r="C240" s="214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  <c r="V240" s="214"/>
      <c r="W240" s="214"/>
      <c r="X240" s="214"/>
      <c r="Y240" s="214"/>
      <c r="Z240" s="214"/>
      <c r="AA240" s="214"/>
      <c r="AB240" s="214"/>
      <c r="AC240" s="214"/>
      <c r="AD240" s="214"/>
      <c r="AE240" s="214"/>
      <c r="AF240" s="214"/>
      <c r="AG240" s="214"/>
      <c r="AH240" s="214"/>
      <c r="AI240" s="214"/>
      <c r="AJ240" s="214"/>
      <c r="AK240" s="214"/>
      <c r="AL240" s="214"/>
      <c r="AM240" s="214"/>
      <c r="AN240" s="214"/>
      <c r="AO240" s="214"/>
      <c r="AP240" s="214"/>
      <c r="AQ240" s="214"/>
      <c r="AR240" s="214"/>
      <c r="AS240" s="214"/>
      <c r="AT240" s="214"/>
      <c r="AU240" s="214"/>
      <c r="AV240" s="214"/>
      <c r="AW240" s="214"/>
      <c r="AX240" s="214"/>
      <c r="AY240" s="214"/>
      <c r="AZ240" s="214"/>
      <c r="BA240" s="214"/>
      <c r="BB240" s="214"/>
      <c r="BC240" s="214"/>
      <c r="BD240" s="214"/>
      <c r="BE240" s="214"/>
      <c r="BF240" s="214"/>
      <c r="BG240" s="214"/>
      <c r="BH240" s="214"/>
      <c r="BI240" s="214"/>
      <c r="BJ240" s="214"/>
      <c r="BK240" s="214"/>
      <c r="BL240" s="214"/>
      <c r="BM240" s="214"/>
      <c r="BN240" s="214"/>
      <c r="BO240" s="214"/>
      <c r="BP240" s="214"/>
      <c r="BQ240" s="214"/>
      <c r="BR240" s="214"/>
      <c r="BS240" s="214"/>
      <c r="BT240" s="214"/>
      <c r="BU240" s="214"/>
      <c r="BV240" s="214"/>
      <c r="BW240" s="214"/>
      <c r="BX240" s="214"/>
      <c r="BY240" s="214"/>
      <c r="BZ240" s="214"/>
      <c r="CA240" s="214"/>
      <c r="CB240" s="214"/>
      <c r="CC240" s="214"/>
      <c r="CD240" s="214"/>
      <c r="CE240" s="214"/>
      <c r="CF240" s="214"/>
      <c r="CG240" s="214"/>
      <c r="CH240" s="214"/>
      <c r="CI240" s="214"/>
      <c r="CJ240" s="214"/>
      <c r="CK240" s="214"/>
      <c r="CL240" s="214"/>
      <c r="CM240" s="214"/>
      <c r="CN240" s="214"/>
      <c r="CO240" s="214"/>
      <c r="CP240" s="214"/>
      <c r="CQ240" s="214"/>
      <c r="CR240" s="214"/>
      <c r="CS240" s="214"/>
      <c r="CT240" s="214"/>
      <c r="CU240" s="214"/>
      <c r="CV240" s="214"/>
      <c r="CW240" s="214"/>
      <c r="CX240" s="214"/>
      <c r="CY240" s="214"/>
      <c r="CZ240" s="214"/>
      <c r="DA240" s="214"/>
      <c r="DB240" s="214"/>
      <c r="DC240" s="214"/>
      <c r="DD240" s="214"/>
      <c r="DE240" s="214"/>
      <c r="DF240" s="214"/>
      <c r="DG240" s="214"/>
      <c r="DH240" s="214"/>
      <c r="DI240" s="214"/>
      <c r="DJ240" s="214"/>
      <c r="DK240" s="214"/>
      <c r="DL240" s="214"/>
      <c r="DM240" s="214"/>
      <c r="DN240" s="214"/>
      <c r="DO240" s="214"/>
      <c r="DP240" s="214"/>
      <c r="DQ240" s="214"/>
      <c r="DR240" s="214"/>
      <c r="DS240" s="214"/>
      <c r="DT240" s="214"/>
      <c r="DU240" s="214"/>
      <c r="DV240" s="214"/>
      <c r="DW240" s="214"/>
      <c r="DX240" s="214"/>
      <c r="DY240" s="214"/>
      <c r="DZ240" s="214"/>
      <c r="EA240" s="214"/>
      <c r="EB240" s="214"/>
      <c r="EC240" s="214"/>
      <c r="ED240" s="214"/>
      <c r="EE240" s="214"/>
      <c r="EF240" s="214"/>
      <c r="EG240" s="214"/>
      <c r="EH240" s="214"/>
      <c r="EI240" s="214"/>
      <c r="EJ240" s="214"/>
      <c r="EK240" s="214"/>
      <c r="EL240" s="214"/>
      <c r="EM240" s="214"/>
      <c r="EN240" s="214"/>
      <c r="EO240" s="214"/>
      <c r="EP240" s="214"/>
      <c r="EQ240" s="214"/>
      <c r="ER240" s="214"/>
      <c r="ES240" s="214"/>
      <c r="ET240" s="214"/>
      <c r="EU240" s="214"/>
      <c r="EV240" s="214"/>
      <c r="EW240" s="214"/>
      <c r="EX240" s="214"/>
      <c r="EY240" s="214"/>
      <c r="EZ240" s="214"/>
      <c r="FA240" s="214"/>
      <c r="FB240" s="214"/>
      <c r="FC240" s="214"/>
      <c r="FD240" s="214"/>
      <c r="FE240" s="214"/>
      <c r="FF240" s="214"/>
      <c r="FG240" s="214"/>
      <c r="FH240" s="214"/>
      <c r="FI240" s="214"/>
      <c r="FJ240" s="214"/>
      <c r="FK240" s="214"/>
      <c r="FL240" s="214"/>
      <c r="FM240" s="214"/>
    </row>
    <row r="241" spans="1:169" x14ac:dyDescent="0.25">
      <c r="A241" s="214"/>
      <c r="B241" s="214"/>
      <c r="C241" s="214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  <c r="V241" s="214"/>
      <c r="W241" s="214"/>
      <c r="X241" s="214"/>
      <c r="Y241" s="214"/>
      <c r="Z241" s="214"/>
      <c r="AA241" s="214"/>
      <c r="AB241" s="214"/>
      <c r="AC241" s="214"/>
      <c r="AD241" s="214"/>
      <c r="AE241" s="214"/>
      <c r="AF241" s="214"/>
      <c r="AG241" s="214"/>
      <c r="AH241" s="214"/>
      <c r="AI241" s="214"/>
      <c r="AJ241" s="214"/>
      <c r="AK241" s="214"/>
      <c r="AL241" s="214"/>
      <c r="AM241" s="214"/>
      <c r="AN241" s="214"/>
      <c r="AO241" s="214"/>
      <c r="AP241" s="214"/>
      <c r="AQ241" s="214"/>
      <c r="AR241" s="214"/>
      <c r="AS241" s="214"/>
      <c r="AT241" s="214"/>
      <c r="AU241" s="214"/>
      <c r="AV241" s="214"/>
      <c r="AW241" s="214"/>
      <c r="AX241" s="214"/>
      <c r="AY241" s="214"/>
      <c r="AZ241" s="214"/>
      <c r="BA241" s="214"/>
      <c r="BB241" s="214"/>
      <c r="BC241" s="214"/>
      <c r="BD241" s="214"/>
      <c r="BE241" s="214"/>
      <c r="BF241" s="214"/>
      <c r="BG241" s="214"/>
      <c r="BH241" s="214"/>
      <c r="BI241" s="214"/>
      <c r="BJ241" s="214"/>
      <c r="BK241" s="214"/>
      <c r="BL241" s="214"/>
      <c r="BM241" s="214"/>
      <c r="BN241" s="214"/>
      <c r="BO241" s="214"/>
      <c r="BP241" s="214"/>
      <c r="BQ241" s="214"/>
      <c r="BR241" s="214"/>
      <c r="BS241" s="214"/>
      <c r="BT241" s="214"/>
      <c r="BU241" s="214"/>
      <c r="BV241" s="214"/>
      <c r="BW241" s="214"/>
      <c r="BX241" s="214"/>
      <c r="BY241" s="214"/>
      <c r="BZ241" s="214"/>
      <c r="CA241" s="214"/>
      <c r="CB241" s="214"/>
      <c r="CC241" s="214"/>
      <c r="CD241" s="214"/>
      <c r="CE241" s="214"/>
      <c r="CF241" s="214"/>
      <c r="CG241" s="214"/>
      <c r="CH241" s="214"/>
      <c r="CI241" s="214"/>
      <c r="CJ241" s="214"/>
      <c r="CK241" s="214"/>
      <c r="CL241" s="214"/>
      <c r="CM241" s="214"/>
      <c r="CN241" s="214"/>
      <c r="CO241" s="214"/>
      <c r="CP241" s="214"/>
      <c r="CQ241" s="214"/>
      <c r="CR241" s="214"/>
      <c r="CS241" s="214"/>
      <c r="CT241" s="214"/>
      <c r="CU241" s="214"/>
      <c r="CV241" s="214"/>
      <c r="CW241" s="214"/>
      <c r="CX241" s="214"/>
      <c r="CY241" s="214"/>
      <c r="CZ241" s="214"/>
      <c r="DA241" s="214"/>
      <c r="DB241" s="214"/>
      <c r="DC241" s="214"/>
      <c r="DD241" s="214"/>
      <c r="DE241" s="214"/>
      <c r="DF241" s="214"/>
      <c r="DG241" s="214"/>
      <c r="DH241" s="214"/>
      <c r="DI241" s="214"/>
      <c r="DJ241" s="214"/>
      <c r="DK241" s="214"/>
      <c r="DL241" s="214"/>
      <c r="DM241" s="214"/>
      <c r="DN241" s="214"/>
      <c r="DO241" s="214"/>
      <c r="DP241" s="214"/>
      <c r="DQ241" s="214"/>
      <c r="DR241" s="214"/>
      <c r="DS241" s="214"/>
      <c r="DT241" s="214"/>
      <c r="DU241" s="214"/>
      <c r="DV241" s="214"/>
      <c r="DW241" s="214"/>
      <c r="DX241" s="214"/>
      <c r="DY241" s="214"/>
      <c r="DZ241" s="214"/>
      <c r="EA241" s="214"/>
      <c r="EB241" s="214"/>
      <c r="EC241" s="214"/>
      <c r="ED241" s="214"/>
      <c r="EE241" s="214"/>
      <c r="EF241" s="214"/>
      <c r="EG241" s="214"/>
      <c r="EH241" s="214"/>
      <c r="EI241" s="214"/>
      <c r="EJ241" s="214"/>
      <c r="EK241" s="214"/>
      <c r="EL241" s="214"/>
      <c r="EM241" s="214"/>
      <c r="EN241" s="214"/>
      <c r="EO241" s="214"/>
      <c r="EP241" s="214"/>
      <c r="EQ241" s="214"/>
      <c r="ER241" s="214"/>
      <c r="ES241" s="214"/>
      <c r="ET241" s="214"/>
      <c r="EU241" s="214"/>
      <c r="EV241" s="214"/>
      <c r="EW241" s="214"/>
      <c r="EX241" s="214"/>
      <c r="EY241" s="214"/>
      <c r="EZ241" s="214"/>
      <c r="FA241" s="214"/>
      <c r="FB241" s="214"/>
      <c r="FC241" s="214"/>
      <c r="FD241" s="214"/>
      <c r="FE241" s="214"/>
      <c r="FF241" s="214"/>
      <c r="FG241" s="214"/>
      <c r="FH241" s="214"/>
      <c r="FI241" s="214"/>
      <c r="FJ241" s="214"/>
      <c r="FK241" s="214"/>
      <c r="FL241" s="214"/>
      <c r="FM241" s="214"/>
    </row>
    <row r="242" spans="1:169" x14ac:dyDescent="0.25">
      <c r="A242" s="214"/>
      <c r="B242" s="214"/>
      <c r="C242" s="214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  <c r="V242" s="214"/>
      <c r="W242" s="214"/>
      <c r="X242" s="214"/>
      <c r="Y242" s="214"/>
      <c r="Z242" s="214"/>
      <c r="AA242" s="214"/>
      <c r="AB242" s="214"/>
      <c r="AC242" s="214"/>
      <c r="AD242" s="214"/>
      <c r="AE242" s="214"/>
      <c r="AF242" s="214"/>
      <c r="AG242" s="214"/>
      <c r="AH242" s="214"/>
      <c r="AI242" s="214"/>
      <c r="AJ242" s="214"/>
      <c r="AK242" s="214"/>
      <c r="AL242" s="214"/>
      <c r="AM242" s="214"/>
      <c r="AN242" s="214"/>
      <c r="AO242" s="214"/>
      <c r="AP242" s="214"/>
      <c r="AQ242" s="214"/>
      <c r="AR242" s="214"/>
      <c r="AS242" s="214"/>
      <c r="AT242" s="214"/>
      <c r="AU242" s="214"/>
      <c r="AV242" s="214"/>
      <c r="AW242" s="214"/>
      <c r="AX242" s="214"/>
      <c r="AY242" s="214"/>
      <c r="AZ242" s="214"/>
      <c r="BA242" s="214"/>
      <c r="BB242" s="214"/>
      <c r="BC242" s="214"/>
      <c r="BD242" s="214"/>
      <c r="BE242" s="214"/>
      <c r="BF242" s="214"/>
      <c r="BG242" s="214"/>
      <c r="BH242" s="214"/>
      <c r="BI242" s="214"/>
      <c r="BJ242" s="214"/>
      <c r="BK242" s="214"/>
      <c r="BL242" s="214"/>
      <c r="BM242" s="214"/>
      <c r="BN242" s="214"/>
      <c r="BO242" s="214"/>
      <c r="BP242" s="214"/>
      <c r="BQ242" s="214"/>
      <c r="BR242" s="214"/>
      <c r="BS242" s="214"/>
      <c r="BT242" s="214"/>
      <c r="BU242" s="214"/>
      <c r="BV242" s="214"/>
      <c r="BW242" s="214"/>
      <c r="BX242" s="214"/>
      <c r="BY242" s="214"/>
      <c r="BZ242" s="214"/>
      <c r="CA242" s="214"/>
      <c r="CB242" s="214"/>
      <c r="CC242" s="214"/>
      <c r="CD242" s="214"/>
      <c r="CE242" s="214"/>
      <c r="CF242" s="214"/>
      <c r="CG242" s="214"/>
      <c r="CH242" s="214"/>
      <c r="CI242" s="214"/>
      <c r="CJ242" s="214"/>
      <c r="CK242" s="214"/>
      <c r="CL242" s="214"/>
      <c r="CM242" s="214"/>
      <c r="CN242" s="214"/>
      <c r="CO242" s="214"/>
      <c r="CP242" s="214"/>
      <c r="CQ242" s="214"/>
      <c r="CR242" s="214"/>
      <c r="CS242" s="214"/>
      <c r="CT242" s="214"/>
      <c r="CU242" s="214"/>
      <c r="CV242" s="214"/>
      <c r="CW242" s="214"/>
      <c r="CX242" s="214"/>
      <c r="CY242" s="214"/>
      <c r="CZ242" s="214"/>
      <c r="DA242" s="214"/>
      <c r="DB242" s="214"/>
      <c r="DC242" s="214"/>
      <c r="DD242" s="214"/>
      <c r="DE242" s="214"/>
      <c r="DF242" s="214"/>
      <c r="DG242" s="214"/>
      <c r="DH242" s="214"/>
      <c r="DI242" s="214"/>
      <c r="DJ242" s="214"/>
      <c r="DK242" s="214"/>
      <c r="DL242" s="214"/>
      <c r="DM242" s="214"/>
      <c r="DN242" s="214"/>
      <c r="DO242" s="214"/>
      <c r="DP242" s="214"/>
      <c r="DQ242" s="214"/>
      <c r="DR242" s="214"/>
      <c r="DS242" s="214"/>
      <c r="DT242" s="214"/>
      <c r="DU242" s="214"/>
      <c r="DV242" s="214"/>
      <c r="DW242" s="214"/>
      <c r="DX242" s="214"/>
      <c r="DY242" s="214"/>
      <c r="DZ242" s="214"/>
      <c r="EA242" s="214"/>
      <c r="EB242" s="214"/>
      <c r="EC242" s="214"/>
      <c r="ED242" s="214"/>
      <c r="EE242" s="214"/>
      <c r="EF242" s="214"/>
      <c r="EG242" s="214"/>
      <c r="EH242" s="214"/>
      <c r="EI242" s="214"/>
      <c r="EJ242" s="214"/>
      <c r="EK242" s="214"/>
      <c r="EL242" s="214"/>
      <c r="EM242" s="214"/>
      <c r="EN242" s="214"/>
      <c r="EO242" s="214"/>
      <c r="EP242" s="214"/>
      <c r="EQ242" s="214"/>
      <c r="ER242" s="214"/>
      <c r="ES242" s="214"/>
      <c r="ET242" s="214"/>
      <c r="EU242" s="214"/>
      <c r="EV242" s="214"/>
      <c r="EW242" s="214"/>
      <c r="EX242" s="214"/>
      <c r="EY242" s="214"/>
      <c r="EZ242" s="214"/>
      <c r="FA242" s="214"/>
      <c r="FB242" s="214"/>
      <c r="FC242" s="214"/>
      <c r="FD242" s="214"/>
      <c r="FE242" s="214"/>
      <c r="FF242" s="214"/>
      <c r="FG242" s="214"/>
      <c r="FH242" s="214"/>
      <c r="FI242" s="214"/>
      <c r="FJ242" s="214"/>
      <c r="FK242" s="214"/>
      <c r="FL242" s="214"/>
      <c r="FM242" s="214"/>
    </row>
    <row r="243" spans="1:169" x14ac:dyDescent="0.25">
      <c r="A243" s="214"/>
      <c r="B243" s="214"/>
      <c r="C243" s="214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  <c r="V243" s="214"/>
      <c r="W243" s="214"/>
      <c r="X243" s="214"/>
      <c r="Y243" s="214"/>
      <c r="Z243" s="214"/>
      <c r="AA243" s="214"/>
      <c r="AB243" s="214"/>
      <c r="AC243" s="214"/>
      <c r="AD243" s="214"/>
      <c r="AE243" s="214"/>
      <c r="AF243" s="214"/>
      <c r="AG243" s="214"/>
      <c r="AH243" s="214"/>
      <c r="AI243" s="214"/>
      <c r="AJ243" s="214"/>
      <c r="AK243" s="214"/>
      <c r="AL243" s="214"/>
      <c r="AM243" s="214"/>
      <c r="AN243" s="214"/>
      <c r="AO243" s="214"/>
      <c r="AP243" s="214"/>
      <c r="AQ243" s="214"/>
      <c r="AR243" s="214"/>
      <c r="AS243" s="214"/>
      <c r="AT243" s="214"/>
      <c r="AU243" s="214"/>
      <c r="AV243" s="214"/>
      <c r="AW243" s="214"/>
      <c r="AX243" s="214"/>
      <c r="AY243" s="214"/>
      <c r="AZ243" s="214"/>
      <c r="BA243" s="214"/>
      <c r="BB243" s="214"/>
      <c r="BC243" s="214"/>
      <c r="BD243" s="214"/>
      <c r="BE243" s="214"/>
      <c r="BF243" s="214"/>
      <c r="BG243" s="214"/>
      <c r="BH243" s="214"/>
      <c r="BI243" s="214"/>
      <c r="BJ243" s="214"/>
      <c r="BK243" s="214"/>
      <c r="BL243" s="214"/>
      <c r="BM243" s="214"/>
      <c r="BN243" s="214"/>
      <c r="BO243" s="214"/>
      <c r="BP243" s="214"/>
      <c r="BQ243" s="214"/>
      <c r="BR243" s="214"/>
      <c r="BS243" s="214"/>
      <c r="BT243" s="214"/>
      <c r="BU243" s="214"/>
      <c r="BV243" s="214"/>
      <c r="BW243" s="214"/>
      <c r="BX243" s="214"/>
      <c r="BY243" s="214"/>
      <c r="BZ243" s="214"/>
      <c r="CA243" s="214"/>
      <c r="CB243" s="214"/>
      <c r="CC243" s="214"/>
      <c r="CD243" s="214"/>
      <c r="CE243" s="214"/>
      <c r="CF243" s="214"/>
      <c r="CG243" s="214"/>
      <c r="CH243" s="214"/>
      <c r="CI243" s="214"/>
      <c r="CJ243" s="214"/>
      <c r="CK243" s="214"/>
      <c r="CL243" s="214"/>
      <c r="CM243" s="214"/>
      <c r="CN243" s="214"/>
      <c r="CO243" s="214"/>
      <c r="CP243" s="214"/>
      <c r="CQ243" s="214"/>
      <c r="CR243" s="214"/>
      <c r="CS243" s="214"/>
      <c r="CT243" s="214"/>
      <c r="CU243" s="214"/>
      <c r="CV243" s="214"/>
      <c r="CW243" s="214"/>
      <c r="CX243" s="214"/>
      <c r="CY243" s="214"/>
      <c r="CZ243" s="214"/>
      <c r="DA243" s="214"/>
      <c r="DB243" s="214"/>
      <c r="DC243" s="214"/>
      <c r="DD243" s="214"/>
      <c r="DE243" s="214"/>
      <c r="DF243" s="214"/>
      <c r="DG243" s="214"/>
      <c r="DH243" s="214"/>
      <c r="DI243" s="214"/>
      <c r="DJ243" s="214"/>
      <c r="DK243" s="214"/>
      <c r="DL243" s="214"/>
      <c r="DM243" s="214"/>
      <c r="DN243" s="214"/>
      <c r="DO243" s="214"/>
      <c r="DP243" s="214"/>
      <c r="DQ243" s="214"/>
      <c r="DR243" s="214"/>
      <c r="DS243" s="214"/>
      <c r="DT243" s="214"/>
      <c r="DU243" s="214"/>
      <c r="DV243" s="214"/>
      <c r="DW243" s="214"/>
      <c r="DX243" s="214"/>
      <c r="DY243" s="214"/>
      <c r="DZ243" s="214"/>
      <c r="EA243" s="214"/>
      <c r="EB243" s="214"/>
      <c r="EC243" s="214"/>
      <c r="ED243" s="214"/>
      <c r="EE243" s="214"/>
      <c r="EF243" s="214"/>
      <c r="EG243" s="214"/>
      <c r="EH243" s="214"/>
      <c r="EI243" s="214"/>
      <c r="EJ243" s="214"/>
      <c r="EK243" s="214"/>
      <c r="EL243" s="214"/>
      <c r="EM243" s="214"/>
      <c r="EN243" s="214"/>
      <c r="EO243" s="214"/>
      <c r="EP243" s="214"/>
      <c r="EQ243" s="214"/>
      <c r="ER243" s="214"/>
      <c r="ES243" s="214"/>
      <c r="ET243" s="214"/>
      <c r="EU243" s="214"/>
      <c r="EV243" s="214"/>
      <c r="EW243" s="214"/>
      <c r="EX243" s="214"/>
      <c r="EY243" s="214"/>
      <c r="EZ243" s="214"/>
      <c r="FA243" s="214"/>
      <c r="FB243" s="214"/>
      <c r="FC243" s="214"/>
      <c r="FD243" s="214"/>
      <c r="FE243" s="214"/>
      <c r="FF243" s="214"/>
      <c r="FG243" s="214"/>
      <c r="FH243" s="214"/>
      <c r="FI243" s="214"/>
      <c r="FJ243" s="214"/>
      <c r="FK243" s="214"/>
      <c r="FL243" s="214"/>
      <c r="FM243" s="214"/>
    </row>
    <row r="244" spans="1:169" x14ac:dyDescent="0.25">
      <c r="A244" s="214"/>
      <c r="B244" s="214"/>
      <c r="C244" s="214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  <c r="V244" s="214"/>
      <c r="W244" s="214"/>
      <c r="X244" s="214"/>
      <c r="Y244" s="214"/>
      <c r="Z244" s="214"/>
      <c r="AA244" s="214"/>
      <c r="AB244" s="214"/>
      <c r="AC244" s="214"/>
      <c r="AD244" s="214"/>
      <c r="AE244" s="214"/>
      <c r="AF244" s="214"/>
      <c r="AG244" s="214"/>
      <c r="AH244" s="214"/>
      <c r="AI244" s="214"/>
      <c r="AJ244" s="214"/>
      <c r="AK244" s="214"/>
      <c r="AL244" s="214"/>
      <c r="AM244" s="214"/>
      <c r="AN244" s="214"/>
      <c r="AO244" s="214"/>
      <c r="AP244" s="214"/>
      <c r="AQ244" s="214"/>
      <c r="AR244" s="214"/>
      <c r="AS244" s="214"/>
      <c r="AT244" s="214"/>
      <c r="AU244" s="214"/>
      <c r="AV244" s="214"/>
      <c r="AW244" s="214"/>
      <c r="AX244" s="214"/>
      <c r="AY244" s="214"/>
      <c r="AZ244" s="214"/>
      <c r="BA244" s="214"/>
      <c r="BB244" s="214"/>
      <c r="BC244" s="214"/>
      <c r="BD244" s="214"/>
      <c r="BE244" s="214"/>
      <c r="BF244" s="214"/>
      <c r="BG244" s="214"/>
      <c r="BH244" s="214"/>
      <c r="BI244" s="214"/>
      <c r="BJ244" s="214"/>
      <c r="BK244" s="214"/>
      <c r="BL244" s="214"/>
      <c r="BM244" s="214"/>
      <c r="BN244" s="214"/>
      <c r="BO244" s="214"/>
      <c r="BP244" s="214"/>
      <c r="BQ244" s="214"/>
      <c r="BR244" s="214"/>
      <c r="BS244" s="214"/>
      <c r="BT244" s="214"/>
      <c r="BU244" s="214"/>
      <c r="BV244" s="214"/>
      <c r="BW244" s="214"/>
      <c r="BX244" s="214"/>
      <c r="BY244" s="214"/>
      <c r="BZ244" s="214"/>
      <c r="CA244" s="214"/>
      <c r="CB244" s="214"/>
      <c r="CC244" s="214"/>
      <c r="CD244" s="214"/>
      <c r="CE244" s="214"/>
      <c r="CF244" s="214"/>
      <c r="CG244" s="214"/>
      <c r="CH244" s="214"/>
      <c r="CI244" s="214"/>
      <c r="CJ244" s="214"/>
      <c r="CK244" s="214"/>
      <c r="CL244" s="214"/>
      <c r="CM244" s="214"/>
      <c r="CN244" s="214"/>
      <c r="CO244" s="214"/>
      <c r="CP244" s="214"/>
      <c r="CQ244" s="214"/>
      <c r="CR244" s="214"/>
      <c r="CS244" s="214"/>
      <c r="CT244" s="214"/>
      <c r="CU244" s="214"/>
      <c r="CV244" s="214"/>
      <c r="CW244" s="214"/>
      <c r="CX244" s="214"/>
      <c r="CY244" s="214"/>
      <c r="CZ244" s="214"/>
      <c r="DA244" s="214"/>
      <c r="DB244" s="214"/>
      <c r="DC244" s="214"/>
      <c r="DD244" s="214"/>
      <c r="DE244" s="214"/>
      <c r="DF244" s="214"/>
      <c r="DG244" s="214"/>
      <c r="DH244" s="214"/>
      <c r="DI244" s="214"/>
      <c r="DJ244" s="214"/>
      <c r="DK244" s="214"/>
      <c r="DL244" s="214"/>
      <c r="DM244" s="214"/>
      <c r="DN244" s="214"/>
      <c r="DO244" s="214"/>
      <c r="DP244" s="214"/>
      <c r="DQ244" s="214"/>
      <c r="DR244" s="214"/>
      <c r="DS244" s="214"/>
      <c r="DT244" s="214"/>
      <c r="DU244" s="214"/>
      <c r="DV244" s="214"/>
      <c r="DW244" s="214"/>
      <c r="DX244" s="214"/>
      <c r="DY244" s="214"/>
      <c r="DZ244" s="214"/>
      <c r="EA244" s="214"/>
      <c r="EB244" s="214"/>
      <c r="EC244" s="214"/>
      <c r="ED244" s="214"/>
      <c r="EE244" s="214"/>
      <c r="EF244" s="214"/>
      <c r="EG244" s="214"/>
      <c r="EH244" s="214"/>
      <c r="EI244" s="214"/>
      <c r="EJ244" s="214"/>
      <c r="EK244" s="214"/>
      <c r="EL244" s="214"/>
      <c r="EM244" s="214"/>
      <c r="EN244" s="214"/>
      <c r="EO244" s="214"/>
      <c r="EP244" s="214"/>
      <c r="EQ244" s="214"/>
      <c r="ER244" s="214"/>
      <c r="ES244" s="214"/>
      <c r="ET244" s="214"/>
      <c r="EU244" s="214"/>
      <c r="EV244" s="214"/>
      <c r="EW244" s="214"/>
      <c r="EX244" s="214"/>
      <c r="EY244" s="214"/>
      <c r="EZ244" s="214"/>
      <c r="FA244" s="214"/>
      <c r="FB244" s="214"/>
      <c r="FC244" s="214"/>
      <c r="FD244" s="214"/>
      <c r="FE244" s="214"/>
      <c r="FF244" s="214"/>
      <c r="FG244" s="214"/>
      <c r="FH244" s="214"/>
      <c r="FI244" s="214"/>
      <c r="FJ244" s="214"/>
      <c r="FK244" s="214"/>
      <c r="FL244" s="214"/>
      <c r="FM244" s="214"/>
    </row>
    <row r="245" spans="1:169" x14ac:dyDescent="0.25">
      <c r="A245" s="214"/>
      <c r="B245" s="214"/>
      <c r="C245" s="214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  <c r="V245" s="214"/>
      <c r="W245" s="214"/>
      <c r="X245" s="214"/>
      <c r="Y245" s="214"/>
      <c r="Z245" s="214"/>
      <c r="AA245" s="214"/>
      <c r="AB245" s="214"/>
      <c r="AC245" s="214"/>
      <c r="AD245" s="214"/>
      <c r="AE245" s="214"/>
      <c r="AF245" s="214"/>
      <c r="AG245" s="214"/>
      <c r="AH245" s="214"/>
      <c r="AI245" s="214"/>
      <c r="AJ245" s="214"/>
      <c r="AK245" s="214"/>
      <c r="AL245" s="214"/>
      <c r="AM245" s="214"/>
      <c r="AN245" s="214"/>
      <c r="AO245" s="214"/>
      <c r="AP245" s="214"/>
      <c r="AQ245" s="214"/>
      <c r="AR245" s="214"/>
      <c r="AS245" s="214"/>
      <c r="AT245" s="214"/>
      <c r="AU245" s="214"/>
      <c r="AV245" s="214"/>
      <c r="AW245" s="214"/>
      <c r="AX245" s="214"/>
      <c r="AY245" s="214"/>
      <c r="AZ245" s="214"/>
      <c r="BA245" s="214"/>
      <c r="BB245" s="214"/>
      <c r="BC245" s="214"/>
      <c r="BD245" s="214"/>
      <c r="BE245" s="214"/>
      <c r="BF245" s="214"/>
      <c r="BG245" s="214"/>
      <c r="BH245" s="214"/>
      <c r="BI245" s="214"/>
      <c r="BJ245" s="214"/>
      <c r="BK245" s="214"/>
      <c r="BL245" s="214"/>
      <c r="BM245" s="214"/>
      <c r="BN245" s="214"/>
      <c r="BO245" s="214"/>
      <c r="BP245" s="214"/>
      <c r="BQ245" s="214"/>
      <c r="BR245" s="214"/>
      <c r="BS245" s="214"/>
      <c r="BT245" s="214"/>
      <c r="BU245" s="214"/>
      <c r="BV245" s="214"/>
      <c r="BW245" s="214"/>
      <c r="BX245" s="214"/>
      <c r="BY245" s="214"/>
      <c r="BZ245" s="214"/>
      <c r="CA245" s="214"/>
      <c r="CB245" s="214"/>
      <c r="CC245" s="214"/>
      <c r="CD245" s="214"/>
      <c r="CE245" s="214"/>
      <c r="CF245" s="214"/>
      <c r="CG245" s="214"/>
      <c r="CH245" s="214"/>
      <c r="CI245" s="214"/>
      <c r="CJ245" s="214"/>
      <c r="CK245" s="214"/>
      <c r="CL245" s="214"/>
      <c r="CM245" s="214"/>
      <c r="CN245" s="214"/>
      <c r="CO245" s="214"/>
      <c r="CP245" s="214"/>
      <c r="CQ245" s="214"/>
      <c r="CR245" s="214"/>
      <c r="CS245" s="214"/>
      <c r="CT245" s="214"/>
      <c r="CU245" s="214"/>
      <c r="CV245" s="214"/>
      <c r="CW245" s="214"/>
      <c r="CX245" s="214"/>
      <c r="CY245" s="214"/>
      <c r="CZ245" s="214"/>
      <c r="DA245" s="214"/>
      <c r="DB245" s="214"/>
      <c r="DC245" s="214"/>
      <c r="DD245" s="214"/>
      <c r="DE245" s="214"/>
      <c r="DF245" s="214"/>
      <c r="DG245" s="214"/>
      <c r="DH245" s="214"/>
      <c r="DI245" s="214"/>
      <c r="DJ245" s="214"/>
      <c r="DK245" s="214"/>
      <c r="DL245" s="214"/>
      <c r="DM245" s="214"/>
      <c r="DN245" s="214"/>
      <c r="DO245" s="214"/>
      <c r="DP245" s="214"/>
      <c r="DQ245" s="214"/>
      <c r="DR245" s="214"/>
      <c r="DS245" s="214"/>
      <c r="DT245" s="214"/>
      <c r="DU245" s="214"/>
      <c r="DV245" s="214"/>
      <c r="DW245" s="214"/>
      <c r="DX245" s="214"/>
      <c r="DY245" s="214"/>
      <c r="DZ245" s="214"/>
      <c r="EA245" s="214"/>
      <c r="EB245" s="214"/>
      <c r="EC245" s="214"/>
      <c r="ED245" s="214"/>
      <c r="EE245" s="214"/>
      <c r="EF245" s="214"/>
      <c r="EG245" s="214"/>
      <c r="EH245" s="214"/>
      <c r="EI245" s="214"/>
      <c r="EJ245" s="214"/>
      <c r="EK245" s="214"/>
      <c r="EL245" s="214"/>
      <c r="EM245" s="214"/>
      <c r="EN245" s="214"/>
      <c r="EO245" s="214"/>
      <c r="EP245" s="214"/>
      <c r="EQ245" s="214"/>
      <c r="ER245" s="214"/>
      <c r="ES245" s="214"/>
      <c r="ET245" s="214"/>
      <c r="EU245" s="214"/>
      <c r="EV245" s="214"/>
      <c r="EW245" s="214"/>
      <c r="EX245" s="214"/>
      <c r="EY245" s="214"/>
      <c r="EZ245" s="214"/>
      <c r="FA245" s="214"/>
      <c r="FB245" s="214"/>
      <c r="FC245" s="214"/>
      <c r="FD245" s="214"/>
      <c r="FE245" s="214"/>
      <c r="FF245" s="214"/>
      <c r="FG245" s="214"/>
      <c r="FH245" s="214"/>
      <c r="FI245" s="214"/>
      <c r="FJ245" s="214"/>
      <c r="FK245" s="214"/>
      <c r="FL245" s="214"/>
      <c r="FM245" s="214"/>
    </row>
    <row r="246" spans="1:169" x14ac:dyDescent="0.25">
      <c r="A246" s="214"/>
      <c r="B246" s="214"/>
      <c r="C246" s="214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  <c r="V246" s="214"/>
      <c r="W246" s="214"/>
      <c r="X246" s="214"/>
      <c r="Y246" s="214"/>
      <c r="Z246" s="214"/>
      <c r="AA246" s="214"/>
      <c r="AB246" s="214"/>
      <c r="AC246" s="214"/>
      <c r="AD246" s="214"/>
      <c r="AE246" s="214"/>
      <c r="AF246" s="214"/>
      <c r="AG246" s="214"/>
      <c r="AH246" s="214"/>
      <c r="AI246" s="214"/>
      <c r="AJ246" s="214"/>
      <c r="AK246" s="214"/>
      <c r="AL246" s="214"/>
      <c r="AM246" s="214"/>
      <c r="AN246" s="214"/>
      <c r="AO246" s="214"/>
      <c r="AP246" s="214"/>
      <c r="AQ246" s="214"/>
      <c r="AR246" s="214"/>
      <c r="AS246" s="214"/>
      <c r="AT246" s="214"/>
      <c r="AU246" s="214"/>
      <c r="AV246" s="214"/>
      <c r="AW246" s="214"/>
      <c r="AX246" s="214"/>
      <c r="AY246" s="214"/>
      <c r="AZ246" s="214"/>
      <c r="BA246" s="214"/>
      <c r="BB246" s="214"/>
      <c r="BC246" s="214"/>
      <c r="BD246" s="214"/>
      <c r="BE246" s="214"/>
      <c r="BF246" s="214"/>
      <c r="BG246" s="214"/>
      <c r="BH246" s="214"/>
      <c r="BI246" s="214"/>
      <c r="BJ246" s="214"/>
      <c r="BK246" s="214"/>
      <c r="BL246" s="214"/>
      <c r="BM246" s="214"/>
      <c r="BN246" s="214"/>
      <c r="BO246" s="214"/>
      <c r="BP246" s="214"/>
      <c r="BQ246" s="214"/>
      <c r="BR246" s="214"/>
      <c r="BS246" s="214"/>
      <c r="BT246" s="214"/>
      <c r="BU246" s="214"/>
      <c r="BV246" s="214"/>
      <c r="BW246" s="214"/>
      <c r="BX246" s="214"/>
      <c r="BY246" s="214"/>
      <c r="BZ246" s="214"/>
      <c r="CA246" s="214"/>
      <c r="CB246" s="214"/>
      <c r="CC246" s="214"/>
      <c r="CD246" s="214"/>
      <c r="CE246" s="214"/>
      <c r="CF246" s="214"/>
      <c r="CG246" s="214"/>
      <c r="CH246" s="214"/>
      <c r="CI246" s="214"/>
      <c r="CJ246" s="214"/>
      <c r="CK246" s="214"/>
      <c r="CL246" s="214"/>
      <c r="CM246" s="214"/>
      <c r="CN246" s="214"/>
      <c r="CO246" s="214"/>
      <c r="CP246" s="214"/>
      <c r="CQ246" s="214"/>
      <c r="CR246" s="214"/>
      <c r="CS246" s="214"/>
      <c r="CT246" s="214"/>
      <c r="CU246" s="214"/>
      <c r="CV246" s="214"/>
      <c r="CW246" s="214"/>
      <c r="CX246" s="214"/>
      <c r="CY246" s="214"/>
      <c r="CZ246" s="214"/>
      <c r="DA246" s="214"/>
      <c r="DB246" s="214"/>
      <c r="DC246" s="214"/>
      <c r="DD246" s="214"/>
      <c r="DE246" s="214"/>
      <c r="DF246" s="214"/>
      <c r="DG246" s="214"/>
      <c r="DH246" s="214"/>
      <c r="DI246" s="214"/>
      <c r="DJ246" s="214"/>
      <c r="DK246" s="214"/>
      <c r="DL246" s="214"/>
      <c r="DM246" s="214"/>
      <c r="DN246" s="214"/>
      <c r="DO246" s="214"/>
      <c r="DP246" s="214"/>
      <c r="DQ246" s="214"/>
      <c r="DR246" s="214"/>
      <c r="DS246" s="214"/>
      <c r="DT246" s="214"/>
      <c r="DU246" s="214"/>
      <c r="DV246" s="214"/>
      <c r="DW246" s="214"/>
      <c r="DX246" s="214"/>
      <c r="DY246" s="214"/>
      <c r="DZ246" s="214"/>
      <c r="EA246" s="214"/>
      <c r="EB246" s="214"/>
      <c r="EC246" s="214"/>
      <c r="ED246" s="214"/>
      <c r="EE246" s="214"/>
      <c r="EF246" s="214"/>
      <c r="EG246" s="214"/>
      <c r="EH246" s="214"/>
      <c r="EI246" s="214"/>
      <c r="EJ246" s="214"/>
      <c r="EK246" s="214"/>
      <c r="EL246" s="214"/>
      <c r="EM246" s="214"/>
      <c r="EN246" s="214"/>
      <c r="EO246" s="214"/>
      <c r="EP246" s="214"/>
      <c r="EQ246" s="214"/>
      <c r="ER246" s="214"/>
      <c r="ES246" s="214"/>
      <c r="ET246" s="214"/>
      <c r="EU246" s="214"/>
      <c r="EV246" s="214"/>
      <c r="EW246" s="214"/>
      <c r="EX246" s="214"/>
      <c r="EY246" s="214"/>
      <c r="EZ246" s="214"/>
      <c r="FA246" s="214"/>
      <c r="FB246" s="214"/>
      <c r="FC246" s="214"/>
      <c r="FD246" s="214"/>
      <c r="FE246" s="214"/>
      <c r="FF246" s="214"/>
      <c r="FG246" s="214"/>
      <c r="FH246" s="214"/>
      <c r="FI246" s="214"/>
      <c r="FJ246" s="214"/>
      <c r="FK246" s="214"/>
      <c r="FL246" s="214"/>
      <c r="FM246" s="214"/>
    </row>
    <row r="247" spans="1:169" x14ac:dyDescent="0.25">
      <c r="A247" s="214"/>
      <c r="B247" s="214"/>
      <c r="C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  <c r="V247" s="214"/>
      <c r="W247" s="214"/>
      <c r="X247" s="214"/>
      <c r="Y247" s="214"/>
      <c r="Z247" s="214"/>
      <c r="AA247" s="214"/>
      <c r="AB247" s="214"/>
      <c r="AC247" s="214"/>
      <c r="AD247" s="214"/>
      <c r="AE247" s="214"/>
      <c r="AF247" s="214"/>
      <c r="AG247" s="214"/>
      <c r="AH247" s="214"/>
      <c r="AI247" s="214"/>
      <c r="AJ247" s="214"/>
      <c r="AK247" s="214"/>
      <c r="AL247" s="214"/>
      <c r="AM247" s="214"/>
      <c r="AN247" s="214"/>
      <c r="AO247" s="214"/>
      <c r="AP247" s="214"/>
      <c r="AQ247" s="214"/>
      <c r="AR247" s="214"/>
      <c r="AS247" s="214"/>
      <c r="AT247" s="214"/>
      <c r="AU247" s="214"/>
      <c r="AV247" s="214"/>
      <c r="AW247" s="214"/>
      <c r="AX247" s="214"/>
      <c r="AY247" s="214"/>
      <c r="AZ247" s="214"/>
      <c r="BA247" s="214"/>
      <c r="BB247" s="214"/>
      <c r="BC247" s="214"/>
      <c r="BD247" s="214"/>
      <c r="BE247" s="214"/>
      <c r="BF247" s="214"/>
      <c r="BG247" s="214"/>
      <c r="BH247" s="214"/>
      <c r="BI247" s="214"/>
      <c r="BJ247" s="214"/>
      <c r="BK247" s="214"/>
      <c r="BL247" s="214"/>
      <c r="BM247" s="214"/>
      <c r="BN247" s="214"/>
      <c r="BO247" s="214"/>
      <c r="BP247" s="214"/>
      <c r="BQ247" s="214"/>
      <c r="BR247" s="214"/>
      <c r="BS247" s="214"/>
      <c r="BT247" s="214"/>
      <c r="BU247" s="214"/>
      <c r="BV247" s="214"/>
      <c r="BW247" s="214"/>
      <c r="BX247" s="214"/>
      <c r="BY247" s="214"/>
      <c r="BZ247" s="214"/>
      <c r="CA247" s="214"/>
      <c r="CB247" s="214"/>
      <c r="CC247" s="214"/>
      <c r="CD247" s="214"/>
      <c r="CE247" s="214"/>
      <c r="CF247" s="214"/>
      <c r="CG247" s="214"/>
      <c r="CH247" s="214"/>
      <c r="CI247" s="214"/>
      <c r="CJ247" s="214"/>
      <c r="CK247" s="214"/>
      <c r="CL247" s="214"/>
      <c r="CM247" s="214"/>
      <c r="CN247" s="214"/>
      <c r="CO247" s="214"/>
      <c r="CP247" s="214"/>
      <c r="CQ247" s="214"/>
      <c r="CR247" s="214"/>
      <c r="CS247" s="214"/>
      <c r="CT247" s="214"/>
      <c r="CU247" s="214"/>
      <c r="CV247" s="214"/>
      <c r="CW247" s="214"/>
      <c r="CX247" s="214"/>
      <c r="CY247" s="214"/>
      <c r="CZ247" s="214"/>
      <c r="DA247" s="214"/>
      <c r="DB247" s="214"/>
      <c r="DC247" s="214"/>
      <c r="DD247" s="214"/>
      <c r="DE247" s="214"/>
      <c r="DF247" s="214"/>
      <c r="DG247" s="214"/>
      <c r="DH247" s="214"/>
      <c r="DI247" s="214"/>
      <c r="DJ247" s="214"/>
      <c r="DK247" s="214"/>
      <c r="DL247" s="214"/>
      <c r="DM247" s="214"/>
      <c r="DN247" s="214"/>
      <c r="DO247" s="214"/>
      <c r="DP247" s="214"/>
      <c r="DQ247" s="214"/>
      <c r="DR247" s="214"/>
      <c r="DS247" s="214"/>
      <c r="DT247" s="214"/>
      <c r="DU247" s="214"/>
      <c r="DV247" s="214"/>
      <c r="DW247" s="214"/>
      <c r="DX247" s="214"/>
      <c r="DY247" s="214"/>
      <c r="DZ247" s="214"/>
      <c r="EA247" s="214"/>
      <c r="EB247" s="214"/>
      <c r="EC247" s="214"/>
      <c r="ED247" s="214"/>
      <c r="EE247" s="214"/>
      <c r="EF247" s="214"/>
      <c r="EG247" s="214"/>
      <c r="EH247" s="214"/>
      <c r="EI247" s="214"/>
      <c r="EJ247" s="214"/>
      <c r="EK247" s="214"/>
      <c r="EL247" s="214"/>
      <c r="EM247" s="214"/>
      <c r="EN247" s="214"/>
      <c r="EO247" s="214"/>
      <c r="EP247" s="214"/>
      <c r="EQ247" s="214"/>
      <c r="ER247" s="214"/>
      <c r="ES247" s="214"/>
      <c r="ET247" s="214"/>
      <c r="EU247" s="214"/>
      <c r="EV247" s="214"/>
      <c r="EW247" s="214"/>
      <c r="EX247" s="214"/>
      <c r="EY247" s="214"/>
      <c r="EZ247" s="214"/>
      <c r="FA247" s="214"/>
      <c r="FB247" s="214"/>
      <c r="FC247" s="214"/>
      <c r="FD247" s="214"/>
      <c r="FE247" s="214"/>
      <c r="FF247" s="214"/>
      <c r="FG247" s="214"/>
      <c r="FH247" s="214"/>
      <c r="FI247" s="214"/>
      <c r="FJ247" s="214"/>
      <c r="FK247" s="214"/>
      <c r="FL247" s="214"/>
      <c r="FM247" s="214"/>
    </row>
    <row r="248" spans="1:169" x14ac:dyDescent="0.25">
      <c r="A248" s="214"/>
      <c r="B248" s="214"/>
      <c r="C248" s="214"/>
      <c r="D248" s="214"/>
      <c r="E248" s="214"/>
      <c r="F248" s="214"/>
      <c r="G248" s="214"/>
      <c r="H248" s="214"/>
      <c r="I248" s="214"/>
      <c r="J248" s="214"/>
      <c r="K248" s="214"/>
      <c r="L248" s="214"/>
      <c r="M248" s="214"/>
      <c r="N248" s="214"/>
      <c r="O248" s="214"/>
      <c r="P248" s="214"/>
      <c r="Q248" s="214"/>
      <c r="R248" s="214"/>
      <c r="S248" s="214"/>
      <c r="T248" s="214"/>
      <c r="U248" s="214"/>
      <c r="V248" s="214"/>
      <c r="W248" s="214"/>
      <c r="X248" s="214"/>
      <c r="Y248" s="214"/>
      <c r="Z248" s="214"/>
      <c r="AA248" s="214"/>
      <c r="AB248" s="214"/>
      <c r="AC248" s="214"/>
      <c r="AD248" s="214"/>
      <c r="AE248" s="214"/>
      <c r="AF248" s="214"/>
      <c r="AG248" s="214"/>
      <c r="AH248" s="214"/>
      <c r="AI248" s="214"/>
      <c r="AJ248" s="214"/>
      <c r="AK248" s="214"/>
      <c r="AL248" s="214"/>
      <c r="AM248" s="214"/>
      <c r="AN248" s="214"/>
      <c r="AO248" s="214"/>
      <c r="AP248" s="214"/>
      <c r="AQ248" s="214"/>
      <c r="AR248" s="214"/>
      <c r="AS248" s="214"/>
      <c r="AT248" s="214"/>
      <c r="AU248" s="214"/>
      <c r="AV248" s="214"/>
      <c r="AW248" s="214"/>
      <c r="AX248" s="214"/>
      <c r="AY248" s="214"/>
      <c r="AZ248" s="214"/>
      <c r="BA248" s="214"/>
      <c r="BB248" s="214"/>
      <c r="BC248" s="214"/>
      <c r="BD248" s="214"/>
      <c r="BE248" s="214"/>
      <c r="BF248" s="214"/>
      <c r="BG248" s="214"/>
      <c r="BH248" s="214"/>
      <c r="BI248" s="214"/>
      <c r="BJ248" s="214"/>
      <c r="BK248" s="214"/>
      <c r="BL248" s="214"/>
      <c r="BM248" s="214"/>
      <c r="BN248" s="214"/>
      <c r="BO248" s="214"/>
      <c r="BP248" s="214"/>
      <c r="BQ248" s="214"/>
      <c r="BR248" s="214"/>
      <c r="BS248" s="214"/>
      <c r="BT248" s="214"/>
      <c r="BU248" s="214"/>
      <c r="BV248" s="214"/>
      <c r="BW248" s="214"/>
      <c r="BX248" s="214"/>
      <c r="BY248" s="214"/>
      <c r="BZ248" s="214"/>
      <c r="CA248" s="214"/>
      <c r="CB248" s="214"/>
      <c r="CC248" s="214"/>
      <c r="CD248" s="214"/>
      <c r="CE248" s="214"/>
      <c r="CF248" s="214"/>
      <c r="CG248" s="214"/>
      <c r="CH248" s="214"/>
      <c r="CI248" s="214"/>
      <c r="CJ248" s="214"/>
      <c r="CK248" s="214"/>
      <c r="CL248" s="214"/>
      <c r="CM248" s="214"/>
      <c r="CN248" s="214"/>
      <c r="CO248" s="214"/>
      <c r="CP248" s="214"/>
      <c r="CQ248" s="214"/>
      <c r="CR248" s="214"/>
      <c r="CS248" s="214"/>
      <c r="CT248" s="214"/>
      <c r="CU248" s="214"/>
      <c r="CV248" s="214"/>
      <c r="CW248" s="214"/>
      <c r="CX248" s="214"/>
      <c r="CY248" s="214"/>
      <c r="CZ248" s="214"/>
      <c r="DA248" s="214"/>
      <c r="DB248" s="214"/>
      <c r="DC248" s="214"/>
      <c r="DD248" s="214"/>
      <c r="DE248" s="214"/>
      <c r="DF248" s="214"/>
      <c r="DG248" s="214"/>
      <c r="DH248" s="214"/>
      <c r="DI248" s="214"/>
      <c r="DJ248" s="214"/>
      <c r="DK248" s="214"/>
      <c r="DL248" s="214"/>
      <c r="DM248" s="214"/>
      <c r="DN248" s="214"/>
      <c r="DO248" s="214"/>
      <c r="DP248" s="214"/>
      <c r="DQ248" s="214"/>
      <c r="DR248" s="214"/>
      <c r="DS248" s="214"/>
      <c r="DT248" s="214"/>
      <c r="DU248" s="214"/>
      <c r="DV248" s="214"/>
      <c r="DW248" s="214"/>
      <c r="DX248" s="214"/>
      <c r="DY248" s="214"/>
      <c r="DZ248" s="214"/>
      <c r="EA248" s="214"/>
      <c r="EB248" s="214"/>
      <c r="EC248" s="214"/>
      <c r="ED248" s="214"/>
      <c r="EE248" s="214"/>
      <c r="EF248" s="214"/>
      <c r="EG248" s="214"/>
      <c r="EH248" s="214"/>
      <c r="EI248" s="214"/>
      <c r="EJ248" s="214"/>
      <c r="EK248" s="214"/>
      <c r="EL248" s="214"/>
      <c r="EM248" s="214"/>
      <c r="EN248" s="214"/>
      <c r="EO248" s="214"/>
      <c r="EP248" s="214"/>
      <c r="EQ248" s="214"/>
      <c r="ER248" s="214"/>
      <c r="ES248" s="214"/>
      <c r="ET248" s="214"/>
      <c r="EU248" s="214"/>
      <c r="EV248" s="214"/>
      <c r="EW248" s="214"/>
      <c r="EX248" s="214"/>
      <c r="EY248" s="214"/>
      <c r="EZ248" s="214"/>
      <c r="FA248" s="214"/>
      <c r="FB248" s="214"/>
      <c r="FC248" s="214"/>
      <c r="FD248" s="214"/>
      <c r="FE248" s="214"/>
      <c r="FF248" s="214"/>
      <c r="FG248" s="214"/>
      <c r="FH248" s="214"/>
      <c r="FI248" s="214"/>
      <c r="FJ248" s="214"/>
      <c r="FK248" s="214"/>
      <c r="FL248" s="214"/>
      <c r="FM248" s="214"/>
    </row>
    <row r="249" spans="1:169" x14ac:dyDescent="0.25">
      <c r="A249" s="214"/>
      <c r="B249" s="214"/>
      <c r="C249" s="214"/>
      <c r="D249" s="214"/>
      <c r="E249" s="214"/>
      <c r="F249" s="214"/>
      <c r="G249" s="214"/>
      <c r="H249" s="214"/>
      <c r="I249" s="214"/>
      <c r="J249" s="214"/>
      <c r="K249" s="214"/>
      <c r="L249" s="214"/>
      <c r="M249" s="214"/>
      <c r="N249" s="214"/>
      <c r="O249" s="214"/>
      <c r="P249" s="214"/>
      <c r="Q249" s="214"/>
      <c r="R249" s="214"/>
      <c r="S249" s="214"/>
      <c r="T249" s="214"/>
      <c r="U249" s="214"/>
      <c r="V249" s="214"/>
      <c r="W249" s="214"/>
      <c r="X249" s="214"/>
      <c r="Y249" s="214"/>
      <c r="Z249" s="214"/>
      <c r="AA249" s="214"/>
      <c r="AB249" s="214"/>
      <c r="AC249" s="214"/>
      <c r="AD249" s="214"/>
      <c r="AE249" s="214"/>
      <c r="AF249" s="214"/>
      <c r="AG249" s="214"/>
      <c r="AH249" s="214"/>
      <c r="AI249" s="214"/>
      <c r="AJ249" s="214"/>
      <c r="AK249" s="214"/>
      <c r="AL249" s="214"/>
      <c r="AM249" s="214"/>
      <c r="AN249" s="214"/>
      <c r="AO249" s="214"/>
      <c r="AP249" s="214"/>
      <c r="AQ249" s="214"/>
      <c r="AR249" s="214"/>
      <c r="AS249" s="214"/>
      <c r="AT249" s="214"/>
      <c r="AU249" s="214"/>
      <c r="AV249" s="214"/>
      <c r="AW249" s="214"/>
      <c r="AX249" s="214"/>
      <c r="AY249" s="214"/>
      <c r="AZ249" s="214"/>
      <c r="BA249" s="214"/>
      <c r="BB249" s="214"/>
      <c r="BC249" s="214"/>
      <c r="BD249" s="214"/>
      <c r="BE249" s="214"/>
      <c r="BF249" s="214"/>
      <c r="BG249" s="214"/>
      <c r="BH249" s="214"/>
      <c r="BI249" s="214"/>
      <c r="BJ249" s="214"/>
      <c r="BK249" s="214"/>
      <c r="BL249" s="214"/>
      <c r="BM249" s="214"/>
      <c r="BN249" s="214"/>
      <c r="BO249" s="214"/>
      <c r="BP249" s="214"/>
      <c r="BQ249" s="214"/>
      <c r="BR249" s="214"/>
      <c r="BS249" s="214"/>
      <c r="BT249" s="214"/>
      <c r="BU249" s="214"/>
      <c r="BV249" s="214"/>
      <c r="BW249" s="214"/>
      <c r="BX249" s="214"/>
      <c r="BY249" s="214"/>
      <c r="BZ249" s="214"/>
      <c r="CA249" s="214"/>
      <c r="CB249" s="214"/>
      <c r="CC249" s="214"/>
      <c r="CD249" s="214"/>
      <c r="CE249" s="214"/>
      <c r="CF249" s="214"/>
      <c r="CG249" s="214"/>
      <c r="CH249" s="214"/>
      <c r="CI249" s="214"/>
      <c r="CJ249" s="214"/>
      <c r="CK249" s="214"/>
      <c r="CL249" s="214"/>
      <c r="CM249" s="214"/>
      <c r="CN249" s="214"/>
      <c r="CO249" s="214"/>
      <c r="CP249" s="214"/>
      <c r="CQ249" s="214"/>
      <c r="CR249" s="214"/>
      <c r="CS249" s="214"/>
      <c r="CT249" s="214"/>
      <c r="CU249" s="214"/>
      <c r="CV249" s="214"/>
      <c r="CW249" s="214"/>
      <c r="CX249" s="214"/>
      <c r="CY249" s="214"/>
      <c r="CZ249" s="214"/>
      <c r="DA249" s="214"/>
      <c r="DB249" s="214"/>
      <c r="DC249" s="214"/>
      <c r="DD249" s="214"/>
      <c r="DE249" s="214"/>
      <c r="DF249" s="214"/>
      <c r="DG249" s="214"/>
      <c r="DH249" s="214"/>
      <c r="DI249" s="214"/>
      <c r="DJ249" s="214"/>
      <c r="DK249" s="214"/>
      <c r="DL249" s="214"/>
      <c r="DM249" s="214"/>
      <c r="DN249" s="214"/>
      <c r="DO249" s="214"/>
      <c r="DP249" s="214"/>
      <c r="DQ249" s="214"/>
      <c r="DR249" s="214"/>
      <c r="DS249" s="214"/>
      <c r="DT249" s="214"/>
      <c r="DU249" s="214"/>
      <c r="DV249" s="214"/>
      <c r="DW249" s="214"/>
      <c r="DX249" s="214"/>
      <c r="DY249" s="214"/>
      <c r="DZ249" s="214"/>
      <c r="EA249" s="214"/>
      <c r="EB249" s="214"/>
      <c r="EC249" s="214"/>
      <c r="ED249" s="214"/>
      <c r="EE249" s="214"/>
      <c r="EF249" s="214"/>
      <c r="EG249" s="214"/>
      <c r="EH249" s="214"/>
      <c r="EI249" s="214"/>
      <c r="EJ249" s="214"/>
      <c r="EK249" s="214"/>
      <c r="EL249" s="214"/>
      <c r="EM249" s="214"/>
      <c r="EN249" s="214"/>
      <c r="EO249" s="214"/>
      <c r="EP249" s="214"/>
      <c r="EQ249" s="214"/>
      <c r="ER249" s="214"/>
      <c r="ES249" s="214"/>
      <c r="ET249" s="214"/>
      <c r="EU249" s="214"/>
      <c r="EV249" s="214"/>
      <c r="EW249" s="214"/>
      <c r="EX249" s="214"/>
      <c r="EY249" s="214"/>
      <c r="EZ249" s="214"/>
      <c r="FA249" s="214"/>
      <c r="FB249" s="214"/>
      <c r="FC249" s="214"/>
      <c r="FD249" s="214"/>
      <c r="FE249" s="214"/>
      <c r="FF249" s="214"/>
      <c r="FG249" s="214"/>
      <c r="FH249" s="214"/>
      <c r="FI249" s="214"/>
      <c r="FJ249" s="214"/>
      <c r="FK249" s="214"/>
      <c r="FL249" s="214"/>
      <c r="FM249" s="214"/>
    </row>
    <row r="250" spans="1:169" x14ac:dyDescent="0.25">
      <c r="A250" s="214"/>
      <c r="B250" s="214"/>
      <c r="C250" s="214"/>
      <c r="D250" s="214"/>
      <c r="E250" s="214"/>
      <c r="F250" s="214"/>
      <c r="G250" s="214"/>
      <c r="H250" s="214"/>
      <c r="I250" s="214"/>
      <c r="J250" s="214"/>
      <c r="K250" s="214"/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  <c r="Y250" s="214"/>
      <c r="Z250" s="214"/>
      <c r="AA250" s="214"/>
      <c r="AB250" s="214"/>
      <c r="AC250" s="214"/>
      <c r="AD250" s="214"/>
      <c r="AE250" s="214"/>
      <c r="AF250" s="214"/>
      <c r="AG250" s="214"/>
      <c r="AH250" s="214"/>
      <c r="AI250" s="214"/>
      <c r="AJ250" s="214"/>
      <c r="AK250" s="214"/>
      <c r="AL250" s="214"/>
      <c r="AM250" s="214"/>
      <c r="AN250" s="214"/>
      <c r="AO250" s="214"/>
      <c r="AP250" s="214"/>
      <c r="AQ250" s="214"/>
      <c r="AR250" s="214"/>
      <c r="AS250" s="214"/>
      <c r="AT250" s="214"/>
      <c r="AU250" s="214"/>
      <c r="AV250" s="214"/>
      <c r="AW250" s="214"/>
      <c r="AX250" s="214"/>
      <c r="AY250" s="214"/>
      <c r="AZ250" s="214"/>
      <c r="BA250" s="214"/>
      <c r="BB250" s="214"/>
      <c r="BC250" s="214"/>
      <c r="BD250" s="214"/>
      <c r="BE250" s="214"/>
      <c r="BF250" s="214"/>
      <c r="BG250" s="214"/>
      <c r="BH250" s="214"/>
      <c r="BI250" s="214"/>
      <c r="BJ250" s="214"/>
      <c r="BK250" s="214"/>
      <c r="BL250" s="214"/>
      <c r="BM250" s="214"/>
      <c r="BN250" s="214"/>
      <c r="BO250" s="214"/>
      <c r="BP250" s="214"/>
      <c r="BQ250" s="214"/>
      <c r="BR250" s="214"/>
      <c r="BS250" s="214"/>
      <c r="BT250" s="214"/>
      <c r="BU250" s="214"/>
      <c r="BV250" s="214"/>
      <c r="BW250" s="214"/>
      <c r="BX250" s="214"/>
      <c r="BY250" s="214"/>
      <c r="BZ250" s="214"/>
      <c r="CA250" s="214"/>
      <c r="CB250" s="214"/>
      <c r="CC250" s="214"/>
      <c r="CD250" s="214"/>
      <c r="CE250" s="214"/>
      <c r="CF250" s="214"/>
      <c r="CG250" s="214"/>
      <c r="CH250" s="214"/>
      <c r="CI250" s="214"/>
      <c r="CJ250" s="214"/>
      <c r="CK250" s="214"/>
      <c r="CL250" s="214"/>
      <c r="CM250" s="214"/>
      <c r="CN250" s="214"/>
      <c r="CO250" s="214"/>
      <c r="CP250" s="214"/>
      <c r="CQ250" s="214"/>
      <c r="CR250" s="214"/>
      <c r="CS250" s="214"/>
      <c r="CT250" s="214"/>
      <c r="CU250" s="214"/>
      <c r="CV250" s="214"/>
      <c r="CW250" s="214"/>
      <c r="CX250" s="214"/>
      <c r="CY250" s="214"/>
      <c r="CZ250" s="214"/>
      <c r="DA250" s="214"/>
      <c r="DB250" s="214"/>
      <c r="DC250" s="214"/>
      <c r="DD250" s="214"/>
      <c r="DE250" s="214"/>
      <c r="DF250" s="214"/>
      <c r="DG250" s="214"/>
      <c r="DH250" s="214"/>
      <c r="DI250" s="214"/>
      <c r="DJ250" s="214"/>
      <c r="DK250" s="214"/>
      <c r="DL250" s="214"/>
      <c r="DM250" s="214"/>
      <c r="DN250" s="214"/>
      <c r="DO250" s="214"/>
      <c r="DP250" s="214"/>
      <c r="DQ250" s="214"/>
      <c r="DR250" s="214"/>
      <c r="DS250" s="214"/>
      <c r="DT250" s="214"/>
      <c r="DU250" s="214"/>
      <c r="DV250" s="214"/>
      <c r="DW250" s="214"/>
      <c r="DX250" s="214"/>
      <c r="DY250" s="214"/>
      <c r="DZ250" s="214"/>
      <c r="EA250" s="214"/>
      <c r="EB250" s="214"/>
      <c r="EC250" s="214"/>
      <c r="ED250" s="214"/>
      <c r="EE250" s="214"/>
      <c r="EF250" s="214"/>
      <c r="EG250" s="214"/>
      <c r="EH250" s="214"/>
      <c r="EI250" s="214"/>
      <c r="EJ250" s="214"/>
      <c r="EK250" s="214"/>
      <c r="EL250" s="214"/>
      <c r="EM250" s="214"/>
      <c r="EN250" s="214"/>
      <c r="EO250" s="214"/>
      <c r="EP250" s="214"/>
      <c r="EQ250" s="214"/>
      <c r="ER250" s="214"/>
      <c r="ES250" s="214"/>
      <c r="ET250" s="214"/>
      <c r="EU250" s="214"/>
      <c r="EV250" s="214"/>
      <c r="EW250" s="214"/>
      <c r="EX250" s="214"/>
      <c r="EY250" s="214"/>
      <c r="EZ250" s="214"/>
      <c r="FA250" s="214"/>
      <c r="FB250" s="214"/>
      <c r="FC250" s="214"/>
      <c r="FD250" s="214"/>
      <c r="FE250" s="214"/>
      <c r="FF250" s="214"/>
      <c r="FG250" s="214"/>
      <c r="FH250" s="214"/>
      <c r="FI250" s="214"/>
      <c r="FJ250" s="214"/>
      <c r="FK250" s="214"/>
      <c r="FL250" s="214"/>
      <c r="FM250" s="214"/>
    </row>
    <row r="251" spans="1:169" x14ac:dyDescent="0.25">
      <c r="A251" s="214"/>
      <c r="B251" s="214"/>
      <c r="C251" s="214"/>
      <c r="D251" s="214"/>
      <c r="E251" s="214"/>
      <c r="F251" s="214"/>
      <c r="G251" s="214"/>
      <c r="H251" s="214"/>
      <c r="I251" s="214"/>
      <c r="J251" s="214"/>
      <c r="K251" s="214"/>
      <c r="L251" s="214"/>
      <c r="M251" s="214"/>
      <c r="N251" s="214"/>
      <c r="O251" s="214"/>
      <c r="P251" s="214"/>
      <c r="Q251" s="214"/>
      <c r="R251" s="214"/>
      <c r="S251" s="214"/>
      <c r="T251" s="214"/>
      <c r="U251" s="214"/>
      <c r="V251" s="214"/>
      <c r="W251" s="214"/>
      <c r="X251" s="214"/>
      <c r="Y251" s="214"/>
      <c r="Z251" s="214"/>
      <c r="AA251" s="214"/>
      <c r="AB251" s="214"/>
      <c r="AC251" s="214"/>
      <c r="AD251" s="214"/>
      <c r="AE251" s="214"/>
      <c r="AF251" s="214"/>
      <c r="AG251" s="214"/>
      <c r="AH251" s="214"/>
      <c r="AI251" s="214"/>
      <c r="AJ251" s="214"/>
      <c r="AK251" s="214"/>
      <c r="AL251" s="214"/>
      <c r="AM251" s="214"/>
      <c r="AN251" s="214"/>
      <c r="AO251" s="214"/>
      <c r="AP251" s="214"/>
      <c r="AQ251" s="214"/>
      <c r="AR251" s="214"/>
      <c r="AS251" s="214"/>
      <c r="AT251" s="214"/>
      <c r="AU251" s="214"/>
      <c r="AV251" s="214"/>
      <c r="AW251" s="214"/>
      <c r="AX251" s="214"/>
      <c r="AY251" s="214"/>
      <c r="AZ251" s="214"/>
      <c r="BA251" s="214"/>
      <c r="BB251" s="214"/>
      <c r="BC251" s="214"/>
      <c r="BD251" s="214"/>
      <c r="BE251" s="214"/>
      <c r="BF251" s="214"/>
      <c r="BG251" s="214"/>
      <c r="BH251" s="214"/>
      <c r="BI251" s="214"/>
      <c r="BJ251" s="214"/>
      <c r="BK251" s="214"/>
      <c r="BL251" s="214"/>
      <c r="BM251" s="214"/>
      <c r="BN251" s="214"/>
      <c r="BO251" s="214"/>
      <c r="BP251" s="214"/>
      <c r="BQ251" s="214"/>
      <c r="BR251" s="214"/>
      <c r="BS251" s="214"/>
      <c r="BT251" s="214"/>
      <c r="BU251" s="214"/>
      <c r="BV251" s="214"/>
      <c r="BW251" s="214"/>
      <c r="BX251" s="214"/>
      <c r="BY251" s="214"/>
      <c r="BZ251" s="214"/>
      <c r="CA251" s="214"/>
      <c r="CB251" s="214"/>
      <c r="CC251" s="214"/>
      <c r="CD251" s="214"/>
      <c r="CE251" s="214"/>
      <c r="CF251" s="214"/>
      <c r="CG251" s="214"/>
      <c r="CH251" s="214"/>
      <c r="CI251" s="214"/>
      <c r="CJ251" s="214"/>
      <c r="CK251" s="214"/>
      <c r="CL251" s="214"/>
      <c r="CM251" s="214"/>
      <c r="CN251" s="214"/>
      <c r="CO251" s="214"/>
      <c r="CP251" s="214"/>
      <c r="CQ251" s="214"/>
      <c r="CR251" s="214"/>
      <c r="CS251" s="214"/>
      <c r="CT251" s="214"/>
      <c r="CU251" s="214"/>
      <c r="CV251" s="214"/>
      <c r="CW251" s="214"/>
      <c r="CX251" s="214"/>
      <c r="CY251" s="214"/>
      <c r="CZ251" s="214"/>
      <c r="DA251" s="214"/>
      <c r="DB251" s="214"/>
      <c r="DC251" s="214"/>
      <c r="DD251" s="214"/>
      <c r="DE251" s="214"/>
      <c r="DF251" s="214"/>
      <c r="DG251" s="214"/>
      <c r="DH251" s="214"/>
      <c r="DI251" s="214"/>
      <c r="DJ251" s="214"/>
      <c r="DK251" s="214"/>
      <c r="DL251" s="214"/>
      <c r="DM251" s="214"/>
      <c r="DN251" s="214"/>
      <c r="DO251" s="214"/>
      <c r="DP251" s="214"/>
      <c r="DQ251" s="214"/>
      <c r="DR251" s="214"/>
      <c r="DS251" s="214"/>
      <c r="DT251" s="214"/>
      <c r="DU251" s="214"/>
      <c r="DV251" s="214"/>
      <c r="DW251" s="214"/>
      <c r="DX251" s="214"/>
      <c r="DY251" s="214"/>
      <c r="DZ251" s="214"/>
      <c r="EA251" s="214"/>
      <c r="EB251" s="214"/>
      <c r="EC251" s="214"/>
      <c r="ED251" s="214"/>
      <c r="EE251" s="214"/>
      <c r="EF251" s="214"/>
      <c r="EG251" s="214"/>
      <c r="EH251" s="214"/>
      <c r="EI251" s="214"/>
      <c r="EJ251" s="214"/>
      <c r="EK251" s="214"/>
      <c r="EL251" s="214"/>
      <c r="EM251" s="214"/>
      <c r="EN251" s="214"/>
      <c r="EO251" s="214"/>
      <c r="EP251" s="214"/>
      <c r="EQ251" s="214"/>
      <c r="ER251" s="214"/>
      <c r="ES251" s="214"/>
      <c r="ET251" s="214"/>
      <c r="EU251" s="214"/>
      <c r="EV251" s="214"/>
      <c r="EW251" s="214"/>
      <c r="EX251" s="214"/>
      <c r="EY251" s="214"/>
      <c r="EZ251" s="214"/>
      <c r="FA251" s="214"/>
      <c r="FB251" s="214"/>
      <c r="FC251" s="214"/>
      <c r="FD251" s="214"/>
      <c r="FE251" s="214"/>
      <c r="FF251" s="214"/>
      <c r="FG251" s="214"/>
      <c r="FH251" s="214"/>
      <c r="FI251" s="214"/>
      <c r="FJ251" s="214"/>
      <c r="FK251" s="214"/>
      <c r="FL251" s="214"/>
      <c r="FM251" s="214"/>
    </row>
    <row r="252" spans="1:169" x14ac:dyDescent="0.25">
      <c r="A252" s="214"/>
      <c r="B252" s="214"/>
      <c r="C252" s="214"/>
      <c r="D252" s="214"/>
      <c r="E252" s="214"/>
      <c r="F252" s="214"/>
      <c r="G252" s="214"/>
      <c r="H252" s="214"/>
      <c r="I252" s="214"/>
      <c r="J252" s="214"/>
      <c r="K252" s="214"/>
      <c r="L252" s="214"/>
      <c r="M252" s="214"/>
      <c r="N252" s="214"/>
      <c r="O252" s="214"/>
      <c r="P252" s="214"/>
      <c r="Q252" s="214"/>
      <c r="R252" s="214"/>
      <c r="S252" s="214"/>
      <c r="T252" s="214"/>
      <c r="U252" s="214"/>
      <c r="V252" s="214"/>
      <c r="W252" s="214"/>
      <c r="X252" s="214"/>
      <c r="Y252" s="214"/>
      <c r="Z252" s="214"/>
      <c r="AA252" s="214"/>
      <c r="AB252" s="214"/>
      <c r="AC252" s="214"/>
      <c r="AD252" s="214"/>
      <c r="AE252" s="214"/>
      <c r="AF252" s="214"/>
      <c r="AG252" s="214"/>
      <c r="AH252" s="214"/>
      <c r="AI252" s="214"/>
      <c r="AJ252" s="214"/>
      <c r="AK252" s="214"/>
      <c r="AL252" s="214"/>
      <c r="AM252" s="214"/>
      <c r="AN252" s="214"/>
      <c r="AO252" s="214"/>
      <c r="AP252" s="214"/>
      <c r="AQ252" s="214"/>
      <c r="AR252" s="214"/>
      <c r="AS252" s="214"/>
      <c r="AT252" s="214"/>
      <c r="AU252" s="214"/>
      <c r="AV252" s="214"/>
      <c r="AW252" s="214"/>
      <c r="AX252" s="214"/>
      <c r="AY252" s="214"/>
      <c r="AZ252" s="214"/>
      <c r="BA252" s="214"/>
      <c r="BB252" s="214"/>
      <c r="BC252" s="214"/>
      <c r="BD252" s="214"/>
      <c r="BE252" s="214"/>
      <c r="BF252" s="214"/>
      <c r="BG252" s="214"/>
      <c r="BH252" s="214"/>
      <c r="BI252" s="214"/>
      <c r="BJ252" s="214"/>
      <c r="BK252" s="214"/>
      <c r="BL252" s="214"/>
      <c r="BM252" s="214"/>
      <c r="BN252" s="214"/>
      <c r="BO252" s="214"/>
      <c r="BP252" s="214"/>
      <c r="BQ252" s="214"/>
      <c r="BR252" s="214"/>
      <c r="BS252" s="214"/>
      <c r="BT252" s="214"/>
      <c r="BU252" s="214"/>
      <c r="BV252" s="214"/>
      <c r="BW252" s="214"/>
      <c r="BX252" s="214"/>
      <c r="BY252" s="214"/>
      <c r="BZ252" s="214"/>
      <c r="CA252" s="214"/>
      <c r="CB252" s="214"/>
      <c r="CC252" s="214"/>
      <c r="CD252" s="214"/>
      <c r="CE252" s="214"/>
      <c r="CF252" s="214"/>
      <c r="CG252" s="214"/>
      <c r="CH252" s="214"/>
      <c r="CI252" s="214"/>
      <c r="CJ252" s="214"/>
      <c r="CK252" s="214"/>
      <c r="CL252" s="214"/>
      <c r="CM252" s="214"/>
      <c r="CN252" s="214"/>
      <c r="CO252" s="214"/>
      <c r="CP252" s="214"/>
      <c r="CQ252" s="214"/>
      <c r="CR252" s="214"/>
      <c r="CS252" s="214"/>
      <c r="CT252" s="214"/>
      <c r="CU252" s="214"/>
      <c r="CV252" s="214"/>
      <c r="CW252" s="214"/>
      <c r="CX252" s="214"/>
      <c r="CY252" s="214"/>
      <c r="CZ252" s="214"/>
      <c r="DA252" s="214"/>
      <c r="DB252" s="214"/>
      <c r="DC252" s="214"/>
      <c r="DD252" s="214"/>
      <c r="DE252" s="214"/>
      <c r="DF252" s="214"/>
      <c r="DG252" s="214"/>
      <c r="DH252" s="214"/>
      <c r="DI252" s="214"/>
      <c r="DJ252" s="214"/>
      <c r="DK252" s="214"/>
      <c r="DL252" s="214"/>
      <c r="DM252" s="214"/>
      <c r="DN252" s="214"/>
      <c r="DO252" s="214"/>
      <c r="DP252" s="214"/>
      <c r="DQ252" s="214"/>
      <c r="DR252" s="214"/>
      <c r="DS252" s="214"/>
      <c r="DT252" s="214"/>
      <c r="DU252" s="214"/>
      <c r="DV252" s="214"/>
      <c r="DW252" s="214"/>
      <c r="DX252" s="214"/>
      <c r="DY252" s="214"/>
      <c r="DZ252" s="214"/>
      <c r="EA252" s="214"/>
      <c r="EB252" s="214"/>
      <c r="EC252" s="214"/>
      <c r="ED252" s="214"/>
      <c r="EE252" s="214"/>
      <c r="EF252" s="214"/>
      <c r="EG252" s="214"/>
      <c r="EH252" s="214"/>
      <c r="EI252" s="214"/>
      <c r="EJ252" s="214"/>
      <c r="EK252" s="214"/>
      <c r="EL252" s="214"/>
      <c r="EM252" s="214"/>
      <c r="EN252" s="214"/>
      <c r="EO252" s="214"/>
      <c r="EP252" s="214"/>
      <c r="EQ252" s="214"/>
      <c r="ER252" s="214"/>
      <c r="ES252" s="214"/>
      <c r="ET252" s="214"/>
      <c r="EU252" s="214"/>
      <c r="EV252" s="214"/>
      <c r="EW252" s="214"/>
      <c r="EX252" s="214"/>
      <c r="EY252" s="214"/>
      <c r="EZ252" s="214"/>
      <c r="FA252" s="214"/>
      <c r="FB252" s="214"/>
      <c r="FC252" s="214"/>
      <c r="FD252" s="214"/>
      <c r="FE252" s="214"/>
      <c r="FF252" s="214"/>
      <c r="FG252" s="214"/>
      <c r="FH252" s="214"/>
      <c r="FI252" s="214"/>
      <c r="FJ252" s="214"/>
      <c r="FK252" s="214"/>
      <c r="FL252" s="214"/>
      <c r="FM252" s="214"/>
    </row>
    <row r="253" spans="1:169" x14ac:dyDescent="0.25">
      <c r="A253" s="214"/>
      <c r="B253" s="214"/>
      <c r="C253" s="214"/>
      <c r="D253" s="214"/>
      <c r="E253" s="214"/>
      <c r="F253" s="214"/>
      <c r="G253" s="214"/>
      <c r="H253" s="214"/>
      <c r="I253" s="214"/>
      <c r="J253" s="214"/>
      <c r="K253" s="214"/>
      <c r="L253" s="214"/>
      <c r="M253" s="214"/>
      <c r="N253" s="214"/>
      <c r="O253" s="214"/>
      <c r="P253" s="214"/>
      <c r="Q253" s="214"/>
      <c r="R253" s="214"/>
      <c r="S253" s="214"/>
      <c r="T253" s="214"/>
      <c r="U253" s="214"/>
      <c r="V253" s="214"/>
      <c r="W253" s="214"/>
      <c r="X253" s="214"/>
      <c r="Y253" s="214"/>
      <c r="Z253" s="214"/>
      <c r="AA253" s="214"/>
      <c r="AB253" s="214"/>
      <c r="AC253" s="214"/>
      <c r="AD253" s="214"/>
      <c r="AE253" s="214"/>
      <c r="AF253" s="214"/>
      <c r="AG253" s="214"/>
      <c r="AH253" s="214"/>
      <c r="AI253" s="214"/>
      <c r="AJ253" s="214"/>
      <c r="AK253" s="214"/>
      <c r="AL253" s="214"/>
      <c r="AM253" s="214"/>
      <c r="AN253" s="214"/>
      <c r="AO253" s="214"/>
      <c r="AP253" s="214"/>
      <c r="AQ253" s="214"/>
      <c r="AR253" s="214"/>
      <c r="AS253" s="214"/>
      <c r="AT253" s="214"/>
      <c r="AU253" s="214"/>
      <c r="AV253" s="214"/>
      <c r="AW253" s="214"/>
      <c r="AX253" s="214"/>
      <c r="AY253" s="214"/>
      <c r="AZ253" s="214"/>
      <c r="BA253" s="214"/>
      <c r="BB253" s="214"/>
      <c r="BC253" s="214"/>
      <c r="BD253" s="214"/>
      <c r="BE253" s="214"/>
      <c r="BF253" s="214"/>
      <c r="BG253" s="214"/>
      <c r="BH253" s="214"/>
      <c r="BI253" s="214"/>
      <c r="BJ253" s="214"/>
      <c r="BK253" s="214"/>
      <c r="BL253" s="214"/>
      <c r="BM253" s="214"/>
      <c r="BN253" s="214"/>
      <c r="BO253" s="214"/>
      <c r="BP253" s="214"/>
      <c r="BQ253" s="214"/>
      <c r="BR253" s="214"/>
      <c r="BS253" s="214"/>
      <c r="BT253" s="214"/>
      <c r="BU253" s="214"/>
      <c r="BV253" s="214"/>
      <c r="BW253" s="214"/>
      <c r="BX253" s="214"/>
      <c r="BY253" s="214"/>
      <c r="BZ253" s="214"/>
      <c r="CA253" s="214"/>
      <c r="CB253" s="214"/>
      <c r="CC253" s="214"/>
      <c r="CD253" s="214"/>
      <c r="CE253" s="214"/>
      <c r="CF253" s="214"/>
      <c r="CG253" s="214"/>
      <c r="CH253" s="214"/>
      <c r="CI253" s="214"/>
      <c r="CJ253" s="214"/>
      <c r="CK253" s="214"/>
      <c r="CL253" s="214"/>
      <c r="CM253" s="214"/>
      <c r="CN253" s="214"/>
      <c r="CO253" s="214"/>
      <c r="CP253" s="214"/>
      <c r="CQ253" s="214"/>
      <c r="CR253" s="214"/>
      <c r="CS253" s="214"/>
      <c r="CT253" s="214"/>
      <c r="CU253" s="214"/>
      <c r="CV253" s="214"/>
      <c r="CW253" s="214"/>
      <c r="CX253" s="214"/>
      <c r="CY253" s="214"/>
      <c r="CZ253" s="214"/>
      <c r="DA253" s="214"/>
      <c r="DB253" s="214"/>
      <c r="DC253" s="214"/>
      <c r="DD253" s="214"/>
      <c r="DE253" s="214"/>
      <c r="DF253" s="214"/>
      <c r="DG253" s="214"/>
      <c r="DH253" s="214"/>
      <c r="DI253" s="214"/>
      <c r="DJ253" s="214"/>
      <c r="DK253" s="214"/>
      <c r="DL253" s="214"/>
      <c r="DM253" s="214"/>
      <c r="DN253" s="214"/>
      <c r="DO253" s="214"/>
      <c r="DP253" s="214"/>
      <c r="DQ253" s="214"/>
      <c r="DR253" s="214"/>
      <c r="DS253" s="214"/>
      <c r="DT253" s="214"/>
      <c r="DU253" s="214"/>
      <c r="DV253" s="214"/>
      <c r="DW253" s="214"/>
      <c r="DX253" s="214"/>
      <c r="DY253" s="214"/>
      <c r="DZ253" s="214"/>
      <c r="EA253" s="214"/>
      <c r="EB253" s="214"/>
      <c r="EC253" s="214"/>
      <c r="ED253" s="214"/>
      <c r="EE253" s="214"/>
      <c r="EF253" s="214"/>
      <c r="EG253" s="214"/>
      <c r="EH253" s="214"/>
      <c r="EI253" s="214"/>
      <c r="EJ253" s="214"/>
      <c r="EK253" s="214"/>
      <c r="EL253" s="214"/>
      <c r="EM253" s="214"/>
      <c r="EN253" s="214"/>
      <c r="EO253" s="214"/>
      <c r="EP253" s="214"/>
      <c r="EQ253" s="214"/>
      <c r="ER253" s="214"/>
      <c r="ES253" s="214"/>
      <c r="ET253" s="214"/>
      <c r="EU253" s="214"/>
      <c r="EV253" s="214"/>
      <c r="EW253" s="214"/>
      <c r="EX253" s="214"/>
      <c r="EY253" s="214"/>
      <c r="EZ253" s="214"/>
      <c r="FA253" s="214"/>
      <c r="FB253" s="214"/>
      <c r="FC253" s="214"/>
      <c r="FD253" s="214"/>
      <c r="FE253" s="214"/>
      <c r="FF253" s="214"/>
      <c r="FG253" s="214"/>
      <c r="FH253" s="214"/>
      <c r="FI253" s="214"/>
      <c r="FJ253" s="214"/>
      <c r="FK253" s="214"/>
      <c r="FL253" s="214"/>
      <c r="FM253" s="214"/>
    </row>
    <row r="254" spans="1:169" x14ac:dyDescent="0.25">
      <c r="A254" s="214"/>
      <c r="B254" s="214"/>
      <c r="C254" s="214"/>
      <c r="D254" s="214"/>
      <c r="E254" s="214"/>
      <c r="F254" s="214"/>
      <c r="G254" s="214"/>
      <c r="H254" s="214"/>
      <c r="I254" s="214"/>
      <c r="J254" s="214"/>
      <c r="K254" s="214"/>
      <c r="L254" s="214"/>
      <c r="M254" s="214"/>
      <c r="N254" s="214"/>
      <c r="O254" s="214"/>
      <c r="P254" s="214"/>
      <c r="Q254" s="214"/>
      <c r="R254" s="214"/>
      <c r="S254" s="214"/>
      <c r="T254" s="214"/>
      <c r="U254" s="214"/>
      <c r="V254" s="214"/>
      <c r="W254" s="214"/>
      <c r="X254" s="214"/>
      <c r="Y254" s="214"/>
      <c r="Z254" s="214"/>
      <c r="AA254" s="214"/>
      <c r="AB254" s="214"/>
      <c r="AC254" s="214"/>
      <c r="AD254" s="214"/>
      <c r="AE254" s="214"/>
      <c r="AF254" s="214"/>
      <c r="AG254" s="214"/>
      <c r="AH254" s="214"/>
      <c r="AI254" s="214"/>
      <c r="AJ254" s="214"/>
      <c r="AK254" s="214"/>
      <c r="AL254" s="214"/>
      <c r="AM254" s="214"/>
      <c r="AN254" s="214"/>
      <c r="AO254" s="214"/>
      <c r="AP254" s="214"/>
      <c r="AQ254" s="214"/>
      <c r="AR254" s="214"/>
      <c r="AS254" s="214"/>
      <c r="AT254" s="214"/>
      <c r="AU254" s="214"/>
      <c r="AV254" s="214"/>
      <c r="AW254" s="214"/>
      <c r="AX254" s="214"/>
      <c r="AY254" s="214"/>
      <c r="AZ254" s="214"/>
      <c r="BA254" s="214"/>
      <c r="BB254" s="214"/>
      <c r="BC254" s="214"/>
      <c r="BD254" s="214"/>
      <c r="BE254" s="214"/>
      <c r="BF254" s="214"/>
      <c r="BG254" s="214"/>
      <c r="BH254" s="214"/>
      <c r="BI254" s="214"/>
      <c r="BJ254" s="214"/>
      <c r="BK254" s="214"/>
      <c r="BL254" s="214"/>
      <c r="BM254" s="214"/>
      <c r="BN254" s="214"/>
      <c r="BO254" s="214"/>
      <c r="BP254" s="214"/>
      <c r="BQ254" s="214"/>
      <c r="BR254" s="214"/>
      <c r="BS254" s="214"/>
      <c r="BT254" s="214"/>
      <c r="BU254" s="214"/>
      <c r="BV254" s="214"/>
      <c r="BW254" s="214"/>
      <c r="BX254" s="214"/>
      <c r="BY254" s="214"/>
      <c r="BZ254" s="214"/>
      <c r="CA254" s="214"/>
      <c r="CB254" s="214"/>
      <c r="CC254" s="214"/>
      <c r="CD254" s="214"/>
      <c r="CE254" s="214"/>
      <c r="CF254" s="214"/>
      <c r="CG254" s="214"/>
      <c r="CH254" s="214"/>
      <c r="CI254" s="214"/>
      <c r="CJ254" s="214"/>
      <c r="CK254" s="214"/>
      <c r="CL254" s="214"/>
      <c r="CM254" s="214"/>
      <c r="CN254" s="214"/>
      <c r="CO254" s="214"/>
      <c r="CP254" s="214"/>
      <c r="CQ254" s="214"/>
      <c r="CR254" s="214"/>
      <c r="CS254" s="214"/>
      <c r="CT254" s="214"/>
      <c r="CU254" s="214"/>
      <c r="CV254" s="214"/>
      <c r="CW254" s="214"/>
      <c r="CX254" s="214"/>
      <c r="CY254" s="214"/>
      <c r="CZ254" s="214"/>
      <c r="DA254" s="214"/>
      <c r="DB254" s="214"/>
      <c r="DC254" s="214"/>
      <c r="DD254" s="214"/>
      <c r="DE254" s="214"/>
      <c r="DF254" s="214"/>
      <c r="DG254" s="214"/>
      <c r="DH254" s="214"/>
      <c r="DI254" s="214"/>
      <c r="DJ254" s="214"/>
      <c r="DK254" s="214"/>
      <c r="DL254" s="214"/>
      <c r="DM254" s="214"/>
      <c r="DN254" s="214"/>
      <c r="DO254" s="214"/>
      <c r="DP254" s="214"/>
      <c r="DQ254" s="214"/>
      <c r="DR254" s="214"/>
      <c r="DS254" s="214"/>
      <c r="DT254" s="214"/>
      <c r="DU254" s="214"/>
      <c r="DV254" s="214"/>
      <c r="DW254" s="214"/>
      <c r="DX254" s="214"/>
      <c r="DY254" s="214"/>
      <c r="DZ254" s="214"/>
      <c r="EA254" s="214"/>
      <c r="EB254" s="214"/>
      <c r="EC254" s="214"/>
      <c r="ED254" s="214"/>
      <c r="EE254" s="214"/>
      <c r="EF254" s="214"/>
      <c r="EG254" s="214"/>
      <c r="EH254" s="214"/>
      <c r="EI254" s="214"/>
      <c r="EJ254" s="214"/>
      <c r="EK254" s="214"/>
      <c r="EL254" s="214"/>
      <c r="EM254" s="214"/>
      <c r="EN254" s="214"/>
      <c r="EO254" s="214"/>
      <c r="EP254" s="214"/>
      <c r="EQ254" s="214"/>
      <c r="ER254" s="214"/>
      <c r="ES254" s="214"/>
      <c r="ET254" s="214"/>
      <c r="EU254" s="214"/>
      <c r="EV254" s="214"/>
      <c r="EW254" s="214"/>
      <c r="EX254" s="214"/>
      <c r="EY254" s="214"/>
      <c r="EZ254" s="214"/>
      <c r="FA254" s="214"/>
      <c r="FB254" s="214"/>
      <c r="FC254" s="214"/>
      <c r="FD254" s="214"/>
      <c r="FE254" s="214"/>
      <c r="FF254" s="214"/>
      <c r="FG254" s="214"/>
      <c r="FH254" s="214"/>
      <c r="FI254" s="214"/>
      <c r="FJ254" s="214"/>
      <c r="FK254" s="214"/>
      <c r="FL254" s="214"/>
      <c r="FM254" s="214"/>
    </row>
    <row r="255" spans="1:169" x14ac:dyDescent="0.25">
      <c r="A255" s="214"/>
      <c r="B255" s="214"/>
      <c r="C255" s="214"/>
      <c r="D255" s="214"/>
      <c r="E255" s="214"/>
      <c r="F255" s="214"/>
      <c r="G255" s="214"/>
      <c r="H255" s="214"/>
      <c r="I255" s="214"/>
      <c r="J255" s="214"/>
      <c r="K255" s="214"/>
      <c r="L255" s="214"/>
      <c r="M255" s="214"/>
      <c r="N255" s="214"/>
      <c r="O255" s="214"/>
      <c r="P255" s="214"/>
      <c r="Q255" s="214"/>
      <c r="R255" s="214"/>
      <c r="S255" s="214"/>
      <c r="T255" s="214"/>
      <c r="U255" s="214"/>
      <c r="V255" s="214"/>
      <c r="W255" s="214"/>
      <c r="X255" s="214"/>
      <c r="Y255" s="214"/>
      <c r="Z255" s="214"/>
      <c r="AA255" s="214"/>
      <c r="AB255" s="214"/>
      <c r="AC255" s="214"/>
      <c r="AD255" s="214"/>
      <c r="AE255" s="214"/>
      <c r="AF255" s="214"/>
      <c r="AG255" s="214"/>
      <c r="AH255" s="214"/>
      <c r="AI255" s="214"/>
      <c r="AJ255" s="214"/>
      <c r="AK255" s="214"/>
      <c r="AL255" s="214"/>
      <c r="AM255" s="214"/>
      <c r="AN255" s="214"/>
      <c r="AO255" s="214"/>
      <c r="AP255" s="214"/>
      <c r="AQ255" s="214"/>
      <c r="AR255" s="214"/>
      <c r="AS255" s="214"/>
      <c r="AT255" s="214"/>
      <c r="AU255" s="214"/>
      <c r="AV255" s="214"/>
      <c r="AW255" s="214"/>
      <c r="AX255" s="214"/>
      <c r="AY255" s="214"/>
      <c r="AZ255" s="214"/>
      <c r="BA255" s="214"/>
      <c r="BB255" s="214"/>
      <c r="BC255" s="214"/>
      <c r="BD255" s="214"/>
      <c r="BE255" s="214"/>
      <c r="BF255" s="214"/>
      <c r="BG255" s="214"/>
      <c r="BH255" s="214"/>
      <c r="BI255" s="214"/>
      <c r="BJ255" s="214"/>
      <c r="BK255" s="214"/>
      <c r="BL255" s="214"/>
      <c r="BM255" s="214"/>
      <c r="BN255" s="214"/>
      <c r="BO255" s="214"/>
      <c r="BP255" s="214"/>
      <c r="BQ255" s="214"/>
      <c r="BR255" s="214"/>
      <c r="BS255" s="214"/>
      <c r="BT255" s="214"/>
      <c r="BU255" s="214"/>
      <c r="BV255" s="214"/>
      <c r="BW255" s="214"/>
      <c r="BX255" s="214"/>
      <c r="BY255" s="214"/>
      <c r="BZ255" s="214"/>
      <c r="CA255" s="214"/>
      <c r="CB255" s="214"/>
      <c r="CC255" s="214"/>
      <c r="CD255" s="214"/>
      <c r="CE255" s="214"/>
      <c r="CF255" s="214"/>
      <c r="CG255" s="214"/>
      <c r="CH255" s="214"/>
      <c r="CI255" s="214"/>
      <c r="CJ255" s="214"/>
      <c r="CK255" s="214"/>
      <c r="CL255" s="214"/>
      <c r="CM255" s="214"/>
      <c r="CN255" s="214"/>
      <c r="CO255" s="214"/>
      <c r="CP255" s="214"/>
      <c r="CQ255" s="214"/>
      <c r="CR255" s="214"/>
      <c r="CS255" s="214"/>
      <c r="CT255" s="214"/>
      <c r="CU255" s="214"/>
      <c r="CV255" s="214"/>
      <c r="CW255" s="214"/>
      <c r="CX255" s="214"/>
      <c r="CY255" s="214"/>
      <c r="CZ255" s="214"/>
      <c r="DA255" s="214"/>
      <c r="DB255" s="214"/>
      <c r="DC255" s="214"/>
      <c r="DD255" s="214"/>
      <c r="DE255" s="214"/>
      <c r="DF255" s="214"/>
      <c r="DG255" s="214"/>
      <c r="DH255" s="214"/>
      <c r="DI255" s="214"/>
      <c r="DJ255" s="214"/>
      <c r="DK255" s="214"/>
      <c r="DL255" s="214"/>
      <c r="DM255" s="214"/>
      <c r="DN255" s="214"/>
      <c r="DO255" s="214"/>
      <c r="DP255" s="214"/>
      <c r="DQ255" s="214"/>
      <c r="DR255" s="214"/>
      <c r="DS255" s="214"/>
      <c r="DT255" s="214"/>
      <c r="DU255" s="214"/>
      <c r="DV255" s="214"/>
      <c r="DW255" s="214"/>
      <c r="DX255" s="214"/>
      <c r="DY255" s="214"/>
      <c r="DZ255" s="214"/>
      <c r="EA255" s="214"/>
      <c r="EB255" s="214"/>
      <c r="EC255" s="214"/>
      <c r="ED255" s="214"/>
      <c r="EE255" s="214"/>
      <c r="EF255" s="214"/>
      <c r="EG255" s="214"/>
      <c r="EH255" s="214"/>
      <c r="EI255" s="214"/>
      <c r="EJ255" s="214"/>
      <c r="EK255" s="214"/>
      <c r="EL255" s="214"/>
      <c r="EM255" s="214"/>
      <c r="EN255" s="214"/>
      <c r="EO255" s="214"/>
      <c r="EP255" s="214"/>
      <c r="EQ255" s="214"/>
      <c r="ER255" s="214"/>
      <c r="ES255" s="214"/>
      <c r="ET255" s="214"/>
      <c r="EU255" s="214"/>
      <c r="EV255" s="214"/>
      <c r="EW255" s="214"/>
      <c r="EX255" s="214"/>
      <c r="EY255" s="214"/>
      <c r="EZ255" s="214"/>
      <c r="FA255" s="214"/>
      <c r="FB255" s="214"/>
      <c r="FC255" s="214"/>
      <c r="FD255" s="214"/>
      <c r="FE255" s="214"/>
      <c r="FF255" s="214"/>
      <c r="FG255" s="214"/>
      <c r="FH255" s="214"/>
      <c r="FI255" s="214"/>
      <c r="FJ255" s="214"/>
      <c r="FK255" s="214"/>
      <c r="FL255" s="214"/>
      <c r="FM255" s="214"/>
    </row>
    <row r="256" spans="1:169" x14ac:dyDescent="0.25">
      <c r="A256" s="214"/>
      <c r="B256" s="214"/>
      <c r="C256" s="214"/>
      <c r="D256" s="214"/>
      <c r="E256" s="214"/>
      <c r="F256" s="214"/>
      <c r="G256" s="214"/>
      <c r="H256" s="214"/>
      <c r="I256" s="214"/>
      <c r="J256" s="214"/>
      <c r="K256" s="214"/>
      <c r="L256" s="214"/>
      <c r="M256" s="214"/>
      <c r="N256" s="214"/>
      <c r="O256" s="214"/>
      <c r="P256" s="214"/>
      <c r="Q256" s="214"/>
      <c r="R256" s="214"/>
      <c r="S256" s="214"/>
      <c r="T256" s="214"/>
      <c r="U256" s="214"/>
      <c r="V256" s="214"/>
      <c r="W256" s="214"/>
      <c r="X256" s="214"/>
      <c r="Y256" s="214"/>
      <c r="Z256" s="214"/>
      <c r="AA256" s="214"/>
      <c r="AB256" s="214"/>
      <c r="AC256" s="214"/>
      <c r="AD256" s="214"/>
      <c r="AE256" s="214"/>
      <c r="AF256" s="214"/>
      <c r="AG256" s="214"/>
      <c r="AH256" s="214"/>
      <c r="AI256" s="214"/>
      <c r="AJ256" s="214"/>
      <c r="AK256" s="214"/>
      <c r="AL256" s="214"/>
      <c r="AM256" s="214"/>
      <c r="AN256" s="214"/>
      <c r="AO256" s="214"/>
      <c r="AP256" s="214"/>
      <c r="AQ256" s="214"/>
      <c r="AR256" s="214"/>
      <c r="AS256" s="214"/>
      <c r="AT256" s="214"/>
      <c r="AU256" s="214"/>
      <c r="AV256" s="214"/>
      <c r="AW256" s="214"/>
      <c r="AX256" s="214"/>
      <c r="AY256" s="214"/>
      <c r="AZ256" s="214"/>
      <c r="BA256" s="214"/>
      <c r="BB256" s="214"/>
      <c r="BC256" s="214"/>
      <c r="BD256" s="214"/>
      <c r="BE256" s="214"/>
      <c r="BF256" s="214"/>
      <c r="BG256" s="214"/>
      <c r="BH256" s="214"/>
      <c r="BI256" s="214"/>
      <c r="BJ256" s="214"/>
      <c r="BK256" s="214"/>
      <c r="BL256" s="214"/>
      <c r="BM256" s="214"/>
      <c r="BN256" s="214"/>
      <c r="BO256" s="214"/>
      <c r="BP256" s="214"/>
      <c r="BQ256" s="214"/>
      <c r="BR256" s="214"/>
      <c r="BS256" s="214"/>
      <c r="BT256" s="214"/>
      <c r="BU256" s="214"/>
      <c r="BV256" s="214"/>
      <c r="BW256" s="214"/>
      <c r="BX256" s="214"/>
      <c r="BY256" s="214"/>
      <c r="BZ256" s="214"/>
      <c r="CA256" s="214"/>
      <c r="CB256" s="214"/>
      <c r="CC256" s="214"/>
      <c r="CD256" s="214"/>
      <c r="CE256" s="214"/>
      <c r="CF256" s="214"/>
      <c r="CG256" s="214"/>
      <c r="CH256" s="214"/>
      <c r="CI256" s="214"/>
      <c r="CJ256" s="214"/>
      <c r="CK256" s="214"/>
      <c r="CL256" s="214"/>
      <c r="CM256" s="214"/>
      <c r="CN256" s="214"/>
      <c r="CO256" s="214"/>
      <c r="CP256" s="214"/>
      <c r="CQ256" s="214"/>
      <c r="CR256" s="214"/>
      <c r="CS256" s="214"/>
      <c r="CT256" s="214"/>
      <c r="CU256" s="214"/>
      <c r="CV256" s="214"/>
      <c r="CW256" s="214"/>
      <c r="CX256" s="214"/>
      <c r="CY256" s="214"/>
      <c r="CZ256" s="214"/>
      <c r="DA256" s="214"/>
      <c r="DB256" s="214"/>
      <c r="DC256" s="214"/>
      <c r="DD256" s="214"/>
      <c r="DE256" s="214"/>
      <c r="DF256" s="214"/>
      <c r="DG256" s="214"/>
      <c r="DH256" s="214"/>
      <c r="DI256" s="214"/>
      <c r="DJ256" s="214"/>
      <c r="DK256" s="214"/>
      <c r="DL256" s="214"/>
      <c r="DM256" s="214"/>
      <c r="DN256" s="214"/>
      <c r="DO256" s="214"/>
      <c r="DP256" s="214"/>
      <c r="DQ256" s="214"/>
      <c r="DR256" s="214"/>
      <c r="DS256" s="214"/>
      <c r="DT256" s="214"/>
      <c r="DU256" s="214"/>
      <c r="DV256" s="214"/>
      <c r="DW256" s="214"/>
      <c r="DX256" s="214"/>
      <c r="DY256" s="214"/>
      <c r="DZ256" s="214"/>
      <c r="EA256" s="214"/>
      <c r="EB256" s="214"/>
      <c r="EC256" s="214"/>
      <c r="ED256" s="214"/>
      <c r="EE256" s="214"/>
      <c r="EF256" s="214"/>
      <c r="EG256" s="214"/>
      <c r="EH256" s="214"/>
      <c r="EI256" s="214"/>
      <c r="EJ256" s="214"/>
      <c r="EK256" s="214"/>
      <c r="EL256" s="214"/>
      <c r="EM256" s="214"/>
      <c r="EN256" s="214"/>
      <c r="EO256" s="214"/>
      <c r="EP256" s="214"/>
      <c r="EQ256" s="214"/>
      <c r="ER256" s="214"/>
      <c r="ES256" s="214"/>
      <c r="ET256" s="214"/>
      <c r="EU256" s="214"/>
      <c r="EV256" s="214"/>
      <c r="EW256" s="214"/>
      <c r="EX256" s="214"/>
      <c r="EY256" s="214"/>
      <c r="EZ256" s="214"/>
      <c r="FA256" s="214"/>
      <c r="FB256" s="214"/>
      <c r="FC256" s="214"/>
      <c r="FD256" s="214"/>
      <c r="FE256" s="214"/>
      <c r="FF256" s="214"/>
      <c r="FG256" s="214"/>
      <c r="FH256" s="214"/>
      <c r="FI256" s="214"/>
      <c r="FJ256" s="214"/>
      <c r="FK256" s="214"/>
      <c r="FL256" s="214"/>
      <c r="FM256" s="214"/>
    </row>
    <row r="257" spans="1:169" x14ac:dyDescent="0.25">
      <c r="A257" s="214"/>
      <c r="B257" s="214"/>
      <c r="C257" s="214"/>
      <c r="D257" s="214"/>
      <c r="E257" s="214"/>
      <c r="F257" s="214"/>
      <c r="G257" s="214"/>
      <c r="H257" s="214"/>
      <c r="I257" s="214"/>
      <c r="J257" s="214"/>
      <c r="K257" s="214"/>
      <c r="L257" s="214"/>
      <c r="M257" s="214"/>
      <c r="N257" s="214"/>
      <c r="O257" s="214"/>
      <c r="P257" s="214"/>
      <c r="Q257" s="214"/>
      <c r="R257" s="214"/>
      <c r="S257" s="214"/>
      <c r="T257" s="214"/>
      <c r="U257" s="214"/>
      <c r="V257" s="214"/>
      <c r="W257" s="214"/>
      <c r="X257" s="214"/>
      <c r="Y257" s="214"/>
      <c r="Z257" s="214"/>
      <c r="AA257" s="214"/>
      <c r="AB257" s="214"/>
      <c r="AC257" s="214"/>
      <c r="AD257" s="214"/>
      <c r="AE257" s="214"/>
      <c r="AF257" s="214"/>
      <c r="AG257" s="214"/>
      <c r="AH257" s="214"/>
      <c r="AI257" s="214"/>
      <c r="AJ257" s="214"/>
      <c r="AK257" s="214"/>
      <c r="AL257" s="214"/>
      <c r="AM257" s="214"/>
      <c r="AN257" s="214"/>
      <c r="AO257" s="214"/>
      <c r="AP257" s="214"/>
      <c r="AQ257" s="214"/>
      <c r="AR257" s="214"/>
      <c r="AS257" s="214"/>
      <c r="AT257" s="214"/>
      <c r="AU257" s="214"/>
      <c r="AV257" s="214"/>
      <c r="AW257" s="214"/>
      <c r="AX257" s="214"/>
      <c r="AY257" s="214"/>
      <c r="AZ257" s="214"/>
      <c r="BA257" s="214"/>
      <c r="BB257" s="214"/>
      <c r="BC257" s="214"/>
      <c r="BD257" s="214"/>
      <c r="BE257" s="214"/>
      <c r="BF257" s="214"/>
      <c r="BG257" s="214"/>
      <c r="BH257" s="214"/>
      <c r="BI257" s="214"/>
      <c r="BJ257" s="214"/>
      <c r="BK257" s="214"/>
      <c r="BL257" s="214"/>
      <c r="BM257" s="214"/>
      <c r="BN257" s="214"/>
      <c r="BO257" s="214"/>
      <c r="BP257" s="214"/>
      <c r="BQ257" s="214"/>
      <c r="BR257" s="214"/>
      <c r="BS257" s="214"/>
      <c r="BT257" s="214"/>
      <c r="BU257" s="214"/>
      <c r="BV257" s="214"/>
      <c r="BW257" s="214"/>
      <c r="BX257" s="214"/>
      <c r="BY257" s="214"/>
      <c r="BZ257" s="214"/>
      <c r="CA257" s="214"/>
      <c r="CB257" s="214"/>
      <c r="CC257" s="214"/>
      <c r="CD257" s="214"/>
      <c r="CE257" s="214"/>
      <c r="CF257" s="214"/>
      <c r="CG257" s="214"/>
      <c r="CH257" s="214"/>
      <c r="CI257" s="214"/>
      <c r="CJ257" s="214"/>
      <c r="CK257" s="214"/>
      <c r="CL257" s="214"/>
      <c r="CM257" s="214"/>
      <c r="CN257" s="214"/>
      <c r="CO257" s="214"/>
      <c r="CP257" s="214"/>
      <c r="CQ257" s="214"/>
      <c r="CR257" s="214"/>
      <c r="CS257" s="214"/>
      <c r="CT257" s="214"/>
      <c r="CU257" s="214"/>
      <c r="CV257" s="214"/>
      <c r="CW257" s="214"/>
      <c r="CX257" s="214"/>
      <c r="CY257" s="214"/>
      <c r="CZ257" s="214"/>
      <c r="DA257" s="214"/>
      <c r="DB257" s="214"/>
      <c r="DC257" s="214"/>
      <c r="DD257" s="214"/>
      <c r="DE257" s="214"/>
      <c r="DF257" s="214"/>
      <c r="DG257" s="214"/>
      <c r="DH257" s="214"/>
      <c r="DI257" s="214"/>
      <c r="DJ257" s="214"/>
      <c r="DK257" s="214"/>
      <c r="DL257" s="214"/>
      <c r="DM257" s="214"/>
      <c r="DN257" s="214"/>
      <c r="DO257" s="214"/>
      <c r="DP257" s="214"/>
      <c r="DQ257" s="214"/>
      <c r="DR257" s="214"/>
      <c r="DS257" s="214"/>
      <c r="DT257" s="214"/>
      <c r="DU257" s="214"/>
      <c r="DV257" s="214"/>
      <c r="DW257" s="214"/>
      <c r="DX257" s="214"/>
      <c r="DY257" s="214"/>
      <c r="DZ257" s="214"/>
      <c r="EA257" s="214"/>
      <c r="EB257" s="214"/>
      <c r="EC257" s="214"/>
      <c r="ED257" s="214"/>
      <c r="EE257" s="214"/>
      <c r="EF257" s="214"/>
      <c r="EG257" s="214"/>
      <c r="EH257" s="214"/>
      <c r="EI257" s="214"/>
      <c r="EJ257" s="214"/>
      <c r="EK257" s="214"/>
      <c r="EL257" s="214"/>
      <c r="EM257" s="214"/>
      <c r="EN257" s="214"/>
      <c r="EO257" s="214"/>
      <c r="EP257" s="214"/>
      <c r="EQ257" s="214"/>
      <c r="ER257" s="214"/>
      <c r="ES257" s="214"/>
      <c r="ET257" s="214"/>
      <c r="EU257" s="214"/>
      <c r="EV257" s="214"/>
      <c r="EW257" s="214"/>
      <c r="EX257" s="214"/>
      <c r="EY257" s="214"/>
      <c r="EZ257" s="214"/>
      <c r="FA257" s="214"/>
      <c r="FB257" s="214"/>
      <c r="FC257" s="214"/>
      <c r="FD257" s="214"/>
      <c r="FE257" s="214"/>
      <c r="FF257" s="214"/>
      <c r="FG257" s="214"/>
      <c r="FH257" s="214"/>
      <c r="FI257" s="214"/>
      <c r="FJ257" s="214"/>
      <c r="FK257" s="214"/>
      <c r="FL257" s="214"/>
      <c r="FM257" s="214"/>
    </row>
    <row r="258" spans="1:169" x14ac:dyDescent="0.25">
      <c r="A258" s="214"/>
      <c r="B258" s="214"/>
      <c r="C258" s="214"/>
      <c r="D258" s="214"/>
      <c r="E258" s="214"/>
      <c r="F258" s="214"/>
      <c r="G258" s="214"/>
      <c r="H258" s="214"/>
      <c r="I258" s="214"/>
      <c r="J258" s="214"/>
      <c r="K258" s="214"/>
      <c r="L258" s="214"/>
      <c r="M258" s="214"/>
      <c r="N258" s="214"/>
      <c r="O258" s="214"/>
      <c r="P258" s="214"/>
      <c r="Q258" s="214"/>
      <c r="R258" s="214"/>
      <c r="S258" s="214"/>
      <c r="T258" s="214"/>
      <c r="U258" s="214"/>
      <c r="V258" s="214"/>
      <c r="W258" s="214"/>
      <c r="X258" s="214"/>
      <c r="Y258" s="214"/>
      <c r="Z258" s="214"/>
      <c r="AA258" s="214"/>
      <c r="AB258" s="214"/>
      <c r="AC258" s="214"/>
      <c r="AD258" s="214"/>
      <c r="AE258" s="214"/>
      <c r="AF258" s="214"/>
      <c r="AG258" s="214"/>
      <c r="AH258" s="214"/>
      <c r="AI258" s="214"/>
      <c r="AJ258" s="214"/>
      <c r="AK258" s="214"/>
      <c r="AL258" s="214"/>
      <c r="AM258" s="214"/>
      <c r="AN258" s="214"/>
      <c r="AO258" s="214"/>
      <c r="AP258" s="214"/>
      <c r="AQ258" s="214"/>
      <c r="AR258" s="214"/>
      <c r="AS258" s="214"/>
      <c r="AT258" s="214"/>
      <c r="AU258" s="214"/>
      <c r="AV258" s="214"/>
      <c r="AW258" s="214"/>
      <c r="AX258" s="214"/>
      <c r="AY258" s="214"/>
      <c r="AZ258" s="214"/>
      <c r="BA258" s="214"/>
      <c r="BB258" s="214"/>
      <c r="BC258" s="214"/>
      <c r="BD258" s="214"/>
      <c r="BE258" s="214"/>
      <c r="BF258" s="214"/>
      <c r="BG258" s="214"/>
      <c r="BH258" s="214"/>
      <c r="BI258" s="214"/>
      <c r="BJ258" s="214"/>
      <c r="BK258" s="214"/>
      <c r="BL258" s="214"/>
      <c r="BM258" s="214"/>
      <c r="BN258" s="214"/>
      <c r="BO258" s="214"/>
      <c r="BP258" s="214"/>
      <c r="BQ258" s="214"/>
      <c r="BR258" s="214"/>
      <c r="BS258" s="214"/>
      <c r="BT258" s="214"/>
      <c r="BU258" s="214"/>
      <c r="BV258" s="214"/>
      <c r="BW258" s="214"/>
      <c r="BX258" s="214"/>
      <c r="BY258" s="214"/>
      <c r="BZ258" s="214"/>
      <c r="CA258" s="214"/>
      <c r="CB258" s="214"/>
      <c r="CC258" s="214"/>
      <c r="CD258" s="214"/>
      <c r="CE258" s="214"/>
      <c r="CF258" s="214"/>
      <c r="CG258" s="214"/>
      <c r="CH258" s="214"/>
      <c r="CI258" s="214"/>
      <c r="CJ258" s="214"/>
      <c r="CK258" s="214"/>
      <c r="CL258" s="214"/>
      <c r="CM258" s="214"/>
      <c r="CN258" s="214"/>
      <c r="CO258" s="214"/>
      <c r="CP258" s="214"/>
      <c r="CQ258" s="214"/>
      <c r="CR258" s="214"/>
      <c r="CS258" s="214"/>
      <c r="CT258" s="214"/>
      <c r="CU258" s="214"/>
      <c r="CV258" s="214"/>
      <c r="CW258" s="214"/>
      <c r="CX258" s="214"/>
      <c r="CY258" s="214"/>
      <c r="CZ258" s="214"/>
      <c r="DA258" s="214"/>
      <c r="DB258" s="214"/>
      <c r="DC258" s="214"/>
      <c r="DD258" s="214"/>
      <c r="DE258" s="214"/>
      <c r="DF258" s="214"/>
      <c r="DG258" s="214"/>
      <c r="DH258" s="214"/>
      <c r="DI258" s="214"/>
      <c r="DJ258" s="214"/>
      <c r="DK258" s="214"/>
      <c r="DL258" s="214"/>
      <c r="DM258" s="214"/>
      <c r="DN258" s="214"/>
      <c r="DO258" s="214"/>
      <c r="DP258" s="214"/>
      <c r="DQ258" s="214"/>
      <c r="DR258" s="214"/>
      <c r="DS258" s="214"/>
      <c r="DT258" s="214"/>
      <c r="DU258" s="214"/>
      <c r="DV258" s="214"/>
      <c r="DW258" s="214"/>
      <c r="DX258" s="214"/>
      <c r="DY258" s="214"/>
      <c r="DZ258" s="214"/>
      <c r="EA258" s="214"/>
      <c r="EB258" s="214"/>
      <c r="EC258" s="214"/>
      <c r="ED258" s="214"/>
      <c r="EE258" s="214"/>
      <c r="EF258" s="214"/>
      <c r="EG258" s="214"/>
      <c r="EH258" s="214"/>
      <c r="EI258" s="214"/>
      <c r="EJ258" s="214"/>
      <c r="EK258" s="214"/>
      <c r="EL258" s="214"/>
      <c r="EM258" s="214"/>
      <c r="EN258" s="214"/>
      <c r="EO258" s="214"/>
      <c r="EP258" s="214"/>
      <c r="EQ258" s="214"/>
      <c r="ER258" s="214"/>
      <c r="ES258" s="214"/>
      <c r="ET258" s="214"/>
      <c r="EU258" s="214"/>
      <c r="EV258" s="214"/>
      <c r="EW258" s="214"/>
      <c r="EX258" s="214"/>
      <c r="EY258" s="214"/>
      <c r="EZ258" s="214"/>
      <c r="FA258" s="214"/>
      <c r="FB258" s="214"/>
      <c r="FC258" s="214"/>
      <c r="FD258" s="214"/>
      <c r="FE258" s="214"/>
      <c r="FF258" s="214"/>
      <c r="FG258" s="214"/>
      <c r="FH258" s="214"/>
      <c r="FI258" s="214"/>
      <c r="FJ258" s="214"/>
      <c r="FK258" s="214"/>
      <c r="FL258" s="214"/>
      <c r="FM258" s="214"/>
    </row>
    <row r="259" spans="1:169" x14ac:dyDescent="0.25">
      <c r="A259" s="214"/>
      <c r="B259" s="214"/>
      <c r="C259" s="214"/>
      <c r="D259" s="214"/>
      <c r="E259" s="214"/>
      <c r="F259" s="214"/>
      <c r="G259" s="214"/>
      <c r="H259" s="214"/>
      <c r="I259" s="214"/>
      <c r="J259" s="214"/>
      <c r="K259" s="214"/>
      <c r="L259" s="214"/>
      <c r="M259" s="214"/>
      <c r="N259" s="214"/>
      <c r="O259" s="214"/>
      <c r="P259" s="214"/>
      <c r="Q259" s="214"/>
      <c r="R259" s="214"/>
      <c r="S259" s="214"/>
      <c r="T259" s="214"/>
      <c r="U259" s="214"/>
      <c r="V259" s="214"/>
      <c r="W259" s="214"/>
      <c r="X259" s="214"/>
      <c r="Y259" s="214"/>
      <c r="Z259" s="214"/>
      <c r="AA259" s="214"/>
      <c r="AB259" s="214"/>
      <c r="AC259" s="214"/>
      <c r="AD259" s="214"/>
      <c r="AE259" s="214"/>
      <c r="AF259" s="214"/>
      <c r="AG259" s="214"/>
      <c r="AH259" s="214"/>
      <c r="AI259" s="214"/>
      <c r="AJ259" s="214"/>
      <c r="AK259" s="214"/>
      <c r="AL259" s="214"/>
      <c r="AM259" s="214"/>
      <c r="AN259" s="214"/>
      <c r="AO259" s="214"/>
      <c r="AP259" s="214"/>
      <c r="AQ259" s="214"/>
      <c r="AR259" s="214"/>
      <c r="AS259" s="214"/>
      <c r="AT259" s="214"/>
      <c r="AU259" s="214"/>
      <c r="AV259" s="214"/>
      <c r="AW259" s="214"/>
      <c r="AX259" s="214"/>
      <c r="AY259" s="214"/>
      <c r="AZ259" s="214"/>
      <c r="BA259" s="214"/>
      <c r="BB259" s="214"/>
      <c r="BC259" s="214"/>
      <c r="BD259" s="214"/>
      <c r="BE259" s="214"/>
      <c r="BF259" s="214"/>
      <c r="BG259" s="214"/>
      <c r="BH259" s="214"/>
      <c r="BI259" s="214"/>
      <c r="BJ259" s="214"/>
      <c r="BK259" s="214"/>
      <c r="BL259" s="214"/>
      <c r="BM259" s="214"/>
      <c r="BN259" s="214"/>
      <c r="BO259" s="214"/>
      <c r="BP259" s="214"/>
      <c r="BQ259" s="214"/>
      <c r="BR259" s="214"/>
      <c r="BS259" s="214"/>
      <c r="BT259" s="214"/>
      <c r="BU259" s="214"/>
      <c r="BV259" s="214"/>
      <c r="BW259" s="214"/>
      <c r="BX259" s="214"/>
      <c r="BY259" s="214"/>
      <c r="BZ259" s="214"/>
      <c r="CA259" s="214"/>
      <c r="CB259" s="214"/>
      <c r="CC259" s="214"/>
      <c r="CD259" s="214"/>
      <c r="CE259" s="214"/>
      <c r="CF259" s="214"/>
      <c r="CG259" s="214"/>
      <c r="CH259" s="214"/>
      <c r="CI259" s="214"/>
      <c r="CJ259" s="214"/>
      <c r="CK259" s="214"/>
      <c r="CL259" s="214"/>
      <c r="CM259" s="214"/>
      <c r="CN259" s="214"/>
      <c r="CO259" s="214"/>
      <c r="CP259" s="214"/>
      <c r="CQ259" s="214"/>
      <c r="CR259" s="214"/>
      <c r="CS259" s="214"/>
      <c r="CT259" s="214"/>
      <c r="CU259" s="214"/>
      <c r="CV259" s="214"/>
      <c r="CW259" s="214"/>
      <c r="CX259" s="214"/>
      <c r="CY259" s="214"/>
      <c r="CZ259" s="214"/>
      <c r="DA259" s="214"/>
      <c r="DB259" s="214"/>
      <c r="DC259" s="214"/>
      <c r="DD259" s="214"/>
      <c r="DE259" s="214"/>
      <c r="DF259" s="214"/>
      <c r="DG259" s="214"/>
      <c r="DH259" s="214"/>
      <c r="DI259" s="214"/>
      <c r="DJ259" s="214"/>
      <c r="DK259" s="214"/>
      <c r="DL259" s="214"/>
      <c r="DM259" s="214"/>
      <c r="DN259" s="214"/>
      <c r="DO259" s="214"/>
      <c r="DP259" s="214"/>
      <c r="DQ259" s="214"/>
      <c r="DR259" s="214"/>
      <c r="DS259" s="214"/>
      <c r="DT259" s="214"/>
      <c r="DU259" s="214"/>
      <c r="DV259" s="214"/>
      <c r="DW259" s="214"/>
      <c r="DX259" s="214"/>
      <c r="DY259" s="214"/>
      <c r="DZ259" s="214"/>
      <c r="EA259" s="214"/>
      <c r="EB259" s="214"/>
      <c r="EC259" s="214"/>
      <c r="ED259" s="214"/>
      <c r="EE259" s="214"/>
      <c r="EF259" s="214"/>
      <c r="EG259" s="214"/>
      <c r="EH259" s="214"/>
      <c r="EI259" s="214"/>
      <c r="EJ259" s="214"/>
      <c r="EK259" s="214"/>
      <c r="EL259" s="214"/>
      <c r="EM259" s="214"/>
      <c r="EN259" s="214"/>
      <c r="EO259" s="214"/>
      <c r="EP259" s="214"/>
      <c r="EQ259" s="214"/>
      <c r="ER259" s="214"/>
      <c r="ES259" s="214"/>
      <c r="ET259" s="214"/>
      <c r="EU259" s="214"/>
      <c r="EV259" s="214"/>
      <c r="EW259" s="214"/>
      <c r="EX259" s="214"/>
      <c r="EY259" s="214"/>
      <c r="EZ259" s="214"/>
      <c r="FA259" s="214"/>
      <c r="FB259" s="214"/>
      <c r="FC259" s="214"/>
      <c r="FD259" s="214"/>
      <c r="FE259" s="214"/>
      <c r="FF259" s="214"/>
      <c r="FG259" s="214"/>
      <c r="FH259" s="214"/>
      <c r="FI259" s="214"/>
      <c r="FJ259" s="214"/>
      <c r="FK259" s="214"/>
      <c r="FL259" s="214"/>
      <c r="FM259" s="214"/>
    </row>
    <row r="260" spans="1:169" x14ac:dyDescent="0.25">
      <c r="A260" s="214"/>
      <c r="B260" s="214"/>
      <c r="C260" s="214"/>
      <c r="D260" s="214"/>
      <c r="E260" s="214"/>
      <c r="F260" s="214"/>
      <c r="G260" s="214"/>
      <c r="H260" s="214"/>
      <c r="I260" s="214"/>
      <c r="J260" s="214"/>
      <c r="K260" s="214"/>
      <c r="L260" s="214"/>
      <c r="M260" s="214"/>
      <c r="N260" s="214"/>
      <c r="O260" s="214"/>
      <c r="P260" s="214"/>
      <c r="Q260" s="214"/>
      <c r="R260" s="214"/>
      <c r="S260" s="214"/>
      <c r="T260" s="214"/>
      <c r="U260" s="214"/>
      <c r="V260" s="214"/>
      <c r="W260" s="214"/>
      <c r="X260" s="214"/>
      <c r="Y260" s="214"/>
      <c r="Z260" s="214"/>
      <c r="AA260" s="214"/>
      <c r="AB260" s="214"/>
      <c r="AC260" s="214"/>
      <c r="AD260" s="214"/>
      <c r="AE260" s="214"/>
      <c r="AF260" s="214"/>
      <c r="AG260" s="214"/>
      <c r="AH260" s="214"/>
      <c r="AI260" s="214"/>
      <c r="AJ260" s="214"/>
      <c r="AK260" s="214"/>
      <c r="AL260" s="214"/>
      <c r="AM260" s="214"/>
      <c r="AN260" s="214"/>
      <c r="AO260" s="214"/>
      <c r="AP260" s="214"/>
      <c r="AQ260" s="214"/>
      <c r="AR260" s="214"/>
      <c r="AS260" s="214"/>
      <c r="AT260" s="214"/>
      <c r="AU260" s="214"/>
      <c r="AV260" s="214"/>
      <c r="AW260" s="214"/>
      <c r="AX260" s="214"/>
      <c r="AY260" s="214"/>
      <c r="AZ260" s="214"/>
      <c r="BA260" s="214"/>
      <c r="BB260" s="214"/>
      <c r="BC260" s="214"/>
      <c r="BD260" s="214"/>
      <c r="BE260" s="214"/>
      <c r="BF260" s="214"/>
      <c r="BG260" s="214"/>
      <c r="BH260" s="214"/>
      <c r="BI260" s="214"/>
      <c r="BJ260" s="214"/>
      <c r="BK260" s="214"/>
      <c r="BL260" s="214"/>
      <c r="BM260" s="214"/>
      <c r="BN260" s="214"/>
      <c r="BO260" s="214"/>
      <c r="BP260" s="214"/>
      <c r="BQ260" s="214"/>
      <c r="BR260" s="214"/>
      <c r="BS260" s="214"/>
      <c r="BT260" s="214"/>
      <c r="BU260" s="214"/>
      <c r="BV260" s="214"/>
      <c r="BW260" s="214"/>
      <c r="BX260" s="214"/>
      <c r="BY260" s="214"/>
      <c r="BZ260" s="214"/>
      <c r="CA260" s="214"/>
      <c r="CB260" s="214"/>
      <c r="CC260" s="214"/>
      <c r="CD260" s="214"/>
      <c r="CE260" s="214"/>
      <c r="CF260" s="214"/>
      <c r="CG260" s="214"/>
      <c r="CH260" s="214"/>
      <c r="CI260" s="214"/>
      <c r="CJ260" s="214"/>
      <c r="CK260" s="214"/>
      <c r="CL260" s="214"/>
      <c r="CM260" s="214"/>
      <c r="CN260" s="214"/>
      <c r="CO260" s="214"/>
      <c r="CP260" s="214"/>
      <c r="CQ260" s="214"/>
      <c r="CR260" s="214"/>
      <c r="CS260" s="214"/>
      <c r="CT260" s="214"/>
      <c r="CU260" s="214"/>
      <c r="CV260" s="214"/>
      <c r="CW260" s="214"/>
      <c r="CX260" s="214"/>
      <c r="CY260" s="214"/>
      <c r="CZ260" s="214"/>
      <c r="DA260" s="214"/>
      <c r="DB260" s="214"/>
      <c r="DC260" s="214"/>
      <c r="DD260" s="214"/>
      <c r="DE260" s="214"/>
      <c r="DF260" s="214"/>
      <c r="DG260" s="214"/>
      <c r="DH260" s="214"/>
      <c r="DI260" s="214"/>
      <c r="DJ260" s="214"/>
      <c r="DK260" s="214"/>
      <c r="DL260" s="214"/>
      <c r="DM260" s="214"/>
      <c r="DN260" s="214"/>
      <c r="DO260" s="214"/>
      <c r="DP260" s="214"/>
      <c r="DQ260" s="214"/>
      <c r="DR260" s="214"/>
      <c r="DS260" s="214"/>
      <c r="DT260" s="214"/>
      <c r="DU260" s="214"/>
      <c r="DV260" s="214"/>
      <c r="DW260" s="214"/>
      <c r="DX260" s="214"/>
      <c r="DY260" s="214"/>
      <c r="DZ260" s="214"/>
      <c r="EA260" s="214"/>
      <c r="EB260" s="214"/>
      <c r="EC260" s="214"/>
      <c r="ED260" s="214"/>
      <c r="EE260" s="214"/>
      <c r="EF260" s="214"/>
      <c r="EG260" s="214"/>
      <c r="EH260" s="214"/>
      <c r="EI260" s="214"/>
      <c r="EJ260" s="214"/>
      <c r="EK260" s="214"/>
      <c r="EL260" s="214"/>
      <c r="EM260" s="214"/>
      <c r="EN260" s="214"/>
      <c r="EO260" s="214"/>
      <c r="EP260" s="214"/>
      <c r="EQ260" s="214"/>
      <c r="ER260" s="214"/>
      <c r="ES260" s="214"/>
      <c r="ET260" s="214"/>
      <c r="EU260" s="214"/>
      <c r="EV260" s="214"/>
      <c r="EW260" s="214"/>
      <c r="EX260" s="214"/>
      <c r="EY260" s="214"/>
      <c r="EZ260" s="214"/>
      <c r="FA260" s="214"/>
      <c r="FB260" s="214"/>
      <c r="FC260" s="214"/>
      <c r="FD260" s="214"/>
      <c r="FE260" s="214"/>
      <c r="FF260" s="214"/>
      <c r="FG260" s="214"/>
      <c r="FH260" s="214"/>
      <c r="FI260" s="214"/>
      <c r="FJ260" s="214"/>
      <c r="FK260" s="214"/>
      <c r="FL260" s="214"/>
      <c r="FM260" s="214"/>
    </row>
    <row r="261" spans="1:169" x14ac:dyDescent="0.25">
      <c r="A261" s="214"/>
      <c r="B261" s="214"/>
      <c r="C261" s="214"/>
      <c r="D261" s="214"/>
      <c r="E261" s="214"/>
      <c r="F261" s="214"/>
      <c r="G261" s="214"/>
      <c r="H261" s="214"/>
      <c r="I261" s="214"/>
      <c r="J261" s="214"/>
      <c r="K261" s="214"/>
      <c r="L261" s="214"/>
      <c r="M261" s="214"/>
      <c r="N261" s="214"/>
      <c r="O261" s="214"/>
      <c r="P261" s="214"/>
      <c r="Q261" s="214"/>
      <c r="R261" s="214"/>
      <c r="S261" s="214"/>
      <c r="T261" s="214"/>
      <c r="U261" s="214"/>
      <c r="V261" s="214"/>
      <c r="W261" s="214"/>
      <c r="X261" s="214"/>
      <c r="Y261" s="214"/>
      <c r="Z261" s="214"/>
      <c r="AA261" s="214"/>
      <c r="AB261" s="214"/>
      <c r="AC261" s="214"/>
      <c r="AD261" s="214"/>
      <c r="AE261" s="214"/>
      <c r="AF261" s="214"/>
      <c r="AG261" s="214"/>
      <c r="AH261" s="214"/>
      <c r="AI261" s="214"/>
      <c r="AJ261" s="214"/>
      <c r="AK261" s="214"/>
      <c r="AL261" s="214"/>
      <c r="AM261" s="214"/>
      <c r="AN261" s="214"/>
      <c r="AO261" s="214"/>
      <c r="AP261" s="214"/>
      <c r="AQ261" s="214"/>
      <c r="AR261" s="214"/>
      <c r="AS261" s="214"/>
      <c r="AT261" s="214"/>
      <c r="AU261" s="214"/>
      <c r="AV261" s="214"/>
      <c r="AW261" s="214"/>
      <c r="AX261" s="214"/>
      <c r="AY261" s="214"/>
      <c r="AZ261" s="214"/>
      <c r="BA261" s="214"/>
      <c r="BB261" s="214"/>
      <c r="BC261" s="214"/>
      <c r="BD261" s="214"/>
      <c r="BE261" s="214"/>
      <c r="BF261" s="214"/>
      <c r="BG261" s="214"/>
      <c r="BH261" s="214"/>
      <c r="BI261" s="214"/>
      <c r="BJ261" s="214"/>
      <c r="BK261" s="214"/>
      <c r="BL261" s="214"/>
      <c r="BM261" s="214"/>
      <c r="BN261" s="214"/>
      <c r="BO261" s="214"/>
      <c r="BP261" s="214"/>
      <c r="BQ261" s="214"/>
      <c r="BR261" s="214"/>
      <c r="BS261" s="214"/>
      <c r="BT261" s="214"/>
      <c r="BU261" s="214"/>
      <c r="BV261" s="214"/>
      <c r="BW261" s="214"/>
      <c r="BX261" s="214"/>
      <c r="BY261" s="214"/>
      <c r="BZ261" s="214"/>
      <c r="CA261" s="214"/>
      <c r="CB261" s="214"/>
      <c r="CC261" s="214"/>
      <c r="CD261" s="214"/>
      <c r="CE261" s="214"/>
      <c r="CF261" s="214"/>
      <c r="CG261" s="214"/>
      <c r="CH261" s="214"/>
      <c r="CI261" s="214"/>
      <c r="CJ261" s="214"/>
      <c r="CK261" s="214"/>
      <c r="CL261" s="214"/>
      <c r="CM261" s="214"/>
      <c r="CN261" s="214"/>
      <c r="CO261" s="214"/>
      <c r="CP261" s="214"/>
      <c r="CQ261" s="214"/>
      <c r="CR261" s="214"/>
      <c r="CS261" s="214"/>
      <c r="CT261" s="214"/>
      <c r="CU261" s="214"/>
      <c r="CV261" s="214"/>
      <c r="CW261" s="214"/>
      <c r="CX261" s="214"/>
      <c r="CY261" s="214"/>
      <c r="CZ261" s="214"/>
      <c r="DA261" s="214"/>
      <c r="DB261" s="214"/>
      <c r="DC261" s="214"/>
      <c r="DD261" s="214"/>
      <c r="DE261" s="214"/>
      <c r="DF261" s="214"/>
      <c r="DG261" s="214"/>
      <c r="DH261" s="214"/>
      <c r="DI261" s="214"/>
      <c r="DJ261" s="214"/>
      <c r="DK261" s="214"/>
      <c r="DL261" s="214"/>
      <c r="DM261" s="214"/>
      <c r="DN261" s="214"/>
      <c r="DO261" s="214"/>
      <c r="DP261" s="214"/>
      <c r="DQ261" s="214"/>
      <c r="DR261" s="214"/>
      <c r="DS261" s="214"/>
      <c r="DT261" s="214"/>
      <c r="DU261" s="214"/>
      <c r="DV261" s="214"/>
      <c r="DW261" s="214"/>
      <c r="DX261" s="214"/>
      <c r="DY261" s="214"/>
      <c r="DZ261" s="214"/>
      <c r="EA261" s="214"/>
      <c r="EB261" s="214"/>
      <c r="EC261" s="214"/>
      <c r="ED261" s="214"/>
      <c r="EE261" s="214"/>
      <c r="EF261" s="214"/>
      <c r="EG261" s="214"/>
      <c r="EH261" s="214"/>
      <c r="EI261" s="214"/>
      <c r="EJ261" s="214"/>
      <c r="EK261" s="214"/>
      <c r="EL261" s="214"/>
      <c r="EM261" s="214"/>
      <c r="EN261" s="214"/>
      <c r="EO261" s="214"/>
      <c r="EP261" s="214"/>
      <c r="EQ261" s="214"/>
      <c r="ER261" s="214"/>
      <c r="ES261" s="214"/>
      <c r="ET261" s="214"/>
      <c r="EU261" s="214"/>
      <c r="EV261" s="214"/>
      <c r="EW261" s="214"/>
      <c r="EX261" s="214"/>
      <c r="EY261" s="214"/>
      <c r="EZ261" s="214"/>
      <c r="FA261" s="214"/>
      <c r="FB261" s="214"/>
      <c r="FC261" s="214"/>
      <c r="FD261" s="214"/>
      <c r="FE261" s="214"/>
      <c r="FF261" s="214"/>
      <c r="FG261" s="214"/>
      <c r="FH261" s="214"/>
      <c r="FI261" s="214"/>
      <c r="FJ261" s="214"/>
      <c r="FK261" s="214"/>
      <c r="FL261" s="214"/>
      <c r="FM261" s="214"/>
    </row>
    <row r="262" spans="1:169" x14ac:dyDescent="0.25">
      <c r="A262" s="214"/>
      <c r="B262" s="214"/>
      <c r="C262" s="214"/>
      <c r="D262" s="214"/>
      <c r="E262" s="214"/>
      <c r="F262" s="214"/>
      <c r="G262" s="214"/>
      <c r="H262" s="214"/>
      <c r="I262" s="214"/>
      <c r="J262" s="214"/>
      <c r="K262" s="214"/>
      <c r="L262" s="214"/>
      <c r="M262" s="214"/>
      <c r="N262" s="214"/>
      <c r="O262" s="214"/>
      <c r="P262" s="214"/>
      <c r="Q262" s="214"/>
      <c r="R262" s="214"/>
      <c r="S262" s="214"/>
      <c r="T262" s="214"/>
      <c r="U262" s="214"/>
      <c r="V262" s="214"/>
      <c r="W262" s="214"/>
      <c r="X262" s="214"/>
      <c r="Y262" s="214"/>
      <c r="Z262" s="214"/>
      <c r="AA262" s="214"/>
      <c r="AB262" s="214"/>
      <c r="AC262" s="214"/>
      <c r="AD262" s="214"/>
      <c r="AE262" s="214"/>
      <c r="AF262" s="214"/>
      <c r="AG262" s="214"/>
      <c r="AH262" s="214"/>
      <c r="AI262" s="214"/>
      <c r="AJ262" s="214"/>
      <c r="AK262" s="214"/>
      <c r="AL262" s="214"/>
      <c r="AM262" s="214"/>
      <c r="AN262" s="214"/>
      <c r="AO262" s="214"/>
      <c r="AP262" s="214"/>
      <c r="AQ262" s="214"/>
      <c r="AR262" s="214"/>
      <c r="AS262" s="214"/>
      <c r="AT262" s="214"/>
      <c r="AU262" s="214"/>
      <c r="AV262" s="214"/>
      <c r="AW262" s="214"/>
      <c r="AX262" s="214"/>
      <c r="AY262" s="214"/>
      <c r="AZ262" s="214"/>
      <c r="BA262" s="214"/>
      <c r="BB262" s="214"/>
      <c r="BC262" s="214"/>
      <c r="BD262" s="214"/>
      <c r="BE262" s="214"/>
      <c r="BF262" s="214"/>
      <c r="BG262" s="214"/>
      <c r="BH262" s="214"/>
      <c r="BI262" s="214"/>
      <c r="BJ262" s="214"/>
      <c r="BK262" s="214"/>
      <c r="BL262" s="214"/>
      <c r="BM262" s="214"/>
      <c r="BN262" s="214"/>
      <c r="BO262" s="214"/>
      <c r="BP262" s="214"/>
      <c r="BQ262" s="214"/>
      <c r="BR262" s="214"/>
      <c r="BS262" s="214"/>
      <c r="BT262" s="214"/>
      <c r="BU262" s="214"/>
      <c r="BV262" s="214"/>
      <c r="BW262" s="214"/>
      <c r="BX262" s="214"/>
      <c r="BY262" s="214"/>
      <c r="BZ262" s="214"/>
      <c r="CA262" s="214"/>
      <c r="CB262" s="214"/>
      <c r="CC262" s="214"/>
      <c r="CD262" s="214"/>
      <c r="CE262" s="214"/>
      <c r="CF262" s="214"/>
      <c r="CG262" s="214"/>
      <c r="CH262" s="214"/>
      <c r="CI262" s="214"/>
      <c r="CJ262" s="214"/>
      <c r="CK262" s="214"/>
      <c r="CL262" s="214"/>
      <c r="CM262" s="214"/>
      <c r="CN262" s="214"/>
      <c r="CO262" s="214"/>
      <c r="CP262" s="214"/>
      <c r="CQ262" s="214"/>
      <c r="CR262" s="214"/>
      <c r="CS262" s="214"/>
      <c r="CT262" s="214"/>
      <c r="CU262" s="214"/>
      <c r="CV262" s="214"/>
      <c r="CW262" s="214"/>
      <c r="CX262" s="214"/>
      <c r="CY262" s="214"/>
      <c r="CZ262" s="214"/>
      <c r="DA262" s="214"/>
      <c r="DB262" s="214"/>
      <c r="DC262" s="214"/>
      <c r="DD262" s="214"/>
      <c r="DE262" s="214"/>
      <c r="DF262" s="214"/>
      <c r="DG262" s="214"/>
      <c r="DH262" s="214"/>
      <c r="DI262" s="214"/>
      <c r="DJ262" s="214"/>
      <c r="DK262" s="214"/>
      <c r="DL262" s="214"/>
      <c r="DM262" s="214"/>
      <c r="DN262" s="214"/>
      <c r="DO262" s="214"/>
      <c r="DP262" s="214"/>
      <c r="DQ262" s="214"/>
      <c r="DR262" s="214"/>
      <c r="DS262" s="214"/>
      <c r="DT262" s="214"/>
      <c r="DU262" s="214"/>
      <c r="DV262" s="214"/>
      <c r="DW262" s="214"/>
      <c r="DX262" s="214"/>
      <c r="DY262" s="214"/>
      <c r="DZ262" s="214"/>
      <c r="EA262" s="214"/>
      <c r="EB262" s="214"/>
      <c r="EC262" s="214"/>
      <c r="ED262" s="214"/>
      <c r="EE262" s="214"/>
      <c r="EF262" s="214"/>
      <c r="EG262" s="214"/>
      <c r="EH262" s="214"/>
      <c r="EI262" s="214"/>
      <c r="EJ262" s="214"/>
      <c r="EK262" s="214"/>
      <c r="EL262" s="214"/>
      <c r="EM262" s="214"/>
      <c r="EN262" s="214"/>
      <c r="EO262" s="214"/>
      <c r="EP262" s="214"/>
      <c r="EQ262" s="214"/>
      <c r="ER262" s="214"/>
      <c r="ES262" s="214"/>
      <c r="ET262" s="214"/>
      <c r="EU262" s="214"/>
      <c r="EV262" s="214"/>
      <c r="EW262" s="214"/>
      <c r="EX262" s="214"/>
      <c r="EY262" s="214"/>
      <c r="EZ262" s="214"/>
      <c r="FA262" s="214"/>
      <c r="FB262" s="214"/>
      <c r="FC262" s="214"/>
      <c r="FD262" s="214"/>
      <c r="FE262" s="214"/>
      <c r="FF262" s="214"/>
      <c r="FG262" s="214"/>
      <c r="FH262" s="214"/>
      <c r="FI262" s="214"/>
      <c r="FJ262" s="214"/>
      <c r="FK262" s="214"/>
      <c r="FL262" s="214"/>
      <c r="FM262" s="214"/>
    </row>
    <row r="263" spans="1:169" x14ac:dyDescent="0.25">
      <c r="A263" s="214"/>
      <c r="B263" s="214"/>
      <c r="C263" s="214"/>
      <c r="D263" s="214"/>
      <c r="E263" s="214"/>
      <c r="F263" s="214"/>
      <c r="G263" s="214"/>
      <c r="H263" s="214"/>
      <c r="I263" s="214"/>
      <c r="J263" s="214"/>
      <c r="K263" s="214"/>
      <c r="L263" s="214"/>
      <c r="M263" s="214"/>
      <c r="N263" s="214"/>
      <c r="O263" s="214"/>
      <c r="P263" s="214"/>
      <c r="Q263" s="214"/>
      <c r="R263" s="214"/>
      <c r="S263" s="214"/>
      <c r="T263" s="214"/>
      <c r="U263" s="214"/>
      <c r="V263" s="214"/>
      <c r="W263" s="214"/>
      <c r="X263" s="214"/>
      <c r="Y263" s="214"/>
      <c r="Z263" s="214"/>
      <c r="AA263" s="214"/>
      <c r="AB263" s="214"/>
      <c r="AC263" s="214"/>
      <c r="AD263" s="214"/>
      <c r="AE263" s="214"/>
      <c r="AF263" s="214"/>
      <c r="AG263" s="214"/>
      <c r="AH263" s="214"/>
      <c r="AI263" s="214"/>
      <c r="AJ263" s="214"/>
      <c r="AK263" s="214"/>
      <c r="AL263" s="214"/>
      <c r="AM263" s="214"/>
      <c r="AN263" s="214"/>
      <c r="AO263" s="214"/>
      <c r="AP263" s="214"/>
      <c r="AQ263" s="214"/>
      <c r="AR263" s="214"/>
      <c r="AS263" s="214"/>
      <c r="AT263" s="214"/>
      <c r="AU263" s="214"/>
      <c r="AV263" s="214"/>
      <c r="AW263" s="214"/>
      <c r="AX263" s="214"/>
      <c r="AY263" s="214"/>
      <c r="AZ263" s="214"/>
      <c r="BA263" s="214"/>
      <c r="BB263" s="214"/>
      <c r="BC263" s="214"/>
      <c r="BD263" s="214"/>
      <c r="BE263" s="214"/>
      <c r="BF263" s="214"/>
      <c r="BG263" s="214"/>
      <c r="BH263" s="214"/>
      <c r="BI263" s="214"/>
      <c r="BJ263" s="214"/>
      <c r="BK263" s="214"/>
      <c r="BL263" s="214"/>
      <c r="BM263" s="214"/>
      <c r="BN263" s="214"/>
      <c r="BO263" s="214"/>
      <c r="BP263" s="214"/>
      <c r="BQ263" s="214"/>
      <c r="BR263" s="214"/>
      <c r="BS263" s="214"/>
      <c r="BT263" s="214"/>
      <c r="BU263" s="214"/>
      <c r="BV263" s="214"/>
      <c r="BW263" s="214"/>
      <c r="BX263" s="214"/>
      <c r="BY263" s="214"/>
      <c r="BZ263" s="214"/>
      <c r="CA263" s="214"/>
      <c r="CB263" s="214"/>
      <c r="CC263" s="214"/>
      <c r="CD263" s="214"/>
      <c r="CE263" s="214"/>
      <c r="CF263" s="214"/>
      <c r="CG263" s="214"/>
      <c r="CH263" s="214"/>
      <c r="CI263" s="214"/>
      <c r="CJ263" s="214"/>
      <c r="CK263" s="214"/>
      <c r="CL263" s="214"/>
      <c r="CM263" s="214"/>
      <c r="CN263" s="214"/>
      <c r="CO263" s="214"/>
      <c r="CP263" s="214"/>
      <c r="CQ263" s="214"/>
      <c r="CR263" s="214"/>
      <c r="CS263" s="214"/>
      <c r="CT263" s="214"/>
      <c r="CU263" s="214"/>
      <c r="CV263" s="214"/>
      <c r="CW263" s="214"/>
      <c r="CX263" s="214"/>
      <c r="CY263" s="214"/>
      <c r="CZ263" s="214"/>
      <c r="DA263" s="214"/>
      <c r="DB263" s="214"/>
      <c r="DC263" s="214"/>
      <c r="DD263" s="214"/>
      <c r="DE263" s="214"/>
      <c r="DF263" s="214"/>
      <c r="DG263" s="214"/>
      <c r="DH263" s="214"/>
      <c r="DI263" s="214"/>
      <c r="DJ263" s="214"/>
      <c r="DK263" s="214"/>
      <c r="DL263" s="214"/>
      <c r="DM263" s="214"/>
      <c r="DN263" s="214"/>
      <c r="DO263" s="214"/>
      <c r="DP263" s="214"/>
      <c r="DQ263" s="214"/>
      <c r="DR263" s="214"/>
      <c r="DS263" s="214"/>
      <c r="DT263" s="214"/>
      <c r="DU263" s="214"/>
      <c r="DV263" s="214"/>
      <c r="DW263" s="214"/>
      <c r="DX263" s="214"/>
      <c r="DY263" s="214"/>
      <c r="DZ263" s="214"/>
      <c r="EA263" s="214"/>
      <c r="EB263" s="214"/>
      <c r="EC263" s="214"/>
      <c r="ED263" s="214"/>
      <c r="EE263" s="214"/>
      <c r="EF263" s="214"/>
      <c r="EG263" s="214"/>
      <c r="EH263" s="214"/>
      <c r="EI263" s="214"/>
      <c r="EJ263" s="214"/>
      <c r="EK263" s="214"/>
      <c r="EL263" s="214"/>
      <c r="EM263" s="214"/>
      <c r="EN263" s="214"/>
      <c r="EO263" s="214"/>
      <c r="EP263" s="214"/>
      <c r="EQ263" s="214"/>
      <c r="ER263" s="214"/>
      <c r="ES263" s="214"/>
      <c r="ET263" s="214"/>
      <c r="EU263" s="214"/>
      <c r="EV263" s="214"/>
      <c r="EW263" s="214"/>
      <c r="EX263" s="214"/>
      <c r="EY263" s="214"/>
      <c r="EZ263" s="214"/>
      <c r="FA263" s="214"/>
      <c r="FB263" s="214"/>
      <c r="FC263" s="214"/>
      <c r="FD263" s="214"/>
      <c r="FE263" s="214"/>
      <c r="FF263" s="214"/>
      <c r="FG263" s="214"/>
      <c r="FH263" s="214"/>
      <c r="FI263" s="214"/>
      <c r="FJ263" s="214"/>
      <c r="FK263" s="214"/>
      <c r="FL263" s="214"/>
      <c r="FM263" s="214"/>
    </row>
    <row r="264" spans="1:169" x14ac:dyDescent="0.25">
      <c r="A264" s="214"/>
      <c r="B264" s="214"/>
      <c r="C264" s="214"/>
      <c r="D264" s="214"/>
      <c r="E264" s="214"/>
      <c r="F264" s="214"/>
      <c r="G264" s="214"/>
      <c r="H264" s="214"/>
      <c r="I264" s="214"/>
      <c r="J264" s="214"/>
      <c r="K264" s="214"/>
      <c r="L264" s="214"/>
      <c r="M264" s="214"/>
      <c r="N264" s="214"/>
      <c r="O264" s="214"/>
      <c r="P264" s="214"/>
      <c r="Q264" s="214"/>
      <c r="R264" s="214"/>
      <c r="S264" s="214"/>
      <c r="T264" s="214"/>
      <c r="U264" s="214"/>
      <c r="V264" s="214"/>
      <c r="W264" s="214"/>
      <c r="X264" s="214"/>
      <c r="Y264" s="214"/>
      <c r="Z264" s="214"/>
      <c r="AA264" s="214"/>
      <c r="AB264" s="214"/>
      <c r="AC264" s="214"/>
      <c r="AD264" s="214"/>
      <c r="AE264" s="214"/>
      <c r="AF264" s="214"/>
      <c r="AG264" s="214"/>
      <c r="AH264" s="214"/>
      <c r="AI264" s="214"/>
      <c r="AJ264" s="214"/>
      <c r="AK264" s="214"/>
      <c r="AL264" s="214"/>
      <c r="AM264" s="214"/>
      <c r="AN264" s="214"/>
      <c r="AO264" s="214"/>
      <c r="AP264" s="214"/>
      <c r="AQ264" s="214"/>
      <c r="AR264" s="214"/>
      <c r="AS264" s="214"/>
      <c r="AT264" s="214"/>
      <c r="AU264" s="214"/>
      <c r="AV264" s="214"/>
      <c r="AW264" s="214"/>
      <c r="AX264" s="214"/>
      <c r="AY264" s="214"/>
      <c r="AZ264" s="214"/>
      <c r="BA264" s="214"/>
      <c r="BB264" s="214"/>
      <c r="BC264" s="214"/>
      <c r="BD264" s="214"/>
      <c r="BE264" s="214"/>
      <c r="BF264" s="214"/>
      <c r="BG264" s="214"/>
      <c r="BH264" s="214"/>
      <c r="BI264" s="214"/>
      <c r="BJ264" s="214"/>
      <c r="BK264" s="214"/>
      <c r="BL264" s="214"/>
      <c r="BM264" s="214"/>
      <c r="BN264" s="214"/>
      <c r="BO264" s="214"/>
      <c r="BP264" s="214"/>
      <c r="BQ264" s="214"/>
      <c r="BR264" s="214"/>
      <c r="BS264" s="214"/>
      <c r="BT264" s="214"/>
      <c r="BU264" s="214"/>
      <c r="BV264" s="214"/>
      <c r="BW264" s="214"/>
      <c r="BX264" s="214"/>
      <c r="BY264" s="214"/>
      <c r="BZ264" s="214"/>
      <c r="CA264" s="214"/>
      <c r="CB264" s="214"/>
      <c r="CC264" s="214"/>
      <c r="CD264" s="214"/>
      <c r="CE264" s="214"/>
      <c r="CF264" s="214"/>
      <c r="CG264" s="214"/>
      <c r="CH264" s="214"/>
      <c r="CI264" s="214"/>
      <c r="CJ264" s="214"/>
      <c r="CK264" s="214"/>
      <c r="CL264" s="214"/>
      <c r="CM264" s="214"/>
      <c r="CN264" s="214"/>
      <c r="CO264" s="214"/>
      <c r="CP264" s="214"/>
      <c r="CQ264" s="214"/>
      <c r="CR264" s="214"/>
      <c r="CS264" s="214"/>
      <c r="CT264" s="214"/>
      <c r="CU264" s="214"/>
      <c r="CV264" s="214"/>
      <c r="CW264" s="214"/>
      <c r="CX264" s="214"/>
      <c r="CY264" s="214"/>
      <c r="CZ264" s="214"/>
      <c r="DA264" s="214"/>
      <c r="DB264" s="214"/>
      <c r="DC264" s="214"/>
      <c r="DD264" s="214"/>
      <c r="DE264" s="214"/>
      <c r="DF264" s="214"/>
      <c r="DG264" s="214"/>
      <c r="DH264" s="214"/>
      <c r="DI264" s="214"/>
      <c r="DJ264" s="214"/>
      <c r="DK264" s="214"/>
      <c r="DL264" s="214"/>
      <c r="DM264" s="214"/>
      <c r="DN264" s="214"/>
      <c r="DO264" s="214"/>
      <c r="DP264" s="214"/>
      <c r="DQ264" s="214"/>
      <c r="DR264" s="214"/>
      <c r="DS264" s="214"/>
      <c r="DT264" s="214"/>
      <c r="DU264" s="214"/>
      <c r="DV264" s="214"/>
      <c r="DW264" s="214"/>
      <c r="DX264" s="214"/>
      <c r="DY264" s="214"/>
      <c r="DZ264" s="214"/>
      <c r="EA264" s="214"/>
      <c r="EB264" s="214"/>
      <c r="EC264" s="214"/>
      <c r="ED264" s="214"/>
      <c r="EE264" s="214"/>
      <c r="EF264" s="214"/>
      <c r="EG264" s="214"/>
      <c r="EH264" s="214"/>
      <c r="EI264" s="214"/>
      <c r="EJ264" s="214"/>
      <c r="EK264" s="214"/>
      <c r="EL264" s="214"/>
      <c r="EM264" s="214"/>
      <c r="EN264" s="214"/>
      <c r="EO264" s="214"/>
      <c r="EP264" s="214"/>
      <c r="EQ264" s="214"/>
      <c r="ER264" s="214"/>
      <c r="ES264" s="214"/>
      <c r="ET264" s="214"/>
      <c r="EU264" s="214"/>
      <c r="EV264" s="214"/>
      <c r="EW264" s="214"/>
      <c r="EX264" s="214"/>
      <c r="EY264" s="214"/>
      <c r="EZ264" s="214"/>
      <c r="FA264" s="214"/>
      <c r="FB264" s="214"/>
      <c r="FC264" s="214"/>
      <c r="FD264" s="214"/>
      <c r="FE264" s="214"/>
      <c r="FF264" s="214"/>
      <c r="FG264" s="214"/>
      <c r="FH264" s="214"/>
      <c r="FI264" s="214"/>
      <c r="FJ264" s="214"/>
      <c r="FK264" s="214"/>
      <c r="FL264" s="214"/>
      <c r="FM264" s="214"/>
    </row>
    <row r="265" spans="1:169" x14ac:dyDescent="0.25">
      <c r="A265" s="214"/>
      <c r="B265" s="214"/>
      <c r="C265" s="214"/>
      <c r="D265" s="214"/>
      <c r="E265" s="214"/>
      <c r="F265" s="214"/>
      <c r="G265" s="214"/>
      <c r="H265" s="214"/>
      <c r="I265" s="214"/>
      <c r="J265" s="214"/>
      <c r="K265" s="214"/>
      <c r="L265" s="214"/>
      <c r="M265" s="214"/>
      <c r="N265" s="214"/>
      <c r="O265" s="214"/>
      <c r="P265" s="214"/>
      <c r="Q265" s="214"/>
      <c r="R265" s="214"/>
      <c r="S265" s="214"/>
      <c r="T265" s="214"/>
      <c r="U265" s="214"/>
      <c r="V265" s="214"/>
      <c r="W265" s="214"/>
      <c r="X265" s="214"/>
      <c r="Y265" s="214"/>
      <c r="Z265" s="214"/>
      <c r="AA265" s="214"/>
      <c r="AB265" s="214"/>
      <c r="AC265" s="214"/>
      <c r="AD265" s="214"/>
      <c r="AE265" s="214"/>
      <c r="AF265" s="214"/>
      <c r="AG265" s="214"/>
      <c r="AH265" s="214"/>
      <c r="AI265" s="214"/>
      <c r="AJ265" s="214"/>
      <c r="AK265" s="214"/>
      <c r="AL265" s="214"/>
      <c r="AM265" s="214"/>
      <c r="AN265" s="214"/>
      <c r="AO265" s="214"/>
      <c r="AP265" s="214"/>
      <c r="AQ265" s="214"/>
      <c r="AR265" s="214"/>
      <c r="AS265" s="214"/>
      <c r="AT265" s="214"/>
      <c r="AU265" s="214"/>
      <c r="AV265" s="214"/>
      <c r="AW265" s="214"/>
      <c r="AX265" s="214"/>
      <c r="AY265" s="214"/>
      <c r="AZ265" s="214"/>
      <c r="BA265" s="214"/>
      <c r="BB265" s="214"/>
      <c r="BC265" s="214"/>
      <c r="BD265" s="214"/>
      <c r="BE265" s="214"/>
      <c r="BF265" s="214"/>
      <c r="BG265" s="214"/>
      <c r="BH265" s="214"/>
      <c r="BI265" s="214"/>
      <c r="BJ265" s="214"/>
      <c r="BK265" s="214"/>
      <c r="BL265" s="214"/>
      <c r="BM265" s="214"/>
      <c r="BN265" s="214"/>
      <c r="BO265" s="214"/>
      <c r="BP265" s="214"/>
      <c r="BQ265" s="214"/>
      <c r="BR265" s="214"/>
      <c r="BS265" s="214"/>
      <c r="BT265" s="214"/>
      <c r="BU265" s="214"/>
      <c r="BV265" s="214"/>
      <c r="BW265" s="214"/>
      <c r="BX265" s="214"/>
      <c r="BY265" s="214"/>
      <c r="BZ265" s="214"/>
      <c r="CA265" s="214"/>
      <c r="CB265" s="214"/>
      <c r="CC265" s="214"/>
      <c r="CD265" s="214"/>
      <c r="CE265" s="214"/>
      <c r="CF265" s="214"/>
      <c r="CG265" s="214"/>
      <c r="CH265" s="214"/>
      <c r="CI265" s="214"/>
      <c r="CJ265" s="214"/>
      <c r="CK265" s="214"/>
      <c r="CL265" s="214"/>
      <c r="CM265" s="214"/>
      <c r="CN265" s="214"/>
      <c r="CO265" s="214"/>
      <c r="CP265" s="214"/>
      <c r="CQ265" s="214"/>
      <c r="CR265" s="214"/>
      <c r="CS265" s="214"/>
      <c r="CT265" s="214"/>
      <c r="CU265" s="214"/>
      <c r="CV265" s="214"/>
      <c r="CW265" s="214"/>
      <c r="CX265" s="214"/>
      <c r="CY265" s="214"/>
      <c r="CZ265" s="214"/>
      <c r="DA265" s="214"/>
      <c r="DB265" s="214"/>
      <c r="DC265" s="214"/>
      <c r="DD265" s="214"/>
      <c r="DE265" s="214"/>
      <c r="DF265" s="214"/>
      <c r="DG265" s="214"/>
      <c r="DH265" s="214"/>
      <c r="DI265" s="214"/>
      <c r="DJ265" s="214"/>
      <c r="DK265" s="214"/>
      <c r="DL265" s="214"/>
      <c r="DM265" s="214"/>
      <c r="DN265" s="214"/>
      <c r="DO265" s="214"/>
      <c r="DP265" s="214"/>
      <c r="DQ265" s="214"/>
      <c r="DR265" s="214"/>
      <c r="DS265" s="214"/>
      <c r="DT265" s="214"/>
      <c r="DU265" s="214"/>
      <c r="DV265" s="214"/>
      <c r="DW265" s="214"/>
      <c r="DX265" s="214"/>
      <c r="DY265" s="214"/>
      <c r="DZ265" s="214"/>
      <c r="EA265" s="214"/>
      <c r="EB265" s="214"/>
      <c r="EC265" s="214"/>
      <c r="ED265" s="214"/>
      <c r="EE265" s="214"/>
      <c r="EF265" s="214"/>
      <c r="EG265" s="214"/>
      <c r="EH265" s="214"/>
      <c r="EI265" s="214"/>
      <c r="EJ265" s="214"/>
      <c r="EK265" s="214"/>
      <c r="EL265" s="214"/>
      <c r="EM265" s="214"/>
      <c r="EN265" s="214"/>
      <c r="EO265" s="214"/>
      <c r="EP265" s="214"/>
      <c r="EQ265" s="214"/>
      <c r="ER265" s="214"/>
      <c r="ES265" s="214"/>
      <c r="ET265" s="214"/>
      <c r="EU265" s="214"/>
      <c r="EV265" s="214"/>
      <c r="EW265" s="214"/>
      <c r="EX265" s="214"/>
      <c r="EY265" s="214"/>
      <c r="EZ265" s="214"/>
      <c r="FA265" s="214"/>
      <c r="FB265" s="214"/>
      <c r="FC265" s="214"/>
      <c r="FD265" s="214"/>
      <c r="FE265" s="214"/>
      <c r="FF265" s="214"/>
      <c r="FG265" s="214"/>
      <c r="FH265" s="214"/>
      <c r="FI265" s="214"/>
      <c r="FJ265" s="214"/>
      <c r="FK265" s="214"/>
      <c r="FL265" s="214"/>
      <c r="FM265" s="214"/>
    </row>
    <row r="266" spans="1:169" x14ac:dyDescent="0.25">
      <c r="A266" s="214"/>
      <c r="B266" s="214"/>
      <c r="C266" s="214"/>
      <c r="D266" s="214"/>
      <c r="E266" s="214"/>
      <c r="F266" s="214"/>
      <c r="G266" s="214"/>
      <c r="H266" s="214"/>
      <c r="I266" s="214"/>
      <c r="J266" s="214"/>
      <c r="K266" s="214"/>
      <c r="L266" s="214"/>
      <c r="M266" s="214"/>
      <c r="N266" s="214"/>
      <c r="O266" s="214"/>
      <c r="P266" s="214"/>
      <c r="Q266" s="214"/>
      <c r="R266" s="214"/>
      <c r="S266" s="214"/>
      <c r="T266" s="214"/>
      <c r="U266" s="214"/>
      <c r="V266" s="214"/>
      <c r="W266" s="214"/>
      <c r="X266" s="214"/>
      <c r="Y266" s="214"/>
      <c r="Z266" s="214"/>
      <c r="AA266" s="214"/>
      <c r="AB266" s="214"/>
      <c r="AC266" s="214"/>
      <c r="AD266" s="214"/>
      <c r="AE266" s="214"/>
      <c r="AF266" s="214"/>
      <c r="AG266" s="214"/>
      <c r="AH266" s="214"/>
      <c r="AI266" s="214"/>
      <c r="AJ266" s="214"/>
      <c r="AK266" s="214"/>
      <c r="AL266" s="214"/>
      <c r="AM266" s="214"/>
      <c r="AN266" s="214"/>
      <c r="AO266" s="214"/>
      <c r="AP266" s="214"/>
      <c r="AQ266" s="214"/>
      <c r="AR266" s="214"/>
      <c r="AS266" s="214"/>
      <c r="AT266" s="214"/>
      <c r="AU266" s="214"/>
      <c r="AV266" s="214"/>
      <c r="AW266" s="214"/>
      <c r="AX266" s="214"/>
      <c r="AY266" s="214"/>
      <c r="AZ266" s="214"/>
      <c r="BA266" s="214"/>
      <c r="BB266" s="214"/>
      <c r="BC266" s="214"/>
      <c r="BD266" s="214"/>
      <c r="BE266" s="214"/>
      <c r="BF266" s="214"/>
      <c r="BG266" s="214"/>
      <c r="BH266" s="214"/>
      <c r="BI266" s="214"/>
      <c r="BJ266" s="214"/>
      <c r="BK266" s="214"/>
      <c r="BL266" s="214"/>
      <c r="BM266" s="214"/>
      <c r="BN266" s="214"/>
      <c r="BO266" s="214"/>
      <c r="BP266" s="214"/>
      <c r="BQ266" s="214"/>
      <c r="BR266" s="214"/>
      <c r="BS266" s="214"/>
      <c r="BT266" s="214"/>
      <c r="BU266" s="214"/>
      <c r="BV266" s="214"/>
      <c r="BW266" s="214"/>
      <c r="BX266" s="214"/>
      <c r="BY266" s="214"/>
      <c r="BZ266" s="214"/>
      <c r="CA266" s="214"/>
      <c r="CB266" s="214"/>
      <c r="CC266" s="214"/>
      <c r="CD266" s="214"/>
      <c r="CE266" s="214"/>
      <c r="CF266" s="214"/>
      <c r="CG266" s="214"/>
      <c r="CH266" s="214"/>
      <c r="CI266" s="214"/>
      <c r="CJ266" s="214"/>
      <c r="CK266" s="214"/>
      <c r="CL266" s="214"/>
      <c r="CM266" s="214"/>
      <c r="CN266" s="214"/>
      <c r="CO266" s="214"/>
      <c r="CP266" s="214"/>
      <c r="CQ266" s="214"/>
      <c r="CR266" s="214"/>
      <c r="CS266" s="214"/>
      <c r="CT266" s="214"/>
      <c r="CU266" s="214"/>
      <c r="CV266" s="214"/>
      <c r="CW266" s="214"/>
      <c r="CX266" s="214"/>
      <c r="CY266" s="214"/>
      <c r="CZ266" s="214"/>
      <c r="DA266" s="214"/>
      <c r="DB266" s="214"/>
      <c r="DC266" s="214"/>
      <c r="DD266" s="214"/>
      <c r="DE266" s="214"/>
      <c r="DF266" s="214"/>
      <c r="DG266" s="214"/>
      <c r="DH266" s="214"/>
      <c r="DI266" s="214"/>
      <c r="DJ266" s="214"/>
      <c r="DK266" s="214"/>
      <c r="DL266" s="214"/>
      <c r="DM266" s="214"/>
      <c r="DN266" s="214"/>
      <c r="DO266" s="214"/>
      <c r="DP266" s="214"/>
      <c r="DQ266" s="214"/>
      <c r="DR266" s="214"/>
      <c r="DS266" s="214"/>
      <c r="DT266" s="214"/>
      <c r="DU266" s="214"/>
      <c r="DV266" s="214"/>
      <c r="DW266" s="214"/>
      <c r="DX266" s="214"/>
      <c r="DY266" s="214"/>
      <c r="DZ266" s="214"/>
      <c r="EA266" s="214"/>
      <c r="EB266" s="214"/>
      <c r="EC266" s="214"/>
      <c r="ED266" s="214"/>
      <c r="EE266" s="214"/>
      <c r="EF266" s="214"/>
      <c r="EG266" s="214"/>
      <c r="EH266" s="214"/>
      <c r="EI266" s="214"/>
      <c r="EJ266" s="214"/>
      <c r="EK266" s="214"/>
      <c r="EL266" s="214"/>
      <c r="EM266" s="214"/>
      <c r="EN266" s="214"/>
      <c r="EO266" s="214"/>
      <c r="EP266" s="214"/>
      <c r="EQ266" s="214"/>
      <c r="ER266" s="214"/>
      <c r="ES266" s="214"/>
      <c r="ET266" s="214"/>
      <c r="EU266" s="214"/>
      <c r="EV266" s="214"/>
      <c r="EW266" s="214"/>
      <c r="EX266" s="214"/>
      <c r="EY266" s="214"/>
      <c r="EZ266" s="214"/>
      <c r="FA266" s="214"/>
      <c r="FB266" s="214"/>
      <c r="FC266" s="214"/>
      <c r="FD266" s="214"/>
      <c r="FE266" s="214"/>
      <c r="FF266" s="214"/>
      <c r="FG266" s="214"/>
      <c r="FH266" s="214"/>
      <c r="FI266" s="214"/>
      <c r="FJ266" s="214"/>
      <c r="FK266" s="214"/>
      <c r="FL266" s="214"/>
      <c r="FM266" s="214"/>
    </row>
    <row r="267" spans="1:169" x14ac:dyDescent="0.25">
      <c r="A267" s="214"/>
      <c r="B267" s="214"/>
      <c r="C267" s="214"/>
      <c r="D267" s="214"/>
      <c r="E267" s="214"/>
      <c r="F267" s="214"/>
      <c r="G267" s="214"/>
      <c r="H267" s="214"/>
      <c r="I267" s="214"/>
      <c r="J267" s="214"/>
      <c r="K267" s="214"/>
      <c r="L267" s="214"/>
      <c r="M267" s="214"/>
      <c r="N267" s="214"/>
      <c r="O267" s="214"/>
      <c r="P267" s="214"/>
      <c r="Q267" s="214"/>
      <c r="R267" s="214"/>
      <c r="S267" s="214"/>
      <c r="T267" s="214"/>
      <c r="U267" s="214"/>
      <c r="V267" s="214"/>
      <c r="W267" s="214"/>
      <c r="X267" s="214"/>
      <c r="Y267" s="214"/>
      <c r="Z267" s="214"/>
      <c r="AA267" s="214"/>
      <c r="AB267" s="214"/>
      <c r="AC267" s="214"/>
      <c r="AD267" s="214"/>
      <c r="AE267" s="214"/>
      <c r="AF267" s="214"/>
      <c r="AG267" s="214"/>
      <c r="AH267" s="214"/>
      <c r="AI267" s="214"/>
      <c r="AJ267" s="214"/>
      <c r="AK267" s="214"/>
      <c r="AL267" s="214"/>
      <c r="AM267" s="214"/>
      <c r="AN267" s="214"/>
      <c r="AO267" s="214"/>
      <c r="AP267" s="214"/>
      <c r="AQ267" s="214"/>
      <c r="AR267" s="214"/>
      <c r="AS267" s="214"/>
      <c r="AT267" s="214"/>
      <c r="AU267" s="214"/>
      <c r="AV267" s="214"/>
      <c r="AW267" s="214"/>
      <c r="AX267" s="214"/>
      <c r="AY267" s="214"/>
      <c r="AZ267" s="214"/>
      <c r="BA267" s="214"/>
      <c r="BB267" s="214"/>
      <c r="BC267" s="214"/>
      <c r="BD267" s="214"/>
      <c r="BE267" s="214"/>
      <c r="BF267" s="214"/>
      <c r="BG267" s="214"/>
      <c r="BH267" s="214"/>
      <c r="BI267" s="214"/>
      <c r="BJ267" s="214"/>
      <c r="BK267" s="214"/>
      <c r="BL267" s="214"/>
      <c r="BM267" s="214"/>
      <c r="BN267" s="214"/>
      <c r="BO267" s="214"/>
      <c r="BP267" s="214"/>
      <c r="BQ267" s="214"/>
      <c r="BR267" s="214"/>
      <c r="BS267" s="214"/>
      <c r="BT267" s="214"/>
      <c r="BU267" s="214"/>
      <c r="BV267" s="214"/>
      <c r="BW267" s="214"/>
      <c r="BX267" s="214"/>
      <c r="BY267" s="214"/>
      <c r="BZ267" s="214"/>
      <c r="CA267" s="214"/>
      <c r="CB267" s="214"/>
      <c r="CC267" s="214"/>
      <c r="CD267" s="214"/>
      <c r="CE267" s="214"/>
      <c r="CF267" s="214"/>
      <c r="CG267" s="214"/>
      <c r="CH267" s="214"/>
      <c r="CI267" s="214"/>
      <c r="CJ267" s="214"/>
      <c r="CK267" s="214"/>
      <c r="CL267" s="214"/>
      <c r="CM267" s="214"/>
      <c r="CN267" s="214"/>
      <c r="CO267" s="214"/>
      <c r="CP267" s="214"/>
      <c r="CQ267" s="214"/>
      <c r="CR267" s="214"/>
      <c r="CS267" s="214"/>
      <c r="CT267" s="214"/>
      <c r="CU267" s="214"/>
      <c r="CV267" s="214"/>
      <c r="CW267" s="214"/>
      <c r="CX267" s="214"/>
      <c r="CY267" s="214"/>
      <c r="CZ267" s="214"/>
      <c r="DA267" s="214"/>
      <c r="DB267" s="214"/>
      <c r="DC267" s="214"/>
      <c r="DD267" s="214"/>
      <c r="DE267" s="214"/>
      <c r="DF267" s="214"/>
      <c r="DG267" s="214"/>
      <c r="DH267" s="214"/>
      <c r="DI267" s="214"/>
      <c r="DJ267" s="214"/>
      <c r="DK267" s="214"/>
      <c r="DL267" s="214"/>
      <c r="DM267" s="214"/>
      <c r="DN267" s="214"/>
      <c r="DO267" s="214"/>
      <c r="DP267" s="214"/>
      <c r="DQ267" s="214"/>
      <c r="DR267" s="214"/>
      <c r="DS267" s="214"/>
      <c r="DT267" s="214"/>
      <c r="DU267" s="214"/>
      <c r="DV267" s="214"/>
      <c r="DW267" s="214"/>
      <c r="DX267" s="214"/>
      <c r="DY267" s="214"/>
      <c r="DZ267" s="214"/>
      <c r="EA267" s="214"/>
      <c r="EB267" s="214"/>
      <c r="EC267" s="214"/>
      <c r="ED267" s="214"/>
      <c r="EE267" s="214"/>
      <c r="EF267" s="214"/>
      <c r="EG267" s="214"/>
      <c r="EH267" s="214"/>
      <c r="EI267" s="214"/>
      <c r="EJ267" s="214"/>
      <c r="EK267" s="214"/>
      <c r="EL267" s="214"/>
      <c r="EM267" s="214"/>
      <c r="EN267" s="214"/>
      <c r="EO267" s="214"/>
      <c r="EP267" s="214"/>
      <c r="EQ267" s="214"/>
      <c r="ER267" s="214"/>
      <c r="ES267" s="214"/>
      <c r="ET267" s="214"/>
      <c r="EU267" s="214"/>
      <c r="EV267" s="214"/>
      <c r="EW267" s="214"/>
      <c r="EX267" s="214"/>
      <c r="EY267" s="214"/>
      <c r="EZ267" s="214"/>
      <c r="FA267" s="214"/>
      <c r="FB267" s="214"/>
      <c r="FC267" s="214"/>
      <c r="FD267" s="214"/>
      <c r="FE267" s="214"/>
      <c r="FF267" s="214"/>
      <c r="FG267" s="214"/>
      <c r="FH267" s="214"/>
      <c r="FI267" s="214"/>
      <c r="FJ267" s="214"/>
      <c r="FK267" s="214"/>
      <c r="FL267" s="214"/>
      <c r="FM267" s="214"/>
    </row>
    <row r="268" spans="1:169" x14ac:dyDescent="0.25">
      <c r="A268" s="214"/>
      <c r="B268" s="214"/>
      <c r="C268" s="214"/>
      <c r="D268" s="214"/>
      <c r="E268" s="214"/>
      <c r="F268" s="214"/>
      <c r="G268" s="214"/>
      <c r="H268" s="214"/>
      <c r="I268" s="214"/>
      <c r="J268" s="214"/>
      <c r="K268" s="214"/>
      <c r="L268" s="214"/>
      <c r="M268" s="214"/>
      <c r="N268" s="214"/>
      <c r="O268" s="214"/>
      <c r="P268" s="214"/>
      <c r="Q268" s="214"/>
      <c r="R268" s="214"/>
      <c r="S268" s="214"/>
      <c r="T268" s="214"/>
      <c r="U268" s="214"/>
      <c r="V268" s="214"/>
      <c r="W268" s="214"/>
      <c r="X268" s="214"/>
      <c r="Y268" s="214"/>
      <c r="Z268" s="214"/>
      <c r="AA268" s="214"/>
      <c r="AB268" s="214"/>
      <c r="AC268" s="214"/>
      <c r="AD268" s="214"/>
      <c r="AE268" s="214"/>
      <c r="AF268" s="214"/>
      <c r="AG268" s="214"/>
      <c r="AH268" s="214"/>
      <c r="AI268" s="214"/>
      <c r="AJ268" s="214"/>
      <c r="AK268" s="214"/>
      <c r="AL268" s="214"/>
      <c r="AM268" s="214"/>
      <c r="AN268" s="214"/>
      <c r="AO268" s="214"/>
      <c r="AP268" s="214"/>
      <c r="AQ268" s="214"/>
      <c r="AR268" s="214"/>
      <c r="AS268" s="214"/>
      <c r="AT268" s="214"/>
      <c r="AU268" s="214"/>
      <c r="AV268" s="214"/>
      <c r="AW268" s="214"/>
      <c r="AX268" s="214"/>
      <c r="AY268" s="214"/>
      <c r="AZ268" s="214"/>
      <c r="BA268" s="214"/>
      <c r="BB268" s="214"/>
      <c r="BC268" s="214"/>
      <c r="BD268" s="214"/>
      <c r="BE268" s="214"/>
      <c r="BF268" s="214"/>
      <c r="BG268" s="214"/>
      <c r="BH268" s="214"/>
      <c r="BI268" s="214"/>
      <c r="BJ268" s="214"/>
      <c r="BK268" s="214"/>
      <c r="BL268" s="214"/>
      <c r="BM268" s="214"/>
      <c r="BN268" s="214"/>
      <c r="BO268" s="214"/>
      <c r="BP268" s="214"/>
      <c r="BQ268" s="214"/>
      <c r="BR268" s="214"/>
      <c r="BS268" s="214"/>
      <c r="BT268" s="214"/>
      <c r="BU268" s="214"/>
      <c r="BV268" s="214"/>
      <c r="BW268" s="214"/>
      <c r="BX268" s="214"/>
      <c r="BY268" s="214"/>
      <c r="BZ268" s="214"/>
      <c r="CA268" s="214"/>
      <c r="CB268" s="214"/>
      <c r="CC268" s="214"/>
      <c r="CD268" s="214"/>
      <c r="CE268" s="214"/>
      <c r="CF268" s="214"/>
      <c r="CG268" s="214"/>
      <c r="CH268" s="214"/>
      <c r="CI268" s="214"/>
      <c r="CJ268" s="214"/>
      <c r="CK268" s="214"/>
      <c r="CL268" s="214"/>
      <c r="CM268" s="214"/>
      <c r="CN268" s="214"/>
      <c r="CO268" s="214"/>
      <c r="CP268" s="214"/>
      <c r="CQ268" s="214"/>
      <c r="CR268" s="214"/>
      <c r="CS268" s="214"/>
      <c r="CT268" s="214"/>
      <c r="CU268" s="214"/>
      <c r="CV268" s="214"/>
      <c r="CW268" s="214"/>
      <c r="CX268" s="214"/>
      <c r="CY268" s="214"/>
      <c r="CZ268" s="214"/>
      <c r="DA268" s="214"/>
      <c r="DB268" s="214"/>
      <c r="DC268" s="214"/>
      <c r="DD268" s="214"/>
      <c r="DE268" s="214"/>
      <c r="DF268" s="214"/>
      <c r="DG268" s="214"/>
      <c r="DH268" s="214"/>
      <c r="DI268" s="214"/>
      <c r="DJ268" s="214"/>
      <c r="DK268" s="214"/>
      <c r="DL268" s="214"/>
      <c r="DM268" s="214"/>
      <c r="DN268" s="214"/>
      <c r="DO268" s="214"/>
      <c r="DP268" s="214"/>
      <c r="DQ268" s="214"/>
      <c r="DR268" s="214"/>
      <c r="DS268" s="214"/>
      <c r="DT268" s="214"/>
      <c r="DU268" s="214"/>
      <c r="DV268" s="214"/>
      <c r="DW268" s="214"/>
      <c r="DX268" s="214"/>
      <c r="DY268" s="214"/>
      <c r="DZ268" s="214"/>
      <c r="EA268" s="214"/>
      <c r="EB268" s="214"/>
      <c r="EC268" s="214"/>
      <c r="ED268" s="214"/>
      <c r="EE268" s="214"/>
      <c r="EF268" s="214"/>
      <c r="EG268" s="214"/>
      <c r="EH268" s="214"/>
      <c r="EI268" s="214"/>
      <c r="EJ268" s="214"/>
      <c r="EK268" s="214"/>
      <c r="EL268" s="214"/>
      <c r="EM268" s="214"/>
      <c r="EN268" s="214"/>
      <c r="EO268" s="214"/>
      <c r="EP268" s="214"/>
      <c r="EQ268" s="214"/>
      <c r="ER268" s="214"/>
      <c r="ES268" s="214"/>
      <c r="ET268" s="214"/>
      <c r="EU268" s="214"/>
      <c r="EV268" s="214"/>
      <c r="EW268" s="214"/>
      <c r="EX268" s="214"/>
      <c r="EY268" s="214"/>
      <c r="EZ268" s="214"/>
      <c r="FA268" s="214"/>
      <c r="FB268" s="214"/>
      <c r="FC268" s="214"/>
      <c r="FD268" s="214"/>
      <c r="FE268" s="214"/>
      <c r="FF268" s="214"/>
      <c r="FG268" s="214"/>
      <c r="FH268" s="214"/>
      <c r="FI268" s="214"/>
      <c r="FJ268" s="214"/>
      <c r="FK268" s="214"/>
      <c r="FL268" s="214"/>
      <c r="FM268" s="214"/>
    </row>
    <row r="269" spans="1:169" x14ac:dyDescent="0.25">
      <c r="A269" s="214"/>
      <c r="B269" s="214"/>
      <c r="C269" s="214"/>
      <c r="D269" s="214"/>
      <c r="E269" s="214"/>
      <c r="F269" s="214"/>
      <c r="G269" s="214"/>
      <c r="H269" s="214"/>
      <c r="I269" s="214"/>
      <c r="J269" s="214"/>
      <c r="K269" s="214"/>
      <c r="L269" s="214"/>
      <c r="M269" s="214"/>
      <c r="N269" s="214"/>
      <c r="O269" s="214"/>
      <c r="P269" s="214"/>
      <c r="Q269" s="214"/>
      <c r="R269" s="214"/>
      <c r="S269" s="214"/>
      <c r="T269" s="214"/>
      <c r="U269" s="214"/>
      <c r="V269" s="214"/>
      <c r="W269" s="214"/>
      <c r="X269" s="214"/>
      <c r="Y269" s="214"/>
      <c r="Z269" s="214"/>
      <c r="AA269" s="214"/>
      <c r="AB269" s="214"/>
      <c r="AC269" s="214"/>
      <c r="AD269" s="214"/>
      <c r="AE269" s="214"/>
      <c r="AF269" s="214"/>
      <c r="AG269" s="214"/>
      <c r="AH269" s="214"/>
      <c r="AI269" s="214"/>
      <c r="AJ269" s="214"/>
      <c r="AK269" s="214"/>
      <c r="AL269" s="214"/>
      <c r="AM269" s="214"/>
      <c r="AN269" s="214"/>
      <c r="AO269" s="214"/>
      <c r="AP269" s="214"/>
      <c r="AQ269" s="214"/>
      <c r="AR269" s="214"/>
      <c r="AS269" s="214"/>
      <c r="AT269" s="214"/>
      <c r="AU269" s="214"/>
      <c r="AV269" s="214"/>
      <c r="AW269" s="214"/>
      <c r="AX269" s="214"/>
      <c r="AY269" s="214"/>
      <c r="AZ269" s="214"/>
      <c r="BA269" s="214"/>
      <c r="BB269" s="214"/>
      <c r="BC269" s="214"/>
      <c r="BD269" s="214"/>
      <c r="BE269" s="214"/>
      <c r="BF269" s="214"/>
      <c r="BG269" s="214"/>
      <c r="BH269" s="214"/>
      <c r="BI269" s="214"/>
      <c r="BJ269" s="214"/>
      <c r="BK269" s="214"/>
      <c r="BL269" s="214"/>
      <c r="BM269" s="214"/>
      <c r="BN269" s="214"/>
      <c r="BO269" s="214"/>
      <c r="BP269" s="214"/>
      <c r="BQ269" s="214"/>
      <c r="BR269" s="214"/>
      <c r="BS269" s="214"/>
      <c r="BT269" s="214"/>
      <c r="BU269" s="214"/>
      <c r="BV269" s="214"/>
      <c r="BW269" s="214"/>
      <c r="BX269" s="214"/>
      <c r="BY269" s="214"/>
      <c r="BZ269" s="214"/>
      <c r="CA269" s="214"/>
      <c r="CB269" s="214"/>
      <c r="CC269" s="214"/>
      <c r="CD269" s="214"/>
      <c r="CE269" s="214"/>
      <c r="CF269" s="214"/>
      <c r="CG269" s="214"/>
      <c r="CH269" s="214"/>
      <c r="CI269" s="214"/>
      <c r="CJ269" s="214"/>
      <c r="CK269" s="214"/>
      <c r="CL269" s="214"/>
      <c r="CM269" s="214"/>
      <c r="CN269" s="214"/>
      <c r="CO269" s="214"/>
      <c r="CP269" s="214"/>
      <c r="CQ269" s="214"/>
      <c r="CR269" s="214"/>
      <c r="CS269" s="214"/>
      <c r="CT269" s="214"/>
      <c r="CU269" s="214"/>
      <c r="CV269" s="214"/>
      <c r="CW269" s="214"/>
      <c r="CX269" s="214"/>
      <c r="CY269" s="214"/>
      <c r="CZ269" s="214"/>
      <c r="DA269" s="214"/>
      <c r="DB269" s="214"/>
      <c r="DC269" s="214"/>
      <c r="DD269" s="214"/>
      <c r="DE269" s="214"/>
      <c r="DF269" s="214"/>
      <c r="DG269" s="214"/>
      <c r="DH269" s="214"/>
      <c r="DI269" s="214"/>
      <c r="DJ269" s="214"/>
      <c r="DK269" s="214"/>
      <c r="DL269" s="214"/>
      <c r="DM269" s="214"/>
      <c r="DN269" s="214"/>
      <c r="DO269" s="214"/>
      <c r="DP269" s="214"/>
      <c r="DQ269" s="214"/>
      <c r="DR269" s="214"/>
      <c r="DS269" s="214"/>
      <c r="DT269" s="214"/>
      <c r="DU269" s="214"/>
      <c r="DV269" s="214"/>
      <c r="DW269" s="214"/>
      <c r="DX269" s="214"/>
      <c r="DY269" s="214"/>
      <c r="DZ269" s="214"/>
      <c r="EA269" s="214"/>
      <c r="EB269" s="214"/>
      <c r="EC269" s="214"/>
      <c r="ED269" s="214"/>
      <c r="EE269" s="214"/>
      <c r="EF269" s="214"/>
      <c r="EG269" s="214"/>
      <c r="EH269" s="214"/>
      <c r="EI269" s="214"/>
      <c r="EJ269" s="214"/>
      <c r="EK269" s="214"/>
      <c r="EL269" s="214"/>
      <c r="EM269" s="214"/>
      <c r="EN269" s="214"/>
      <c r="EO269" s="214"/>
      <c r="EP269" s="214"/>
      <c r="EQ269" s="214"/>
      <c r="ER269" s="214"/>
      <c r="ES269" s="214"/>
      <c r="ET269" s="214"/>
      <c r="EU269" s="214"/>
      <c r="EV269" s="214"/>
      <c r="EW269" s="214"/>
      <c r="EX269" s="214"/>
      <c r="EY269" s="214"/>
      <c r="EZ269" s="214"/>
      <c r="FA269" s="214"/>
      <c r="FB269" s="214"/>
      <c r="FC269" s="214"/>
      <c r="FD269" s="214"/>
      <c r="FE269" s="214"/>
      <c r="FF269" s="214"/>
      <c r="FG269" s="214"/>
      <c r="FH269" s="214"/>
      <c r="FI269" s="214"/>
      <c r="FJ269" s="214"/>
      <c r="FK269" s="214"/>
      <c r="FL269" s="214"/>
      <c r="FM269" s="214"/>
    </row>
    <row r="270" spans="1:169" x14ac:dyDescent="0.25">
      <c r="A270" s="214"/>
      <c r="B270" s="214"/>
      <c r="C270" s="214"/>
      <c r="D270" s="214"/>
      <c r="E270" s="214"/>
      <c r="F270" s="214"/>
      <c r="G270" s="214"/>
      <c r="H270" s="214"/>
      <c r="I270" s="214"/>
      <c r="J270" s="214"/>
      <c r="K270" s="214"/>
      <c r="L270" s="214"/>
      <c r="M270" s="214"/>
      <c r="N270" s="214"/>
      <c r="O270" s="214"/>
      <c r="P270" s="214"/>
      <c r="Q270" s="214"/>
      <c r="R270" s="214"/>
      <c r="S270" s="214"/>
      <c r="T270" s="214"/>
      <c r="U270" s="214"/>
      <c r="V270" s="214"/>
      <c r="W270" s="214"/>
      <c r="X270" s="214"/>
      <c r="Y270" s="214"/>
      <c r="Z270" s="214"/>
      <c r="AA270" s="214"/>
      <c r="AB270" s="214"/>
      <c r="AC270" s="214"/>
      <c r="AD270" s="214"/>
      <c r="AE270" s="214"/>
      <c r="AF270" s="214"/>
      <c r="AG270" s="214"/>
      <c r="AH270" s="214"/>
      <c r="AI270" s="214"/>
      <c r="AJ270" s="214"/>
      <c r="AK270" s="214"/>
      <c r="AL270" s="214"/>
      <c r="AM270" s="214"/>
      <c r="AN270" s="214"/>
      <c r="AO270" s="214"/>
      <c r="AP270" s="214"/>
      <c r="AQ270" s="214"/>
      <c r="AR270" s="214"/>
      <c r="AS270" s="214"/>
      <c r="AT270" s="214"/>
      <c r="AU270" s="214"/>
      <c r="AV270" s="214"/>
      <c r="AW270" s="214"/>
      <c r="AX270" s="214"/>
      <c r="AY270" s="214"/>
      <c r="AZ270" s="214"/>
      <c r="BA270" s="214"/>
      <c r="BB270" s="214"/>
      <c r="BC270" s="214"/>
      <c r="BD270" s="214"/>
      <c r="BE270" s="214"/>
      <c r="BF270" s="214"/>
      <c r="BG270" s="214"/>
      <c r="BH270" s="214"/>
      <c r="BI270" s="214"/>
      <c r="BJ270" s="214"/>
      <c r="BK270" s="214"/>
      <c r="BL270" s="214"/>
      <c r="BM270" s="214"/>
      <c r="BN270" s="214"/>
      <c r="BO270" s="214"/>
      <c r="BP270" s="214"/>
      <c r="BQ270" s="214"/>
      <c r="BR270" s="214"/>
      <c r="BS270" s="214"/>
      <c r="BT270" s="214"/>
      <c r="BU270" s="214"/>
      <c r="BV270" s="214"/>
      <c r="BW270" s="214"/>
      <c r="BX270" s="214"/>
      <c r="BY270" s="214"/>
      <c r="BZ270" s="214"/>
      <c r="CA270" s="214"/>
      <c r="CB270" s="214"/>
      <c r="CC270" s="214"/>
      <c r="CD270" s="214"/>
      <c r="CE270" s="214"/>
      <c r="CF270" s="214"/>
      <c r="CG270" s="214"/>
      <c r="CH270" s="214"/>
      <c r="CI270" s="214"/>
      <c r="CJ270" s="214"/>
      <c r="CK270" s="214"/>
      <c r="CL270" s="214"/>
      <c r="CM270" s="214"/>
      <c r="CN270" s="214"/>
      <c r="CO270" s="214"/>
      <c r="CP270" s="214"/>
      <c r="CQ270" s="214"/>
      <c r="CR270" s="214"/>
      <c r="CS270" s="214"/>
      <c r="CT270" s="214"/>
      <c r="CU270" s="214"/>
      <c r="CV270" s="214"/>
      <c r="CW270" s="214"/>
      <c r="CX270" s="214"/>
      <c r="CY270" s="214"/>
      <c r="CZ270" s="214"/>
      <c r="DA270" s="214"/>
      <c r="DB270" s="214"/>
      <c r="DC270" s="214"/>
      <c r="DD270" s="214"/>
      <c r="DE270" s="214"/>
      <c r="DF270" s="214"/>
      <c r="DG270" s="214"/>
      <c r="DH270" s="214"/>
      <c r="DI270" s="214"/>
      <c r="DJ270" s="214"/>
      <c r="DK270" s="214"/>
      <c r="DL270" s="214"/>
      <c r="DM270" s="214"/>
      <c r="DN270" s="214"/>
      <c r="DO270" s="214"/>
      <c r="DP270" s="214"/>
      <c r="DQ270" s="214"/>
      <c r="DR270" s="214"/>
      <c r="DS270" s="214"/>
      <c r="DT270" s="214"/>
      <c r="DU270" s="214"/>
      <c r="DV270" s="214"/>
      <c r="DW270" s="214"/>
      <c r="DX270" s="214"/>
      <c r="DY270" s="214"/>
      <c r="DZ270" s="214"/>
      <c r="EA270" s="214"/>
      <c r="EB270" s="214"/>
      <c r="EC270" s="214"/>
      <c r="ED270" s="214"/>
      <c r="EE270" s="214"/>
      <c r="EF270" s="214"/>
      <c r="EG270" s="214"/>
      <c r="EH270" s="214"/>
      <c r="EI270" s="214"/>
      <c r="EJ270" s="214"/>
      <c r="EK270" s="214"/>
      <c r="EL270" s="214"/>
      <c r="EM270" s="214"/>
      <c r="EN270" s="214"/>
      <c r="EO270" s="214"/>
      <c r="EP270" s="214"/>
      <c r="EQ270" s="214"/>
      <c r="ER270" s="214"/>
      <c r="ES270" s="214"/>
      <c r="ET270" s="214"/>
      <c r="EU270" s="214"/>
      <c r="EV270" s="214"/>
      <c r="EW270" s="214"/>
      <c r="EX270" s="214"/>
      <c r="EY270" s="214"/>
      <c r="EZ270" s="214"/>
      <c r="FA270" s="214"/>
      <c r="FB270" s="214"/>
      <c r="FC270" s="214"/>
      <c r="FD270" s="214"/>
      <c r="FE270" s="214"/>
      <c r="FF270" s="214"/>
      <c r="FG270" s="214"/>
      <c r="FH270" s="214"/>
      <c r="FI270" s="214"/>
      <c r="FJ270" s="214"/>
      <c r="FK270" s="214"/>
      <c r="FL270" s="214"/>
      <c r="FM270" s="214"/>
    </row>
    <row r="271" spans="1:169" x14ac:dyDescent="0.25">
      <c r="A271" s="214"/>
      <c r="B271" s="214"/>
      <c r="C271" s="214"/>
      <c r="D271" s="214"/>
      <c r="E271" s="214"/>
      <c r="F271" s="214"/>
      <c r="G271" s="214"/>
      <c r="H271" s="214"/>
      <c r="I271" s="214"/>
      <c r="J271" s="214"/>
      <c r="K271" s="214"/>
      <c r="L271" s="214"/>
      <c r="M271" s="214"/>
      <c r="N271" s="214"/>
      <c r="O271" s="214"/>
      <c r="P271" s="214"/>
      <c r="Q271" s="214"/>
      <c r="R271" s="214"/>
      <c r="S271" s="214"/>
      <c r="T271" s="214"/>
      <c r="U271" s="214"/>
      <c r="V271" s="214"/>
      <c r="W271" s="214"/>
      <c r="X271" s="214"/>
      <c r="Y271" s="214"/>
      <c r="Z271" s="214"/>
      <c r="AA271" s="214"/>
      <c r="AB271" s="214"/>
      <c r="AC271" s="214"/>
      <c r="AD271" s="214"/>
      <c r="AE271" s="214"/>
      <c r="AF271" s="214"/>
      <c r="AG271" s="214"/>
      <c r="AH271" s="214"/>
      <c r="AI271" s="214"/>
      <c r="AJ271" s="214"/>
      <c r="AK271" s="214"/>
      <c r="AL271" s="214"/>
      <c r="AM271" s="214"/>
      <c r="AN271" s="214"/>
      <c r="AO271" s="214"/>
      <c r="AP271" s="214"/>
      <c r="AQ271" s="214"/>
      <c r="AR271" s="214"/>
      <c r="AS271" s="214"/>
      <c r="AT271" s="214"/>
      <c r="AU271" s="214"/>
      <c r="AV271" s="214"/>
      <c r="AW271" s="214"/>
      <c r="AX271" s="214"/>
      <c r="AY271" s="214"/>
      <c r="AZ271" s="214"/>
      <c r="BA271" s="214"/>
      <c r="BB271" s="214"/>
      <c r="BC271" s="214"/>
      <c r="BD271" s="214"/>
      <c r="BE271" s="214"/>
      <c r="BF271" s="214"/>
      <c r="BG271" s="214"/>
      <c r="BH271" s="214"/>
      <c r="BI271" s="214"/>
      <c r="BJ271" s="214"/>
      <c r="BK271" s="214"/>
      <c r="BL271" s="214"/>
      <c r="BM271" s="214"/>
      <c r="BN271" s="214"/>
      <c r="BO271" s="214"/>
      <c r="BP271" s="214"/>
      <c r="BQ271" s="214"/>
      <c r="BR271" s="214"/>
      <c r="BS271" s="214"/>
      <c r="BT271" s="214"/>
      <c r="BU271" s="214"/>
      <c r="BV271" s="214"/>
      <c r="BW271" s="214"/>
      <c r="BX271" s="214"/>
      <c r="BY271" s="214"/>
      <c r="BZ271" s="214"/>
      <c r="CA271" s="214"/>
      <c r="CB271" s="214"/>
      <c r="CC271" s="214"/>
      <c r="CD271" s="214"/>
      <c r="CE271" s="214"/>
      <c r="CF271" s="214"/>
      <c r="CG271" s="214"/>
      <c r="CH271" s="214"/>
      <c r="CI271" s="214"/>
      <c r="CJ271" s="214"/>
      <c r="CK271" s="214"/>
      <c r="CL271" s="214"/>
      <c r="CM271" s="214"/>
      <c r="CN271" s="214"/>
      <c r="CO271" s="214"/>
      <c r="CP271" s="214"/>
      <c r="CQ271" s="214"/>
      <c r="CR271" s="214"/>
      <c r="CS271" s="214"/>
      <c r="CT271" s="214"/>
      <c r="CU271" s="214"/>
      <c r="CV271" s="214"/>
      <c r="CW271" s="214"/>
      <c r="CX271" s="214"/>
      <c r="CY271" s="214"/>
      <c r="CZ271" s="214"/>
      <c r="DA271" s="214"/>
      <c r="DB271" s="214"/>
      <c r="DC271" s="214"/>
      <c r="DD271" s="214"/>
      <c r="DE271" s="214"/>
      <c r="DF271" s="214"/>
      <c r="DG271" s="214"/>
      <c r="DH271" s="214"/>
      <c r="DI271" s="214"/>
      <c r="DJ271" s="214"/>
      <c r="DK271" s="214"/>
      <c r="DL271" s="214"/>
      <c r="DM271" s="214"/>
      <c r="DN271" s="214"/>
      <c r="DO271" s="214"/>
      <c r="DP271" s="214"/>
      <c r="DQ271" s="214"/>
      <c r="DR271" s="214"/>
      <c r="DS271" s="214"/>
      <c r="DT271" s="214"/>
      <c r="DU271" s="214"/>
      <c r="DV271" s="214"/>
      <c r="DW271" s="214"/>
      <c r="DX271" s="214"/>
      <c r="DY271" s="214"/>
      <c r="DZ271" s="214"/>
      <c r="EA271" s="214"/>
      <c r="EB271" s="214"/>
      <c r="EC271" s="214"/>
      <c r="ED271" s="214"/>
      <c r="EE271" s="214"/>
      <c r="EF271" s="214"/>
      <c r="EG271" s="214"/>
      <c r="EH271" s="214"/>
      <c r="EI271" s="214"/>
      <c r="EJ271" s="214"/>
      <c r="EK271" s="214"/>
      <c r="EL271" s="214"/>
      <c r="EM271" s="214"/>
      <c r="EN271" s="214"/>
      <c r="EO271" s="214"/>
      <c r="EP271" s="214"/>
      <c r="EQ271" s="214"/>
      <c r="ER271" s="214"/>
      <c r="ES271" s="214"/>
      <c r="ET271" s="214"/>
      <c r="EU271" s="214"/>
      <c r="EV271" s="214"/>
      <c r="EW271" s="214"/>
      <c r="EX271" s="214"/>
      <c r="EY271" s="214"/>
      <c r="EZ271" s="214"/>
      <c r="FA271" s="214"/>
      <c r="FB271" s="214"/>
      <c r="FC271" s="214"/>
      <c r="FD271" s="214"/>
      <c r="FE271" s="214"/>
      <c r="FF271" s="214"/>
      <c r="FG271" s="214"/>
      <c r="FH271" s="214"/>
      <c r="FI271" s="214"/>
      <c r="FJ271" s="214"/>
      <c r="FK271" s="214"/>
      <c r="FL271" s="214"/>
      <c r="FM271" s="214"/>
    </row>
    <row r="272" spans="1:169" x14ac:dyDescent="0.25">
      <c r="A272" s="214"/>
      <c r="B272" s="214"/>
      <c r="C272" s="214"/>
      <c r="D272" s="214"/>
      <c r="E272" s="214"/>
      <c r="F272" s="214"/>
      <c r="G272" s="214"/>
      <c r="H272" s="214"/>
      <c r="I272" s="214"/>
      <c r="J272" s="214"/>
      <c r="K272" s="214"/>
      <c r="L272" s="214"/>
      <c r="M272" s="214"/>
      <c r="N272" s="214"/>
      <c r="O272" s="214"/>
      <c r="P272" s="214"/>
      <c r="Q272" s="214"/>
      <c r="R272" s="214"/>
      <c r="S272" s="214"/>
      <c r="T272" s="214"/>
      <c r="U272" s="214"/>
      <c r="V272" s="214"/>
      <c r="W272" s="214"/>
      <c r="X272" s="214"/>
      <c r="Y272" s="214"/>
      <c r="Z272" s="214"/>
      <c r="AA272" s="214"/>
      <c r="AB272" s="214"/>
      <c r="AC272" s="214"/>
      <c r="AD272" s="214"/>
      <c r="AE272" s="214"/>
      <c r="AF272" s="214"/>
      <c r="AG272" s="214"/>
      <c r="AH272" s="214"/>
      <c r="AI272" s="214"/>
      <c r="AJ272" s="214"/>
      <c r="AK272" s="214"/>
      <c r="AL272" s="214"/>
      <c r="AM272" s="214"/>
      <c r="AN272" s="214"/>
      <c r="AO272" s="214"/>
      <c r="AP272" s="214"/>
      <c r="AQ272" s="214"/>
      <c r="AR272" s="214"/>
      <c r="AS272" s="214"/>
      <c r="AT272" s="214"/>
      <c r="AU272" s="214"/>
      <c r="AV272" s="214"/>
      <c r="AW272" s="214"/>
      <c r="AX272" s="214"/>
      <c r="AY272" s="214"/>
      <c r="AZ272" s="214"/>
      <c r="BA272" s="214"/>
      <c r="BB272" s="214"/>
      <c r="BC272" s="214"/>
      <c r="BD272" s="214"/>
      <c r="BE272" s="214"/>
      <c r="BF272" s="214"/>
      <c r="BG272" s="214"/>
      <c r="BH272" s="214"/>
      <c r="BI272" s="214"/>
      <c r="BJ272" s="214"/>
      <c r="BK272" s="214"/>
      <c r="BL272" s="214"/>
      <c r="BM272" s="214"/>
      <c r="BN272" s="214"/>
      <c r="BO272" s="214"/>
      <c r="BP272" s="214"/>
      <c r="BQ272" s="214"/>
      <c r="BR272" s="214"/>
      <c r="BS272" s="214"/>
      <c r="BT272" s="214"/>
      <c r="BU272" s="214"/>
      <c r="BV272" s="214"/>
      <c r="BW272" s="214"/>
      <c r="BX272" s="214"/>
      <c r="BY272" s="214"/>
      <c r="BZ272" s="214"/>
      <c r="CA272" s="214"/>
      <c r="CB272" s="214"/>
      <c r="CC272" s="214"/>
      <c r="CD272" s="214"/>
      <c r="CE272" s="214"/>
      <c r="CF272" s="214"/>
      <c r="CG272" s="214"/>
      <c r="CH272" s="214"/>
      <c r="CI272" s="214"/>
      <c r="CJ272" s="214"/>
      <c r="CK272" s="214"/>
      <c r="CL272" s="214"/>
      <c r="CM272" s="214"/>
      <c r="CN272" s="214"/>
      <c r="CO272" s="214"/>
      <c r="CP272" s="214"/>
      <c r="CQ272" s="214"/>
      <c r="CR272" s="214"/>
      <c r="CS272" s="214"/>
      <c r="CT272" s="214"/>
      <c r="CU272" s="214"/>
      <c r="CV272" s="214"/>
      <c r="CW272" s="214"/>
      <c r="CX272" s="214"/>
      <c r="CY272" s="214"/>
      <c r="CZ272" s="214"/>
      <c r="DA272" s="214"/>
      <c r="DB272" s="214"/>
      <c r="DC272" s="214"/>
      <c r="DD272" s="214"/>
      <c r="DE272" s="214"/>
      <c r="DF272" s="214"/>
      <c r="DG272" s="214"/>
      <c r="DH272" s="214"/>
      <c r="DI272" s="214"/>
      <c r="DJ272" s="214"/>
      <c r="DK272" s="214"/>
      <c r="DL272" s="214"/>
      <c r="DM272" s="214"/>
      <c r="DN272" s="214"/>
      <c r="DO272" s="214"/>
      <c r="DP272" s="214"/>
      <c r="DQ272" s="214"/>
      <c r="DR272" s="214"/>
      <c r="DS272" s="214"/>
      <c r="DT272" s="214"/>
      <c r="DU272" s="214"/>
      <c r="DV272" s="214"/>
      <c r="DW272" s="214"/>
      <c r="DX272" s="214"/>
      <c r="DY272" s="214"/>
      <c r="DZ272" s="214"/>
      <c r="EA272" s="214"/>
      <c r="EB272" s="214"/>
      <c r="EC272" s="214"/>
      <c r="ED272" s="214"/>
      <c r="EE272" s="214"/>
      <c r="EF272" s="214"/>
      <c r="EG272" s="214"/>
      <c r="EH272" s="214"/>
      <c r="EI272" s="214"/>
      <c r="EJ272" s="214"/>
      <c r="EK272" s="214"/>
      <c r="EL272" s="214"/>
      <c r="EM272" s="214"/>
      <c r="EN272" s="214"/>
      <c r="EO272" s="214"/>
      <c r="EP272" s="214"/>
      <c r="EQ272" s="214"/>
      <c r="ER272" s="214"/>
      <c r="ES272" s="214"/>
      <c r="ET272" s="214"/>
      <c r="EU272" s="214"/>
      <c r="EV272" s="214"/>
      <c r="EW272" s="214"/>
      <c r="EX272" s="214"/>
      <c r="EY272" s="214"/>
      <c r="EZ272" s="214"/>
      <c r="FA272" s="214"/>
      <c r="FB272" s="214"/>
      <c r="FC272" s="214"/>
      <c r="FD272" s="214"/>
      <c r="FE272" s="214"/>
      <c r="FF272" s="214"/>
      <c r="FG272" s="214"/>
      <c r="FH272" s="214"/>
      <c r="FI272" s="214"/>
      <c r="FJ272" s="214"/>
      <c r="FK272" s="214"/>
      <c r="FL272" s="214"/>
      <c r="FM272" s="214"/>
    </row>
    <row r="273" spans="1:169" x14ac:dyDescent="0.25">
      <c r="A273" s="214"/>
      <c r="B273" s="214"/>
      <c r="C273" s="214"/>
      <c r="D273" s="214"/>
      <c r="E273" s="214"/>
      <c r="F273" s="214"/>
      <c r="G273" s="214"/>
      <c r="H273" s="214"/>
      <c r="I273" s="214"/>
      <c r="J273" s="214"/>
      <c r="K273" s="214"/>
      <c r="L273" s="214"/>
      <c r="M273" s="214"/>
      <c r="N273" s="214"/>
      <c r="O273" s="214"/>
      <c r="P273" s="214"/>
      <c r="Q273" s="214"/>
      <c r="R273" s="214"/>
      <c r="S273" s="214"/>
      <c r="T273" s="214"/>
      <c r="U273" s="214"/>
      <c r="V273" s="214"/>
      <c r="W273" s="214"/>
      <c r="X273" s="214"/>
      <c r="Y273" s="214"/>
      <c r="Z273" s="214"/>
      <c r="AA273" s="214"/>
      <c r="AB273" s="214"/>
      <c r="AC273" s="214"/>
      <c r="AD273" s="214"/>
      <c r="AE273" s="214"/>
      <c r="AF273" s="214"/>
      <c r="AG273" s="214"/>
      <c r="AH273" s="214"/>
      <c r="AI273" s="214"/>
      <c r="AJ273" s="214"/>
      <c r="AK273" s="214"/>
      <c r="AL273" s="214"/>
      <c r="AM273" s="214"/>
      <c r="AN273" s="214"/>
      <c r="AO273" s="214"/>
      <c r="AP273" s="214"/>
      <c r="AQ273" s="214"/>
      <c r="AR273" s="214"/>
      <c r="AS273" s="214"/>
      <c r="AT273" s="214"/>
      <c r="AU273" s="214"/>
      <c r="AV273" s="214"/>
      <c r="AW273" s="214"/>
      <c r="AX273" s="214"/>
      <c r="AY273" s="214"/>
      <c r="AZ273" s="214"/>
      <c r="BA273" s="214"/>
      <c r="BB273" s="214"/>
      <c r="BC273" s="214"/>
      <c r="BD273" s="214"/>
      <c r="BE273" s="214"/>
      <c r="BF273" s="214"/>
      <c r="BG273" s="214"/>
      <c r="BH273" s="214"/>
      <c r="BI273" s="214"/>
      <c r="BJ273" s="214"/>
      <c r="BK273" s="214"/>
      <c r="BL273" s="214"/>
      <c r="BM273" s="214"/>
      <c r="BN273" s="214"/>
      <c r="BO273" s="214"/>
      <c r="BP273" s="214"/>
      <c r="BQ273" s="214"/>
      <c r="BR273" s="214"/>
      <c r="BS273" s="214"/>
      <c r="BT273" s="214"/>
      <c r="BU273" s="214"/>
      <c r="BV273" s="214"/>
      <c r="BW273" s="214"/>
      <c r="BX273" s="214"/>
      <c r="BY273" s="214"/>
      <c r="BZ273" s="214"/>
      <c r="CA273" s="214"/>
      <c r="CB273" s="214"/>
      <c r="CC273" s="214"/>
      <c r="CD273" s="214"/>
      <c r="CE273" s="214"/>
      <c r="CF273" s="214"/>
      <c r="CG273" s="214"/>
      <c r="CH273" s="214"/>
      <c r="CI273" s="214"/>
      <c r="CJ273" s="214"/>
      <c r="CK273" s="214"/>
      <c r="CL273" s="214"/>
      <c r="CM273" s="214"/>
      <c r="CN273" s="214"/>
      <c r="CO273" s="214"/>
      <c r="CP273" s="214"/>
      <c r="CQ273" s="214"/>
      <c r="CR273" s="214"/>
      <c r="CS273" s="214"/>
      <c r="CT273" s="214"/>
      <c r="CU273" s="214"/>
      <c r="CV273" s="214"/>
      <c r="CW273" s="214"/>
      <c r="CX273" s="214"/>
      <c r="CY273" s="214"/>
      <c r="CZ273" s="214"/>
      <c r="DA273" s="214"/>
      <c r="DB273" s="214"/>
      <c r="DC273" s="214"/>
      <c r="DD273" s="214"/>
      <c r="DE273" s="214"/>
      <c r="DF273" s="214"/>
      <c r="DG273" s="214"/>
      <c r="DH273" s="214"/>
      <c r="DI273" s="214"/>
      <c r="DJ273" s="214"/>
      <c r="DK273" s="214"/>
      <c r="DL273" s="214"/>
      <c r="DM273" s="214"/>
      <c r="DN273" s="214"/>
      <c r="DO273" s="214"/>
      <c r="DP273" s="214"/>
      <c r="DQ273" s="214"/>
      <c r="DR273" s="214"/>
      <c r="DS273" s="214"/>
      <c r="DT273" s="214"/>
      <c r="DU273" s="214"/>
      <c r="DV273" s="214"/>
      <c r="DW273" s="214"/>
      <c r="DX273" s="214"/>
      <c r="DY273" s="214"/>
      <c r="DZ273" s="214"/>
      <c r="EA273" s="214"/>
      <c r="EB273" s="214"/>
      <c r="EC273" s="214"/>
      <c r="ED273" s="214"/>
      <c r="EE273" s="214"/>
      <c r="EF273" s="214"/>
      <c r="EG273" s="214"/>
      <c r="EH273" s="214"/>
      <c r="EI273" s="214"/>
      <c r="EJ273" s="214"/>
      <c r="EK273" s="214"/>
      <c r="EL273" s="214"/>
      <c r="EM273" s="214"/>
      <c r="EN273" s="214"/>
      <c r="EO273" s="214"/>
      <c r="EP273" s="214"/>
      <c r="EQ273" s="214"/>
      <c r="ER273" s="214"/>
      <c r="ES273" s="214"/>
      <c r="ET273" s="214"/>
      <c r="EU273" s="214"/>
      <c r="EV273" s="214"/>
      <c r="EW273" s="214"/>
      <c r="EX273" s="214"/>
      <c r="EY273" s="214"/>
      <c r="EZ273" s="214"/>
      <c r="FA273" s="214"/>
      <c r="FB273" s="214"/>
      <c r="FC273" s="214"/>
      <c r="FD273" s="214"/>
      <c r="FE273" s="214"/>
      <c r="FF273" s="214"/>
      <c r="FG273" s="214"/>
      <c r="FH273" s="214"/>
      <c r="FI273" s="214"/>
      <c r="FJ273" s="214"/>
      <c r="FK273" s="214"/>
      <c r="FL273" s="214"/>
      <c r="FM273" s="214"/>
    </row>
    <row r="274" spans="1:169" x14ac:dyDescent="0.25">
      <c r="A274" s="214"/>
      <c r="B274" s="214"/>
      <c r="C274" s="214"/>
      <c r="D274" s="214"/>
      <c r="E274" s="214"/>
      <c r="F274" s="214"/>
      <c r="G274" s="214"/>
      <c r="H274" s="214"/>
      <c r="I274" s="214"/>
      <c r="J274" s="214"/>
      <c r="K274" s="214"/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  <c r="Y274" s="214"/>
      <c r="Z274" s="214"/>
      <c r="AA274" s="214"/>
      <c r="AB274" s="214"/>
      <c r="AC274" s="214"/>
      <c r="AD274" s="214"/>
      <c r="AE274" s="214"/>
      <c r="AF274" s="214"/>
      <c r="AG274" s="214"/>
      <c r="AH274" s="214"/>
      <c r="AI274" s="214"/>
      <c r="AJ274" s="214"/>
      <c r="AK274" s="214"/>
      <c r="AL274" s="214"/>
      <c r="AM274" s="214"/>
      <c r="AN274" s="214"/>
      <c r="AO274" s="214"/>
      <c r="AP274" s="214"/>
      <c r="AQ274" s="214"/>
      <c r="AR274" s="214"/>
      <c r="AS274" s="214"/>
      <c r="AT274" s="214"/>
      <c r="AU274" s="214"/>
      <c r="AV274" s="214"/>
      <c r="AW274" s="214"/>
      <c r="AX274" s="214"/>
      <c r="AY274" s="214"/>
      <c r="AZ274" s="214"/>
      <c r="BA274" s="214"/>
      <c r="BB274" s="214"/>
      <c r="BC274" s="214"/>
      <c r="BD274" s="214"/>
      <c r="BE274" s="214"/>
      <c r="BF274" s="214"/>
      <c r="BG274" s="214"/>
      <c r="BH274" s="214"/>
      <c r="BI274" s="214"/>
      <c r="BJ274" s="214"/>
      <c r="BK274" s="214"/>
      <c r="BL274" s="214"/>
      <c r="BM274" s="214"/>
      <c r="BN274" s="214"/>
      <c r="BO274" s="214"/>
      <c r="BP274" s="214"/>
      <c r="BQ274" s="214"/>
      <c r="BR274" s="214"/>
      <c r="BS274" s="214"/>
      <c r="BT274" s="214"/>
      <c r="BU274" s="214"/>
      <c r="BV274" s="214"/>
      <c r="BW274" s="214"/>
      <c r="BX274" s="214"/>
      <c r="BY274" s="214"/>
      <c r="BZ274" s="214"/>
      <c r="CA274" s="214"/>
      <c r="CB274" s="214"/>
      <c r="CC274" s="214"/>
      <c r="CD274" s="214"/>
      <c r="CE274" s="214"/>
      <c r="CF274" s="214"/>
      <c r="CG274" s="214"/>
      <c r="CH274" s="214"/>
      <c r="CI274" s="214"/>
      <c r="CJ274" s="214"/>
      <c r="CK274" s="214"/>
      <c r="CL274" s="214"/>
      <c r="CM274" s="214"/>
      <c r="CN274" s="214"/>
      <c r="CO274" s="214"/>
      <c r="CP274" s="214"/>
      <c r="CQ274" s="214"/>
      <c r="CR274" s="214"/>
      <c r="CS274" s="214"/>
      <c r="CT274" s="214"/>
      <c r="CU274" s="214"/>
      <c r="CV274" s="214"/>
      <c r="CW274" s="214"/>
      <c r="CX274" s="214"/>
      <c r="CY274" s="214"/>
      <c r="CZ274" s="214"/>
      <c r="DA274" s="214"/>
      <c r="DB274" s="214"/>
      <c r="DC274" s="214"/>
      <c r="DD274" s="214"/>
      <c r="DE274" s="214"/>
      <c r="DF274" s="214"/>
      <c r="DG274" s="214"/>
      <c r="DH274" s="214"/>
      <c r="DI274" s="214"/>
      <c r="DJ274" s="214"/>
      <c r="DK274" s="214"/>
      <c r="DL274" s="214"/>
      <c r="DM274" s="214"/>
      <c r="DN274" s="214"/>
      <c r="DO274" s="214"/>
      <c r="DP274" s="214"/>
      <c r="DQ274" s="214"/>
      <c r="DR274" s="214"/>
      <c r="DS274" s="214"/>
      <c r="DT274" s="214"/>
      <c r="DU274" s="214"/>
      <c r="DV274" s="214"/>
      <c r="DW274" s="214"/>
      <c r="DX274" s="214"/>
      <c r="DY274" s="214"/>
      <c r="DZ274" s="214"/>
      <c r="EA274" s="214"/>
      <c r="EB274" s="214"/>
      <c r="EC274" s="214"/>
      <c r="ED274" s="214"/>
      <c r="EE274" s="214"/>
      <c r="EF274" s="214"/>
      <c r="EG274" s="214"/>
      <c r="EH274" s="214"/>
      <c r="EI274" s="214"/>
      <c r="EJ274" s="214"/>
      <c r="EK274" s="214"/>
      <c r="EL274" s="214"/>
      <c r="EM274" s="214"/>
      <c r="EN274" s="214"/>
      <c r="EO274" s="214"/>
      <c r="EP274" s="214"/>
      <c r="EQ274" s="214"/>
      <c r="ER274" s="214"/>
      <c r="ES274" s="214"/>
      <c r="ET274" s="214"/>
      <c r="EU274" s="214"/>
      <c r="EV274" s="214"/>
      <c r="EW274" s="214"/>
      <c r="EX274" s="214"/>
      <c r="EY274" s="214"/>
      <c r="EZ274" s="214"/>
      <c r="FA274" s="214"/>
      <c r="FB274" s="214"/>
      <c r="FC274" s="214"/>
      <c r="FD274" s="214"/>
      <c r="FE274" s="214"/>
      <c r="FF274" s="214"/>
      <c r="FG274" s="214"/>
      <c r="FH274" s="214"/>
      <c r="FI274" s="214"/>
      <c r="FJ274" s="214"/>
      <c r="FK274" s="214"/>
      <c r="FL274" s="214"/>
      <c r="FM274" s="214"/>
    </row>
    <row r="275" spans="1:169" x14ac:dyDescent="0.25">
      <c r="A275" s="214"/>
      <c r="B275" s="214"/>
      <c r="C275" s="214"/>
      <c r="D275" s="214"/>
      <c r="E275" s="214"/>
      <c r="F275" s="214"/>
      <c r="G275" s="214"/>
      <c r="H275" s="214"/>
      <c r="I275" s="214"/>
      <c r="J275" s="214"/>
      <c r="K275" s="214"/>
      <c r="L275" s="214"/>
      <c r="M275" s="214"/>
      <c r="N275" s="214"/>
      <c r="O275" s="214"/>
      <c r="P275" s="214"/>
      <c r="Q275" s="214"/>
      <c r="R275" s="214"/>
      <c r="S275" s="214"/>
      <c r="T275" s="214"/>
      <c r="U275" s="214"/>
      <c r="V275" s="214"/>
      <c r="W275" s="214"/>
      <c r="X275" s="214"/>
      <c r="Y275" s="214"/>
      <c r="Z275" s="214"/>
      <c r="AA275" s="214"/>
      <c r="AB275" s="214"/>
      <c r="AC275" s="214"/>
      <c r="AD275" s="214"/>
      <c r="AE275" s="214"/>
      <c r="AF275" s="214"/>
      <c r="AG275" s="214"/>
      <c r="AH275" s="214"/>
      <c r="AI275" s="214"/>
      <c r="AJ275" s="214"/>
      <c r="AK275" s="214"/>
      <c r="AL275" s="214"/>
      <c r="AM275" s="214"/>
      <c r="AN275" s="214"/>
      <c r="AO275" s="214"/>
      <c r="AP275" s="214"/>
      <c r="AQ275" s="214"/>
      <c r="AR275" s="214"/>
      <c r="AS275" s="214"/>
      <c r="AT275" s="214"/>
      <c r="AU275" s="214"/>
      <c r="AV275" s="214"/>
      <c r="AW275" s="214"/>
      <c r="AX275" s="214"/>
      <c r="AY275" s="214"/>
      <c r="AZ275" s="214"/>
      <c r="BA275" s="214"/>
      <c r="BB275" s="214"/>
      <c r="BC275" s="214"/>
      <c r="BD275" s="214"/>
      <c r="BE275" s="214"/>
      <c r="BF275" s="214"/>
      <c r="BG275" s="214"/>
      <c r="BH275" s="214"/>
      <c r="BI275" s="214"/>
      <c r="BJ275" s="214"/>
      <c r="BK275" s="214"/>
      <c r="BL275" s="214"/>
      <c r="BM275" s="214"/>
      <c r="BN275" s="214"/>
      <c r="BO275" s="214"/>
      <c r="BP275" s="214"/>
      <c r="BQ275" s="214"/>
      <c r="BR275" s="214"/>
      <c r="BS275" s="214"/>
      <c r="BT275" s="214"/>
      <c r="BU275" s="214"/>
      <c r="BV275" s="214"/>
      <c r="BW275" s="214"/>
      <c r="BX275" s="214"/>
      <c r="BY275" s="214"/>
      <c r="BZ275" s="214"/>
      <c r="CA275" s="214"/>
      <c r="CB275" s="214"/>
      <c r="CC275" s="214"/>
      <c r="CD275" s="214"/>
      <c r="CE275" s="214"/>
      <c r="CF275" s="214"/>
      <c r="CG275" s="214"/>
      <c r="CH275" s="214"/>
      <c r="CI275" s="214"/>
      <c r="CJ275" s="214"/>
      <c r="CK275" s="214"/>
      <c r="CL275" s="214"/>
      <c r="CM275" s="214"/>
      <c r="CN275" s="214"/>
      <c r="CO275" s="214"/>
      <c r="CP275" s="214"/>
      <c r="CQ275" s="214"/>
      <c r="CR275" s="214"/>
      <c r="CS275" s="214"/>
      <c r="CT275" s="214"/>
      <c r="CU275" s="214"/>
      <c r="CV275" s="214"/>
      <c r="CW275" s="214"/>
      <c r="CX275" s="214"/>
      <c r="CY275" s="214"/>
      <c r="CZ275" s="214"/>
      <c r="DA275" s="214"/>
      <c r="DB275" s="214"/>
      <c r="DC275" s="214"/>
      <c r="DD275" s="214"/>
      <c r="DE275" s="214"/>
      <c r="DF275" s="214"/>
      <c r="DG275" s="214"/>
      <c r="DH275" s="214"/>
      <c r="DI275" s="214"/>
      <c r="DJ275" s="214"/>
      <c r="DK275" s="214"/>
      <c r="DL275" s="214"/>
      <c r="DM275" s="214"/>
      <c r="DN275" s="214"/>
      <c r="DO275" s="214"/>
      <c r="DP275" s="214"/>
      <c r="DQ275" s="214"/>
      <c r="DR275" s="214"/>
      <c r="DS275" s="214"/>
      <c r="DT275" s="214"/>
      <c r="DU275" s="214"/>
      <c r="DV275" s="214"/>
      <c r="DW275" s="214"/>
      <c r="DX275" s="214"/>
      <c r="DY275" s="214"/>
      <c r="DZ275" s="214"/>
      <c r="EA275" s="214"/>
      <c r="EB275" s="214"/>
      <c r="EC275" s="214"/>
      <c r="ED275" s="214"/>
      <c r="EE275" s="214"/>
      <c r="EF275" s="214"/>
      <c r="EG275" s="214"/>
      <c r="EH275" s="214"/>
      <c r="EI275" s="214"/>
      <c r="EJ275" s="214"/>
      <c r="EK275" s="214"/>
      <c r="EL275" s="214"/>
      <c r="EM275" s="214"/>
      <c r="EN275" s="214"/>
      <c r="EO275" s="214"/>
      <c r="EP275" s="214"/>
      <c r="EQ275" s="214"/>
      <c r="ER275" s="214"/>
      <c r="ES275" s="214"/>
      <c r="ET275" s="214"/>
      <c r="EU275" s="214"/>
      <c r="EV275" s="214"/>
      <c r="EW275" s="214"/>
      <c r="EX275" s="214"/>
      <c r="EY275" s="214"/>
      <c r="EZ275" s="214"/>
      <c r="FA275" s="214"/>
      <c r="FB275" s="214"/>
      <c r="FC275" s="214"/>
      <c r="FD275" s="214"/>
      <c r="FE275" s="214"/>
      <c r="FF275" s="214"/>
      <c r="FG275" s="214"/>
      <c r="FH275" s="214"/>
      <c r="FI275" s="214"/>
      <c r="FJ275" s="214"/>
      <c r="FK275" s="214"/>
      <c r="FL275" s="214"/>
      <c r="FM275" s="214"/>
    </row>
    <row r="276" spans="1:169" x14ac:dyDescent="0.25">
      <c r="A276" s="214"/>
      <c r="B276" s="214"/>
      <c r="C276" s="214"/>
      <c r="D276" s="214"/>
      <c r="E276" s="214"/>
      <c r="F276" s="214"/>
      <c r="G276" s="214"/>
      <c r="H276" s="214"/>
      <c r="I276" s="214"/>
      <c r="J276" s="214"/>
      <c r="K276" s="214"/>
      <c r="L276" s="214"/>
      <c r="M276" s="214"/>
      <c r="N276" s="214"/>
      <c r="O276" s="214"/>
      <c r="P276" s="214"/>
      <c r="Q276" s="214"/>
      <c r="R276" s="214"/>
      <c r="S276" s="214"/>
      <c r="T276" s="214"/>
      <c r="U276" s="214"/>
      <c r="V276" s="214"/>
      <c r="W276" s="214"/>
      <c r="X276" s="214"/>
      <c r="Y276" s="214"/>
      <c r="Z276" s="214"/>
      <c r="AA276" s="214"/>
      <c r="AB276" s="214"/>
      <c r="AC276" s="214"/>
      <c r="AD276" s="214"/>
      <c r="AE276" s="214"/>
      <c r="AF276" s="214"/>
      <c r="AG276" s="214"/>
      <c r="AH276" s="214"/>
      <c r="AI276" s="214"/>
      <c r="AJ276" s="214"/>
      <c r="AK276" s="214"/>
      <c r="AL276" s="214"/>
      <c r="AM276" s="214"/>
      <c r="AN276" s="214"/>
      <c r="AO276" s="214"/>
      <c r="AP276" s="214"/>
      <c r="AQ276" s="214"/>
      <c r="AR276" s="214"/>
      <c r="AS276" s="214"/>
      <c r="AT276" s="214"/>
      <c r="AU276" s="214"/>
      <c r="AV276" s="214"/>
      <c r="AW276" s="214"/>
      <c r="AX276" s="214"/>
      <c r="AY276" s="214"/>
      <c r="AZ276" s="214"/>
      <c r="BA276" s="214"/>
      <c r="BB276" s="214"/>
      <c r="BC276" s="214"/>
      <c r="BD276" s="214"/>
      <c r="BE276" s="214"/>
      <c r="BF276" s="214"/>
      <c r="BG276" s="214"/>
      <c r="BH276" s="214"/>
      <c r="BI276" s="214"/>
      <c r="BJ276" s="214"/>
      <c r="BK276" s="214"/>
      <c r="BL276" s="214"/>
      <c r="BM276" s="214"/>
      <c r="BN276" s="214"/>
      <c r="BO276" s="214"/>
      <c r="BP276" s="214"/>
      <c r="BQ276" s="214"/>
      <c r="BR276" s="214"/>
      <c r="BS276" s="214"/>
      <c r="BT276" s="214"/>
      <c r="BU276" s="214"/>
      <c r="BV276" s="214"/>
      <c r="BW276" s="214"/>
      <c r="BX276" s="214"/>
      <c r="BY276" s="214"/>
      <c r="BZ276" s="214"/>
      <c r="CA276" s="214"/>
      <c r="CB276" s="214"/>
      <c r="CC276" s="214"/>
      <c r="CD276" s="214"/>
      <c r="CE276" s="214"/>
      <c r="CF276" s="214"/>
      <c r="CG276" s="214"/>
      <c r="CH276" s="214"/>
      <c r="CI276" s="214"/>
      <c r="CJ276" s="214"/>
      <c r="CK276" s="214"/>
      <c r="CL276" s="214"/>
      <c r="CM276" s="214"/>
      <c r="CN276" s="214"/>
      <c r="CO276" s="214"/>
      <c r="CP276" s="214"/>
      <c r="CQ276" s="214"/>
      <c r="CR276" s="214"/>
      <c r="CS276" s="214"/>
      <c r="CT276" s="214"/>
      <c r="CU276" s="214"/>
      <c r="CV276" s="214"/>
      <c r="CW276" s="214"/>
      <c r="CX276" s="214"/>
      <c r="CY276" s="214"/>
      <c r="CZ276" s="214"/>
      <c r="DA276" s="214"/>
      <c r="DB276" s="214"/>
      <c r="DC276" s="214"/>
      <c r="DD276" s="214"/>
      <c r="DE276" s="214"/>
      <c r="DF276" s="214"/>
      <c r="DG276" s="214"/>
      <c r="DH276" s="214"/>
      <c r="DI276" s="214"/>
      <c r="DJ276" s="214"/>
      <c r="DK276" s="214"/>
      <c r="DL276" s="214"/>
      <c r="DM276" s="214"/>
      <c r="DN276" s="214"/>
      <c r="DO276" s="214"/>
      <c r="DP276" s="214"/>
      <c r="DQ276" s="214"/>
      <c r="DR276" s="214"/>
      <c r="DS276" s="214"/>
      <c r="DT276" s="214"/>
      <c r="DU276" s="214"/>
      <c r="DV276" s="214"/>
      <c r="DW276" s="214"/>
      <c r="DX276" s="214"/>
      <c r="DY276" s="214"/>
      <c r="DZ276" s="214"/>
      <c r="EA276" s="214"/>
      <c r="EB276" s="214"/>
      <c r="EC276" s="214"/>
      <c r="ED276" s="214"/>
      <c r="EE276" s="214"/>
      <c r="EF276" s="214"/>
      <c r="EG276" s="214"/>
      <c r="EH276" s="214"/>
      <c r="EI276" s="214"/>
      <c r="EJ276" s="214"/>
      <c r="EK276" s="214"/>
      <c r="EL276" s="214"/>
      <c r="EM276" s="214"/>
      <c r="EN276" s="214"/>
      <c r="EO276" s="214"/>
      <c r="EP276" s="214"/>
      <c r="EQ276" s="214"/>
      <c r="ER276" s="214"/>
      <c r="ES276" s="214"/>
      <c r="ET276" s="214"/>
      <c r="EU276" s="214"/>
      <c r="EV276" s="214"/>
      <c r="EW276" s="214"/>
      <c r="EX276" s="214"/>
      <c r="EY276" s="214"/>
      <c r="EZ276" s="214"/>
      <c r="FA276" s="214"/>
      <c r="FB276" s="214"/>
      <c r="FC276" s="214"/>
      <c r="FD276" s="214"/>
      <c r="FE276" s="214"/>
      <c r="FF276" s="214"/>
      <c r="FG276" s="214"/>
      <c r="FH276" s="214"/>
      <c r="FI276" s="214"/>
      <c r="FJ276" s="214"/>
      <c r="FK276" s="214"/>
      <c r="FL276" s="214"/>
      <c r="FM276" s="214"/>
    </row>
    <row r="277" spans="1:169" x14ac:dyDescent="0.25">
      <c r="A277" s="214"/>
      <c r="B277" s="214"/>
      <c r="C277" s="214"/>
      <c r="D277" s="214"/>
      <c r="E277" s="214"/>
      <c r="F277" s="214"/>
      <c r="G277" s="214"/>
      <c r="H277" s="214"/>
      <c r="I277" s="214"/>
      <c r="J277" s="214"/>
      <c r="K277" s="214"/>
      <c r="L277" s="214"/>
      <c r="M277" s="214"/>
      <c r="N277" s="214"/>
      <c r="O277" s="214"/>
      <c r="P277" s="214"/>
      <c r="Q277" s="214"/>
      <c r="R277" s="214"/>
      <c r="S277" s="214"/>
      <c r="T277" s="214"/>
      <c r="U277" s="214"/>
      <c r="V277" s="214"/>
      <c r="W277" s="214"/>
      <c r="X277" s="214"/>
      <c r="Y277" s="214"/>
      <c r="Z277" s="214"/>
      <c r="AA277" s="214"/>
      <c r="AB277" s="214"/>
      <c r="AC277" s="214"/>
      <c r="AD277" s="214"/>
      <c r="AE277" s="214"/>
      <c r="AF277" s="214"/>
      <c r="AG277" s="214"/>
      <c r="AH277" s="214"/>
      <c r="AI277" s="214"/>
      <c r="AJ277" s="214"/>
      <c r="AK277" s="214"/>
      <c r="AL277" s="214"/>
      <c r="AM277" s="214"/>
      <c r="AN277" s="214"/>
      <c r="AO277" s="214"/>
      <c r="AP277" s="214"/>
      <c r="AQ277" s="214"/>
      <c r="AR277" s="214"/>
      <c r="AS277" s="214"/>
      <c r="AT277" s="214"/>
      <c r="AU277" s="214"/>
      <c r="AV277" s="214"/>
      <c r="AW277" s="214"/>
      <c r="AX277" s="214"/>
      <c r="AY277" s="214"/>
      <c r="AZ277" s="214"/>
      <c r="BA277" s="214"/>
      <c r="BB277" s="214"/>
      <c r="BC277" s="214"/>
      <c r="BD277" s="214"/>
      <c r="BE277" s="214"/>
      <c r="BF277" s="214"/>
      <c r="BG277" s="214"/>
      <c r="BH277" s="214"/>
      <c r="BI277" s="214"/>
      <c r="BJ277" s="214"/>
      <c r="BK277" s="214"/>
      <c r="BL277" s="214"/>
      <c r="BM277" s="214"/>
      <c r="BN277" s="214"/>
      <c r="BO277" s="214"/>
      <c r="BP277" s="214"/>
      <c r="BQ277" s="214"/>
      <c r="BR277" s="214"/>
      <c r="BS277" s="214"/>
      <c r="BT277" s="214"/>
      <c r="BU277" s="214"/>
      <c r="BV277" s="214"/>
      <c r="BW277" s="214"/>
      <c r="BX277" s="214"/>
      <c r="BY277" s="214"/>
      <c r="BZ277" s="214"/>
      <c r="CA277" s="214"/>
      <c r="CB277" s="214"/>
      <c r="CC277" s="214"/>
      <c r="CD277" s="214"/>
      <c r="CE277" s="214"/>
      <c r="CF277" s="214"/>
      <c r="CG277" s="214"/>
      <c r="CH277" s="214"/>
      <c r="CI277" s="214"/>
      <c r="CJ277" s="214"/>
      <c r="CK277" s="214"/>
      <c r="CL277" s="214"/>
      <c r="CM277" s="214"/>
      <c r="CN277" s="214"/>
      <c r="CO277" s="214"/>
      <c r="CP277" s="214"/>
      <c r="CQ277" s="214"/>
      <c r="CR277" s="214"/>
      <c r="CS277" s="214"/>
      <c r="CT277" s="214"/>
      <c r="CU277" s="214"/>
      <c r="CV277" s="214"/>
      <c r="CW277" s="214"/>
      <c r="CX277" s="214"/>
      <c r="CY277" s="214"/>
      <c r="CZ277" s="214"/>
      <c r="DA277" s="214"/>
      <c r="DB277" s="214"/>
      <c r="DC277" s="214"/>
      <c r="DD277" s="214"/>
      <c r="DE277" s="214"/>
      <c r="DF277" s="214"/>
      <c r="DG277" s="214"/>
      <c r="DH277" s="214"/>
      <c r="DI277" s="214"/>
      <c r="DJ277" s="214"/>
      <c r="DK277" s="214"/>
      <c r="DL277" s="214"/>
      <c r="DM277" s="214"/>
      <c r="DN277" s="214"/>
      <c r="DO277" s="214"/>
      <c r="DP277" s="214"/>
      <c r="DQ277" s="214"/>
      <c r="DR277" s="214"/>
      <c r="DS277" s="214"/>
      <c r="DT277" s="214"/>
      <c r="DU277" s="214"/>
      <c r="DV277" s="214"/>
      <c r="DW277" s="214"/>
      <c r="DX277" s="214"/>
      <c r="DY277" s="214"/>
      <c r="DZ277" s="214"/>
      <c r="EA277" s="214"/>
      <c r="EB277" s="214"/>
      <c r="EC277" s="214"/>
      <c r="ED277" s="214"/>
      <c r="EE277" s="214"/>
      <c r="EF277" s="214"/>
      <c r="EG277" s="214"/>
      <c r="EH277" s="214"/>
      <c r="EI277" s="214"/>
      <c r="EJ277" s="214"/>
      <c r="EK277" s="214"/>
      <c r="EL277" s="214"/>
      <c r="EM277" s="214"/>
      <c r="EN277" s="214"/>
      <c r="EO277" s="214"/>
      <c r="EP277" s="214"/>
      <c r="EQ277" s="214"/>
      <c r="ER277" s="214"/>
      <c r="ES277" s="214"/>
      <c r="ET277" s="214"/>
      <c r="EU277" s="214"/>
      <c r="EV277" s="214"/>
      <c r="EW277" s="214"/>
      <c r="EX277" s="214"/>
      <c r="EY277" s="214"/>
      <c r="EZ277" s="214"/>
      <c r="FA277" s="214"/>
      <c r="FB277" s="214"/>
      <c r="FC277" s="214"/>
      <c r="FD277" s="214"/>
      <c r="FE277" s="214"/>
      <c r="FF277" s="214"/>
      <c r="FG277" s="214"/>
      <c r="FH277" s="214"/>
      <c r="FI277" s="214"/>
      <c r="FJ277" s="214"/>
      <c r="FK277" s="214"/>
      <c r="FL277" s="214"/>
      <c r="FM277" s="214"/>
    </row>
    <row r="278" spans="1:169" x14ac:dyDescent="0.25">
      <c r="A278" s="214"/>
      <c r="B278" s="214"/>
      <c r="C278" s="214"/>
      <c r="D278" s="214"/>
      <c r="E278" s="214"/>
      <c r="F278" s="214"/>
      <c r="G278" s="214"/>
      <c r="H278" s="214"/>
      <c r="I278" s="214"/>
      <c r="J278" s="214"/>
      <c r="K278" s="214"/>
      <c r="L278" s="214"/>
      <c r="M278" s="214"/>
      <c r="N278" s="214"/>
      <c r="O278" s="214"/>
      <c r="P278" s="214"/>
      <c r="Q278" s="214"/>
      <c r="R278" s="214"/>
      <c r="S278" s="214"/>
      <c r="T278" s="214"/>
      <c r="U278" s="214"/>
      <c r="V278" s="214"/>
      <c r="W278" s="214"/>
      <c r="X278" s="214"/>
      <c r="Y278" s="214"/>
      <c r="Z278" s="214"/>
      <c r="AA278" s="214"/>
      <c r="AB278" s="214"/>
      <c r="AC278" s="214"/>
      <c r="AD278" s="214"/>
      <c r="AE278" s="214"/>
      <c r="AF278" s="214"/>
      <c r="AG278" s="214"/>
      <c r="AH278" s="214"/>
      <c r="AI278" s="214"/>
      <c r="AJ278" s="214"/>
      <c r="AK278" s="214"/>
      <c r="AL278" s="214"/>
      <c r="AM278" s="214"/>
      <c r="AN278" s="214"/>
      <c r="AO278" s="214"/>
      <c r="AP278" s="214"/>
      <c r="AQ278" s="214"/>
      <c r="AR278" s="214"/>
      <c r="AS278" s="214"/>
      <c r="AT278" s="214"/>
      <c r="AU278" s="214"/>
      <c r="AV278" s="214"/>
      <c r="AW278" s="214"/>
      <c r="AX278" s="214"/>
      <c r="AY278" s="214"/>
      <c r="AZ278" s="214"/>
      <c r="BA278" s="214"/>
      <c r="BB278" s="214"/>
      <c r="BC278" s="214"/>
      <c r="BD278" s="214"/>
      <c r="BE278" s="214"/>
      <c r="BF278" s="214"/>
      <c r="BG278" s="214"/>
      <c r="BH278" s="214"/>
      <c r="BI278" s="214"/>
      <c r="BJ278" s="214"/>
      <c r="BK278" s="214"/>
      <c r="BL278" s="214"/>
      <c r="BM278" s="214"/>
      <c r="BN278" s="214"/>
      <c r="BO278" s="214"/>
      <c r="BP278" s="214"/>
      <c r="BQ278" s="214"/>
      <c r="BR278" s="214"/>
      <c r="BS278" s="214"/>
      <c r="BT278" s="214"/>
      <c r="BU278" s="214"/>
      <c r="BV278" s="214"/>
      <c r="BW278" s="214"/>
      <c r="BX278" s="214"/>
      <c r="BY278" s="214"/>
      <c r="BZ278" s="214"/>
      <c r="CA278" s="214"/>
      <c r="CB278" s="214"/>
      <c r="CC278" s="214"/>
      <c r="CD278" s="214"/>
      <c r="CE278" s="214"/>
      <c r="CF278" s="214"/>
      <c r="CG278" s="214"/>
      <c r="CH278" s="214"/>
      <c r="CI278" s="214"/>
      <c r="CJ278" s="214"/>
      <c r="CK278" s="214"/>
      <c r="CL278" s="214"/>
      <c r="CM278" s="214"/>
      <c r="CN278" s="214"/>
      <c r="CO278" s="214"/>
      <c r="CP278" s="214"/>
      <c r="CQ278" s="214"/>
      <c r="CR278" s="214"/>
      <c r="CS278" s="214"/>
      <c r="CT278" s="214"/>
      <c r="CU278" s="214"/>
      <c r="CV278" s="214"/>
      <c r="CW278" s="214"/>
      <c r="CX278" s="214"/>
      <c r="CY278" s="214"/>
      <c r="CZ278" s="214"/>
      <c r="DA278" s="214"/>
      <c r="DB278" s="214"/>
      <c r="DC278" s="214"/>
      <c r="DD278" s="214"/>
      <c r="DE278" s="214"/>
      <c r="DF278" s="214"/>
      <c r="DG278" s="214"/>
      <c r="DH278" s="214"/>
      <c r="DI278" s="214"/>
      <c r="DJ278" s="214"/>
      <c r="DK278" s="214"/>
      <c r="DL278" s="214"/>
      <c r="DM278" s="214"/>
      <c r="DN278" s="214"/>
      <c r="DO278" s="214"/>
      <c r="DP278" s="214"/>
      <c r="DQ278" s="214"/>
      <c r="DR278" s="214"/>
      <c r="DS278" s="214"/>
      <c r="DT278" s="214"/>
      <c r="DU278" s="214"/>
      <c r="DV278" s="214"/>
      <c r="DW278" s="214"/>
      <c r="DX278" s="214"/>
      <c r="DY278" s="214"/>
      <c r="DZ278" s="214"/>
      <c r="EA278" s="214"/>
      <c r="EB278" s="214"/>
      <c r="EC278" s="214"/>
      <c r="ED278" s="214"/>
      <c r="EE278" s="214"/>
      <c r="EF278" s="214"/>
      <c r="EG278" s="214"/>
      <c r="EH278" s="214"/>
      <c r="EI278" s="214"/>
      <c r="EJ278" s="214"/>
      <c r="EK278" s="214"/>
      <c r="EL278" s="214"/>
      <c r="EM278" s="214"/>
      <c r="EN278" s="214"/>
      <c r="EO278" s="214"/>
      <c r="EP278" s="214"/>
      <c r="EQ278" s="214"/>
      <c r="ER278" s="214"/>
      <c r="ES278" s="214"/>
      <c r="ET278" s="214"/>
      <c r="EU278" s="214"/>
      <c r="EV278" s="214"/>
      <c r="EW278" s="214"/>
      <c r="EX278" s="214"/>
      <c r="EY278" s="214"/>
      <c r="EZ278" s="214"/>
      <c r="FA278" s="214"/>
      <c r="FB278" s="214"/>
      <c r="FC278" s="214"/>
      <c r="FD278" s="214"/>
      <c r="FE278" s="214"/>
      <c r="FF278" s="214"/>
      <c r="FG278" s="214"/>
      <c r="FH278" s="214"/>
      <c r="FI278" s="214"/>
      <c r="FJ278" s="214"/>
      <c r="FK278" s="214"/>
      <c r="FL278" s="214"/>
      <c r="FM278" s="214"/>
    </row>
    <row r="279" spans="1:169" x14ac:dyDescent="0.25">
      <c r="A279" s="214"/>
      <c r="B279" s="214"/>
      <c r="C279" s="214"/>
      <c r="D279" s="214"/>
      <c r="E279" s="214"/>
      <c r="F279" s="214"/>
      <c r="G279" s="214"/>
      <c r="H279" s="214"/>
      <c r="I279" s="214"/>
      <c r="J279" s="214"/>
      <c r="K279" s="214"/>
      <c r="L279" s="214"/>
      <c r="M279" s="214"/>
      <c r="N279" s="214"/>
      <c r="O279" s="214"/>
      <c r="P279" s="214"/>
      <c r="Q279" s="214"/>
      <c r="R279" s="214"/>
      <c r="S279" s="214"/>
      <c r="T279" s="214"/>
      <c r="U279" s="214"/>
      <c r="V279" s="214"/>
      <c r="W279" s="214"/>
      <c r="X279" s="214"/>
      <c r="Y279" s="214"/>
      <c r="Z279" s="214"/>
      <c r="AA279" s="214"/>
      <c r="AB279" s="214"/>
      <c r="AC279" s="214"/>
      <c r="AD279" s="214"/>
      <c r="AE279" s="214"/>
      <c r="AF279" s="214"/>
      <c r="AG279" s="214"/>
      <c r="AH279" s="214"/>
      <c r="AI279" s="214"/>
      <c r="AJ279" s="214"/>
      <c r="AK279" s="214"/>
      <c r="AL279" s="214"/>
      <c r="AM279" s="214"/>
      <c r="AN279" s="214"/>
      <c r="AO279" s="214"/>
      <c r="AP279" s="214"/>
      <c r="AQ279" s="214"/>
      <c r="AR279" s="214"/>
      <c r="AS279" s="214"/>
      <c r="AT279" s="214"/>
      <c r="AU279" s="214"/>
      <c r="AV279" s="214"/>
      <c r="AW279" s="214"/>
      <c r="AX279" s="214"/>
      <c r="AY279" s="214"/>
      <c r="AZ279" s="214"/>
      <c r="BA279" s="214"/>
      <c r="BB279" s="214"/>
      <c r="BC279" s="214"/>
      <c r="BD279" s="214"/>
      <c r="BE279" s="214"/>
      <c r="BF279" s="214"/>
      <c r="BG279" s="214"/>
      <c r="BH279" s="214"/>
      <c r="BI279" s="214"/>
      <c r="BJ279" s="214"/>
      <c r="BK279" s="214"/>
      <c r="BL279" s="214"/>
      <c r="BM279" s="214"/>
      <c r="BN279" s="214"/>
      <c r="BO279" s="214"/>
      <c r="BP279" s="214"/>
      <c r="BQ279" s="214"/>
      <c r="BR279" s="214"/>
      <c r="BS279" s="214"/>
      <c r="BT279" s="214"/>
      <c r="BU279" s="214"/>
      <c r="BV279" s="214"/>
      <c r="BW279" s="214"/>
      <c r="BX279" s="214"/>
      <c r="BY279" s="214"/>
      <c r="BZ279" s="214"/>
      <c r="CA279" s="214"/>
      <c r="CB279" s="214"/>
      <c r="CC279" s="214"/>
      <c r="CD279" s="214"/>
      <c r="CE279" s="214"/>
      <c r="CF279" s="214"/>
      <c r="CG279" s="214"/>
      <c r="CH279" s="214"/>
      <c r="CI279" s="214"/>
      <c r="CJ279" s="214"/>
      <c r="CK279" s="214"/>
      <c r="CL279" s="214"/>
      <c r="CM279" s="214"/>
      <c r="CN279" s="214"/>
      <c r="CO279" s="214"/>
      <c r="CP279" s="214"/>
      <c r="CQ279" s="214"/>
      <c r="CR279" s="214"/>
      <c r="CS279" s="214"/>
      <c r="CT279" s="214"/>
      <c r="CU279" s="214"/>
      <c r="CV279" s="214"/>
      <c r="CW279" s="214"/>
      <c r="CX279" s="214"/>
      <c r="CY279" s="214"/>
      <c r="CZ279" s="214"/>
      <c r="DA279" s="214"/>
      <c r="DB279" s="214"/>
      <c r="DC279" s="214"/>
      <c r="DD279" s="214"/>
      <c r="DE279" s="214"/>
      <c r="DF279" s="214"/>
      <c r="DG279" s="214"/>
      <c r="DH279" s="214"/>
      <c r="DI279" s="214"/>
      <c r="DJ279" s="214"/>
      <c r="DK279" s="214"/>
      <c r="DL279" s="214"/>
      <c r="DM279" s="214"/>
      <c r="DN279" s="214"/>
      <c r="DO279" s="214"/>
      <c r="DP279" s="214"/>
      <c r="DQ279" s="214"/>
      <c r="DR279" s="214"/>
      <c r="DS279" s="214"/>
      <c r="DT279" s="214"/>
      <c r="DU279" s="214"/>
      <c r="DV279" s="214"/>
      <c r="DW279" s="214"/>
      <c r="DX279" s="214"/>
      <c r="DY279" s="214"/>
      <c r="DZ279" s="214"/>
      <c r="EA279" s="214"/>
      <c r="EB279" s="214"/>
      <c r="EC279" s="214"/>
      <c r="ED279" s="214"/>
      <c r="EE279" s="214"/>
      <c r="EF279" s="214"/>
      <c r="EG279" s="214"/>
      <c r="EH279" s="214"/>
      <c r="EI279" s="214"/>
      <c r="EJ279" s="214"/>
      <c r="EK279" s="214"/>
      <c r="EL279" s="214"/>
      <c r="EM279" s="214"/>
      <c r="EN279" s="214"/>
      <c r="EO279" s="214"/>
      <c r="EP279" s="214"/>
      <c r="EQ279" s="214"/>
      <c r="ER279" s="214"/>
      <c r="ES279" s="214"/>
      <c r="ET279" s="214"/>
      <c r="EU279" s="214"/>
      <c r="EV279" s="214"/>
      <c r="EW279" s="214"/>
      <c r="EX279" s="214"/>
      <c r="EY279" s="214"/>
      <c r="EZ279" s="214"/>
      <c r="FA279" s="214"/>
      <c r="FB279" s="214"/>
      <c r="FC279" s="214"/>
      <c r="FD279" s="214"/>
      <c r="FE279" s="214"/>
      <c r="FF279" s="214"/>
      <c r="FG279" s="214"/>
      <c r="FH279" s="214"/>
      <c r="FI279" s="214"/>
      <c r="FJ279" s="214"/>
      <c r="FK279" s="214"/>
      <c r="FL279" s="214"/>
      <c r="FM279" s="214"/>
    </row>
    <row r="280" spans="1:169" x14ac:dyDescent="0.25">
      <c r="A280" s="214"/>
      <c r="B280" s="214"/>
      <c r="C280" s="214"/>
      <c r="D280" s="214"/>
      <c r="E280" s="214"/>
      <c r="F280" s="214"/>
      <c r="G280" s="214"/>
      <c r="H280" s="214"/>
      <c r="I280" s="214"/>
      <c r="J280" s="214"/>
      <c r="K280" s="214"/>
      <c r="L280" s="214"/>
      <c r="M280" s="214"/>
      <c r="N280" s="214"/>
      <c r="O280" s="214"/>
      <c r="P280" s="214"/>
      <c r="Q280" s="214"/>
      <c r="R280" s="214"/>
      <c r="S280" s="214"/>
      <c r="T280" s="214"/>
      <c r="U280" s="214"/>
      <c r="V280" s="214"/>
      <c r="W280" s="214"/>
      <c r="X280" s="214"/>
      <c r="Y280" s="214"/>
      <c r="Z280" s="214"/>
      <c r="AA280" s="214"/>
      <c r="AB280" s="214"/>
      <c r="AC280" s="214"/>
      <c r="AD280" s="214"/>
      <c r="AE280" s="214"/>
      <c r="AF280" s="214"/>
      <c r="AG280" s="214"/>
      <c r="AH280" s="214"/>
      <c r="AI280" s="214"/>
      <c r="AJ280" s="214"/>
      <c r="AK280" s="214"/>
      <c r="AL280" s="214"/>
      <c r="AM280" s="214"/>
      <c r="AN280" s="214"/>
      <c r="AO280" s="214"/>
      <c r="AP280" s="214"/>
      <c r="AQ280" s="214"/>
      <c r="AR280" s="214"/>
      <c r="AS280" s="214"/>
      <c r="AT280" s="214"/>
      <c r="AU280" s="214"/>
      <c r="AV280" s="214"/>
      <c r="AW280" s="214"/>
      <c r="AX280" s="214"/>
      <c r="AY280" s="214"/>
      <c r="AZ280" s="214"/>
      <c r="BA280" s="214"/>
      <c r="BB280" s="214"/>
      <c r="BC280" s="214"/>
      <c r="BD280" s="214"/>
      <c r="BE280" s="214"/>
      <c r="BF280" s="214"/>
      <c r="BG280" s="214"/>
      <c r="BH280" s="214"/>
      <c r="BI280" s="214"/>
      <c r="BJ280" s="214"/>
      <c r="BK280" s="214"/>
      <c r="BL280" s="214"/>
      <c r="BM280" s="214"/>
      <c r="BN280" s="214"/>
      <c r="BO280" s="214"/>
      <c r="BP280" s="214"/>
      <c r="BQ280" s="214"/>
      <c r="BR280" s="214"/>
      <c r="BS280" s="214"/>
      <c r="BT280" s="214"/>
      <c r="BU280" s="214"/>
      <c r="BV280" s="214"/>
      <c r="BW280" s="214"/>
      <c r="BX280" s="214"/>
      <c r="BY280" s="214"/>
      <c r="BZ280" s="214"/>
      <c r="CA280" s="214"/>
      <c r="CB280" s="214"/>
      <c r="CC280" s="214"/>
      <c r="CD280" s="214"/>
      <c r="CE280" s="214"/>
      <c r="CF280" s="214"/>
      <c r="CG280" s="214"/>
      <c r="CH280" s="214"/>
      <c r="CI280" s="214"/>
      <c r="CJ280" s="214"/>
      <c r="CK280" s="214"/>
      <c r="CL280" s="214"/>
      <c r="CM280" s="214"/>
      <c r="CN280" s="214"/>
      <c r="CO280" s="214"/>
      <c r="CP280" s="214"/>
      <c r="CQ280" s="214"/>
      <c r="CR280" s="214"/>
      <c r="CS280" s="214"/>
      <c r="CT280" s="214"/>
      <c r="CU280" s="214"/>
      <c r="CV280" s="214"/>
      <c r="CW280" s="214"/>
      <c r="CX280" s="214"/>
      <c r="CY280" s="214"/>
      <c r="CZ280" s="214"/>
      <c r="DA280" s="214"/>
      <c r="DB280" s="214"/>
      <c r="DC280" s="214"/>
      <c r="DD280" s="214"/>
      <c r="DE280" s="214"/>
      <c r="DF280" s="214"/>
      <c r="DG280" s="214"/>
      <c r="DH280" s="214"/>
      <c r="DI280" s="214"/>
      <c r="DJ280" s="214"/>
      <c r="DK280" s="214"/>
      <c r="DL280" s="214"/>
      <c r="DM280" s="214"/>
      <c r="DN280" s="214"/>
      <c r="DO280" s="214"/>
      <c r="DP280" s="214"/>
      <c r="DQ280" s="214"/>
      <c r="DR280" s="214"/>
      <c r="DS280" s="214"/>
      <c r="DT280" s="214"/>
      <c r="DU280" s="214"/>
      <c r="DV280" s="214"/>
      <c r="DW280" s="214"/>
      <c r="DX280" s="214"/>
      <c r="DY280" s="214"/>
      <c r="DZ280" s="214"/>
      <c r="EA280" s="214"/>
      <c r="EB280" s="214"/>
      <c r="EC280" s="214"/>
      <c r="ED280" s="214"/>
      <c r="EE280" s="214"/>
      <c r="EF280" s="214"/>
      <c r="EG280" s="214"/>
      <c r="EH280" s="214"/>
      <c r="EI280" s="214"/>
      <c r="EJ280" s="214"/>
      <c r="EK280" s="214"/>
      <c r="EL280" s="214"/>
      <c r="EM280" s="214"/>
      <c r="EN280" s="214"/>
      <c r="EO280" s="214"/>
      <c r="EP280" s="214"/>
      <c r="EQ280" s="214"/>
      <c r="ER280" s="214"/>
      <c r="ES280" s="214"/>
      <c r="ET280" s="214"/>
      <c r="EU280" s="214"/>
      <c r="EV280" s="214"/>
      <c r="EW280" s="214"/>
      <c r="EX280" s="214"/>
      <c r="EY280" s="214"/>
      <c r="EZ280" s="214"/>
      <c r="FA280" s="214"/>
      <c r="FB280" s="214"/>
      <c r="FC280" s="214"/>
      <c r="FD280" s="214"/>
      <c r="FE280" s="214"/>
      <c r="FF280" s="214"/>
      <c r="FG280" s="214"/>
      <c r="FH280" s="214"/>
      <c r="FI280" s="214"/>
      <c r="FJ280" s="214"/>
      <c r="FK280" s="214"/>
      <c r="FL280" s="214"/>
      <c r="FM280" s="214"/>
    </row>
    <row r="281" spans="1:169" x14ac:dyDescent="0.25">
      <c r="A281" s="214"/>
      <c r="B281" s="214"/>
      <c r="C281" s="214"/>
      <c r="D281" s="214"/>
      <c r="E281" s="214"/>
      <c r="F281" s="214"/>
      <c r="G281" s="214"/>
      <c r="H281" s="214"/>
      <c r="I281" s="214"/>
      <c r="J281" s="214"/>
      <c r="K281" s="214"/>
      <c r="L281" s="214"/>
      <c r="M281" s="214"/>
      <c r="N281" s="214"/>
      <c r="O281" s="214"/>
      <c r="P281" s="214"/>
      <c r="Q281" s="214"/>
      <c r="R281" s="214"/>
      <c r="S281" s="214"/>
      <c r="T281" s="214"/>
      <c r="U281" s="214"/>
      <c r="V281" s="214"/>
      <c r="W281" s="214"/>
      <c r="X281" s="214"/>
      <c r="Y281" s="214"/>
      <c r="Z281" s="214"/>
      <c r="AA281" s="214"/>
      <c r="AB281" s="214"/>
      <c r="AC281" s="214"/>
      <c r="AD281" s="214"/>
      <c r="AE281" s="214"/>
      <c r="AF281" s="214"/>
      <c r="AG281" s="214"/>
      <c r="AH281" s="214"/>
      <c r="AI281" s="214"/>
      <c r="AJ281" s="214"/>
      <c r="AK281" s="214"/>
      <c r="AL281" s="214"/>
      <c r="AM281" s="214"/>
      <c r="AN281" s="214"/>
      <c r="AO281" s="214"/>
      <c r="AP281" s="214"/>
      <c r="AQ281" s="214"/>
      <c r="AR281" s="214"/>
      <c r="AS281" s="214"/>
      <c r="AT281" s="214"/>
      <c r="AU281" s="214"/>
      <c r="AV281" s="214"/>
      <c r="AW281" s="214"/>
      <c r="AX281" s="214"/>
      <c r="AY281" s="214"/>
      <c r="AZ281" s="214"/>
      <c r="BA281" s="214"/>
      <c r="BB281" s="214"/>
      <c r="BC281" s="214"/>
      <c r="BD281" s="214"/>
      <c r="BE281" s="214"/>
      <c r="BF281" s="214"/>
      <c r="BG281" s="214"/>
      <c r="BH281" s="214"/>
      <c r="BI281" s="214"/>
      <c r="BJ281" s="214"/>
      <c r="BK281" s="214"/>
      <c r="BL281" s="214"/>
      <c r="BM281" s="214"/>
      <c r="BN281" s="214"/>
      <c r="BO281" s="214"/>
      <c r="BP281" s="214"/>
      <c r="BQ281" s="214"/>
      <c r="BR281" s="214"/>
      <c r="BS281" s="214"/>
      <c r="BT281" s="214"/>
      <c r="BU281" s="214"/>
      <c r="BV281" s="214"/>
      <c r="BW281" s="214"/>
      <c r="BX281" s="214"/>
      <c r="BY281" s="214"/>
      <c r="BZ281" s="214"/>
      <c r="CA281" s="214"/>
      <c r="CB281" s="214"/>
      <c r="CC281" s="214"/>
      <c r="CD281" s="214"/>
      <c r="CE281" s="214"/>
      <c r="CF281" s="214"/>
      <c r="CG281" s="214"/>
      <c r="CH281" s="214"/>
      <c r="CI281" s="214"/>
      <c r="CJ281" s="214"/>
      <c r="CK281" s="214"/>
      <c r="CL281" s="214"/>
      <c r="CM281" s="214"/>
      <c r="CN281" s="214"/>
      <c r="CO281" s="214"/>
      <c r="CP281" s="214"/>
      <c r="CQ281" s="214"/>
      <c r="CR281" s="214"/>
      <c r="CS281" s="214"/>
      <c r="CT281" s="214"/>
      <c r="CU281" s="214"/>
      <c r="CV281" s="214"/>
      <c r="CW281" s="214"/>
      <c r="CX281" s="214"/>
      <c r="CY281" s="214"/>
      <c r="CZ281" s="214"/>
      <c r="DA281" s="214"/>
      <c r="DB281" s="214"/>
      <c r="DC281" s="214"/>
      <c r="DD281" s="214"/>
      <c r="DE281" s="214"/>
      <c r="DF281" s="214"/>
      <c r="DG281" s="214"/>
      <c r="DH281" s="214"/>
      <c r="DI281" s="214"/>
      <c r="DJ281" s="214"/>
      <c r="DK281" s="214"/>
      <c r="DL281" s="214"/>
      <c r="DM281" s="214"/>
      <c r="DN281" s="214"/>
      <c r="DO281" s="214"/>
      <c r="DP281" s="214"/>
      <c r="DQ281" s="214"/>
      <c r="DR281" s="214"/>
      <c r="DS281" s="214"/>
      <c r="DT281" s="214"/>
      <c r="DU281" s="214"/>
      <c r="DV281" s="214"/>
      <c r="DW281" s="214"/>
      <c r="DX281" s="214"/>
      <c r="DY281" s="214"/>
      <c r="DZ281" s="214"/>
      <c r="EA281" s="214"/>
      <c r="EB281" s="214"/>
      <c r="EC281" s="214"/>
      <c r="ED281" s="214"/>
      <c r="EE281" s="214"/>
      <c r="EF281" s="214"/>
      <c r="EG281" s="214"/>
      <c r="EH281" s="214"/>
      <c r="EI281" s="214"/>
      <c r="EJ281" s="214"/>
      <c r="EK281" s="214"/>
      <c r="EL281" s="214"/>
      <c r="EM281" s="214"/>
      <c r="EN281" s="214"/>
      <c r="EO281" s="214"/>
      <c r="EP281" s="214"/>
      <c r="EQ281" s="214"/>
      <c r="ER281" s="214"/>
      <c r="ES281" s="214"/>
      <c r="ET281" s="214"/>
      <c r="EU281" s="214"/>
      <c r="EV281" s="214"/>
      <c r="EW281" s="214"/>
      <c r="EX281" s="214"/>
      <c r="EY281" s="214"/>
      <c r="EZ281" s="214"/>
      <c r="FA281" s="214"/>
      <c r="FB281" s="214"/>
      <c r="FC281" s="214"/>
      <c r="FD281" s="214"/>
      <c r="FE281" s="214"/>
      <c r="FF281" s="214"/>
      <c r="FG281" s="214"/>
      <c r="FH281" s="214"/>
      <c r="FI281" s="214"/>
      <c r="FJ281" s="214"/>
      <c r="FK281" s="214"/>
      <c r="FL281" s="214"/>
      <c r="FM281" s="214"/>
    </row>
    <row r="282" spans="1:169" x14ac:dyDescent="0.25">
      <c r="A282" s="214"/>
      <c r="B282" s="214"/>
      <c r="C282" s="214"/>
      <c r="D282" s="214"/>
      <c r="E282" s="214"/>
      <c r="F282" s="214"/>
      <c r="G282" s="214"/>
      <c r="H282" s="214"/>
      <c r="I282" s="214"/>
      <c r="J282" s="214"/>
      <c r="K282" s="214"/>
      <c r="L282" s="214"/>
      <c r="M282" s="214"/>
      <c r="N282" s="214"/>
      <c r="O282" s="214"/>
      <c r="P282" s="214"/>
      <c r="Q282" s="214"/>
      <c r="R282" s="214"/>
      <c r="S282" s="214"/>
      <c r="T282" s="214"/>
      <c r="U282" s="214"/>
      <c r="V282" s="214"/>
      <c r="W282" s="214"/>
      <c r="X282" s="214"/>
      <c r="Y282" s="214"/>
      <c r="Z282" s="214"/>
      <c r="AA282" s="214"/>
      <c r="AB282" s="214"/>
      <c r="AC282" s="214"/>
      <c r="AD282" s="214"/>
      <c r="AE282" s="214"/>
      <c r="AF282" s="214"/>
      <c r="AG282" s="214"/>
      <c r="AH282" s="214"/>
      <c r="AI282" s="214"/>
      <c r="AJ282" s="214"/>
      <c r="AK282" s="214"/>
      <c r="AL282" s="214"/>
      <c r="AM282" s="214"/>
      <c r="AN282" s="214"/>
      <c r="AO282" s="214"/>
      <c r="AP282" s="214"/>
      <c r="AQ282" s="214"/>
      <c r="AR282" s="214"/>
      <c r="AS282" s="214"/>
      <c r="AT282" s="214"/>
      <c r="AU282" s="214"/>
      <c r="AV282" s="214"/>
      <c r="AW282" s="214"/>
      <c r="AX282" s="214"/>
      <c r="AY282" s="214"/>
      <c r="AZ282" s="214"/>
      <c r="BA282" s="214"/>
      <c r="BB282" s="214"/>
      <c r="BC282" s="214"/>
      <c r="BD282" s="214"/>
      <c r="BE282" s="214"/>
      <c r="BF282" s="214"/>
      <c r="BG282" s="214"/>
      <c r="BH282" s="214"/>
      <c r="BI282" s="214"/>
      <c r="BJ282" s="214"/>
      <c r="BK282" s="214"/>
      <c r="BL282" s="214"/>
      <c r="BM282" s="214"/>
      <c r="BN282" s="214"/>
      <c r="BO282" s="214"/>
      <c r="BP282" s="214"/>
      <c r="BQ282" s="214"/>
      <c r="BR282" s="214"/>
      <c r="BS282" s="214"/>
      <c r="BT282" s="214"/>
      <c r="BU282" s="214"/>
      <c r="BV282" s="214"/>
      <c r="BW282" s="214"/>
      <c r="BX282" s="214"/>
      <c r="BY282" s="214"/>
      <c r="BZ282" s="214"/>
      <c r="CA282" s="214"/>
      <c r="CB282" s="214"/>
      <c r="CC282" s="214"/>
      <c r="CD282" s="214"/>
      <c r="CE282" s="214"/>
      <c r="CF282" s="214"/>
      <c r="CG282" s="214"/>
      <c r="CH282" s="214"/>
      <c r="CI282" s="214"/>
      <c r="CJ282" s="214"/>
      <c r="CK282" s="214"/>
      <c r="CL282" s="214"/>
      <c r="CM282" s="214"/>
      <c r="CN282" s="214"/>
      <c r="CO282" s="214"/>
      <c r="CP282" s="214"/>
      <c r="CQ282" s="214"/>
      <c r="CR282" s="214"/>
      <c r="CS282" s="214"/>
      <c r="CT282" s="214"/>
      <c r="CU282" s="214"/>
      <c r="CV282" s="214"/>
      <c r="CW282" s="214"/>
      <c r="CX282" s="214"/>
      <c r="CY282" s="214"/>
      <c r="CZ282" s="214"/>
      <c r="DA282" s="214"/>
      <c r="DB282" s="214"/>
      <c r="DC282" s="214"/>
      <c r="DD282" s="214"/>
      <c r="DE282" s="214"/>
      <c r="DF282" s="214"/>
      <c r="DG282" s="214"/>
      <c r="DH282" s="214"/>
      <c r="DI282" s="214"/>
      <c r="DJ282" s="214"/>
      <c r="DK282" s="214"/>
      <c r="DL282" s="214"/>
      <c r="DM282" s="214"/>
      <c r="DN282" s="214"/>
      <c r="DO282" s="214"/>
      <c r="DP282" s="214"/>
      <c r="DQ282" s="214"/>
      <c r="DR282" s="214"/>
      <c r="DS282" s="214"/>
      <c r="DT282" s="214"/>
      <c r="DU282" s="214"/>
      <c r="DV282" s="214"/>
      <c r="DW282" s="214"/>
      <c r="DX282" s="214"/>
      <c r="DY282" s="214"/>
      <c r="DZ282" s="214"/>
      <c r="EA282" s="214"/>
      <c r="EB282" s="214"/>
      <c r="EC282" s="214"/>
      <c r="ED282" s="214"/>
      <c r="EE282" s="214"/>
      <c r="EF282" s="214"/>
      <c r="EG282" s="214"/>
      <c r="EH282" s="214"/>
      <c r="EI282" s="214"/>
      <c r="EJ282" s="214"/>
      <c r="EK282" s="214"/>
      <c r="EL282" s="214"/>
      <c r="EM282" s="214"/>
      <c r="EN282" s="214"/>
      <c r="EO282" s="214"/>
      <c r="EP282" s="214"/>
      <c r="EQ282" s="214"/>
      <c r="ER282" s="214"/>
      <c r="ES282" s="214"/>
      <c r="ET282" s="214"/>
      <c r="EU282" s="214"/>
      <c r="EV282" s="214"/>
      <c r="EW282" s="214"/>
      <c r="EX282" s="214"/>
      <c r="EY282" s="214"/>
      <c r="EZ282" s="214"/>
      <c r="FA282" s="214"/>
      <c r="FB282" s="214"/>
      <c r="FC282" s="214"/>
      <c r="FD282" s="214"/>
      <c r="FE282" s="214"/>
      <c r="FF282" s="214"/>
      <c r="FG282" s="214"/>
      <c r="FH282" s="214"/>
      <c r="FI282" s="214"/>
      <c r="FJ282" s="214"/>
      <c r="FK282" s="214"/>
      <c r="FL282" s="214"/>
      <c r="FM282" s="214"/>
    </row>
    <row r="283" spans="1:169" x14ac:dyDescent="0.25">
      <c r="A283" s="214"/>
      <c r="B283" s="214"/>
      <c r="C283" s="214"/>
      <c r="D283" s="214"/>
      <c r="E283" s="214"/>
      <c r="F283" s="214"/>
      <c r="G283" s="214"/>
      <c r="H283" s="214"/>
      <c r="I283" s="214"/>
      <c r="J283" s="214"/>
      <c r="K283" s="214"/>
      <c r="L283" s="214"/>
      <c r="M283" s="214"/>
      <c r="N283" s="214"/>
      <c r="O283" s="214"/>
      <c r="P283" s="214"/>
      <c r="Q283" s="214"/>
      <c r="R283" s="214"/>
      <c r="S283" s="214"/>
      <c r="T283" s="214"/>
      <c r="U283" s="214"/>
      <c r="V283" s="214"/>
      <c r="W283" s="214"/>
      <c r="X283" s="214"/>
      <c r="Y283" s="214"/>
      <c r="Z283" s="214"/>
      <c r="AA283" s="214"/>
      <c r="AB283" s="214"/>
      <c r="AC283" s="214"/>
      <c r="AD283" s="214"/>
      <c r="AE283" s="214"/>
      <c r="AF283" s="214"/>
      <c r="AG283" s="214"/>
      <c r="AH283" s="214"/>
      <c r="AI283" s="214"/>
      <c r="AJ283" s="214"/>
      <c r="AK283" s="214"/>
      <c r="AL283" s="214"/>
      <c r="AM283" s="214"/>
      <c r="AN283" s="214"/>
      <c r="AO283" s="214"/>
      <c r="AP283" s="214"/>
      <c r="AQ283" s="214"/>
      <c r="AR283" s="214"/>
      <c r="AS283" s="214"/>
      <c r="AT283" s="214"/>
      <c r="AU283" s="214"/>
      <c r="AV283" s="214"/>
      <c r="AW283" s="214"/>
      <c r="AX283" s="214"/>
      <c r="AY283" s="214"/>
      <c r="AZ283" s="214"/>
      <c r="BA283" s="214"/>
      <c r="BB283" s="214"/>
      <c r="BC283" s="214"/>
      <c r="BD283" s="214"/>
      <c r="BE283" s="214"/>
      <c r="BF283" s="214"/>
      <c r="BG283" s="214"/>
      <c r="BH283" s="214"/>
      <c r="BI283" s="214"/>
      <c r="BJ283" s="214"/>
      <c r="BK283" s="214"/>
      <c r="BL283" s="214"/>
      <c r="BM283" s="214"/>
      <c r="BN283" s="214"/>
      <c r="BO283" s="214"/>
      <c r="BP283" s="214"/>
      <c r="BQ283" s="214"/>
      <c r="BR283" s="214"/>
      <c r="BS283" s="214"/>
      <c r="BT283" s="214"/>
      <c r="BU283" s="214"/>
      <c r="BV283" s="214"/>
      <c r="BW283" s="214"/>
      <c r="BX283" s="214"/>
      <c r="BY283" s="214"/>
      <c r="BZ283" s="214"/>
      <c r="CA283" s="214"/>
      <c r="CB283" s="214"/>
      <c r="CC283" s="214"/>
      <c r="CD283" s="214"/>
      <c r="CE283" s="214"/>
      <c r="CF283" s="214"/>
      <c r="CG283" s="214"/>
      <c r="CH283" s="214"/>
      <c r="CI283" s="214"/>
      <c r="CJ283" s="214"/>
      <c r="CK283" s="214"/>
      <c r="CL283" s="214"/>
      <c r="CM283" s="214"/>
      <c r="CN283" s="214"/>
      <c r="CO283" s="214"/>
      <c r="CP283" s="214"/>
      <c r="CQ283" s="214"/>
      <c r="CR283" s="214"/>
      <c r="CS283" s="214"/>
      <c r="CT283" s="214"/>
      <c r="CU283" s="214"/>
      <c r="CV283" s="214"/>
      <c r="CW283" s="214"/>
      <c r="CX283" s="214"/>
      <c r="CY283" s="214"/>
      <c r="CZ283" s="214"/>
      <c r="DA283" s="214"/>
      <c r="DB283" s="214"/>
      <c r="DC283" s="214"/>
      <c r="DD283" s="214"/>
      <c r="DE283" s="214"/>
      <c r="DF283" s="214"/>
      <c r="DG283" s="214"/>
      <c r="DH283" s="214"/>
      <c r="DI283" s="214"/>
      <c r="DJ283" s="214"/>
      <c r="DK283" s="214"/>
      <c r="DL283" s="214"/>
      <c r="DM283" s="214"/>
      <c r="DN283" s="214"/>
      <c r="DO283" s="214"/>
      <c r="DP283" s="214"/>
      <c r="DQ283" s="214"/>
      <c r="DR283" s="214"/>
      <c r="DS283" s="214"/>
      <c r="DT283" s="214"/>
      <c r="DU283" s="214"/>
      <c r="DV283" s="214"/>
      <c r="DW283" s="214"/>
      <c r="DX283" s="214"/>
      <c r="DY283" s="214"/>
      <c r="DZ283" s="214"/>
      <c r="EA283" s="214"/>
      <c r="EB283" s="214"/>
      <c r="EC283" s="214"/>
      <c r="ED283" s="214"/>
      <c r="EE283" s="214"/>
      <c r="EF283" s="214"/>
      <c r="EG283" s="214"/>
      <c r="EH283" s="214"/>
      <c r="EI283" s="214"/>
      <c r="EJ283" s="214"/>
      <c r="EK283" s="214"/>
      <c r="EL283" s="214"/>
      <c r="EM283" s="214"/>
      <c r="EN283" s="214"/>
      <c r="EO283" s="214"/>
      <c r="EP283" s="214"/>
      <c r="EQ283" s="214"/>
      <c r="ER283" s="214"/>
      <c r="ES283" s="214"/>
      <c r="ET283" s="214"/>
      <c r="EU283" s="214"/>
      <c r="EV283" s="214"/>
      <c r="EW283" s="214"/>
      <c r="EX283" s="214"/>
      <c r="EY283" s="214"/>
      <c r="EZ283" s="214"/>
      <c r="FA283" s="214"/>
      <c r="FB283" s="214"/>
      <c r="FC283" s="214"/>
      <c r="FD283" s="214"/>
      <c r="FE283" s="214"/>
      <c r="FF283" s="214"/>
      <c r="FG283" s="214"/>
      <c r="FH283" s="214"/>
      <c r="FI283" s="214"/>
      <c r="FJ283" s="214"/>
      <c r="FK283" s="214"/>
      <c r="FL283" s="214"/>
      <c r="FM283" s="214"/>
    </row>
    <row r="284" spans="1:169" x14ac:dyDescent="0.25">
      <c r="A284" s="214"/>
      <c r="B284" s="214"/>
      <c r="C284" s="214"/>
      <c r="D284" s="214"/>
      <c r="E284" s="214"/>
      <c r="F284" s="214"/>
      <c r="G284" s="214"/>
      <c r="H284" s="214"/>
      <c r="I284" s="214"/>
      <c r="J284" s="214"/>
      <c r="K284" s="214"/>
      <c r="L284" s="214"/>
      <c r="M284" s="214"/>
      <c r="N284" s="214"/>
      <c r="O284" s="214"/>
      <c r="P284" s="214"/>
      <c r="Q284" s="214"/>
      <c r="R284" s="214"/>
      <c r="S284" s="214"/>
      <c r="T284" s="214"/>
      <c r="U284" s="214"/>
      <c r="V284" s="214"/>
      <c r="W284" s="214"/>
      <c r="X284" s="214"/>
      <c r="Y284" s="214"/>
      <c r="Z284" s="214"/>
      <c r="AA284" s="214"/>
      <c r="AB284" s="214"/>
      <c r="AC284" s="214"/>
      <c r="AD284" s="214"/>
      <c r="AE284" s="214"/>
      <c r="AF284" s="214"/>
      <c r="AG284" s="214"/>
      <c r="AH284" s="214"/>
      <c r="AI284" s="214"/>
      <c r="AJ284" s="214"/>
      <c r="AK284" s="214"/>
      <c r="AL284" s="214"/>
      <c r="AM284" s="214"/>
      <c r="AN284" s="214"/>
      <c r="AO284" s="214"/>
      <c r="AP284" s="214"/>
      <c r="AQ284" s="214"/>
      <c r="AR284" s="214"/>
      <c r="AS284" s="214"/>
      <c r="AT284" s="214"/>
      <c r="AU284" s="214"/>
      <c r="AV284" s="214"/>
      <c r="AW284" s="214"/>
      <c r="AX284" s="214"/>
      <c r="AY284" s="214"/>
      <c r="AZ284" s="214"/>
      <c r="BA284" s="214"/>
      <c r="BB284" s="214"/>
      <c r="BC284" s="214"/>
      <c r="BD284" s="214"/>
      <c r="BE284" s="214"/>
      <c r="BF284" s="214"/>
      <c r="BG284" s="214"/>
      <c r="BH284" s="214"/>
      <c r="BI284" s="214"/>
      <c r="BJ284" s="214"/>
      <c r="BK284" s="214"/>
      <c r="BL284" s="214"/>
      <c r="BM284" s="214"/>
      <c r="BN284" s="214"/>
      <c r="BO284" s="214"/>
      <c r="BP284" s="214"/>
      <c r="BQ284" s="214"/>
      <c r="BR284" s="214"/>
      <c r="BS284" s="214"/>
      <c r="BT284" s="214"/>
      <c r="BU284" s="214"/>
      <c r="BV284" s="214"/>
      <c r="BW284" s="214"/>
      <c r="BX284" s="214"/>
      <c r="BY284" s="214"/>
      <c r="BZ284" s="214"/>
      <c r="CA284" s="214"/>
      <c r="CB284" s="214"/>
      <c r="CC284" s="214"/>
      <c r="CD284" s="214"/>
      <c r="CE284" s="214"/>
      <c r="CF284" s="214"/>
      <c r="CG284" s="214"/>
      <c r="CH284" s="214"/>
      <c r="CI284" s="214"/>
      <c r="CJ284" s="214"/>
      <c r="CK284" s="214"/>
      <c r="CL284" s="214"/>
      <c r="CM284" s="214"/>
      <c r="CN284" s="214"/>
      <c r="CO284" s="214"/>
      <c r="CP284" s="214"/>
      <c r="CQ284" s="214"/>
      <c r="CR284" s="214"/>
      <c r="CS284" s="214"/>
      <c r="CT284" s="214"/>
      <c r="CU284" s="214"/>
      <c r="CV284" s="214"/>
      <c r="CW284" s="214"/>
      <c r="CX284" s="214"/>
      <c r="CY284" s="214"/>
      <c r="CZ284" s="214"/>
      <c r="DA284" s="214"/>
      <c r="DB284" s="214"/>
      <c r="DC284" s="214"/>
      <c r="DD284" s="214"/>
      <c r="DE284" s="214"/>
      <c r="DF284" s="214"/>
      <c r="DG284" s="214"/>
      <c r="DH284" s="214"/>
      <c r="DI284" s="214"/>
      <c r="DJ284" s="214"/>
      <c r="DK284" s="214"/>
      <c r="DL284" s="214"/>
      <c r="DM284" s="214"/>
      <c r="DN284" s="214"/>
      <c r="DO284" s="214"/>
      <c r="DP284" s="214"/>
      <c r="DQ284" s="214"/>
      <c r="DR284" s="214"/>
      <c r="DS284" s="214"/>
      <c r="DT284" s="214"/>
      <c r="DU284" s="214"/>
      <c r="DV284" s="214"/>
      <c r="DW284" s="214"/>
      <c r="DX284" s="214"/>
      <c r="DY284" s="214"/>
      <c r="DZ284" s="214"/>
      <c r="EA284" s="214"/>
      <c r="EB284" s="214"/>
      <c r="EC284" s="214"/>
      <c r="ED284" s="214"/>
      <c r="EE284" s="214"/>
      <c r="EF284" s="214"/>
      <c r="EG284" s="214"/>
      <c r="EH284" s="214"/>
      <c r="EI284" s="214"/>
      <c r="EJ284" s="214"/>
      <c r="EK284" s="214"/>
      <c r="EL284" s="214"/>
      <c r="EM284" s="214"/>
      <c r="EN284" s="214"/>
      <c r="EO284" s="214"/>
      <c r="EP284" s="214"/>
      <c r="EQ284" s="214"/>
      <c r="ER284" s="214"/>
      <c r="ES284" s="214"/>
      <c r="ET284" s="214"/>
      <c r="EU284" s="214"/>
      <c r="EV284" s="214"/>
      <c r="EW284" s="214"/>
      <c r="EX284" s="214"/>
      <c r="EY284" s="214"/>
      <c r="EZ284" s="214"/>
      <c r="FA284" s="214"/>
      <c r="FB284" s="214"/>
      <c r="FC284" s="214"/>
      <c r="FD284" s="214"/>
      <c r="FE284" s="214"/>
      <c r="FF284" s="214"/>
      <c r="FG284" s="214"/>
      <c r="FH284" s="214"/>
      <c r="FI284" s="214"/>
      <c r="FJ284" s="214"/>
      <c r="FK284" s="214"/>
      <c r="FL284" s="214"/>
      <c r="FM284" s="214"/>
    </row>
    <row r="285" spans="1:169" x14ac:dyDescent="0.25">
      <c r="A285" s="214"/>
      <c r="B285" s="214"/>
      <c r="C285" s="214"/>
      <c r="D285" s="214"/>
      <c r="E285" s="214"/>
      <c r="F285" s="214"/>
      <c r="G285" s="214"/>
      <c r="H285" s="214"/>
      <c r="I285" s="214"/>
      <c r="J285" s="214"/>
      <c r="K285" s="214"/>
      <c r="L285" s="214"/>
      <c r="M285" s="214"/>
      <c r="N285" s="214"/>
      <c r="O285" s="214"/>
      <c r="P285" s="214"/>
      <c r="Q285" s="214"/>
      <c r="R285" s="214"/>
      <c r="S285" s="214"/>
      <c r="T285" s="214"/>
      <c r="U285" s="214"/>
      <c r="V285" s="214"/>
      <c r="W285" s="214"/>
      <c r="X285" s="214"/>
      <c r="Y285" s="214"/>
      <c r="Z285" s="214"/>
      <c r="AA285" s="214"/>
      <c r="AB285" s="214"/>
      <c r="AC285" s="214"/>
      <c r="AD285" s="214"/>
      <c r="AE285" s="214"/>
      <c r="AF285" s="214"/>
      <c r="AG285" s="214"/>
      <c r="AH285" s="214"/>
      <c r="AI285" s="214"/>
      <c r="AJ285" s="214"/>
      <c r="AK285" s="214"/>
      <c r="AL285" s="214"/>
      <c r="AM285" s="214"/>
      <c r="AN285" s="214"/>
      <c r="AO285" s="214"/>
      <c r="AP285" s="214"/>
      <c r="AQ285" s="214"/>
      <c r="AR285" s="214"/>
      <c r="AS285" s="214"/>
      <c r="AT285" s="214"/>
      <c r="AU285" s="214"/>
      <c r="AV285" s="214"/>
      <c r="AW285" s="214"/>
      <c r="AX285" s="214"/>
      <c r="AY285" s="214"/>
      <c r="AZ285" s="214"/>
      <c r="BA285" s="214"/>
      <c r="BB285" s="214"/>
      <c r="BC285" s="214"/>
      <c r="BD285" s="214"/>
      <c r="BE285" s="214"/>
      <c r="BF285" s="214"/>
      <c r="BG285" s="214"/>
      <c r="BH285" s="214"/>
      <c r="BI285" s="214"/>
      <c r="BJ285" s="214"/>
      <c r="BK285" s="214"/>
      <c r="BL285" s="214"/>
      <c r="BM285" s="214"/>
      <c r="BN285" s="214"/>
      <c r="BO285" s="214"/>
      <c r="BP285" s="214"/>
      <c r="BQ285" s="214"/>
      <c r="BR285" s="214"/>
      <c r="BS285" s="214"/>
      <c r="BT285" s="214"/>
      <c r="BU285" s="214"/>
      <c r="BV285" s="214"/>
      <c r="BW285" s="214"/>
      <c r="BX285" s="214"/>
      <c r="BY285" s="214"/>
      <c r="BZ285" s="214"/>
      <c r="CA285" s="214"/>
      <c r="CB285" s="214"/>
      <c r="CC285" s="214"/>
      <c r="CD285" s="214"/>
      <c r="CE285" s="214"/>
      <c r="CF285" s="214"/>
      <c r="CG285" s="214"/>
      <c r="CH285" s="214"/>
      <c r="CI285" s="214"/>
      <c r="CJ285" s="214"/>
      <c r="CK285" s="214"/>
      <c r="CL285" s="214"/>
      <c r="CM285" s="214"/>
      <c r="CN285" s="214"/>
      <c r="CO285" s="214"/>
      <c r="CP285" s="214"/>
      <c r="CQ285" s="214"/>
      <c r="CR285" s="214"/>
      <c r="CS285" s="214"/>
      <c r="CT285" s="214"/>
      <c r="CU285" s="214"/>
      <c r="CV285" s="214"/>
      <c r="CW285" s="214"/>
      <c r="CX285" s="214"/>
      <c r="CY285" s="214"/>
      <c r="CZ285" s="214"/>
      <c r="DA285" s="214"/>
      <c r="DB285" s="214"/>
      <c r="DC285" s="214"/>
      <c r="DD285" s="214"/>
      <c r="DE285" s="214"/>
      <c r="DF285" s="214"/>
      <c r="DG285" s="214"/>
      <c r="DH285" s="214"/>
      <c r="DI285" s="214"/>
      <c r="DJ285" s="214"/>
      <c r="DK285" s="214"/>
      <c r="DL285" s="214"/>
      <c r="DM285" s="214"/>
      <c r="DN285" s="214"/>
      <c r="DO285" s="214"/>
      <c r="DP285" s="214"/>
      <c r="DQ285" s="214"/>
      <c r="DR285" s="214"/>
      <c r="DS285" s="214"/>
      <c r="DT285" s="214"/>
      <c r="DU285" s="214"/>
      <c r="DV285" s="214"/>
      <c r="DW285" s="214"/>
      <c r="DX285" s="214"/>
      <c r="DY285" s="214"/>
      <c r="DZ285" s="214"/>
      <c r="EA285" s="214"/>
      <c r="EB285" s="214"/>
      <c r="EC285" s="214"/>
      <c r="ED285" s="214"/>
      <c r="EE285" s="214"/>
      <c r="EF285" s="214"/>
      <c r="EG285" s="214"/>
      <c r="EH285" s="214"/>
      <c r="EI285" s="214"/>
      <c r="EJ285" s="214"/>
      <c r="EK285" s="214"/>
      <c r="EL285" s="214"/>
      <c r="EM285" s="214"/>
      <c r="EN285" s="214"/>
      <c r="EO285" s="214"/>
      <c r="EP285" s="214"/>
      <c r="EQ285" s="214"/>
      <c r="ER285" s="214"/>
      <c r="ES285" s="214"/>
      <c r="ET285" s="214"/>
      <c r="EU285" s="214"/>
      <c r="EV285" s="214"/>
      <c r="EW285" s="214"/>
      <c r="EX285" s="214"/>
      <c r="EY285" s="214"/>
      <c r="EZ285" s="214"/>
      <c r="FA285" s="214"/>
      <c r="FB285" s="214"/>
      <c r="FC285" s="214"/>
      <c r="FD285" s="214"/>
      <c r="FE285" s="214"/>
      <c r="FF285" s="214"/>
      <c r="FG285" s="214"/>
      <c r="FH285" s="214"/>
      <c r="FI285" s="214"/>
      <c r="FJ285" s="214"/>
      <c r="FK285" s="214"/>
      <c r="FL285" s="214"/>
      <c r="FM285" s="214"/>
    </row>
    <row r="286" spans="1:169" x14ac:dyDescent="0.25">
      <c r="A286" s="214"/>
      <c r="B286" s="214"/>
      <c r="C286" s="214"/>
      <c r="D286" s="214"/>
      <c r="E286" s="214"/>
      <c r="F286" s="214"/>
      <c r="G286" s="214"/>
      <c r="H286" s="214"/>
      <c r="I286" s="214"/>
      <c r="J286" s="214"/>
      <c r="K286" s="214"/>
      <c r="L286" s="214"/>
      <c r="M286" s="214"/>
      <c r="N286" s="214"/>
      <c r="O286" s="214"/>
      <c r="P286" s="214"/>
      <c r="Q286" s="214"/>
      <c r="R286" s="214"/>
      <c r="S286" s="214"/>
      <c r="T286" s="214"/>
      <c r="U286" s="214"/>
      <c r="V286" s="214"/>
      <c r="W286" s="214"/>
      <c r="X286" s="214"/>
      <c r="Y286" s="214"/>
      <c r="Z286" s="214"/>
      <c r="AA286" s="214"/>
      <c r="AB286" s="214"/>
      <c r="AC286" s="214"/>
      <c r="AD286" s="214"/>
      <c r="AE286" s="214"/>
      <c r="AF286" s="214"/>
      <c r="AG286" s="214"/>
      <c r="AH286" s="214"/>
      <c r="AI286" s="214"/>
      <c r="AJ286" s="214"/>
      <c r="AK286" s="214"/>
      <c r="AL286" s="214"/>
      <c r="AM286" s="214"/>
      <c r="AN286" s="214"/>
      <c r="AO286" s="214"/>
      <c r="AP286" s="214"/>
      <c r="AQ286" s="214"/>
      <c r="AR286" s="214"/>
      <c r="AS286" s="214"/>
      <c r="AT286" s="214"/>
      <c r="AU286" s="214"/>
      <c r="AV286" s="214"/>
      <c r="AW286" s="214"/>
      <c r="AX286" s="214"/>
      <c r="AY286" s="214"/>
      <c r="AZ286" s="214"/>
      <c r="BA286" s="214"/>
      <c r="BB286" s="214"/>
      <c r="BC286" s="214"/>
      <c r="BD286" s="214"/>
      <c r="BE286" s="214"/>
      <c r="BF286" s="214"/>
      <c r="BG286" s="214"/>
      <c r="BH286" s="214"/>
      <c r="BI286" s="214"/>
      <c r="BJ286" s="214"/>
      <c r="BK286" s="214"/>
      <c r="BL286" s="214"/>
      <c r="BM286" s="214"/>
      <c r="BN286" s="214"/>
      <c r="BO286" s="214"/>
      <c r="BP286" s="214"/>
      <c r="BQ286" s="214"/>
      <c r="BR286" s="214"/>
      <c r="BS286" s="214"/>
      <c r="BT286" s="214"/>
      <c r="BU286" s="214"/>
      <c r="BV286" s="214"/>
      <c r="BW286" s="214"/>
      <c r="BX286" s="214"/>
      <c r="BY286" s="214"/>
      <c r="BZ286" s="214"/>
      <c r="CA286" s="214"/>
      <c r="CB286" s="214"/>
      <c r="CC286" s="214"/>
      <c r="CD286" s="214"/>
      <c r="CE286" s="214"/>
      <c r="CF286" s="214"/>
      <c r="CG286" s="214"/>
      <c r="CH286" s="214"/>
      <c r="CI286" s="214"/>
      <c r="CJ286" s="214"/>
      <c r="CK286" s="214"/>
      <c r="CL286" s="214"/>
      <c r="CM286" s="214"/>
      <c r="CN286" s="214"/>
      <c r="CO286" s="214"/>
      <c r="CP286" s="214"/>
      <c r="CQ286" s="214"/>
      <c r="CR286" s="214"/>
      <c r="CS286" s="214"/>
      <c r="CT286" s="214"/>
      <c r="CU286" s="214"/>
      <c r="CV286" s="214"/>
      <c r="CW286" s="214"/>
      <c r="CX286" s="214"/>
      <c r="CY286" s="214"/>
      <c r="CZ286" s="214"/>
      <c r="DA286" s="214"/>
      <c r="DB286" s="214"/>
      <c r="DC286" s="214"/>
      <c r="DD286" s="214"/>
      <c r="DE286" s="214"/>
      <c r="DF286" s="214"/>
      <c r="DG286" s="214"/>
      <c r="DH286" s="214"/>
      <c r="DI286" s="214"/>
      <c r="DJ286" s="214"/>
      <c r="DK286" s="214"/>
      <c r="DL286" s="214"/>
      <c r="DM286" s="214"/>
      <c r="DN286" s="214"/>
      <c r="DO286" s="214"/>
      <c r="DP286" s="214"/>
      <c r="DQ286" s="214"/>
      <c r="DR286" s="214"/>
      <c r="DS286" s="214"/>
      <c r="DT286" s="214"/>
      <c r="DU286" s="214"/>
      <c r="DV286" s="214"/>
      <c r="DW286" s="214"/>
      <c r="DX286" s="214"/>
      <c r="DY286" s="214"/>
      <c r="DZ286" s="214"/>
      <c r="EA286" s="214"/>
      <c r="EB286" s="214"/>
      <c r="EC286" s="214"/>
      <c r="ED286" s="214"/>
      <c r="EE286" s="214"/>
      <c r="EF286" s="214"/>
      <c r="EG286" s="214"/>
      <c r="EH286" s="214"/>
      <c r="EI286" s="214"/>
      <c r="EJ286" s="214"/>
      <c r="EK286" s="214"/>
      <c r="EL286" s="214"/>
      <c r="EM286" s="214"/>
      <c r="EN286" s="214"/>
      <c r="EO286" s="214"/>
      <c r="EP286" s="214"/>
      <c r="EQ286" s="214"/>
      <c r="ER286" s="214"/>
      <c r="ES286" s="214"/>
      <c r="ET286" s="214"/>
      <c r="EU286" s="214"/>
      <c r="EV286" s="214"/>
      <c r="EW286" s="214"/>
      <c r="EX286" s="214"/>
      <c r="EY286" s="214"/>
      <c r="EZ286" s="214"/>
      <c r="FA286" s="214"/>
      <c r="FB286" s="214"/>
      <c r="FC286" s="214"/>
      <c r="FD286" s="214"/>
      <c r="FE286" s="214"/>
      <c r="FF286" s="214"/>
      <c r="FG286" s="214"/>
      <c r="FH286" s="214"/>
      <c r="FI286" s="214"/>
      <c r="FJ286" s="214"/>
      <c r="FK286" s="214"/>
      <c r="FL286" s="214"/>
      <c r="FM286" s="214"/>
    </row>
    <row r="287" spans="1:169" x14ac:dyDescent="0.25">
      <c r="A287" s="214"/>
      <c r="B287" s="214"/>
      <c r="C287" s="214"/>
      <c r="D287" s="214"/>
      <c r="E287" s="214"/>
      <c r="F287" s="214"/>
      <c r="G287" s="214"/>
      <c r="H287" s="214"/>
      <c r="I287" s="214"/>
      <c r="J287" s="214"/>
      <c r="K287" s="214"/>
      <c r="L287" s="214"/>
      <c r="M287" s="214"/>
      <c r="N287" s="214"/>
      <c r="O287" s="214"/>
      <c r="P287" s="214"/>
      <c r="Q287" s="214"/>
      <c r="R287" s="214"/>
      <c r="S287" s="214"/>
      <c r="T287" s="214"/>
      <c r="U287" s="214"/>
      <c r="V287" s="214"/>
      <c r="W287" s="214"/>
      <c r="X287" s="214"/>
      <c r="Y287" s="214"/>
      <c r="Z287" s="214"/>
      <c r="AA287" s="214"/>
      <c r="AB287" s="214"/>
      <c r="AC287" s="214"/>
      <c r="AD287" s="214"/>
      <c r="AE287" s="214"/>
      <c r="AF287" s="214"/>
      <c r="AG287" s="214"/>
      <c r="AH287" s="214"/>
      <c r="AI287" s="214"/>
      <c r="AJ287" s="214"/>
      <c r="AK287" s="214"/>
      <c r="AL287" s="214"/>
      <c r="AM287" s="214"/>
      <c r="AN287" s="214"/>
      <c r="AO287" s="214"/>
      <c r="AP287" s="214"/>
      <c r="AQ287" s="214"/>
      <c r="AR287" s="214"/>
      <c r="AS287" s="214"/>
      <c r="AT287" s="214"/>
      <c r="AU287" s="214"/>
      <c r="AV287" s="214"/>
      <c r="AW287" s="214"/>
      <c r="AX287" s="214"/>
      <c r="AY287" s="214"/>
      <c r="AZ287" s="214"/>
      <c r="BA287" s="214"/>
      <c r="BB287" s="214"/>
      <c r="BC287" s="214"/>
      <c r="BD287" s="214"/>
      <c r="BE287" s="214"/>
      <c r="BF287" s="214"/>
      <c r="BG287" s="214"/>
      <c r="BH287" s="214"/>
      <c r="BI287" s="214"/>
      <c r="BJ287" s="214"/>
      <c r="BK287" s="214"/>
      <c r="BL287" s="214"/>
      <c r="BM287" s="214"/>
      <c r="BN287" s="214"/>
      <c r="BO287" s="214"/>
      <c r="BP287" s="214"/>
      <c r="BQ287" s="214"/>
      <c r="BR287" s="214"/>
      <c r="BS287" s="214"/>
      <c r="BT287" s="214"/>
      <c r="BU287" s="214"/>
      <c r="BV287" s="214"/>
      <c r="BW287" s="214"/>
      <c r="BX287" s="214"/>
      <c r="BY287" s="214"/>
      <c r="BZ287" s="214"/>
      <c r="CA287" s="214"/>
      <c r="CB287" s="214"/>
      <c r="CC287" s="214"/>
      <c r="CD287" s="214"/>
      <c r="CE287" s="214"/>
      <c r="CF287" s="214"/>
      <c r="CG287" s="214"/>
      <c r="CH287" s="214"/>
      <c r="CI287" s="214"/>
      <c r="CJ287" s="214"/>
      <c r="CK287" s="214"/>
      <c r="CL287" s="214"/>
      <c r="CM287" s="214"/>
      <c r="CN287" s="214"/>
      <c r="CO287" s="214"/>
      <c r="CP287" s="214"/>
      <c r="CQ287" s="214"/>
      <c r="CR287" s="214"/>
      <c r="CS287" s="214"/>
      <c r="CT287" s="214"/>
      <c r="CU287" s="214"/>
      <c r="CV287" s="214"/>
      <c r="CW287" s="214"/>
      <c r="CX287" s="214"/>
      <c r="CY287" s="214"/>
      <c r="CZ287" s="214"/>
      <c r="DA287" s="214"/>
      <c r="DB287" s="214"/>
      <c r="DC287" s="214"/>
      <c r="DD287" s="214"/>
      <c r="DE287" s="214"/>
      <c r="DF287" s="214"/>
      <c r="DG287" s="214"/>
      <c r="DH287" s="214"/>
      <c r="DI287" s="214"/>
      <c r="DJ287" s="214"/>
      <c r="DK287" s="214"/>
      <c r="DL287" s="214"/>
      <c r="DM287" s="214"/>
      <c r="DN287" s="214"/>
      <c r="DO287" s="214"/>
      <c r="DP287" s="214"/>
      <c r="DQ287" s="214"/>
      <c r="DR287" s="214"/>
      <c r="DS287" s="214"/>
      <c r="DT287" s="214"/>
      <c r="DU287" s="214"/>
      <c r="DV287" s="214"/>
      <c r="DW287" s="214"/>
      <c r="DX287" s="214"/>
      <c r="DY287" s="214"/>
      <c r="DZ287" s="214"/>
      <c r="EA287" s="214"/>
      <c r="EB287" s="214"/>
      <c r="EC287" s="214"/>
      <c r="ED287" s="214"/>
      <c r="EE287" s="214"/>
      <c r="EF287" s="214"/>
      <c r="EG287" s="214"/>
      <c r="EH287" s="214"/>
      <c r="EI287" s="214"/>
      <c r="EJ287" s="214"/>
      <c r="EK287" s="214"/>
      <c r="EL287" s="214"/>
      <c r="EM287" s="214"/>
      <c r="EN287" s="214"/>
      <c r="EO287" s="214"/>
      <c r="EP287" s="214"/>
      <c r="EQ287" s="214"/>
      <c r="ER287" s="214"/>
      <c r="ES287" s="214"/>
      <c r="ET287" s="214"/>
      <c r="EU287" s="214"/>
      <c r="EV287" s="214"/>
      <c r="EW287" s="214"/>
      <c r="EX287" s="214"/>
      <c r="EY287" s="214"/>
      <c r="EZ287" s="214"/>
      <c r="FA287" s="214"/>
      <c r="FB287" s="214"/>
      <c r="FC287" s="214"/>
      <c r="FD287" s="214"/>
      <c r="FE287" s="214"/>
      <c r="FF287" s="214"/>
      <c r="FG287" s="214"/>
      <c r="FH287" s="214"/>
      <c r="FI287" s="214"/>
      <c r="FJ287" s="214"/>
      <c r="FK287" s="214"/>
      <c r="FL287" s="214"/>
      <c r="FM287" s="214"/>
    </row>
    <row r="288" spans="1:169" x14ac:dyDescent="0.25">
      <c r="A288" s="214"/>
      <c r="B288" s="214"/>
      <c r="C288" s="214"/>
      <c r="D288" s="214"/>
      <c r="E288" s="214"/>
      <c r="F288" s="214"/>
      <c r="G288" s="214"/>
      <c r="H288" s="214"/>
      <c r="I288" s="214"/>
      <c r="J288" s="214"/>
      <c r="K288" s="214"/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  <c r="Y288" s="214"/>
      <c r="Z288" s="214"/>
      <c r="AA288" s="214"/>
      <c r="AB288" s="214"/>
      <c r="AC288" s="214"/>
      <c r="AD288" s="214"/>
      <c r="AE288" s="214"/>
      <c r="AF288" s="214"/>
      <c r="AG288" s="214"/>
      <c r="AH288" s="214"/>
      <c r="AI288" s="214"/>
      <c r="AJ288" s="214"/>
      <c r="AK288" s="214"/>
      <c r="AL288" s="214"/>
      <c r="AM288" s="214"/>
      <c r="AN288" s="214"/>
      <c r="AO288" s="214"/>
      <c r="AP288" s="214"/>
      <c r="AQ288" s="214"/>
      <c r="AR288" s="214"/>
      <c r="AS288" s="214"/>
      <c r="AT288" s="214"/>
      <c r="AU288" s="214"/>
      <c r="AV288" s="214"/>
      <c r="AW288" s="214"/>
      <c r="AX288" s="214"/>
      <c r="AY288" s="214"/>
      <c r="AZ288" s="214"/>
      <c r="BA288" s="214"/>
      <c r="BB288" s="214"/>
      <c r="BC288" s="214"/>
      <c r="BD288" s="214"/>
      <c r="BE288" s="214"/>
      <c r="BF288" s="214"/>
      <c r="BG288" s="214"/>
      <c r="BH288" s="214"/>
      <c r="BI288" s="214"/>
      <c r="BJ288" s="214"/>
      <c r="BK288" s="214"/>
      <c r="BL288" s="214"/>
      <c r="BM288" s="214"/>
      <c r="BN288" s="214"/>
      <c r="BO288" s="214"/>
      <c r="BP288" s="214"/>
      <c r="BQ288" s="214"/>
      <c r="BR288" s="214"/>
      <c r="BS288" s="214"/>
      <c r="BT288" s="214"/>
      <c r="BU288" s="214"/>
      <c r="BV288" s="214"/>
      <c r="BW288" s="214"/>
      <c r="BX288" s="214"/>
      <c r="BY288" s="214"/>
      <c r="BZ288" s="214"/>
      <c r="CA288" s="214"/>
      <c r="CB288" s="214"/>
      <c r="CC288" s="214"/>
      <c r="CD288" s="214"/>
      <c r="CE288" s="214"/>
      <c r="CF288" s="214"/>
      <c r="CG288" s="214"/>
      <c r="CH288" s="214"/>
      <c r="CI288" s="214"/>
      <c r="CJ288" s="214"/>
      <c r="CK288" s="214"/>
      <c r="CL288" s="214"/>
      <c r="CM288" s="214"/>
      <c r="CN288" s="214"/>
      <c r="CO288" s="214"/>
      <c r="CP288" s="214"/>
      <c r="CQ288" s="214"/>
      <c r="CR288" s="214"/>
      <c r="CS288" s="214"/>
      <c r="CT288" s="214"/>
      <c r="CU288" s="214"/>
      <c r="CV288" s="214"/>
      <c r="CW288" s="214"/>
      <c r="CX288" s="214"/>
      <c r="CY288" s="214"/>
      <c r="CZ288" s="214"/>
      <c r="DA288" s="214"/>
      <c r="DB288" s="214"/>
      <c r="DC288" s="214"/>
      <c r="DD288" s="214"/>
      <c r="DE288" s="214"/>
      <c r="DF288" s="214"/>
      <c r="DG288" s="214"/>
      <c r="DH288" s="214"/>
      <c r="DI288" s="214"/>
      <c r="DJ288" s="214"/>
      <c r="DK288" s="214"/>
      <c r="DL288" s="214"/>
      <c r="DM288" s="214"/>
      <c r="DN288" s="214"/>
      <c r="DO288" s="214"/>
      <c r="DP288" s="214"/>
      <c r="DQ288" s="214"/>
      <c r="DR288" s="214"/>
      <c r="DS288" s="214"/>
      <c r="DT288" s="214"/>
      <c r="DU288" s="214"/>
      <c r="DV288" s="214"/>
      <c r="DW288" s="214"/>
      <c r="DX288" s="214"/>
      <c r="DY288" s="214"/>
      <c r="DZ288" s="214"/>
      <c r="EA288" s="214"/>
      <c r="EB288" s="214"/>
      <c r="EC288" s="214"/>
      <c r="ED288" s="214"/>
      <c r="EE288" s="214"/>
      <c r="EF288" s="214"/>
      <c r="EG288" s="214"/>
      <c r="EH288" s="214"/>
      <c r="EI288" s="214"/>
      <c r="EJ288" s="214"/>
      <c r="EK288" s="214"/>
      <c r="EL288" s="214"/>
      <c r="EM288" s="214"/>
      <c r="EN288" s="214"/>
      <c r="EO288" s="214"/>
      <c r="EP288" s="214"/>
      <c r="EQ288" s="214"/>
      <c r="ER288" s="214"/>
      <c r="ES288" s="214"/>
      <c r="ET288" s="214"/>
      <c r="EU288" s="214"/>
      <c r="EV288" s="214"/>
      <c r="EW288" s="214"/>
      <c r="EX288" s="214"/>
      <c r="EY288" s="214"/>
      <c r="EZ288" s="214"/>
      <c r="FA288" s="214"/>
      <c r="FB288" s="214"/>
      <c r="FC288" s="214"/>
      <c r="FD288" s="214"/>
      <c r="FE288" s="214"/>
      <c r="FF288" s="214"/>
      <c r="FG288" s="214"/>
      <c r="FH288" s="214"/>
      <c r="FI288" s="214"/>
      <c r="FJ288" s="214"/>
      <c r="FK288" s="214"/>
      <c r="FL288" s="214"/>
      <c r="FM288" s="214"/>
    </row>
    <row r="289" spans="1:169" x14ac:dyDescent="0.25">
      <c r="A289" s="214"/>
      <c r="B289" s="214"/>
      <c r="C289" s="214"/>
      <c r="D289" s="214"/>
      <c r="E289" s="214"/>
      <c r="F289" s="214"/>
      <c r="G289" s="214"/>
      <c r="H289" s="214"/>
      <c r="I289" s="214"/>
      <c r="J289" s="214"/>
      <c r="K289" s="214"/>
      <c r="L289" s="214"/>
      <c r="M289" s="214"/>
      <c r="N289" s="214"/>
      <c r="O289" s="214"/>
      <c r="P289" s="214"/>
      <c r="Q289" s="214"/>
      <c r="R289" s="214"/>
      <c r="S289" s="214"/>
      <c r="T289" s="214"/>
      <c r="U289" s="214"/>
      <c r="V289" s="214"/>
      <c r="W289" s="214"/>
      <c r="X289" s="214"/>
      <c r="Y289" s="214"/>
      <c r="Z289" s="214"/>
      <c r="AA289" s="214"/>
      <c r="AB289" s="214"/>
      <c r="AC289" s="214"/>
      <c r="AD289" s="214"/>
      <c r="AE289" s="214"/>
      <c r="AF289" s="214"/>
      <c r="AG289" s="214"/>
      <c r="AH289" s="214"/>
      <c r="AI289" s="214"/>
      <c r="AJ289" s="214"/>
      <c r="AK289" s="214"/>
      <c r="AL289" s="214"/>
      <c r="AM289" s="214"/>
      <c r="AN289" s="214"/>
      <c r="AO289" s="214"/>
      <c r="AP289" s="214"/>
      <c r="AQ289" s="214"/>
      <c r="AR289" s="214"/>
      <c r="AS289" s="214"/>
      <c r="AT289" s="214"/>
      <c r="AU289" s="214"/>
      <c r="AV289" s="214"/>
      <c r="AW289" s="214"/>
      <c r="AX289" s="214"/>
      <c r="AY289" s="214"/>
      <c r="AZ289" s="214"/>
      <c r="BA289" s="214"/>
      <c r="BB289" s="214"/>
      <c r="BC289" s="214"/>
      <c r="BD289" s="214"/>
      <c r="BE289" s="214"/>
      <c r="BF289" s="214"/>
      <c r="BG289" s="214"/>
      <c r="BH289" s="214"/>
      <c r="BI289" s="214"/>
      <c r="BJ289" s="214"/>
      <c r="BK289" s="214"/>
      <c r="BL289" s="214"/>
      <c r="BM289" s="214"/>
      <c r="BN289" s="214"/>
      <c r="BO289" s="214"/>
      <c r="BP289" s="214"/>
      <c r="BQ289" s="214"/>
      <c r="BR289" s="214"/>
      <c r="BS289" s="214"/>
      <c r="BT289" s="214"/>
      <c r="BU289" s="214"/>
      <c r="BV289" s="214"/>
      <c r="BW289" s="214"/>
      <c r="BX289" s="214"/>
      <c r="BY289" s="214"/>
      <c r="BZ289" s="214"/>
      <c r="CA289" s="214"/>
      <c r="CB289" s="214"/>
      <c r="CC289" s="214"/>
      <c r="CD289" s="214"/>
      <c r="CE289" s="214"/>
      <c r="CF289" s="214"/>
      <c r="CG289" s="214"/>
      <c r="CH289" s="214"/>
      <c r="CI289" s="214"/>
      <c r="CJ289" s="214"/>
      <c r="CK289" s="214"/>
      <c r="CL289" s="214"/>
      <c r="CM289" s="214"/>
      <c r="CN289" s="214"/>
      <c r="CO289" s="214"/>
      <c r="CP289" s="214"/>
      <c r="CQ289" s="214"/>
      <c r="CR289" s="214"/>
      <c r="CS289" s="214"/>
      <c r="CT289" s="214"/>
      <c r="CU289" s="214"/>
      <c r="CV289" s="214"/>
      <c r="CW289" s="214"/>
      <c r="CX289" s="214"/>
      <c r="CY289" s="214"/>
      <c r="CZ289" s="214"/>
      <c r="DA289" s="214"/>
      <c r="DB289" s="214"/>
      <c r="DC289" s="214"/>
      <c r="DD289" s="214"/>
      <c r="DE289" s="214"/>
      <c r="DF289" s="214"/>
      <c r="DG289" s="214"/>
      <c r="DH289" s="214"/>
      <c r="DI289" s="214"/>
      <c r="DJ289" s="214"/>
      <c r="DK289" s="214"/>
      <c r="DL289" s="214"/>
      <c r="DM289" s="214"/>
      <c r="DN289" s="214"/>
      <c r="DO289" s="214"/>
      <c r="DP289" s="214"/>
      <c r="DQ289" s="214"/>
      <c r="DR289" s="214"/>
      <c r="DS289" s="214"/>
      <c r="DT289" s="214"/>
      <c r="DU289" s="214"/>
      <c r="DV289" s="214"/>
      <c r="DW289" s="214"/>
      <c r="DX289" s="214"/>
      <c r="DY289" s="214"/>
      <c r="DZ289" s="214"/>
      <c r="EA289" s="214"/>
      <c r="EB289" s="214"/>
      <c r="EC289" s="214"/>
      <c r="ED289" s="214"/>
      <c r="EE289" s="214"/>
      <c r="EF289" s="214"/>
      <c r="EG289" s="214"/>
      <c r="EH289" s="214"/>
      <c r="EI289" s="214"/>
      <c r="EJ289" s="214"/>
      <c r="EK289" s="214"/>
      <c r="EL289" s="214"/>
      <c r="EM289" s="214"/>
      <c r="EN289" s="214"/>
      <c r="EO289" s="214"/>
      <c r="EP289" s="214"/>
      <c r="EQ289" s="214"/>
      <c r="ER289" s="214"/>
      <c r="ES289" s="214"/>
      <c r="ET289" s="214"/>
      <c r="EU289" s="214"/>
      <c r="EV289" s="214"/>
      <c r="EW289" s="214"/>
      <c r="EX289" s="214"/>
      <c r="EY289" s="214"/>
      <c r="EZ289" s="214"/>
      <c r="FA289" s="214"/>
      <c r="FB289" s="214"/>
      <c r="FC289" s="214"/>
      <c r="FD289" s="214"/>
      <c r="FE289" s="214"/>
      <c r="FF289" s="214"/>
      <c r="FG289" s="214"/>
      <c r="FH289" s="214"/>
      <c r="FI289" s="214"/>
      <c r="FJ289" s="214"/>
      <c r="FK289" s="214"/>
      <c r="FL289" s="214"/>
      <c r="FM289" s="214"/>
    </row>
    <row r="290" spans="1:169" x14ac:dyDescent="0.25">
      <c r="A290" s="214"/>
      <c r="B290" s="214"/>
      <c r="C290" s="214"/>
      <c r="D290" s="214"/>
      <c r="E290" s="214"/>
      <c r="F290" s="214"/>
      <c r="G290" s="214"/>
      <c r="H290" s="214"/>
      <c r="I290" s="214"/>
      <c r="J290" s="214"/>
      <c r="K290" s="214"/>
      <c r="L290" s="214"/>
      <c r="M290" s="214"/>
      <c r="N290" s="214"/>
      <c r="O290" s="214"/>
      <c r="P290" s="214"/>
      <c r="Q290" s="214"/>
      <c r="R290" s="214"/>
      <c r="S290" s="214"/>
      <c r="T290" s="214"/>
      <c r="U290" s="214"/>
      <c r="V290" s="214"/>
      <c r="W290" s="214"/>
      <c r="X290" s="214"/>
      <c r="Y290" s="214"/>
      <c r="Z290" s="214"/>
      <c r="AA290" s="214"/>
      <c r="AB290" s="214"/>
      <c r="AC290" s="214"/>
      <c r="AD290" s="214"/>
      <c r="AE290" s="214"/>
      <c r="AF290" s="214"/>
      <c r="AG290" s="214"/>
      <c r="AH290" s="214"/>
      <c r="AI290" s="214"/>
      <c r="AJ290" s="214"/>
      <c r="AK290" s="214"/>
      <c r="AL290" s="214"/>
      <c r="AM290" s="214"/>
      <c r="AN290" s="214"/>
      <c r="AO290" s="214"/>
      <c r="AP290" s="214"/>
      <c r="AQ290" s="214"/>
      <c r="AR290" s="214"/>
      <c r="AS290" s="214"/>
      <c r="AT290" s="214"/>
      <c r="AU290" s="214"/>
      <c r="AV290" s="214"/>
      <c r="AW290" s="214"/>
      <c r="AX290" s="214"/>
      <c r="AY290" s="214"/>
      <c r="AZ290" s="214"/>
      <c r="BA290" s="214"/>
      <c r="BB290" s="214"/>
      <c r="BC290" s="214"/>
      <c r="BD290" s="214"/>
      <c r="BE290" s="214"/>
      <c r="BF290" s="214"/>
      <c r="BG290" s="214"/>
      <c r="BH290" s="214"/>
      <c r="BI290" s="214"/>
      <c r="BJ290" s="214"/>
      <c r="BK290" s="214"/>
      <c r="BL290" s="214"/>
      <c r="BM290" s="214"/>
      <c r="BN290" s="214"/>
      <c r="BO290" s="214"/>
      <c r="BP290" s="214"/>
      <c r="BQ290" s="214"/>
      <c r="BR290" s="214"/>
      <c r="BS290" s="214"/>
      <c r="BT290" s="214"/>
      <c r="BU290" s="214"/>
      <c r="BV290" s="214"/>
      <c r="BW290" s="214"/>
      <c r="BX290" s="214"/>
      <c r="BY290" s="214"/>
      <c r="BZ290" s="214"/>
      <c r="CA290" s="214"/>
      <c r="CB290" s="214"/>
      <c r="CC290" s="214"/>
      <c r="CD290" s="214"/>
      <c r="CE290" s="214"/>
      <c r="CF290" s="214"/>
      <c r="CG290" s="214"/>
      <c r="CH290" s="214"/>
      <c r="CI290" s="214"/>
      <c r="CJ290" s="214"/>
      <c r="CK290" s="214"/>
      <c r="CL290" s="214"/>
      <c r="CM290" s="214"/>
      <c r="CN290" s="214"/>
      <c r="CO290" s="214"/>
      <c r="CP290" s="214"/>
      <c r="CQ290" s="214"/>
      <c r="CR290" s="214"/>
      <c r="CS290" s="214"/>
      <c r="CT290" s="214"/>
      <c r="CU290" s="214"/>
      <c r="CV290" s="214"/>
      <c r="CW290" s="214"/>
      <c r="CX290" s="214"/>
      <c r="CY290" s="214"/>
      <c r="CZ290" s="214"/>
      <c r="DA290" s="214"/>
      <c r="DB290" s="214"/>
      <c r="DC290" s="214"/>
      <c r="DD290" s="214"/>
      <c r="DE290" s="214"/>
      <c r="DF290" s="214"/>
      <c r="DG290" s="214"/>
      <c r="DH290" s="214"/>
      <c r="DI290" s="214"/>
      <c r="DJ290" s="214"/>
      <c r="DK290" s="214"/>
      <c r="DL290" s="214"/>
      <c r="DM290" s="214"/>
      <c r="DN290" s="214"/>
      <c r="DO290" s="214"/>
      <c r="DP290" s="214"/>
      <c r="DQ290" s="214"/>
      <c r="DR290" s="214"/>
      <c r="DS290" s="214"/>
      <c r="DT290" s="214"/>
      <c r="DU290" s="214"/>
      <c r="DV290" s="214"/>
      <c r="DW290" s="214"/>
      <c r="DX290" s="214"/>
      <c r="DY290" s="214"/>
      <c r="DZ290" s="214"/>
      <c r="EA290" s="214"/>
      <c r="EB290" s="214"/>
      <c r="EC290" s="214"/>
      <c r="ED290" s="214"/>
      <c r="EE290" s="214"/>
      <c r="EF290" s="214"/>
      <c r="EG290" s="214"/>
      <c r="EH290" s="214"/>
      <c r="EI290" s="214"/>
      <c r="EJ290" s="214"/>
      <c r="EK290" s="214"/>
      <c r="EL290" s="214"/>
      <c r="EM290" s="214"/>
      <c r="EN290" s="214"/>
      <c r="EO290" s="214"/>
      <c r="EP290" s="214"/>
      <c r="EQ290" s="214"/>
      <c r="ER290" s="214"/>
      <c r="ES290" s="214"/>
      <c r="ET290" s="214"/>
      <c r="EU290" s="214"/>
      <c r="EV290" s="214"/>
      <c r="EW290" s="214"/>
      <c r="EX290" s="214"/>
      <c r="EY290" s="214"/>
      <c r="EZ290" s="214"/>
      <c r="FA290" s="214"/>
      <c r="FB290" s="214"/>
      <c r="FC290" s="214"/>
      <c r="FD290" s="214"/>
      <c r="FE290" s="214"/>
      <c r="FF290" s="214"/>
      <c r="FG290" s="214"/>
      <c r="FH290" s="214"/>
      <c r="FI290" s="214"/>
      <c r="FJ290" s="214"/>
      <c r="FK290" s="214"/>
      <c r="FL290" s="214"/>
      <c r="FM290" s="214"/>
    </row>
    <row r="291" spans="1:169" x14ac:dyDescent="0.25">
      <c r="A291" s="214"/>
      <c r="B291" s="214"/>
      <c r="C291" s="214"/>
      <c r="D291" s="214"/>
      <c r="E291" s="214"/>
      <c r="F291" s="214"/>
      <c r="G291" s="214"/>
      <c r="H291" s="214"/>
      <c r="I291" s="214"/>
      <c r="J291" s="214"/>
      <c r="K291" s="214"/>
      <c r="L291" s="214"/>
      <c r="M291" s="214"/>
      <c r="N291" s="214"/>
      <c r="O291" s="214"/>
      <c r="P291" s="214"/>
      <c r="Q291" s="214"/>
      <c r="R291" s="214"/>
      <c r="S291" s="214"/>
      <c r="T291" s="214"/>
      <c r="U291" s="214"/>
      <c r="V291" s="214"/>
      <c r="W291" s="214"/>
      <c r="X291" s="214"/>
      <c r="Y291" s="214"/>
      <c r="Z291" s="214"/>
      <c r="AA291" s="214"/>
      <c r="AB291" s="214"/>
      <c r="AC291" s="214"/>
      <c r="AD291" s="214"/>
      <c r="AE291" s="214"/>
      <c r="AF291" s="214"/>
      <c r="AG291" s="214"/>
      <c r="AH291" s="214"/>
      <c r="AI291" s="214"/>
      <c r="AJ291" s="214"/>
      <c r="AK291" s="214"/>
      <c r="AL291" s="214"/>
      <c r="AM291" s="214"/>
      <c r="AN291" s="214"/>
      <c r="AO291" s="214"/>
      <c r="AP291" s="214"/>
      <c r="AQ291" s="214"/>
      <c r="AR291" s="214"/>
      <c r="AS291" s="214"/>
      <c r="AT291" s="214"/>
      <c r="AU291" s="214"/>
      <c r="AV291" s="214"/>
      <c r="AW291" s="214"/>
      <c r="AX291" s="214"/>
      <c r="AY291" s="214"/>
      <c r="AZ291" s="214"/>
      <c r="BA291" s="214"/>
      <c r="BB291" s="214"/>
      <c r="BC291" s="214"/>
      <c r="BD291" s="214"/>
      <c r="BE291" s="214"/>
      <c r="BF291" s="214"/>
      <c r="BG291" s="214"/>
      <c r="BH291" s="214"/>
      <c r="BI291" s="214"/>
      <c r="BJ291" s="214"/>
      <c r="BK291" s="214"/>
      <c r="BL291" s="214"/>
      <c r="BM291" s="214"/>
      <c r="BN291" s="214"/>
      <c r="BO291" s="214"/>
      <c r="BP291" s="214"/>
      <c r="BQ291" s="214"/>
      <c r="BR291" s="214"/>
      <c r="BS291" s="214"/>
      <c r="BT291" s="214"/>
      <c r="BU291" s="214"/>
      <c r="BV291" s="214"/>
      <c r="BW291" s="214"/>
      <c r="BX291" s="214"/>
      <c r="BY291" s="214"/>
      <c r="BZ291" s="214"/>
      <c r="CA291" s="214"/>
      <c r="CB291" s="214"/>
      <c r="CC291" s="214"/>
      <c r="CD291" s="214"/>
      <c r="CE291" s="214"/>
      <c r="CF291" s="214"/>
      <c r="CG291" s="214"/>
      <c r="CH291" s="214"/>
      <c r="CI291" s="214"/>
      <c r="CJ291" s="214"/>
      <c r="CK291" s="214"/>
      <c r="CL291" s="214"/>
      <c r="CM291" s="214"/>
      <c r="CN291" s="214"/>
      <c r="CO291" s="214"/>
      <c r="CP291" s="214"/>
      <c r="CQ291" s="214"/>
      <c r="CR291" s="214"/>
      <c r="CS291" s="214"/>
      <c r="CT291" s="214"/>
      <c r="CU291" s="214"/>
      <c r="CV291" s="214"/>
      <c r="CW291" s="214"/>
      <c r="CX291" s="214"/>
      <c r="CY291" s="214"/>
      <c r="CZ291" s="214"/>
      <c r="DA291" s="214"/>
      <c r="DB291" s="214"/>
      <c r="DC291" s="214"/>
      <c r="DD291" s="214"/>
      <c r="DE291" s="214"/>
      <c r="DF291" s="214"/>
      <c r="DG291" s="214"/>
      <c r="DH291" s="214"/>
      <c r="DI291" s="214"/>
      <c r="DJ291" s="214"/>
      <c r="DK291" s="214"/>
      <c r="DL291" s="214"/>
      <c r="DM291" s="214"/>
      <c r="DN291" s="214"/>
      <c r="DO291" s="214"/>
      <c r="DP291" s="214"/>
      <c r="DQ291" s="214"/>
      <c r="DR291" s="214"/>
      <c r="DS291" s="214"/>
      <c r="DT291" s="214"/>
      <c r="DU291" s="214"/>
      <c r="DV291" s="214"/>
      <c r="DW291" s="214"/>
      <c r="DX291" s="214"/>
      <c r="DY291" s="214"/>
      <c r="DZ291" s="214"/>
      <c r="EA291" s="214"/>
      <c r="EB291" s="214"/>
      <c r="EC291" s="214"/>
      <c r="ED291" s="214"/>
      <c r="EE291" s="214"/>
      <c r="EF291" s="214"/>
      <c r="EG291" s="214"/>
      <c r="EH291" s="214"/>
      <c r="EI291" s="214"/>
      <c r="EJ291" s="214"/>
      <c r="EK291" s="214"/>
      <c r="EL291" s="214"/>
      <c r="EM291" s="214"/>
      <c r="EN291" s="214"/>
      <c r="EO291" s="214"/>
      <c r="EP291" s="214"/>
      <c r="EQ291" s="214"/>
      <c r="ER291" s="214"/>
      <c r="ES291" s="214"/>
      <c r="ET291" s="214"/>
      <c r="EU291" s="214"/>
      <c r="EV291" s="214"/>
      <c r="EW291" s="214"/>
      <c r="EX291" s="214"/>
      <c r="EY291" s="214"/>
      <c r="EZ291" s="214"/>
      <c r="FA291" s="214"/>
      <c r="FB291" s="214"/>
      <c r="FC291" s="214"/>
      <c r="FD291" s="214"/>
      <c r="FE291" s="214"/>
      <c r="FF291" s="214"/>
      <c r="FG291" s="214"/>
      <c r="FH291" s="214"/>
      <c r="FI291" s="214"/>
      <c r="FJ291" s="214"/>
      <c r="FK291" s="214"/>
      <c r="FL291" s="214"/>
      <c r="FM291" s="214"/>
    </row>
    <row r="292" spans="1:169" x14ac:dyDescent="0.25">
      <c r="A292" s="214"/>
      <c r="B292" s="214"/>
      <c r="C292" s="214"/>
      <c r="D292" s="214"/>
      <c r="E292" s="214"/>
      <c r="F292" s="214"/>
      <c r="G292" s="214"/>
      <c r="H292" s="214"/>
      <c r="I292" s="214"/>
      <c r="J292" s="214"/>
      <c r="K292" s="214"/>
      <c r="L292" s="214"/>
      <c r="M292" s="214"/>
      <c r="N292" s="214"/>
      <c r="O292" s="214"/>
      <c r="P292" s="214"/>
      <c r="Q292" s="214"/>
      <c r="R292" s="214"/>
      <c r="S292" s="214"/>
      <c r="T292" s="214"/>
      <c r="U292" s="214"/>
      <c r="V292" s="214"/>
      <c r="W292" s="214"/>
      <c r="X292" s="214"/>
      <c r="Y292" s="214"/>
      <c r="Z292" s="214"/>
      <c r="AA292" s="214"/>
      <c r="AB292" s="214"/>
      <c r="AC292" s="214"/>
      <c r="AD292" s="214"/>
      <c r="AE292" s="214"/>
      <c r="AF292" s="214"/>
      <c r="AG292" s="214"/>
      <c r="AH292" s="214"/>
      <c r="AI292" s="214"/>
      <c r="AJ292" s="214"/>
      <c r="AK292" s="214"/>
      <c r="AL292" s="214"/>
      <c r="AM292" s="214"/>
      <c r="AN292" s="214"/>
      <c r="AO292" s="214"/>
      <c r="AP292" s="214"/>
      <c r="AQ292" s="214"/>
      <c r="AR292" s="214"/>
      <c r="AS292" s="214"/>
      <c r="AT292" s="214"/>
      <c r="AU292" s="214"/>
      <c r="AV292" s="214"/>
      <c r="AW292" s="214"/>
      <c r="AX292" s="214"/>
      <c r="AY292" s="214"/>
      <c r="AZ292" s="214"/>
      <c r="BA292" s="214"/>
      <c r="BB292" s="214"/>
      <c r="BC292" s="214"/>
      <c r="BD292" s="214"/>
      <c r="BE292" s="214"/>
      <c r="BF292" s="214"/>
      <c r="BG292" s="214"/>
      <c r="BH292" s="214"/>
      <c r="BI292" s="214"/>
      <c r="BJ292" s="214"/>
      <c r="BK292" s="214"/>
      <c r="BL292" s="214"/>
      <c r="BM292" s="214"/>
      <c r="BN292" s="214"/>
      <c r="BO292" s="214"/>
      <c r="BP292" s="214"/>
      <c r="BQ292" s="214"/>
      <c r="BR292" s="214"/>
      <c r="BS292" s="214"/>
      <c r="BT292" s="214"/>
      <c r="BU292" s="214"/>
      <c r="BV292" s="214"/>
      <c r="BW292" s="214"/>
      <c r="BX292" s="214"/>
      <c r="BY292" s="214"/>
      <c r="BZ292" s="214"/>
      <c r="CA292" s="214"/>
      <c r="CB292" s="214"/>
      <c r="CC292" s="214"/>
      <c r="CD292" s="214"/>
      <c r="CE292" s="214"/>
      <c r="CF292" s="214"/>
      <c r="CG292" s="214"/>
      <c r="CH292" s="214"/>
      <c r="CI292" s="214"/>
      <c r="CJ292" s="214"/>
      <c r="CK292" s="214"/>
      <c r="CL292" s="214"/>
      <c r="CM292" s="214"/>
      <c r="CN292" s="214"/>
      <c r="CO292" s="214"/>
      <c r="CP292" s="214"/>
      <c r="CQ292" s="214"/>
      <c r="CR292" s="214"/>
      <c r="CS292" s="214"/>
      <c r="CT292" s="214"/>
      <c r="CU292" s="214"/>
      <c r="CV292" s="214"/>
      <c r="CW292" s="214"/>
      <c r="CX292" s="214"/>
      <c r="CY292" s="214"/>
      <c r="CZ292" s="214"/>
      <c r="DA292" s="214"/>
      <c r="DB292" s="214"/>
      <c r="DC292" s="214"/>
      <c r="DD292" s="214"/>
      <c r="DE292" s="214"/>
      <c r="DF292" s="214"/>
      <c r="DG292" s="214"/>
      <c r="DH292" s="214"/>
      <c r="DI292" s="214"/>
      <c r="DJ292" s="214"/>
      <c r="DK292" s="214"/>
      <c r="DL292" s="214"/>
      <c r="DM292" s="214"/>
      <c r="DN292" s="214"/>
      <c r="DO292" s="214"/>
      <c r="DP292" s="214"/>
      <c r="DQ292" s="214"/>
      <c r="DR292" s="214"/>
      <c r="DS292" s="214"/>
      <c r="DT292" s="214"/>
      <c r="DU292" s="214"/>
      <c r="DV292" s="214"/>
      <c r="DW292" s="214"/>
      <c r="DX292" s="214"/>
      <c r="DY292" s="214"/>
      <c r="DZ292" s="214"/>
      <c r="EA292" s="214"/>
      <c r="EB292" s="214"/>
      <c r="EC292" s="214"/>
      <c r="ED292" s="214"/>
      <c r="EE292" s="214"/>
      <c r="EF292" s="214"/>
      <c r="EG292" s="214"/>
      <c r="EH292" s="214"/>
      <c r="EI292" s="214"/>
      <c r="EJ292" s="214"/>
      <c r="EK292" s="214"/>
      <c r="EL292" s="214"/>
      <c r="EM292" s="214"/>
      <c r="EN292" s="214"/>
      <c r="EO292" s="214"/>
      <c r="EP292" s="214"/>
      <c r="EQ292" s="214"/>
      <c r="ER292" s="214"/>
      <c r="ES292" s="214"/>
      <c r="ET292" s="214"/>
      <c r="EU292" s="214"/>
      <c r="EV292" s="214"/>
      <c r="EW292" s="214"/>
      <c r="EX292" s="214"/>
      <c r="EY292" s="214"/>
      <c r="EZ292" s="214"/>
      <c r="FA292" s="214"/>
      <c r="FB292" s="214"/>
      <c r="FC292" s="214"/>
      <c r="FD292" s="214"/>
      <c r="FE292" s="214"/>
      <c r="FF292" s="214"/>
      <c r="FG292" s="214"/>
      <c r="FH292" s="214"/>
      <c r="FI292" s="214"/>
      <c r="FJ292" s="214"/>
      <c r="FK292" s="214"/>
      <c r="FL292" s="214"/>
      <c r="FM292" s="214"/>
    </row>
    <row r="293" spans="1:169" x14ac:dyDescent="0.25">
      <c r="A293" s="214"/>
      <c r="B293" s="214"/>
      <c r="C293" s="214"/>
      <c r="D293" s="214"/>
      <c r="E293" s="214"/>
      <c r="F293" s="214"/>
      <c r="G293" s="214"/>
      <c r="H293" s="214"/>
      <c r="I293" s="214"/>
      <c r="J293" s="214"/>
      <c r="K293" s="214"/>
      <c r="L293" s="214"/>
      <c r="M293" s="214"/>
      <c r="N293" s="214"/>
      <c r="O293" s="214"/>
      <c r="P293" s="214"/>
      <c r="Q293" s="214"/>
      <c r="R293" s="214"/>
      <c r="S293" s="214"/>
      <c r="T293" s="214"/>
      <c r="U293" s="214"/>
      <c r="V293" s="214"/>
      <c r="W293" s="214"/>
      <c r="X293" s="214"/>
      <c r="Y293" s="214"/>
      <c r="Z293" s="214"/>
      <c r="AA293" s="214"/>
      <c r="AB293" s="214"/>
      <c r="AC293" s="214"/>
      <c r="AD293" s="214"/>
      <c r="AE293" s="214"/>
      <c r="AF293" s="214"/>
      <c r="AG293" s="214"/>
      <c r="AH293" s="214"/>
      <c r="AI293" s="214"/>
      <c r="AJ293" s="214"/>
      <c r="AK293" s="214"/>
      <c r="AL293" s="214"/>
      <c r="AM293" s="214"/>
      <c r="AN293" s="214"/>
      <c r="AO293" s="214"/>
      <c r="AP293" s="214"/>
      <c r="AQ293" s="214"/>
      <c r="AR293" s="214"/>
      <c r="AS293" s="214"/>
      <c r="AT293" s="214"/>
      <c r="AU293" s="214"/>
      <c r="AV293" s="214"/>
      <c r="AW293" s="214"/>
      <c r="AX293" s="214"/>
      <c r="AY293" s="214"/>
      <c r="AZ293" s="214"/>
      <c r="BA293" s="214"/>
      <c r="BB293" s="214"/>
      <c r="BC293" s="214"/>
      <c r="BD293" s="214"/>
      <c r="BE293" s="214"/>
      <c r="BF293" s="214"/>
      <c r="BG293" s="214"/>
      <c r="BH293" s="214"/>
      <c r="BI293" s="214"/>
      <c r="BJ293" s="214"/>
      <c r="BK293" s="214"/>
      <c r="BL293" s="214"/>
      <c r="BM293" s="214"/>
      <c r="BN293" s="214"/>
      <c r="BO293" s="214"/>
      <c r="BP293" s="214"/>
      <c r="BQ293" s="214"/>
      <c r="BR293" s="214"/>
      <c r="BS293" s="214"/>
      <c r="BT293" s="214"/>
      <c r="BU293" s="214"/>
      <c r="BV293" s="214"/>
      <c r="BW293" s="214"/>
      <c r="BX293" s="214"/>
      <c r="BY293" s="214"/>
      <c r="BZ293" s="214"/>
      <c r="CA293" s="214"/>
      <c r="CB293" s="214"/>
      <c r="CC293" s="214"/>
      <c r="CD293" s="214"/>
      <c r="CE293" s="214"/>
      <c r="CF293" s="214"/>
      <c r="CG293" s="214"/>
      <c r="CH293" s="214"/>
      <c r="CI293" s="214"/>
      <c r="CJ293" s="214"/>
      <c r="CK293" s="214"/>
      <c r="CL293" s="214"/>
      <c r="CM293" s="214"/>
      <c r="CN293" s="214"/>
      <c r="CO293" s="214"/>
      <c r="CP293" s="214"/>
      <c r="CQ293" s="214"/>
      <c r="CR293" s="214"/>
      <c r="CS293" s="214"/>
      <c r="CT293" s="214"/>
      <c r="CU293" s="214"/>
      <c r="CV293" s="214"/>
      <c r="CW293" s="214"/>
      <c r="CX293" s="214"/>
      <c r="CY293" s="214"/>
      <c r="CZ293" s="214"/>
      <c r="DA293" s="214"/>
      <c r="DB293" s="214"/>
      <c r="DC293" s="214"/>
      <c r="DD293" s="214"/>
      <c r="DE293" s="214"/>
      <c r="DF293" s="214"/>
      <c r="DG293" s="214"/>
      <c r="DH293" s="214"/>
      <c r="DI293" s="214"/>
      <c r="DJ293" s="214"/>
      <c r="DK293" s="214"/>
      <c r="DL293" s="214"/>
      <c r="DM293" s="214"/>
      <c r="DN293" s="214"/>
      <c r="DO293" s="214"/>
      <c r="DP293" s="214"/>
      <c r="DQ293" s="214"/>
      <c r="DR293" s="214"/>
      <c r="DS293" s="214"/>
      <c r="DT293" s="214"/>
      <c r="DU293" s="214"/>
      <c r="DV293" s="214"/>
      <c r="DW293" s="214"/>
      <c r="DX293" s="214"/>
      <c r="DY293" s="214"/>
      <c r="DZ293" s="214"/>
      <c r="EA293" s="214"/>
      <c r="EB293" s="214"/>
      <c r="EC293" s="214"/>
      <c r="ED293" s="214"/>
      <c r="EE293" s="214"/>
      <c r="EF293" s="214"/>
      <c r="EG293" s="214"/>
      <c r="EH293" s="214"/>
      <c r="EI293" s="214"/>
      <c r="EJ293" s="214"/>
      <c r="EK293" s="214"/>
      <c r="EL293" s="214"/>
      <c r="EM293" s="214"/>
      <c r="EN293" s="214"/>
      <c r="EO293" s="214"/>
      <c r="EP293" s="214"/>
      <c r="EQ293" s="214"/>
      <c r="ER293" s="214"/>
      <c r="ES293" s="214"/>
      <c r="ET293" s="214"/>
      <c r="EU293" s="214"/>
      <c r="EV293" s="214"/>
      <c r="EW293" s="214"/>
      <c r="EX293" s="214"/>
      <c r="EY293" s="214"/>
      <c r="EZ293" s="214"/>
      <c r="FA293" s="214"/>
      <c r="FB293" s="214"/>
      <c r="FC293" s="214"/>
      <c r="FD293" s="214"/>
      <c r="FE293" s="214"/>
      <c r="FF293" s="214"/>
      <c r="FG293" s="214"/>
      <c r="FH293" s="214"/>
      <c r="FI293" s="214"/>
      <c r="FJ293" s="214"/>
      <c r="FK293" s="214"/>
      <c r="FL293" s="214"/>
      <c r="FM293" s="214"/>
    </row>
    <row r="294" spans="1:169" x14ac:dyDescent="0.25">
      <c r="A294" s="214"/>
      <c r="B294" s="214"/>
      <c r="C294" s="214"/>
      <c r="D294" s="214"/>
      <c r="E294" s="214"/>
      <c r="F294" s="214"/>
      <c r="G294" s="214"/>
      <c r="H294" s="214"/>
      <c r="I294" s="214"/>
      <c r="J294" s="214"/>
      <c r="K294" s="214"/>
      <c r="L294" s="214"/>
      <c r="M294" s="214"/>
      <c r="N294" s="214"/>
      <c r="O294" s="214"/>
      <c r="P294" s="214"/>
      <c r="Q294" s="214"/>
      <c r="R294" s="214"/>
      <c r="S294" s="214"/>
      <c r="T294" s="214"/>
      <c r="U294" s="214"/>
      <c r="V294" s="214"/>
      <c r="W294" s="214"/>
      <c r="X294" s="214"/>
      <c r="Y294" s="214"/>
      <c r="Z294" s="214"/>
      <c r="AA294" s="214"/>
      <c r="AB294" s="214"/>
      <c r="AC294" s="214"/>
      <c r="AD294" s="214"/>
      <c r="AE294" s="214"/>
      <c r="AF294" s="214"/>
      <c r="AG294" s="214"/>
      <c r="AH294" s="214"/>
      <c r="AI294" s="214"/>
      <c r="AJ294" s="214"/>
      <c r="AK294" s="214"/>
      <c r="AL294" s="214"/>
      <c r="AM294" s="214"/>
      <c r="AN294" s="214"/>
      <c r="AO294" s="214"/>
      <c r="AP294" s="214"/>
      <c r="AQ294" s="214"/>
      <c r="AR294" s="214"/>
      <c r="AS294" s="214"/>
      <c r="AT294" s="214"/>
      <c r="AU294" s="214"/>
      <c r="AV294" s="214"/>
      <c r="AW294" s="214"/>
      <c r="AX294" s="214"/>
      <c r="AY294" s="214"/>
      <c r="AZ294" s="214"/>
      <c r="BA294" s="214"/>
      <c r="BB294" s="214"/>
      <c r="BC294" s="214"/>
      <c r="BD294" s="214"/>
      <c r="BE294" s="214"/>
      <c r="BF294" s="214"/>
      <c r="BG294" s="214"/>
      <c r="BH294" s="214"/>
      <c r="BI294" s="214"/>
      <c r="BJ294" s="214"/>
      <c r="BK294" s="214"/>
      <c r="BL294" s="214"/>
      <c r="BM294" s="214"/>
      <c r="BN294" s="214"/>
      <c r="BO294" s="214"/>
      <c r="BP294" s="214"/>
      <c r="BQ294" s="214"/>
      <c r="BR294" s="214"/>
      <c r="BS294" s="214"/>
      <c r="BT294" s="214"/>
      <c r="BU294" s="214"/>
      <c r="BV294" s="214"/>
      <c r="BW294" s="214"/>
      <c r="BX294" s="214"/>
      <c r="BY294" s="214"/>
      <c r="BZ294" s="214"/>
      <c r="CA294" s="214"/>
      <c r="CB294" s="214"/>
      <c r="CC294" s="214"/>
      <c r="CD294" s="214"/>
      <c r="CE294" s="214"/>
      <c r="CF294" s="214"/>
      <c r="CG294" s="214"/>
      <c r="CH294" s="214"/>
      <c r="CI294" s="214"/>
      <c r="CJ294" s="214"/>
      <c r="CK294" s="214"/>
      <c r="CL294" s="214"/>
      <c r="CM294" s="214"/>
      <c r="CN294" s="214"/>
      <c r="CO294" s="214"/>
      <c r="CP294" s="214"/>
      <c r="CQ294" s="214"/>
      <c r="CR294" s="214"/>
      <c r="CS294" s="214"/>
      <c r="CT294" s="214"/>
      <c r="CU294" s="214"/>
      <c r="CV294" s="214"/>
      <c r="CW294" s="214"/>
      <c r="CX294" s="214"/>
      <c r="CY294" s="214"/>
      <c r="CZ294" s="214"/>
      <c r="DA294" s="214"/>
      <c r="DB294" s="214"/>
      <c r="DC294" s="214"/>
      <c r="DD294" s="214"/>
      <c r="DE294" s="214"/>
      <c r="DF294" s="214"/>
      <c r="DG294" s="214"/>
      <c r="DH294" s="214"/>
      <c r="DI294" s="214"/>
      <c r="DJ294" s="214"/>
      <c r="DK294" s="214"/>
      <c r="DL294" s="214"/>
      <c r="DM294" s="214"/>
      <c r="DN294" s="214"/>
      <c r="DO294" s="214"/>
      <c r="DP294" s="214"/>
      <c r="DQ294" s="214"/>
      <c r="DR294" s="214"/>
      <c r="DS294" s="214"/>
      <c r="DT294" s="214"/>
      <c r="DU294" s="214"/>
      <c r="DV294" s="214"/>
      <c r="DW294" s="214"/>
      <c r="DX294" s="214"/>
      <c r="DY294" s="214"/>
      <c r="DZ294" s="214"/>
      <c r="EA294" s="214"/>
      <c r="EB294" s="214"/>
      <c r="EC294" s="214"/>
      <c r="ED294" s="214"/>
      <c r="EE294" s="214"/>
      <c r="EF294" s="214"/>
      <c r="EG294" s="214"/>
      <c r="EH294" s="214"/>
      <c r="EI294" s="214"/>
      <c r="EJ294" s="214"/>
      <c r="EK294" s="214"/>
      <c r="EL294" s="214"/>
      <c r="EM294" s="214"/>
      <c r="EN294" s="214"/>
      <c r="EO294" s="214"/>
      <c r="EP294" s="214"/>
      <c r="EQ294" s="214"/>
      <c r="ER294" s="214"/>
      <c r="ES294" s="214"/>
      <c r="ET294" s="214"/>
      <c r="EU294" s="214"/>
      <c r="EV294" s="214"/>
      <c r="EW294" s="214"/>
      <c r="EX294" s="214"/>
      <c r="EY294" s="214"/>
      <c r="EZ294" s="214"/>
      <c r="FA294" s="214"/>
      <c r="FB294" s="214"/>
      <c r="FC294" s="214"/>
      <c r="FD294" s="214"/>
      <c r="FE294" s="214"/>
      <c r="FF294" s="214"/>
      <c r="FG294" s="214"/>
      <c r="FH294" s="214"/>
      <c r="FI294" s="214"/>
      <c r="FJ294" s="214"/>
      <c r="FK294" s="214"/>
      <c r="FL294" s="214"/>
      <c r="FM294" s="214"/>
    </row>
    <row r="295" spans="1:169" x14ac:dyDescent="0.25">
      <c r="A295" s="214"/>
      <c r="B295" s="214"/>
      <c r="C295" s="214"/>
      <c r="D295" s="214"/>
      <c r="E295" s="214"/>
      <c r="F295" s="214"/>
      <c r="G295" s="214"/>
      <c r="H295" s="214"/>
      <c r="I295" s="214"/>
      <c r="J295" s="214"/>
      <c r="K295" s="214"/>
      <c r="L295" s="214"/>
      <c r="M295" s="214"/>
      <c r="N295" s="214"/>
      <c r="O295" s="214"/>
      <c r="P295" s="214"/>
      <c r="Q295" s="214"/>
      <c r="R295" s="214"/>
      <c r="S295" s="214"/>
      <c r="T295" s="214"/>
      <c r="U295" s="214"/>
      <c r="V295" s="214"/>
      <c r="W295" s="214"/>
      <c r="X295" s="214"/>
      <c r="Y295" s="214"/>
      <c r="Z295" s="214"/>
      <c r="AA295" s="214"/>
      <c r="AB295" s="214"/>
      <c r="AC295" s="214"/>
      <c r="AD295" s="214"/>
      <c r="AE295" s="214"/>
      <c r="AF295" s="214"/>
      <c r="AG295" s="214"/>
      <c r="AH295" s="214"/>
      <c r="AI295" s="214"/>
      <c r="AJ295" s="214"/>
      <c r="AK295" s="214"/>
      <c r="AL295" s="214"/>
      <c r="AM295" s="214"/>
      <c r="AN295" s="214"/>
      <c r="AO295" s="214"/>
      <c r="AP295" s="214"/>
      <c r="AQ295" s="214"/>
      <c r="AR295" s="214"/>
      <c r="AS295" s="214"/>
      <c r="AT295" s="214"/>
      <c r="AU295" s="214"/>
      <c r="AV295" s="214"/>
      <c r="AW295" s="214"/>
      <c r="AX295" s="214"/>
      <c r="AY295" s="214"/>
      <c r="AZ295" s="214"/>
      <c r="BA295" s="214"/>
      <c r="BB295" s="214"/>
      <c r="BC295" s="214"/>
      <c r="BD295" s="214"/>
      <c r="BE295" s="214"/>
      <c r="BF295" s="214"/>
      <c r="BG295" s="214"/>
      <c r="BH295" s="214"/>
      <c r="BI295" s="214"/>
      <c r="BJ295" s="214"/>
      <c r="BK295" s="214"/>
      <c r="BL295" s="214"/>
      <c r="BM295" s="214"/>
      <c r="BN295" s="214"/>
      <c r="BO295" s="214"/>
      <c r="BP295" s="214"/>
      <c r="BQ295" s="214"/>
      <c r="BR295" s="214"/>
      <c r="BS295" s="214"/>
      <c r="BT295" s="214"/>
      <c r="BU295" s="214"/>
      <c r="BV295" s="214"/>
      <c r="BW295" s="214"/>
      <c r="BX295" s="214"/>
      <c r="BY295" s="214"/>
      <c r="BZ295" s="214"/>
      <c r="CA295" s="214"/>
      <c r="CB295" s="214"/>
      <c r="CC295" s="214"/>
      <c r="CD295" s="214"/>
      <c r="CE295" s="214"/>
      <c r="CF295" s="214"/>
      <c r="CG295" s="214"/>
      <c r="CH295" s="214"/>
      <c r="CI295" s="214"/>
      <c r="CJ295" s="214"/>
      <c r="CK295" s="214"/>
      <c r="CL295" s="214"/>
      <c r="CM295" s="214"/>
      <c r="CN295" s="214"/>
      <c r="CO295" s="214"/>
      <c r="CP295" s="214"/>
      <c r="CQ295" s="214"/>
      <c r="CR295" s="214"/>
      <c r="CS295" s="214"/>
      <c r="CT295" s="214"/>
      <c r="CU295" s="214"/>
      <c r="CV295" s="214"/>
      <c r="CW295" s="214"/>
      <c r="CX295" s="214"/>
      <c r="CY295" s="214"/>
      <c r="CZ295" s="214"/>
      <c r="DA295" s="214"/>
      <c r="DB295" s="214"/>
      <c r="DC295" s="214"/>
      <c r="DD295" s="214"/>
      <c r="DE295" s="214"/>
      <c r="DF295" s="214"/>
      <c r="DG295" s="214"/>
      <c r="DH295" s="214"/>
      <c r="DI295" s="214"/>
      <c r="DJ295" s="214"/>
      <c r="DK295" s="214"/>
      <c r="DL295" s="214"/>
      <c r="DM295" s="214"/>
      <c r="DN295" s="214"/>
      <c r="DO295" s="214"/>
      <c r="DP295" s="214"/>
      <c r="DQ295" s="214"/>
      <c r="DR295" s="214"/>
      <c r="DS295" s="214"/>
      <c r="DT295" s="214"/>
      <c r="DU295" s="214"/>
      <c r="DV295" s="214"/>
      <c r="DW295" s="214"/>
      <c r="DX295" s="214"/>
      <c r="DY295" s="214"/>
      <c r="DZ295" s="214"/>
      <c r="EA295" s="214"/>
      <c r="EB295" s="214"/>
      <c r="EC295" s="214"/>
      <c r="ED295" s="214"/>
      <c r="EE295" s="214"/>
      <c r="EF295" s="214"/>
      <c r="EG295" s="214"/>
      <c r="EH295" s="214"/>
      <c r="EI295" s="214"/>
      <c r="EJ295" s="214"/>
      <c r="EK295" s="214"/>
      <c r="EL295" s="214"/>
      <c r="EM295" s="214"/>
      <c r="EN295" s="214"/>
      <c r="EO295" s="214"/>
      <c r="EP295" s="214"/>
      <c r="EQ295" s="214"/>
      <c r="ER295" s="214"/>
      <c r="ES295" s="214"/>
      <c r="ET295" s="214"/>
      <c r="EU295" s="214"/>
      <c r="EV295" s="214"/>
      <c r="EW295" s="214"/>
      <c r="EX295" s="214"/>
      <c r="EY295" s="214"/>
      <c r="EZ295" s="214"/>
      <c r="FA295" s="214"/>
      <c r="FB295" s="214"/>
      <c r="FC295" s="214"/>
      <c r="FD295" s="214"/>
      <c r="FE295" s="214"/>
      <c r="FF295" s="214"/>
      <c r="FG295" s="214"/>
      <c r="FH295" s="214"/>
      <c r="FI295" s="214"/>
      <c r="FJ295" s="214"/>
      <c r="FK295" s="214"/>
      <c r="FL295" s="214"/>
      <c r="FM295" s="214"/>
    </row>
    <row r="296" spans="1:169" x14ac:dyDescent="0.25">
      <c r="A296" s="214"/>
      <c r="B296" s="214"/>
      <c r="C296" s="214"/>
      <c r="D296" s="214"/>
      <c r="E296" s="214"/>
      <c r="F296" s="214"/>
      <c r="G296" s="214"/>
      <c r="H296" s="214"/>
      <c r="I296" s="214"/>
      <c r="J296" s="214"/>
      <c r="K296" s="214"/>
      <c r="L296" s="214"/>
      <c r="M296" s="214"/>
      <c r="N296" s="214"/>
      <c r="O296" s="214"/>
      <c r="P296" s="214"/>
      <c r="Q296" s="214"/>
      <c r="R296" s="214"/>
      <c r="S296" s="214"/>
      <c r="T296" s="214"/>
      <c r="U296" s="214"/>
      <c r="V296" s="214"/>
      <c r="W296" s="214"/>
      <c r="X296" s="214"/>
      <c r="Y296" s="214"/>
      <c r="Z296" s="214"/>
      <c r="AA296" s="214"/>
      <c r="AB296" s="214"/>
      <c r="AC296" s="214"/>
      <c r="AD296" s="214"/>
      <c r="AE296" s="214"/>
      <c r="AF296" s="214"/>
      <c r="AG296" s="214"/>
      <c r="AH296" s="214"/>
      <c r="AI296" s="214"/>
      <c r="AJ296" s="214"/>
      <c r="AK296" s="214"/>
      <c r="AL296" s="214"/>
      <c r="AM296" s="214"/>
      <c r="AN296" s="214"/>
      <c r="AO296" s="214"/>
      <c r="AP296" s="214"/>
      <c r="AQ296" s="214"/>
      <c r="AR296" s="214"/>
      <c r="AS296" s="214"/>
      <c r="AT296" s="214"/>
      <c r="AU296" s="214"/>
      <c r="AV296" s="214"/>
      <c r="AW296" s="214"/>
      <c r="AX296" s="214"/>
      <c r="AY296" s="214"/>
      <c r="AZ296" s="214"/>
      <c r="BA296" s="214"/>
      <c r="BB296" s="214"/>
      <c r="BC296" s="214"/>
      <c r="BD296" s="214"/>
      <c r="BE296" s="214"/>
      <c r="BF296" s="214"/>
      <c r="BG296" s="214"/>
      <c r="BH296" s="214"/>
      <c r="BI296" s="214"/>
      <c r="BJ296" s="214"/>
      <c r="BK296" s="214"/>
      <c r="BL296" s="214"/>
      <c r="BM296" s="214"/>
      <c r="BN296" s="214"/>
      <c r="BO296" s="214"/>
      <c r="BP296" s="214"/>
      <c r="BQ296" s="214"/>
      <c r="BR296" s="214"/>
      <c r="BS296" s="214"/>
      <c r="BT296" s="214"/>
      <c r="BU296" s="214"/>
      <c r="BV296" s="214"/>
      <c r="BW296" s="214"/>
      <c r="BX296" s="214"/>
      <c r="BY296" s="214"/>
      <c r="BZ296" s="214"/>
      <c r="CA296" s="214"/>
      <c r="CB296" s="214"/>
      <c r="CC296" s="214"/>
      <c r="CD296" s="214"/>
      <c r="CE296" s="214"/>
      <c r="CF296" s="214"/>
      <c r="CG296" s="214"/>
      <c r="CH296" s="214"/>
      <c r="CI296" s="214"/>
      <c r="CJ296" s="214"/>
      <c r="CK296" s="214"/>
      <c r="CL296" s="214"/>
      <c r="CM296" s="214"/>
      <c r="CN296" s="214"/>
      <c r="CO296" s="214"/>
      <c r="CP296" s="214"/>
      <c r="CQ296" s="214"/>
      <c r="CR296" s="214"/>
      <c r="CS296" s="214"/>
      <c r="CT296" s="214"/>
      <c r="CU296" s="214"/>
      <c r="CV296" s="214"/>
      <c r="CW296" s="214"/>
      <c r="CX296" s="214"/>
      <c r="CY296" s="214"/>
      <c r="CZ296" s="214"/>
      <c r="DA296" s="214"/>
      <c r="DB296" s="214"/>
      <c r="DC296" s="214"/>
      <c r="DD296" s="214"/>
      <c r="DE296" s="214"/>
      <c r="DF296" s="214"/>
      <c r="DG296" s="214"/>
      <c r="DH296" s="214"/>
      <c r="DI296" s="214"/>
      <c r="DJ296" s="214"/>
      <c r="DK296" s="214"/>
      <c r="DL296" s="214"/>
      <c r="DM296" s="214"/>
      <c r="DN296" s="214"/>
      <c r="DO296" s="214"/>
      <c r="DP296" s="214"/>
      <c r="DQ296" s="214"/>
      <c r="DR296" s="214"/>
      <c r="DS296" s="214"/>
      <c r="DT296" s="214"/>
      <c r="DU296" s="214"/>
      <c r="DV296" s="214"/>
      <c r="DW296" s="214"/>
      <c r="DX296" s="214"/>
      <c r="DY296" s="214"/>
      <c r="DZ296" s="214"/>
      <c r="EA296" s="214"/>
      <c r="EB296" s="214"/>
      <c r="EC296" s="214"/>
      <c r="ED296" s="214"/>
      <c r="EE296" s="214"/>
      <c r="EF296" s="214"/>
      <c r="EG296" s="214"/>
      <c r="EH296" s="214"/>
      <c r="EI296" s="214"/>
      <c r="EJ296" s="214"/>
      <c r="EK296" s="214"/>
      <c r="EL296" s="214"/>
      <c r="EM296" s="214"/>
      <c r="EN296" s="214"/>
      <c r="EO296" s="214"/>
      <c r="EP296" s="214"/>
      <c r="EQ296" s="214"/>
      <c r="ER296" s="214"/>
      <c r="ES296" s="214"/>
      <c r="ET296" s="214"/>
      <c r="EU296" s="214"/>
      <c r="EV296" s="214"/>
      <c r="EW296" s="214"/>
      <c r="EX296" s="214"/>
      <c r="EY296" s="214"/>
      <c r="EZ296" s="214"/>
      <c r="FA296" s="214"/>
      <c r="FB296" s="214"/>
      <c r="FC296" s="214"/>
      <c r="FD296" s="214"/>
      <c r="FE296" s="214"/>
      <c r="FF296" s="214"/>
      <c r="FG296" s="214"/>
      <c r="FH296" s="214"/>
      <c r="FI296" s="214"/>
      <c r="FJ296" s="214"/>
      <c r="FK296" s="214"/>
      <c r="FL296" s="214"/>
      <c r="FM296" s="214"/>
    </row>
    <row r="297" spans="1:169" x14ac:dyDescent="0.25">
      <c r="A297" s="214"/>
      <c r="B297" s="214"/>
      <c r="C297" s="214"/>
      <c r="D297" s="214"/>
      <c r="E297" s="214"/>
      <c r="F297" s="214"/>
      <c r="G297" s="214"/>
      <c r="H297" s="214"/>
      <c r="I297" s="214"/>
      <c r="J297" s="214"/>
      <c r="K297" s="214"/>
      <c r="L297" s="214"/>
      <c r="M297" s="214"/>
      <c r="N297" s="214"/>
      <c r="O297" s="214"/>
      <c r="P297" s="214"/>
      <c r="Q297" s="214"/>
      <c r="R297" s="214"/>
      <c r="S297" s="214"/>
      <c r="T297" s="214"/>
      <c r="U297" s="214"/>
      <c r="V297" s="214"/>
      <c r="W297" s="214"/>
      <c r="X297" s="214"/>
      <c r="Y297" s="214"/>
      <c r="Z297" s="214"/>
      <c r="AA297" s="214"/>
      <c r="AB297" s="214"/>
      <c r="AC297" s="214"/>
      <c r="AD297" s="214"/>
      <c r="AE297" s="214"/>
      <c r="AF297" s="214"/>
      <c r="AG297" s="214"/>
      <c r="AH297" s="214"/>
      <c r="AI297" s="214"/>
      <c r="AJ297" s="214"/>
      <c r="AK297" s="214"/>
      <c r="AL297" s="214"/>
      <c r="AM297" s="214"/>
      <c r="AN297" s="214"/>
      <c r="AO297" s="214"/>
      <c r="AP297" s="214"/>
      <c r="AQ297" s="214"/>
      <c r="AR297" s="214"/>
      <c r="AS297" s="214"/>
      <c r="AT297" s="214"/>
      <c r="AU297" s="214"/>
      <c r="AV297" s="214"/>
      <c r="AW297" s="214"/>
      <c r="AX297" s="214"/>
      <c r="AY297" s="214"/>
      <c r="AZ297" s="214"/>
      <c r="BA297" s="214"/>
      <c r="BB297" s="214"/>
      <c r="BC297" s="214"/>
      <c r="BD297" s="214"/>
      <c r="BE297" s="214"/>
      <c r="BF297" s="214"/>
      <c r="BG297" s="214"/>
      <c r="BH297" s="214"/>
      <c r="BI297" s="214"/>
      <c r="BJ297" s="214"/>
      <c r="BK297" s="214"/>
      <c r="BL297" s="214"/>
      <c r="BM297" s="214"/>
      <c r="BN297" s="214"/>
      <c r="BO297" s="214"/>
      <c r="BP297" s="214"/>
      <c r="BQ297" s="214"/>
      <c r="BR297" s="214"/>
      <c r="BS297" s="214"/>
      <c r="BT297" s="214"/>
      <c r="BU297" s="214"/>
      <c r="BV297" s="214"/>
      <c r="BW297" s="214"/>
      <c r="BX297" s="214"/>
      <c r="BY297" s="214"/>
      <c r="BZ297" s="214"/>
      <c r="CA297" s="214"/>
      <c r="CB297" s="214"/>
      <c r="CC297" s="214"/>
      <c r="CD297" s="214"/>
      <c r="CE297" s="214"/>
      <c r="CF297" s="214"/>
      <c r="CG297" s="214"/>
      <c r="CH297" s="214"/>
      <c r="CI297" s="214"/>
      <c r="CJ297" s="214"/>
      <c r="CK297" s="214"/>
      <c r="CL297" s="214"/>
      <c r="CM297" s="214"/>
      <c r="CN297" s="214"/>
      <c r="CO297" s="214"/>
      <c r="CP297" s="214"/>
      <c r="CQ297" s="214"/>
      <c r="CR297" s="214"/>
      <c r="CS297" s="214"/>
      <c r="CT297" s="214"/>
      <c r="CU297" s="214"/>
      <c r="CV297" s="214"/>
      <c r="CW297" s="214"/>
      <c r="CX297" s="214"/>
      <c r="CY297" s="214"/>
      <c r="CZ297" s="214"/>
      <c r="DA297" s="214"/>
      <c r="DB297" s="214"/>
      <c r="DC297" s="214"/>
      <c r="DD297" s="214"/>
      <c r="DE297" s="214"/>
      <c r="DF297" s="214"/>
      <c r="DG297" s="214"/>
      <c r="DH297" s="214"/>
      <c r="DI297" s="214"/>
      <c r="DJ297" s="214"/>
      <c r="DK297" s="214"/>
      <c r="DL297" s="214"/>
      <c r="DM297" s="214"/>
      <c r="DN297" s="214"/>
      <c r="DO297" s="214"/>
      <c r="DP297" s="214"/>
      <c r="DQ297" s="214"/>
      <c r="DR297" s="214"/>
      <c r="DS297" s="214"/>
      <c r="DT297" s="214"/>
      <c r="DU297" s="214"/>
      <c r="DV297" s="214"/>
      <c r="DW297" s="214"/>
      <c r="DX297" s="214"/>
      <c r="DY297" s="214"/>
      <c r="DZ297" s="214"/>
      <c r="EA297" s="214"/>
      <c r="EB297" s="214"/>
      <c r="EC297" s="214"/>
      <c r="ED297" s="214"/>
      <c r="EE297" s="214"/>
      <c r="EF297" s="214"/>
      <c r="EG297" s="214"/>
      <c r="EH297" s="214"/>
      <c r="EI297" s="214"/>
      <c r="EJ297" s="214"/>
      <c r="EK297" s="214"/>
      <c r="EL297" s="214"/>
      <c r="EM297" s="214"/>
      <c r="EN297" s="214"/>
      <c r="EO297" s="214"/>
      <c r="EP297" s="214"/>
      <c r="EQ297" s="214"/>
      <c r="ER297" s="214"/>
      <c r="ES297" s="214"/>
      <c r="ET297" s="214"/>
      <c r="EU297" s="214"/>
      <c r="EV297" s="214"/>
      <c r="EW297" s="214"/>
      <c r="EX297" s="214"/>
      <c r="EY297" s="214"/>
      <c r="EZ297" s="214"/>
      <c r="FA297" s="214"/>
      <c r="FB297" s="214"/>
      <c r="FC297" s="214"/>
      <c r="FD297" s="214"/>
      <c r="FE297" s="214"/>
      <c r="FF297" s="214"/>
      <c r="FG297" s="214"/>
      <c r="FH297" s="214"/>
      <c r="FI297" s="214"/>
      <c r="FJ297" s="214"/>
      <c r="FK297" s="214"/>
      <c r="FL297" s="214"/>
      <c r="FM297" s="214"/>
    </row>
    <row r="298" spans="1:169" x14ac:dyDescent="0.25">
      <c r="A298" s="214"/>
      <c r="B298" s="214"/>
      <c r="C298" s="214"/>
      <c r="D298" s="214"/>
      <c r="E298" s="214"/>
      <c r="F298" s="214"/>
      <c r="G298" s="214"/>
      <c r="H298" s="214"/>
      <c r="I298" s="214"/>
      <c r="J298" s="214"/>
      <c r="K298" s="214"/>
      <c r="L298" s="214"/>
      <c r="M298" s="214"/>
      <c r="N298" s="214"/>
      <c r="O298" s="214"/>
      <c r="P298" s="214"/>
      <c r="Q298" s="214"/>
      <c r="R298" s="214"/>
      <c r="S298" s="214"/>
      <c r="T298" s="214"/>
      <c r="U298" s="214"/>
      <c r="V298" s="214"/>
      <c r="W298" s="214"/>
      <c r="X298" s="214"/>
      <c r="Y298" s="214"/>
      <c r="Z298" s="214"/>
      <c r="AA298" s="214"/>
      <c r="AB298" s="214"/>
      <c r="AC298" s="214"/>
      <c r="AD298" s="214"/>
      <c r="AE298" s="214"/>
      <c r="AF298" s="214"/>
      <c r="AG298" s="214"/>
      <c r="AH298" s="214"/>
      <c r="AI298" s="214"/>
      <c r="AJ298" s="214"/>
      <c r="AK298" s="214"/>
      <c r="AL298" s="214"/>
      <c r="AM298" s="214"/>
      <c r="AN298" s="214"/>
      <c r="AO298" s="214"/>
      <c r="AP298" s="214"/>
      <c r="AQ298" s="214"/>
      <c r="AR298" s="214"/>
      <c r="AS298" s="214"/>
      <c r="AT298" s="214"/>
      <c r="AU298" s="214"/>
      <c r="AV298" s="214"/>
      <c r="AW298" s="214"/>
      <c r="AX298" s="214"/>
      <c r="AY298" s="214"/>
      <c r="AZ298" s="214"/>
      <c r="BA298" s="214"/>
      <c r="BB298" s="214"/>
      <c r="BC298" s="214"/>
      <c r="BD298" s="214"/>
      <c r="BE298" s="214"/>
      <c r="BF298" s="214"/>
      <c r="BG298" s="214"/>
      <c r="BH298" s="214"/>
      <c r="BI298" s="214"/>
      <c r="BJ298" s="214"/>
      <c r="BK298" s="214"/>
      <c r="BL298" s="214"/>
      <c r="BM298" s="214"/>
      <c r="BN298" s="214"/>
      <c r="BO298" s="214"/>
      <c r="BP298" s="214"/>
      <c r="BQ298" s="214"/>
      <c r="BR298" s="214"/>
      <c r="BS298" s="214"/>
      <c r="BT298" s="214"/>
      <c r="BU298" s="214"/>
      <c r="BV298" s="214"/>
      <c r="BW298" s="214"/>
      <c r="BX298" s="214"/>
      <c r="BY298" s="214"/>
      <c r="BZ298" s="214"/>
      <c r="CA298" s="214"/>
      <c r="CB298" s="214"/>
      <c r="CC298" s="214"/>
      <c r="CD298" s="214"/>
      <c r="CE298" s="214"/>
      <c r="CF298" s="214"/>
      <c r="CG298" s="214"/>
      <c r="CH298" s="214"/>
      <c r="CI298" s="214"/>
      <c r="CJ298" s="214"/>
      <c r="CK298" s="214"/>
      <c r="CL298" s="214"/>
      <c r="CM298" s="214"/>
      <c r="CN298" s="214"/>
      <c r="CO298" s="214"/>
      <c r="CP298" s="214"/>
      <c r="CQ298" s="214"/>
      <c r="CR298" s="214"/>
      <c r="CS298" s="214"/>
      <c r="CT298" s="214"/>
      <c r="CU298" s="214"/>
      <c r="CV298" s="214"/>
      <c r="CW298" s="214"/>
      <c r="CX298" s="214"/>
      <c r="CY298" s="214"/>
      <c r="CZ298" s="214"/>
      <c r="DA298" s="214"/>
      <c r="DB298" s="214"/>
      <c r="DC298" s="214"/>
      <c r="DD298" s="214"/>
      <c r="DE298" s="214"/>
      <c r="DF298" s="214"/>
      <c r="DG298" s="214"/>
      <c r="DH298" s="214"/>
      <c r="DI298" s="214"/>
      <c r="DJ298" s="214"/>
      <c r="DK298" s="214"/>
      <c r="DL298" s="214"/>
      <c r="DM298" s="214"/>
      <c r="DN298" s="214"/>
      <c r="DO298" s="214"/>
      <c r="DP298" s="214"/>
      <c r="DQ298" s="214"/>
      <c r="DR298" s="214"/>
      <c r="DS298" s="214"/>
      <c r="DT298" s="214"/>
      <c r="DU298" s="214"/>
      <c r="DV298" s="214"/>
      <c r="DW298" s="214"/>
      <c r="DX298" s="214"/>
      <c r="DY298" s="214"/>
      <c r="DZ298" s="214"/>
      <c r="EA298" s="214"/>
      <c r="EB298" s="214"/>
      <c r="EC298" s="214"/>
      <c r="ED298" s="214"/>
      <c r="EE298" s="214"/>
      <c r="EF298" s="214"/>
      <c r="EG298" s="214"/>
      <c r="EH298" s="214"/>
      <c r="EI298" s="214"/>
      <c r="EJ298" s="214"/>
      <c r="EK298" s="214"/>
      <c r="EL298" s="214"/>
      <c r="EM298" s="214"/>
      <c r="EN298" s="214"/>
      <c r="EO298" s="214"/>
      <c r="EP298" s="214"/>
      <c r="EQ298" s="214"/>
      <c r="ER298" s="214"/>
      <c r="ES298" s="214"/>
      <c r="ET298" s="214"/>
      <c r="EU298" s="214"/>
      <c r="EV298" s="214"/>
      <c r="EW298" s="214"/>
      <c r="EX298" s="214"/>
      <c r="EY298" s="214"/>
      <c r="EZ298" s="214"/>
      <c r="FA298" s="214"/>
      <c r="FB298" s="214"/>
      <c r="FC298" s="214"/>
      <c r="FD298" s="214"/>
      <c r="FE298" s="214"/>
      <c r="FF298" s="214"/>
      <c r="FG298" s="214"/>
      <c r="FH298" s="214"/>
      <c r="FI298" s="214"/>
      <c r="FJ298" s="214"/>
      <c r="FK298" s="214"/>
      <c r="FL298" s="214"/>
      <c r="FM298" s="214"/>
    </row>
    <row r="299" spans="1:169" x14ac:dyDescent="0.25">
      <c r="A299" s="214"/>
      <c r="B299" s="214"/>
      <c r="C299" s="214"/>
      <c r="D299" s="214"/>
      <c r="E299" s="214"/>
      <c r="F299" s="214"/>
      <c r="G299" s="214"/>
      <c r="H299" s="214"/>
      <c r="I299" s="214"/>
      <c r="J299" s="214"/>
      <c r="K299" s="214"/>
      <c r="L299" s="214"/>
      <c r="M299" s="214"/>
      <c r="N299" s="214"/>
      <c r="O299" s="214"/>
      <c r="P299" s="214"/>
      <c r="Q299" s="214"/>
      <c r="R299" s="214"/>
      <c r="S299" s="214"/>
      <c r="T299" s="214"/>
      <c r="U299" s="214"/>
      <c r="V299" s="214"/>
      <c r="W299" s="214"/>
      <c r="X299" s="214"/>
      <c r="Y299" s="214"/>
      <c r="Z299" s="214"/>
      <c r="AA299" s="214"/>
      <c r="AB299" s="214"/>
      <c r="AC299" s="214"/>
      <c r="AD299" s="214"/>
      <c r="AE299" s="214"/>
      <c r="AF299" s="214"/>
      <c r="AG299" s="214"/>
      <c r="AH299" s="214"/>
      <c r="AI299" s="214"/>
      <c r="AJ299" s="214"/>
      <c r="AK299" s="214"/>
      <c r="AL299" s="214"/>
      <c r="AM299" s="214"/>
      <c r="AN299" s="214"/>
      <c r="AO299" s="214"/>
      <c r="AP299" s="214"/>
      <c r="AQ299" s="214"/>
      <c r="AR299" s="214"/>
      <c r="AS299" s="214"/>
      <c r="AT299" s="214"/>
      <c r="AU299" s="214"/>
      <c r="AV299" s="214"/>
      <c r="AW299" s="214"/>
      <c r="AX299" s="214"/>
      <c r="AY299" s="214"/>
      <c r="AZ299" s="214"/>
      <c r="BA299" s="214"/>
      <c r="BB299" s="214"/>
      <c r="BC299" s="214"/>
      <c r="BD299" s="214"/>
      <c r="BE299" s="214"/>
      <c r="BF299" s="214"/>
      <c r="BG299" s="214"/>
      <c r="BH299" s="214"/>
      <c r="BI299" s="214"/>
      <c r="BJ299" s="214"/>
      <c r="BK299" s="214"/>
      <c r="BL299" s="214"/>
      <c r="BM299" s="214"/>
      <c r="BN299" s="214"/>
      <c r="BO299" s="214"/>
      <c r="BP299" s="214"/>
      <c r="BQ299" s="214"/>
      <c r="BR299" s="214"/>
      <c r="BS299" s="214"/>
      <c r="BT299" s="214"/>
      <c r="BU299" s="214"/>
      <c r="BV299" s="214"/>
      <c r="BW299" s="214"/>
      <c r="BX299" s="214"/>
      <c r="BY299" s="214"/>
      <c r="BZ299" s="214"/>
      <c r="CA299" s="214"/>
      <c r="CB299" s="214"/>
      <c r="CC299" s="214"/>
      <c r="CD299" s="214"/>
      <c r="CE299" s="214"/>
      <c r="CF299" s="214"/>
      <c r="CG299" s="214"/>
      <c r="CH299" s="214"/>
      <c r="CI299" s="214"/>
      <c r="CJ299" s="214"/>
      <c r="CK299" s="214"/>
      <c r="CL299" s="214"/>
      <c r="CM299" s="214"/>
      <c r="CN299" s="214"/>
      <c r="CO299" s="214"/>
      <c r="CP299" s="214"/>
      <c r="CQ299" s="214"/>
      <c r="CR299" s="214"/>
      <c r="CS299" s="214"/>
      <c r="CT299" s="214"/>
      <c r="CU299" s="214"/>
      <c r="CV299" s="214"/>
      <c r="CW299" s="214"/>
      <c r="CX299" s="214"/>
      <c r="CY299" s="214"/>
      <c r="CZ299" s="214"/>
      <c r="DA299" s="214"/>
      <c r="DB299" s="214"/>
      <c r="DC299" s="214"/>
      <c r="DD299" s="214"/>
      <c r="DE299" s="214"/>
      <c r="DF299" s="214"/>
      <c r="DG299" s="214"/>
      <c r="DH299" s="214"/>
      <c r="DI299" s="214"/>
      <c r="DJ299" s="214"/>
      <c r="DK299" s="214"/>
      <c r="DL299" s="214"/>
      <c r="DM299" s="214"/>
      <c r="DN299" s="214"/>
      <c r="DO299" s="214"/>
      <c r="DP299" s="214"/>
      <c r="DQ299" s="214"/>
      <c r="DR299" s="214"/>
      <c r="DS299" s="214"/>
      <c r="DT299" s="214"/>
      <c r="DU299" s="214"/>
      <c r="DV299" s="214"/>
      <c r="DW299" s="214"/>
      <c r="DX299" s="214"/>
      <c r="DY299" s="214"/>
      <c r="DZ299" s="214"/>
      <c r="EA299" s="214"/>
      <c r="EB299" s="214"/>
      <c r="EC299" s="214"/>
      <c r="ED299" s="214"/>
      <c r="EE299" s="214"/>
      <c r="EF299" s="214"/>
      <c r="EG299" s="214"/>
      <c r="EH299" s="214"/>
      <c r="EI299" s="214"/>
      <c r="EJ299" s="214"/>
      <c r="EK299" s="214"/>
      <c r="EL299" s="214"/>
      <c r="EM299" s="214"/>
      <c r="EN299" s="214"/>
      <c r="EO299" s="214"/>
      <c r="EP299" s="214"/>
      <c r="EQ299" s="214"/>
      <c r="ER299" s="214"/>
      <c r="ES299" s="214"/>
      <c r="ET299" s="214"/>
      <c r="EU299" s="214"/>
      <c r="EV299" s="214"/>
      <c r="EW299" s="214"/>
      <c r="EX299" s="214"/>
      <c r="EY299" s="214"/>
      <c r="EZ299" s="214"/>
      <c r="FA299" s="214"/>
      <c r="FB299" s="214"/>
      <c r="FC299" s="214"/>
      <c r="FD299" s="214"/>
      <c r="FE299" s="214"/>
      <c r="FF299" s="214"/>
      <c r="FG299" s="214"/>
      <c r="FH299" s="214"/>
      <c r="FI299" s="214"/>
      <c r="FJ299" s="214"/>
      <c r="FK299" s="214"/>
      <c r="FL299" s="214"/>
      <c r="FM299" s="214"/>
    </row>
    <row r="300" spans="1:169" x14ac:dyDescent="0.25">
      <c r="A300" s="214"/>
      <c r="B300" s="214"/>
      <c r="C300" s="214"/>
      <c r="D300" s="214"/>
      <c r="E300" s="214"/>
      <c r="F300" s="214"/>
      <c r="G300" s="214"/>
      <c r="H300" s="214"/>
      <c r="I300" s="214"/>
      <c r="J300" s="214"/>
      <c r="K300" s="214"/>
      <c r="L300" s="214"/>
      <c r="M300" s="214"/>
      <c r="N300" s="214"/>
      <c r="O300" s="214"/>
      <c r="P300" s="214"/>
      <c r="Q300" s="214"/>
      <c r="R300" s="214"/>
      <c r="S300" s="214"/>
      <c r="T300" s="214"/>
      <c r="U300" s="214"/>
      <c r="V300" s="214"/>
      <c r="W300" s="214"/>
      <c r="X300" s="214"/>
      <c r="Y300" s="214"/>
      <c r="Z300" s="214"/>
      <c r="AA300" s="214"/>
      <c r="AB300" s="214"/>
      <c r="AC300" s="214"/>
      <c r="AD300" s="214"/>
      <c r="AE300" s="214"/>
      <c r="AF300" s="214"/>
      <c r="AG300" s="214"/>
      <c r="AH300" s="214"/>
      <c r="AI300" s="214"/>
      <c r="AJ300" s="214"/>
      <c r="AK300" s="214"/>
      <c r="AL300" s="214"/>
      <c r="AM300" s="214"/>
      <c r="AN300" s="214"/>
      <c r="AO300" s="214"/>
      <c r="AP300" s="214"/>
      <c r="AQ300" s="214"/>
      <c r="AR300" s="214"/>
      <c r="AS300" s="214"/>
      <c r="AT300" s="214"/>
      <c r="AU300" s="214"/>
      <c r="AV300" s="214"/>
      <c r="AW300" s="214"/>
      <c r="AX300" s="214"/>
      <c r="AY300" s="214"/>
      <c r="AZ300" s="214"/>
      <c r="BA300" s="214"/>
      <c r="BB300" s="214"/>
      <c r="BC300" s="214"/>
      <c r="BD300" s="214"/>
      <c r="BE300" s="214"/>
      <c r="BF300" s="214"/>
      <c r="BG300" s="214"/>
      <c r="BH300" s="214"/>
      <c r="BI300" s="214"/>
      <c r="BJ300" s="214"/>
      <c r="BK300" s="214"/>
      <c r="BL300" s="214"/>
      <c r="BM300" s="214"/>
      <c r="BN300" s="214"/>
      <c r="BO300" s="214"/>
      <c r="BP300" s="214"/>
      <c r="BQ300" s="214"/>
      <c r="BR300" s="214"/>
      <c r="BS300" s="214"/>
      <c r="BT300" s="214"/>
      <c r="BU300" s="214"/>
      <c r="BV300" s="214"/>
      <c r="BW300" s="214"/>
      <c r="BX300" s="214"/>
      <c r="BY300" s="214"/>
      <c r="BZ300" s="214"/>
      <c r="CA300" s="214"/>
      <c r="CB300" s="214"/>
      <c r="CC300" s="214"/>
      <c r="CD300" s="214"/>
      <c r="CE300" s="214"/>
      <c r="CF300" s="214"/>
      <c r="CG300" s="214"/>
      <c r="CH300" s="214"/>
      <c r="CI300" s="214"/>
      <c r="CJ300" s="214"/>
      <c r="CK300" s="214"/>
      <c r="CL300" s="214"/>
      <c r="CM300" s="214"/>
      <c r="CN300" s="214"/>
      <c r="CO300" s="214"/>
      <c r="CP300" s="214"/>
      <c r="CQ300" s="214"/>
      <c r="CR300" s="214"/>
      <c r="CS300" s="214"/>
      <c r="CT300" s="214"/>
      <c r="CU300" s="214"/>
      <c r="CV300" s="214"/>
      <c r="CW300" s="214"/>
      <c r="CX300" s="214"/>
      <c r="CY300" s="214"/>
      <c r="CZ300" s="214"/>
      <c r="DA300" s="214"/>
      <c r="DB300" s="214"/>
      <c r="DC300" s="214"/>
      <c r="DD300" s="214"/>
      <c r="DE300" s="214"/>
      <c r="DF300" s="214"/>
      <c r="DG300" s="214"/>
      <c r="DH300" s="214"/>
      <c r="DI300" s="214"/>
      <c r="DJ300" s="214"/>
      <c r="DK300" s="214"/>
      <c r="DL300" s="214"/>
      <c r="DM300" s="214"/>
      <c r="DN300" s="214"/>
      <c r="DO300" s="214"/>
      <c r="DP300" s="214"/>
      <c r="DQ300" s="214"/>
      <c r="DR300" s="214"/>
      <c r="DS300" s="214"/>
      <c r="DT300" s="214"/>
      <c r="DU300" s="214"/>
      <c r="DV300" s="214"/>
      <c r="DW300" s="214"/>
      <c r="DX300" s="214"/>
      <c r="DY300" s="214"/>
      <c r="DZ300" s="214"/>
      <c r="EA300" s="214"/>
      <c r="EB300" s="214"/>
      <c r="EC300" s="214"/>
      <c r="ED300" s="214"/>
      <c r="EE300" s="214"/>
      <c r="EF300" s="214"/>
      <c r="EG300" s="214"/>
      <c r="EH300" s="214"/>
      <c r="EI300" s="214"/>
      <c r="EJ300" s="214"/>
      <c r="EK300" s="214"/>
      <c r="EL300" s="214"/>
      <c r="EM300" s="214"/>
      <c r="EN300" s="214"/>
      <c r="EO300" s="214"/>
      <c r="EP300" s="214"/>
      <c r="EQ300" s="214"/>
      <c r="ER300" s="214"/>
      <c r="ES300" s="214"/>
      <c r="ET300" s="214"/>
      <c r="EU300" s="214"/>
      <c r="EV300" s="214"/>
      <c r="EW300" s="214"/>
      <c r="EX300" s="214"/>
      <c r="EY300" s="214"/>
      <c r="EZ300" s="214"/>
      <c r="FA300" s="214"/>
      <c r="FB300" s="214"/>
      <c r="FC300" s="214"/>
      <c r="FD300" s="214"/>
      <c r="FE300" s="214"/>
      <c r="FF300" s="214"/>
      <c r="FG300" s="214"/>
      <c r="FH300" s="214"/>
      <c r="FI300" s="214"/>
      <c r="FJ300" s="214"/>
      <c r="FK300" s="214"/>
      <c r="FL300" s="214"/>
      <c r="FM300" s="214"/>
    </row>
    <row r="301" spans="1:169" x14ac:dyDescent="0.25">
      <c r="A301" s="214"/>
      <c r="B301" s="214"/>
      <c r="C301" s="214"/>
      <c r="D301" s="214"/>
      <c r="E301" s="214"/>
      <c r="F301" s="214"/>
      <c r="G301" s="214"/>
      <c r="H301" s="214"/>
      <c r="I301" s="214"/>
      <c r="J301" s="214"/>
      <c r="K301" s="214"/>
      <c r="L301" s="214"/>
      <c r="M301" s="214"/>
      <c r="N301" s="214"/>
      <c r="O301" s="214"/>
      <c r="P301" s="214"/>
      <c r="Q301" s="214"/>
      <c r="R301" s="214"/>
      <c r="S301" s="214"/>
      <c r="T301" s="214"/>
      <c r="U301" s="214"/>
      <c r="V301" s="214"/>
      <c r="W301" s="214"/>
      <c r="X301" s="214"/>
      <c r="Y301" s="214"/>
      <c r="Z301" s="214"/>
      <c r="AA301" s="214"/>
      <c r="AB301" s="214"/>
      <c r="AC301" s="214"/>
      <c r="AD301" s="214"/>
      <c r="AE301" s="214"/>
      <c r="AF301" s="214"/>
      <c r="AG301" s="214"/>
      <c r="AH301" s="214"/>
      <c r="AI301" s="214"/>
      <c r="AJ301" s="214"/>
      <c r="AK301" s="214"/>
      <c r="AL301" s="214"/>
      <c r="AM301" s="214"/>
      <c r="AN301" s="214"/>
      <c r="AO301" s="214"/>
      <c r="AP301" s="214"/>
      <c r="AQ301" s="214"/>
      <c r="AR301" s="214"/>
      <c r="AS301" s="214"/>
      <c r="AT301" s="214"/>
      <c r="AU301" s="214"/>
      <c r="AV301" s="214"/>
      <c r="AW301" s="214"/>
      <c r="AX301" s="214"/>
      <c r="AY301" s="214"/>
      <c r="AZ301" s="214"/>
      <c r="BA301" s="214"/>
      <c r="BB301" s="214"/>
      <c r="BC301" s="214"/>
      <c r="BD301" s="214"/>
      <c r="BE301" s="214"/>
      <c r="BF301" s="214"/>
      <c r="BG301" s="214"/>
      <c r="BH301" s="214"/>
      <c r="BI301" s="214"/>
      <c r="BJ301" s="214"/>
      <c r="BK301" s="214"/>
      <c r="BL301" s="214"/>
      <c r="BM301" s="214"/>
      <c r="BN301" s="214"/>
      <c r="BO301" s="214"/>
      <c r="BP301" s="214"/>
      <c r="BQ301" s="214"/>
      <c r="BR301" s="214"/>
      <c r="BS301" s="214"/>
      <c r="BT301" s="214"/>
      <c r="BU301" s="214"/>
      <c r="BV301" s="214"/>
      <c r="BW301" s="214"/>
      <c r="BX301" s="214"/>
      <c r="BY301" s="214"/>
      <c r="BZ301" s="214"/>
      <c r="CA301" s="214"/>
      <c r="CB301" s="214"/>
      <c r="CC301" s="214"/>
      <c r="CD301" s="214"/>
      <c r="CE301" s="214"/>
      <c r="CF301" s="214"/>
      <c r="CG301" s="214"/>
      <c r="CH301" s="214"/>
      <c r="CI301" s="214"/>
      <c r="CJ301" s="214"/>
      <c r="CK301" s="214"/>
      <c r="CL301" s="214"/>
      <c r="CM301" s="214"/>
      <c r="CN301" s="214"/>
      <c r="CO301" s="214"/>
      <c r="CP301" s="214"/>
      <c r="CQ301" s="214"/>
      <c r="CR301" s="214"/>
      <c r="CS301" s="214"/>
      <c r="CT301" s="214"/>
      <c r="CU301" s="214"/>
      <c r="CV301" s="214"/>
      <c r="CW301" s="214"/>
      <c r="CX301" s="214"/>
      <c r="CY301" s="214"/>
      <c r="CZ301" s="214"/>
      <c r="DA301" s="214"/>
      <c r="DB301" s="214"/>
      <c r="DC301" s="214"/>
      <c r="DD301" s="214"/>
      <c r="DE301" s="214"/>
      <c r="DF301" s="214"/>
      <c r="DG301" s="214"/>
      <c r="DH301" s="214"/>
      <c r="DI301" s="214"/>
      <c r="DJ301" s="214"/>
      <c r="DK301" s="214"/>
      <c r="DL301" s="214"/>
      <c r="DM301" s="214"/>
      <c r="DN301" s="214"/>
      <c r="DO301" s="214"/>
      <c r="DP301" s="214"/>
      <c r="DQ301" s="214"/>
      <c r="DR301" s="214"/>
      <c r="DS301" s="214"/>
      <c r="DT301" s="214"/>
      <c r="DU301" s="214"/>
      <c r="DV301" s="214"/>
      <c r="DW301" s="214"/>
      <c r="DX301" s="214"/>
      <c r="DY301" s="214"/>
      <c r="DZ301" s="214"/>
      <c r="EA301" s="214"/>
      <c r="EB301" s="214"/>
      <c r="EC301" s="214"/>
      <c r="ED301" s="214"/>
      <c r="EE301" s="214"/>
      <c r="EF301" s="214"/>
      <c r="EG301" s="214"/>
      <c r="EH301" s="214"/>
      <c r="EI301" s="214"/>
      <c r="EJ301" s="214"/>
      <c r="EK301" s="214"/>
      <c r="EL301" s="214"/>
      <c r="EM301" s="214"/>
      <c r="EN301" s="214"/>
      <c r="EO301" s="214"/>
      <c r="EP301" s="214"/>
      <c r="EQ301" s="214"/>
      <c r="ER301" s="214"/>
      <c r="ES301" s="214"/>
      <c r="ET301" s="214"/>
      <c r="EU301" s="214"/>
      <c r="EV301" s="214"/>
      <c r="EW301" s="214"/>
      <c r="EX301" s="214"/>
      <c r="EY301" s="214"/>
      <c r="EZ301" s="214"/>
      <c r="FA301" s="214"/>
      <c r="FB301" s="214"/>
      <c r="FC301" s="214"/>
      <c r="FD301" s="214"/>
      <c r="FE301" s="214"/>
      <c r="FF301" s="214"/>
      <c r="FG301" s="214"/>
      <c r="FH301" s="214"/>
      <c r="FI301" s="214"/>
      <c r="FJ301" s="214"/>
      <c r="FK301" s="214"/>
      <c r="FL301" s="214"/>
      <c r="FM301" s="214"/>
    </row>
    <row r="302" spans="1:169" x14ac:dyDescent="0.25">
      <c r="A302" s="214"/>
      <c r="B302" s="214"/>
      <c r="C302" s="214"/>
      <c r="D302" s="214"/>
      <c r="E302" s="214"/>
      <c r="F302" s="214"/>
      <c r="G302" s="214"/>
      <c r="H302" s="214"/>
      <c r="I302" s="214"/>
      <c r="J302" s="214"/>
      <c r="K302" s="214"/>
      <c r="L302" s="214"/>
      <c r="M302" s="214"/>
      <c r="N302" s="214"/>
      <c r="O302" s="214"/>
      <c r="P302" s="214"/>
      <c r="Q302" s="214"/>
      <c r="R302" s="214"/>
      <c r="S302" s="214"/>
      <c r="T302" s="214"/>
      <c r="U302" s="214"/>
      <c r="V302" s="214"/>
      <c r="W302" s="214"/>
      <c r="X302" s="214"/>
      <c r="Y302" s="214"/>
      <c r="Z302" s="214"/>
      <c r="AA302" s="214"/>
      <c r="AB302" s="214"/>
      <c r="AC302" s="214"/>
      <c r="AD302" s="214"/>
      <c r="AE302" s="214"/>
      <c r="AF302" s="214"/>
      <c r="AG302" s="214"/>
      <c r="AH302" s="214"/>
      <c r="AI302" s="214"/>
      <c r="AJ302" s="214"/>
      <c r="AK302" s="214"/>
      <c r="AL302" s="214"/>
      <c r="AM302" s="214"/>
      <c r="AN302" s="214"/>
      <c r="AO302" s="214"/>
      <c r="AP302" s="214"/>
      <c r="AQ302" s="214"/>
      <c r="AR302" s="214"/>
      <c r="AS302" s="214"/>
      <c r="AT302" s="214"/>
      <c r="AU302" s="214"/>
      <c r="AV302" s="214"/>
      <c r="AW302" s="214"/>
      <c r="AX302" s="214"/>
      <c r="AY302" s="214"/>
      <c r="AZ302" s="214"/>
      <c r="BA302" s="214"/>
      <c r="BB302" s="214"/>
      <c r="BC302" s="214"/>
      <c r="BD302" s="214"/>
      <c r="BE302" s="214"/>
      <c r="BF302" s="214"/>
      <c r="BG302" s="214"/>
      <c r="BH302" s="214"/>
      <c r="BI302" s="214"/>
      <c r="BJ302" s="214"/>
      <c r="BK302" s="214"/>
      <c r="BL302" s="214"/>
      <c r="BM302" s="214"/>
      <c r="BN302" s="214"/>
      <c r="BO302" s="214"/>
      <c r="BP302" s="214"/>
      <c r="BQ302" s="214"/>
      <c r="BR302" s="214"/>
      <c r="BS302" s="214"/>
      <c r="BT302" s="214"/>
      <c r="BU302" s="214"/>
      <c r="BV302" s="214"/>
      <c r="BW302" s="214"/>
      <c r="BX302" s="214"/>
      <c r="BY302" s="214"/>
      <c r="BZ302" s="214"/>
      <c r="CA302" s="214"/>
      <c r="CB302" s="214"/>
      <c r="CC302" s="214"/>
      <c r="CD302" s="214"/>
      <c r="CE302" s="214"/>
      <c r="CF302" s="214"/>
      <c r="CG302" s="214"/>
      <c r="CH302" s="214"/>
      <c r="CI302" s="214"/>
      <c r="CJ302" s="214"/>
      <c r="CK302" s="214"/>
      <c r="CL302" s="214"/>
      <c r="CM302" s="214"/>
      <c r="CN302" s="214"/>
      <c r="CO302" s="214"/>
      <c r="CP302" s="214"/>
      <c r="CQ302" s="214"/>
      <c r="CR302" s="214"/>
      <c r="CS302" s="214"/>
      <c r="CT302" s="214"/>
      <c r="CU302" s="214"/>
      <c r="CV302" s="214"/>
      <c r="CW302" s="214"/>
      <c r="CX302" s="214"/>
      <c r="CY302" s="214"/>
      <c r="CZ302" s="214"/>
      <c r="DA302" s="214"/>
      <c r="DB302" s="214"/>
      <c r="DC302" s="214"/>
      <c r="DD302" s="214"/>
      <c r="DE302" s="214"/>
      <c r="DF302" s="214"/>
      <c r="DG302" s="214"/>
      <c r="DH302" s="214"/>
      <c r="DI302" s="214"/>
      <c r="DJ302" s="214"/>
      <c r="DK302" s="214"/>
      <c r="DL302" s="214"/>
      <c r="DM302" s="214"/>
      <c r="DN302" s="214"/>
      <c r="DO302" s="214"/>
      <c r="DP302" s="214"/>
      <c r="DQ302" s="214"/>
      <c r="DR302" s="214"/>
      <c r="DS302" s="214"/>
      <c r="DT302" s="214"/>
      <c r="DU302" s="214"/>
      <c r="DV302" s="214"/>
      <c r="DW302" s="214"/>
      <c r="DX302" s="214"/>
      <c r="DY302" s="214"/>
      <c r="DZ302" s="214"/>
      <c r="EA302" s="214"/>
      <c r="EB302" s="214"/>
      <c r="EC302" s="214"/>
      <c r="ED302" s="214"/>
      <c r="EE302" s="214"/>
      <c r="EF302" s="214"/>
      <c r="EG302" s="214"/>
      <c r="EH302" s="214"/>
      <c r="EI302" s="214"/>
      <c r="EJ302" s="214"/>
      <c r="EK302" s="214"/>
      <c r="EL302" s="214"/>
      <c r="EM302" s="214"/>
      <c r="EN302" s="214"/>
      <c r="EO302" s="214"/>
      <c r="EP302" s="214"/>
      <c r="EQ302" s="214"/>
      <c r="ER302" s="214"/>
      <c r="ES302" s="214"/>
      <c r="ET302" s="214"/>
      <c r="EU302" s="214"/>
      <c r="EV302" s="214"/>
      <c r="EW302" s="214"/>
      <c r="EX302" s="214"/>
      <c r="EY302" s="214"/>
      <c r="EZ302" s="214"/>
      <c r="FA302" s="214"/>
      <c r="FB302" s="214"/>
      <c r="FC302" s="214"/>
      <c r="FD302" s="214"/>
      <c r="FE302" s="214"/>
      <c r="FF302" s="214"/>
      <c r="FG302" s="214"/>
      <c r="FH302" s="214"/>
      <c r="FI302" s="214"/>
      <c r="FJ302" s="214"/>
      <c r="FK302" s="214"/>
      <c r="FL302" s="214"/>
      <c r="FM302" s="214"/>
    </row>
    <row r="303" spans="1:169" x14ac:dyDescent="0.25">
      <c r="A303" s="214"/>
      <c r="B303" s="214"/>
      <c r="C303" s="214"/>
      <c r="D303" s="214"/>
      <c r="E303" s="214"/>
      <c r="F303" s="214"/>
      <c r="G303" s="214"/>
      <c r="H303" s="214"/>
      <c r="I303" s="214"/>
      <c r="J303" s="214"/>
      <c r="K303" s="214"/>
      <c r="L303" s="214"/>
      <c r="M303" s="214"/>
      <c r="N303" s="214"/>
      <c r="O303" s="214"/>
      <c r="P303" s="214"/>
      <c r="Q303" s="214"/>
      <c r="R303" s="214"/>
      <c r="S303" s="214"/>
      <c r="T303" s="214"/>
      <c r="U303" s="214"/>
      <c r="V303" s="214"/>
      <c r="W303" s="214"/>
      <c r="X303" s="214"/>
      <c r="Y303" s="214"/>
      <c r="Z303" s="214"/>
      <c r="AA303" s="214"/>
      <c r="AB303" s="214"/>
      <c r="AC303" s="214"/>
      <c r="AD303" s="214"/>
      <c r="AE303" s="214"/>
      <c r="AF303" s="214"/>
      <c r="AG303" s="214"/>
      <c r="AH303" s="214"/>
      <c r="AI303" s="214"/>
      <c r="AJ303" s="214"/>
      <c r="AK303" s="214"/>
      <c r="AL303" s="214"/>
      <c r="AM303" s="214"/>
      <c r="AN303" s="214"/>
      <c r="AO303" s="214"/>
      <c r="AP303" s="214"/>
      <c r="AQ303" s="214"/>
      <c r="AR303" s="214"/>
      <c r="AS303" s="214"/>
      <c r="AT303" s="214"/>
      <c r="AU303" s="214"/>
      <c r="AV303" s="214"/>
      <c r="AW303" s="214"/>
      <c r="AX303" s="214"/>
      <c r="AY303" s="214"/>
      <c r="AZ303" s="214"/>
      <c r="BA303" s="214"/>
      <c r="BB303" s="214"/>
      <c r="BC303" s="214"/>
      <c r="BD303" s="214"/>
      <c r="BE303" s="214"/>
      <c r="BF303" s="214"/>
      <c r="BG303" s="214"/>
      <c r="BH303" s="214"/>
      <c r="BI303" s="214"/>
      <c r="BJ303" s="214"/>
      <c r="BK303" s="214"/>
      <c r="BL303" s="214"/>
      <c r="BM303" s="214"/>
      <c r="BN303" s="214"/>
      <c r="BO303" s="214"/>
      <c r="BP303" s="214"/>
      <c r="BQ303" s="214"/>
      <c r="BR303" s="214"/>
      <c r="BS303" s="214"/>
      <c r="BT303" s="214"/>
      <c r="BU303" s="214"/>
      <c r="BV303" s="214"/>
      <c r="BW303" s="214"/>
      <c r="BX303" s="214"/>
      <c r="BY303" s="214"/>
      <c r="BZ303" s="214"/>
      <c r="CA303" s="214"/>
      <c r="CB303" s="214"/>
      <c r="CC303" s="214"/>
      <c r="CD303" s="214"/>
      <c r="CE303" s="214"/>
      <c r="CF303" s="214"/>
      <c r="CG303" s="214"/>
      <c r="CH303" s="214"/>
      <c r="CI303" s="214"/>
      <c r="CJ303" s="214"/>
      <c r="CK303" s="214"/>
      <c r="CL303" s="214"/>
      <c r="CM303" s="214"/>
      <c r="CN303" s="214"/>
      <c r="CO303" s="214"/>
      <c r="CP303" s="214"/>
      <c r="CQ303" s="214"/>
      <c r="CR303" s="214"/>
      <c r="CS303" s="214"/>
      <c r="CT303" s="214"/>
      <c r="CU303" s="214"/>
      <c r="CV303" s="214"/>
      <c r="CW303" s="214"/>
      <c r="CX303" s="214"/>
      <c r="CY303" s="214"/>
      <c r="CZ303" s="214"/>
      <c r="DA303" s="214"/>
      <c r="DB303" s="214"/>
      <c r="DC303" s="214"/>
      <c r="DD303" s="214"/>
      <c r="DE303" s="214"/>
      <c r="DF303" s="214"/>
      <c r="DG303" s="214"/>
      <c r="DH303" s="214"/>
      <c r="DI303" s="214"/>
      <c r="DJ303" s="214"/>
      <c r="DK303" s="214"/>
      <c r="DL303" s="214"/>
      <c r="DM303" s="214"/>
      <c r="DN303" s="214"/>
      <c r="DO303" s="214"/>
      <c r="DP303" s="214"/>
      <c r="DQ303" s="214"/>
      <c r="DR303" s="214"/>
      <c r="DS303" s="214"/>
      <c r="DT303" s="214"/>
      <c r="DU303" s="214"/>
      <c r="DV303" s="214"/>
      <c r="DW303" s="214"/>
      <c r="DX303" s="214"/>
      <c r="DY303" s="214"/>
      <c r="DZ303" s="214"/>
      <c r="EA303" s="214"/>
      <c r="EB303" s="214"/>
      <c r="EC303" s="214"/>
      <c r="ED303" s="214"/>
      <c r="EE303" s="214"/>
      <c r="EF303" s="214"/>
      <c r="EG303" s="214"/>
      <c r="EH303" s="214"/>
      <c r="EI303" s="214"/>
      <c r="EJ303" s="214"/>
      <c r="EK303" s="214"/>
      <c r="EL303" s="214"/>
      <c r="EM303" s="214"/>
      <c r="EN303" s="214"/>
      <c r="EO303" s="214"/>
      <c r="EP303" s="214"/>
      <c r="EQ303" s="214"/>
      <c r="ER303" s="214"/>
      <c r="ES303" s="214"/>
      <c r="ET303" s="214"/>
      <c r="EU303" s="214"/>
      <c r="EV303" s="214"/>
      <c r="EW303" s="214"/>
      <c r="EX303" s="214"/>
      <c r="EY303" s="214"/>
      <c r="EZ303" s="214"/>
      <c r="FA303" s="214"/>
      <c r="FB303" s="214"/>
      <c r="FC303" s="214"/>
      <c r="FD303" s="214"/>
      <c r="FE303" s="214"/>
      <c r="FF303" s="214"/>
      <c r="FG303" s="214"/>
      <c r="FH303" s="214"/>
      <c r="FI303" s="214"/>
      <c r="FJ303" s="214"/>
      <c r="FK303" s="214"/>
      <c r="FL303" s="214"/>
      <c r="FM303" s="214"/>
    </row>
    <row r="304" spans="1:169" x14ac:dyDescent="0.25">
      <c r="A304" s="214"/>
      <c r="B304" s="214"/>
      <c r="C304" s="214"/>
      <c r="D304" s="214"/>
      <c r="E304" s="214"/>
      <c r="F304" s="214"/>
      <c r="G304" s="214"/>
      <c r="H304" s="214"/>
      <c r="I304" s="214"/>
      <c r="J304" s="214"/>
      <c r="K304" s="214"/>
      <c r="L304" s="214"/>
      <c r="M304" s="214"/>
      <c r="N304" s="214"/>
      <c r="O304" s="214"/>
      <c r="P304" s="214"/>
      <c r="Q304" s="214"/>
      <c r="R304" s="214"/>
      <c r="S304" s="214"/>
      <c r="T304" s="214"/>
      <c r="U304" s="214"/>
      <c r="V304" s="214"/>
      <c r="W304" s="214"/>
      <c r="X304" s="214"/>
      <c r="Y304" s="214"/>
      <c r="Z304" s="214"/>
      <c r="AA304" s="214"/>
      <c r="AB304" s="214"/>
      <c r="AC304" s="214"/>
      <c r="AD304" s="214"/>
      <c r="AE304" s="214"/>
      <c r="AF304" s="214"/>
      <c r="AG304" s="214"/>
      <c r="AH304" s="214"/>
      <c r="AI304" s="214"/>
      <c r="AJ304" s="214"/>
      <c r="AK304" s="214"/>
      <c r="AL304" s="214"/>
      <c r="AM304" s="214"/>
      <c r="AN304" s="214"/>
      <c r="AO304" s="214"/>
      <c r="AP304" s="214"/>
      <c r="AQ304" s="214"/>
      <c r="AR304" s="214"/>
      <c r="AS304" s="214"/>
      <c r="AT304" s="214"/>
      <c r="AU304" s="214"/>
      <c r="AV304" s="214"/>
      <c r="AW304" s="214"/>
      <c r="AX304" s="214"/>
      <c r="AY304" s="214"/>
      <c r="AZ304" s="214"/>
      <c r="BA304" s="214"/>
      <c r="BB304" s="214"/>
      <c r="BC304" s="214"/>
      <c r="BD304" s="214"/>
      <c r="BE304" s="214"/>
      <c r="BF304" s="214"/>
      <c r="BG304" s="214"/>
      <c r="BH304" s="214"/>
      <c r="BI304" s="214"/>
      <c r="BJ304" s="214"/>
      <c r="BK304" s="214"/>
      <c r="BL304" s="214"/>
      <c r="BM304" s="214"/>
      <c r="BN304" s="214"/>
      <c r="BO304" s="214"/>
      <c r="BP304" s="214"/>
      <c r="BQ304" s="214"/>
      <c r="BR304" s="214"/>
      <c r="BS304" s="214"/>
      <c r="BT304" s="214"/>
      <c r="BU304" s="214"/>
      <c r="BV304" s="214"/>
      <c r="BW304" s="214"/>
      <c r="BX304" s="214"/>
      <c r="BY304" s="214"/>
      <c r="BZ304" s="214"/>
      <c r="CA304" s="214"/>
      <c r="CB304" s="214"/>
      <c r="CC304" s="214"/>
      <c r="CD304" s="214"/>
      <c r="CE304" s="214"/>
      <c r="CF304" s="214"/>
      <c r="CG304" s="214"/>
      <c r="CH304" s="214"/>
      <c r="CI304" s="214"/>
      <c r="CJ304" s="214"/>
      <c r="CK304" s="214"/>
      <c r="CL304" s="214"/>
      <c r="CM304" s="214"/>
      <c r="CN304" s="214"/>
      <c r="CO304" s="214"/>
      <c r="CP304" s="214"/>
      <c r="CQ304" s="214"/>
      <c r="CR304" s="214"/>
      <c r="CS304" s="214"/>
      <c r="CT304" s="214"/>
      <c r="CU304" s="214"/>
      <c r="CV304" s="214"/>
      <c r="CW304" s="214"/>
      <c r="CX304" s="214"/>
      <c r="CY304" s="214"/>
      <c r="CZ304" s="214"/>
      <c r="DA304" s="214"/>
      <c r="DB304" s="214"/>
      <c r="DC304" s="214"/>
      <c r="DD304" s="214"/>
      <c r="DE304" s="214"/>
      <c r="DF304" s="214"/>
      <c r="DG304" s="214"/>
      <c r="DH304" s="214"/>
      <c r="DI304" s="214"/>
      <c r="DJ304" s="214"/>
      <c r="DK304" s="214"/>
      <c r="DL304" s="214"/>
      <c r="DM304" s="214"/>
      <c r="DN304" s="214"/>
      <c r="DO304" s="214"/>
      <c r="DP304" s="214"/>
      <c r="DQ304" s="214"/>
      <c r="DR304" s="214"/>
      <c r="DS304" s="214"/>
      <c r="DT304" s="214"/>
      <c r="DU304" s="214"/>
      <c r="DV304" s="214"/>
      <c r="DW304" s="214"/>
      <c r="DX304" s="214"/>
      <c r="DY304" s="214"/>
      <c r="DZ304" s="214"/>
      <c r="EA304" s="214"/>
      <c r="EB304" s="214"/>
      <c r="EC304" s="214"/>
      <c r="ED304" s="214"/>
      <c r="EE304" s="214"/>
      <c r="EF304" s="214"/>
      <c r="EG304" s="214"/>
      <c r="EH304" s="214"/>
      <c r="EI304" s="214"/>
      <c r="EJ304" s="214"/>
      <c r="EK304" s="214"/>
      <c r="EL304" s="214"/>
      <c r="EM304" s="214"/>
      <c r="EN304" s="214"/>
      <c r="EO304" s="214"/>
      <c r="EP304" s="214"/>
      <c r="EQ304" s="214"/>
      <c r="ER304" s="214"/>
      <c r="ES304" s="214"/>
      <c r="ET304" s="214"/>
      <c r="EU304" s="214"/>
      <c r="EV304" s="214"/>
      <c r="EW304" s="214"/>
      <c r="EX304" s="214"/>
      <c r="EY304" s="214"/>
      <c r="EZ304" s="214"/>
      <c r="FA304" s="214"/>
      <c r="FB304" s="214"/>
      <c r="FC304" s="214"/>
      <c r="FD304" s="214"/>
      <c r="FE304" s="214"/>
      <c r="FF304" s="214"/>
      <c r="FG304" s="214"/>
      <c r="FH304" s="214"/>
      <c r="FI304" s="214"/>
      <c r="FJ304" s="214"/>
      <c r="FK304" s="214"/>
      <c r="FL304" s="214"/>
      <c r="FM304" s="214"/>
    </row>
    <row r="305" spans="1:169" x14ac:dyDescent="0.25">
      <c r="A305" s="214"/>
      <c r="B305" s="214"/>
      <c r="C305" s="214"/>
      <c r="D305" s="214"/>
      <c r="E305" s="214"/>
      <c r="F305" s="214"/>
      <c r="G305" s="214"/>
      <c r="H305" s="214"/>
      <c r="I305" s="214"/>
      <c r="J305" s="214"/>
      <c r="K305" s="214"/>
      <c r="L305" s="214"/>
      <c r="M305" s="214"/>
      <c r="N305" s="214"/>
      <c r="O305" s="214"/>
      <c r="P305" s="214"/>
      <c r="Q305" s="214"/>
      <c r="R305" s="214"/>
      <c r="S305" s="214"/>
      <c r="T305" s="214"/>
      <c r="U305" s="214"/>
      <c r="V305" s="214"/>
      <c r="W305" s="214"/>
      <c r="X305" s="214"/>
      <c r="Y305" s="214"/>
      <c r="Z305" s="214"/>
      <c r="AA305" s="214"/>
      <c r="AB305" s="214"/>
      <c r="AC305" s="214"/>
      <c r="AD305" s="214"/>
      <c r="AE305" s="214"/>
      <c r="AF305" s="214"/>
      <c r="AG305" s="214"/>
      <c r="AH305" s="214"/>
      <c r="AI305" s="214"/>
      <c r="AJ305" s="214"/>
      <c r="AK305" s="214"/>
      <c r="AL305" s="214"/>
      <c r="AM305" s="214"/>
      <c r="AN305" s="214"/>
      <c r="AO305" s="214"/>
      <c r="AP305" s="214"/>
      <c r="AQ305" s="214"/>
      <c r="AR305" s="214"/>
      <c r="AS305" s="214"/>
      <c r="AT305" s="214"/>
      <c r="AU305" s="214"/>
      <c r="AV305" s="214"/>
      <c r="AW305" s="214"/>
      <c r="AX305" s="214"/>
      <c r="AY305" s="214"/>
      <c r="AZ305" s="214"/>
      <c r="BA305" s="214"/>
      <c r="BB305" s="214"/>
      <c r="BC305" s="214"/>
      <c r="BD305" s="214"/>
      <c r="BE305" s="214"/>
      <c r="BF305" s="214"/>
      <c r="BG305" s="214"/>
      <c r="BH305" s="214"/>
      <c r="BI305" s="214"/>
      <c r="BJ305" s="214"/>
      <c r="BK305" s="214"/>
      <c r="BL305" s="214"/>
      <c r="BM305" s="214"/>
      <c r="BN305" s="214"/>
      <c r="BO305" s="214"/>
      <c r="BP305" s="214"/>
      <c r="BQ305" s="214"/>
      <c r="BR305" s="214"/>
      <c r="BS305" s="214"/>
      <c r="BT305" s="214"/>
      <c r="BU305" s="214"/>
      <c r="BV305" s="214"/>
      <c r="BW305" s="214"/>
      <c r="BX305" s="214"/>
      <c r="BY305" s="214"/>
      <c r="BZ305" s="214"/>
      <c r="CA305" s="214"/>
      <c r="CB305" s="214"/>
      <c r="CC305" s="214"/>
      <c r="CD305" s="214"/>
      <c r="CE305" s="214"/>
      <c r="CF305" s="214"/>
      <c r="CG305" s="214"/>
      <c r="CH305" s="214"/>
      <c r="CI305" s="214"/>
      <c r="CJ305" s="214"/>
      <c r="CK305" s="214"/>
      <c r="CL305" s="214"/>
      <c r="CM305" s="214"/>
      <c r="CN305" s="214"/>
      <c r="CO305" s="214"/>
      <c r="CP305" s="214"/>
      <c r="CQ305" s="214"/>
      <c r="CR305" s="214"/>
      <c r="CS305" s="214"/>
      <c r="CT305" s="214"/>
      <c r="CU305" s="214"/>
      <c r="CV305" s="214"/>
      <c r="CW305" s="214"/>
      <c r="CX305" s="214"/>
      <c r="CY305" s="214"/>
      <c r="CZ305" s="214"/>
      <c r="DA305" s="214"/>
      <c r="DB305" s="214"/>
      <c r="DC305" s="214"/>
      <c r="DD305" s="214"/>
      <c r="DE305" s="214"/>
      <c r="DF305" s="214"/>
      <c r="DG305" s="214"/>
      <c r="DH305" s="214"/>
      <c r="DI305" s="214"/>
      <c r="DJ305" s="214"/>
      <c r="DK305" s="214"/>
      <c r="DL305" s="214"/>
      <c r="DM305" s="214"/>
      <c r="DN305" s="214"/>
      <c r="DO305" s="214"/>
      <c r="DP305" s="214"/>
      <c r="DQ305" s="214"/>
      <c r="DR305" s="214"/>
      <c r="DS305" s="214"/>
      <c r="DT305" s="214"/>
      <c r="DU305" s="214"/>
      <c r="DV305" s="214"/>
      <c r="DW305" s="214"/>
      <c r="DX305" s="214"/>
      <c r="DY305" s="214"/>
      <c r="DZ305" s="214"/>
      <c r="EA305" s="214"/>
      <c r="EB305" s="214"/>
      <c r="EC305" s="214"/>
      <c r="ED305" s="214"/>
      <c r="EE305" s="214"/>
      <c r="EF305" s="214"/>
      <c r="EG305" s="214"/>
      <c r="EH305" s="214"/>
      <c r="EI305" s="214"/>
      <c r="EJ305" s="214"/>
      <c r="EK305" s="214"/>
      <c r="EL305" s="214"/>
      <c r="EM305" s="214"/>
      <c r="EN305" s="214"/>
      <c r="EO305" s="214"/>
      <c r="EP305" s="214"/>
      <c r="EQ305" s="214"/>
      <c r="ER305" s="214"/>
      <c r="ES305" s="214"/>
      <c r="ET305" s="214"/>
      <c r="EU305" s="214"/>
      <c r="EV305" s="214"/>
      <c r="EW305" s="214"/>
      <c r="EX305" s="214"/>
      <c r="EY305" s="214"/>
      <c r="EZ305" s="214"/>
      <c r="FA305" s="214"/>
      <c r="FB305" s="214"/>
      <c r="FC305" s="214"/>
      <c r="FD305" s="214"/>
      <c r="FE305" s="214"/>
      <c r="FF305" s="214"/>
      <c r="FG305" s="214"/>
      <c r="FH305" s="214"/>
      <c r="FI305" s="214"/>
      <c r="FJ305" s="214"/>
      <c r="FK305" s="214"/>
      <c r="FL305" s="214"/>
      <c r="FM305" s="214"/>
    </row>
    <row r="306" spans="1:169" x14ac:dyDescent="0.25">
      <c r="A306" s="214"/>
      <c r="B306" s="214"/>
      <c r="C306" s="214"/>
      <c r="D306" s="214"/>
      <c r="E306" s="214"/>
      <c r="F306" s="214"/>
      <c r="G306" s="214"/>
      <c r="H306" s="214"/>
      <c r="I306" s="214"/>
      <c r="J306" s="214"/>
      <c r="K306" s="214"/>
      <c r="L306" s="214"/>
      <c r="M306" s="214"/>
      <c r="N306" s="214"/>
      <c r="O306" s="214"/>
      <c r="P306" s="214"/>
      <c r="Q306" s="214"/>
      <c r="R306" s="214"/>
      <c r="S306" s="214"/>
      <c r="T306" s="214"/>
      <c r="U306" s="214"/>
      <c r="V306" s="214"/>
      <c r="W306" s="214"/>
      <c r="X306" s="214"/>
      <c r="Y306" s="214"/>
      <c r="Z306" s="214"/>
      <c r="AA306" s="214"/>
      <c r="AB306" s="214"/>
      <c r="AC306" s="214"/>
      <c r="AD306" s="214"/>
      <c r="AE306" s="214"/>
      <c r="AF306" s="214"/>
      <c r="AG306" s="214"/>
      <c r="AH306" s="214"/>
      <c r="AI306" s="214"/>
      <c r="AJ306" s="214"/>
      <c r="AK306" s="214"/>
      <c r="AL306" s="214"/>
      <c r="AM306" s="214"/>
      <c r="AN306" s="214"/>
      <c r="AO306" s="214"/>
      <c r="AP306" s="214"/>
      <c r="AQ306" s="214"/>
      <c r="AR306" s="214"/>
      <c r="AS306" s="214"/>
      <c r="AT306" s="214"/>
      <c r="AU306" s="214"/>
      <c r="AV306" s="214"/>
      <c r="AW306" s="214"/>
      <c r="AX306" s="214"/>
      <c r="AY306" s="214"/>
      <c r="AZ306" s="214"/>
      <c r="BA306" s="214"/>
      <c r="BB306" s="214"/>
      <c r="BC306" s="214"/>
      <c r="BD306" s="214"/>
      <c r="BE306" s="214"/>
      <c r="BF306" s="214"/>
      <c r="BG306" s="214"/>
      <c r="BH306" s="214"/>
      <c r="BI306" s="214"/>
      <c r="BJ306" s="214"/>
      <c r="BK306" s="214"/>
      <c r="BL306" s="214"/>
      <c r="BM306" s="214"/>
      <c r="BN306" s="214"/>
      <c r="BO306" s="214"/>
      <c r="BP306" s="214"/>
      <c r="BQ306" s="214"/>
      <c r="BR306" s="214"/>
      <c r="BS306" s="214"/>
      <c r="BT306" s="214"/>
      <c r="BU306" s="214"/>
      <c r="BV306" s="214"/>
      <c r="BW306" s="214"/>
      <c r="BX306" s="214"/>
      <c r="BY306" s="214"/>
      <c r="BZ306" s="214"/>
      <c r="CA306" s="214"/>
      <c r="CB306" s="214"/>
      <c r="CC306" s="214"/>
      <c r="CD306" s="214"/>
      <c r="CE306" s="214"/>
      <c r="CF306" s="214"/>
      <c r="CG306" s="214"/>
      <c r="CH306" s="214"/>
      <c r="CI306" s="214"/>
      <c r="CJ306" s="214"/>
      <c r="CK306" s="214"/>
      <c r="CL306" s="214"/>
      <c r="CM306" s="214"/>
      <c r="CN306" s="214"/>
      <c r="CO306" s="214"/>
      <c r="CP306" s="214"/>
      <c r="CQ306" s="214"/>
      <c r="CR306" s="214"/>
      <c r="CS306" s="214"/>
      <c r="CT306" s="214"/>
      <c r="CU306" s="214"/>
      <c r="CV306" s="214"/>
      <c r="CW306" s="214"/>
      <c r="CX306" s="214"/>
      <c r="CY306" s="214"/>
      <c r="CZ306" s="214"/>
      <c r="DA306" s="214"/>
      <c r="DB306" s="214"/>
      <c r="DC306" s="214"/>
      <c r="DD306" s="214"/>
      <c r="DE306" s="214"/>
      <c r="DF306" s="214"/>
      <c r="DG306" s="214"/>
      <c r="DH306" s="214"/>
      <c r="DI306" s="214"/>
      <c r="DJ306" s="214"/>
      <c r="DK306" s="214"/>
      <c r="DL306" s="214"/>
      <c r="DM306" s="214"/>
      <c r="DN306" s="214"/>
      <c r="DO306" s="214"/>
      <c r="DP306" s="214"/>
      <c r="DQ306" s="214"/>
      <c r="DR306" s="214"/>
      <c r="DS306" s="214"/>
      <c r="DT306" s="214"/>
      <c r="DU306" s="214"/>
      <c r="DV306" s="214"/>
      <c r="DW306" s="214"/>
      <c r="DX306" s="214"/>
      <c r="DY306" s="214"/>
      <c r="DZ306" s="214"/>
      <c r="EA306" s="214"/>
      <c r="EB306" s="214"/>
      <c r="EC306" s="214"/>
      <c r="ED306" s="214"/>
      <c r="EE306" s="214"/>
      <c r="EF306" s="214"/>
      <c r="EG306" s="214"/>
      <c r="EH306" s="214"/>
      <c r="EI306" s="214"/>
      <c r="EJ306" s="214"/>
      <c r="EK306" s="214"/>
      <c r="EL306" s="214"/>
      <c r="EM306" s="214"/>
      <c r="EN306" s="214"/>
      <c r="EO306" s="214"/>
      <c r="EP306" s="214"/>
      <c r="EQ306" s="214"/>
      <c r="ER306" s="214"/>
      <c r="ES306" s="214"/>
      <c r="ET306" s="214"/>
      <c r="EU306" s="214"/>
      <c r="EV306" s="214"/>
      <c r="EW306" s="214"/>
      <c r="EX306" s="214"/>
      <c r="EY306" s="214"/>
      <c r="EZ306" s="214"/>
      <c r="FA306" s="214"/>
      <c r="FB306" s="214"/>
      <c r="FC306" s="214"/>
      <c r="FD306" s="214"/>
      <c r="FE306" s="214"/>
      <c r="FF306" s="214"/>
      <c r="FG306" s="214"/>
      <c r="FH306" s="214"/>
      <c r="FI306" s="214"/>
      <c r="FJ306" s="214"/>
      <c r="FK306" s="214"/>
      <c r="FL306" s="214"/>
      <c r="FM306" s="214"/>
    </row>
    <row r="307" spans="1:169" x14ac:dyDescent="0.25">
      <c r="B307" s="214"/>
      <c r="C307" s="214"/>
      <c r="D307" s="214"/>
      <c r="E307" s="214"/>
      <c r="F307" s="214"/>
      <c r="G307" s="214"/>
      <c r="H307" s="214"/>
      <c r="I307" s="214"/>
      <c r="J307" s="214"/>
      <c r="K307" s="214"/>
      <c r="L307" s="214"/>
      <c r="M307" s="214"/>
      <c r="N307" s="214"/>
      <c r="O307" s="214"/>
      <c r="P307" s="214"/>
      <c r="Q307" s="214"/>
      <c r="R307" s="214"/>
      <c r="S307" s="214"/>
      <c r="T307" s="214"/>
      <c r="U307" s="214"/>
      <c r="V307" s="214"/>
      <c r="W307" s="214"/>
      <c r="X307" s="214"/>
      <c r="Y307" s="214"/>
      <c r="Z307" s="214"/>
      <c r="AA307" s="214"/>
      <c r="AB307" s="214"/>
      <c r="AC307" s="214"/>
      <c r="AD307" s="214"/>
      <c r="AE307" s="214"/>
      <c r="AF307" s="214"/>
      <c r="AG307" s="214"/>
      <c r="AH307" s="214"/>
      <c r="AI307" s="214"/>
      <c r="AJ307" s="214"/>
      <c r="AK307" s="214"/>
      <c r="AL307" s="214"/>
      <c r="AM307" s="214"/>
      <c r="AN307" s="214"/>
      <c r="AO307" s="214"/>
      <c r="AP307" s="214"/>
      <c r="AQ307" s="214"/>
      <c r="AR307" s="214"/>
      <c r="AS307" s="214"/>
      <c r="AT307" s="214"/>
      <c r="AU307" s="214"/>
      <c r="AV307" s="214"/>
      <c r="AW307" s="214"/>
      <c r="AX307" s="214"/>
      <c r="AY307" s="214"/>
      <c r="AZ307" s="214"/>
      <c r="BA307" s="214"/>
      <c r="BB307" s="214"/>
      <c r="BC307" s="214"/>
      <c r="BD307" s="214"/>
      <c r="BE307" s="214"/>
      <c r="BF307" s="214"/>
      <c r="BG307" s="214"/>
      <c r="BH307" s="214"/>
      <c r="BI307" s="214"/>
      <c r="BJ307" s="214"/>
      <c r="BK307" s="214"/>
      <c r="BL307" s="214"/>
      <c r="BM307" s="214"/>
      <c r="BN307" s="214"/>
      <c r="BO307" s="214"/>
      <c r="BP307" s="214"/>
      <c r="BQ307" s="214"/>
      <c r="BR307" s="214"/>
      <c r="BS307" s="214"/>
      <c r="BT307" s="214"/>
      <c r="BU307" s="214"/>
      <c r="BV307" s="214"/>
      <c r="BW307" s="214"/>
      <c r="BX307" s="214"/>
      <c r="BY307" s="214"/>
      <c r="BZ307" s="214"/>
      <c r="CA307" s="214"/>
      <c r="CB307" s="214"/>
      <c r="CC307" s="214"/>
      <c r="CD307" s="214"/>
      <c r="CE307" s="214"/>
      <c r="CF307" s="214"/>
      <c r="CG307" s="214"/>
      <c r="CH307" s="214"/>
      <c r="CI307" s="214"/>
      <c r="CJ307" s="214"/>
      <c r="CK307" s="214"/>
      <c r="CL307" s="214"/>
      <c r="CM307" s="214"/>
      <c r="CN307" s="214"/>
      <c r="CO307" s="214"/>
      <c r="CP307" s="214"/>
      <c r="CQ307" s="214"/>
      <c r="CR307" s="214"/>
      <c r="CS307" s="214"/>
      <c r="CT307" s="214"/>
      <c r="CU307" s="214"/>
      <c r="CV307" s="214"/>
      <c r="CW307" s="214"/>
      <c r="CX307" s="214"/>
      <c r="CY307" s="214"/>
      <c r="CZ307" s="214"/>
      <c r="DA307" s="214"/>
      <c r="DB307" s="214"/>
      <c r="DC307" s="214"/>
      <c r="DD307" s="214"/>
      <c r="DE307" s="214"/>
      <c r="DF307" s="214"/>
      <c r="DG307" s="214"/>
      <c r="DH307" s="214"/>
      <c r="DI307" s="214"/>
      <c r="DJ307" s="214"/>
      <c r="DK307" s="214"/>
      <c r="DL307" s="214"/>
      <c r="DM307" s="214"/>
      <c r="DN307" s="214"/>
      <c r="DO307" s="214"/>
      <c r="DP307" s="214"/>
      <c r="DQ307" s="214"/>
      <c r="DR307" s="214"/>
      <c r="DS307" s="214"/>
      <c r="DT307" s="214"/>
      <c r="DU307" s="214"/>
      <c r="DV307" s="214"/>
      <c r="DW307" s="214"/>
      <c r="DX307" s="214"/>
      <c r="DY307" s="214"/>
      <c r="DZ307" s="214"/>
      <c r="EA307" s="214"/>
      <c r="EB307" s="214"/>
      <c r="EC307" s="214"/>
      <c r="ED307" s="214"/>
      <c r="EE307" s="214"/>
      <c r="EF307" s="214"/>
      <c r="EG307" s="214"/>
      <c r="EH307" s="214"/>
      <c r="EI307" s="214"/>
      <c r="EJ307" s="214"/>
      <c r="EK307" s="214"/>
      <c r="EL307" s="214"/>
      <c r="EM307" s="214"/>
      <c r="EN307" s="214"/>
      <c r="EO307" s="214"/>
      <c r="EP307" s="214"/>
      <c r="EQ307" s="214"/>
      <c r="ER307" s="214"/>
      <c r="ES307" s="214"/>
      <c r="ET307" s="214"/>
      <c r="EU307" s="214"/>
      <c r="EV307" s="214"/>
      <c r="EW307" s="214"/>
      <c r="EX307" s="214"/>
      <c r="EY307" s="214"/>
      <c r="EZ307" s="214"/>
      <c r="FA307" s="214"/>
      <c r="FB307" s="214"/>
      <c r="FC307" s="214"/>
      <c r="FD307" s="214"/>
      <c r="FE307" s="214"/>
      <c r="FF307" s="214"/>
      <c r="FG307" s="214"/>
      <c r="FH307" s="214"/>
      <c r="FI307" s="214"/>
      <c r="FJ307" s="214"/>
      <c r="FK307" s="214"/>
      <c r="FL307" s="214"/>
      <c r="FM307" s="214"/>
    </row>
    <row r="308" spans="1:169" x14ac:dyDescent="0.25">
      <c r="B308" s="214"/>
      <c r="C308" s="214"/>
      <c r="D308" s="214"/>
      <c r="E308" s="214"/>
      <c r="F308" s="214"/>
      <c r="G308" s="214"/>
      <c r="H308" s="214"/>
      <c r="I308" s="214"/>
      <c r="J308" s="214"/>
      <c r="K308" s="214"/>
      <c r="L308" s="214"/>
      <c r="M308" s="214"/>
      <c r="N308" s="214"/>
      <c r="O308" s="214"/>
      <c r="P308" s="214"/>
      <c r="Q308" s="214"/>
      <c r="R308" s="214"/>
      <c r="S308" s="214"/>
      <c r="T308" s="214"/>
      <c r="U308" s="214"/>
      <c r="V308" s="214"/>
      <c r="W308" s="214"/>
      <c r="X308" s="214"/>
      <c r="Y308" s="214"/>
      <c r="Z308" s="214"/>
      <c r="AA308" s="214"/>
      <c r="AB308" s="214"/>
      <c r="AC308" s="214"/>
      <c r="AD308" s="214"/>
      <c r="AE308" s="214"/>
      <c r="AF308" s="214"/>
      <c r="AG308" s="214"/>
      <c r="AH308" s="214"/>
      <c r="AI308" s="214"/>
      <c r="AJ308" s="214"/>
      <c r="AK308" s="214"/>
      <c r="AL308" s="214"/>
      <c r="AM308" s="214"/>
      <c r="AN308" s="214"/>
      <c r="AO308" s="214"/>
      <c r="AP308" s="214"/>
      <c r="AQ308" s="214"/>
      <c r="AR308" s="214"/>
      <c r="AS308" s="214"/>
      <c r="AT308" s="214"/>
      <c r="AU308" s="214"/>
      <c r="AV308" s="214"/>
      <c r="AW308" s="214"/>
      <c r="AX308" s="214"/>
      <c r="AY308" s="214"/>
      <c r="AZ308" s="214"/>
      <c r="BA308" s="214"/>
      <c r="BB308" s="214"/>
      <c r="BC308" s="214"/>
      <c r="BD308" s="214"/>
      <c r="BE308" s="214"/>
      <c r="BF308" s="214"/>
      <c r="BG308" s="214"/>
      <c r="BH308" s="214"/>
      <c r="BI308" s="214"/>
      <c r="BJ308" s="214"/>
      <c r="BK308" s="214"/>
      <c r="BL308" s="214"/>
      <c r="BM308" s="214"/>
      <c r="BN308" s="214"/>
      <c r="BO308" s="214"/>
      <c r="BP308" s="214"/>
      <c r="BQ308" s="214"/>
      <c r="BR308" s="214"/>
      <c r="BS308" s="214"/>
      <c r="BT308" s="214"/>
      <c r="BU308" s="214"/>
      <c r="BV308" s="214"/>
      <c r="BW308" s="214"/>
      <c r="BX308" s="214"/>
      <c r="BY308" s="214"/>
      <c r="BZ308" s="214"/>
      <c r="CA308" s="214"/>
      <c r="CB308" s="214"/>
      <c r="CC308" s="214"/>
      <c r="CD308" s="214"/>
      <c r="CE308" s="214"/>
      <c r="CF308" s="214"/>
      <c r="CG308" s="214"/>
      <c r="CH308" s="214"/>
      <c r="CI308" s="214"/>
      <c r="CJ308" s="214"/>
      <c r="CK308" s="214"/>
      <c r="CL308" s="214"/>
      <c r="CM308" s="214"/>
      <c r="CN308" s="214"/>
      <c r="CO308" s="214"/>
      <c r="CP308" s="214"/>
      <c r="CQ308" s="214"/>
      <c r="CR308" s="214"/>
      <c r="CS308" s="214"/>
      <c r="CT308" s="214"/>
      <c r="CU308" s="214"/>
      <c r="CV308" s="214"/>
      <c r="CW308" s="214"/>
      <c r="CX308" s="214"/>
      <c r="CY308" s="214"/>
      <c r="CZ308" s="214"/>
      <c r="DA308" s="214"/>
      <c r="DB308" s="214"/>
      <c r="DC308" s="214"/>
      <c r="DD308" s="214"/>
      <c r="DE308" s="214"/>
      <c r="DF308" s="214"/>
      <c r="DG308" s="214"/>
      <c r="DH308" s="214"/>
      <c r="DI308" s="214"/>
      <c r="DJ308" s="214"/>
      <c r="DK308" s="214"/>
      <c r="DL308" s="214"/>
      <c r="DM308" s="214"/>
      <c r="DN308" s="214"/>
      <c r="DO308" s="214"/>
      <c r="DP308" s="214"/>
      <c r="DQ308" s="214"/>
      <c r="DR308" s="214"/>
      <c r="DS308" s="214"/>
      <c r="DT308" s="214"/>
      <c r="DU308" s="214"/>
      <c r="DV308" s="214"/>
      <c r="DW308" s="214"/>
      <c r="DX308" s="214"/>
      <c r="DY308" s="214"/>
      <c r="DZ308" s="214"/>
      <c r="EA308" s="214"/>
      <c r="EB308" s="214"/>
      <c r="EC308" s="214"/>
      <c r="ED308" s="214"/>
      <c r="EE308" s="214"/>
      <c r="EF308" s="214"/>
      <c r="EG308" s="214"/>
      <c r="EH308" s="214"/>
      <c r="EI308" s="214"/>
      <c r="EJ308" s="214"/>
      <c r="EK308" s="214"/>
      <c r="EL308" s="214"/>
      <c r="EM308" s="214"/>
      <c r="EN308" s="214"/>
      <c r="EO308" s="214"/>
      <c r="EP308" s="214"/>
      <c r="EQ308" s="214"/>
      <c r="ER308" s="214"/>
      <c r="ES308" s="214"/>
      <c r="ET308" s="214"/>
      <c r="EU308" s="214"/>
      <c r="EV308" s="214"/>
      <c r="EW308" s="214"/>
      <c r="EX308" s="214"/>
      <c r="EY308" s="214"/>
      <c r="EZ308" s="214"/>
      <c r="FA308" s="214"/>
      <c r="FB308" s="214"/>
      <c r="FC308" s="214"/>
      <c r="FD308" s="214"/>
      <c r="FE308" s="214"/>
      <c r="FF308" s="214"/>
      <c r="FG308" s="214"/>
      <c r="FH308" s="214"/>
      <c r="FI308" s="214"/>
      <c r="FJ308" s="214"/>
      <c r="FK308" s="214"/>
      <c r="FL308" s="214"/>
      <c r="FM308" s="214"/>
    </row>
    <row r="309" spans="1:169" x14ac:dyDescent="0.25">
      <c r="B309" s="214"/>
      <c r="C309" s="214"/>
      <c r="D309" s="214"/>
      <c r="E309" s="214"/>
      <c r="F309" s="214"/>
      <c r="G309" s="214"/>
      <c r="H309" s="214"/>
      <c r="I309" s="214"/>
      <c r="J309" s="214"/>
      <c r="K309" s="214"/>
      <c r="L309" s="214"/>
      <c r="M309" s="214"/>
      <c r="N309" s="214"/>
      <c r="O309" s="214"/>
      <c r="P309" s="214"/>
      <c r="Q309" s="214"/>
      <c r="R309" s="214"/>
      <c r="S309" s="214"/>
      <c r="T309" s="214"/>
      <c r="U309" s="214"/>
      <c r="V309" s="214"/>
      <c r="W309" s="214"/>
      <c r="X309" s="214"/>
      <c r="Y309" s="214"/>
      <c r="Z309" s="214"/>
      <c r="AA309" s="214"/>
      <c r="AB309" s="214"/>
      <c r="AC309" s="214"/>
      <c r="AD309" s="214"/>
      <c r="AE309" s="214"/>
      <c r="AF309" s="214"/>
      <c r="AG309" s="214"/>
      <c r="AH309" s="214"/>
      <c r="AI309" s="214"/>
      <c r="AJ309" s="214"/>
      <c r="AK309" s="214"/>
      <c r="AL309" s="214"/>
      <c r="AM309" s="214"/>
      <c r="AN309" s="214"/>
      <c r="AO309" s="214"/>
      <c r="AP309" s="214"/>
      <c r="AQ309" s="214"/>
      <c r="AR309" s="214"/>
      <c r="AS309" s="214"/>
      <c r="AT309" s="214"/>
      <c r="AU309" s="214"/>
      <c r="AV309" s="214"/>
      <c r="AW309" s="214"/>
      <c r="AX309" s="214"/>
      <c r="AY309" s="214"/>
      <c r="AZ309" s="214"/>
      <c r="BA309" s="214"/>
      <c r="BB309" s="214"/>
      <c r="BC309" s="214"/>
      <c r="BD309" s="214"/>
      <c r="BE309" s="214"/>
      <c r="BF309" s="214"/>
      <c r="BG309" s="214"/>
      <c r="BH309" s="214"/>
      <c r="BI309" s="214"/>
      <c r="BJ309" s="214"/>
      <c r="BK309" s="214"/>
      <c r="BL309" s="214"/>
      <c r="BM309" s="214"/>
      <c r="BN309" s="214"/>
      <c r="BO309" s="214"/>
      <c r="BP309" s="214"/>
      <c r="BQ309" s="214"/>
      <c r="BR309" s="214"/>
      <c r="BS309" s="214"/>
      <c r="BT309" s="214"/>
      <c r="BU309" s="214"/>
      <c r="BV309" s="214"/>
      <c r="BW309" s="214"/>
      <c r="BX309" s="214"/>
      <c r="BY309" s="214"/>
      <c r="BZ309" s="214"/>
      <c r="CA309" s="214"/>
      <c r="CB309" s="214"/>
      <c r="CC309" s="214"/>
      <c r="CD309" s="214"/>
      <c r="CE309" s="214"/>
      <c r="CF309" s="214"/>
      <c r="CG309" s="214"/>
      <c r="CH309" s="214"/>
      <c r="CI309" s="214"/>
      <c r="CJ309" s="214"/>
      <c r="CK309" s="214"/>
      <c r="CL309" s="214"/>
      <c r="CM309" s="214"/>
      <c r="CN309" s="214"/>
      <c r="CO309" s="214"/>
      <c r="CP309" s="214"/>
      <c r="CQ309" s="214"/>
      <c r="CR309" s="214"/>
      <c r="CS309" s="214"/>
      <c r="CT309" s="214"/>
      <c r="CU309" s="214"/>
      <c r="CV309" s="214"/>
      <c r="CW309" s="214"/>
      <c r="CX309" s="214"/>
      <c r="CY309" s="214"/>
      <c r="CZ309" s="214"/>
      <c r="DA309" s="214"/>
      <c r="DB309" s="214"/>
      <c r="DC309" s="214"/>
      <c r="DD309" s="214"/>
      <c r="DE309" s="214"/>
      <c r="DF309" s="214"/>
      <c r="DG309" s="214"/>
      <c r="DH309" s="214"/>
      <c r="DI309" s="214"/>
      <c r="DJ309" s="214"/>
      <c r="DK309" s="214"/>
      <c r="DL309" s="214"/>
      <c r="DM309" s="214"/>
      <c r="DN309" s="214"/>
      <c r="DO309" s="214"/>
      <c r="DP309" s="214"/>
      <c r="DQ309" s="214"/>
      <c r="DR309" s="214"/>
      <c r="DS309" s="214"/>
      <c r="DT309" s="214"/>
      <c r="DU309" s="214"/>
      <c r="DV309" s="214"/>
      <c r="DW309" s="214"/>
      <c r="DX309" s="214"/>
      <c r="DY309" s="214"/>
      <c r="DZ309" s="214"/>
      <c r="EA309" s="214"/>
      <c r="EB309" s="214"/>
      <c r="EC309" s="214"/>
      <c r="ED309" s="214"/>
      <c r="EE309" s="214"/>
      <c r="EF309" s="214"/>
      <c r="EG309" s="214"/>
      <c r="EH309" s="214"/>
      <c r="EI309" s="214"/>
      <c r="EJ309" s="214"/>
      <c r="EK309" s="214"/>
      <c r="EL309" s="214"/>
      <c r="EM309" s="214"/>
      <c r="EN309" s="214"/>
      <c r="EO309" s="214"/>
      <c r="EP309" s="214"/>
      <c r="EQ309" s="214"/>
      <c r="ER309" s="214"/>
      <c r="ES309" s="214"/>
      <c r="ET309" s="214"/>
      <c r="EU309" s="214"/>
      <c r="EV309" s="214"/>
      <c r="EW309" s="214"/>
      <c r="EX309" s="214"/>
      <c r="EY309" s="214"/>
      <c r="EZ309" s="214"/>
      <c r="FA309" s="214"/>
      <c r="FB309" s="214"/>
      <c r="FC309" s="214"/>
      <c r="FD309" s="214"/>
      <c r="FE309" s="214"/>
      <c r="FF309" s="214"/>
      <c r="FG309" s="214"/>
      <c r="FH309" s="214"/>
      <c r="FI309" s="214"/>
      <c r="FJ309" s="214"/>
      <c r="FK309" s="214"/>
      <c r="FL309" s="214"/>
      <c r="FM309" s="214"/>
    </row>
    <row r="310" spans="1:169" x14ac:dyDescent="0.25">
      <c r="B310" s="214"/>
      <c r="C310" s="214"/>
      <c r="D310" s="214"/>
      <c r="E310" s="214"/>
      <c r="F310" s="214"/>
      <c r="G310" s="214"/>
      <c r="H310" s="214"/>
      <c r="I310" s="214"/>
      <c r="J310" s="214"/>
      <c r="K310" s="214"/>
      <c r="L310" s="214"/>
      <c r="M310" s="214"/>
      <c r="N310" s="214"/>
      <c r="O310" s="214"/>
      <c r="P310" s="214"/>
      <c r="Q310" s="214"/>
      <c r="R310" s="214"/>
      <c r="S310" s="214"/>
      <c r="T310" s="214"/>
      <c r="U310" s="214"/>
      <c r="V310" s="214"/>
      <c r="W310" s="214"/>
      <c r="X310" s="214"/>
      <c r="Y310" s="214"/>
      <c r="Z310" s="214"/>
      <c r="AA310" s="214"/>
      <c r="AB310" s="214"/>
      <c r="AC310" s="214"/>
      <c r="AD310" s="214"/>
      <c r="AE310" s="214"/>
      <c r="AF310" s="214"/>
      <c r="AG310" s="214"/>
      <c r="AH310" s="214"/>
      <c r="AI310" s="214"/>
      <c r="AJ310" s="214"/>
      <c r="AK310" s="214"/>
      <c r="AL310" s="214"/>
      <c r="AM310" s="214"/>
      <c r="AN310" s="214"/>
      <c r="AO310" s="214"/>
      <c r="AP310" s="214"/>
      <c r="AQ310" s="214"/>
      <c r="AR310" s="214"/>
      <c r="AS310" s="214"/>
      <c r="AT310" s="214"/>
      <c r="AU310" s="214"/>
      <c r="AV310" s="214"/>
      <c r="AW310" s="214"/>
      <c r="AX310" s="214"/>
      <c r="AY310" s="214"/>
      <c r="AZ310" s="214"/>
      <c r="BA310" s="214"/>
      <c r="BB310" s="214"/>
      <c r="BC310" s="214"/>
      <c r="BD310" s="214"/>
      <c r="BE310" s="214"/>
      <c r="BF310" s="214"/>
      <c r="BG310" s="214"/>
      <c r="BH310" s="214"/>
      <c r="BI310" s="214"/>
      <c r="BJ310" s="214"/>
      <c r="BK310" s="214"/>
      <c r="BL310" s="214"/>
      <c r="BM310" s="214"/>
      <c r="BN310" s="214"/>
      <c r="BO310" s="214"/>
      <c r="BP310" s="214"/>
      <c r="BQ310" s="214"/>
      <c r="BR310" s="214"/>
      <c r="BS310" s="214"/>
      <c r="BT310" s="214"/>
      <c r="BU310" s="214"/>
      <c r="BV310" s="214"/>
      <c r="BW310" s="214"/>
      <c r="BX310" s="214"/>
      <c r="BY310" s="214"/>
      <c r="BZ310" s="214"/>
      <c r="CA310" s="214"/>
      <c r="CB310" s="214"/>
      <c r="CC310" s="214"/>
      <c r="CD310" s="214"/>
      <c r="CE310" s="214"/>
      <c r="CF310" s="214"/>
      <c r="CG310" s="214"/>
      <c r="CH310" s="214"/>
      <c r="CI310" s="214"/>
      <c r="CJ310" s="214"/>
      <c r="CK310" s="214"/>
      <c r="CL310" s="214"/>
      <c r="CM310" s="214"/>
      <c r="CN310" s="214"/>
      <c r="CO310" s="214"/>
      <c r="CP310" s="214"/>
      <c r="CQ310" s="214"/>
      <c r="CR310" s="214"/>
      <c r="CS310" s="214"/>
      <c r="CT310" s="214"/>
      <c r="CU310" s="214"/>
      <c r="CV310" s="214"/>
      <c r="CW310" s="214"/>
      <c r="CX310" s="214"/>
      <c r="CY310" s="214"/>
      <c r="CZ310" s="214"/>
      <c r="DA310" s="214"/>
      <c r="DB310" s="214"/>
      <c r="DC310" s="214"/>
      <c r="DD310" s="214"/>
      <c r="DE310" s="214"/>
      <c r="DF310" s="214"/>
      <c r="DG310" s="214"/>
      <c r="DH310" s="214"/>
      <c r="DI310" s="214"/>
      <c r="DJ310" s="214"/>
      <c r="DK310" s="214"/>
      <c r="DL310" s="214"/>
      <c r="DM310" s="214"/>
      <c r="DN310" s="214"/>
      <c r="DO310" s="214"/>
      <c r="DP310" s="214"/>
      <c r="DQ310" s="214"/>
      <c r="DR310" s="214"/>
      <c r="DS310" s="214"/>
      <c r="DT310" s="214"/>
      <c r="DU310" s="214"/>
      <c r="DV310" s="214"/>
      <c r="DW310" s="214"/>
      <c r="DX310" s="214"/>
      <c r="DY310" s="214"/>
      <c r="DZ310" s="214"/>
      <c r="EA310" s="214"/>
      <c r="EB310" s="214"/>
      <c r="EC310" s="214"/>
      <c r="ED310" s="214"/>
      <c r="EE310" s="214"/>
      <c r="EF310" s="214"/>
      <c r="EG310" s="214"/>
      <c r="EH310" s="214"/>
      <c r="EI310" s="214"/>
      <c r="EJ310" s="214"/>
      <c r="EK310" s="214"/>
      <c r="EL310" s="214"/>
      <c r="EM310" s="214"/>
      <c r="EN310" s="214"/>
      <c r="EO310" s="214"/>
      <c r="EP310" s="214"/>
      <c r="EQ310" s="214"/>
      <c r="ER310" s="214"/>
      <c r="ES310" s="214"/>
      <c r="ET310" s="214"/>
      <c r="EU310" s="214"/>
      <c r="EV310" s="214"/>
      <c r="EW310" s="214"/>
      <c r="EX310" s="214"/>
      <c r="EY310" s="214"/>
      <c r="EZ310" s="214"/>
      <c r="FA310" s="214"/>
      <c r="FB310" s="214"/>
      <c r="FC310" s="214"/>
      <c r="FD310" s="214"/>
      <c r="FE310" s="214"/>
      <c r="FF310" s="214"/>
      <c r="FG310" s="214"/>
      <c r="FH310" s="214"/>
      <c r="FI310" s="214"/>
      <c r="FJ310" s="214"/>
      <c r="FK310" s="214"/>
      <c r="FL310" s="214"/>
      <c r="FM310" s="214"/>
    </row>
    <row r="311" spans="1:169" x14ac:dyDescent="0.25">
      <c r="B311" s="214"/>
      <c r="C311" s="214"/>
      <c r="D311" s="214"/>
      <c r="E311" s="214"/>
      <c r="F311" s="214"/>
      <c r="G311" s="214"/>
      <c r="H311" s="214"/>
      <c r="I311" s="214"/>
      <c r="J311" s="214"/>
      <c r="K311" s="214"/>
      <c r="L311" s="214"/>
      <c r="M311" s="214"/>
      <c r="N311" s="214"/>
      <c r="O311" s="214"/>
      <c r="P311" s="214"/>
      <c r="Q311" s="214"/>
      <c r="R311" s="214"/>
      <c r="S311" s="214"/>
      <c r="T311" s="214"/>
      <c r="U311" s="214"/>
      <c r="V311" s="214"/>
      <c r="W311" s="214"/>
      <c r="X311" s="214"/>
      <c r="Y311" s="214"/>
      <c r="Z311" s="214"/>
      <c r="AA311" s="214"/>
      <c r="AB311" s="214"/>
      <c r="AC311" s="214"/>
      <c r="AD311" s="214"/>
      <c r="AE311" s="214"/>
      <c r="AF311" s="214"/>
      <c r="AG311" s="214"/>
      <c r="AH311" s="214"/>
      <c r="AI311" s="214"/>
      <c r="AJ311" s="214"/>
      <c r="AK311" s="214"/>
      <c r="AL311" s="214"/>
      <c r="AM311" s="214"/>
      <c r="AN311" s="214"/>
      <c r="AO311" s="214"/>
      <c r="AP311" s="214"/>
      <c r="AQ311" s="214"/>
      <c r="AR311" s="214"/>
      <c r="AS311" s="214"/>
      <c r="AT311" s="214"/>
      <c r="AU311" s="214"/>
      <c r="AV311" s="214"/>
      <c r="AW311" s="214"/>
      <c r="AX311" s="214"/>
      <c r="AY311" s="214"/>
      <c r="AZ311" s="214"/>
      <c r="BA311" s="214"/>
      <c r="BB311" s="214"/>
      <c r="BC311" s="214"/>
      <c r="BD311" s="214"/>
      <c r="BE311" s="214"/>
      <c r="BF311" s="214"/>
      <c r="BG311" s="214"/>
      <c r="BH311" s="214"/>
      <c r="BI311" s="214"/>
      <c r="BJ311" s="214"/>
      <c r="BK311" s="214"/>
      <c r="BL311" s="214"/>
      <c r="BM311" s="214"/>
      <c r="BN311" s="214"/>
      <c r="BO311" s="214"/>
      <c r="BP311" s="214"/>
      <c r="BQ311" s="214"/>
      <c r="BR311" s="214"/>
      <c r="BS311" s="214"/>
      <c r="BT311" s="214"/>
      <c r="BU311" s="214"/>
      <c r="BV311" s="214"/>
      <c r="BW311" s="214"/>
      <c r="BX311" s="214"/>
      <c r="BY311" s="214"/>
      <c r="BZ311" s="214"/>
      <c r="CA311" s="214"/>
      <c r="CB311" s="214"/>
      <c r="CC311" s="214"/>
      <c r="CD311" s="214"/>
      <c r="CE311" s="214"/>
      <c r="CF311" s="214"/>
      <c r="CG311" s="214"/>
      <c r="CH311" s="214"/>
      <c r="CI311" s="214"/>
      <c r="CJ311" s="214"/>
      <c r="CK311" s="214"/>
      <c r="CL311" s="214"/>
      <c r="CM311" s="214"/>
      <c r="CN311" s="214"/>
      <c r="CO311" s="214"/>
      <c r="CP311" s="214"/>
      <c r="CQ311" s="214"/>
      <c r="CR311" s="214"/>
      <c r="CS311" s="214"/>
      <c r="CT311" s="214"/>
      <c r="CU311" s="214"/>
      <c r="CV311" s="214"/>
      <c r="CW311" s="214"/>
      <c r="CX311" s="214"/>
      <c r="CY311" s="214"/>
      <c r="CZ311" s="214"/>
      <c r="DA311" s="214"/>
      <c r="DB311" s="214"/>
      <c r="DC311" s="214"/>
      <c r="DD311" s="214"/>
      <c r="DE311" s="214"/>
      <c r="DF311" s="214"/>
      <c r="DG311" s="214"/>
      <c r="DH311" s="214"/>
      <c r="DI311" s="214"/>
      <c r="DJ311" s="214"/>
      <c r="DK311" s="214"/>
      <c r="DL311" s="214"/>
      <c r="DM311" s="214"/>
      <c r="DN311" s="214"/>
      <c r="DO311" s="214"/>
      <c r="DP311" s="214"/>
      <c r="DQ311" s="214"/>
      <c r="DR311" s="214"/>
      <c r="DS311" s="214"/>
      <c r="DT311" s="214"/>
      <c r="DU311" s="214"/>
      <c r="DV311" s="214"/>
      <c r="DW311" s="214"/>
      <c r="DX311" s="214"/>
      <c r="DY311" s="214"/>
      <c r="DZ311" s="214"/>
      <c r="EA311" s="214"/>
      <c r="EB311" s="214"/>
      <c r="EC311" s="214"/>
      <c r="ED311" s="214"/>
      <c r="EE311" s="214"/>
      <c r="EF311" s="214"/>
      <c r="EG311" s="214"/>
      <c r="EH311" s="214"/>
      <c r="EI311" s="214"/>
      <c r="EJ311" s="214"/>
      <c r="EK311" s="214"/>
      <c r="EL311" s="214"/>
      <c r="EM311" s="214"/>
      <c r="EN311" s="214"/>
      <c r="EO311" s="214"/>
      <c r="EP311" s="214"/>
      <c r="EQ311" s="214"/>
      <c r="ER311" s="214"/>
      <c r="ES311" s="214"/>
      <c r="ET311" s="214"/>
      <c r="EU311" s="214"/>
      <c r="EV311" s="214"/>
      <c r="EW311" s="214"/>
      <c r="EX311" s="214"/>
      <c r="EY311" s="214"/>
      <c r="EZ311" s="214"/>
      <c r="FA311" s="214"/>
      <c r="FB311" s="214"/>
      <c r="FC311" s="214"/>
      <c r="FD311" s="214"/>
      <c r="FE311" s="214"/>
      <c r="FF311" s="214"/>
      <c r="FG311" s="214"/>
      <c r="FH311" s="214"/>
      <c r="FI311" s="214"/>
      <c r="FJ311" s="214"/>
      <c r="FK311" s="214"/>
      <c r="FL311" s="214"/>
      <c r="FM311" s="214"/>
    </row>
    <row r="312" spans="1:169" x14ac:dyDescent="0.25">
      <c r="B312" s="214"/>
      <c r="C312" s="214"/>
      <c r="D312" s="214"/>
      <c r="E312" s="214"/>
      <c r="F312" s="214"/>
      <c r="G312" s="214"/>
      <c r="H312" s="214"/>
      <c r="I312" s="214"/>
      <c r="J312" s="214"/>
      <c r="K312" s="214"/>
      <c r="L312" s="214"/>
      <c r="M312" s="214"/>
      <c r="N312" s="214"/>
      <c r="O312" s="214"/>
      <c r="P312" s="214"/>
      <c r="Q312" s="214"/>
      <c r="R312" s="214"/>
      <c r="S312" s="214"/>
      <c r="T312" s="214"/>
      <c r="U312" s="214"/>
      <c r="V312" s="214"/>
      <c r="W312" s="214"/>
      <c r="X312" s="214"/>
      <c r="Y312" s="214"/>
      <c r="Z312" s="214"/>
      <c r="AA312" s="214"/>
      <c r="AB312" s="214"/>
      <c r="AC312" s="214"/>
      <c r="AD312" s="214"/>
      <c r="AE312" s="214"/>
      <c r="AF312" s="214"/>
      <c r="AG312" s="214"/>
      <c r="AH312" s="214"/>
      <c r="AI312" s="214"/>
      <c r="AJ312" s="214"/>
      <c r="AK312" s="214"/>
      <c r="AL312" s="214"/>
      <c r="AM312" s="214"/>
      <c r="AN312" s="214"/>
      <c r="AO312" s="214"/>
      <c r="AP312" s="214"/>
      <c r="AQ312" s="214"/>
      <c r="AR312" s="214"/>
      <c r="AS312" s="214"/>
      <c r="AT312" s="214"/>
      <c r="AU312" s="214"/>
      <c r="AV312" s="214"/>
      <c r="AW312" s="214"/>
      <c r="AX312" s="214"/>
      <c r="AY312" s="214"/>
      <c r="AZ312" s="214"/>
      <c r="BA312" s="214"/>
      <c r="BB312" s="214"/>
      <c r="BC312" s="214"/>
      <c r="BD312" s="214"/>
      <c r="BE312" s="214"/>
      <c r="BF312" s="214"/>
      <c r="BG312" s="214"/>
      <c r="BH312" s="214"/>
      <c r="BI312" s="214"/>
      <c r="BJ312" s="214"/>
      <c r="BK312" s="214"/>
      <c r="BL312" s="214"/>
      <c r="BM312" s="214"/>
      <c r="BN312" s="214"/>
      <c r="BO312" s="214"/>
      <c r="BP312" s="214"/>
      <c r="BQ312" s="214"/>
      <c r="BR312" s="214"/>
      <c r="BS312" s="214"/>
      <c r="BT312" s="214"/>
      <c r="BU312" s="214"/>
      <c r="BV312" s="214"/>
      <c r="BW312" s="214"/>
      <c r="BX312" s="214"/>
      <c r="BY312" s="214"/>
      <c r="BZ312" s="214"/>
      <c r="CA312" s="214"/>
      <c r="CB312" s="214"/>
      <c r="CC312" s="214"/>
      <c r="CD312" s="214"/>
      <c r="CE312" s="214"/>
      <c r="CF312" s="214"/>
      <c r="CG312" s="214"/>
      <c r="CH312" s="214"/>
      <c r="CI312" s="214"/>
      <c r="CJ312" s="214"/>
      <c r="CK312" s="214"/>
      <c r="CL312" s="214"/>
      <c r="CM312" s="214"/>
      <c r="CN312" s="214"/>
      <c r="CO312" s="214"/>
      <c r="CP312" s="214"/>
      <c r="CQ312" s="214"/>
      <c r="CR312" s="214"/>
      <c r="CS312" s="214"/>
      <c r="CT312" s="214"/>
      <c r="CU312" s="214"/>
      <c r="CV312" s="214"/>
      <c r="CW312" s="214"/>
      <c r="CX312" s="214"/>
      <c r="CY312" s="214"/>
      <c r="CZ312" s="214"/>
      <c r="DA312" s="214"/>
      <c r="DB312" s="214"/>
      <c r="DC312" s="214"/>
      <c r="DD312" s="214"/>
      <c r="DE312" s="214"/>
      <c r="DF312" s="214"/>
      <c r="DG312" s="214"/>
      <c r="DH312" s="214"/>
      <c r="DI312" s="214"/>
      <c r="DJ312" s="214"/>
      <c r="DK312" s="214"/>
      <c r="DL312" s="214"/>
      <c r="DM312" s="214"/>
      <c r="DN312" s="214"/>
      <c r="DO312" s="214"/>
      <c r="DP312" s="214"/>
      <c r="DQ312" s="214"/>
      <c r="DR312" s="214"/>
      <c r="DS312" s="214"/>
      <c r="DT312" s="214"/>
      <c r="DU312" s="214"/>
      <c r="DV312" s="214"/>
      <c r="DW312" s="214"/>
      <c r="DX312" s="214"/>
      <c r="DY312" s="214"/>
      <c r="DZ312" s="214"/>
      <c r="EA312" s="214"/>
      <c r="EB312" s="214"/>
      <c r="EC312" s="214"/>
      <c r="ED312" s="214"/>
      <c r="EE312" s="214"/>
      <c r="EF312" s="214"/>
      <c r="EG312" s="214"/>
      <c r="EH312" s="214"/>
      <c r="EI312" s="214"/>
      <c r="EJ312" s="214"/>
      <c r="EK312" s="214"/>
      <c r="EL312" s="214"/>
      <c r="EM312" s="214"/>
      <c r="EN312" s="214"/>
      <c r="EO312" s="214"/>
      <c r="EP312" s="214"/>
      <c r="EQ312" s="214"/>
      <c r="ER312" s="214"/>
      <c r="ES312" s="214"/>
      <c r="ET312" s="214"/>
      <c r="EU312" s="214"/>
      <c r="EV312" s="214"/>
      <c r="EW312" s="214"/>
      <c r="EX312" s="214"/>
      <c r="EY312" s="214"/>
      <c r="EZ312" s="214"/>
      <c r="FA312" s="214"/>
      <c r="FB312" s="214"/>
      <c r="FC312" s="214"/>
      <c r="FD312" s="214"/>
      <c r="FE312" s="214"/>
      <c r="FF312" s="214"/>
      <c r="FG312" s="214"/>
      <c r="FH312" s="214"/>
      <c r="FI312" s="214"/>
      <c r="FJ312" s="214"/>
      <c r="FK312" s="214"/>
      <c r="FL312" s="214"/>
      <c r="FM312" s="214"/>
    </row>
    <row r="313" spans="1:169" x14ac:dyDescent="0.25">
      <c r="B313" s="214"/>
      <c r="C313" s="214"/>
      <c r="D313" s="214"/>
      <c r="E313" s="214"/>
      <c r="F313" s="214"/>
      <c r="G313" s="214"/>
      <c r="H313" s="214"/>
      <c r="I313" s="214"/>
      <c r="J313" s="214"/>
      <c r="K313" s="214"/>
      <c r="L313" s="214"/>
      <c r="M313" s="214"/>
      <c r="N313" s="214"/>
      <c r="O313" s="214"/>
      <c r="P313" s="214"/>
      <c r="Q313" s="214"/>
      <c r="R313" s="214"/>
      <c r="S313" s="214"/>
      <c r="T313" s="214"/>
      <c r="U313" s="214"/>
      <c r="V313" s="214"/>
      <c r="W313" s="214"/>
      <c r="X313" s="214"/>
      <c r="Y313" s="214"/>
      <c r="Z313" s="214"/>
      <c r="AA313" s="214"/>
      <c r="AB313" s="214"/>
      <c r="AC313" s="214"/>
      <c r="AD313" s="214"/>
      <c r="AE313" s="214"/>
      <c r="AF313" s="214"/>
      <c r="AG313" s="214"/>
      <c r="AH313" s="214"/>
      <c r="AI313" s="214"/>
      <c r="AJ313" s="214"/>
      <c r="AK313" s="214"/>
      <c r="AL313" s="214"/>
      <c r="AM313" s="214"/>
      <c r="AN313" s="214"/>
      <c r="AO313" s="214"/>
      <c r="AP313" s="214"/>
      <c r="AQ313" s="214"/>
      <c r="AR313" s="214"/>
      <c r="AS313" s="214"/>
      <c r="AT313" s="214"/>
      <c r="AU313" s="214"/>
      <c r="AV313" s="214"/>
      <c r="AW313" s="214"/>
      <c r="AX313" s="214"/>
      <c r="AY313" s="214"/>
      <c r="AZ313" s="214"/>
      <c r="BA313" s="214"/>
      <c r="BB313" s="214"/>
      <c r="BC313" s="214"/>
      <c r="BD313" s="214"/>
      <c r="BE313" s="214"/>
      <c r="BF313" s="214"/>
      <c r="BG313" s="214"/>
      <c r="BH313" s="214"/>
      <c r="BI313" s="214"/>
      <c r="BJ313" s="214"/>
      <c r="BK313" s="214"/>
      <c r="BL313" s="214"/>
      <c r="BM313" s="214"/>
      <c r="BN313" s="214"/>
      <c r="BO313" s="214"/>
      <c r="BP313" s="214"/>
      <c r="BQ313" s="214"/>
      <c r="BR313" s="214"/>
      <c r="BS313" s="214"/>
      <c r="BT313" s="214"/>
      <c r="BU313" s="214"/>
      <c r="BV313" s="214"/>
      <c r="BW313" s="214"/>
      <c r="BX313" s="214"/>
      <c r="BY313" s="214"/>
      <c r="BZ313" s="214"/>
      <c r="CA313" s="214"/>
      <c r="CB313" s="214"/>
      <c r="CC313" s="214"/>
      <c r="CD313" s="214"/>
      <c r="CE313" s="214"/>
      <c r="CF313" s="214"/>
      <c r="CG313" s="214"/>
      <c r="CH313" s="214"/>
      <c r="CI313" s="214"/>
      <c r="CJ313" s="214"/>
      <c r="CK313" s="214"/>
      <c r="CL313" s="214"/>
      <c r="CM313" s="214"/>
      <c r="CN313" s="214"/>
      <c r="CO313" s="214"/>
      <c r="CP313" s="214"/>
      <c r="CQ313" s="214"/>
      <c r="CR313" s="214"/>
      <c r="CS313" s="214"/>
      <c r="CT313" s="214"/>
      <c r="CU313" s="214"/>
      <c r="CV313" s="214"/>
      <c r="CW313" s="214"/>
      <c r="CX313" s="214"/>
      <c r="CY313" s="214"/>
      <c r="CZ313" s="214"/>
      <c r="DA313" s="214"/>
      <c r="DB313" s="214"/>
      <c r="DC313" s="214"/>
      <c r="DD313" s="214"/>
      <c r="DE313" s="214"/>
      <c r="DF313" s="214"/>
      <c r="DG313" s="214"/>
      <c r="DH313" s="214"/>
      <c r="DI313" s="214"/>
      <c r="DJ313" s="214"/>
      <c r="DK313" s="214"/>
      <c r="DL313" s="214"/>
      <c r="DM313" s="214"/>
      <c r="DN313" s="214"/>
      <c r="DO313" s="214"/>
      <c r="DP313" s="214"/>
      <c r="DQ313" s="214"/>
      <c r="DR313" s="214"/>
      <c r="DS313" s="214"/>
      <c r="DT313" s="214"/>
      <c r="DU313" s="214"/>
      <c r="DV313" s="214"/>
      <c r="DW313" s="214"/>
      <c r="DX313" s="214"/>
      <c r="DY313" s="214"/>
      <c r="DZ313" s="214"/>
      <c r="EA313" s="214"/>
      <c r="EB313" s="214"/>
      <c r="EC313" s="214"/>
      <c r="ED313" s="214"/>
      <c r="EE313" s="214"/>
      <c r="EF313" s="214"/>
      <c r="EG313" s="214"/>
      <c r="EH313" s="214"/>
      <c r="EI313" s="214"/>
      <c r="EJ313" s="214"/>
      <c r="EK313" s="214"/>
      <c r="EL313" s="214"/>
      <c r="EM313" s="214"/>
      <c r="EN313" s="214"/>
      <c r="EO313" s="214"/>
      <c r="EP313" s="214"/>
      <c r="EQ313" s="214"/>
      <c r="ER313" s="214"/>
      <c r="ES313" s="214"/>
      <c r="ET313" s="214"/>
      <c r="EU313" s="214"/>
      <c r="EV313" s="214"/>
      <c r="EW313" s="214"/>
      <c r="EX313" s="214"/>
      <c r="EY313" s="214"/>
      <c r="EZ313" s="214"/>
      <c r="FA313" s="214"/>
      <c r="FB313" s="214"/>
      <c r="FC313" s="214"/>
      <c r="FD313" s="214"/>
      <c r="FE313" s="214"/>
      <c r="FF313" s="214"/>
      <c r="FG313" s="214"/>
      <c r="FH313" s="214"/>
      <c r="FI313" s="214"/>
      <c r="FJ313" s="214"/>
      <c r="FK313" s="214"/>
      <c r="FL313" s="214"/>
      <c r="FM313" s="214"/>
    </row>
    <row r="314" spans="1:169" x14ac:dyDescent="0.25">
      <c r="B314" s="214"/>
      <c r="C314" s="214"/>
      <c r="D314" s="214"/>
      <c r="E314" s="214"/>
      <c r="F314" s="214"/>
      <c r="G314" s="214"/>
      <c r="H314" s="214"/>
      <c r="I314" s="214"/>
      <c r="J314" s="214"/>
      <c r="K314" s="214"/>
      <c r="L314" s="214"/>
      <c r="M314" s="214"/>
      <c r="N314" s="214"/>
      <c r="O314" s="214"/>
      <c r="P314" s="214"/>
      <c r="Q314" s="214"/>
      <c r="R314" s="214"/>
      <c r="S314" s="214"/>
      <c r="T314" s="214"/>
      <c r="U314" s="214"/>
      <c r="V314" s="214"/>
      <c r="W314" s="214"/>
      <c r="X314" s="214"/>
      <c r="Y314" s="214"/>
      <c r="Z314" s="214"/>
      <c r="AA314" s="214"/>
      <c r="AB314" s="214"/>
      <c r="AC314" s="214"/>
      <c r="AD314" s="214"/>
      <c r="AE314" s="214"/>
      <c r="AF314" s="214"/>
      <c r="AG314" s="214"/>
      <c r="AH314" s="214"/>
      <c r="AI314" s="214"/>
      <c r="AJ314" s="214"/>
      <c r="AK314" s="214"/>
      <c r="AL314" s="214"/>
      <c r="AM314" s="214"/>
      <c r="AN314" s="214"/>
      <c r="AO314" s="214"/>
      <c r="AP314" s="214"/>
      <c r="AQ314" s="214"/>
      <c r="AR314" s="214"/>
      <c r="AS314" s="214"/>
      <c r="AT314" s="214"/>
      <c r="AU314" s="214"/>
      <c r="AV314" s="214"/>
      <c r="AW314" s="214"/>
      <c r="AX314" s="214"/>
      <c r="AY314" s="214"/>
      <c r="AZ314" s="214"/>
      <c r="BA314" s="214"/>
      <c r="BB314" s="214"/>
      <c r="BC314" s="214"/>
      <c r="BD314" s="214"/>
      <c r="BE314" s="214"/>
      <c r="BF314" s="214"/>
      <c r="BG314" s="214"/>
      <c r="BH314" s="214"/>
      <c r="BI314" s="214"/>
      <c r="BJ314" s="214"/>
      <c r="BK314" s="214"/>
      <c r="BL314" s="214"/>
      <c r="BM314" s="214"/>
      <c r="BN314" s="214"/>
      <c r="BO314" s="214"/>
      <c r="BP314" s="214"/>
      <c r="BQ314" s="214"/>
      <c r="BR314" s="214"/>
      <c r="BS314" s="214"/>
      <c r="BT314" s="214"/>
      <c r="BU314" s="214"/>
      <c r="BV314" s="214"/>
      <c r="BW314" s="214"/>
      <c r="BX314" s="214"/>
      <c r="BY314" s="214"/>
      <c r="BZ314" s="214"/>
      <c r="CA314" s="214"/>
      <c r="CB314" s="214"/>
      <c r="CC314" s="214"/>
      <c r="CD314" s="214"/>
      <c r="CE314" s="214"/>
      <c r="CF314" s="214"/>
      <c r="CG314" s="214"/>
      <c r="CH314" s="214"/>
      <c r="CI314" s="214"/>
      <c r="CJ314" s="214"/>
      <c r="CK314" s="214"/>
      <c r="CL314" s="214"/>
      <c r="CM314" s="214"/>
      <c r="CN314" s="214"/>
      <c r="CO314" s="214"/>
      <c r="CP314" s="214"/>
      <c r="CQ314" s="214"/>
      <c r="CR314" s="214"/>
      <c r="CS314" s="214"/>
      <c r="CT314" s="214"/>
      <c r="CU314" s="214"/>
      <c r="CV314" s="214"/>
      <c r="CW314" s="214"/>
      <c r="CX314" s="214"/>
      <c r="CY314" s="214"/>
      <c r="CZ314" s="214"/>
      <c r="DA314" s="214"/>
      <c r="DB314" s="214"/>
      <c r="DC314" s="214"/>
      <c r="DD314" s="214"/>
      <c r="DE314" s="214"/>
      <c r="DF314" s="214"/>
      <c r="DG314" s="214"/>
      <c r="DH314" s="214"/>
      <c r="DI314" s="214"/>
      <c r="DJ314" s="214"/>
      <c r="DK314" s="214"/>
      <c r="DL314" s="214"/>
      <c r="DM314" s="214"/>
      <c r="DN314" s="214"/>
      <c r="DO314" s="214"/>
      <c r="DP314" s="214"/>
      <c r="DQ314" s="214"/>
      <c r="DR314" s="214"/>
      <c r="DS314" s="214"/>
      <c r="DT314" s="214"/>
      <c r="DU314" s="214"/>
      <c r="DV314" s="214"/>
      <c r="DW314" s="214"/>
      <c r="DX314" s="214"/>
      <c r="DY314" s="214"/>
      <c r="DZ314" s="214"/>
      <c r="EA314" s="214"/>
      <c r="EB314" s="214"/>
      <c r="EC314" s="214"/>
      <c r="ED314" s="214"/>
      <c r="EE314" s="214"/>
      <c r="EF314" s="214"/>
      <c r="EG314" s="214"/>
      <c r="EH314" s="214"/>
      <c r="EI314" s="214"/>
      <c r="EJ314" s="214"/>
      <c r="EK314" s="214"/>
      <c r="EL314" s="214"/>
      <c r="EM314" s="214"/>
      <c r="EN314" s="214"/>
      <c r="EO314" s="214"/>
      <c r="EP314" s="214"/>
      <c r="EQ314" s="214"/>
      <c r="ER314" s="214"/>
      <c r="ES314" s="214"/>
      <c r="ET314" s="214"/>
      <c r="EU314" s="214"/>
      <c r="EV314" s="214"/>
      <c r="EW314" s="214"/>
      <c r="EX314" s="214"/>
      <c r="EY314" s="214"/>
      <c r="EZ314" s="214"/>
      <c r="FA314" s="214"/>
      <c r="FB314" s="214"/>
      <c r="FC314" s="214"/>
      <c r="FD314" s="214"/>
      <c r="FE314" s="214"/>
      <c r="FF314" s="214"/>
      <c r="FG314" s="214"/>
      <c r="FH314" s="214"/>
      <c r="FI314" s="214"/>
      <c r="FJ314" s="214"/>
      <c r="FK314" s="214"/>
      <c r="FL314" s="214"/>
      <c r="FM314" s="214"/>
    </row>
    <row r="315" spans="1:169" x14ac:dyDescent="0.25">
      <c r="B315" s="214"/>
      <c r="C315" s="214"/>
      <c r="D315" s="214"/>
      <c r="E315" s="214"/>
      <c r="F315" s="214"/>
      <c r="G315" s="214"/>
      <c r="H315" s="214"/>
      <c r="I315" s="214"/>
      <c r="J315" s="214"/>
      <c r="K315" s="214"/>
      <c r="L315" s="214"/>
      <c r="M315" s="214"/>
      <c r="N315" s="214"/>
      <c r="O315" s="214"/>
      <c r="P315" s="214"/>
      <c r="Q315" s="214"/>
      <c r="R315" s="214"/>
      <c r="S315" s="214"/>
      <c r="T315" s="214"/>
      <c r="U315" s="214"/>
      <c r="V315" s="214"/>
      <c r="W315" s="214"/>
      <c r="X315" s="214"/>
      <c r="Y315" s="214"/>
      <c r="Z315" s="214"/>
      <c r="AA315" s="214"/>
      <c r="AB315" s="214"/>
      <c r="AC315" s="214"/>
      <c r="AD315" s="214"/>
      <c r="AE315" s="214"/>
      <c r="AF315" s="214"/>
      <c r="AG315" s="214"/>
      <c r="AH315" s="214"/>
      <c r="AI315" s="214"/>
      <c r="AJ315" s="214"/>
      <c r="AK315" s="214"/>
      <c r="AL315" s="214"/>
      <c r="AM315" s="214"/>
      <c r="AN315" s="214"/>
      <c r="AO315" s="214"/>
      <c r="AP315" s="214"/>
      <c r="AQ315" s="214"/>
      <c r="AR315" s="214"/>
      <c r="AS315" s="214"/>
      <c r="AT315" s="214"/>
      <c r="AU315" s="214"/>
      <c r="AV315" s="214"/>
      <c r="AW315" s="214"/>
      <c r="AX315" s="214"/>
      <c r="AY315" s="214"/>
      <c r="AZ315" s="214"/>
      <c r="BA315" s="214"/>
      <c r="BB315" s="214"/>
      <c r="BC315" s="214"/>
      <c r="BD315" s="214"/>
      <c r="BE315" s="214"/>
      <c r="BF315" s="214"/>
      <c r="BG315" s="214"/>
      <c r="BH315" s="214"/>
      <c r="BI315" s="214"/>
      <c r="BJ315" s="214"/>
      <c r="BK315" s="214"/>
      <c r="BL315" s="214"/>
      <c r="BM315" s="214"/>
      <c r="BN315" s="214"/>
      <c r="BO315" s="214"/>
      <c r="BP315" s="214"/>
      <c r="BQ315" s="214"/>
      <c r="BR315" s="214"/>
      <c r="BS315" s="214"/>
      <c r="BT315" s="214"/>
      <c r="BU315" s="214"/>
      <c r="BV315" s="214"/>
      <c r="BW315" s="214"/>
      <c r="BX315" s="214"/>
      <c r="BY315" s="214"/>
      <c r="BZ315" s="214"/>
      <c r="CA315" s="214"/>
      <c r="CB315" s="214"/>
      <c r="CC315" s="214"/>
      <c r="CD315" s="214"/>
      <c r="CE315" s="214"/>
      <c r="CF315" s="214"/>
      <c r="CG315" s="214"/>
      <c r="CH315" s="214"/>
      <c r="CI315" s="214"/>
      <c r="CJ315" s="214"/>
      <c r="CK315" s="214"/>
      <c r="CL315" s="214"/>
      <c r="CM315" s="214"/>
      <c r="CN315" s="214"/>
      <c r="CO315" s="214"/>
      <c r="CP315" s="214"/>
      <c r="CQ315" s="214"/>
      <c r="CR315" s="214"/>
      <c r="CS315" s="214"/>
      <c r="CT315" s="214"/>
      <c r="CU315" s="214"/>
      <c r="CV315" s="214"/>
      <c r="CW315" s="214"/>
      <c r="CX315" s="214"/>
      <c r="CY315" s="214"/>
      <c r="CZ315" s="214"/>
      <c r="DA315" s="214"/>
      <c r="DB315" s="214"/>
      <c r="DC315" s="214"/>
      <c r="DD315" s="214"/>
      <c r="DE315" s="214"/>
      <c r="DF315" s="214"/>
      <c r="DG315" s="214"/>
      <c r="DH315" s="214"/>
      <c r="DI315" s="214"/>
      <c r="DJ315" s="214"/>
      <c r="DK315" s="214"/>
      <c r="DL315" s="214"/>
      <c r="DM315" s="214"/>
      <c r="DN315" s="214"/>
      <c r="DO315" s="214"/>
      <c r="DP315" s="214"/>
      <c r="DQ315" s="214"/>
      <c r="DR315" s="214"/>
      <c r="DS315" s="214"/>
      <c r="DT315" s="214"/>
      <c r="DU315" s="214"/>
      <c r="DV315" s="214"/>
      <c r="DW315" s="214"/>
      <c r="DX315" s="214"/>
      <c r="DY315" s="214"/>
      <c r="DZ315" s="214"/>
      <c r="EA315" s="214"/>
      <c r="EB315" s="214"/>
      <c r="EC315" s="214"/>
      <c r="ED315" s="214"/>
      <c r="EE315" s="214"/>
      <c r="EF315" s="214"/>
      <c r="EG315" s="214"/>
      <c r="EH315" s="214"/>
      <c r="EI315" s="214"/>
      <c r="EJ315" s="214"/>
      <c r="EK315" s="214"/>
      <c r="EL315" s="214"/>
      <c r="EM315" s="214"/>
      <c r="EN315" s="214"/>
      <c r="EO315" s="214"/>
      <c r="EP315" s="214"/>
      <c r="EQ315" s="214"/>
      <c r="ER315" s="214"/>
      <c r="ES315" s="214"/>
      <c r="ET315" s="214"/>
      <c r="EU315" s="214"/>
      <c r="EV315" s="214"/>
      <c r="EW315" s="214"/>
      <c r="EX315" s="214"/>
      <c r="EY315" s="214"/>
      <c r="EZ315" s="214"/>
      <c r="FA315" s="214"/>
      <c r="FB315" s="214"/>
      <c r="FC315" s="214"/>
      <c r="FD315" s="214"/>
      <c r="FE315" s="214"/>
      <c r="FF315" s="214"/>
      <c r="FG315" s="214"/>
      <c r="FH315" s="214"/>
      <c r="FI315" s="214"/>
      <c r="FJ315" s="214"/>
      <c r="FK315" s="214"/>
      <c r="FL315" s="214"/>
      <c r="FM315" s="214"/>
    </row>
    <row r="316" spans="1:169" x14ac:dyDescent="0.25">
      <c r="B316" s="214"/>
      <c r="C316" s="214"/>
      <c r="D316" s="214"/>
      <c r="E316" s="214"/>
      <c r="F316" s="214"/>
      <c r="G316" s="214"/>
      <c r="H316" s="214"/>
      <c r="I316" s="214"/>
      <c r="J316" s="214"/>
      <c r="K316" s="214"/>
      <c r="L316" s="214"/>
      <c r="M316" s="214"/>
      <c r="N316" s="214"/>
      <c r="O316" s="214"/>
      <c r="P316" s="214"/>
      <c r="Q316" s="214"/>
      <c r="R316" s="214"/>
      <c r="S316" s="214"/>
      <c r="T316" s="214"/>
      <c r="U316" s="214"/>
      <c r="V316" s="214"/>
      <c r="W316" s="214"/>
      <c r="X316" s="214"/>
      <c r="Y316" s="214"/>
      <c r="Z316" s="214"/>
      <c r="AA316" s="214"/>
      <c r="AB316" s="214"/>
      <c r="AC316" s="214"/>
      <c r="AD316" s="214"/>
      <c r="AE316" s="214"/>
      <c r="AF316" s="214"/>
      <c r="AG316" s="214"/>
      <c r="AH316" s="214"/>
      <c r="AI316" s="214"/>
      <c r="AJ316" s="214"/>
      <c r="AK316" s="214"/>
      <c r="AL316" s="214"/>
      <c r="AM316" s="214"/>
      <c r="AN316" s="214"/>
      <c r="AO316" s="214"/>
      <c r="AP316" s="214"/>
      <c r="AQ316" s="214"/>
      <c r="AR316" s="214"/>
      <c r="AS316" s="214"/>
      <c r="AT316" s="214"/>
      <c r="AU316" s="214"/>
      <c r="AV316" s="214"/>
      <c r="AW316" s="214"/>
      <c r="AX316" s="214"/>
      <c r="AY316" s="214"/>
      <c r="AZ316" s="214"/>
      <c r="BA316" s="214"/>
      <c r="BB316" s="214"/>
      <c r="BC316" s="214"/>
      <c r="BD316" s="214"/>
      <c r="BE316" s="214"/>
      <c r="BF316" s="214"/>
      <c r="BG316" s="214"/>
      <c r="BH316" s="214"/>
      <c r="BI316" s="214"/>
      <c r="BJ316" s="214"/>
      <c r="BK316" s="214"/>
      <c r="BL316" s="214"/>
      <c r="BM316" s="214"/>
      <c r="BN316" s="214"/>
      <c r="BO316" s="214"/>
      <c r="BP316" s="214"/>
      <c r="BQ316" s="214"/>
      <c r="BR316" s="214"/>
      <c r="BS316" s="214"/>
      <c r="BT316" s="214"/>
      <c r="BU316" s="214"/>
      <c r="BV316" s="214"/>
      <c r="BW316" s="214"/>
      <c r="BX316" s="214"/>
      <c r="BY316" s="214"/>
      <c r="BZ316" s="214"/>
      <c r="CA316" s="214"/>
      <c r="CB316" s="214"/>
      <c r="CC316" s="214"/>
      <c r="CD316" s="214"/>
      <c r="CE316" s="214"/>
      <c r="CF316" s="214"/>
      <c r="CG316" s="214"/>
      <c r="CH316" s="214"/>
      <c r="CI316" s="214"/>
      <c r="CJ316" s="214"/>
      <c r="CK316" s="214"/>
      <c r="CL316" s="214"/>
      <c r="CM316" s="214"/>
      <c r="CN316" s="214"/>
      <c r="CO316" s="214"/>
      <c r="CP316" s="214"/>
      <c r="CQ316" s="214"/>
      <c r="CR316" s="214"/>
      <c r="CS316" s="214"/>
      <c r="CT316" s="214"/>
      <c r="CU316" s="214"/>
      <c r="CV316" s="214"/>
      <c r="CW316" s="214"/>
      <c r="CX316" s="214"/>
      <c r="CY316" s="214"/>
      <c r="CZ316" s="214"/>
      <c r="DA316" s="214"/>
      <c r="DB316" s="214"/>
      <c r="DC316" s="214"/>
      <c r="DD316" s="214"/>
      <c r="DE316" s="214"/>
      <c r="DF316" s="214"/>
      <c r="DG316" s="214"/>
      <c r="DH316" s="214"/>
      <c r="DI316" s="214"/>
      <c r="DJ316" s="214"/>
      <c r="DK316" s="214"/>
      <c r="DL316" s="214"/>
      <c r="DM316" s="214"/>
      <c r="DN316" s="214"/>
      <c r="DO316" s="214"/>
      <c r="DP316" s="214"/>
      <c r="DQ316" s="214"/>
      <c r="DR316" s="214"/>
      <c r="DS316" s="214"/>
      <c r="DT316" s="214"/>
      <c r="DU316" s="214"/>
      <c r="DV316" s="214"/>
      <c r="DW316" s="214"/>
      <c r="DX316" s="214"/>
      <c r="DY316" s="214"/>
      <c r="DZ316" s="214"/>
      <c r="EA316" s="214"/>
      <c r="EB316" s="214"/>
      <c r="EC316" s="214"/>
      <c r="ED316" s="214"/>
      <c r="EE316" s="214"/>
      <c r="EF316" s="214"/>
      <c r="EG316" s="214"/>
      <c r="EH316" s="214"/>
      <c r="EI316" s="214"/>
      <c r="EJ316" s="214"/>
      <c r="EK316" s="214"/>
      <c r="EL316" s="214"/>
      <c r="EM316" s="214"/>
      <c r="EN316" s="214"/>
      <c r="EO316" s="214"/>
      <c r="EP316" s="214"/>
      <c r="EQ316" s="214"/>
      <c r="ER316" s="214"/>
      <c r="ES316" s="214"/>
      <c r="ET316" s="214"/>
      <c r="EU316" s="214"/>
      <c r="EV316" s="214"/>
      <c r="EW316" s="214"/>
      <c r="EX316" s="214"/>
      <c r="EY316" s="214"/>
      <c r="EZ316" s="214"/>
      <c r="FA316" s="214"/>
      <c r="FB316" s="214"/>
      <c r="FC316" s="214"/>
      <c r="FD316" s="214"/>
      <c r="FE316" s="214"/>
      <c r="FF316" s="214"/>
      <c r="FG316" s="214"/>
      <c r="FH316" s="214"/>
      <c r="FI316" s="214"/>
      <c r="FJ316" s="214"/>
      <c r="FK316" s="214"/>
      <c r="FL316" s="214"/>
      <c r="FM316" s="214"/>
    </row>
    <row r="317" spans="1:169" x14ac:dyDescent="0.25">
      <c r="B317" s="214"/>
      <c r="C317" s="214"/>
      <c r="D317" s="214"/>
      <c r="E317" s="214"/>
      <c r="F317" s="214"/>
      <c r="G317" s="214"/>
      <c r="H317" s="214"/>
      <c r="I317" s="214"/>
      <c r="J317" s="214"/>
      <c r="K317" s="214"/>
      <c r="L317" s="214"/>
      <c r="M317" s="214"/>
      <c r="N317" s="214"/>
      <c r="O317" s="214"/>
      <c r="P317" s="214"/>
      <c r="Q317" s="214"/>
      <c r="R317" s="214"/>
      <c r="S317" s="214"/>
      <c r="T317" s="214"/>
      <c r="U317" s="214"/>
      <c r="V317" s="214"/>
      <c r="W317" s="214"/>
      <c r="X317" s="214"/>
      <c r="Y317" s="214"/>
      <c r="Z317" s="214"/>
      <c r="AA317" s="214"/>
      <c r="AB317" s="214"/>
      <c r="AC317" s="214"/>
      <c r="AD317" s="214"/>
      <c r="AE317" s="214"/>
      <c r="AF317" s="214"/>
      <c r="AG317" s="214"/>
      <c r="AH317" s="214"/>
      <c r="AI317" s="214"/>
      <c r="AJ317" s="214"/>
      <c r="AK317" s="214"/>
      <c r="AL317" s="214"/>
      <c r="AM317" s="214"/>
      <c r="AN317" s="214"/>
      <c r="AO317" s="214"/>
      <c r="AP317" s="214"/>
      <c r="AQ317" s="214"/>
      <c r="AR317" s="214"/>
      <c r="AS317" s="214"/>
      <c r="AT317" s="214"/>
      <c r="AU317" s="214"/>
      <c r="AV317" s="214"/>
      <c r="AW317" s="214"/>
      <c r="AX317" s="214"/>
      <c r="AY317" s="214"/>
      <c r="AZ317" s="214"/>
      <c r="BA317" s="214"/>
      <c r="BB317" s="214"/>
      <c r="BC317" s="214"/>
      <c r="BD317" s="214"/>
      <c r="BE317" s="214"/>
      <c r="BF317" s="214"/>
      <c r="BG317" s="214"/>
      <c r="BH317" s="214"/>
      <c r="BI317" s="214"/>
      <c r="BJ317" s="214"/>
      <c r="BK317" s="214"/>
      <c r="BL317" s="214"/>
      <c r="BM317" s="214"/>
      <c r="BN317" s="214"/>
      <c r="BO317" s="214"/>
      <c r="BP317" s="214"/>
      <c r="BQ317" s="214"/>
      <c r="BR317" s="214"/>
      <c r="BS317" s="214"/>
      <c r="BT317" s="214"/>
      <c r="BU317" s="214"/>
      <c r="BV317" s="214"/>
      <c r="BW317" s="214"/>
      <c r="BX317" s="214"/>
      <c r="BY317" s="214"/>
      <c r="BZ317" s="214"/>
      <c r="CA317" s="214"/>
      <c r="CB317" s="214"/>
      <c r="CC317" s="214"/>
      <c r="CD317" s="214"/>
      <c r="CE317" s="214"/>
      <c r="CF317" s="214"/>
      <c r="CG317" s="214"/>
      <c r="CH317" s="214"/>
      <c r="CI317" s="214"/>
      <c r="CJ317" s="214"/>
      <c r="CK317" s="214"/>
      <c r="CL317" s="214"/>
      <c r="CM317" s="214"/>
      <c r="CN317" s="214"/>
      <c r="CO317" s="214"/>
      <c r="CP317" s="214"/>
      <c r="CQ317" s="214"/>
      <c r="CR317" s="214"/>
      <c r="CS317" s="214"/>
      <c r="CT317" s="214"/>
      <c r="CU317" s="214"/>
      <c r="CV317" s="214"/>
      <c r="CW317" s="214"/>
      <c r="CX317" s="214"/>
      <c r="CY317" s="214"/>
      <c r="CZ317" s="214"/>
      <c r="DA317" s="214"/>
      <c r="DB317" s="214"/>
      <c r="DC317" s="214"/>
      <c r="DD317" s="214"/>
      <c r="DE317" s="214"/>
      <c r="DF317" s="214"/>
      <c r="DG317" s="214"/>
      <c r="DH317" s="214"/>
      <c r="DI317" s="214"/>
      <c r="DJ317" s="214"/>
      <c r="DK317" s="214"/>
      <c r="DL317" s="214"/>
      <c r="DM317" s="214"/>
      <c r="DN317" s="214"/>
      <c r="DO317" s="214"/>
      <c r="DP317" s="214"/>
      <c r="DQ317" s="214"/>
      <c r="DR317" s="214"/>
      <c r="DS317" s="214"/>
      <c r="DT317" s="214"/>
      <c r="DU317" s="214"/>
      <c r="DV317" s="214"/>
      <c r="DW317" s="214"/>
      <c r="DX317" s="214"/>
      <c r="DY317" s="214"/>
      <c r="DZ317" s="214"/>
      <c r="EA317" s="214"/>
      <c r="EB317" s="214"/>
      <c r="EC317" s="214"/>
      <c r="ED317" s="214"/>
      <c r="EE317" s="214"/>
      <c r="EF317" s="214"/>
      <c r="EG317" s="214"/>
      <c r="EH317" s="214"/>
      <c r="EI317" s="214"/>
      <c r="EJ317" s="214"/>
      <c r="EK317" s="214"/>
      <c r="EL317" s="214"/>
      <c r="EM317" s="214"/>
      <c r="EN317" s="214"/>
      <c r="EO317" s="214"/>
      <c r="EP317" s="214"/>
      <c r="EQ317" s="214"/>
      <c r="ER317" s="214"/>
      <c r="ES317" s="214"/>
      <c r="ET317" s="214"/>
      <c r="EU317" s="214"/>
      <c r="EV317" s="214"/>
      <c r="EW317" s="214"/>
      <c r="EX317" s="214"/>
      <c r="EY317" s="214"/>
      <c r="EZ317" s="214"/>
      <c r="FA317" s="214"/>
      <c r="FB317" s="214"/>
      <c r="FC317" s="214"/>
      <c r="FD317" s="214"/>
      <c r="FE317" s="214"/>
      <c r="FF317" s="214"/>
      <c r="FG317" s="214"/>
      <c r="FH317" s="214"/>
      <c r="FI317" s="214"/>
      <c r="FJ317" s="214"/>
      <c r="FK317" s="214"/>
      <c r="FL317" s="214"/>
      <c r="FM317" s="214"/>
    </row>
    <row r="318" spans="1:169" x14ac:dyDescent="0.25">
      <c r="B318" s="214"/>
      <c r="C318" s="214"/>
      <c r="D318" s="214"/>
      <c r="E318" s="214"/>
      <c r="F318" s="214"/>
      <c r="G318" s="214"/>
      <c r="H318" s="214"/>
      <c r="I318" s="214"/>
      <c r="J318" s="214"/>
      <c r="K318" s="214"/>
      <c r="L318" s="214"/>
      <c r="M318" s="214"/>
      <c r="N318" s="214"/>
      <c r="O318" s="214"/>
      <c r="P318" s="214"/>
      <c r="Q318" s="214"/>
      <c r="R318" s="214"/>
      <c r="S318" s="214"/>
      <c r="T318" s="214"/>
      <c r="U318" s="214"/>
      <c r="V318" s="214"/>
      <c r="W318" s="214"/>
      <c r="X318" s="214"/>
      <c r="Y318" s="214"/>
      <c r="Z318" s="214"/>
      <c r="AA318" s="214"/>
      <c r="AB318" s="214"/>
      <c r="AC318" s="214"/>
      <c r="AD318" s="214"/>
      <c r="AE318" s="214"/>
      <c r="AF318" s="214"/>
      <c r="AG318" s="214"/>
      <c r="AH318" s="214"/>
      <c r="AI318" s="214"/>
      <c r="AJ318" s="214"/>
      <c r="AK318" s="214"/>
      <c r="AL318" s="214"/>
      <c r="AM318" s="214"/>
      <c r="AN318" s="214"/>
      <c r="AO318" s="214"/>
      <c r="AP318" s="214"/>
      <c r="AQ318" s="214"/>
      <c r="AR318" s="214"/>
      <c r="AS318" s="214"/>
      <c r="AT318" s="214"/>
      <c r="AU318" s="214"/>
      <c r="AV318" s="214"/>
      <c r="AW318" s="214"/>
      <c r="AX318" s="214"/>
      <c r="AY318" s="214"/>
      <c r="AZ318" s="214"/>
      <c r="BA318" s="214"/>
      <c r="BB318" s="214"/>
      <c r="BC318" s="214"/>
      <c r="BD318" s="214"/>
      <c r="BE318" s="214"/>
      <c r="BF318" s="214"/>
      <c r="BG318" s="214"/>
      <c r="BH318" s="214"/>
      <c r="BI318" s="214"/>
      <c r="BJ318" s="214"/>
      <c r="BK318" s="214"/>
      <c r="BL318" s="214"/>
      <c r="BM318" s="214"/>
      <c r="BN318" s="214"/>
      <c r="BO318" s="214"/>
      <c r="BP318" s="214"/>
      <c r="BQ318" s="214"/>
      <c r="BR318" s="214"/>
      <c r="BS318" s="214"/>
      <c r="BT318" s="214"/>
      <c r="BU318" s="214"/>
      <c r="BV318" s="214"/>
      <c r="BW318" s="214"/>
      <c r="BX318" s="214"/>
      <c r="BY318" s="214"/>
      <c r="BZ318" s="214"/>
      <c r="CA318" s="214"/>
      <c r="CB318" s="214"/>
      <c r="CC318" s="214"/>
      <c r="CD318" s="214"/>
      <c r="CE318" s="214"/>
      <c r="CF318" s="214"/>
      <c r="CG318" s="214"/>
      <c r="CH318" s="214"/>
      <c r="CI318" s="214"/>
      <c r="CJ318" s="214"/>
      <c r="CK318" s="214"/>
      <c r="CL318" s="214"/>
      <c r="CM318" s="214"/>
      <c r="CN318" s="214"/>
      <c r="CO318" s="214"/>
      <c r="CP318" s="214"/>
      <c r="CQ318" s="214"/>
      <c r="CR318" s="214"/>
      <c r="CS318" s="214"/>
      <c r="CT318" s="214"/>
      <c r="CU318" s="214"/>
      <c r="CV318" s="214"/>
      <c r="CW318" s="214"/>
      <c r="CX318" s="214"/>
      <c r="CY318" s="214"/>
      <c r="CZ318" s="214"/>
      <c r="DA318" s="214"/>
      <c r="DB318" s="214"/>
      <c r="DC318" s="214"/>
      <c r="DD318" s="214"/>
      <c r="DE318" s="214"/>
      <c r="DF318" s="214"/>
      <c r="DG318" s="214"/>
      <c r="DH318" s="214"/>
      <c r="DI318" s="214"/>
      <c r="DJ318" s="214"/>
      <c r="DK318" s="214"/>
      <c r="DL318" s="214"/>
      <c r="DM318" s="214"/>
      <c r="DN318" s="214"/>
      <c r="DO318" s="214"/>
      <c r="DP318" s="214"/>
      <c r="DQ318" s="214"/>
      <c r="DR318" s="214"/>
      <c r="DS318" s="214"/>
      <c r="DT318" s="214"/>
      <c r="DU318" s="214"/>
      <c r="DV318" s="214"/>
      <c r="DW318" s="214"/>
      <c r="DX318" s="214"/>
      <c r="DY318" s="214"/>
      <c r="DZ318" s="214"/>
      <c r="EA318" s="214"/>
      <c r="EB318" s="214"/>
      <c r="EC318" s="214"/>
      <c r="ED318" s="214"/>
      <c r="EE318" s="214"/>
      <c r="EF318" s="214"/>
      <c r="EG318" s="214"/>
      <c r="EH318" s="214"/>
      <c r="EI318" s="214"/>
      <c r="EJ318" s="214"/>
      <c r="EK318" s="214"/>
      <c r="EL318" s="214"/>
      <c r="EM318" s="214"/>
      <c r="EN318" s="214"/>
      <c r="EO318" s="214"/>
      <c r="EP318" s="214"/>
      <c r="EQ318" s="214"/>
      <c r="ER318" s="214"/>
      <c r="ES318" s="214"/>
      <c r="ET318" s="214"/>
      <c r="EU318" s="214"/>
      <c r="EV318" s="214"/>
      <c r="EW318" s="214"/>
      <c r="EX318" s="214"/>
      <c r="EY318" s="214"/>
      <c r="EZ318" s="214"/>
      <c r="FA318" s="214"/>
      <c r="FB318" s="214"/>
      <c r="FC318" s="214"/>
      <c r="FD318" s="214"/>
      <c r="FE318" s="214"/>
      <c r="FF318" s="214"/>
      <c r="FG318" s="214"/>
      <c r="FH318" s="214"/>
      <c r="FI318" s="214"/>
      <c r="FJ318" s="214"/>
      <c r="FK318" s="214"/>
      <c r="FL318" s="214"/>
      <c r="FM318" s="214"/>
    </row>
    <row r="319" spans="1:169" x14ac:dyDescent="0.25">
      <c r="B319" s="214"/>
      <c r="C319" s="214"/>
      <c r="D319" s="214"/>
      <c r="E319" s="214"/>
      <c r="F319" s="214"/>
      <c r="G319" s="214"/>
      <c r="H319" s="214"/>
      <c r="I319" s="214"/>
      <c r="J319" s="214"/>
      <c r="K319" s="214"/>
      <c r="L319" s="214"/>
      <c r="M319" s="214"/>
      <c r="N319" s="214"/>
      <c r="O319" s="214"/>
      <c r="P319" s="214"/>
      <c r="Q319" s="214"/>
      <c r="R319" s="214"/>
      <c r="S319" s="214"/>
      <c r="T319" s="214"/>
      <c r="U319" s="214"/>
      <c r="V319" s="214"/>
      <c r="W319" s="214"/>
      <c r="X319" s="214"/>
      <c r="Y319" s="214"/>
      <c r="Z319" s="214"/>
      <c r="AA319" s="214"/>
      <c r="AB319" s="214"/>
      <c r="AC319" s="214"/>
      <c r="AD319" s="214"/>
      <c r="AE319" s="214"/>
      <c r="AF319" s="214"/>
      <c r="AG319" s="214"/>
      <c r="AH319" s="214"/>
      <c r="AI319" s="214"/>
      <c r="AJ319" s="214"/>
      <c r="AK319" s="214"/>
      <c r="AL319" s="214"/>
      <c r="AM319" s="214"/>
      <c r="AN319" s="214"/>
      <c r="AO319" s="214"/>
      <c r="AP319" s="214"/>
      <c r="AQ319" s="214"/>
      <c r="AR319" s="214"/>
      <c r="AS319" s="214"/>
      <c r="AT319" s="214"/>
      <c r="AU319" s="214"/>
      <c r="AV319" s="214"/>
      <c r="AW319" s="214"/>
      <c r="AX319" s="214"/>
      <c r="AY319" s="214"/>
      <c r="AZ319" s="214"/>
      <c r="BA319" s="214"/>
      <c r="BB319" s="214"/>
      <c r="BC319" s="214"/>
      <c r="BD319" s="214"/>
      <c r="BE319" s="214"/>
      <c r="BF319" s="214"/>
      <c r="BG319" s="214"/>
      <c r="BH319" s="214"/>
      <c r="BI319" s="214"/>
      <c r="BJ319" s="214"/>
      <c r="BK319" s="214"/>
      <c r="BL319" s="214"/>
      <c r="BM319" s="214"/>
      <c r="BN319" s="214"/>
      <c r="BO319" s="214"/>
      <c r="BP319" s="214"/>
      <c r="BQ319" s="214"/>
      <c r="BR319" s="214"/>
      <c r="BS319" s="214"/>
      <c r="BT319" s="214"/>
      <c r="BU319" s="214"/>
      <c r="BV319" s="214"/>
      <c r="BW319" s="214"/>
      <c r="BX319" s="214"/>
      <c r="BY319" s="214"/>
      <c r="BZ319" s="214"/>
      <c r="CA319" s="214"/>
      <c r="CB319" s="214"/>
      <c r="CC319" s="214"/>
      <c r="CD319" s="214"/>
      <c r="CE319" s="214"/>
      <c r="CF319" s="214"/>
      <c r="CG319" s="214"/>
      <c r="CH319" s="214"/>
      <c r="CI319" s="214"/>
      <c r="CJ319" s="214"/>
      <c r="CK319" s="214"/>
      <c r="CL319" s="214"/>
      <c r="CM319" s="214"/>
      <c r="CN319" s="214"/>
      <c r="CO319" s="214"/>
      <c r="CP319" s="214"/>
      <c r="CQ319" s="214"/>
      <c r="CR319" s="214"/>
      <c r="CS319" s="214"/>
      <c r="CT319" s="214"/>
      <c r="CU319" s="214"/>
      <c r="CV319" s="214"/>
      <c r="CW319" s="214"/>
      <c r="CX319" s="214"/>
      <c r="CY319" s="214"/>
      <c r="CZ319" s="214"/>
      <c r="DA319" s="214"/>
      <c r="DB319" s="214"/>
      <c r="DC319" s="214"/>
      <c r="DD319" s="214"/>
      <c r="DE319" s="214"/>
      <c r="DF319" s="214"/>
      <c r="DG319" s="214"/>
      <c r="DH319" s="214"/>
      <c r="DI319" s="214"/>
      <c r="DJ319" s="214"/>
      <c r="DK319" s="214"/>
      <c r="DL319" s="214"/>
      <c r="DM319" s="214"/>
      <c r="DN319" s="214"/>
      <c r="DO319" s="214"/>
      <c r="DP319" s="214"/>
      <c r="DQ319" s="214"/>
      <c r="DR319" s="214"/>
      <c r="DS319" s="214"/>
      <c r="DT319" s="214"/>
      <c r="DU319" s="214"/>
      <c r="DV319" s="214"/>
      <c r="DW319" s="214"/>
      <c r="DX319" s="214"/>
      <c r="DY319" s="214"/>
      <c r="DZ319" s="214"/>
      <c r="EA319" s="214"/>
      <c r="EB319" s="214"/>
      <c r="EC319" s="214"/>
      <c r="ED319" s="214"/>
      <c r="EE319" s="214"/>
      <c r="EF319" s="214"/>
      <c r="EG319" s="214"/>
      <c r="EH319" s="214"/>
      <c r="EI319" s="214"/>
      <c r="EJ319" s="214"/>
      <c r="EK319" s="214"/>
      <c r="EL319" s="214"/>
      <c r="EM319" s="214"/>
      <c r="EN319" s="214"/>
      <c r="EO319" s="214"/>
      <c r="EP319" s="214"/>
      <c r="EQ319" s="214"/>
      <c r="ER319" s="214"/>
      <c r="ES319" s="214"/>
      <c r="ET319" s="214"/>
      <c r="EU319" s="214"/>
      <c r="EV319" s="214"/>
      <c r="EW319" s="214"/>
      <c r="EX319" s="214"/>
      <c r="EY319" s="214"/>
      <c r="EZ319" s="214"/>
      <c r="FA319" s="214"/>
      <c r="FB319" s="214"/>
      <c r="FC319" s="214"/>
      <c r="FD319" s="214"/>
      <c r="FE319" s="214"/>
      <c r="FF319" s="214"/>
      <c r="FG319" s="214"/>
      <c r="FH319" s="214"/>
      <c r="FI319" s="214"/>
      <c r="FJ319" s="214"/>
      <c r="FK319" s="214"/>
      <c r="FL319" s="214"/>
      <c r="FM319" s="214"/>
    </row>
    <row r="320" spans="1:169" x14ac:dyDescent="0.25">
      <c r="B320" s="214"/>
      <c r="C320" s="214"/>
      <c r="D320" s="214"/>
      <c r="E320" s="214"/>
      <c r="F320" s="214"/>
      <c r="G320" s="214"/>
      <c r="H320" s="214"/>
      <c r="I320" s="214"/>
      <c r="J320" s="214"/>
      <c r="K320" s="214"/>
      <c r="L320" s="214"/>
      <c r="M320" s="214"/>
      <c r="N320" s="214"/>
      <c r="O320" s="214"/>
      <c r="P320" s="214"/>
      <c r="Q320" s="214"/>
      <c r="R320" s="214"/>
      <c r="S320" s="214"/>
      <c r="T320" s="214"/>
      <c r="U320" s="214"/>
      <c r="V320" s="214"/>
      <c r="W320" s="214"/>
      <c r="X320" s="214"/>
      <c r="Y320" s="214"/>
      <c r="Z320" s="214"/>
      <c r="AA320" s="214"/>
      <c r="AB320" s="214"/>
      <c r="AC320" s="214"/>
      <c r="AD320" s="214"/>
      <c r="AE320" s="214"/>
      <c r="AF320" s="214"/>
      <c r="AG320" s="214"/>
      <c r="AH320" s="214"/>
      <c r="AI320" s="214"/>
      <c r="AJ320" s="214"/>
      <c r="AK320" s="214"/>
      <c r="AL320" s="214"/>
      <c r="AM320" s="214"/>
      <c r="AN320" s="214"/>
      <c r="AO320" s="214"/>
      <c r="AP320" s="214"/>
      <c r="AQ320" s="214"/>
      <c r="AR320" s="214"/>
      <c r="AS320" s="214"/>
      <c r="AT320" s="214"/>
      <c r="AU320" s="214"/>
      <c r="AV320" s="214"/>
      <c r="AW320" s="214"/>
      <c r="AX320" s="214"/>
      <c r="AY320" s="214"/>
      <c r="AZ320" s="214"/>
      <c r="BA320" s="214"/>
      <c r="BB320" s="214"/>
      <c r="BC320" s="214"/>
      <c r="BD320" s="214"/>
      <c r="BE320" s="214"/>
      <c r="BF320" s="214"/>
      <c r="BG320" s="214"/>
      <c r="BH320" s="214"/>
      <c r="BI320" s="214"/>
      <c r="BJ320" s="214"/>
      <c r="BK320" s="214"/>
      <c r="BL320" s="214"/>
      <c r="BM320" s="214"/>
      <c r="BN320" s="214"/>
      <c r="BO320" s="214"/>
      <c r="BP320" s="214"/>
      <c r="BQ320" s="214"/>
      <c r="BR320" s="214"/>
      <c r="BS320" s="214"/>
      <c r="BT320" s="214"/>
      <c r="BU320" s="214"/>
      <c r="BV320" s="214"/>
      <c r="BW320" s="214"/>
      <c r="BX320" s="214"/>
      <c r="BY320" s="214"/>
      <c r="BZ320" s="214"/>
      <c r="CA320" s="214"/>
      <c r="CB320" s="214"/>
      <c r="CC320" s="214"/>
      <c r="CD320" s="214"/>
      <c r="CE320" s="214"/>
      <c r="CF320" s="214"/>
      <c r="CG320" s="214"/>
      <c r="CH320" s="214"/>
      <c r="CI320" s="214"/>
      <c r="CJ320" s="214"/>
      <c r="CK320" s="214"/>
      <c r="CL320" s="214"/>
      <c r="CM320" s="214"/>
      <c r="CN320" s="214"/>
      <c r="CO320" s="214"/>
      <c r="CP320" s="214"/>
      <c r="CQ320" s="214"/>
      <c r="CR320" s="214"/>
      <c r="CS320" s="214"/>
      <c r="CT320" s="214"/>
      <c r="CU320" s="214"/>
      <c r="CV320" s="214"/>
      <c r="CW320" s="214"/>
      <c r="CX320" s="214"/>
      <c r="CY320" s="214"/>
      <c r="CZ320" s="214"/>
      <c r="DA320" s="214"/>
      <c r="DB320" s="214"/>
      <c r="DC320" s="214"/>
      <c r="DD320" s="214"/>
      <c r="DE320" s="214"/>
      <c r="DF320" s="214"/>
      <c r="DG320" s="214"/>
      <c r="DH320" s="214"/>
      <c r="DI320" s="214"/>
      <c r="DJ320" s="214"/>
      <c r="DK320" s="214"/>
      <c r="DL320" s="214"/>
      <c r="DM320" s="214"/>
      <c r="DN320" s="214"/>
      <c r="DO320" s="214"/>
      <c r="DP320" s="214"/>
      <c r="DQ320" s="214"/>
      <c r="DR320" s="214"/>
      <c r="DS320" s="214"/>
      <c r="DT320" s="214"/>
      <c r="DU320" s="214"/>
      <c r="DV320" s="214"/>
      <c r="DW320" s="214"/>
      <c r="DX320" s="214"/>
      <c r="DY320" s="214"/>
      <c r="DZ320" s="214"/>
      <c r="EA320" s="214"/>
      <c r="EB320" s="214"/>
      <c r="EC320" s="214"/>
      <c r="ED320" s="214"/>
      <c r="EE320" s="214"/>
      <c r="EF320" s="214"/>
      <c r="EG320" s="214"/>
      <c r="EH320" s="214"/>
      <c r="EI320" s="214"/>
      <c r="EJ320" s="214"/>
      <c r="EK320" s="214"/>
      <c r="EL320" s="214"/>
      <c r="EM320" s="214"/>
      <c r="EN320" s="214"/>
      <c r="EO320" s="214"/>
      <c r="EP320" s="214"/>
      <c r="EQ320" s="214"/>
      <c r="ER320" s="214"/>
      <c r="ES320" s="214"/>
      <c r="ET320" s="214"/>
      <c r="EU320" s="214"/>
      <c r="EV320" s="214"/>
      <c r="EW320" s="214"/>
      <c r="EX320" s="214"/>
      <c r="EY320" s="214"/>
      <c r="EZ320" s="214"/>
      <c r="FA320" s="214"/>
      <c r="FB320" s="214"/>
      <c r="FC320" s="214"/>
      <c r="FD320" s="214"/>
      <c r="FE320" s="214"/>
      <c r="FF320" s="214"/>
      <c r="FG320" s="214"/>
      <c r="FH320" s="214"/>
      <c r="FI320" s="214"/>
      <c r="FJ320" s="214"/>
      <c r="FK320" s="214"/>
      <c r="FL320" s="214"/>
      <c r="FM320" s="214"/>
    </row>
    <row r="321" spans="2:169" x14ac:dyDescent="0.25">
      <c r="B321" s="214"/>
      <c r="C321" s="214"/>
      <c r="D321" s="214"/>
      <c r="E321" s="214"/>
      <c r="F321" s="214"/>
      <c r="G321" s="214"/>
      <c r="H321" s="214"/>
      <c r="I321" s="214"/>
      <c r="J321" s="214"/>
      <c r="K321" s="214"/>
      <c r="L321" s="214"/>
      <c r="M321" s="214"/>
      <c r="N321" s="214"/>
      <c r="O321" s="214"/>
      <c r="P321" s="214"/>
      <c r="Q321" s="214"/>
      <c r="R321" s="214"/>
      <c r="S321" s="214"/>
      <c r="T321" s="214"/>
      <c r="U321" s="214"/>
      <c r="V321" s="214"/>
      <c r="W321" s="214"/>
      <c r="X321" s="214"/>
      <c r="Y321" s="214"/>
      <c r="Z321" s="214"/>
      <c r="AA321" s="214"/>
      <c r="AB321" s="214"/>
      <c r="AC321" s="214"/>
      <c r="AD321" s="214"/>
      <c r="AE321" s="214"/>
      <c r="AF321" s="214"/>
      <c r="AG321" s="214"/>
      <c r="AH321" s="214"/>
      <c r="AI321" s="214"/>
      <c r="AJ321" s="214"/>
      <c r="AK321" s="214"/>
      <c r="AL321" s="214"/>
      <c r="AM321" s="214"/>
      <c r="AN321" s="214"/>
      <c r="AO321" s="214"/>
      <c r="AP321" s="214"/>
      <c r="AQ321" s="214"/>
      <c r="AR321" s="214"/>
      <c r="AS321" s="214"/>
      <c r="AT321" s="214"/>
      <c r="AU321" s="214"/>
      <c r="AV321" s="214"/>
      <c r="AW321" s="214"/>
      <c r="AX321" s="214"/>
      <c r="AY321" s="214"/>
      <c r="AZ321" s="214"/>
      <c r="BA321" s="214"/>
      <c r="BB321" s="214"/>
      <c r="BC321" s="214"/>
      <c r="BD321" s="214"/>
      <c r="BE321" s="214"/>
      <c r="BF321" s="214"/>
      <c r="BG321" s="214"/>
      <c r="BH321" s="214"/>
      <c r="BI321" s="214"/>
      <c r="BJ321" s="214"/>
      <c r="BK321" s="214"/>
      <c r="BL321" s="214"/>
      <c r="BM321" s="214"/>
      <c r="BN321" s="214"/>
      <c r="BO321" s="214"/>
      <c r="BP321" s="214"/>
      <c r="BQ321" s="214"/>
      <c r="BR321" s="214"/>
      <c r="BS321" s="214"/>
      <c r="BT321" s="214"/>
      <c r="BU321" s="214"/>
      <c r="BV321" s="214"/>
      <c r="BW321" s="214"/>
      <c r="BX321" s="214"/>
      <c r="BY321" s="214"/>
      <c r="BZ321" s="214"/>
      <c r="CA321" s="214"/>
      <c r="CB321" s="214"/>
      <c r="CC321" s="214"/>
      <c r="CD321" s="214"/>
      <c r="CE321" s="214"/>
      <c r="CF321" s="214"/>
      <c r="CG321" s="214"/>
      <c r="CH321" s="214"/>
      <c r="CI321" s="214"/>
      <c r="CJ321" s="214"/>
      <c r="CK321" s="214"/>
      <c r="CL321" s="214"/>
      <c r="CM321" s="214"/>
      <c r="CN321" s="214"/>
      <c r="CO321" s="214"/>
      <c r="CP321" s="214"/>
      <c r="CQ321" s="214"/>
      <c r="CR321" s="214"/>
      <c r="CS321" s="214"/>
      <c r="CT321" s="214"/>
      <c r="CU321" s="214"/>
      <c r="CV321" s="214"/>
      <c r="CW321" s="214"/>
      <c r="CX321" s="214"/>
      <c r="CY321" s="214"/>
      <c r="CZ321" s="214"/>
      <c r="DA321" s="214"/>
      <c r="DB321" s="214"/>
      <c r="DC321" s="214"/>
      <c r="DD321" s="214"/>
      <c r="DE321" s="214"/>
      <c r="DF321" s="214"/>
      <c r="DG321" s="214"/>
      <c r="DH321" s="214"/>
      <c r="DI321" s="214"/>
      <c r="DJ321" s="214"/>
      <c r="DK321" s="214"/>
      <c r="DL321" s="214"/>
      <c r="DM321" s="214"/>
      <c r="DN321" s="214"/>
      <c r="DO321" s="214"/>
      <c r="DP321" s="214"/>
      <c r="DQ321" s="214"/>
      <c r="DR321" s="214"/>
      <c r="DS321" s="214"/>
      <c r="DT321" s="214"/>
      <c r="DU321" s="214"/>
      <c r="DV321" s="214"/>
      <c r="DW321" s="214"/>
      <c r="DX321" s="214"/>
      <c r="DY321" s="214"/>
      <c r="DZ321" s="214"/>
      <c r="EA321" s="214"/>
      <c r="EB321" s="214"/>
      <c r="EC321" s="214"/>
      <c r="ED321" s="214"/>
      <c r="EE321" s="214"/>
      <c r="EF321" s="214"/>
      <c r="EG321" s="214"/>
      <c r="EH321" s="214"/>
      <c r="EI321" s="214"/>
      <c r="EJ321" s="214"/>
      <c r="EK321" s="214"/>
      <c r="EL321" s="214"/>
      <c r="EM321" s="214"/>
      <c r="EN321" s="214"/>
      <c r="EO321" s="214"/>
      <c r="EP321" s="214"/>
      <c r="EQ321" s="214"/>
      <c r="ER321" s="214"/>
      <c r="ES321" s="214"/>
      <c r="ET321" s="214"/>
      <c r="EU321" s="214"/>
      <c r="EV321" s="214"/>
      <c r="EW321" s="214"/>
      <c r="EX321" s="214"/>
      <c r="EY321" s="214"/>
      <c r="EZ321" s="214"/>
      <c r="FA321" s="214"/>
      <c r="FB321" s="214"/>
      <c r="FC321" s="214"/>
      <c r="FD321" s="214"/>
      <c r="FE321" s="214"/>
      <c r="FF321" s="214"/>
      <c r="FG321" s="214"/>
      <c r="FH321" s="214"/>
      <c r="FI321" s="214"/>
      <c r="FJ321" s="214"/>
      <c r="FK321" s="214"/>
      <c r="FL321" s="214"/>
      <c r="FM321" s="214"/>
    </row>
    <row r="322" spans="2:169" x14ac:dyDescent="0.25">
      <c r="B322" s="214"/>
      <c r="C322" s="214"/>
      <c r="D322" s="214"/>
      <c r="E322" s="214"/>
      <c r="F322" s="214"/>
      <c r="G322" s="214"/>
      <c r="H322" s="214"/>
      <c r="I322" s="214"/>
      <c r="J322" s="214"/>
      <c r="K322" s="214"/>
      <c r="L322" s="214"/>
      <c r="M322" s="214"/>
      <c r="N322" s="214"/>
      <c r="O322" s="214"/>
      <c r="P322" s="214"/>
      <c r="Q322" s="214"/>
      <c r="R322" s="214"/>
      <c r="S322" s="214"/>
      <c r="T322" s="214"/>
      <c r="U322" s="214"/>
      <c r="V322" s="214"/>
      <c r="W322" s="214"/>
      <c r="X322" s="214"/>
      <c r="Y322" s="214"/>
      <c r="Z322" s="214"/>
      <c r="AA322" s="214"/>
      <c r="AB322" s="214"/>
      <c r="AC322" s="214"/>
      <c r="AD322" s="214"/>
      <c r="AE322" s="214"/>
      <c r="AF322" s="214"/>
      <c r="AG322" s="214"/>
      <c r="AH322" s="214"/>
      <c r="AI322" s="214"/>
      <c r="AJ322" s="214"/>
      <c r="AK322" s="214"/>
      <c r="AL322" s="214"/>
      <c r="AM322" s="214"/>
      <c r="AN322" s="214"/>
      <c r="AO322" s="214"/>
      <c r="AP322" s="214"/>
      <c r="AQ322" s="214"/>
      <c r="AR322" s="214"/>
      <c r="AS322" s="214"/>
      <c r="AT322" s="214"/>
      <c r="AU322" s="214"/>
      <c r="AV322" s="214"/>
      <c r="AW322" s="214"/>
      <c r="AX322" s="214"/>
      <c r="AY322" s="214"/>
      <c r="AZ322" s="214"/>
      <c r="BA322" s="214"/>
      <c r="BB322" s="214"/>
      <c r="BC322" s="214"/>
      <c r="BD322" s="214"/>
      <c r="BE322" s="214"/>
      <c r="BF322" s="214"/>
      <c r="BG322" s="214"/>
      <c r="BH322" s="214"/>
      <c r="BI322" s="214"/>
      <c r="BJ322" s="214"/>
      <c r="BK322" s="214"/>
      <c r="BL322" s="214"/>
      <c r="BM322" s="214"/>
      <c r="BN322" s="214"/>
      <c r="BO322" s="214"/>
      <c r="BP322" s="214"/>
      <c r="BQ322" s="214"/>
      <c r="BR322" s="214"/>
      <c r="BS322" s="214"/>
      <c r="BT322" s="214"/>
      <c r="BU322" s="214"/>
      <c r="BV322" s="214"/>
      <c r="BW322" s="214"/>
      <c r="BX322" s="214"/>
      <c r="BY322" s="214"/>
      <c r="BZ322" s="214"/>
      <c r="CA322" s="214"/>
      <c r="CB322" s="214"/>
      <c r="CC322" s="214"/>
      <c r="CD322" s="214"/>
      <c r="CE322" s="214"/>
      <c r="CF322" s="214"/>
      <c r="CG322" s="214"/>
      <c r="CH322" s="214"/>
      <c r="CI322" s="214"/>
      <c r="CJ322" s="214"/>
      <c r="CK322" s="214"/>
      <c r="CL322" s="214"/>
      <c r="CM322" s="214"/>
      <c r="CN322" s="214"/>
      <c r="CO322" s="214"/>
      <c r="CP322" s="214"/>
      <c r="CQ322" s="214"/>
      <c r="CR322" s="214"/>
      <c r="CS322" s="214"/>
      <c r="CT322" s="214"/>
      <c r="CU322" s="214"/>
      <c r="CV322" s="214"/>
      <c r="CW322" s="214"/>
      <c r="CX322" s="214"/>
      <c r="CY322" s="214"/>
      <c r="CZ322" s="214"/>
      <c r="DA322" s="214"/>
      <c r="DB322" s="214"/>
      <c r="DC322" s="214"/>
      <c r="DD322" s="214"/>
      <c r="DE322" s="214"/>
      <c r="DF322" s="214"/>
      <c r="DG322" s="214"/>
      <c r="DH322" s="214"/>
      <c r="DI322" s="214"/>
      <c r="DJ322" s="214"/>
      <c r="DK322" s="214"/>
      <c r="DL322" s="214"/>
      <c r="DM322" s="214"/>
      <c r="DN322" s="214"/>
      <c r="DO322" s="214"/>
      <c r="DP322" s="214"/>
      <c r="DQ322" s="214"/>
      <c r="DR322" s="214"/>
      <c r="DS322" s="214"/>
      <c r="DT322" s="214"/>
      <c r="DU322" s="214"/>
      <c r="DV322" s="214"/>
      <c r="DW322" s="214"/>
      <c r="DX322" s="214"/>
      <c r="DY322" s="214"/>
      <c r="DZ322" s="214"/>
      <c r="EA322" s="214"/>
      <c r="EB322" s="214"/>
      <c r="EC322" s="214"/>
      <c r="ED322" s="214"/>
      <c r="EE322" s="214"/>
      <c r="EF322" s="214"/>
      <c r="EG322" s="214"/>
      <c r="EH322" s="214"/>
      <c r="EI322" s="214"/>
      <c r="EJ322" s="214"/>
      <c r="EK322" s="214"/>
      <c r="EL322" s="214"/>
      <c r="EM322" s="214"/>
      <c r="EN322" s="214"/>
      <c r="EO322" s="214"/>
      <c r="EP322" s="214"/>
      <c r="EQ322" s="214"/>
      <c r="ER322" s="214"/>
      <c r="ES322" s="214"/>
      <c r="ET322" s="214"/>
      <c r="EU322" s="214"/>
      <c r="EV322" s="214"/>
      <c r="EW322" s="214"/>
      <c r="EX322" s="214"/>
      <c r="EY322" s="214"/>
      <c r="EZ322" s="214"/>
      <c r="FA322" s="214"/>
      <c r="FB322" s="214"/>
      <c r="FC322" s="214"/>
      <c r="FD322" s="214"/>
      <c r="FE322" s="214"/>
      <c r="FF322" s="214"/>
      <c r="FG322" s="214"/>
      <c r="FH322" s="214"/>
      <c r="FI322" s="214"/>
      <c r="FJ322" s="214"/>
      <c r="FK322" s="214"/>
      <c r="FL322" s="214"/>
      <c r="FM322" s="214"/>
    </row>
    <row r="323" spans="2:169" x14ac:dyDescent="0.25">
      <c r="B323" s="214"/>
      <c r="C323" s="214"/>
      <c r="D323" s="214"/>
      <c r="E323" s="214"/>
      <c r="F323" s="214"/>
      <c r="G323" s="214"/>
      <c r="H323" s="214"/>
      <c r="I323" s="214"/>
      <c r="J323" s="214"/>
      <c r="K323" s="214"/>
      <c r="L323" s="214"/>
      <c r="M323" s="214"/>
      <c r="N323" s="214"/>
      <c r="O323" s="214"/>
      <c r="P323" s="214"/>
      <c r="Q323" s="214"/>
      <c r="R323" s="214"/>
      <c r="S323" s="214"/>
      <c r="T323" s="214"/>
      <c r="U323" s="214"/>
      <c r="V323" s="214"/>
      <c r="W323" s="214"/>
      <c r="X323" s="214"/>
      <c r="Y323" s="214"/>
      <c r="Z323" s="214"/>
      <c r="AA323" s="214"/>
      <c r="AB323" s="214"/>
      <c r="AC323" s="214"/>
      <c r="AD323" s="214"/>
      <c r="AE323" s="214"/>
      <c r="AF323" s="214"/>
      <c r="AG323" s="214"/>
      <c r="AH323" s="214"/>
      <c r="AI323" s="214"/>
      <c r="AJ323" s="214"/>
      <c r="AK323" s="214"/>
      <c r="AL323" s="214"/>
      <c r="AM323" s="214"/>
      <c r="AN323" s="214"/>
      <c r="AO323" s="214"/>
      <c r="AP323" s="214"/>
      <c r="AQ323" s="214"/>
      <c r="AR323" s="214"/>
      <c r="AS323" s="214"/>
      <c r="AT323" s="214"/>
      <c r="AU323" s="214"/>
      <c r="AV323" s="214"/>
      <c r="AW323" s="214"/>
      <c r="AX323" s="214"/>
      <c r="AY323" s="214"/>
      <c r="AZ323" s="214"/>
      <c r="BA323" s="214"/>
      <c r="BB323" s="214"/>
      <c r="BC323" s="214"/>
      <c r="BD323" s="214"/>
      <c r="BE323" s="214"/>
      <c r="BF323" s="214"/>
      <c r="BG323" s="214"/>
      <c r="BH323" s="214"/>
      <c r="BI323" s="214"/>
      <c r="BJ323" s="214"/>
      <c r="BK323" s="214"/>
      <c r="BL323" s="214"/>
      <c r="BM323" s="214"/>
      <c r="BN323" s="214"/>
      <c r="BO323" s="214"/>
      <c r="BP323" s="214"/>
      <c r="BQ323" s="214"/>
      <c r="BR323" s="214"/>
      <c r="BS323" s="214"/>
      <c r="BT323" s="214"/>
      <c r="BU323" s="214"/>
      <c r="BV323" s="214"/>
      <c r="BW323" s="214"/>
      <c r="BX323" s="214"/>
      <c r="BY323" s="214"/>
      <c r="BZ323" s="214"/>
      <c r="CA323" s="214"/>
      <c r="CB323" s="214"/>
      <c r="CC323" s="214"/>
      <c r="CD323" s="214"/>
      <c r="CE323" s="214"/>
      <c r="CF323" s="214"/>
      <c r="CG323" s="214"/>
      <c r="CH323" s="214"/>
      <c r="CI323" s="214"/>
      <c r="CJ323" s="214"/>
      <c r="CK323" s="214"/>
      <c r="CL323" s="214"/>
      <c r="CM323" s="214"/>
      <c r="CN323" s="214"/>
      <c r="CO323" s="214"/>
      <c r="CP323" s="214"/>
      <c r="CQ323" s="214"/>
      <c r="CR323" s="214"/>
      <c r="CS323" s="214"/>
      <c r="CT323" s="214"/>
      <c r="CU323" s="214"/>
      <c r="CV323" s="214"/>
      <c r="CW323" s="214"/>
      <c r="CX323" s="214"/>
      <c r="CY323" s="214"/>
      <c r="CZ323" s="214"/>
      <c r="DA323" s="214"/>
      <c r="DB323" s="214"/>
      <c r="DC323" s="214"/>
      <c r="DD323" s="214"/>
      <c r="DE323" s="214"/>
      <c r="DF323" s="214"/>
      <c r="DG323" s="214"/>
      <c r="DH323" s="214"/>
      <c r="DI323" s="214"/>
      <c r="DJ323" s="214"/>
      <c r="DK323" s="214"/>
      <c r="DL323" s="214"/>
      <c r="DM323" s="214"/>
      <c r="DN323" s="214"/>
      <c r="DO323" s="214"/>
      <c r="DP323" s="214"/>
      <c r="DQ323" s="214"/>
      <c r="DR323" s="214"/>
      <c r="DS323" s="214"/>
      <c r="DT323" s="214"/>
      <c r="DU323" s="214"/>
      <c r="DV323" s="214"/>
      <c r="DW323" s="214"/>
      <c r="DX323" s="214"/>
      <c r="DY323" s="214"/>
      <c r="DZ323" s="214"/>
      <c r="EA323" s="214"/>
      <c r="EB323" s="214"/>
      <c r="EC323" s="214"/>
      <c r="ED323" s="214"/>
      <c r="EE323" s="214"/>
      <c r="EF323" s="214"/>
      <c r="EG323" s="214"/>
      <c r="EH323" s="214"/>
      <c r="EI323" s="214"/>
      <c r="EJ323" s="214"/>
      <c r="EK323" s="214"/>
      <c r="EL323" s="214"/>
      <c r="EM323" s="214"/>
      <c r="EN323" s="214"/>
      <c r="EO323" s="214"/>
      <c r="EP323" s="214"/>
      <c r="EQ323" s="214"/>
      <c r="ER323" s="214"/>
      <c r="ES323" s="214"/>
      <c r="ET323" s="214"/>
      <c r="EU323" s="214"/>
      <c r="EV323" s="214"/>
      <c r="EW323" s="214"/>
      <c r="EX323" s="214"/>
      <c r="EY323" s="214"/>
      <c r="EZ323" s="214"/>
      <c r="FA323" s="214"/>
      <c r="FB323" s="214"/>
      <c r="FC323" s="214"/>
      <c r="FD323" s="214"/>
      <c r="FE323" s="214"/>
      <c r="FF323" s="214"/>
      <c r="FG323" s="214"/>
      <c r="FH323" s="214"/>
      <c r="FI323" s="214"/>
      <c r="FJ323" s="214"/>
      <c r="FK323" s="214"/>
      <c r="FL323" s="214"/>
      <c r="FM323" s="214"/>
    </row>
    <row r="324" spans="2:169" x14ac:dyDescent="0.25">
      <c r="B324" s="214"/>
      <c r="C324" s="214"/>
      <c r="D324" s="214"/>
      <c r="E324" s="214"/>
      <c r="F324" s="214"/>
      <c r="G324" s="214"/>
      <c r="H324" s="214"/>
      <c r="I324" s="214"/>
      <c r="J324" s="214"/>
      <c r="K324" s="214"/>
      <c r="L324" s="214"/>
      <c r="M324" s="214"/>
      <c r="N324" s="214"/>
      <c r="O324" s="214"/>
      <c r="P324" s="214"/>
      <c r="Q324" s="214"/>
      <c r="R324" s="214"/>
      <c r="S324" s="214"/>
      <c r="T324" s="214"/>
      <c r="U324" s="214"/>
      <c r="V324" s="214"/>
      <c r="W324" s="214"/>
      <c r="X324" s="214"/>
      <c r="Y324" s="214"/>
      <c r="Z324" s="214"/>
      <c r="AA324" s="214"/>
      <c r="AB324" s="214"/>
      <c r="AC324" s="214"/>
      <c r="AD324" s="214"/>
      <c r="AE324" s="214"/>
      <c r="AF324" s="214"/>
      <c r="AG324" s="214"/>
      <c r="AH324" s="214"/>
      <c r="AI324" s="214"/>
      <c r="AJ324" s="214"/>
      <c r="AK324" s="214"/>
      <c r="AL324" s="214"/>
      <c r="AM324" s="214"/>
      <c r="AN324" s="214"/>
      <c r="AO324" s="214"/>
      <c r="AP324" s="214"/>
      <c r="AQ324" s="214"/>
      <c r="AR324" s="214"/>
      <c r="AS324" s="214"/>
      <c r="AT324" s="214"/>
      <c r="AU324" s="214"/>
      <c r="AV324" s="214"/>
      <c r="AW324" s="214"/>
      <c r="AX324" s="214"/>
      <c r="AY324" s="214"/>
      <c r="AZ324" s="214"/>
      <c r="BA324" s="214"/>
      <c r="BB324" s="214"/>
      <c r="BC324" s="214"/>
      <c r="BD324" s="214"/>
      <c r="BE324" s="214"/>
      <c r="BF324" s="214"/>
      <c r="BG324" s="214"/>
      <c r="BH324" s="214"/>
      <c r="BI324" s="214"/>
      <c r="BJ324" s="214"/>
      <c r="BK324" s="214"/>
      <c r="BL324" s="214"/>
      <c r="BM324" s="214"/>
      <c r="BN324" s="214"/>
      <c r="BO324" s="214"/>
      <c r="BP324" s="214"/>
      <c r="BQ324" s="214"/>
      <c r="BR324" s="214"/>
      <c r="BS324" s="214"/>
      <c r="BT324" s="214"/>
      <c r="BU324" s="214"/>
      <c r="BV324" s="214"/>
      <c r="BW324" s="214"/>
      <c r="BX324" s="214"/>
      <c r="BY324" s="214"/>
      <c r="BZ324" s="214"/>
      <c r="CA324" s="214"/>
      <c r="CB324" s="214"/>
      <c r="CC324" s="214"/>
      <c r="CD324" s="214"/>
      <c r="CE324" s="214"/>
      <c r="CF324" s="214"/>
      <c r="CG324" s="214"/>
      <c r="CH324" s="214"/>
      <c r="CI324" s="214"/>
      <c r="CJ324" s="214"/>
      <c r="CK324" s="214"/>
      <c r="CL324" s="214"/>
      <c r="CM324" s="214"/>
      <c r="CN324" s="214"/>
      <c r="CO324" s="214"/>
      <c r="CP324" s="214"/>
      <c r="CQ324" s="214"/>
      <c r="CR324" s="214"/>
      <c r="CS324" s="214"/>
      <c r="CT324" s="214"/>
      <c r="CU324" s="214"/>
      <c r="CV324" s="214"/>
      <c r="CW324" s="214"/>
      <c r="CX324" s="214"/>
      <c r="CY324" s="214"/>
      <c r="CZ324" s="214"/>
      <c r="DA324" s="214"/>
      <c r="DB324" s="214"/>
      <c r="DC324" s="214"/>
      <c r="DD324" s="214"/>
      <c r="DE324" s="214"/>
      <c r="DF324" s="214"/>
      <c r="DG324" s="214"/>
      <c r="DH324" s="214"/>
      <c r="DI324" s="214"/>
      <c r="DJ324" s="214"/>
      <c r="DK324" s="214"/>
      <c r="DL324" s="214"/>
      <c r="DM324" s="214"/>
      <c r="DN324" s="214"/>
      <c r="DO324" s="214"/>
      <c r="DP324" s="214"/>
      <c r="DQ324" s="214"/>
      <c r="DR324" s="214"/>
      <c r="DS324" s="214"/>
      <c r="DT324" s="214"/>
      <c r="DU324" s="214"/>
      <c r="DV324" s="214"/>
      <c r="DW324" s="214"/>
      <c r="DX324" s="214"/>
      <c r="DY324" s="214"/>
      <c r="DZ324" s="214"/>
      <c r="EA324" s="214"/>
      <c r="EB324" s="214"/>
      <c r="EC324" s="214"/>
      <c r="ED324" s="214"/>
      <c r="EE324" s="214"/>
      <c r="EF324" s="214"/>
      <c r="EG324" s="214"/>
      <c r="EH324" s="214"/>
      <c r="EI324" s="214"/>
      <c r="EJ324" s="214"/>
      <c r="EK324" s="214"/>
      <c r="EL324" s="214"/>
      <c r="EM324" s="214"/>
      <c r="EN324" s="214"/>
      <c r="EO324" s="214"/>
      <c r="EP324" s="214"/>
      <c r="EQ324" s="214"/>
      <c r="ER324" s="214"/>
      <c r="ES324" s="214"/>
      <c r="ET324" s="214"/>
      <c r="EU324" s="214"/>
      <c r="EV324" s="214"/>
      <c r="EW324" s="214"/>
      <c r="EX324" s="214"/>
      <c r="EY324" s="214"/>
      <c r="EZ324" s="214"/>
      <c r="FA324" s="214"/>
      <c r="FB324" s="214"/>
      <c r="FC324" s="214"/>
      <c r="FD324" s="214"/>
      <c r="FE324" s="214"/>
      <c r="FF324" s="214"/>
      <c r="FG324" s="214"/>
      <c r="FH324" s="214"/>
      <c r="FI324" s="214"/>
      <c r="FJ324" s="214"/>
      <c r="FK324" s="214"/>
      <c r="FL324" s="214"/>
      <c r="FM324" s="214"/>
    </row>
    <row r="325" spans="2:169" x14ac:dyDescent="0.25">
      <c r="B325" s="214"/>
      <c r="C325" s="214"/>
      <c r="D325" s="214"/>
      <c r="E325" s="214"/>
      <c r="F325" s="214"/>
      <c r="G325" s="214"/>
      <c r="H325" s="214"/>
      <c r="I325" s="214"/>
      <c r="J325" s="214"/>
      <c r="K325" s="214"/>
      <c r="L325" s="214"/>
      <c r="M325" s="214"/>
      <c r="N325" s="214"/>
      <c r="O325" s="214"/>
      <c r="P325" s="214"/>
      <c r="Q325" s="214"/>
      <c r="R325" s="214"/>
      <c r="S325" s="214"/>
      <c r="T325" s="214"/>
      <c r="U325" s="214"/>
      <c r="V325" s="214"/>
      <c r="W325" s="214"/>
      <c r="X325" s="214"/>
      <c r="Y325" s="214"/>
      <c r="Z325" s="214"/>
      <c r="AA325" s="214"/>
      <c r="AB325" s="214"/>
      <c r="AC325" s="214"/>
      <c r="AD325" s="214"/>
      <c r="AE325" s="214"/>
      <c r="AF325" s="214"/>
      <c r="AG325" s="214"/>
      <c r="AH325" s="214"/>
      <c r="AI325" s="214"/>
      <c r="AJ325" s="214"/>
      <c r="AK325" s="214"/>
      <c r="AL325" s="214"/>
      <c r="AM325" s="214"/>
      <c r="AN325" s="214"/>
      <c r="AO325" s="214"/>
      <c r="AP325" s="214"/>
      <c r="AQ325" s="214"/>
      <c r="AR325" s="214"/>
      <c r="AS325" s="214"/>
      <c r="AT325" s="214"/>
      <c r="AU325" s="214"/>
      <c r="AV325" s="214"/>
      <c r="AW325" s="214"/>
      <c r="AX325" s="214"/>
      <c r="AY325" s="214"/>
      <c r="AZ325" s="214"/>
      <c r="BA325" s="214"/>
      <c r="BB325" s="214"/>
      <c r="BC325" s="214"/>
      <c r="BD325" s="214"/>
      <c r="BE325" s="214"/>
      <c r="BF325" s="214"/>
      <c r="BG325" s="214"/>
      <c r="BH325" s="214"/>
      <c r="BI325" s="214"/>
      <c r="BJ325" s="214"/>
      <c r="BK325" s="214"/>
      <c r="BL325" s="214"/>
      <c r="BM325" s="214"/>
      <c r="BN325" s="214"/>
      <c r="BO325" s="214"/>
      <c r="BP325" s="214"/>
      <c r="BQ325" s="214"/>
      <c r="BR325" s="214"/>
      <c r="BS325" s="214"/>
      <c r="BT325" s="214"/>
      <c r="BU325" s="214"/>
      <c r="BV325" s="214"/>
      <c r="BW325" s="214"/>
      <c r="BX325" s="214"/>
      <c r="BY325" s="214"/>
      <c r="BZ325" s="214"/>
      <c r="CA325" s="214"/>
      <c r="CB325" s="214"/>
      <c r="CC325" s="214"/>
      <c r="CD325" s="214"/>
      <c r="CE325" s="214"/>
      <c r="CF325" s="214"/>
      <c r="CG325" s="214"/>
      <c r="CH325" s="214"/>
      <c r="CI325" s="214"/>
      <c r="CJ325" s="214"/>
      <c r="CK325" s="214"/>
      <c r="CL325" s="214"/>
      <c r="CM325" s="214"/>
      <c r="CN325" s="214"/>
      <c r="CO325" s="214"/>
      <c r="CP325" s="214"/>
      <c r="CQ325" s="214"/>
      <c r="CR325" s="214"/>
      <c r="CS325" s="214"/>
      <c r="CT325" s="214"/>
      <c r="CU325" s="214"/>
      <c r="CV325" s="214"/>
      <c r="CW325" s="214"/>
      <c r="CX325" s="214"/>
      <c r="CY325" s="214"/>
      <c r="CZ325" s="214"/>
      <c r="DA325" s="214"/>
      <c r="DB325" s="214"/>
      <c r="DC325" s="214"/>
      <c r="DD325" s="214"/>
      <c r="DE325" s="214"/>
      <c r="DF325" s="214"/>
      <c r="DG325" s="214"/>
      <c r="DH325" s="214"/>
      <c r="DI325" s="214"/>
      <c r="DJ325" s="214"/>
      <c r="DK325" s="214"/>
      <c r="DL325" s="214"/>
      <c r="DM325" s="214"/>
      <c r="DN325" s="214"/>
      <c r="DO325" s="214"/>
      <c r="DP325" s="214"/>
      <c r="DQ325" s="214"/>
      <c r="DR325" s="214"/>
      <c r="DS325" s="214"/>
      <c r="DT325" s="214"/>
      <c r="DU325" s="214"/>
      <c r="DV325" s="214"/>
      <c r="DW325" s="214"/>
      <c r="DX325" s="214"/>
      <c r="DY325" s="214"/>
      <c r="DZ325" s="214"/>
      <c r="EA325" s="214"/>
      <c r="EB325" s="214"/>
      <c r="EC325" s="214"/>
      <c r="ED325" s="214"/>
      <c r="EE325" s="214"/>
      <c r="EF325" s="214"/>
      <c r="EG325" s="214"/>
      <c r="EH325" s="214"/>
      <c r="EI325" s="214"/>
      <c r="EJ325" s="214"/>
      <c r="EK325" s="214"/>
      <c r="EL325" s="214"/>
      <c r="EM325" s="214"/>
      <c r="EN325" s="214"/>
      <c r="EO325" s="214"/>
      <c r="EP325" s="214"/>
      <c r="EQ325" s="214"/>
      <c r="ER325" s="214"/>
      <c r="ES325" s="214"/>
      <c r="ET325" s="214"/>
      <c r="EU325" s="214"/>
      <c r="EV325" s="214"/>
      <c r="EW325" s="214"/>
      <c r="EX325" s="214"/>
      <c r="EY325" s="214"/>
      <c r="EZ325" s="214"/>
      <c r="FA325" s="214"/>
      <c r="FB325" s="214"/>
      <c r="FC325" s="214"/>
      <c r="FD325" s="214"/>
      <c r="FE325" s="214"/>
      <c r="FF325" s="214"/>
      <c r="FG325" s="214"/>
      <c r="FH325" s="214"/>
      <c r="FI325" s="214"/>
      <c r="FJ325" s="214"/>
      <c r="FK325" s="214"/>
      <c r="FL325" s="214"/>
      <c r="FM325" s="214"/>
    </row>
    <row r="326" spans="2:169" x14ac:dyDescent="0.25">
      <c r="B326" s="214"/>
      <c r="C326" s="214"/>
      <c r="D326" s="214"/>
      <c r="E326" s="214"/>
      <c r="F326" s="214"/>
      <c r="G326" s="214"/>
      <c r="H326" s="214"/>
      <c r="I326" s="214"/>
      <c r="J326" s="214"/>
      <c r="K326" s="214"/>
      <c r="L326" s="214"/>
      <c r="M326" s="214"/>
      <c r="N326" s="214"/>
      <c r="O326" s="214"/>
      <c r="P326" s="214"/>
      <c r="Q326" s="214"/>
      <c r="R326" s="214"/>
      <c r="S326" s="214"/>
      <c r="T326" s="214"/>
      <c r="U326" s="214"/>
      <c r="V326" s="214"/>
      <c r="W326" s="214"/>
      <c r="X326" s="214"/>
      <c r="Y326" s="214"/>
      <c r="Z326" s="214"/>
      <c r="AA326" s="214"/>
      <c r="AB326" s="214"/>
      <c r="AC326" s="214"/>
      <c r="AD326" s="214"/>
      <c r="AE326" s="214"/>
      <c r="AF326" s="214"/>
      <c r="AG326" s="214"/>
      <c r="AH326" s="214"/>
      <c r="AI326" s="214"/>
      <c r="AJ326" s="214"/>
      <c r="AK326" s="214"/>
      <c r="AL326" s="214"/>
      <c r="AM326" s="214"/>
      <c r="AN326" s="214"/>
      <c r="AO326" s="214"/>
      <c r="AP326" s="214"/>
      <c r="AQ326" s="214"/>
      <c r="AR326" s="214"/>
      <c r="AS326" s="214"/>
      <c r="AT326" s="214"/>
      <c r="AU326" s="214"/>
      <c r="AV326" s="214"/>
      <c r="AW326" s="214"/>
      <c r="AX326" s="214"/>
      <c r="AY326" s="214"/>
      <c r="AZ326" s="214"/>
      <c r="BA326" s="214"/>
      <c r="BB326" s="214"/>
      <c r="BC326" s="214"/>
      <c r="BD326" s="214"/>
      <c r="BE326" s="214"/>
      <c r="BF326" s="214"/>
      <c r="BG326" s="214"/>
      <c r="BH326" s="214"/>
      <c r="BI326" s="214"/>
      <c r="BJ326" s="214"/>
      <c r="BK326" s="214"/>
      <c r="BL326" s="214"/>
      <c r="BM326" s="214"/>
      <c r="BN326" s="214"/>
      <c r="BO326" s="214"/>
      <c r="BP326" s="214"/>
      <c r="BQ326" s="214"/>
      <c r="BR326" s="214"/>
      <c r="BS326" s="214"/>
      <c r="BT326" s="214"/>
      <c r="BU326" s="214"/>
      <c r="BV326" s="214"/>
      <c r="BW326" s="214"/>
      <c r="BX326" s="214"/>
      <c r="BY326" s="214"/>
      <c r="BZ326" s="214"/>
      <c r="CA326" s="214"/>
      <c r="CB326" s="214"/>
      <c r="CC326" s="214"/>
      <c r="CD326" s="214"/>
      <c r="CE326" s="214"/>
      <c r="CF326" s="214"/>
      <c r="CG326" s="214"/>
      <c r="CH326" s="214"/>
      <c r="CI326" s="214"/>
      <c r="CJ326" s="214"/>
      <c r="CK326" s="214"/>
      <c r="CL326" s="214"/>
      <c r="CM326" s="214"/>
      <c r="CN326" s="214"/>
      <c r="CO326" s="214"/>
      <c r="CP326" s="214"/>
      <c r="CQ326" s="214"/>
      <c r="CR326" s="214"/>
      <c r="CS326" s="214"/>
      <c r="CT326" s="214"/>
      <c r="CU326" s="214"/>
      <c r="CV326" s="214"/>
      <c r="CW326" s="214"/>
      <c r="CX326" s="214"/>
      <c r="CY326" s="214"/>
      <c r="CZ326" s="214"/>
      <c r="DA326" s="214"/>
      <c r="DB326" s="214"/>
      <c r="DC326" s="214"/>
      <c r="DD326" s="214"/>
      <c r="DE326" s="214"/>
      <c r="DF326" s="214"/>
      <c r="DG326" s="214"/>
      <c r="DH326" s="214"/>
      <c r="DI326" s="214"/>
      <c r="DJ326" s="214"/>
      <c r="DK326" s="214"/>
      <c r="DL326" s="214"/>
      <c r="DM326" s="214"/>
      <c r="DN326" s="214"/>
      <c r="DO326" s="214"/>
      <c r="DP326" s="214"/>
      <c r="DQ326" s="214"/>
      <c r="DR326" s="214"/>
      <c r="DS326" s="214"/>
      <c r="DT326" s="214"/>
      <c r="DU326" s="214"/>
      <c r="DV326" s="214"/>
      <c r="DW326" s="214"/>
      <c r="DX326" s="214"/>
      <c r="DY326" s="214"/>
      <c r="DZ326" s="214"/>
      <c r="EA326" s="214"/>
      <c r="EB326" s="214"/>
      <c r="EC326" s="214"/>
      <c r="ED326" s="214"/>
      <c r="EE326" s="214"/>
      <c r="EF326" s="214"/>
      <c r="EG326" s="214"/>
      <c r="EH326" s="214"/>
      <c r="EI326" s="214"/>
      <c r="EJ326" s="214"/>
      <c r="EK326" s="214"/>
      <c r="EL326" s="214"/>
      <c r="EM326" s="214"/>
      <c r="EN326" s="214"/>
      <c r="EO326" s="214"/>
      <c r="EP326" s="214"/>
      <c r="EQ326" s="214"/>
      <c r="ER326" s="214"/>
      <c r="ES326" s="214"/>
      <c r="ET326" s="214"/>
      <c r="EU326" s="214"/>
      <c r="EV326" s="214"/>
      <c r="EW326" s="214"/>
      <c r="EX326" s="214"/>
      <c r="EY326" s="214"/>
      <c r="EZ326" s="214"/>
      <c r="FA326" s="214"/>
      <c r="FB326" s="214"/>
      <c r="FC326" s="214"/>
      <c r="FD326" s="214"/>
      <c r="FE326" s="214"/>
      <c r="FF326" s="214"/>
      <c r="FG326" s="214"/>
      <c r="FH326" s="214"/>
      <c r="FI326" s="214"/>
      <c r="FJ326" s="214"/>
      <c r="FK326" s="214"/>
      <c r="FL326" s="214"/>
      <c r="FM326" s="214"/>
    </row>
    <row r="327" spans="2:169" x14ac:dyDescent="0.25">
      <c r="B327" s="214"/>
      <c r="C327" s="214"/>
      <c r="D327" s="214"/>
      <c r="E327" s="214"/>
      <c r="F327" s="214"/>
      <c r="G327" s="214"/>
      <c r="H327" s="214"/>
      <c r="I327" s="214"/>
      <c r="J327" s="214"/>
      <c r="K327" s="214"/>
      <c r="L327" s="214"/>
      <c r="M327" s="214"/>
      <c r="N327" s="214"/>
      <c r="O327" s="214"/>
      <c r="P327" s="214"/>
      <c r="Q327" s="214"/>
      <c r="R327" s="214"/>
      <c r="S327" s="214"/>
      <c r="T327" s="214"/>
      <c r="U327" s="214"/>
      <c r="V327" s="214"/>
      <c r="W327" s="214"/>
      <c r="X327" s="214"/>
      <c r="Y327" s="214"/>
      <c r="Z327" s="214"/>
      <c r="AA327" s="214"/>
      <c r="AB327" s="214"/>
      <c r="AC327" s="214"/>
      <c r="AD327" s="214"/>
      <c r="AE327" s="214"/>
      <c r="AF327" s="214"/>
      <c r="AG327" s="214"/>
      <c r="AH327" s="214"/>
      <c r="AI327" s="214"/>
      <c r="AJ327" s="214"/>
      <c r="AK327" s="214"/>
      <c r="AL327" s="214"/>
      <c r="AM327" s="214"/>
      <c r="AN327" s="214"/>
      <c r="AO327" s="214"/>
      <c r="AP327" s="214"/>
      <c r="AQ327" s="214"/>
      <c r="AR327" s="214"/>
      <c r="AS327" s="214"/>
      <c r="AT327" s="214"/>
      <c r="AU327" s="214"/>
      <c r="AV327" s="214"/>
      <c r="AW327" s="214"/>
      <c r="AX327" s="214"/>
      <c r="AY327" s="214"/>
      <c r="AZ327" s="214"/>
      <c r="BA327" s="214"/>
      <c r="BB327" s="214"/>
      <c r="BC327" s="214"/>
      <c r="BD327" s="214"/>
      <c r="BE327" s="214"/>
      <c r="BF327" s="214"/>
      <c r="BG327" s="214"/>
      <c r="BH327" s="214"/>
      <c r="BI327" s="214"/>
      <c r="BJ327" s="214"/>
      <c r="BK327" s="214"/>
      <c r="BL327" s="214"/>
      <c r="BM327" s="214"/>
      <c r="BN327" s="214"/>
      <c r="BO327" s="214"/>
      <c r="BP327" s="214"/>
      <c r="BQ327" s="214"/>
      <c r="BR327" s="214"/>
      <c r="BS327" s="214"/>
      <c r="BT327" s="214"/>
      <c r="BU327" s="214"/>
      <c r="BV327" s="214"/>
      <c r="BW327" s="214"/>
      <c r="BX327" s="214"/>
      <c r="BY327" s="214"/>
      <c r="BZ327" s="214"/>
      <c r="CA327" s="214"/>
      <c r="CB327" s="214"/>
      <c r="CC327" s="214"/>
      <c r="CD327" s="214"/>
      <c r="CE327" s="214"/>
      <c r="CF327" s="214"/>
      <c r="CG327" s="214"/>
      <c r="CH327" s="214"/>
      <c r="CI327" s="214"/>
      <c r="CJ327" s="214"/>
      <c r="CK327" s="214"/>
      <c r="CL327" s="214"/>
      <c r="CM327" s="214"/>
      <c r="CN327" s="214"/>
      <c r="CO327" s="214"/>
      <c r="CP327" s="214"/>
      <c r="CQ327" s="214"/>
      <c r="CR327" s="214"/>
      <c r="CS327" s="214"/>
      <c r="CT327" s="214"/>
      <c r="CU327" s="214"/>
      <c r="CV327" s="214"/>
      <c r="CW327" s="214"/>
      <c r="CX327" s="214"/>
      <c r="CY327" s="214"/>
      <c r="CZ327" s="214"/>
      <c r="DA327" s="214"/>
      <c r="DB327" s="214"/>
      <c r="DC327" s="214"/>
      <c r="DD327" s="214"/>
      <c r="DE327" s="214"/>
      <c r="DF327" s="214"/>
      <c r="DG327" s="214"/>
      <c r="DH327" s="214"/>
      <c r="DI327" s="214"/>
      <c r="DJ327" s="214"/>
      <c r="DK327" s="214"/>
      <c r="DL327" s="214"/>
      <c r="DM327" s="214"/>
      <c r="DN327" s="214"/>
      <c r="DO327" s="214"/>
      <c r="DP327" s="214"/>
      <c r="DQ327" s="214"/>
      <c r="DR327" s="214"/>
      <c r="DS327" s="214"/>
      <c r="DT327" s="214"/>
      <c r="DU327" s="214"/>
      <c r="DV327" s="214"/>
      <c r="DW327" s="214"/>
      <c r="DX327" s="214"/>
      <c r="DY327" s="214"/>
      <c r="DZ327" s="214"/>
      <c r="EA327" s="214"/>
      <c r="EB327" s="214"/>
      <c r="EC327" s="214"/>
      <c r="ED327" s="214"/>
      <c r="EE327" s="214"/>
      <c r="EF327" s="214"/>
      <c r="EG327" s="214"/>
      <c r="EH327" s="214"/>
      <c r="EI327" s="214"/>
      <c r="EJ327" s="214"/>
      <c r="EK327" s="214"/>
      <c r="EL327" s="214"/>
      <c r="EM327" s="214"/>
      <c r="EN327" s="214"/>
      <c r="EO327" s="214"/>
      <c r="EP327" s="214"/>
      <c r="EQ327" s="214"/>
      <c r="ER327" s="214"/>
      <c r="ES327" s="214"/>
      <c r="ET327" s="214"/>
      <c r="EU327" s="214"/>
      <c r="EV327" s="214"/>
      <c r="EW327" s="214"/>
      <c r="EX327" s="214"/>
      <c r="EY327" s="214"/>
      <c r="EZ327" s="214"/>
      <c r="FA327" s="214"/>
      <c r="FB327" s="214"/>
      <c r="FC327" s="214"/>
      <c r="FD327" s="214"/>
      <c r="FE327" s="214"/>
      <c r="FF327" s="214"/>
      <c r="FG327" s="214"/>
      <c r="FH327" s="214"/>
      <c r="FI327" s="214"/>
      <c r="FJ327" s="214"/>
      <c r="FK327" s="214"/>
      <c r="FL327" s="214"/>
      <c r="FM327" s="214"/>
    </row>
    <row r="328" spans="2:169" x14ac:dyDescent="0.25">
      <c r="B328" s="214"/>
      <c r="C328" s="214"/>
      <c r="D328" s="214"/>
      <c r="E328" s="214"/>
      <c r="F328" s="214"/>
      <c r="G328" s="214"/>
      <c r="H328" s="214"/>
      <c r="I328" s="214"/>
      <c r="J328" s="214"/>
      <c r="K328" s="214"/>
      <c r="L328" s="214"/>
      <c r="M328" s="214"/>
      <c r="N328" s="214"/>
      <c r="O328" s="214"/>
      <c r="P328" s="214"/>
      <c r="Q328" s="214"/>
      <c r="R328" s="214"/>
      <c r="S328" s="214"/>
      <c r="T328" s="214"/>
      <c r="U328" s="214"/>
      <c r="V328" s="214"/>
      <c r="W328" s="214"/>
      <c r="X328" s="214"/>
      <c r="Y328" s="214"/>
      <c r="Z328" s="214"/>
      <c r="AA328" s="214"/>
      <c r="AB328" s="214"/>
      <c r="AC328" s="214"/>
      <c r="AD328" s="214"/>
      <c r="AE328" s="214"/>
      <c r="AF328" s="214"/>
      <c r="AG328" s="214"/>
      <c r="AH328" s="214"/>
      <c r="AI328" s="214"/>
      <c r="AJ328" s="214"/>
      <c r="AK328" s="214"/>
      <c r="AL328" s="214"/>
      <c r="AM328" s="214"/>
      <c r="AN328" s="214"/>
      <c r="AO328" s="214"/>
      <c r="AP328" s="214"/>
      <c r="AQ328" s="214"/>
      <c r="AR328" s="214"/>
      <c r="AS328" s="214"/>
      <c r="AT328" s="214"/>
      <c r="AU328" s="214"/>
      <c r="AV328" s="214"/>
      <c r="AW328" s="214"/>
      <c r="AX328" s="214"/>
      <c r="AY328" s="214"/>
      <c r="AZ328" s="214"/>
      <c r="BA328" s="214"/>
      <c r="BB328" s="214"/>
      <c r="BC328" s="214"/>
      <c r="BD328" s="214"/>
      <c r="BE328" s="214"/>
      <c r="BF328" s="214"/>
      <c r="BG328" s="214"/>
      <c r="BH328" s="214"/>
      <c r="BI328" s="214"/>
      <c r="BJ328" s="214"/>
      <c r="BK328" s="214"/>
      <c r="BL328" s="214"/>
      <c r="BM328" s="214"/>
      <c r="BN328" s="214"/>
      <c r="BO328" s="214"/>
      <c r="BP328" s="214"/>
      <c r="BQ328" s="214"/>
      <c r="BR328" s="214"/>
      <c r="BS328" s="214"/>
      <c r="BT328" s="214"/>
      <c r="BU328" s="214"/>
      <c r="BV328" s="214"/>
      <c r="BW328" s="214"/>
      <c r="BX328" s="214"/>
      <c r="BY328" s="214"/>
      <c r="BZ328" s="214"/>
      <c r="CA328" s="214"/>
      <c r="CB328" s="214"/>
      <c r="CC328" s="214"/>
      <c r="CD328" s="214"/>
      <c r="CE328" s="214"/>
      <c r="CF328" s="214"/>
      <c r="CG328" s="214"/>
      <c r="CH328" s="214"/>
      <c r="CI328" s="214"/>
      <c r="CJ328" s="214"/>
      <c r="CK328" s="214"/>
      <c r="CL328" s="214"/>
      <c r="CM328" s="214"/>
      <c r="CN328" s="214"/>
      <c r="CO328" s="214"/>
      <c r="CP328" s="214"/>
      <c r="CQ328" s="214"/>
      <c r="CR328" s="214"/>
      <c r="CS328" s="214"/>
      <c r="CT328" s="214"/>
      <c r="CU328" s="214"/>
      <c r="CV328" s="214"/>
      <c r="CW328" s="214"/>
      <c r="CX328" s="214"/>
      <c r="CY328" s="214"/>
      <c r="CZ328" s="214"/>
      <c r="DA328" s="214"/>
      <c r="DB328" s="214"/>
      <c r="DC328" s="214"/>
      <c r="DD328" s="214"/>
      <c r="DE328" s="214"/>
      <c r="DF328" s="214"/>
      <c r="DG328" s="214"/>
      <c r="DH328" s="214"/>
      <c r="DI328" s="214"/>
      <c r="DJ328" s="214"/>
      <c r="DK328" s="214"/>
      <c r="DL328" s="214"/>
      <c r="DM328" s="214"/>
      <c r="DN328" s="214"/>
      <c r="DO328" s="214"/>
      <c r="DP328" s="214"/>
      <c r="DQ328" s="214"/>
      <c r="DR328" s="214"/>
      <c r="DS328" s="214"/>
      <c r="DT328" s="214"/>
      <c r="DU328" s="214"/>
      <c r="DV328" s="214"/>
      <c r="DW328" s="214"/>
      <c r="DX328" s="214"/>
      <c r="DY328" s="214"/>
      <c r="DZ328" s="214"/>
      <c r="EA328" s="214"/>
      <c r="EB328" s="214"/>
      <c r="EC328" s="214"/>
      <c r="ED328" s="214"/>
      <c r="EE328" s="214"/>
      <c r="EF328" s="214"/>
      <c r="EG328" s="214"/>
      <c r="EH328" s="214"/>
      <c r="EI328" s="214"/>
      <c r="EJ328" s="214"/>
      <c r="EK328" s="214"/>
      <c r="EL328" s="214"/>
      <c r="EM328" s="214"/>
      <c r="EN328" s="214"/>
      <c r="EO328" s="214"/>
      <c r="EP328" s="214"/>
      <c r="EQ328" s="214"/>
      <c r="ER328" s="214"/>
      <c r="ES328" s="214"/>
      <c r="ET328" s="214"/>
      <c r="EU328" s="214"/>
      <c r="EV328" s="214"/>
      <c r="EW328" s="214"/>
      <c r="EX328" s="214"/>
      <c r="EY328" s="214"/>
      <c r="EZ328" s="214"/>
      <c r="FA328" s="214"/>
      <c r="FB328" s="214"/>
      <c r="FC328" s="214"/>
      <c r="FD328" s="214"/>
      <c r="FE328" s="214"/>
      <c r="FF328" s="214"/>
      <c r="FG328" s="214"/>
      <c r="FH328" s="214"/>
      <c r="FI328" s="214"/>
      <c r="FJ328" s="214"/>
      <c r="FK328" s="214"/>
      <c r="FL328" s="214"/>
      <c r="FM328" s="214"/>
    </row>
    <row r="329" spans="2:169" x14ac:dyDescent="0.25">
      <c r="B329" s="214"/>
      <c r="C329" s="214"/>
      <c r="D329" s="214"/>
      <c r="E329" s="214"/>
      <c r="F329" s="214"/>
      <c r="G329" s="214"/>
      <c r="H329" s="214"/>
      <c r="I329" s="214"/>
      <c r="J329" s="214"/>
      <c r="K329" s="214"/>
      <c r="L329" s="214"/>
      <c r="M329" s="214"/>
      <c r="N329" s="214"/>
      <c r="O329" s="214"/>
      <c r="P329" s="214"/>
      <c r="Q329" s="214"/>
      <c r="R329" s="214"/>
      <c r="S329" s="214"/>
      <c r="T329" s="214"/>
      <c r="U329" s="214"/>
      <c r="V329" s="214"/>
      <c r="W329" s="214"/>
      <c r="X329" s="214"/>
      <c r="Y329" s="214"/>
      <c r="Z329" s="214"/>
      <c r="AA329" s="214"/>
      <c r="AB329" s="214"/>
      <c r="AC329" s="214"/>
      <c r="AD329" s="214"/>
      <c r="AE329" s="214"/>
      <c r="AF329" s="214"/>
      <c r="AG329" s="214"/>
      <c r="AH329" s="214"/>
      <c r="AI329" s="214"/>
      <c r="AJ329" s="214"/>
      <c r="AK329" s="214"/>
      <c r="AL329" s="214"/>
      <c r="AM329" s="214"/>
      <c r="AN329" s="214"/>
      <c r="AO329" s="214"/>
      <c r="AP329" s="214"/>
      <c r="AQ329" s="214"/>
      <c r="AR329" s="214"/>
      <c r="AS329" s="214"/>
      <c r="AT329" s="214"/>
      <c r="AU329" s="214"/>
      <c r="AV329" s="214"/>
      <c r="AW329" s="214"/>
      <c r="AX329" s="214"/>
      <c r="AY329" s="214"/>
      <c r="AZ329" s="214"/>
      <c r="BA329" s="214"/>
      <c r="BB329" s="214"/>
      <c r="BC329" s="214"/>
      <c r="BD329" s="214"/>
      <c r="BE329" s="214"/>
      <c r="BF329" s="214"/>
      <c r="BG329" s="214"/>
      <c r="BH329" s="214"/>
      <c r="BI329" s="214"/>
      <c r="BJ329" s="214"/>
      <c r="BK329" s="214"/>
      <c r="BL329" s="214"/>
      <c r="BM329" s="214"/>
      <c r="BN329" s="214"/>
      <c r="BO329" s="214"/>
      <c r="BP329" s="214"/>
      <c r="BQ329" s="214"/>
      <c r="BR329" s="214"/>
      <c r="BS329" s="214"/>
      <c r="BT329" s="214"/>
      <c r="BU329" s="214"/>
      <c r="BV329" s="214"/>
      <c r="BW329" s="214"/>
      <c r="BX329" s="214"/>
      <c r="BY329" s="214"/>
      <c r="BZ329" s="214"/>
      <c r="CA329" s="214"/>
      <c r="CB329" s="214"/>
      <c r="CC329" s="214"/>
      <c r="CD329" s="214"/>
      <c r="CE329" s="214"/>
      <c r="CF329" s="214"/>
      <c r="CG329" s="214"/>
      <c r="CH329" s="214"/>
      <c r="CI329" s="214"/>
      <c r="CJ329" s="214"/>
      <c r="CK329" s="214"/>
      <c r="CL329" s="214"/>
      <c r="CM329" s="214"/>
      <c r="CN329" s="214"/>
      <c r="CO329" s="214"/>
      <c r="CP329" s="214"/>
      <c r="CQ329" s="214"/>
      <c r="CR329" s="214"/>
      <c r="CS329" s="214"/>
      <c r="CT329" s="214"/>
      <c r="CU329" s="214"/>
      <c r="CV329" s="214"/>
      <c r="CW329" s="214"/>
      <c r="CX329" s="214"/>
      <c r="CY329" s="214"/>
      <c r="CZ329" s="214"/>
      <c r="DA329" s="214"/>
      <c r="DB329" s="214"/>
      <c r="DC329" s="214"/>
      <c r="DD329" s="214"/>
      <c r="DE329" s="214"/>
      <c r="DF329" s="214"/>
      <c r="DG329" s="214"/>
      <c r="DH329" s="214"/>
      <c r="DI329" s="214"/>
      <c r="DJ329" s="214"/>
      <c r="DK329" s="214"/>
      <c r="DL329" s="214"/>
      <c r="DM329" s="214"/>
      <c r="DN329" s="214"/>
      <c r="DO329" s="214"/>
      <c r="DP329" s="214"/>
      <c r="DQ329" s="214"/>
      <c r="DR329" s="214"/>
      <c r="DS329" s="214"/>
      <c r="DT329" s="214"/>
      <c r="DU329" s="214"/>
      <c r="DV329" s="214"/>
      <c r="DW329" s="214"/>
      <c r="DX329" s="214"/>
      <c r="DY329" s="214"/>
      <c r="DZ329" s="214"/>
      <c r="EA329" s="214"/>
      <c r="EB329" s="214"/>
      <c r="EC329" s="214"/>
      <c r="ED329" s="214"/>
      <c r="EE329" s="214"/>
      <c r="EF329" s="214"/>
      <c r="EG329" s="214"/>
      <c r="EH329" s="214"/>
      <c r="EI329" s="214"/>
      <c r="EJ329" s="214"/>
      <c r="EK329" s="214"/>
      <c r="EL329" s="214"/>
      <c r="EM329" s="214"/>
      <c r="EN329" s="214"/>
      <c r="EO329" s="214"/>
      <c r="EP329" s="214"/>
      <c r="EQ329" s="214"/>
      <c r="ER329" s="214"/>
      <c r="ES329" s="214"/>
      <c r="ET329" s="214"/>
      <c r="EU329" s="214"/>
      <c r="EV329" s="214"/>
      <c r="EW329" s="214"/>
      <c r="EX329" s="214"/>
      <c r="EY329" s="214"/>
      <c r="EZ329" s="214"/>
      <c r="FA329" s="214"/>
      <c r="FB329" s="214"/>
      <c r="FC329" s="214"/>
      <c r="FD329" s="214"/>
      <c r="FE329" s="214"/>
      <c r="FF329" s="214"/>
      <c r="FG329" s="214"/>
      <c r="FH329" s="214"/>
      <c r="FI329" s="214"/>
      <c r="FJ329" s="214"/>
      <c r="FK329" s="214"/>
      <c r="FL329" s="214"/>
      <c r="FM329" s="214"/>
    </row>
    <row r="330" spans="2:169" x14ac:dyDescent="0.25">
      <c r="B330" s="214"/>
      <c r="C330" s="214"/>
      <c r="D330" s="214"/>
      <c r="E330" s="214"/>
      <c r="F330" s="214"/>
      <c r="G330" s="214"/>
      <c r="H330" s="214"/>
      <c r="I330" s="214"/>
      <c r="J330" s="214"/>
      <c r="K330" s="214"/>
      <c r="L330" s="214"/>
      <c r="M330" s="214"/>
      <c r="N330" s="214"/>
      <c r="O330" s="214"/>
      <c r="P330" s="214"/>
      <c r="Q330" s="214"/>
      <c r="R330" s="214"/>
      <c r="S330" s="214"/>
      <c r="T330" s="214"/>
      <c r="U330" s="214"/>
      <c r="V330" s="214"/>
      <c r="W330" s="214"/>
      <c r="X330" s="214"/>
      <c r="Y330" s="214"/>
      <c r="Z330" s="214"/>
      <c r="AA330" s="214"/>
      <c r="AB330" s="214"/>
      <c r="AC330" s="214"/>
      <c r="AD330" s="214"/>
      <c r="AE330" s="214"/>
      <c r="AF330" s="214"/>
      <c r="AG330" s="214"/>
      <c r="AH330" s="214"/>
      <c r="AI330" s="214"/>
      <c r="AJ330" s="214"/>
      <c r="AK330" s="214"/>
      <c r="AL330" s="214"/>
      <c r="AM330" s="214"/>
      <c r="AN330" s="214"/>
      <c r="AO330" s="214"/>
      <c r="AP330" s="214"/>
      <c r="AQ330" s="214"/>
      <c r="AR330" s="214"/>
      <c r="AS330" s="214"/>
      <c r="AT330" s="214"/>
      <c r="AU330" s="214"/>
      <c r="AV330" s="214"/>
      <c r="AW330" s="214"/>
      <c r="AX330" s="214"/>
      <c r="AY330" s="214"/>
      <c r="AZ330" s="214"/>
      <c r="BA330" s="214"/>
      <c r="BB330" s="214"/>
      <c r="BC330" s="214"/>
      <c r="BD330" s="214"/>
      <c r="BE330" s="214"/>
      <c r="BF330" s="214"/>
      <c r="BG330" s="214"/>
      <c r="BH330" s="214"/>
      <c r="BI330" s="214"/>
      <c r="BJ330" s="214"/>
      <c r="BK330" s="214"/>
      <c r="BL330" s="214"/>
      <c r="BM330" s="214"/>
      <c r="BN330" s="214"/>
      <c r="BO330" s="214"/>
      <c r="BP330" s="214"/>
      <c r="BQ330" s="214"/>
      <c r="BR330" s="214"/>
      <c r="BS330" s="214"/>
      <c r="BT330" s="214"/>
      <c r="BU330" s="214"/>
      <c r="BV330" s="214"/>
      <c r="BW330" s="214"/>
      <c r="BX330" s="214"/>
      <c r="BY330" s="214"/>
      <c r="BZ330" s="214"/>
      <c r="CA330" s="214"/>
      <c r="CB330" s="214"/>
      <c r="CC330" s="214"/>
      <c r="CD330" s="214"/>
      <c r="CE330" s="214"/>
      <c r="CF330" s="214"/>
      <c r="CG330" s="214"/>
      <c r="CH330" s="214"/>
      <c r="CI330" s="214"/>
      <c r="CJ330" s="214"/>
      <c r="CK330" s="214"/>
      <c r="CL330" s="214"/>
      <c r="CM330" s="214"/>
      <c r="CN330" s="214"/>
      <c r="CO330" s="214"/>
      <c r="CP330" s="214"/>
      <c r="CQ330" s="214"/>
      <c r="CR330" s="214"/>
      <c r="CS330" s="214"/>
      <c r="CT330" s="214"/>
      <c r="CU330" s="214"/>
      <c r="CV330" s="214"/>
      <c r="CW330" s="214"/>
      <c r="CX330" s="214"/>
      <c r="CY330" s="214"/>
      <c r="CZ330" s="214"/>
      <c r="DA330" s="214"/>
      <c r="DB330" s="214"/>
      <c r="DC330" s="214"/>
      <c r="DD330" s="214"/>
      <c r="DE330" s="214"/>
      <c r="DF330" s="214"/>
      <c r="DG330" s="214"/>
      <c r="DH330" s="214"/>
      <c r="DI330" s="214"/>
      <c r="DJ330" s="214"/>
      <c r="DK330" s="214"/>
      <c r="DL330" s="214"/>
      <c r="DM330" s="214"/>
      <c r="DN330" s="214"/>
      <c r="DO330" s="214"/>
      <c r="DP330" s="214"/>
      <c r="DQ330" s="214"/>
      <c r="DR330" s="214"/>
      <c r="DS330" s="214"/>
      <c r="DT330" s="214"/>
      <c r="DU330" s="214"/>
      <c r="DV330" s="214"/>
      <c r="DW330" s="214"/>
      <c r="DX330" s="214"/>
      <c r="DY330" s="214"/>
      <c r="DZ330" s="214"/>
      <c r="EA330" s="214"/>
      <c r="EB330" s="214"/>
      <c r="EC330" s="214"/>
      <c r="ED330" s="214"/>
      <c r="EE330" s="214"/>
      <c r="EF330" s="214"/>
      <c r="EG330" s="214"/>
      <c r="EH330" s="214"/>
      <c r="EI330" s="214"/>
      <c r="EJ330" s="214"/>
      <c r="EK330" s="214"/>
      <c r="EL330" s="214"/>
      <c r="EM330" s="214"/>
      <c r="EN330" s="214"/>
      <c r="EO330" s="214"/>
      <c r="EP330" s="214"/>
      <c r="EQ330" s="214"/>
      <c r="ER330" s="214"/>
      <c r="ES330" s="214"/>
      <c r="ET330" s="214"/>
      <c r="EU330" s="214"/>
      <c r="EV330" s="214"/>
      <c r="EW330" s="214"/>
      <c r="EX330" s="214"/>
      <c r="EY330" s="214"/>
      <c r="EZ330" s="214"/>
      <c r="FA330" s="214"/>
      <c r="FB330" s="214"/>
      <c r="FC330" s="214"/>
      <c r="FD330" s="214"/>
      <c r="FE330" s="214"/>
      <c r="FF330" s="214"/>
      <c r="FG330" s="214"/>
      <c r="FH330" s="214"/>
      <c r="FI330" s="214"/>
      <c r="FJ330" s="214"/>
      <c r="FK330" s="214"/>
      <c r="FL330" s="214"/>
      <c r="FM330" s="214"/>
    </row>
    <row r="331" spans="2:169" x14ac:dyDescent="0.25">
      <c r="B331" s="214"/>
      <c r="C331" s="214"/>
      <c r="D331" s="214"/>
      <c r="E331" s="214"/>
      <c r="F331" s="214"/>
      <c r="G331" s="214"/>
      <c r="H331" s="214"/>
      <c r="I331" s="214"/>
      <c r="J331" s="214"/>
      <c r="K331" s="214"/>
      <c r="L331" s="214"/>
      <c r="M331" s="214"/>
      <c r="N331" s="214"/>
      <c r="O331" s="214"/>
      <c r="P331" s="214"/>
      <c r="Q331" s="214"/>
      <c r="R331" s="214"/>
      <c r="S331" s="214"/>
      <c r="T331" s="214"/>
      <c r="U331" s="214"/>
      <c r="V331" s="214"/>
      <c r="W331" s="214"/>
      <c r="X331" s="214"/>
      <c r="Y331" s="214"/>
      <c r="Z331" s="214"/>
      <c r="AA331" s="214"/>
      <c r="AB331" s="214"/>
      <c r="AC331" s="214"/>
      <c r="AD331" s="214"/>
      <c r="AE331" s="214"/>
      <c r="AF331" s="214"/>
      <c r="AG331" s="214"/>
      <c r="AH331" s="214"/>
      <c r="AI331" s="214"/>
      <c r="AJ331" s="214"/>
      <c r="AK331" s="214"/>
      <c r="AL331" s="214"/>
      <c r="AM331" s="214"/>
      <c r="AN331" s="214"/>
      <c r="AO331" s="214"/>
      <c r="AP331" s="214"/>
      <c r="AQ331" s="214"/>
      <c r="AR331" s="214"/>
      <c r="AS331" s="214"/>
      <c r="AT331" s="214"/>
      <c r="AU331" s="214"/>
      <c r="AV331" s="214"/>
      <c r="AW331" s="214"/>
      <c r="AX331" s="214"/>
      <c r="AY331" s="214"/>
      <c r="AZ331" s="214"/>
      <c r="BA331" s="214"/>
      <c r="BB331" s="214"/>
      <c r="BC331" s="214"/>
      <c r="BD331" s="214"/>
      <c r="BE331" s="214"/>
      <c r="BF331" s="214"/>
      <c r="BG331" s="214"/>
      <c r="BH331" s="214"/>
      <c r="BI331" s="214"/>
      <c r="BJ331" s="214"/>
      <c r="BK331" s="214"/>
      <c r="BL331" s="214"/>
      <c r="BM331" s="214"/>
      <c r="BN331" s="214"/>
      <c r="BO331" s="214"/>
      <c r="BP331" s="214"/>
      <c r="BQ331" s="214"/>
      <c r="BR331" s="214"/>
      <c r="BS331" s="214"/>
      <c r="BT331" s="214"/>
      <c r="BU331" s="214"/>
      <c r="BV331" s="214"/>
      <c r="BW331" s="214"/>
      <c r="BX331" s="214"/>
      <c r="BY331" s="214"/>
      <c r="BZ331" s="214"/>
      <c r="CA331" s="214"/>
      <c r="CB331" s="214"/>
      <c r="CC331" s="214"/>
      <c r="CD331" s="214"/>
      <c r="CE331" s="214"/>
      <c r="CF331" s="214"/>
      <c r="CG331" s="214"/>
      <c r="CH331" s="214"/>
      <c r="CI331" s="214"/>
      <c r="CJ331" s="214"/>
      <c r="CK331" s="214"/>
      <c r="CL331" s="214"/>
      <c r="CM331" s="214"/>
      <c r="CN331" s="214"/>
      <c r="CO331" s="214"/>
      <c r="CP331" s="214"/>
      <c r="CQ331" s="214"/>
      <c r="CR331" s="214"/>
      <c r="CS331" s="214"/>
      <c r="CT331" s="214"/>
      <c r="CU331" s="214"/>
      <c r="CV331" s="214"/>
      <c r="CW331" s="214"/>
      <c r="CX331" s="214"/>
      <c r="CY331" s="214"/>
      <c r="CZ331" s="214"/>
      <c r="DA331" s="214"/>
      <c r="DB331" s="214"/>
      <c r="DC331" s="214"/>
      <c r="DD331" s="214"/>
      <c r="DE331" s="214"/>
      <c r="DF331" s="214"/>
      <c r="DG331" s="214"/>
      <c r="DH331" s="214"/>
      <c r="DI331" s="214"/>
      <c r="DJ331" s="214"/>
      <c r="DK331" s="214"/>
      <c r="DL331" s="214"/>
      <c r="DM331" s="214"/>
      <c r="DN331" s="214"/>
      <c r="DO331" s="214"/>
      <c r="DP331" s="214"/>
      <c r="DQ331" s="214"/>
      <c r="DR331" s="214"/>
      <c r="DS331" s="214"/>
      <c r="DT331" s="214"/>
      <c r="DU331" s="214"/>
      <c r="DV331" s="214"/>
      <c r="DW331" s="214"/>
      <c r="DX331" s="214"/>
      <c r="DY331" s="214"/>
      <c r="DZ331" s="214"/>
      <c r="EA331" s="214"/>
      <c r="EB331" s="214"/>
      <c r="EC331" s="214"/>
      <c r="ED331" s="214"/>
      <c r="EE331" s="214"/>
      <c r="EF331" s="214"/>
      <c r="EG331" s="214"/>
      <c r="EH331" s="214"/>
      <c r="EI331" s="214"/>
      <c r="EJ331" s="214"/>
      <c r="EK331" s="214"/>
      <c r="EL331" s="214"/>
      <c r="EM331" s="214"/>
      <c r="EN331" s="214"/>
      <c r="EO331" s="214"/>
      <c r="EP331" s="214"/>
      <c r="EQ331" s="214"/>
      <c r="ER331" s="214"/>
      <c r="ES331" s="214"/>
      <c r="ET331" s="214"/>
      <c r="EU331" s="214"/>
      <c r="EV331" s="214"/>
      <c r="EW331" s="214"/>
      <c r="EX331" s="214"/>
      <c r="EY331" s="214"/>
      <c r="EZ331" s="214"/>
      <c r="FA331" s="214"/>
      <c r="FB331" s="214"/>
      <c r="FC331" s="214"/>
      <c r="FD331" s="214"/>
      <c r="FE331" s="214"/>
      <c r="FF331" s="214"/>
      <c r="FG331" s="214"/>
      <c r="FH331" s="214"/>
      <c r="FI331" s="214"/>
      <c r="FJ331" s="214"/>
      <c r="FK331" s="214"/>
      <c r="FL331" s="214"/>
      <c r="FM331" s="214"/>
    </row>
    <row r="332" spans="2:169" x14ac:dyDescent="0.25">
      <c r="B332" s="214"/>
      <c r="C332" s="214"/>
      <c r="D332" s="214"/>
      <c r="E332" s="214"/>
      <c r="F332" s="214"/>
      <c r="G332" s="214"/>
      <c r="H332" s="214"/>
      <c r="I332" s="214"/>
      <c r="J332" s="214"/>
      <c r="K332" s="214"/>
      <c r="L332" s="214"/>
      <c r="M332" s="214"/>
      <c r="N332" s="214"/>
      <c r="O332" s="214"/>
      <c r="P332" s="214"/>
      <c r="Q332" s="214"/>
      <c r="R332" s="214"/>
      <c r="S332" s="214"/>
      <c r="T332" s="214"/>
      <c r="U332" s="214"/>
      <c r="V332" s="214"/>
      <c r="W332" s="214"/>
      <c r="X332" s="214"/>
      <c r="Y332" s="214"/>
      <c r="Z332" s="214"/>
      <c r="AA332" s="214"/>
      <c r="AB332" s="214"/>
      <c r="AC332" s="214"/>
      <c r="AD332" s="214"/>
      <c r="AE332" s="214"/>
      <c r="AF332" s="214"/>
      <c r="AG332" s="214"/>
      <c r="AH332" s="214"/>
      <c r="AI332" s="214"/>
      <c r="AJ332" s="214"/>
      <c r="AK332" s="214"/>
      <c r="AL332" s="214"/>
      <c r="AM332" s="214"/>
      <c r="AN332" s="214"/>
      <c r="AO332" s="214"/>
      <c r="AP332" s="214"/>
      <c r="AQ332" s="214"/>
      <c r="AR332" s="214"/>
      <c r="AS332" s="214"/>
      <c r="AT332" s="214"/>
      <c r="AU332" s="214"/>
      <c r="AV332" s="214"/>
      <c r="AW332" s="214"/>
      <c r="AX332" s="214"/>
      <c r="AY332" s="214"/>
      <c r="AZ332" s="214"/>
      <c r="BA332" s="214"/>
      <c r="BB332" s="214"/>
      <c r="BC332" s="214"/>
      <c r="BD332" s="214"/>
      <c r="BE332" s="214"/>
      <c r="BF332" s="214"/>
      <c r="BG332" s="214"/>
      <c r="BH332" s="214"/>
      <c r="BI332" s="214"/>
      <c r="BJ332" s="214"/>
      <c r="BK332" s="214"/>
      <c r="BL332" s="214"/>
      <c r="BM332" s="214"/>
      <c r="BN332" s="214"/>
      <c r="BO332" s="214"/>
      <c r="BP332" s="214"/>
      <c r="BQ332" s="214"/>
      <c r="BR332" s="214"/>
      <c r="BS332" s="214"/>
      <c r="BT332" s="214"/>
      <c r="BU332" s="214"/>
      <c r="BV332" s="214"/>
      <c r="BW332" s="214"/>
      <c r="BX332" s="214"/>
      <c r="BY332" s="214"/>
      <c r="BZ332" s="214"/>
      <c r="CA332" s="214"/>
      <c r="CB332" s="214"/>
      <c r="CC332" s="214"/>
      <c r="CD332" s="214"/>
      <c r="CE332" s="214"/>
      <c r="CF332" s="214"/>
      <c r="CG332" s="214"/>
      <c r="CH332" s="214"/>
      <c r="CI332" s="214"/>
      <c r="CJ332" s="214"/>
      <c r="CK332" s="214"/>
      <c r="CL332" s="214"/>
      <c r="CM332" s="214"/>
      <c r="CN332" s="214"/>
      <c r="CO332" s="214"/>
      <c r="CP332" s="214"/>
      <c r="CQ332" s="214"/>
      <c r="CR332" s="214"/>
      <c r="CS332" s="214"/>
      <c r="CT332" s="214"/>
      <c r="CU332" s="214"/>
      <c r="CV332" s="214"/>
      <c r="CW332" s="214"/>
      <c r="CX332" s="214"/>
      <c r="CY332" s="214"/>
      <c r="CZ332" s="214"/>
      <c r="DA332" s="214"/>
      <c r="DB332" s="214"/>
      <c r="DC332" s="214"/>
      <c r="DD332" s="214"/>
      <c r="DE332" s="214"/>
      <c r="DF332" s="214"/>
      <c r="DG332" s="214"/>
      <c r="DH332" s="214"/>
      <c r="DI332" s="214"/>
      <c r="DJ332" s="214"/>
      <c r="DK332" s="214"/>
      <c r="DL332" s="214"/>
      <c r="DM332" s="214"/>
      <c r="DN332" s="214"/>
      <c r="DO332" s="214"/>
      <c r="DP332" s="214"/>
      <c r="DQ332" s="214"/>
      <c r="DR332" s="214"/>
      <c r="DS332" s="214"/>
      <c r="DT332" s="214"/>
      <c r="DU332" s="214"/>
      <c r="DV332" s="214"/>
      <c r="DW332" s="214"/>
      <c r="DX332" s="214"/>
      <c r="DY332" s="214"/>
      <c r="DZ332" s="214"/>
      <c r="EA332" s="214"/>
      <c r="EB332" s="214"/>
      <c r="EC332" s="214"/>
      <c r="ED332" s="214"/>
      <c r="EE332" s="214"/>
      <c r="EF332" s="214"/>
      <c r="EG332" s="214"/>
      <c r="EH332" s="214"/>
      <c r="EI332" s="214"/>
      <c r="EJ332" s="214"/>
      <c r="EK332" s="214"/>
      <c r="EL332" s="214"/>
      <c r="EM332" s="214"/>
      <c r="EN332" s="214"/>
      <c r="EO332" s="214"/>
      <c r="EP332" s="214"/>
      <c r="EQ332" s="214"/>
      <c r="ER332" s="214"/>
      <c r="ES332" s="214"/>
      <c r="ET332" s="214"/>
      <c r="EU332" s="214"/>
      <c r="EV332" s="214"/>
      <c r="EW332" s="214"/>
      <c r="EX332" s="214"/>
      <c r="EY332" s="214"/>
      <c r="EZ332" s="214"/>
      <c r="FA332" s="214"/>
      <c r="FB332" s="214"/>
      <c r="FC332" s="214"/>
      <c r="FD332" s="214"/>
      <c r="FE332" s="214"/>
      <c r="FF332" s="214"/>
      <c r="FG332" s="214"/>
      <c r="FH332" s="214"/>
      <c r="FI332" s="214"/>
      <c r="FJ332" s="214"/>
      <c r="FK332" s="214"/>
      <c r="FL332" s="214"/>
      <c r="FM332" s="214"/>
    </row>
    <row r="333" spans="2:169" x14ac:dyDescent="0.25">
      <c r="B333" s="214"/>
      <c r="C333" s="214"/>
      <c r="D333" s="214"/>
      <c r="E333" s="214"/>
      <c r="F333" s="214"/>
      <c r="G333" s="214"/>
      <c r="H333" s="214"/>
      <c r="I333" s="214"/>
      <c r="J333" s="214"/>
      <c r="K333" s="214"/>
      <c r="L333" s="214"/>
      <c r="M333" s="214"/>
      <c r="N333" s="214"/>
      <c r="O333" s="214"/>
      <c r="P333" s="214"/>
      <c r="Q333" s="214"/>
      <c r="R333" s="214"/>
      <c r="S333" s="214"/>
      <c r="T333" s="214"/>
      <c r="U333" s="214"/>
      <c r="V333" s="214"/>
      <c r="W333" s="214"/>
      <c r="X333" s="214"/>
      <c r="Y333" s="214"/>
      <c r="Z333" s="214"/>
      <c r="AA333" s="214"/>
      <c r="AB333" s="214"/>
      <c r="AC333" s="214"/>
      <c r="AD333" s="214"/>
      <c r="AE333" s="214"/>
      <c r="AF333" s="214"/>
      <c r="AG333" s="214"/>
      <c r="AH333" s="214"/>
      <c r="AI333" s="214"/>
      <c r="AJ333" s="214"/>
      <c r="AK333" s="214"/>
      <c r="AL333" s="214"/>
      <c r="AM333" s="214"/>
      <c r="AN333" s="214"/>
      <c r="AO333" s="214"/>
      <c r="AP333" s="214"/>
      <c r="AQ333" s="214"/>
      <c r="AR333" s="214"/>
      <c r="AS333" s="214"/>
      <c r="AT333" s="214"/>
      <c r="AU333" s="214"/>
      <c r="AV333" s="214"/>
      <c r="AW333" s="214"/>
      <c r="AX333" s="214"/>
      <c r="AY333" s="214"/>
      <c r="AZ333" s="214"/>
      <c r="BA333" s="214"/>
      <c r="BB333" s="214"/>
      <c r="BC333" s="214"/>
      <c r="BD333" s="214"/>
      <c r="BE333" s="214"/>
      <c r="BF333" s="214"/>
      <c r="BG333" s="214"/>
      <c r="BH333" s="214"/>
      <c r="BI333" s="214"/>
      <c r="BJ333" s="214"/>
      <c r="BK333" s="214"/>
      <c r="BL333" s="214"/>
      <c r="BM333" s="214"/>
      <c r="BN333" s="214"/>
      <c r="BO333" s="214"/>
      <c r="BP333" s="214"/>
      <c r="BQ333" s="214"/>
      <c r="BR333" s="214"/>
      <c r="BS333" s="214"/>
      <c r="BT333" s="214"/>
      <c r="BU333" s="214"/>
      <c r="BV333" s="214"/>
      <c r="BW333" s="214"/>
      <c r="BX333" s="214"/>
      <c r="BY333" s="214"/>
      <c r="BZ333" s="214"/>
      <c r="CA333" s="214"/>
      <c r="CB333" s="214"/>
      <c r="CC333" s="214"/>
      <c r="CD333" s="214"/>
      <c r="CE333" s="214"/>
      <c r="CF333" s="214"/>
      <c r="CG333" s="214"/>
      <c r="CH333" s="214"/>
      <c r="CI333" s="214"/>
      <c r="CJ333" s="214"/>
      <c r="CK333" s="214"/>
      <c r="CL333" s="214"/>
      <c r="CM333" s="214"/>
      <c r="CN333" s="214"/>
      <c r="CO333" s="214"/>
      <c r="CP333" s="214"/>
      <c r="CQ333" s="214"/>
      <c r="CR333" s="214"/>
      <c r="CS333" s="214"/>
      <c r="CT333" s="214"/>
      <c r="CU333" s="214"/>
      <c r="CV333" s="214"/>
      <c r="CW333" s="214"/>
      <c r="CX333" s="214"/>
      <c r="CY333" s="214"/>
      <c r="CZ333" s="214"/>
      <c r="DA333" s="214"/>
      <c r="DB333" s="214"/>
      <c r="DC333" s="214"/>
      <c r="DD333" s="214"/>
      <c r="DE333" s="214"/>
      <c r="DF333" s="214"/>
      <c r="DG333" s="214"/>
      <c r="DH333" s="214"/>
      <c r="DI333" s="214"/>
      <c r="DJ333" s="214"/>
      <c r="DK333" s="214"/>
      <c r="DL333" s="214"/>
      <c r="DM333" s="214"/>
      <c r="DN333" s="214"/>
      <c r="DO333" s="214"/>
      <c r="DP333" s="214"/>
      <c r="DQ333" s="214"/>
      <c r="DR333" s="214"/>
      <c r="DS333" s="214"/>
      <c r="DT333" s="214"/>
      <c r="DU333" s="214"/>
      <c r="DV333" s="214"/>
      <c r="DW333" s="214"/>
      <c r="DX333" s="214"/>
      <c r="DY333" s="214"/>
      <c r="DZ333" s="214"/>
      <c r="EA333" s="214"/>
      <c r="EB333" s="214"/>
      <c r="EC333" s="214"/>
      <c r="ED333" s="214"/>
      <c r="EE333" s="214"/>
      <c r="EF333" s="214"/>
      <c r="EG333" s="214"/>
      <c r="EH333" s="214"/>
      <c r="EI333" s="214"/>
      <c r="EJ333" s="214"/>
      <c r="EK333" s="214"/>
      <c r="EL333" s="214"/>
      <c r="EM333" s="214"/>
      <c r="EN333" s="214"/>
      <c r="EO333" s="214"/>
      <c r="EP333" s="214"/>
      <c r="EQ333" s="214"/>
      <c r="ER333" s="214"/>
      <c r="ES333" s="214"/>
      <c r="ET333" s="214"/>
      <c r="EU333" s="214"/>
      <c r="EV333" s="214"/>
      <c r="EW333" s="214"/>
      <c r="EX333" s="214"/>
      <c r="EY333" s="214"/>
      <c r="EZ333" s="214"/>
      <c r="FA333" s="214"/>
      <c r="FB333" s="214"/>
      <c r="FC333" s="214"/>
      <c r="FD333" s="214"/>
      <c r="FE333" s="214"/>
      <c r="FF333" s="214"/>
      <c r="FG333" s="214"/>
      <c r="FH333" s="214"/>
      <c r="FI333" s="214"/>
      <c r="FJ333" s="214"/>
      <c r="FK333" s="214"/>
      <c r="FL333" s="214"/>
      <c r="FM333" s="214"/>
    </row>
    <row r="334" spans="2:169" x14ac:dyDescent="0.25">
      <c r="B334" s="214"/>
      <c r="C334" s="214"/>
      <c r="D334" s="214"/>
      <c r="E334" s="214"/>
      <c r="F334" s="214"/>
      <c r="G334" s="214"/>
      <c r="H334" s="214"/>
      <c r="I334" s="214"/>
      <c r="J334" s="214"/>
      <c r="K334" s="214"/>
      <c r="L334" s="214"/>
      <c r="M334" s="214"/>
      <c r="N334" s="214"/>
      <c r="O334" s="214"/>
      <c r="P334" s="214"/>
      <c r="Q334" s="214"/>
      <c r="R334" s="214"/>
      <c r="S334" s="214"/>
      <c r="T334" s="214"/>
      <c r="U334" s="214"/>
      <c r="V334" s="214"/>
      <c r="W334" s="214"/>
      <c r="X334" s="214"/>
      <c r="Y334" s="214"/>
      <c r="Z334" s="214"/>
      <c r="AA334" s="214"/>
      <c r="AB334" s="214"/>
      <c r="AC334" s="214"/>
      <c r="AD334" s="214"/>
      <c r="AE334" s="214"/>
      <c r="AF334" s="214"/>
      <c r="AG334" s="214"/>
      <c r="AH334" s="214"/>
      <c r="AI334" s="214"/>
      <c r="AJ334" s="214"/>
      <c r="AK334" s="214"/>
      <c r="AL334" s="214"/>
      <c r="AM334" s="214"/>
      <c r="AN334" s="214"/>
      <c r="AO334" s="214"/>
      <c r="AP334" s="214"/>
      <c r="AQ334" s="214"/>
      <c r="AR334" s="214"/>
      <c r="AS334" s="214"/>
      <c r="AT334" s="214"/>
      <c r="AU334" s="214"/>
      <c r="AV334" s="214"/>
      <c r="AW334" s="214"/>
      <c r="AX334" s="214"/>
      <c r="AY334" s="214"/>
      <c r="AZ334" s="214"/>
      <c r="BA334" s="214"/>
      <c r="BB334" s="214"/>
      <c r="BC334" s="214"/>
      <c r="BD334" s="214"/>
      <c r="BE334" s="214"/>
      <c r="BF334" s="214"/>
      <c r="BG334" s="214"/>
      <c r="BH334" s="214"/>
      <c r="BI334" s="214"/>
      <c r="BJ334" s="214"/>
      <c r="BK334" s="214"/>
      <c r="BL334" s="214"/>
      <c r="BM334" s="214"/>
      <c r="BN334" s="214"/>
      <c r="BO334" s="214"/>
      <c r="BP334" s="214"/>
      <c r="BQ334" s="214"/>
      <c r="BR334" s="214"/>
      <c r="BS334" s="214"/>
      <c r="BT334" s="214"/>
      <c r="BU334" s="214"/>
      <c r="BV334" s="214"/>
      <c r="BW334" s="214"/>
      <c r="BX334" s="214"/>
      <c r="BY334" s="214"/>
      <c r="BZ334" s="214"/>
      <c r="CA334" s="214"/>
      <c r="CB334" s="214"/>
      <c r="CC334" s="214"/>
      <c r="CD334" s="214"/>
      <c r="CE334" s="214"/>
      <c r="CF334" s="214"/>
      <c r="CG334" s="214"/>
      <c r="CH334" s="214"/>
      <c r="CI334" s="214"/>
      <c r="CJ334" s="214"/>
      <c r="CK334" s="214"/>
      <c r="CL334" s="214"/>
      <c r="CM334" s="214"/>
      <c r="CN334" s="214"/>
      <c r="CO334" s="214"/>
      <c r="CP334" s="214"/>
      <c r="CQ334" s="214"/>
      <c r="CR334" s="214"/>
      <c r="CS334" s="214"/>
      <c r="CT334" s="214"/>
      <c r="CU334" s="214"/>
      <c r="CV334" s="214"/>
      <c r="CW334" s="214"/>
      <c r="CX334" s="214"/>
      <c r="CY334" s="214"/>
      <c r="CZ334" s="214"/>
      <c r="DA334" s="214"/>
      <c r="DB334" s="214"/>
      <c r="DC334" s="214"/>
      <c r="DD334" s="214"/>
      <c r="DE334" s="214"/>
      <c r="DF334" s="214"/>
      <c r="DG334" s="214"/>
      <c r="DH334" s="214"/>
      <c r="DI334" s="214"/>
      <c r="DJ334" s="214"/>
      <c r="DK334" s="214"/>
      <c r="DL334" s="214"/>
      <c r="DM334" s="214"/>
      <c r="DN334" s="214"/>
      <c r="DO334" s="214"/>
      <c r="DP334" s="214"/>
      <c r="DQ334" s="214"/>
      <c r="DR334" s="214"/>
      <c r="DS334" s="214"/>
      <c r="DT334" s="214"/>
      <c r="DU334" s="214"/>
      <c r="DV334" s="214"/>
      <c r="DW334" s="214"/>
      <c r="DX334" s="214"/>
      <c r="DY334" s="214"/>
      <c r="DZ334" s="214"/>
      <c r="EA334" s="214"/>
      <c r="EB334" s="214"/>
      <c r="EC334" s="214"/>
      <c r="ED334" s="214"/>
      <c r="EE334" s="214"/>
      <c r="EF334" s="214"/>
      <c r="EG334" s="214"/>
      <c r="EH334" s="214"/>
      <c r="EI334" s="214"/>
      <c r="EJ334" s="214"/>
      <c r="EK334" s="214"/>
      <c r="EL334" s="214"/>
      <c r="EM334" s="214"/>
      <c r="EN334" s="214"/>
      <c r="EO334" s="214"/>
      <c r="EP334" s="214"/>
      <c r="EQ334" s="214"/>
      <c r="ER334" s="214"/>
      <c r="ES334" s="214"/>
      <c r="ET334" s="214"/>
      <c r="EU334" s="214"/>
      <c r="EV334" s="214"/>
      <c r="EW334" s="214"/>
      <c r="EX334" s="214"/>
      <c r="EY334" s="214"/>
      <c r="EZ334" s="214"/>
      <c r="FA334" s="214"/>
      <c r="FB334" s="214"/>
      <c r="FC334" s="214"/>
      <c r="FD334" s="214"/>
      <c r="FE334" s="214"/>
      <c r="FF334" s="214"/>
      <c r="FG334" s="214"/>
      <c r="FH334" s="214"/>
      <c r="FI334" s="214"/>
      <c r="FJ334" s="214"/>
      <c r="FK334" s="214"/>
      <c r="FL334" s="214"/>
      <c r="FM334" s="214"/>
    </row>
    <row r="335" spans="2:169" x14ac:dyDescent="0.25">
      <c r="B335" s="214"/>
      <c r="C335" s="214"/>
      <c r="D335" s="214"/>
      <c r="E335" s="214"/>
      <c r="F335" s="214"/>
      <c r="G335" s="214"/>
      <c r="H335" s="214"/>
      <c r="I335" s="214"/>
      <c r="J335" s="214"/>
      <c r="K335" s="214"/>
      <c r="L335" s="214"/>
      <c r="M335" s="214"/>
      <c r="N335" s="214"/>
      <c r="O335" s="214"/>
      <c r="P335" s="214"/>
      <c r="Q335" s="214"/>
      <c r="R335" s="214"/>
      <c r="S335" s="214"/>
      <c r="T335" s="214"/>
      <c r="U335" s="214"/>
      <c r="V335" s="214"/>
      <c r="W335" s="214"/>
      <c r="X335" s="214"/>
      <c r="Y335" s="214"/>
      <c r="Z335" s="214"/>
      <c r="AA335" s="214"/>
      <c r="AB335" s="214"/>
      <c r="AC335" s="214"/>
      <c r="AD335" s="214"/>
      <c r="AE335" s="214"/>
      <c r="AF335" s="214"/>
      <c r="AG335" s="214"/>
      <c r="AH335" s="214"/>
      <c r="AI335" s="214"/>
      <c r="AJ335" s="214"/>
      <c r="AK335" s="214"/>
      <c r="AL335" s="214"/>
      <c r="AM335" s="214"/>
      <c r="AN335" s="214"/>
      <c r="AO335" s="214"/>
      <c r="AP335" s="214"/>
      <c r="AQ335" s="214"/>
      <c r="AR335" s="214"/>
      <c r="AS335" s="214"/>
      <c r="AT335" s="214"/>
      <c r="AU335" s="214"/>
      <c r="AV335" s="214"/>
      <c r="AW335" s="214"/>
      <c r="AX335" s="214"/>
      <c r="AY335" s="214"/>
      <c r="AZ335" s="214"/>
      <c r="BA335" s="214"/>
      <c r="BB335" s="214"/>
      <c r="BC335" s="214"/>
      <c r="BD335" s="214"/>
      <c r="BE335" s="214"/>
      <c r="BF335" s="214"/>
      <c r="BG335" s="214"/>
      <c r="BH335" s="214"/>
      <c r="BI335" s="214"/>
      <c r="BJ335" s="214"/>
      <c r="BK335" s="214"/>
      <c r="BL335" s="214"/>
      <c r="BM335" s="214"/>
      <c r="BN335" s="214"/>
      <c r="BO335" s="214"/>
      <c r="BP335" s="214"/>
      <c r="BQ335" s="214"/>
      <c r="BR335" s="214"/>
      <c r="BS335" s="214"/>
      <c r="BT335" s="214"/>
      <c r="BU335" s="214"/>
      <c r="BV335" s="214"/>
      <c r="BW335" s="214"/>
      <c r="BX335" s="214"/>
      <c r="BY335" s="214"/>
      <c r="BZ335" s="214"/>
      <c r="CA335" s="214"/>
      <c r="CB335" s="214"/>
      <c r="CC335" s="214"/>
      <c r="CD335" s="214"/>
      <c r="CE335" s="214"/>
      <c r="CF335" s="214"/>
      <c r="CG335" s="214"/>
      <c r="CH335" s="214"/>
      <c r="CI335" s="214"/>
      <c r="CJ335" s="214"/>
      <c r="CK335" s="214"/>
      <c r="CL335" s="214"/>
      <c r="CM335" s="214"/>
      <c r="CN335" s="214"/>
      <c r="CO335" s="214"/>
      <c r="CP335" s="214"/>
      <c r="CQ335" s="214"/>
      <c r="CR335" s="214"/>
      <c r="CS335" s="214"/>
      <c r="CT335" s="214"/>
      <c r="CU335" s="214"/>
      <c r="CV335" s="214"/>
      <c r="CW335" s="214"/>
      <c r="CX335" s="214"/>
      <c r="CY335" s="214"/>
      <c r="CZ335" s="214"/>
      <c r="DA335" s="214"/>
      <c r="DB335" s="214"/>
      <c r="DC335" s="214"/>
      <c r="DD335" s="214"/>
      <c r="DE335" s="214"/>
      <c r="DF335" s="214"/>
      <c r="DG335" s="214"/>
      <c r="DH335" s="214"/>
      <c r="DI335" s="214"/>
      <c r="DJ335" s="214"/>
      <c r="DK335" s="214"/>
      <c r="DL335" s="214"/>
      <c r="DM335" s="214"/>
      <c r="DN335" s="214"/>
      <c r="DO335" s="214"/>
      <c r="DP335" s="214"/>
      <c r="DQ335" s="214"/>
      <c r="DR335" s="214"/>
      <c r="DS335" s="214"/>
      <c r="DT335" s="214"/>
      <c r="DU335" s="214"/>
      <c r="DV335" s="214"/>
      <c r="DW335" s="214"/>
      <c r="DX335" s="214"/>
      <c r="DY335" s="214"/>
      <c r="DZ335" s="214"/>
      <c r="EA335" s="214"/>
      <c r="EB335" s="214"/>
      <c r="EC335" s="214"/>
      <c r="ED335" s="214"/>
      <c r="EE335" s="214"/>
      <c r="EF335" s="214"/>
      <c r="EG335" s="214"/>
      <c r="EH335" s="214"/>
      <c r="EI335" s="214"/>
      <c r="EJ335" s="214"/>
      <c r="EK335" s="214"/>
      <c r="EL335" s="214"/>
      <c r="EM335" s="214"/>
      <c r="EN335" s="214"/>
      <c r="EO335" s="214"/>
      <c r="EP335" s="214"/>
      <c r="EQ335" s="214"/>
      <c r="ER335" s="214"/>
      <c r="ES335" s="214"/>
      <c r="ET335" s="214"/>
      <c r="EU335" s="214"/>
      <c r="EV335" s="214"/>
      <c r="EW335" s="214"/>
      <c r="EX335" s="214"/>
      <c r="EY335" s="214"/>
      <c r="EZ335" s="214"/>
      <c r="FA335" s="214"/>
      <c r="FB335" s="214"/>
      <c r="FC335" s="214"/>
      <c r="FD335" s="214"/>
      <c r="FE335" s="214"/>
      <c r="FF335" s="214"/>
      <c r="FG335" s="214"/>
      <c r="FH335" s="214"/>
      <c r="FI335" s="214"/>
      <c r="FJ335" s="214"/>
      <c r="FK335" s="214"/>
      <c r="FL335" s="214"/>
      <c r="FM335" s="214"/>
    </row>
    <row r="336" spans="2:169" x14ac:dyDescent="0.25">
      <c r="B336" s="214"/>
      <c r="C336" s="214"/>
      <c r="D336" s="214"/>
      <c r="E336" s="214"/>
      <c r="F336" s="214"/>
      <c r="G336" s="214"/>
      <c r="H336" s="214"/>
      <c r="I336" s="214"/>
      <c r="J336" s="214"/>
      <c r="K336" s="214"/>
      <c r="L336" s="214"/>
      <c r="M336" s="214"/>
      <c r="N336" s="214"/>
      <c r="O336" s="214"/>
      <c r="P336" s="214"/>
      <c r="Q336" s="214"/>
      <c r="R336" s="214"/>
      <c r="S336" s="214"/>
      <c r="T336" s="214"/>
      <c r="U336" s="214"/>
      <c r="V336" s="214"/>
      <c r="W336" s="214"/>
      <c r="X336" s="214"/>
      <c r="Y336" s="214"/>
      <c r="Z336" s="214"/>
      <c r="AA336" s="214"/>
      <c r="AB336" s="214"/>
      <c r="AC336" s="214"/>
      <c r="AD336" s="214"/>
      <c r="AE336" s="214"/>
      <c r="AF336" s="214"/>
      <c r="AG336" s="214"/>
      <c r="AH336" s="214"/>
      <c r="AI336" s="214"/>
      <c r="AJ336" s="214"/>
      <c r="AK336" s="214"/>
      <c r="AL336" s="214"/>
      <c r="AM336" s="214"/>
      <c r="AN336" s="214"/>
      <c r="AO336" s="214"/>
      <c r="AP336" s="214"/>
      <c r="AQ336" s="214"/>
      <c r="AR336" s="214"/>
      <c r="AS336" s="214"/>
      <c r="AT336" s="214"/>
      <c r="AU336" s="214"/>
      <c r="AV336" s="214"/>
      <c r="AW336" s="214"/>
      <c r="AX336" s="214"/>
      <c r="AY336" s="214"/>
      <c r="AZ336" s="214"/>
      <c r="BA336" s="214"/>
      <c r="BB336" s="214"/>
      <c r="BC336" s="214"/>
      <c r="BD336" s="214"/>
      <c r="BE336" s="214"/>
      <c r="BF336" s="214"/>
      <c r="BG336" s="214"/>
      <c r="BH336" s="214"/>
      <c r="BI336" s="214"/>
      <c r="BJ336" s="214"/>
      <c r="BK336" s="214"/>
      <c r="BL336" s="214"/>
      <c r="BM336" s="214"/>
      <c r="BN336" s="214"/>
      <c r="BO336" s="214"/>
      <c r="BP336" s="214"/>
      <c r="BQ336" s="214"/>
      <c r="BR336" s="214"/>
      <c r="BS336" s="214"/>
      <c r="BT336" s="214"/>
      <c r="BU336" s="214"/>
      <c r="BV336" s="214"/>
      <c r="BW336" s="214"/>
      <c r="BX336" s="214"/>
      <c r="BY336" s="214"/>
      <c r="BZ336" s="214"/>
      <c r="CA336" s="214"/>
      <c r="CB336" s="214"/>
      <c r="CC336" s="214"/>
      <c r="CD336" s="214"/>
      <c r="CE336" s="214"/>
      <c r="CF336" s="214"/>
      <c r="CG336" s="214"/>
      <c r="CH336" s="214"/>
      <c r="CI336" s="214"/>
      <c r="CJ336" s="214"/>
      <c r="CK336" s="214"/>
      <c r="CL336" s="214"/>
      <c r="CM336" s="214"/>
      <c r="CN336" s="214"/>
      <c r="CO336" s="214"/>
      <c r="CP336" s="214"/>
      <c r="CQ336" s="214"/>
      <c r="CR336" s="214"/>
      <c r="CS336" s="214"/>
      <c r="CT336" s="214"/>
      <c r="CU336" s="214"/>
      <c r="CV336" s="214"/>
      <c r="CW336" s="214"/>
      <c r="CX336" s="214"/>
      <c r="CY336" s="214"/>
      <c r="CZ336" s="214"/>
      <c r="DA336" s="214"/>
      <c r="DB336" s="214"/>
      <c r="DC336" s="214"/>
      <c r="DD336" s="214"/>
      <c r="DE336" s="214"/>
      <c r="DF336" s="214"/>
      <c r="DG336" s="214"/>
      <c r="DH336" s="214"/>
      <c r="DI336" s="214"/>
      <c r="DJ336" s="214"/>
      <c r="DK336" s="214"/>
      <c r="DL336" s="214"/>
      <c r="DM336" s="214"/>
      <c r="DN336" s="214"/>
      <c r="DO336" s="214"/>
      <c r="DP336" s="214"/>
      <c r="DQ336" s="214"/>
      <c r="DR336" s="214"/>
      <c r="DS336" s="214"/>
      <c r="DT336" s="214"/>
      <c r="DU336" s="214"/>
      <c r="DV336" s="214"/>
      <c r="DW336" s="214"/>
      <c r="DX336" s="214"/>
      <c r="DY336" s="214"/>
      <c r="DZ336" s="214"/>
      <c r="EA336" s="214"/>
      <c r="EB336" s="214"/>
      <c r="EC336" s="214"/>
      <c r="ED336" s="214"/>
      <c r="EE336" s="214"/>
      <c r="EF336" s="214"/>
      <c r="EG336" s="214"/>
      <c r="EH336" s="214"/>
      <c r="EI336" s="214"/>
      <c r="EJ336" s="214"/>
      <c r="EK336" s="214"/>
      <c r="EL336" s="214"/>
      <c r="EM336" s="214"/>
      <c r="EN336" s="214"/>
      <c r="EO336" s="214"/>
      <c r="EP336" s="214"/>
      <c r="EQ336" s="214"/>
      <c r="ER336" s="214"/>
      <c r="ES336" s="214"/>
      <c r="ET336" s="214"/>
      <c r="EU336" s="214"/>
      <c r="EV336" s="214"/>
      <c r="EW336" s="214"/>
      <c r="EX336" s="214"/>
      <c r="EY336" s="214"/>
      <c r="EZ336" s="214"/>
      <c r="FA336" s="214"/>
      <c r="FB336" s="214"/>
      <c r="FC336" s="214"/>
      <c r="FD336" s="214"/>
      <c r="FE336" s="214"/>
      <c r="FF336" s="214"/>
      <c r="FG336" s="214"/>
      <c r="FH336" s="214"/>
      <c r="FI336" s="214"/>
      <c r="FJ336" s="214"/>
      <c r="FK336" s="214"/>
      <c r="FL336" s="214"/>
      <c r="FM336" s="214"/>
    </row>
    <row r="337" spans="2:169" x14ac:dyDescent="0.25">
      <c r="B337" s="214"/>
      <c r="C337" s="214"/>
      <c r="D337" s="214"/>
      <c r="E337" s="214"/>
      <c r="F337" s="214"/>
      <c r="G337" s="214"/>
      <c r="H337" s="214"/>
      <c r="I337" s="214"/>
      <c r="J337" s="214"/>
      <c r="K337" s="214"/>
      <c r="L337" s="214"/>
      <c r="M337" s="214"/>
      <c r="N337" s="214"/>
      <c r="O337" s="214"/>
      <c r="P337" s="214"/>
      <c r="Q337" s="214"/>
      <c r="R337" s="214"/>
      <c r="S337" s="214"/>
      <c r="T337" s="214"/>
      <c r="U337" s="214"/>
      <c r="V337" s="214"/>
      <c r="W337" s="214"/>
      <c r="X337" s="214"/>
      <c r="Y337" s="214"/>
      <c r="Z337" s="214"/>
      <c r="AA337" s="214"/>
      <c r="AB337" s="214"/>
      <c r="AC337" s="214"/>
      <c r="AD337" s="214"/>
      <c r="AE337" s="214"/>
      <c r="AF337" s="214"/>
      <c r="AG337" s="214"/>
      <c r="AH337" s="214"/>
      <c r="AI337" s="214"/>
      <c r="AJ337" s="214"/>
      <c r="AK337" s="214"/>
      <c r="AL337" s="214"/>
      <c r="AM337" s="214"/>
      <c r="AN337" s="214"/>
      <c r="AO337" s="214"/>
      <c r="AP337" s="214"/>
      <c r="AQ337" s="214"/>
      <c r="AR337" s="214"/>
      <c r="AS337" s="214"/>
      <c r="AT337" s="214"/>
      <c r="AU337" s="214"/>
      <c r="AV337" s="214"/>
      <c r="AW337" s="214"/>
      <c r="AX337" s="214"/>
      <c r="AY337" s="214"/>
      <c r="AZ337" s="214"/>
      <c r="BA337" s="214"/>
      <c r="BB337" s="214"/>
      <c r="BC337" s="214"/>
      <c r="BD337" s="214"/>
      <c r="BE337" s="214"/>
      <c r="BF337" s="214"/>
      <c r="BG337" s="214"/>
      <c r="BH337" s="214"/>
      <c r="BI337" s="214"/>
      <c r="BJ337" s="214"/>
      <c r="BK337" s="214"/>
      <c r="BL337" s="214"/>
      <c r="BM337" s="214"/>
      <c r="BN337" s="214"/>
      <c r="BO337" s="214"/>
      <c r="BP337" s="214"/>
      <c r="BQ337" s="214"/>
      <c r="BR337" s="214"/>
      <c r="BS337" s="214"/>
      <c r="BT337" s="214"/>
      <c r="BU337" s="214"/>
      <c r="BV337" s="214"/>
      <c r="BW337" s="214"/>
      <c r="BX337" s="214"/>
      <c r="BY337" s="214"/>
      <c r="BZ337" s="214"/>
      <c r="CA337" s="214"/>
      <c r="CB337" s="214"/>
      <c r="CC337" s="214"/>
      <c r="CD337" s="214"/>
      <c r="CE337" s="214"/>
      <c r="CF337" s="214"/>
      <c r="CG337" s="214"/>
      <c r="CH337" s="214"/>
      <c r="CI337" s="214"/>
      <c r="CJ337" s="214"/>
      <c r="CK337" s="214"/>
      <c r="CL337" s="214"/>
      <c r="CM337" s="214"/>
      <c r="CN337" s="214"/>
      <c r="CO337" s="214"/>
      <c r="CP337" s="214"/>
      <c r="CQ337" s="214"/>
      <c r="CR337" s="214"/>
      <c r="CS337" s="214"/>
      <c r="CT337" s="214"/>
      <c r="CU337" s="214"/>
      <c r="CV337" s="214"/>
      <c r="CW337" s="214"/>
      <c r="CX337" s="214"/>
      <c r="CY337" s="214"/>
      <c r="CZ337" s="214"/>
      <c r="DA337" s="214"/>
      <c r="DB337" s="214"/>
      <c r="DC337" s="214"/>
      <c r="DD337" s="214"/>
      <c r="DE337" s="214"/>
      <c r="DF337" s="214"/>
      <c r="DG337" s="214"/>
      <c r="DH337" s="214"/>
      <c r="DI337" s="214"/>
      <c r="DJ337" s="214"/>
      <c r="DK337" s="214"/>
      <c r="DL337" s="214"/>
      <c r="DM337" s="214"/>
      <c r="DN337" s="214"/>
      <c r="DO337" s="214"/>
      <c r="DP337" s="214"/>
      <c r="DQ337" s="214"/>
      <c r="DR337" s="214"/>
      <c r="DS337" s="214"/>
      <c r="DT337" s="214"/>
      <c r="DU337" s="214"/>
      <c r="DV337" s="214"/>
      <c r="DW337" s="214"/>
      <c r="DX337" s="214"/>
      <c r="DY337" s="214"/>
      <c r="DZ337" s="214"/>
      <c r="EA337" s="214"/>
      <c r="EB337" s="214"/>
      <c r="EC337" s="214"/>
      <c r="ED337" s="214"/>
      <c r="EE337" s="214"/>
      <c r="EF337" s="214"/>
      <c r="EG337" s="214"/>
      <c r="EH337" s="214"/>
      <c r="EI337" s="214"/>
      <c r="EJ337" s="214"/>
      <c r="EK337" s="214"/>
      <c r="EL337" s="214"/>
      <c r="EM337" s="214"/>
      <c r="EN337" s="214"/>
      <c r="EO337" s="214"/>
      <c r="EP337" s="214"/>
      <c r="EQ337" s="214"/>
      <c r="ER337" s="214"/>
      <c r="ES337" s="214"/>
      <c r="ET337" s="214"/>
      <c r="EU337" s="214"/>
      <c r="EV337" s="214"/>
      <c r="EW337" s="214"/>
      <c r="EX337" s="214"/>
      <c r="EY337" s="214"/>
      <c r="EZ337" s="214"/>
      <c r="FA337" s="214"/>
      <c r="FB337" s="214"/>
      <c r="FC337" s="214"/>
      <c r="FD337" s="214"/>
      <c r="FE337" s="214"/>
      <c r="FF337" s="214"/>
      <c r="FG337" s="214"/>
      <c r="FH337" s="214"/>
      <c r="FI337" s="214"/>
      <c r="FJ337" s="214"/>
      <c r="FK337" s="214"/>
      <c r="FL337" s="214"/>
      <c r="FM337" s="214"/>
    </row>
    <row r="338" spans="2:169" x14ac:dyDescent="0.25">
      <c r="B338" s="214"/>
      <c r="C338" s="214"/>
      <c r="D338" s="214"/>
      <c r="E338" s="214"/>
      <c r="F338" s="214"/>
      <c r="G338" s="214"/>
      <c r="H338" s="214"/>
      <c r="I338" s="214"/>
      <c r="J338" s="214"/>
      <c r="K338" s="214"/>
      <c r="L338" s="214"/>
      <c r="M338" s="214"/>
      <c r="N338" s="214"/>
      <c r="O338" s="214"/>
      <c r="P338" s="214"/>
      <c r="Q338" s="214"/>
      <c r="R338" s="214"/>
      <c r="S338" s="214"/>
      <c r="T338" s="214"/>
      <c r="U338" s="214"/>
      <c r="V338" s="214"/>
      <c r="W338" s="214"/>
      <c r="X338" s="214"/>
      <c r="Y338" s="214"/>
      <c r="Z338" s="214"/>
      <c r="AA338" s="214"/>
      <c r="AB338" s="214"/>
      <c r="AC338" s="214"/>
      <c r="AD338" s="214"/>
      <c r="AE338" s="214"/>
      <c r="AF338" s="214"/>
      <c r="AG338" s="214"/>
      <c r="AH338" s="214"/>
      <c r="AI338" s="214"/>
      <c r="AJ338" s="214"/>
      <c r="AK338" s="214"/>
      <c r="AL338" s="214"/>
      <c r="AM338" s="214"/>
      <c r="AN338" s="214"/>
      <c r="AO338" s="214"/>
      <c r="AP338" s="214"/>
      <c r="AQ338" s="214"/>
      <c r="AR338" s="214"/>
      <c r="AS338" s="214"/>
      <c r="AT338" s="214"/>
      <c r="AU338" s="214"/>
      <c r="AV338" s="214"/>
      <c r="AW338" s="214"/>
      <c r="AX338" s="214"/>
      <c r="AY338" s="214"/>
      <c r="AZ338" s="214"/>
      <c r="BA338" s="214"/>
      <c r="BB338" s="214"/>
      <c r="BC338" s="214"/>
      <c r="BD338" s="214"/>
      <c r="BE338" s="214"/>
      <c r="BF338" s="214"/>
      <c r="BG338" s="214"/>
      <c r="BH338" s="214"/>
      <c r="BI338" s="214"/>
      <c r="BJ338" s="214"/>
      <c r="BK338" s="214"/>
      <c r="BL338" s="214"/>
      <c r="BM338" s="214"/>
      <c r="BN338" s="214"/>
      <c r="BO338" s="214"/>
      <c r="BP338" s="214"/>
      <c r="BQ338" s="214"/>
      <c r="BR338" s="214"/>
      <c r="BS338" s="214"/>
      <c r="BT338" s="214"/>
      <c r="BU338" s="214"/>
      <c r="BV338" s="214"/>
      <c r="BW338" s="214"/>
      <c r="BX338" s="214"/>
      <c r="BY338" s="214"/>
      <c r="BZ338" s="214"/>
      <c r="CA338" s="214"/>
      <c r="CB338" s="214"/>
      <c r="CC338" s="214"/>
      <c r="CD338" s="214"/>
      <c r="CE338" s="214"/>
      <c r="CF338" s="214"/>
      <c r="CG338" s="214"/>
      <c r="CH338" s="214"/>
      <c r="CI338" s="214"/>
      <c r="CJ338" s="214"/>
      <c r="CK338" s="214"/>
      <c r="CL338" s="214"/>
      <c r="CM338" s="214"/>
      <c r="CN338" s="214"/>
      <c r="CO338" s="214"/>
      <c r="CP338" s="214"/>
      <c r="CQ338" s="214"/>
      <c r="CR338" s="214"/>
      <c r="CS338" s="214"/>
      <c r="CT338" s="214"/>
      <c r="CU338" s="214"/>
      <c r="CV338" s="214"/>
      <c r="CW338" s="214"/>
      <c r="CX338" s="214"/>
      <c r="CY338" s="214"/>
      <c r="CZ338" s="214"/>
      <c r="DA338" s="214"/>
      <c r="DB338" s="214"/>
      <c r="DC338" s="214"/>
      <c r="DD338" s="214"/>
      <c r="DE338" s="214"/>
      <c r="DF338" s="214"/>
      <c r="DG338" s="214"/>
      <c r="DH338" s="214"/>
      <c r="DI338" s="214"/>
      <c r="DJ338" s="214"/>
      <c r="DK338" s="214"/>
      <c r="DL338" s="214"/>
      <c r="DM338" s="214"/>
      <c r="DN338" s="214"/>
      <c r="DO338" s="214"/>
      <c r="DP338" s="214"/>
      <c r="DQ338" s="214"/>
      <c r="DR338" s="214"/>
      <c r="DS338" s="214"/>
      <c r="DT338" s="214"/>
      <c r="DU338" s="214"/>
      <c r="DV338" s="214"/>
      <c r="DW338" s="214"/>
      <c r="DX338" s="214"/>
      <c r="DY338" s="214"/>
      <c r="DZ338" s="214"/>
      <c r="EA338" s="214"/>
      <c r="EB338" s="214"/>
      <c r="EC338" s="214"/>
      <c r="ED338" s="214"/>
      <c r="EE338" s="214"/>
      <c r="EF338" s="214"/>
      <c r="EG338" s="214"/>
      <c r="EH338" s="214"/>
      <c r="EI338" s="214"/>
      <c r="EJ338" s="214"/>
      <c r="EK338" s="214"/>
      <c r="EL338" s="214"/>
      <c r="EM338" s="214"/>
      <c r="EN338" s="214"/>
      <c r="EO338" s="214"/>
      <c r="EP338" s="214"/>
      <c r="EQ338" s="214"/>
      <c r="ER338" s="214"/>
      <c r="ES338" s="214"/>
      <c r="ET338" s="214"/>
      <c r="EU338" s="214"/>
      <c r="EV338" s="214"/>
      <c r="EW338" s="214"/>
      <c r="EX338" s="214"/>
      <c r="EY338" s="214"/>
      <c r="EZ338" s="214"/>
      <c r="FA338" s="214"/>
      <c r="FB338" s="214"/>
      <c r="FC338" s="214"/>
      <c r="FD338" s="214"/>
      <c r="FE338" s="214"/>
      <c r="FF338" s="214"/>
      <c r="FG338" s="214"/>
      <c r="FH338" s="214"/>
      <c r="FI338" s="214"/>
      <c r="FJ338" s="214"/>
      <c r="FK338" s="214"/>
      <c r="FL338" s="214"/>
      <c r="FM338" s="214"/>
    </row>
    <row r="339" spans="2:169" x14ac:dyDescent="0.25">
      <c r="B339" s="214"/>
      <c r="C339" s="214"/>
      <c r="D339" s="214"/>
      <c r="E339" s="214"/>
      <c r="F339" s="214"/>
      <c r="G339" s="214"/>
      <c r="H339" s="214"/>
      <c r="I339" s="214"/>
      <c r="J339" s="214"/>
      <c r="K339" s="214"/>
      <c r="L339" s="214"/>
      <c r="M339" s="214"/>
      <c r="N339" s="214"/>
      <c r="O339" s="214"/>
      <c r="P339" s="214"/>
      <c r="Q339" s="214"/>
      <c r="R339" s="214"/>
      <c r="S339" s="214"/>
      <c r="T339" s="214"/>
      <c r="U339" s="214"/>
      <c r="V339" s="214"/>
      <c r="W339" s="214"/>
      <c r="X339" s="214"/>
      <c r="Y339" s="214"/>
      <c r="Z339" s="214"/>
      <c r="AA339" s="214"/>
      <c r="AB339" s="214"/>
      <c r="AC339" s="214"/>
      <c r="AD339" s="214"/>
      <c r="AE339" s="214"/>
      <c r="AF339" s="214"/>
      <c r="AG339" s="214"/>
      <c r="AH339" s="214"/>
      <c r="AI339" s="214"/>
      <c r="AJ339" s="214"/>
      <c r="AK339" s="214"/>
      <c r="AL339" s="214"/>
      <c r="AM339" s="214"/>
      <c r="AN339" s="214"/>
      <c r="AO339" s="214"/>
      <c r="AP339" s="214"/>
      <c r="AQ339" s="214"/>
      <c r="AR339" s="214"/>
      <c r="AS339" s="214"/>
      <c r="AT339" s="214"/>
      <c r="AU339" s="214"/>
      <c r="AV339" s="214"/>
      <c r="AW339" s="214"/>
      <c r="AX339" s="214"/>
      <c r="AY339" s="214"/>
      <c r="AZ339" s="214"/>
      <c r="BA339" s="214"/>
      <c r="BB339" s="214"/>
      <c r="BC339" s="214"/>
      <c r="BD339" s="214"/>
      <c r="BE339" s="214"/>
      <c r="BF339" s="214"/>
      <c r="BG339" s="214"/>
      <c r="BH339" s="214"/>
      <c r="BI339" s="214"/>
      <c r="BJ339" s="214"/>
      <c r="BK339" s="214"/>
      <c r="BL339" s="214"/>
      <c r="BM339" s="214"/>
      <c r="BN339" s="214"/>
      <c r="BO339" s="214"/>
      <c r="BP339" s="214"/>
      <c r="BQ339" s="214"/>
      <c r="BR339" s="214"/>
      <c r="BS339" s="214"/>
      <c r="BT339" s="214"/>
      <c r="BU339" s="214"/>
      <c r="BV339" s="214"/>
      <c r="BW339" s="214"/>
      <c r="BX339" s="214"/>
      <c r="BY339" s="214"/>
      <c r="BZ339" s="214"/>
      <c r="CA339" s="214"/>
      <c r="CB339" s="214"/>
      <c r="CC339" s="214"/>
      <c r="CD339" s="214"/>
      <c r="CE339" s="214"/>
      <c r="CF339" s="214"/>
      <c r="CG339" s="214"/>
      <c r="CH339" s="214"/>
      <c r="CI339" s="214"/>
      <c r="CJ339" s="214"/>
      <c r="CK339" s="214"/>
      <c r="CL339" s="214"/>
      <c r="CM339" s="214"/>
      <c r="CN339" s="214"/>
      <c r="CO339" s="214"/>
      <c r="CP339" s="214"/>
      <c r="CQ339" s="214"/>
      <c r="CR339" s="214"/>
      <c r="CS339" s="214"/>
      <c r="CT339" s="214"/>
      <c r="CU339" s="214"/>
      <c r="CV339" s="214"/>
      <c r="CW339" s="214"/>
      <c r="CX339" s="214"/>
      <c r="CY339" s="214"/>
      <c r="CZ339" s="214"/>
      <c r="DA339" s="214"/>
      <c r="DB339" s="214"/>
      <c r="DC339" s="214"/>
      <c r="DD339" s="214"/>
      <c r="DE339" s="214"/>
      <c r="DF339" s="214"/>
      <c r="DG339" s="214"/>
      <c r="DH339" s="214"/>
      <c r="DI339" s="214"/>
      <c r="DJ339" s="214"/>
      <c r="DK339" s="214"/>
      <c r="DL339" s="214"/>
      <c r="DM339" s="214"/>
      <c r="DN339" s="214"/>
      <c r="DO339" s="214"/>
      <c r="DP339" s="214"/>
      <c r="DQ339" s="214"/>
      <c r="DR339" s="214"/>
      <c r="DS339" s="214"/>
      <c r="DT339" s="214"/>
      <c r="DU339" s="214"/>
      <c r="DV339" s="214"/>
      <c r="DW339" s="214"/>
      <c r="DX339" s="214"/>
      <c r="DY339" s="214"/>
      <c r="DZ339" s="214"/>
      <c r="EA339" s="214"/>
      <c r="EB339" s="214"/>
      <c r="EC339" s="214"/>
      <c r="ED339" s="214"/>
      <c r="EE339" s="214"/>
      <c r="EF339" s="214"/>
      <c r="EG339" s="214"/>
      <c r="EH339" s="214"/>
      <c r="EI339" s="214"/>
      <c r="EJ339" s="214"/>
      <c r="EK339" s="214"/>
      <c r="EL339" s="214"/>
      <c r="EM339" s="214"/>
      <c r="EN339" s="214"/>
      <c r="EO339" s="214"/>
      <c r="EP339" s="214"/>
      <c r="EQ339" s="214"/>
      <c r="ER339" s="214"/>
      <c r="ES339" s="214"/>
      <c r="ET339" s="214"/>
      <c r="EU339" s="214"/>
      <c r="EV339" s="214"/>
      <c r="EW339" s="214"/>
      <c r="EX339" s="214"/>
      <c r="EY339" s="214"/>
      <c r="EZ339" s="214"/>
      <c r="FA339" s="214"/>
      <c r="FB339" s="214"/>
      <c r="FC339" s="214"/>
      <c r="FD339" s="214"/>
      <c r="FE339" s="214"/>
      <c r="FF339" s="214"/>
      <c r="FG339" s="214"/>
      <c r="FH339" s="214"/>
      <c r="FI339" s="214"/>
      <c r="FJ339" s="214"/>
      <c r="FK339" s="214"/>
      <c r="FL339" s="214"/>
      <c r="FM339" s="214"/>
    </row>
    <row r="340" spans="2:169" x14ac:dyDescent="0.25">
      <c r="B340" s="214"/>
      <c r="C340" s="214"/>
      <c r="D340" s="214"/>
      <c r="E340" s="214"/>
      <c r="F340" s="214"/>
      <c r="G340" s="214"/>
      <c r="H340" s="214"/>
      <c r="I340" s="214"/>
      <c r="J340" s="214"/>
      <c r="K340" s="214"/>
      <c r="L340" s="214"/>
      <c r="M340" s="214"/>
      <c r="N340" s="214"/>
      <c r="O340" s="214"/>
      <c r="P340" s="214"/>
      <c r="Q340" s="214"/>
      <c r="R340" s="214"/>
      <c r="S340" s="214"/>
      <c r="T340" s="214"/>
      <c r="U340" s="214"/>
      <c r="V340" s="214"/>
      <c r="W340" s="214"/>
      <c r="X340" s="214"/>
      <c r="Y340" s="214"/>
      <c r="Z340" s="214"/>
      <c r="AA340" s="214"/>
      <c r="AB340" s="214"/>
      <c r="AC340" s="214"/>
      <c r="AD340" s="214"/>
      <c r="AE340" s="214"/>
      <c r="AF340" s="214"/>
      <c r="AG340" s="214"/>
      <c r="AH340" s="214"/>
      <c r="AI340" s="214"/>
      <c r="AJ340" s="214"/>
      <c r="AK340" s="214"/>
      <c r="AL340" s="214"/>
      <c r="AM340" s="214"/>
      <c r="AN340" s="214"/>
      <c r="AO340" s="214"/>
      <c r="AP340" s="214"/>
      <c r="AQ340" s="214"/>
      <c r="AR340" s="214"/>
      <c r="AS340" s="214"/>
      <c r="AT340" s="214"/>
      <c r="AU340" s="214"/>
      <c r="AV340" s="214"/>
      <c r="AW340" s="214"/>
      <c r="AX340" s="214"/>
      <c r="AY340" s="214"/>
      <c r="AZ340" s="214"/>
      <c r="BA340" s="214"/>
      <c r="BB340" s="214"/>
      <c r="BC340" s="214"/>
      <c r="BD340" s="214"/>
      <c r="BE340" s="214"/>
      <c r="BF340" s="214"/>
      <c r="BG340" s="214"/>
      <c r="BH340" s="214"/>
      <c r="BI340" s="214"/>
      <c r="BJ340" s="214"/>
      <c r="BK340" s="214"/>
      <c r="BL340" s="214"/>
      <c r="BM340" s="214"/>
      <c r="BN340" s="214"/>
      <c r="BO340" s="214"/>
      <c r="BP340" s="214"/>
      <c r="BQ340" s="214"/>
      <c r="BR340" s="214"/>
      <c r="BS340" s="214"/>
      <c r="BT340" s="214"/>
      <c r="BU340" s="214"/>
      <c r="BV340" s="214"/>
      <c r="BW340" s="214"/>
      <c r="BX340" s="214"/>
      <c r="BY340" s="214"/>
      <c r="BZ340" s="214"/>
      <c r="CA340" s="214"/>
      <c r="CB340" s="214"/>
      <c r="CC340" s="214"/>
      <c r="CD340" s="214"/>
      <c r="CE340" s="214"/>
      <c r="CF340" s="214"/>
      <c r="CG340" s="214"/>
      <c r="CH340" s="214"/>
      <c r="CI340" s="214"/>
      <c r="CJ340" s="214"/>
      <c r="CK340" s="214"/>
      <c r="CL340" s="214"/>
      <c r="CM340" s="214"/>
      <c r="CN340" s="214"/>
      <c r="CO340" s="214"/>
      <c r="CP340" s="214"/>
      <c r="CQ340" s="214"/>
      <c r="CR340" s="214"/>
      <c r="CS340" s="214"/>
      <c r="CT340" s="214"/>
      <c r="CU340" s="214"/>
      <c r="CV340" s="214"/>
      <c r="CW340" s="214"/>
      <c r="CX340" s="214"/>
      <c r="CY340" s="214"/>
      <c r="CZ340" s="214"/>
      <c r="DA340" s="214"/>
      <c r="DB340" s="214"/>
      <c r="DC340" s="214"/>
      <c r="DD340" s="214"/>
      <c r="DE340" s="214"/>
      <c r="DF340" s="214"/>
      <c r="DG340" s="214"/>
      <c r="DH340" s="214"/>
      <c r="DI340" s="214"/>
      <c r="DJ340" s="214"/>
      <c r="DK340" s="214"/>
      <c r="DL340" s="214"/>
      <c r="DM340" s="214"/>
      <c r="DN340" s="214"/>
      <c r="DO340" s="214"/>
      <c r="DP340" s="214"/>
      <c r="DQ340" s="214"/>
      <c r="DR340" s="214"/>
      <c r="DS340" s="214"/>
      <c r="DT340" s="214"/>
      <c r="DU340" s="214"/>
      <c r="DV340" s="214"/>
      <c r="DW340" s="214"/>
      <c r="DX340" s="214"/>
      <c r="DY340" s="214"/>
      <c r="DZ340" s="214"/>
      <c r="EA340" s="214"/>
      <c r="EB340" s="214"/>
      <c r="EC340" s="214"/>
      <c r="ED340" s="214"/>
      <c r="EE340" s="214"/>
      <c r="EF340" s="214"/>
      <c r="EG340" s="214"/>
      <c r="EH340" s="214"/>
      <c r="EI340" s="214"/>
      <c r="EJ340" s="214"/>
      <c r="EK340" s="214"/>
      <c r="EL340" s="214"/>
      <c r="EM340" s="214"/>
      <c r="EN340" s="214"/>
      <c r="EO340" s="214"/>
      <c r="EP340" s="214"/>
      <c r="EQ340" s="214"/>
      <c r="ER340" s="214"/>
      <c r="ES340" s="214"/>
      <c r="ET340" s="214"/>
      <c r="EU340" s="214"/>
      <c r="EV340" s="214"/>
      <c r="EW340" s="214"/>
      <c r="EX340" s="214"/>
      <c r="EY340" s="214"/>
      <c r="EZ340" s="214"/>
      <c r="FA340" s="214"/>
      <c r="FB340" s="214"/>
      <c r="FC340" s="214"/>
      <c r="FD340" s="214"/>
      <c r="FE340" s="214"/>
      <c r="FF340" s="214"/>
      <c r="FG340" s="214"/>
      <c r="FH340" s="214"/>
      <c r="FI340" s="214"/>
      <c r="FJ340" s="214"/>
      <c r="FK340" s="214"/>
      <c r="FL340" s="214"/>
      <c r="FM340" s="214"/>
    </row>
    <row r="341" spans="2:169" x14ac:dyDescent="0.25">
      <c r="B341" s="214"/>
      <c r="C341" s="214"/>
      <c r="D341" s="214"/>
      <c r="E341" s="214"/>
      <c r="F341" s="214"/>
      <c r="G341" s="214"/>
      <c r="H341" s="214"/>
      <c r="I341" s="214"/>
      <c r="J341" s="214"/>
      <c r="K341" s="214"/>
      <c r="L341" s="214"/>
      <c r="M341" s="214"/>
      <c r="N341" s="214"/>
      <c r="O341" s="214"/>
      <c r="P341" s="214"/>
      <c r="Q341" s="214"/>
      <c r="R341" s="214"/>
      <c r="S341" s="214"/>
      <c r="T341" s="214"/>
      <c r="U341" s="214"/>
      <c r="V341" s="214"/>
      <c r="W341" s="214"/>
      <c r="X341" s="214"/>
      <c r="Y341" s="214"/>
      <c r="Z341" s="214"/>
      <c r="AA341" s="214"/>
      <c r="AB341" s="214"/>
      <c r="AC341" s="214"/>
      <c r="AD341" s="214"/>
      <c r="AE341" s="214"/>
      <c r="AF341" s="214"/>
      <c r="AG341" s="214"/>
      <c r="AH341" s="214"/>
      <c r="AI341" s="214"/>
      <c r="AJ341" s="214"/>
      <c r="AK341" s="214"/>
      <c r="AL341" s="214"/>
      <c r="AM341" s="214"/>
      <c r="AN341" s="214"/>
      <c r="AO341" s="214"/>
      <c r="AP341" s="214"/>
      <c r="AQ341" s="214"/>
      <c r="AR341" s="214"/>
      <c r="AS341" s="214"/>
      <c r="AT341" s="214"/>
      <c r="AU341" s="214"/>
      <c r="AV341" s="214"/>
      <c r="AW341" s="214"/>
      <c r="AX341" s="214"/>
      <c r="AY341" s="214"/>
      <c r="AZ341" s="214"/>
      <c r="BA341" s="214"/>
      <c r="BB341" s="214"/>
      <c r="BC341" s="214"/>
      <c r="BD341" s="214"/>
      <c r="BE341" s="214"/>
      <c r="BF341" s="214"/>
      <c r="BG341" s="214"/>
      <c r="BH341" s="214"/>
      <c r="BI341" s="214"/>
      <c r="BJ341" s="214"/>
      <c r="BK341" s="214"/>
      <c r="BL341" s="214"/>
      <c r="BM341" s="214"/>
      <c r="BN341" s="214"/>
      <c r="BO341" s="214"/>
      <c r="BP341" s="214"/>
      <c r="BQ341" s="214"/>
      <c r="BR341" s="214"/>
      <c r="BS341" s="214"/>
      <c r="BT341" s="214"/>
      <c r="BU341" s="214"/>
      <c r="BV341" s="214"/>
      <c r="BW341" s="214"/>
      <c r="BX341" s="214"/>
      <c r="BY341" s="214"/>
      <c r="BZ341" s="214"/>
      <c r="CA341" s="214"/>
      <c r="CB341" s="214"/>
      <c r="CC341" s="214"/>
      <c r="CD341" s="214"/>
      <c r="CE341" s="214"/>
      <c r="CF341" s="214"/>
      <c r="CG341" s="214"/>
      <c r="CH341" s="214"/>
      <c r="CI341" s="214"/>
      <c r="CJ341" s="214"/>
      <c r="CK341" s="214"/>
      <c r="CL341" s="214"/>
      <c r="CM341" s="214"/>
      <c r="CN341" s="214"/>
      <c r="CO341" s="214"/>
      <c r="CP341" s="214"/>
      <c r="CQ341" s="214"/>
      <c r="CR341" s="214"/>
      <c r="CS341" s="214"/>
      <c r="CT341" s="214"/>
      <c r="CU341" s="214"/>
      <c r="CV341" s="214"/>
      <c r="CW341" s="214"/>
      <c r="CX341" s="214"/>
      <c r="CY341" s="214"/>
      <c r="CZ341" s="214"/>
      <c r="DA341" s="214"/>
      <c r="DB341" s="214"/>
      <c r="DC341" s="214"/>
      <c r="DD341" s="214"/>
      <c r="DE341" s="214"/>
      <c r="DF341" s="214"/>
      <c r="DG341" s="214"/>
      <c r="DH341" s="214"/>
      <c r="DI341" s="214"/>
      <c r="DJ341" s="214"/>
      <c r="DK341" s="214"/>
      <c r="DL341" s="214"/>
      <c r="DM341" s="214"/>
      <c r="DN341" s="214"/>
      <c r="DO341" s="214"/>
      <c r="DP341" s="214"/>
      <c r="DQ341" s="214"/>
      <c r="DR341" s="214"/>
      <c r="DS341" s="214"/>
      <c r="DT341" s="214"/>
      <c r="DU341" s="214"/>
      <c r="DV341" s="214"/>
      <c r="DW341" s="214"/>
      <c r="DX341" s="214"/>
      <c r="DY341" s="214"/>
      <c r="DZ341" s="214"/>
      <c r="EA341" s="214"/>
      <c r="EB341" s="214"/>
      <c r="EC341" s="214"/>
      <c r="ED341" s="214"/>
      <c r="EE341" s="214"/>
      <c r="EF341" s="214"/>
      <c r="EG341" s="214"/>
      <c r="EH341" s="214"/>
      <c r="EI341" s="214"/>
      <c r="EJ341" s="214"/>
      <c r="EK341" s="214"/>
      <c r="EL341" s="214"/>
      <c r="EM341" s="214"/>
      <c r="EN341" s="214"/>
      <c r="EO341" s="214"/>
      <c r="EP341" s="214"/>
      <c r="EQ341" s="214"/>
      <c r="ER341" s="214"/>
      <c r="ES341" s="214"/>
      <c r="ET341" s="214"/>
      <c r="EU341" s="214"/>
      <c r="EV341" s="214"/>
      <c r="EW341" s="214"/>
      <c r="EX341" s="214"/>
      <c r="EY341" s="214"/>
      <c r="EZ341" s="214"/>
      <c r="FA341" s="214"/>
      <c r="FB341" s="214"/>
      <c r="FC341" s="214"/>
      <c r="FD341" s="214"/>
      <c r="FE341" s="214"/>
      <c r="FF341" s="214"/>
      <c r="FG341" s="214"/>
      <c r="FH341" s="214"/>
      <c r="FI341" s="214"/>
      <c r="FJ341" s="214"/>
      <c r="FK341" s="214"/>
      <c r="FL341" s="214"/>
      <c r="FM341" s="214"/>
    </row>
    <row r="342" spans="2:169" x14ac:dyDescent="0.25">
      <c r="B342" s="214"/>
      <c r="C342" s="214"/>
      <c r="D342" s="214"/>
      <c r="E342" s="214"/>
      <c r="F342" s="214"/>
      <c r="G342" s="214"/>
      <c r="H342" s="214"/>
      <c r="I342" s="214"/>
      <c r="J342" s="214"/>
      <c r="K342" s="214"/>
      <c r="L342" s="214"/>
      <c r="M342" s="214"/>
      <c r="N342" s="214"/>
      <c r="O342" s="214"/>
      <c r="P342" s="214"/>
      <c r="Q342" s="214"/>
      <c r="R342" s="214"/>
      <c r="S342" s="214"/>
      <c r="T342" s="214"/>
      <c r="U342" s="214"/>
      <c r="V342" s="214"/>
      <c r="W342" s="214"/>
      <c r="X342" s="214"/>
      <c r="Y342" s="214"/>
      <c r="Z342" s="214"/>
      <c r="AA342" s="214"/>
      <c r="AB342" s="214"/>
      <c r="AC342" s="214"/>
      <c r="AD342" s="214"/>
      <c r="AE342" s="214"/>
      <c r="AF342" s="214"/>
      <c r="AG342" s="214"/>
      <c r="AH342" s="214"/>
      <c r="AI342" s="214"/>
      <c r="AJ342" s="214"/>
      <c r="AK342" s="214"/>
      <c r="AL342" s="214"/>
      <c r="AM342" s="214"/>
      <c r="AN342" s="214"/>
      <c r="AO342" s="214"/>
      <c r="AP342" s="214"/>
      <c r="AQ342" s="214"/>
      <c r="AR342" s="214"/>
      <c r="AS342" s="214"/>
      <c r="AT342" s="214"/>
      <c r="AU342" s="214"/>
      <c r="AV342" s="214"/>
      <c r="AW342" s="214"/>
      <c r="AX342" s="214"/>
      <c r="AY342" s="214"/>
      <c r="AZ342" s="214"/>
      <c r="BA342" s="214"/>
      <c r="BB342" s="214"/>
      <c r="BC342" s="214"/>
      <c r="BD342" s="214"/>
      <c r="BE342" s="214"/>
      <c r="BF342" s="214"/>
      <c r="BG342" s="214"/>
      <c r="BH342" s="214"/>
      <c r="BI342" s="214"/>
      <c r="BJ342" s="214"/>
      <c r="BK342" s="214"/>
      <c r="BL342" s="214"/>
      <c r="BM342" s="214"/>
      <c r="BN342" s="214"/>
      <c r="BO342" s="214"/>
      <c r="BP342" s="214"/>
      <c r="BQ342" s="214"/>
      <c r="BR342" s="214"/>
      <c r="BS342" s="214"/>
      <c r="BT342" s="214"/>
      <c r="BU342" s="214"/>
      <c r="BV342" s="214"/>
      <c r="BW342" s="214"/>
      <c r="BX342" s="214"/>
      <c r="BY342" s="214"/>
      <c r="BZ342" s="214"/>
      <c r="CA342" s="214"/>
      <c r="CB342" s="214"/>
      <c r="CC342" s="214"/>
      <c r="CD342" s="214"/>
      <c r="CE342" s="214"/>
      <c r="CF342" s="214"/>
      <c r="CG342" s="214"/>
      <c r="CH342" s="214"/>
      <c r="CI342" s="214"/>
      <c r="CJ342" s="214"/>
      <c r="CK342" s="214"/>
      <c r="CL342" s="214"/>
      <c r="CM342" s="214"/>
      <c r="CN342" s="214"/>
      <c r="CO342" s="214"/>
      <c r="CP342" s="214"/>
      <c r="CQ342" s="214"/>
      <c r="CR342" s="214"/>
      <c r="CS342" s="214"/>
      <c r="CT342" s="214"/>
      <c r="CU342" s="214"/>
      <c r="CV342" s="214"/>
      <c r="CW342" s="214"/>
      <c r="CX342" s="214"/>
      <c r="CY342" s="214"/>
      <c r="CZ342" s="214"/>
      <c r="DA342" s="214"/>
      <c r="DB342" s="214"/>
      <c r="DC342" s="214"/>
      <c r="DD342" s="214"/>
      <c r="DE342" s="214"/>
      <c r="DF342" s="214"/>
      <c r="DG342" s="214"/>
      <c r="DH342" s="214"/>
      <c r="DI342" s="214"/>
      <c r="DJ342" s="214"/>
      <c r="DK342" s="214"/>
      <c r="DL342" s="214"/>
      <c r="DM342" s="214"/>
      <c r="DN342" s="214"/>
      <c r="DO342" s="214"/>
      <c r="DP342" s="214"/>
      <c r="DQ342" s="214"/>
      <c r="DR342" s="214"/>
      <c r="DS342" s="214"/>
      <c r="DT342" s="214"/>
      <c r="DU342" s="214"/>
      <c r="DV342" s="214"/>
      <c r="DW342" s="214"/>
      <c r="DX342" s="214"/>
      <c r="DY342" s="214"/>
      <c r="DZ342" s="214"/>
      <c r="EA342" s="214"/>
      <c r="EB342" s="214"/>
      <c r="EC342" s="214"/>
      <c r="ED342" s="214"/>
      <c r="EE342" s="214"/>
      <c r="EF342" s="214"/>
      <c r="EG342" s="214"/>
      <c r="EH342" s="214"/>
      <c r="EI342" s="214"/>
      <c r="EJ342" s="214"/>
      <c r="EK342" s="214"/>
      <c r="EL342" s="214"/>
      <c r="EM342" s="214"/>
      <c r="EN342" s="214"/>
      <c r="EO342" s="214"/>
      <c r="EP342" s="214"/>
      <c r="EQ342" s="214"/>
      <c r="ER342" s="214"/>
      <c r="ES342" s="214"/>
      <c r="ET342" s="214"/>
      <c r="EU342" s="214"/>
      <c r="EV342" s="214"/>
      <c r="EW342" s="214"/>
      <c r="EX342" s="214"/>
      <c r="EY342" s="214"/>
      <c r="EZ342" s="214"/>
      <c r="FA342" s="214"/>
      <c r="FB342" s="214"/>
      <c r="FC342" s="214"/>
      <c r="FD342" s="214"/>
      <c r="FE342" s="214"/>
      <c r="FF342" s="214"/>
      <c r="FG342" s="214"/>
      <c r="FH342" s="214"/>
      <c r="FI342" s="214"/>
      <c r="FJ342" s="214"/>
      <c r="FK342" s="214"/>
      <c r="FL342" s="214"/>
      <c r="FM342" s="214"/>
    </row>
    <row r="343" spans="2:169" x14ac:dyDescent="0.25">
      <c r="B343" s="214"/>
      <c r="C343" s="214"/>
      <c r="D343" s="214"/>
      <c r="E343" s="214"/>
      <c r="F343" s="214"/>
      <c r="G343" s="214"/>
      <c r="H343" s="214"/>
      <c r="I343" s="214"/>
      <c r="J343" s="214"/>
      <c r="K343" s="214"/>
      <c r="L343" s="214"/>
      <c r="M343" s="214"/>
      <c r="N343" s="214"/>
      <c r="O343" s="214"/>
      <c r="P343" s="214"/>
      <c r="Q343" s="214"/>
      <c r="R343" s="214"/>
      <c r="S343" s="214"/>
      <c r="T343" s="214"/>
      <c r="U343" s="214"/>
      <c r="V343" s="214"/>
      <c r="W343" s="214"/>
      <c r="X343" s="214"/>
      <c r="Y343" s="214"/>
      <c r="Z343" s="214"/>
      <c r="AA343" s="214"/>
      <c r="AB343" s="214"/>
      <c r="AC343" s="214"/>
      <c r="AD343" s="214"/>
      <c r="AE343" s="214"/>
      <c r="AF343" s="214"/>
      <c r="AG343" s="214"/>
      <c r="AH343" s="214"/>
      <c r="AI343" s="214"/>
      <c r="AJ343" s="214"/>
      <c r="AK343" s="214"/>
      <c r="AL343" s="214"/>
      <c r="AM343" s="214"/>
      <c r="AN343" s="214"/>
      <c r="AO343" s="214"/>
      <c r="AP343" s="214"/>
      <c r="AQ343" s="214"/>
      <c r="AR343" s="214"/>
      <c r="AS343" s="214"/>
      <c r="AT343" s="214"/>
      <c r="AU343" s="214"/>
      <c r="AV343" s="214"/>
      <c r="AW343" s="214"/>
      <c r="AX343" s="214"/>
      <c r="AY343" s="214"/>
      <c r="AZ343" s="214"/>
      <c r="BA343" s="214"/>
      <c r="BB343" s="214"/>
      <c r="BC343" s="214"/>
      <c r="BD343" s="214"/>
      <c r="BE343" s="214"/>
      <c r="BF343" s="214"/>
      <c r="BG343" s="214"/>
      <c r="BH343" s="214"/>
      <c r="BI343" s="214"/>
      <c r="BJ343" s="214"/>
      <c r="BK343" s="214"/>
      <c r="BL343" s="214"/>
      <c r="BM343" s="214"/>
      <c r="BN343" s="214"/>
      <c r="BO343" s="214"/>
      <c r="BP343" s="214"/>
      <c r="BQ343" s="214"/>
      <c r="BR343" s="214"/>
      <c r="BS343" s="214"/>
      <c r="BT343" s="214"/>
      <c r="BU343" s="214"/>
      <c r="BV343" s="214"/>
      <c r="BW343" s="214"/>
      <c r="BX343" s="214"/>
      <c r="BY343" s="214"/>
      <c r="BZ343" s="214"/>
      <c r="CA343" s="214"/>
      <c r="CB343" s="214"/>
      <c r="CC343" s="214"/>
      <c r="CD343" s="214"/>
      <c r="CE343" s="214"/>
      <c r="CF343" s="214"/>
      <c r="CG343" s="214"/>
      <c r="CH343" s="214"/>
      <c r="CI343" s="214"/>
      <c r="CJ343" s="214"/>
      <c r="CK343" s="214"/>
      <c r="CL343" s="214"/>
      <c r="CM343" s="214"/>
      <c r="CN343" s="214"/>
      <c r="CO343" s="214"/>
      <c r="CP343" s="214"/>
      <c r="CQ343" s="214"/>
      <c r="CR343" s="214"/>
      <c r="CS343" s="214"/>
      <c r="CT343" s="214"/>
      <c r="CU343" s="214"/>
      <c r="CV343" s="214"/>
      <c r="CW343" s="214"/>
      <c r="CX343" s="214"/>
      <c r="CY343" s="214"/>
      <c r="CZ343" s="214"/>
      <c r="DA343" s="214"/>
      <c r="DB343" s="214"/>
      <c r="DC343" s="214"/>
      <c r="DD343" s="214"/>
      <c r="DE343" s="214"/>
      <c r="DF343" s="214"/>
      <c r="DG343" s="214"/>
      <c r="DH343" s="214"/>
      <c r="DI343" s="214"/>
      <c r="DJ343" s="214"/>
      <c r="DK343" s="214"/>
      <c r="DL343" s="214"/>
      <c r="DM343" s="214"/>
      <c r="DN343" s="214"/>
      <c r="DO343" s="214"/>
      <c r="DP343" s="214"/>
      <c r="DQ343" s="214"/>
      <c r="DR343" s="214"/>
      <c r="DS343" s="214"/>
      <c r="DT343" s="214"/>
      <c r="DU343" s="214"/>
      <c r="DV343" s="214"/>
      <c r="DW343" s="214"/>
      <c r="DX343" s="214"/>
      <c r="DY343" s="214"/>
      <c r="DZ343" s="214"/>
      <c r="EA343" s="214"/>
      <c r="EB343" s="214"/>
      <c r="EC343" s="214"/>
      <c r="ED343" s="214"/>
      <c r="EE343" s="214"/>
      <c r="EF343" s="214"/>
      <c r="EG343" s="214"/>
      <c r="EH343" s="214"/>
      <c r="EI343" s="214"/>
      <c r="EJ343" s="214"/>
      <c r="EK343" s="214"/>
      <c r="EL343" s="214"/>
      <c r="EM343" s="214"/>
      <c r="EN343" s="214"/>
      <c r="EO343" s="214"/>
      <c r="EP343" s="214"/>
      <c r="EQ343" s="214"/>
      <c r="ER343" s="214"/>
      <c r="ES343" s="214"/>
      <c r="ET343" s="214"/>
      <c r="EU343" s="214"/>
      <c r="EV343" s="214"/>
      <c r="EW343" s="214"/>
      <c r="EX343" s="214"/>
      <c r="EY343" s="214"/>
      <c r="EZ343" s="214"/>
      <c r="FA343" s="214"/>
      <c r="FB343" s="214"/>
      <c r="FC343" s="214"/>
      <c r="FD343" s="214"/>
      <c r="FE343" s="214"/>
      <c r="FF343" s="214"/>
      <c r="FG343" s="214"/>
      <c r="FH343" s="214"/>
      <c r="FI343" s="214"/>
      <c r="FJ343" s="214"/>
      <c r="FK343" s="214"/>
      <c r="FL343" s="214"/>
      <c r="FM343" s="214"/>
    </row>
    <row r="344" spans="2:169" x14ac:dyDescent="0.25">
      <c r="B344" s="214"/>
      <c r="C344" s="214"/>
      <c r="D344" s="214"/>
      <c r="E344" s="214"/>
      <c r="F344" s="214"/>
      <c r="G344" s="214"/>
      <c r="H344" s="214"/>
      <c r="I344" s="214"/>
      <c r="J344" s="214"/>
      <c r="K344" s="214"/>
      <c r="L344" s="214"/>
      <c r="M344" s="214"/>
      <c r="N344" s="214"/>
      <c r="O344" s="214"/>
      <c r="P344" s="214"/>
      <c r="Q344" s="214"/>
      <c r="R344" s="214"/>
      <c r="S344" s="214"/>
      <c r="T344" s="214"/>
      <c r="U344" s="214"/>
      <c r="V344" s="214"/>
      <c r="W344" s="214"/>
      <c r="X344" s="214"/>
      <c r="Y344" s="214"/>
      <c r="Z344" s="214"/>
      <c r="AA344" s="214"/>
      <c r="AB344" s="214"/>
      <c r="AC344" s="214"/>
      <c r="AD344" s="214"/>
      <c r="AE344" s="214"/>
      <c r="AF344" s="214"/>
      <c r="AG344" s="214"/>
      <c r="AH344" s="214"/>
      <c r="AI344" s="214"/>
      <c r="AJ344" s="214"/>
      <c r="AK344" s="214"/>
      <c r="AL344" s="214"/>
      <c r="AM344" s="214"/>
      <c r="AN344" s="214"/>
      <c r="AO344" s="214"/>
      <c r="AP344" s="214"/>
      <c r="AQ344" s="214"/>
      <c r="AR344" s="214"/>
      <c r="AS344" s="214"/>
      <c r="AT344" s="214"/>
      <c r="AU344" s="214"/>
      <c r="AV344" s="214"/>
      <c r="AW344" s="214"/>
      <c r="AX344" s="214"/>
      <c r="AY344" s="214"/>
      <c r="AZ344" s="214"/>
      <c r="BA344" s="214"/>
      <c r="BB344" s="214"/>
      <c r="BC344" s="214"/>
      <c r="BD344" s="214"/>
      <c r="BE344" s="214"/>
      <c r="BF344" s="214"/>
      <c r="BG344" s="214"/>
      <c r="BH344" s="214"/>
      <c r="BI344" s="214"/>
      <c r="BJ344" s="214"/>
      <c r="BK344" s="214"/>
      <c r="BL344" s="214"/>
      <c r="BM344" s="214"/>
      <c r="BN344" s="214"/>
      <c r="BO344" s="214"/>
      <c r="BP344" s="214"/>
      <c r="BQ344" s="214"/>
      <c r="BR344" s="214"/>
      <c r="BS344" s="214"/>
      <c r="BT344" s="214"/>
      <c r="BU344" s="214"/>
      <c r="BV344" s="214"/>
      <c r="BW344" s="214"/>
      <c r="BX344" s="214"/>
      <c r="BY344" s="214"/>
      <c r="BZ344" s="214"/>
      <c r="CA344" s="214"/>
      <c r="CB344" s="214"/>
      <c r="CC344" s="214"/>
      <c r="CD344" s="214"/>
      <c r="CE344" s="214"/>
      <c r="CF344" s="214"/>
      <c r="CG344" s="214"/>
      <c r="CH344" s="214"/>
      <c r="CI344" s="214"/>
      <c r="CJ344" s="214"/>
      <c r="CK344" s="214"/>
      <c r="CL344" s="214"/>
      <c r="CM344" s="214"/>
      <c r="CN344" s="214"/>
      <c r="CO344" s="214"/>
      <c r="CP344" s="214"/>
      <c r="CQ344" s="214"/>
      <c r="CR344" s="214"/>
      <c r="CS344" s="214"/>
      <c r="CT344" s="214"/>
      <c r="CU344" s="214"/>
      <c r="CV344" s="214"/>
      <c r="CW344" s="214"/>
      <c r="CX344" s="214"/>
      <c r="CY344" s="214"/>
      <c r="CZ344" s="214"/>
      <c r="DA344" s="214"/>
      <c r="DB344" s="214"/>
      <c r="DC344" s="214"/>
      <c r="DD344" s="214"/>
      <c r="DE344" s="214"/>
      <c r="DF344" s="214"/>
      <c r="DG344" s="214"/>
      <c r="DH344" s="214"/>
      <c r="DI344" s="214"/>
      <c r="DJ344" s="214"/>
      <c r="DK344" s="214"/>
      <c r="DL344" s="214"/>
      <c r="DM344" s="214"/>
      <c r="DN344" s="214"/>
      <c r="DO344" s="214"/>
      <c r="DP344" s="214"/>
      <c r="DQ344" s="214"/>
      <c r="DR344" s="214"/>
      <c r="DS344" s="214"/>
      <c r="DT344" s="214"/>
      <c r="DU344" s="214"/>
      <c r="DV344" s="214"/>
      <c r="DW344" s="214"/>
      <c r="DX344" s="214"/>
      <c r="DY344" s="214"/>
      <c r="DZ344" s="214"/>
      <c r="EA344" s="214"/>
      <c r="EB344" s="214"/>
      <c r="EC344" s="214"/>
      <c r="ED344" s="214"/>
      <c r="EE344" s="214"/>
      <c r="EF344" s="214"/>
      <c r="EG344" s="214"/>
      <c r="EH344" s="214"/>
      <c r="EI344" s="214"/>
      <c r="EJ344" s="214"/>
      <c r="EK344" s="214"/>
      <c r="EL344" s="214"/>
      <c r="EM344" s="214"/>
      <c r="EN344" s="214"/>
      <c r="EO344" s="214"/>
      <c r="EP344" s="214"/>
      <c r="EQ344" s="214"/>
      <c r="ER344" s="214"/>
      <c r="ES344" s="214"/>
      <c r="ET344" s="214"/>
      <c r="EU344" s="214"/>
      <c r="EV344" s="214"/>
      <c r="EW344" s="214"/>
      <c r="EX344" s="214"/>
      <c r="EY344" s="214"/>
      <c r="EZ344" s="214"/>
      <c r="FA344" s="214"/>
      <c r="FB344" s="214"/>
      <c r="FC344" s="214"/>
      <c r="FD344" s="214"/>
      <c r="FE344" s="214"/>
      <c r="FF344" s="214"/>
      <c r="FG344" s="214"/>
      <c r="FH344" s="214"/>
      <c r="FI344" s="214"/>
      <c r="FJ344" s="214"/>
      <c r="FK344" s="214"/>
      <c r="FL344" s="214"/>
      <c r="FM344" s="214"/>
    </row>
    <row r="345" spans="2:169" x14ac:dyDescent="0.25">
      <c r="B345" s="214"/>
      <c r="C345" s="214"/>
      <c r="D345" s="214"/>
      <c r="E345" s="214"/>
      <c r="F345" s="214"/>
      <c r="G345" s="214"/>
      <c r="H345" s="214"/>
      <c r="I345" s="214"/>
      <c r="J345" s="214"/>
      <c r="K345" s="214"/>
      <c r="L345" s="214"/>
      <c r="M345" s="214"/>
      <c r="N345" s="214"/>
      <c r="O345" s="214"/>
      <c r="P345" s="214"/>
      <c r="Q345" s="214"/>
      <c r="R345" s="214"/>
      <c r="S345" s="214"/>
      <c r="T345" s="214"/>
      <c r="U345" s="214"/>
      <c r="V345" s="214"/>
      <c r="W345" s="214"/>
      <c r="X345" s="214"/>
      <c r="Y345" s="214"/>
      <c r="Z345" s="214"/>
      <c r="AA345" s="214"/>
      <c r="AB345" s="214"/>
      <c r="AC345" s="214"/>
      <c r="AD345" s="214"/>
      <c r="AE345" s="214"/>
      <c r="AF345" s="214"/>
      <c r="AG345" s="214"/>
      <c r="AH345" s="214"/>
      <c r="AI345" s="214"/>
      <c r="AJ345" s="214"/>
      <c r="AK345" s="214"/>
      <c r="AL345" s="214"/>
      <c r="AM345" s="214"/>
      <c r="AN345" s="214"/>
      <c r="AO345" s="214"/>
      <c r="AP345" s="214"/>
      <c r="AQ345" s="214"/>
      <c r="AR345" s="214"/>
      <c r="AS345" s="214"/>
      <c r="AT345" s="214"/>
      <c r="AU345" s="214"/>
      <c r="AV345" s="214"/>
      <c r="AW345" s="214"/>
      <c r="AX345" s="214"/>
      <c r="AY345" s="214"/>
      <c r="AZ345" s="214"/>
      <c r="BA345" s="214"/>
      <c r="BB345" s="214"/>
      <c r="BC345" s="214"/>
      <c r="BD345" s="214"/>
      <c r="BE345" s="214"/>
      <c r="BF345" s="214"/>
      <c r="BG345" s="214"/>
      <c r="BH345" s="214"/>
      <c r="BI345" s="214"/>
      <c r="BJ345" s="214"/>
      <c r="BK345" s="214"/>
      <c r="BL345" s="214"/>
      <c r="BM345" s="214"/>
      <c r="BN345" s="214"/>
      <c r="BO345" s="214"/>
      <c r="BP345" s="214"/>
      <c r="BQ345" s="214"/>
      <c r="BR345" s="214"/>
      <c r="BS345" s="214"/>
      <c r="BT345" s="214"/>
      <c r="BU345" s="214"/>
      <c r="BV345" s="214"/>
      <c r="BW345" s="214"/>
      <c r="BX345" s="214"/>
      <c r="BY345" s="214"/>
      <c r="BZ345" s="214"/>
      <c r="CA345" s="214"/>
      <c r="CB345" s="214"/>
      <c r="CC345" s="214"/>
      <c r="CD345" s="214"/>
      <c r="CE345" s="214"/>
      <c r="CF345" s="214"/>
      <c r="CG345" s="214"/>
      <c r="CH345" s="214"/>
      <c r="CI345" s="214"/>
      <c r="CJ345" s="214"/>
      <c r="CK345" s="214"/>
      <c r="CL345" s="214"/>
      <c r="CM345" s="214"/>
      <c r="CN345" s="214"/>
      <c r="CO345" s="214"/>
      <c r="CP345" s="214"/>
      <c r="CQ345" s="214"/>
      <c r="CR345" s="214"/>
      <c r="CS345" s="214"/>
      <c r="CT345" s="214"/>
      <c r="CU345" s="214"/>
      <c r="CV345" s="214"/>
      <c r="CW345" s="214"/>
      <c r="CX345" s="214"/>
      <c r="CY345" s="214"/>
      <c r="CZ345" s="214"/>
      <c r="DA345" s="214"/>
      <c r="DB345" s="214"/>
      <c r="DC345" s="214"/>
      <c r="DD345" s="214"/>
      <c r="DE345" s="214"/>
      <c r="DF345" s="214"/>
      <c r="DG345" s="214"/>
      <c r="DH345" s="214"/>
      <c r="DI345" s="214"/>
      <c r="DJ345" s="214"/>
      <c r="DK345" s="214"/>
      <c r="DL345" s="214"/>
      <c r="DM345" s="214"/>
      <c r="DN345" s="214"/>
      <c r="DO345" s="214"/>
      <c r="DP345" s="214"/>
      <c r="DQ345" s="214"/>
      <c r="DR345" s="214"/>
      <c r="DS345" s="214"/>
      <c r="DT345" s="214"/>
      <c r="DU345" s="214"/>
      <c r="DV345" s="214"/>
      <c r="DW345" s="214"/>
      <c r="DX345" s="214"/>
      <c r="DY345" s="214"/>
      <c r="DZ345" s="214"/>
      <c r="EA345" s="214"/>
      <c r="EB345" s="214"/>
      <c r="EC345" s="214"/>
      <c r="ED345" s="214"/>
      <c r="EE345" s="214"/>
      <c r="EF345" s="214"/>
      <c r="EG345" s="214"/>
      <c r="EH345" s="214"/>
      <c r="EI345" s="214"/>
      <c r="EJ345" s="214"/>
      <c r="EK345" s="214"/>
      <c r="EL345" s="214"/>
      <c r="EM345" s="214"/>
      <c r="EN345" s="214"/>
      <c r="EO345" s="214"/>
      <c r="EP345" s="214"/>
      <c r="EQ345" s="214"/>
      <c r="ER345" s="214"/>
      <c r="ES345" s="214"/>
      <c r="ET345" s="214"/>
      <c r="EU345" s="214"/>
      <c r="EV345" s="214"/>
      <c r="EW345" s="214"/>
      <c r="EX345" s="214"/>
      <c r="EY345" s="214"/>
      <c r="EZ345" s="214"/>
      <c r="FA345" s="214"/>
      <c r="FB345" s="214"/>
      <c r="FC345" s="214"/>
      <c r="FD345" s="214"/>
      <c r="FE345" s="214"/>
      <c r="FF345" s="214"/>
      <c r="FG345" s="214"/>
      <c r="FH345" s="214"/>
      <c r="FI345" s="214"/>
      <c r="FJ345" s="214"/>
      <c r="FK345" s="214"/>
      <c r="FL345" s="214"/>
      <c r="FM345" s="214"/>
    </row>
    <row r="346" spans="2:169" x14ac:dyDescent="0.25">
      <c r="B346" s="214"/>
      <c r="C346" s="214"/>
      <c r="D346" s="214"/>
      <c r="E346" s="214"/>
      <c r="F346" s="214"/>
      <c r="G346" s="214"/>
      <c r="H346" s="214"/>
      <c r="I346" s="214"/>
      <c r="J346" s="214"/>
      <c r="K346" s="214"/>
      <c r="L346" s="214"/>
      <c r="M346" s="214"/>
      <c r="N346" s="214"/>
      <c r="O346" s="214"/>
      <c r="P346" s="214"/>
      <c r="Q346" s="214"/>
      <c r="R346" s="214"/>
      <c r="S346" s="214"/>
      <c r="T346" s="214"/>
      <c r="U346" s="214"/>
      <c r="V346" s="214"/>
      <c r="W346" s="214"/>
      <c r="X346" s="214"/>
      <c r="Y346" s="214"/>
      <c r="Z346" s="214"/>
      <c r="AA346" s="214"/>
      <c r="AB346" s="214"/>
      <c r="AC346" s="214"/>
      <c r="AD346" s="214"/>
      <c r="AE346" s="214"/>
      <c r="AF346" s="214"/>
      <c r="AG346" s="214"/>
      <c r="AH346" s="214"/>
      <c r="AI346" s="214"/>
      <c r="AJ346" s="214"/>
      <c r="AK346" s="214"/>
      <c r="AL346" s="214"/>
      <c r="AM346" s="214"/>
      <c r="AN346" s="214"/>
      <c r="AO346" s="214"/>
      <c r="AP346" s="214"/>
      <c r="AQ346" s="214"/>
      <c r="AR346" s="214"/>
      <c r="AS346" s="214"/>
      <c r="AT346" s="214"/>
      <c r="AU346" s="214"/>
      <c r="AV346" s="214"/>
      <c r="AW346" s="214"/>
      <c r="AX346" s="214"/>
      <c r="AY346" s="214"/>
      <c r="AZ346" s="214"/>
      <c r="BA346" s="214"/>
      <c r="BB346" s="214"/>
      <c r="BC346" s="214"/>
      <c r="BD346" s="214"/>
      <c r="BE346" s="214"/>
      <c r="BF346" s="214"/>
      <c r="BG346" s="214"/>
      <c r="BH346" s="214"/>
      <c r="BI346" s="214"/>
      <c r="BJ346" s="214"/>
      <c r="BK346" s="214"/>
      <c r="BL346" s="214"/>
      <c r="BM346" s="214"/>
      <c r="BN346" s="214"/>
      <c r="BO346" s="214"/>
      <c r="BP346" s="214"/>
      <c r="BQ346" s="214"/>
      <c r="BR346" s="214"/>
      <c r="BS346" s="214"/>
      <c r="BT346" s="214"/>
      <c r="BU346" s="214"/>
      <c r="BV346" s="214"/>
      <c r="BW346" s="214"/>
      <c r="BX346" s="214"/>
      <c r="BY346" s="214"/>
      <c r="BZ346" s="214"/>
      <c r="CA346" s="214"/>
      <c r="CB346" s="214"/>
      <c r="CC346" s="214"/>
      <c r="CD346" s="214"/>
      <c r="CE346" s="214"/>
      <c r="CF346" s="214"/>
      <c r="CG346" s="214"/>
      <c r="CH346" s="214"/>
      <c r="CI346" s="214"/>
      <c r="CJ346" s="214"/>
      <c r="CK346" s="214"/>
      <c r="CL346" s="214"/>
      <c r="CM346" s="214"/>
      <c r="CN346" s="214"/>
      <c r="CO346" s="214"/>
      <c r="CP346" s="214"/>
      <c r="CQ346" s="214"/>
      <c r="CR346" s="214"/>
      <c r="CS346" s="214"/>
      <c r="CT346" s="214"/>
      <c r="CU346" s="214"/>
      <c r="CV346" s="214"/>
      <c r="CW346" s="214"/>
      <c r="CX346" s="214"/>
      <c r="CY346" s="214"/>
      <c r="CZ346" s="214"/>
      <c r="DA346" s="214"/>
      <c r="DB346" s="214"/>
      <c r="DC346" s="214"/>
      <c r="DD346" s="214"/>
      <c r="DE346" s="214"/>
      <c r="DF346" s="214"/>
      <c r="DG346" s="214"/>
      <c r="DH346" s="214"/>
      <c r="DI346" s="214"/>
      <c r="DJ346" s="214"/>
      <c r="DK346" s="214"/>
      <c r="DL346" s="214"/>
      <c r="DM346" s="214"/>
      <c r="DN346" s="214"/>
      <c r="DO346" s="214"/>
      <c r="DP346" s="214"/>
      <c r="DQ346" s="214"/>
      <c r="DR346" s="214"/>
      <c r="DS346" s="214"/>
      <c r="DT346" s="214"/>
      <c r="DU346" s="214"/>
      <c r="DV346" s="214"/>
      <c r="DW346" s="214"/>
      <c r="DX346" s="214"/>
      <c r="DY346" s="214"/>
      <c r="DZ346" s="214"/>
      <c r="EA346" s="214"/>
      <c r="EB346" s="214"/>
      <c r="EC346" s="214"/>
      <c r="ED346" s="214"/>
      <c r="EE346" s="214"/>
      <c r="EF346" s="214"/>
      <c r="EG346" s="214"/>
      <c r="EH346" s="214"/>
      <c r="EI346" s="214"/>
      <c r="EJ346" s="214"/>
      <c r="EK346" s="214"/>
      <c r="EL346" s="214"/>
      <c r="EM346" s="214"/>
      <c r="EN346" s="214"/>
      <c r="EO346" s="214"/>
      <c r="EP346" s="214"/>
      <c r="EQ346" s="214"/>
      <c r="ER346" s="214"/>
      <c r="ES346" s="214"/>
      <c r="ET346" s="214"/>
      <c r="EU346" s="214"/>
      <c r="EV346" s="214"/>
      <c r="EW346" s="214"/>
      <c r="EX346" s="214"/>
      <c r="EY346" s="214"/>
      <c r="EZ346" s="214"/>
      <c r="FA346" s="214"/>
      <c r="FB346" s="214"/>
      <c r="FC346" s="214"/>
      <c r="FD346" s="214"/>
      <c r="FE346" s="214"/>
      <c r="FF346" s="214"/>
      <c r="FG346" s="214"/>
      <c r="FH346" s="214"/>
      <c r="FI346" s="214"/>
      <c r="FJ346" s="214"/>
      <c r="FK346" s="214"/>
      <c r="FL346" s="214"/>
      <c r="FM346" s="214"/>
    </row>
    <row r="347" spans="2:169" x14ac:dyDescent="0.25">
      <c r="B347" s="214"/>
      <c r="C347" s="214"/>
      <c r="D347" s="214"/>
      <c r="E347" s="214"/>
      <c r="F347" s="214"/>
      <c r="G347" s="214"/>
      <c r="H347" s="214"/>
      <c r="I347" s="214"/>
      <c r="J347" s="214"/>
      <c r="K347" s="214"/>
      <c r="L347" s="214"/>
      <c r="M347" s="214"/>
      <c r="N347" s="214"/>
      <c r="O347" s="214"/>
      <c r="P347" s="214"/>
      <c r="Q347" s="214"/>
      <c r="R347" s="214"/>
      <c r="S347" s="214"/>
      <c r="T347" s="214"/>
      <c r="U347" s="214"/>
      <c r="V347" s="214"/>
      <c r="W347" s="214"/>
      <c r="X347" s="214"/>
      <c r="Y347" s="214"/>
      <c r="Z347" s="214"/>
      <c r="AA347" s="214"/>
      <c r="AB347" s="214"/>
      <c r="AC347" s="214"/>
      <c r="AD347" s="214"/>
      <c r="AE347" s="214"/>
      <c r="AF347" s="214"/>
      <c r="AG347" s="214"/>
      <c r="AH347" s="214"/>
      <c r="AI347" s="214"/>
      <c r="AJ347" s="214"/>
      <c r="AK347" s="214"/>
      <c r="AL347" s="214"/>
      <c r="AM347" s="214"/>
      <c r="AN347" s="214"/>
      <c r="AO347" s="214"/>
      <c r="AP347" s="214"/>
      <c r="AQ347" s="214"/>
      <c r="AR347" s="214"/>
      <c r="AS347" s="214"/>
      <c r="AT347" s="214"/>
      <c r="AU347" s="214"/>
      <c r="AV347" s="214"/>
      <c r="AW347" s="214"/>
      <c r="AX347" s="214"/>
      <c r="AY347" s="214"/>
      <c r="AZ347" s="214"/>
      <c r="BA347" s="214"/>
      <c r="BB347" s="214"/>
      <c r="BC347" s="214"/>
      <c r="BD347" s="214"/>
      <c r="BE347" s="214"/>
      <c r="BF347" s="214"/>
      <c r="BG347" s="214"/>
      <c r="BH347" s="214"/>
      <c r="BI347" s="214"/>
      <c r="BJ347" s="214"/>
      <c r="BK347" s="214"/>
      <c r="BL347" s="214"/>
      <c r="BM347" s="214"/>
      <c r="BN347" s="214"/>
      <c r="BO347" s="214"/>
      <c r="BP347" s="214"/>
      <c r="BQ347" s="214"/>
      <c r="BR347" s="214"/>
      <c r="BS347" s="214"/>
      <c r="BT347" s="214"/>
      <c r="BU347" s="214"/>
      <c r="BV347" s="214"/>
      <c r="BW347" s="214"/>
      <c r="BX347" s="214"/>
      <c r="BY347" s="214"/>
      <c r="BZ347" s="214"/>
      <c r="CA347" s="214"/>
      <c r="CB347" s="214"/>
      <c r="CC347" s="214"/>
      <c r="CD347" s="214"/>
      <c r="CE347" s="214"/>
      <c r="CF347" s="214"/>
      <c r="CG347" s="214"/>
      <c r="CH347" s="214"/>
      <c r="CI347" s="214"/>
      <c r="CJ347" s="214"/>
      <c r="CK347" s="214"/>
      <c r="CL347" s="214"/>
      <c r="CM347" s="214"/>
      <c r="CN347" s="214"/>
      <c r="CO347" s="214"/>
      <c r="CP347" s="214"/>
      <c r="CQ347" s="214"/>
      <c r="CR347" s="214"/>
      <c r="CS347" s="214"/>
      <c r="CT347" s="214"/>
      <c r="CU347" s="214"/>
      <c r="CV347" s="214"/>
      <c r="CW347" s="214"/>
      <c r="CX347" s="214"/>
      <c r="CY347" s="214"/>
      <c r="CZ347" s="214"/>
      <c r="DA347" s="214"/>
      <c r="DB347" s="214"/>
      <c r="DC347" s="214"/>
      <c r="DD347" s="214"/>
      <c r="DE347" s="214"/>
      <c r="DF347" s="214"/>
      <c r="DG347" s="214"/>
      <c r="DH347" s="214"/>
      <c r="DI347" s="214"/>
      <c r="DJ347" s="214"/>
      <c r="DK347" s="214"/>
      <c r="DL347" s="214"/>
      <c r="DM347" s="214"/>
      <c r="DN347" s="214"/>
      <c r="DO347" s="214"/>
      <c r="DP347" s="214"/>
      <c r="DQ347" s="214"/>
      <c r="DR347" s="214"/>
      <c r="DS347" s="214"/>
      <c r="DT347" s="214"/>
      <c r="DU347" s="214"/>
      <c r="DV347" s="214"/>
      <c r="DW347" s="214"/>
      <c r="DX347" s="214"/>
      <c r="DY347" s="214"/>
      <c r="DZ347" s="214"/>
      <c r="EA347" s="214"/>
      <c r="EB347" s="214"/>
      <c r="EC347" s="214"/>
      <c r="ED347" s="214"/>
      <c r="EE347" s="214"/>
      <c r="EF347" s="214"/>
      <c r="EG347" s="214"/>
      <c r="EH347" s="214"/>
      <c r="EI347" s="214"/>
      <c r="EJ347" s="214"/>
      <c r="EK347" s="214"/>
      <c r="EL347" s="214"/>
      <c r="EM347" s="214"/>
      <c r="EN347" s="214"/>
      <c r="EO347" s="214"/>
      <c r="EP347" s="214"/>
      <c r="EQ347" s="214"/>
      <c r="ER347" s="214"/>
      <c r="ES347" s="214"/>
      <c r="ET347" s="214"/>
      <c r="EU347" s="214"/>
      <c r="EV347" s="214"/>
      <c r="EW347" s="214"/>
      <c r="EX347" s="214"/>
      <c r="EY347" s="214"/>
      <c r="EZ347" s="214"/>
      <c r="FA347" s="214"/>
      <c r="FB347" s="214"/>
      <c r="FC347" s="214"/>
      <c r="FD347" s="214"/>
      <c r="FE347" s="214"/>
      <c r="FF347" s="214"/>
      <c r="FG347" s="214"/>
      <c r="FH347" s="214"/>
      <c r="FI347" s="214"/>
      <c r="FJ347" s="214"/>
      <c r="FK347" s="214"/>
      <c r="FL347" s="214"/>
      <c r="FM347" s="214"/>
    </row>
    <row r="348" spans="2:169" x14ac:dyDescent="0.25">
      <c r="B348" s="214"/>
      <c r="C348" s="214"/>
      <c r="D348" s="214"/>
      <c r="E348" s="214"/>
      <c r="F348" s="214"/>
      <c r="G348" s="214"/>
      <c r="H348" s="214"/>
      <c r="I348" s="214"/>
      <c r="J348" s="214"/>
      <c r="K348" s="214"/>
      <c r="L348" s="214"/>
      <c r="M348" s="214"/>
      <c r="N348" s="214"/>
      <c r="O348" s="214"/>
      <c r="P348" s="214"/>
      <c r="Q348" s="214"/>
      <c r="R348" s="214"/>
      <c r="S348" s="214"/>
      <c r="T348" s="214"/>
      <c r="U348" s="214"/>
      <c r="V348" s="214"/>
      <c r="W348" s="214"/>
      <c r="X348" s="214"/>
      <c r="Y348" s="214"/>
      <c r="Z348" s="214"/>
      <c r="AA348" s="214"/>
      <c r="AB348" s="214"/>
      <c r="AC348" s="214"/>
      <c r="AD348" s="214"/>
      <c r="AE348" s="214"/>
      <c r="AF348" s="214"/>
      <c r="AG348" s="214"/>
      <c r="AH348" s="214"/>
      <c r="AI348" s="214"/>
      <c r="AJ348" s="214"/>
      <c r="AK348" s="214"/>
      <c r="AL348" s="214"/>
      <c r="AM348" s="214"/>
      <c r="AN348" s="214"/>
      <c r="AO348" s="214"/>
      <c r="AP348" s="214"/>
      <c r="AQ348" s="214"/>
      <c r="AR348" s="214"/>
      <c r="AS348" s="214"/>
      <c r="AT348" s="214"/>
      <c r="AU348" s="214"/>
      <c r="AV348" s="214"/>
      <c r="AW348" s="214"/>
      <c r="AX348" s="214"/>
      <c r="AY348" s="214"/>
      <c r="AZ348" s="214"/>
      <c r="BA348" s="214"/>
      <c r="BB348" s="214"/>
      <c r="BC348" s="214"/>
      <c r="BD348" s="214"/>
      <c r="BE348" s="214"/>
      <c r="BF348" s="214"/>
      <c r="BG348" s="214"/>
      <c r="BH348" s="214"/>
      <c r="BI348" s="214"/>
      <c r="BJ348" s="214"/>
      <c r="BK348" s="214"/>
      <c r="BL348" s="214"/>
      <c r="BM348" s="214"/>
      <c r="BN348" s="214"/>
      <c r="BO348" s="214"/>
      <c r="BP348" s="214"/>
      <c r="BQ348" s="214"/>
      <c r="BR348" s="214"/>
      <c r="BS348" s="214"/>
      <c r="BT348" s="214"/>
      <c r="BU348" s="214"/>
      <c r="BV348" s="214"/>
      <c r="BW348" s="214"/>
      <c r="BX348" s="214"/>
      <c r="BY348" s="214"/>
      <c r="BZ348" s="214"/>
      <c r="CA348" s="214"/>
      <c r="CB348" s="214"/>
      <c r="CC348" s="214"/>
      <c r="CD348" s="214"/>
      <c r="CE348" s="214"/>
      <c r="CF348" s="214"/>
      <c r="CG348" s="214"/>
      <c r="CH348" s="214"/>
      <c r="CI348" s="214"/>
      <c r="CJ348" s="214"/>
      <c r="CK348" s="214"/>
      <c r="CL348" s="214"/>
      <c r="CM348" s="214"/>
      <c r="CN348" s="214"/>
      <c r="CO348" s="214"/>
      <c r="CP348" s="214"/>
      <c r="CQ348" s="214"/>
      <c r="CR348" s="214"/>
      <c r="CS348" s="214"/>
      <c r="CT348" s="214"/>
      <c r="CU348" s="214"/>
      <c r="CV348" s="214"/>
      <c r="CW348" s="214"/>
      <c r="CX348" s="214"/>
      <c r="CY348" s="214"/>
      <c r="CZ348" s="214"/>
      <c r="DA348" s="214"/>
      <c r="DB348" s="214"/>
      <c r="DC348" s="214"/>
      <c r="DD348" s="214"/>
      <c r="DE348" s="214"/>
      <c r="DF348" s="214"/>
      <c r="DG348" s="214"/>
      <c r="DH348" s="214"/>
      <c r="DI348" s="214"/>
      <c r="DJ348" s="214"/>
      <c r="DK348" s="214"/>
      <c r="DL348" s="214"/>
      <c r="DM348" s="214"/>
      <c r="DN348" s="214"/>
      <c r="DO348" s="214"/>
      <c r="DP348" s="214"/>
      <c r="DQ348" s="214"/>
      <c r="DR348" s="214"/>
      <c r="DS348" s="214"/>
      <c r="DT348" s="214"/>
      <c r="DU348" s="214"/>
      <c r="DV348" s="214"/>
      <c r="DW348" s="214"/>
      <c r="DX348" s="214"/>
      <c r="DY348" s="214"/>
      <c r="DZ348" s="214"/>
      <c r="EA348" s="214"/>
      <c r="EB348" s="214"/>
      <c r="EC348" s="214"/>
      <c r="ED348" s="214"/>
      <c r="EE348" s="214"/>
      <c r="EF348" s="214"/>
      <c r="EG348" s="214"/>
      <c r="EH348" s="214"/>
      <c r="EI348" s="214"/>
      <c r="EJ348" s="214"/>
      <c r="EK348" s="214"/>
      <c r="EL348" s="214"/>
      <c r="EM348" s="214"/>
      <c r="EN348" s="214"/>
      <c r="EO348" s="214"/>
      <c r="EP348" s="214"/>
      <c r="EQ348" s="214"/>
      <c r="ER348" s="214"/>
      <c r="ES348" s="214"/>
      <c r="ET348" s="214"/>
      <c r="EU348" s="214"/>
      <c r="EV348" s="214"/>
      <c r="EW348" s="214"/>
      <c r="EX348" s="214"/>
      <c r="EY348" s="214"/>
      <c r="EZ348" s="214"/>
      <c r="FA348" s="214"/>
      <c r="FB348" s="214"/>
      <c r="FC348" s="214"/>
      <c r="FD348" s="214"/>
      <c r="FE348" s="214"/>
      <c r="FF348" s="214"/>
      <c r="FG348" s="214"/>
      <c r="FH348" s="214"/>
      <c r="FI348" s="214"/>
      <c r="FJ348" s="214"/>
      <c r="FK348" s="214"/>
      <c r="FL348" s="214"/>
      <c r="FM348" s="214"/>
    </row>
    <row r="349" spans="2:169" x14ac:dyDescent="0.25">
      <c r="B349" s="214"/>
      <c r="C349" s="214"/>
      <c r="D349" s="214"/>
      <c r="E349" s="214"/>
      <c r="F349" s="214"/>
      <c r="G349" s="214"/>
      <c r="H349" s="214"/>
      <c r="I349" s="214"/>
      <c r="J349" s="214"/>
      <c r="K349" s="214"/>
      <c r="L349" s="214"/>
      <c r="M349" s="214"/>
      <c r="N349" s="214"/>
      <c r="O349" s="214"/>
      <c r="P349" s="214"/>
      <c r="Q349" s="214"/>
      <c r="R349" s="214"/>
      <c r="S349" s="214"/>
      <c r="T349" s="214"/>
      <c r="U349" s="214"/>
      <c r="V349" s="214"/>
      <c r="W349" s="214"/>
      <c r="X349" s="214"/>
      <c r="Y349" s="214"/>
      <c r="Z349" s="214"/>
      <c r="AA349" s="214"/>
      <c r="AB349" s="214"/>
      <c r="AC349" s="214"/>
      <c r="AD349" s="214"/>
      <c r="AE349" s="214"/>
      <c r="AF349" s="214"/>
      <c r="AG349" s="214"/>
      <c r="AH349" s="214"/>
      <c r="AI349" s="214"/>
      <c r="AJ349" s="214"/>
      <c r="AK349" s="214"/>
      <c r="AL349" s="214"/>
      <c r="AM349" s="214"/>
      <c r="AN349" s="214"/>
      <c r="AO349" s="214"/>
      <c r="AP349" s="214"/>
      <c r="AQ349" s="214"/>
      <c r="AR349" s="214"/>
      <c r="AS349" s="214"/>
      <c r="AT349" s="214"/>
      <c r="AU349" s="214"/>
      <c r="AV349" s="214"/>
      <c r="AW349" s="214"/>
      <c r="AX349" s="214"/>
      <c r="AY349" s="214"/>
      <c r="AZ349" s="214"/>
      <c r="BA349" s="214"/>
      <c r="BB349" s="214"/>
      <c r="BC349" s="214"/>
      <c r="BD349" s="214"/>
      <c r="BE349" s="214"/>
      <c r="BF349" s="214"/>
      <c r="BG349" s="214"/>
      <c r="BH349" s="214"/>
      <c r="BI349" s="214"/>
      <c r="BJ349" s="214"/>
      <c r="BK349" s="214"/>
      <c r="BL349" s="214"/>
      <c r="BM349" s="214"/>
      <c r="BN349" s="214"/>
      <c r="BO349" s="214"/>
      <c r="BP349" s="214"/>
      <c r="BQ349" s="214"/>
      <c r="BR349" s="214"/>
      <c r="BS349" s="214"/>
      <c r="BT349" s="214"/>
      <c r="BU349" s="214"/>
      <c r="BV349" s="214"/>
      <c r="BW349" s="214"/>
      <c r="BX349" s="214"/>
      <c r="BY349" s="214"/>
      <c r="BZ349" s="214"/>
      <c r="CA349" s="214"/>
      <c r="CB349" s="214"/>
      <c r="CC349" s="214"/>
      <c r="CD349" s="214"/>
      <c r="CE349" s="214"/>
      <c r="CF349" s="214"/>
      <c r="CG349" s="214"/>
      <c r="CH349" s="214"/>
      <c r="CI349" s="214"/>
      <c r="CJ349" s="214"/>
      <c r="CK349" s="214"/>
      <c r="CL349" s="214"/>
      <c r="CM349" s="214"/>
      <c r="CN349" s="214"/>
      <c r="CO349" s="214"/>
      <c r="CP349" s="214"/>
      <c r="CQ349" s="214"/>
      <c r="CR349" s="214"/>
      <c r="CS349" s="214"/>
      <c r="CT349" s="214"/>
      <c r="CU349" s="214"/>
      <c r="CV349" s="214"/>
      <c r="CW349" s="214"/>
      <c r="CX349" s="214"/>
      <c r="CY349" s="214"/>
      <c r="CZ349" s="214"/>
      <c r="DA349" s="214"/>
      <c r="DB349" s="214"/>
      <c r="DC349" s="214"/>
      <c r="DD349" s="214"/>
      <c r="DE349" s="214"/>
      <c r="DF349" s="214"/>
      <c r="DG349" s="214"/>
      <c r="DH349" s="214"/>
      <c r="DI349" s="214"/>
      <c r="DJ349" s="214"/>
      <c r="DK349" s="214"/>
      <c r="DL349" s="214"/>
      <c r="DM349" s="214"/>
      <c r="DN349" s="214"/>
      <c r="DO349" s="214"/>
      <c r="DP349" s="214"/>
      <c r="DQ349" s="214"/>
      <c r="DR349" s="214"/>
      <c r="DS349" s="214"/>
      <c r="DT349" s="214"/>
      <c r="DU349" s="214"/>
      <c r="DV349" s="214"/>
      <c r="DW349" s="214"/>
      <c r="DX349" s="214"/>
      <c r="DY349" s="214"/>
      <c r="DZ349" s="214"/>
      <c r="EA349" s="214"/>
      <c r="EB349" s="214"/>
      <c r="EC349" s="214"/>
      <c r="ED349" s="214"/>
      <c r="EE349" s="214"/>
      <c r="EF349" s="214"/>
      <c r="EG349" s="214"/>
      <c r="EH349" s="214"/>
      <c r="EI349" s="214"/>
      <c r="EJ349" s="214"/>
      <c r="EK349" s="214"/>
      <c r="EL349" s="214"/>
      <c r="EM349" s="214"/>
      <c r="EN349" s="214"/>
      <c r="EO349" s="214"/>
      <c r="EP349" s="214"/>
      <c r="EQ349" s="214"/>
      <c r="ER349" s="214"/>
      <c r="ES349" s="214"/>
      <c r="ET349" s="214"/>
      <c r="EU349" s="214"/>
      <c r="EV349" s="214"/>
      <c r="EW349" s="214"/>
      <c r="EX349" s="214"/>
      <c r="EY349" s="214"/>
      <c r="EZ349" s="214"/>
      <c r="FA349" s="214"/>
      <c r="FB349" s="214"/>
      <c r="FC349" s="214"/>
      <c r="FD349" s="214"/>
      <c r="FE349" s="214"/>
      <c r="FF349" s="214"/>
      <c r="FG349" s="214"/>
      <c r="FH349" s="214"/>
      <c r="FI349" s="214"/>
      <c r="FJ349" s="214"/>
      <c r="FK349" s="214"/>
      <c r="FL349" s="214"/>
      <c r="FM349" s="214"/>
    </row>
    <row r="350" spans="2:169" x14ac:dyDescent="0.25">
      <c r="B350" s="214"/>
      <c r="C350" s="214"/>
      <c r="D350" s="214"/>
      <c r="E350" s="214"/>
      <c r="F350" s="214"/>
      <c r="G350" s="214"/>
      <c r="H350" s="214"/>
      <c r="I350" s="214"/>
      <c r="J350" s="214"/>
      <c r="K350" s="214"/>
      <c r="L350" s="214"/>
      <c r="M350" s="214"/>
      <c r="N350" s="214"/>
      <c r="O350" s="214"/>
      <c r="P350" s="214"/>
      <c r="Q350" s="214"/>
      <c r="R350" s="214"/>
      <c r="S350" s="214"/>
      <c r="T350" s="214"/>
      <c r="U350" s="214"/>
      <c r="V350" s="214"/>
      <c r="W350" s="214"/>
      <c r="X350" s="214"/>
      <c r="Y350" s="214"/>
      <c r="Z350" s="214"/>
      <c r="AA350" s="214"/>
      <c r="AB350" s="214"/>
      <c r="AC350" s="214"/>
      <c r="AD350" s="214"/>
      <c r="AE350" s="214"/>
      <c r="AF350" s="214"/>
      <c r="AG350" s="214"/>
      <c r="AH350" s="214"/>
      <c r="AI350" s="214"/>
      <c r="AJ350" s="214"/>
      <c r="AK350" s="214"/>
      <c r="AL350" s="214"/>
      <c r="AM350" s="214"/>
      <c r="AN350" s="214"/>
      <c r="AO350" s="214"/>
      <c r="AP350" s="214"/>
      <c r="AQ350" s="214"/>
      <c r="AR350" s="214"/>
      <c r="AS350" s="214"/>
      <c r="AT350" s="214"/>
      <c r="AU350" s="214"/>
      <c r="AV350" s="214"/>
      <c r="AW350" s="214"/>
      <c r="AX350" s="214"/>
      <c r="AY350" s="214"/>
      <c r="AZ350" s="214"/>
      <c r="BA350" s="214"/>
      <c r="BB350" s="214"/>
      <c r="BC350" s="214"/>
      <c r="BD350" s="214"/>
      <c r="BE350" s="214"/>
      <c r="BF350" s="214"/>
      <c r="BG350" s="214"/>
      <c r="BH350" s="214"/>
      <c r="BI350" s="214"/>
      <c r="BJ350" s="214"/>
      <c r="BK350" s="214"/>
      <c r="BL350" s="214"/>
      <c r="BM350" s="214"/>
      <c r="BN350" s="214"/>
      <c r="BO350" s="214"/>
      <c r="BP350" s="214"/>
      <c r="BQ350" s="214"/>
      <c r="BR350" s="214"/>
      <c r="BS350" s="214"/>
      <c r="BT350" s="214"/>
      <c r="BU350" s="214"/>
      <c r="BV350" s="214"/>
      <c r="BW350" s="214"/>
      <c r="BX350" s="214"/>
      <c r="BY350" s="214"/>
      <c r="BZ350" s="214"/>
      <c r="CA350" s="214"/>
      <c r="CB350" s="214"/>
      <c r="CC350" s="214"/>
      <c r="CD350" s="214"/>
      <c r="CE350" s="214"/>
      <c r="CF350" s="214"/>
      <c r="CG350" s="214"/>
      <c r="CH350" s="214"/>
      <c r="CI350" s="214"/>
      <c r="CJ350" s="214"/>
      <c r="CK350" s="214"/>
      <c r="CL350" s="214"/>
      <c r="CM350" s="214"/>
      <c r="CN350" s="214"/>
      <c r="CO350" s="214"/>
      <c r="CP350" s="214"/>
      <c r="CQ350" s="214"/>
      <c r="CR350" s="214"/>
      <c r="CS350" s="214"/>
      <c r="CT350" s="214"/>
      <c r="CU350" s="214"/>
      <c r="CV350" s="214"/>
      <c r="CW350" s="214"/>
      <c r="CX350" s="214"/>
      <c r="CY350" s="214"/>
      <c r="CZ350" s="214"/>
      <c r="DA350" s="214"/>
      <c r="DB350" s="214"/>
      <c r="DC350" s="214"/>
      <c r="DD350" s="214"/>
      <c r="DE350" s="214"/>
      <c r="DF350" s="214"/>
      <c r="DG350" s="214"/>
      <c r="DH350" s="214"/>
      <c r="DI350" s="214"/>
      <c r="DJ350" s="214"/>
      <c r="DK350" s="214"/>
      <c r="DL350" s="214"/>
      <c r="DM350" s="214"/>
      <c r="DN350" s="214"/>
      <c r="DO350" s="214"/>
      <c r="DP350" s="214"/>
      <c r="DQ350" s="214"/>
      <c r="DR350" s="214"/>
      <c r="DS350" s="214"/>
      <c r="DT350" s="214"/>
      <c r="DU350" s="214"/>
      <c r="DV350" s="214"/>
      <c r="DW350" s="214"/>
      <c r="DX350" s="214"/>
      <c r="DY350" s="214"/>
      <c r="DZ350" s="214"/>
      <c r="EA350" s="214"/>
      <c r="EB350" s="214"/>
      <c r="EC350" s="214"/>
      <c r="ED350" s="214"/>
      <c r="EE350" s="214"/>
      <c r="EF350" s="214"/>
      <c r="EG350" s="214"/>
      <c r="EH350" s="214"/>
      <c r="EI350" s="214"/>
      <c r="EJ350" s="214"/>
      <c r="EK350" s="214"/>
      <c r="EL350" s="214"/>
      <c r="EM350" s="214"/>
      <c r="EN350" s="214"/>
      <c r="EO350" s="214"/>
      <c r="EP350" s="214"/>
      <c r="EQ350" s="214"/>
      <c r="ER350" s="214"/>
      <c r="ES350" s="214"/>
      <c r="ET350" s="214"/>
      <c r="EU350" s="214"/>
      <c r="EV350" s="214"/>
      <c r="EW350" s="214"/>
      <c r="EX350" s="214"/>
      <c r="EY350" s="214"/>
      <c r="EZ350" s="214"/>
      <c r="FA350" s="214"/>
      <c r="FB350" s="214"/>
      <c r="FC350" s="214"/>
      <c r="FD350" s="214"/>
      <c r="FE350" s="214"/>
      <c r="FF350" s="214"/>
      <c r="FG350" s="214"/>
      <c r="FH350" s="214"/>
      <c r="FI350" s="214"/>
      <c r="FJ350" s="214"/>
      <c r="FK350" s="214"/>
      <c r="FL350" s="214"/>
      <c r="FM350" s="214"/>
    </row>
    <row r="351" spans="2:169" x14ac:dyDescent="0.25">
      <c r="B351" s="214"/>
      <c r="C351" s="214"/>
      <c r="D351" s="214"/>
      <c r="E351" s="214"/>
      <c r="F351" s="214"/>
      <c r="G351" s="214"/>
      <c r="H351" s="214"/>
      <c r="I351" s="214"/>
      <c r="J351" s="214"/>
      <c r="K351" s="214"/>
      <c r="L351" s="214"/>
      <c r="M351" s="214"/>
      <c r="N351" s="214"/>
      <c r="O351" s="214"/>
      <c r="P351" s="214"/>
      <c r="Q351" s="214"/>
      <c r="R351" s="214"/>
      <c r="S351" s="214"/>
      <c r="T351" s="214"/>
      <c r="U351" s="214"/>
      <c r="V351" s="214"/>
      <c r="W351" s="214"/>
      <c r="X351" s="214"/>
      <c r="Y351" s="214"/>
      <c r="Z351" s="214"/>
      <c r="AA351" s="214"/>
      <c r="AB351" s="214"/>
      <c r="AC351" s="214"/>
      <c r="AD351" s="214"/>
      <c r="AE351" s="214"/>
      <c r="AF351" s="214"/>
      <c r="AG351" s="214"/>
      <c r="AH351" s="214"/>
      <c r="AI351" s="214"/>
      <c r="AJ351" s="214"/>
      <c r="AK351" s="214"/>
      <c r="AL351" s="214"/>
      <c r="AM351" s="214"/>
      <c r="AN351" s="214"/>
      <c r="AO351" s="214"/>
      <c r="AP351" s="214"/>
      <c r="AQ351" s="214"/>
      <c r="AR351" s="214"/>
      <c r="AS351" s="214"/>
      <c r="AT351" s="214"/>
      <c r="AU351" s="214"/>
      <c r="AV351" s="214"/>
      <c r="AW351" s="214"/>
      <c r="AX351" s="214"/>
      <c r="AY351" s="214"/>
      <c r="AZ351" s="214"/>
      <c r="BA351" s="214"/>
      <c r="BB351" s="214"/>
      <c r="BC351" s="214"/>
      <c r="BD351" s="214"/>
      <c r="BE351" s="214"/>
      <c r="BF351" s="214"/>
      <c r="BG351" s="214"/>
      <c r="BH351" s="214"/>
      <c r="BI351" s="214"/>
      <c r="BJ351" s="214"/>
      <c r="BK351" s="214"/>
      <c r="BL351" s="214"/>
      <c r="BM351" s="214"/>
      <c r="BN351" s="214"/>
      <c r="BO351" s="214"/>
      <c r="BP351" s="214"/>
      <c r="BQ351" s="214"/>
      <c r="BR351" s="214"/>
      <c r="BS351" s="214"/>
      <c r="BT351" s="214"/>
      <c r="BU351" s="214"/>
      <c r="BV351" s="214"/>
      <c r="BW351" s="214"/>
      <c r="BX351" s="214"/>
      <c r="BY351" s="214"/>
      <c r="BZ351" s="214"/>
      <c r="CA351" s="214"/>
      <c r="CB351" s="214"/>
      <c r="CC351" s="214"/>
      <c r="CD351" s="214"/>
      <c r="CE351" s="214"/>
      <c r="CF351" s="214"/>
      <c r="CG351" s="214"/>
      <c r="CH351" s="214"/>
      <c r="CI351" s="214"/>
      <c r="CJ351" s="214"/>
      <c r="CK351" s="214"/>
      <c r="CL351" s="214"/>
      <c r="CM351" s="214"/>
      <c r="CN351" s="214"/>
      <c r="CO351" s="214"/>
      <c r="CP351" s="214"/>
      <c r="CQ351" s="214"/>
      <c r="CR351" s="214"/>
      <c r="CS351" s="214"/>
      <c r="CT351" s="214"/>
      <c r="CU351" s="214"/>
      <c r="CV351" s="214"/>
      <c r="CW351" s="214"/>
      <c r="CX351" s="214"/>
      <c r="CY351" s="214"/>
      <c r="CZ351" s="214"/>
      <c r="DA351" s="214"/>
      <c r="DB351" s="214"/>
      <c r="DC351" s="214"/>
      <c r="DD351" s="214"/>
      <c r="DE351" s="214"/>
      <c r="DF351" s="214"/>
      <c r="DG351" s="214"/>
      <c r="DH351" s="214"/>
      <c r="DI351" s="214"/>
      <c r="DJ351" s="214"/>
      <c r="DK351" s="214"/>
      <c r="DL351" s="214"/>
      <c r="DM351" s="214"/>
      <c r="DN351" s="214"/>
      <c r="DO351" s="214"/>
      <c r="DP351" s="214"/>
      <c r="DQ351" s="214"/>
      <c r="DR351" s="214"/>
      <c r="DS351" s="214"/>
      <c r="DT351" s="214"/>
      <c r="DU351" s="214"/>
      <c r="DV351" s="214"/>
      <c r="DW351" s="214"/>
      <c r="DX351" s="214"/>
      <c r="DY351" s="214"/>
      <c r="DZ351" s="214"/>
      <c r="EA351" s="214"/>
      <c r="EB351" s="214"/>
      <c r="EC351" s="214"/>
      <c r="ED351" s="214"/>
      <c r="EE351" s="214"/>
      <c r="EF351" s="214"/>
      <c r="EG351" s="214"/>
      <c r="EH351" s="214"/>
      <c r="EI351" s="214"/>
      <c r="EJ351" s="214"/>
      <c r="EK351" s="214"/>
      <c r="EL351" s="214"/>
      <c r="EM351" s="214"/>
      <c r="EN351" s="214"/>
      <c r="EO351" s="214"/>
      <c r="EP351" s="214"/>
      <c r="EQ351" s="214"/>
      <c r="ER351" s="214"/>
      <c r="ES351" s="214"/>
      <c r="ET351" s="214"/>
      <c r="EU351" s="214"/>
      <c r="EV351" s="214"/>
      <c r="EW351" s="214"/>
      <c r="EX351" s="214"/>
      <c r="EY351" s="214"/>
      <c r="EZ351" s="214"/>
      <c r="FA351" s="214"/>
      <c r="FB351" s="214"/>
      <c r="FC351" s="214"/>
      <c r="FD351" s="214"/>
      <c r="FE351" s="214"/>
      <c r="FF351" s="214"/>
      <c r="FG351" s="214"/>
      <c r="FH351" s="214"/>
      <c r="FI351" s="214"/>
      <c r="FJ351" s="214"/>
      <c r="FK351" s="214"/>
      <c r="FL351" s="214"/>
      <c r="FM351" s="214"/>
    </row>
    <row r="352" spans="2:169" x14ac:dyDescent="0.25">
      <c r="B352" s="214"/>
      <c r="C352" s="214"/>
      <c r="D352" s="214"/>
      <c r="E352" s="214"/>
      <c r="F352" s="214"/>
      <c r="G352" s="214"/>
      <c r="H352" s="214"/>
      <c r="I352" s="214"/>
      <c r="J352" s="214"/>
      <c r="K352" s="214"/>
      <c r="L352" s="214"/>
      <c r="M352" s="214"/>
      <c r="N352" s="214"/>
      <c r="O352" s="214"/>
      <c r="P352" s="214"/>
      <c r="Q352" s="214"/>
      <c r="R352" s="214"/>
      <c r="S352" s="214"/>
      <c r="T352" s="214"/>
      <c r="U352" s="214"/>
      <c r="V352" s="214"/>
      <c r="W352" s="214"/>
      <c r="X352" s="214"/>
      <c r="Y352" s="214"/>
      <c r="Z352" s="214"/>
      <c r="AA352" s="214"/>
      <c r="AB352" s="214"/>
      <c r="AC352" s="214"/>
      <c r="AD352" s="214"/>
      <c r="AE352" s="214"/>
      <c r="AF352" s="214"/>
      <c r="AG352" s="214"/>
      <c r="AH352" s="214"/>
      <c r="AI352" s="214"/>
      <c r="AJ352" s="214"/>
      <c r="AK352" s="214"/>
      <c r="AL352" s="214"/>
      <c r="AM352" s="214"/>
      <c r="AN352" s="214"/>
      <c r="AO352" s="214"/>
      <c r="AP352" s="214"/>
      <c r="AQ352" s="214"/>
      <c r="AR352" s="214"/>
      <c r="AS352" s="214"/>
      <c r="AT352" s="214"/>
      <c r="AU352" s="214"/>
      <c r="AV352" s="214"/>
      <c r="AW352" s="214"/>
      <c r="AX352" s="214"/>
      <c r="AY352" s="214"/>
      <c r="AZ352" s="214"/>
      <c r="BA352" s="214"/>
      <c r="BB352" s="214"/>
      <c r="BC352" s="214"/>
      <c r="BD352" s="214"/>
      <c r="BE352" s="214"/>
      <c r="BF352" s="214"/>
      <c r="BG352" s="214"/>
      <c r="BH352" s="214"/>
      <c r="BI352" s="214"/>
      <c r="BJ352" s="214"/>
      <c r="BK352" s="214"/>
      <c r="BL352" s="214"/>
      <c r="BM352" s="214"/>
      <c r="BN352" s="214"/>
      <c r="BO352" s="214"/>
      <c r="BP352" s="214"/>
      <c r="BQ352" s="214"/>
      <c r="BR352" s="214"/>
      <c r="BS352" s="214"/>
      <c r="BT352" s="214"/>
      <c r="BU352" s="214"/>
      <c r="BV352" s="214"/>
      <c r="BW352" s="214"/>
      <c r="BX352" s="214"/>
      <c r="BY352" s="214"/>
      <c r="BZ352" s="214"/>
      <c r="CA352" s="214"/>
      <c r="CB352" s="214"/>
      <c r="CC352" s="214"/>
      <c r="CD352" s="214"/>
      <c r="CE352" s="214"/>
      <c r="CF352" s="214"/>
      <c r="CG352" s="214"/>
      <c r="CH352" s="214"/>
      <c r="CI352" s="214"/>
      <c r="CJ352" s="214"/>
      <c r="CK352" s="214"/>
      <c r="CL352" s="214"/>
      <c r="CM352" s="214"/>
      <c r="CN352" s="214"/>
      <c r="CO352" s="214"/>
      <c r="CP352" s="214"/>
      <c r="CQ352" s="214"/>
      <c r="CR352" s="214"/>
      <c r="CS352" s="214"/>
      <c r="CT352" s="214"/>
      <c r="CU352" s="214"/>
      <c r="CV352" s="214"/>
      <c r="CW352" s="214"/>
      <c r="CX352" s="214"/>
      <c r="CY352" s="214"/>
      <c r="CZ352" s="214"/>
      <c r="DA352" s="214"/>
      <c r="DB352" s="214"/>
      <c r="DC352" s="214"/>
      <c r="DD352" s="214"/>
      <c r="DE352" s="214"/>
      <c r="DF352" s="214"/>
      <c r="DG352" s="214"/>
      <c r="DH352" s="214"/>
      <c r="DI352" s="214"/>
      <c r="DJ352" s="214"/>
      <c r="DK352" s="214"/>
      <c r="DL352" s="214"/>
      <c r="DM352" s="214"/>
      <c r="DN352" s="214"/>
      <c r="DO352" s="214"/>
      <c r="DP352" s="214"/>
      <c r="DQ352" s="214"/>
      <c r="DR352" s="214"/>
      <c r="DS352" s="214"/>
      <c r="DT352" s="214"/>
      <c r="DU352" s="214"/>
      <c r="DV352" s="214"/>
      <c r="DW352" s="214"/>
      <c r="DX352" s="214"/>
      <c r="DY352" s="214"/>
      <c r="DZ352" s="214"/>
      <c r="EA352" s="214"/>
      <c r="EB352" s="214"/>
      <c r="EC352" s="214"/>
      <c r="ED352" s="214"/>
      <c r="EE352" s="214"/>
      <c r="EF352" s="214"/>
      <c r="EG352" s="214"/>
      <c r="EH352" s="214"/>
      <c r="EI352" s="214"/>
      <c r="EJ352" s="214"/>
      <c r="EK352" s="214"/>
      <c r="EL352" s="214"/>
      <c r="EM352" s="214"/>
      <c r="EN352" s="214"/>
      <c r="EO352" s="214"/>
      <c r="EP352" s="214"/>
      <c r="EQ352" s="214"/>
      <c r="ER352" s="214"/>
      <c r="ES352" s="214"/>
      <c r="ET352" s="214"/>
      <c r="EU352" s="214"/>
      <c r="EV352" s="214"/>
      <c r="EW352" s="214"/>
      <c r="EX352" s="214"/>
      <c r="EY352" s="214"/>
      <c r="EZ352" s="214"/>
      <c r="FA352" s="214"/>
      <c r="FB352" s="214"/>
      <c r="FC352" s="214"/>
      <c r="FD352" s="214"/>
      <c r="FE352" s="214"/>
      <c r="FF352" s="214"/>
      <c r="FG352" s="214"/>
      <c r="FH352" s="214"/>
      <c r="FI352" s="214"/>
      <c r="FJ352" s="214"/>
      <c r="FK352" s="214"/>
      <c r="FL352" s="214"/>
      <c r="FM352" s="214"/>
    </row>
    <row r="353" spans="2:169" x14ac:dyDescent="0.25">
      <c r="B353" s="214"/>
      <c r="C353" s="214"/>
      <c r="D353" s="214"/>
      <c r="E353" s="214"/>
      <c r="F353" s="214"/>
      <c r="G353" s="214"/>
      <c r="H353" s="214"/>
      <c r="I353" s="214"/>
      <c r="J353" s="214"/>
      <c r="K353" s="214"/>
      <c r="L353" s="214"/>
      <c r="M353" s="214"/>
      <c r="N353" s="214"/>
      <c r="O353" s="214"/>
      <c r="P353" s="214"/>
      <c r="Q353" s="214"/>
      <c r="R353" s="214"/>
      <c r="S353" s="214"/>
      <c r="T353" s="214"/>
      <c r="U353" s="214"/>
      <c r="V353" s="214"/>
      <c r="W353" s="214"/>
      <c r="X353" s="214"/>
      <c r="Y353" s="214"/>
      <c r="Z353" s="214"/>
      <c r="AA353" s="214"/>
      <c r="AB353" s="214"/>
      <c r="AC353" s="214"/>
      <c r="AD353" s="214"/>
      <c r="AE353" s="214"/>
      <c r="AF353" s="214"/>
      <c r="AG353" s="214"/>
      <c r="AH353" s="214"/>
      <c r="AI353" s="214"/>
      <c r="AJ353" s="214"/>
      <c r="AK353" s="214"/>
      <c r="AL353" s="214"/>
      <c r="AM353" s="214"/>
      <c r="AN353" s="214"/>
      <c r="AO353" s="214"/>
      <c r="AP353" s="214"/>
      <c r="AQ353" s="214"/>
      <c r="AR353" s="214"/>
      <c r="AS353" s="214"/>
      <c r="AT353" s="214"/>
      <c r="AU353" s="214"/>
      <c r="AV353" s="214"/>
      <c r="AW353" s="214"/>
      <c r="AX353" s="214"/>
      <c r="AY353" s="214"/>
      <c r="AZ353" s="214"/>
      <c r="BA353" s="214"/>
      <c r="BB353" s="214"/>
      <c r="BC353" s="214"/>
      <c r="BD353" s="214"/>
      <c r="BE353" s="214"/>
      <c r="BF353" s="214"/>
      <c r="BG353" s="214"/>
      <c r="BH353" s="214"/>
      <c r="BI353" s="214"/>
      <c r="BJ353" s="214"/>
      <c r="BK353" s="214"/>
      <c r="BL353" s="214"/>
      <c r="BM353" s="214"/>
      <c r="BN353" s="214"/>
      <c r="BO353" s="214"/>
      <c r="BP353" s="214"/>
      <c r="BQ353" s="214"/>
      <c r="BR353" s="214"/>
      <c r="BS353" s="214"/>
      <c r="BT353" s="214"/>
      <c r="BU353" s="214"/>
      <c r="BV353" s="214"/>
      <c r="BW353" s="214"/>
      <c r="BX353" s="214"/>
      <c r="BY353" s="214"/>
      <c r="BZ353" s="214"/>
      <c r="CA353" s="214"/>
      <c r="CB353" s="214"/>
      <c r="CC353" s="214"/>
      <c r="CD353" s="214"/>
      <c r="CE353" s="214"/>
      <c r="CF353" s="214"/>
      <c r="CG353" s="214"/>
      <c r="CH353" s="214"/>
      <c r="CI353" s="214"/>
      <c r="CJ353" s="214"/>
      <c r="CK353" s="214"/>
      <c r="CL353" s="214"/>
      <c r="CM353" s="214"/>
      <c r="CN353" s="214"/>
      <c r="CO353" s="214"/>
      <c r="CP353" s="214"/>
      <c r="CQ353" s="214"/>
      <c r="CR353" s="214"/>
      <c r="CS353" s="214"/>
      <c r="CT353" s="214"/>
      <c r="CU353" s="214"/>
      <c r="CV353" s="214"/>
      <c r="CW353" s="214"/>
      <c r="CX353" s="214"/>
      <c r="CY353" s="214"/>
      <c r="CZ353" s="214"/>
      <c r="DA353" s="214"/>
      <c r="DB353" s="214"/>
      <c r="DC353" s="214"/>
      <c r="DD353" s="214"/>
      <c r="DE353" s="214"/>
      <c r="DF353" s="214"/>
      <c r="DG353" s="214"/>
      <c r="DH353" s="214"/>
      <c r="DI353" s="214"/>
      <c r="DJ353" s="214"/>
      <c r="DK353" s="214"/>
      <c r="DL353" s="214"/>
      <c r="DM353" s="214"/>
      <c r="DN353" s="214"/>
      <c r="DO353" s="214"/>
      <c r="DP353" s="214"/>
      <c r="DQ353" s="214"/>
      <c r="DR353" s="214"/>
      <c r="DS353" s="214"/>
      <c r="DT353" s="214"/>
      <c r="DU353" s="214"/>
      <c r="DV353" s="214"/>
      <c r="DW353" s="214"/>
      <c r="DX353" s="214"/>
      <c r="DY353" s="214"/>
      <c r="DZ353" s="214"/>
      <c r="EA353" s="214"/>
      <c r="EB353" s="214"/>
      <c r="EC353" s="214"/>
      <c r="ED353" s="214"/>
      <c r="EE353" s="214"/>
      <c r="EF353" s="214"/>
      <c r="EG353" s="214"/>
      <c r="EH353" s="214"/>
      <c r="EI353" s="214"/>
      <c r="EJ353" s="214"/>
      <c r="EK353" s="214"/>
      <c r="EL353" s="214"/>
      <c r="EM353" s="214"/>
      <c r="EN353" s="214"/>
      <c r="EO353" s="214"/>
      <c r="EP353" s="214"/>
      <c r="EQ353" s="214"/>
      <c r="ER353" s="214"/>
      <c r="ES353" s="214"/>
      <c r="ET353" s="214"/>
      <c r="EU353" s="214"/>
      <c r="EV353" s="214"/>
      <c r="EW353" s="214"/>
      <c r="EX353" s="214"/>
      <c r="EY353" s="214"/>
      <c r="EZ353" s="214"/>
      <c r="FA353" s="214"/>
      <c r="FB353" s="214"/>
      <c r="FC353" s="214"/>
      <c r="FD353" s="214"/>
      <c r="FE353" s="214"/>
      <c r="FF353" s="214"/>
      <c r="FG353" s="214"/>
      <c r="FH353" s="214"/>
      <c r="FI353" s="214"/>
      <c r="FJ353" s="214"/>
      <c r="FK353" s="214"/>
      <c r="FL353" s="214"/>
      <c r="FM353" s="214"/>
    </row>
    <row r="354" spans="2:169" x14ac:dyDescent="0.25">
      <c r="B354" s="214"/>
      <c r="C354" s="214"/>
      <c r="D354" s="214"/>
      <c r="E354" s="214"/>
      <c r="F354" s="214"/>
      <c r="G354" s="214"/>
      <c r="H354" s="214"/>
      <c r="I354" s="214"/>
      <c r="J354" s="214"/>
      <c r="K354" s="214"/>
      <c r="L354" s="214"/>
      <c r="M354" s="214"/>
      <c r="N354" s="214"/>
      <c r="O354" s="214"/>
      <c r="P354" s="214"/>
      <c r="Q354" s="214"/>
      <c r="R354" s="214"/>
      <c r="S354" s="214"/>
      <c r="T354" s="214"/>
      <c r="U354" s="214"/>
      <c r="V354" s="214"/>
      <c r="W354" s="214"/>
      <c r="X354" s="214"/>
      <c r="Y354" s="214"/>
      <c r="Z354" s="214"/>
      <c r="AA354" s="214"/>
      <c r="AB354" s="214"/>
      <c r="AC354" s="214"/>
      <c r="AD354" s="214"/>
      <c r="AE354" s="214"/>
      <c r="AF354" s="214"/>
      <c r="AG354" s="214"/>
      <c r="AH354" s="214"/>
      <c r="AI354" s="214"/>
      <c r="AJ354" s="214"/>
      <c r="AK354" s="214"/>
      <c r="AL354" s="214"/>
      <c r="AM354" s="214"/>
      <c r="AN354" s="214"/>
      <c r="AO354" s="214"/>
      <c r="AP354" s="214"/>
      <c r="AQ354" s="214"/>
      <c r="AR354" s="214"/>
      <c r="AS354" s="214"/>
      <c r="AT354" s="214"/>
      <c r="AU354" s="214"/>
      <c r="AV354" s="214"/>
      <c r="AW354" s="214"/>
      <c r="AX354" s="214"/>
      <c r="AY354" s="214"/>
      <c r="AZ354" s="214"/>
      <c r="BA354" s="214"/>
      <c r="BB354" s="214"/>
      <c r="BC354" s="214"/>
      <c r="BD354" s="214"/>
      <c r="BE354" s="214"/>
      <c r="BF354" s="214"/>
      <c r="BG354" s="214"/>
      <c r="BH354" s="214"/>
      <c r="BI354" s="214"/>
      <c r="BJ354" s="214"/>
      <c r="BK354" s="214"/>
      <c r="BL354" s="214"/>
      <c r="BM354" s="214"/>
      <c r="BN354" s="214"/>
      <c r="BO354" s="214"/>
      <c r="BP354" s="214"/>
      <c r="BQ354" s="214"/>
      <c r="BR354" s="214"/>
      <c r="BS354" s="214"/>
      <c r="BT354" s="214"/>
      <c r="BU354" s="214"/>
      <c r="BV354" s="214"/>
      <c r="BW354" s="214"/>
      <c r="BX354" s="214"/>
      <c r="BY354" s="214"/>
      <c r="BZ354" s="214"/>
      <c r="CA354" s="214"/>
      <c r="CB354" s="214"/>
      <c r="CC354" s="214"/>
      <c r="CD354" s="214"/>
      <c r="CE354" s="214"/>
      <c r="CF354" s="214"/>
      <c r="CG354" s="214"/>
      <c r="CH354" s="214"/>
      <c r="CI354" s="214"/>
      <c r="CJ354" s="214"/>
      <c r="CK354" s="214"/>
      <c r="CL354" s="214"/>
      <c r="CM354" s="214"/>
      <c r="CN354" s="214"/>
      <c r="CO354" s="214"/>
      <c r="CP354" s="214"/>
      <c r="CQ354" s="214"/>
      <c r="CR354" s="214"/>
      <c r="CS354" s="214"/>
      <c r="CT354" s="214"/>
      <c r="CU354" s="214"/>
      <c r="CV354" s="214"/>
      <c r="CW354" s="214"/>
      <c r="CX354" s="214"/>
      <c r="CY354" s="214"/>
      <c r="CZ354" s="214"/>
      <c r="DA354" s="214"/>
      <c r="DB354" s="214"/>
      <c r="DC354" s="214"/>
      <c r="DD354" s="214"/>
      <c r="DE354" s="214"/>
      <c r="DF354" s="214"/>
      <c r="DG354" s="214"/>
      <c r="DH354" s="214"/>
      <c r="DI354" s="214"/>
      <c r="DJ354" s="214"/>
      <c r="DK354" s="214"/>
      <c r="DL354" s="214"/>
      <c r="DM354" s="214"/>
      <c r="DN354" s="214"/>
      <c r="DO354" s="214"/>
      <c r="DP354" s="214"/>
      <c r="DQ354" s="214"/>
      <c r="DR354" s="214"/>
      <c r="DS354" s="214"/>
      <c r="DT354" s="214"/>
      <c r="DU354" s="214"/>
      <c r="DV354" s="214"/>
      <c r="DW354" s="214"/>
      <c r="DX354" s="214"/>
      <c r="DY354" s="214"/>
      <c r="DZ354" s="214"/>
      <c r="EA354" s="214"/>
      <c r="EB354" s="214"/>
      <c r="EC354" s="214"/>
      <c r="ED354" s="214"/>
      <c r="EE354" s="214"/>
      <c r="EF354" s="214"/>
      <c r="EG354" s="214"/>
      <c r="EH354" s="214"/>
      <c r="EI354" s="214"/>
      <c r="EJ354" s="214"/>
      <c r="EK354" s="214"/>
      <c r="EL354" s="214"/>
      <c r="EM354" s="214"/>
      <c r="EN354" s="214"/>
      <c r="EO354" s="214"/>
      <c r="EP354" s="214"/>
      <c r="EQ354" s="214"/>
      <c r="ER354" s="214"/>
      <c r="ES354" s="214"/>
      <c r="ET354" s="214"/>
      <c r="EU354" s="214"/>
      <c r="EV354" s="214"/>
      <c r="EW354" s="214"/>
      <c r="EX354" s="214"/>
      <c r="EY354" s="214"/>
      <c r="EZ354" s="214"/>
      <c r="FA354" s="214"/>
      <c r="FB354" s="214"/>
      <c r="FC354" s="214"/>
      <c r="FD354" s="214"/>
      <c r="FE354" s="214"/>
      <c r="FF354" s="214"/>
      <c r="FG354" s="214"/>
      <c r="FH354" s="214"/>
      <c r="FI354" s="214"/>
      <c r="FJ354" s="214"/>
      <c r="FK354" s="214"/>
      <c r="FL354" s="214"/>
      <c r="FM354" s="214"/>
    </row>
    <row r="355" spans="2:169" x14ac:dyDescent="0.25">
      <c r="B355" s="214"/>
      <c r="C355" s="214"/>
      <c r="D355" s="214"/>
      <c r="E355" s="214"/>
      <c r="F355" s="214"/>
      <c r="G355" s="214"/>
      <c r="H355" s="214"/>
      <c r="I355" s="214"/>
      <c r="J355" s="214"/>
      <c r="K355" s="214"/>
      <c r="L355" s="214"/>
      <c r="M355" s="214"/>
      <c r="N355" s="214"/>
      <c r="O355" s="214"/>
      <c r="P355" s="214"/>
      <c r="Q355" s="214"/>
      <c r="R355" s="214"/>
      <c r="S355" s="214"/>
      <c r="T355" s="214"/>
      <c r="U355" s="214"/>
      <c r="V355" s="214"/>
      <c r="W355" s="214"/>
      <c r="X355" s="214"/>
      <c r="Y355" s="214"/>
      <c r="Z355" s="214"/>
      <c r="AA355" s="214"/>
      <c r="AB355" s="214"/>
      <c r="AC355" s="214"/>
      <c r="AD355" s="214"/>
      <c r="AE355" s="214"/>
      <c r="AF355" s="214"/>
      <c r="AG355" s="214"/>
      <c r="AH355" s="214"/>
      <c r="AI355" s="214"/>
      <c r="AJ355" s="214"/>
      <c r="AK355" s="214"/>
      <c r="AL355" s="214"/>
      <c r="AM355" s="214"/>
      <c r="AN355" s="214"/>
      <c r="AO355" s="214"/>
      <c r="AP355" s="214"/>
      <c r="AQ355" s="214"/>
      <c r="AR355" s="214"/>
      <c r="AS355" s="214"/>
      <c r="AT355" s="214"/>
      <c r="AU355" s="214"/>
      <c r="AV355" s="214"/>
      <c r="AW355" s="214"/>
      <c r="AX355" s="214"/>
      <c r="AY355" s="214"/>
      <c r="AZ355" s="214"/>
      <c r="BA355" s="214"/>
      <c r="BB355" s="214"/>
      <c r="BC355" s="214"/>
      <c r="BD355" s="214"/>
      <c r="BE355" s="214"/>
      <c r="BF355" s="214"/>
      <c r="BG355" s="214"/>
      <c r="BH355" s="214"/>
      <c r="BI355" s="214"/>
      <c r="BJ355" s="214"/>
      <c r="BK355" s="214"/>
      <c r="BL355" s="214"/>
      <c r="BM355" s="214"/>
      <c r="BN355" s="214"/>
      <c r="BO355" s="214"/>
      <c r="BP355" s="214"/>
      <c r="BQ355" s="214"/>
      <c r="BR355" s="214"/>
      <c r="BS355" s="214"/>
      <c r="BT355" s="214"/>
      <c r="BU355" s="214"/>
      <c r="BV355" s="214"/>
      <c r="BW355" s="214"/>
      <c r="BX355" s="214"/>
      <c r="BY355" s="214"/>
      <c r="BZ355" s="214"/>
      <c r="CA355" s="214"/>
      <c r="CB355" s="214"/>
      <c r="CC355" s="214"/>
      <c r="CD355" s="214"/>
      <c r="CE355" s="214"/>
      <c r="CF355" s="214"/>
      <c r="CG355" s="214"/>
      <c r="CH355" s="214"/>
      <c r="CI355" s="214"/>
      <c r="CJ355" s="214"/>
      <c r="CK355" s="214"/>
      <c r="CL355" s="214"/>
      <c r="CM355" s="214"/>
      <c r="CN355" s="214"/>
      <c r="CO355" s="214"/>
      <c r="CP355" s="214"/>
      <c r="CQ355" s="214"/>
      <c r="CR355" s="214"/>
      <c r="CS355" s="214"/>
      <c r="CT355" s="214"/>
      <c r="CU355" s="214"/>
      <c r="CV355" s="214"/>
      <c r="CW355" s="214"/>
      <c r="CX355" s="214"/>
      <c r="CY355" s="214"/>
      <c r="CZ355" s="214"/>
      <c r="DA355" s="214"/>
      <c r="DB355" s="214"/>
      <c r="DC355" s="214"/>
      <c r="DD355" s="214"/>
      <c r="DE355" s="214"/>
      <c r="DF355" s="214"/>
      <c r="DG355" s="214"/>
      <c r="DH355" s="214"/>
      <c r="DI355" s="214"/>
      <c r="DJ355" s="214"/>
      <c r="DK355" s="214"/>
      <c r="DL355" s="214"/>
      <c r="DM355" s="214"/>
      <c r="DN355" s="214"/>
      <c r="DO355" s="214"/>
      <c r="DP355" s="214"/>
      <c r="DQ355" s="214"/>
      <c r="DR355" s="214"/>
      <c r="DS355" s="214"/>
      <c r="DT355" s="214"/>
      <c r="DU355" s="214"/>
      <c r="DV355" s="214"/>
      <c r="DW355" s="214"/>
      <c r="DX355" s="214"/>
      <c r="DY355" s="214"/>
      <c r="DZ355" s="214"/>
      <c r="EA355" s="214"/>
      <c r="EB355" s="214"/>
      <c r="EC355" s="214"/>
      <c r="ED355" s="214"/>
      <c r="EE355" s="214"/>
      <c r="EF355" s="214"/>
      <c r="EG355" s="214"/>
      <c r="EH355" s="214"/>
      <c r="EI355" s="214"/>
      <c r="EJ355" s="214"/>
      <c r="EK355" s="214"/>
      <c r="EL355" s="214"/>
      <c r="EM355" s="214"/>
      <c r="EN355" s="214"/>
      <c r="EO355" s="214"/>
      <c r="EP355" s="214"/>
      <c r="EQ355" s="214"/>
      <c r="ER355" s="214"/>
      <c r="ES355" s="214"/>
      <c r="ET355" s="214"/>
      <c r="EU355" s="214"/>
      <c r="EV355" s="214"/>
      <c r="EW355" s="214"/>
      <c r="EX355" s="214"/>
      <c r="EY355" s="214"/>
      <c r="EZ355" s="214"/>
      <c r="FA355" s="214"/>
      <c r="FB355" s="214"/>
      <c r="FC355" s="214"/>
      <c r="FD355" s="214"/>
      <c r="FE355" s="214"/>
      <c r="FF355" s="214"/>
      <c r="FG355" s="214"/>
      <c r="FH355" s="214"/>
      <c r="FI355" s="214"/>
      <c r="FJ355" s="214"/>
      <c r="FK355" s="214"/>
      <c r="FL355" s="214"/>
      <c r="FM355" s="214"/>
    </row>
    <row r="356" spans="2:169" x14ac:dyDescent="0.25">
      <c r="B356" s="214"/>
      <c r="C356" s="214"/>
      <c r="D356" s="214"/>
      <c r="E356" s="214"/>
      <c r="F356" s="214"/>
      <c r="G356" s="214"/>
      <c r="H356" s="214"/>
      <c r="I356" s="214"/>
      <c r="J356" s="214"/>
      <c r="K356" s="214"/>
      <c r="L356" s="214"/>
      <c r="M356" s="214"/>
      <c r="N356" s="214"/>
      <c r="O356" s="214"/>
      <c r="P356" s="214"/>
      <c r="Q356" s="214"/>
      <c r="R356" s="214"/>
      <c r="S356" s="214"/>
      <c r="T356" s="214"/>
      <c r="U356" s="214"/>
      <c r="V356" s="214"/>
      <c r="W356" s="214"/>
      <c r="X356" s="214"/>
      <c r="Y356" s="214"/>
      <c r="Z356" s="214"/>
      <c r="AA356" s="214"/>
      <c r="AB356" s="214"/>
      <c r="AC356" s="214"/>
      <c r="AD356" s="214"/>
      <c r="AE356" s="214"/>
      <c r="AF356" s="214"/>
      <c r="AG356" s="214"/>
      <c r="AH356" s="214"/>
      <c r="AI356" s="214"/>
      <c r="AJ356" s="214"/>
      <c r="AK356" s="214"/>
      <c r="AL356" s="214"/>
      <c r="AM356" s="214"/>
      <c r="AN356" s="214"/>
      <c r="AO356" s="214"/>
      <c r="AP356" s="214"/>
      <c r="AQ356" s="214"/>
      <c r="AR356" s="214"/>
      <c r="AS356" s="214"/>
      <c r="AT356" s="214"/>
      <c r="AU356" s="214"/>
      <c r="AV356" s="214"/>
      <c r="AW356" s="214"/>
      <c r="AX356" s="214"/>
      <c r="AY356" s="214"/>
      <c r="AZ356" s="214"/>
      <c r="BA356" s="214"/>
      <c r="BB356" s="214"/>
      <c r="BC356" s="214"/>
      <c r="BD356" s="214"/>
      <c r="BE356" s="214"/>
      <c r="BF356" s="214"/>
      <c r="BG356" s="214"/>
      <c r="BH356" s="214"/>
      <c r="BI356" s="214"/>
      <c r="BJ356" s="214"/>
      <c r="BK356" s="214"/>
      <c r="BL356" s="214"/>
      <c r="BM356" s="214"/>
      <c r="BN356" s="214"/>
      <c r="BO356" s="214"/>
      <c r="BP356" s="214"/>
      <c r="BQ356" s="214"/>
      <c r="BR356" s="214"/>
      <c r="BS356" s="214"/>
      <c r="BT356" s="214"/>
      <c r="BU356" s="214"/>
      <c r="BV356" s="214"/>
      <c r="BW356" s="214"/>
      <c r="BX356" s="214"/>
      <c r="BY356" s="214"/>
      <c r="BZ356" s="214"/>
      <c r="CA356" s="214"/>
      <c r="CB356" s="214"/>
      <c r="CC356" s="214"/>
      <c r="CD356" s="214"/>
      <c r="CE356" s="214"/>
      <c r="CF356" s="214"/>
      <c r="CG356" s="214"/>
      <c r="CH356" s="214"/>
      <c r="CI356" s="214"/>
      <c r="CJ356" s="214"/>
      <c r="CK356" s="214"/>
      <c r="CL356" s="214"/>
      <c r="CM356" s="214"/>
      <c r="CN356" s="214"/>
      <c r="CO356" s="214"/>
      <c r="CP356" s="214"/>
      <c r="CQ356" s="214"/>
      <c r="CR356" s="214"/>
      <c r="CS356" s="214"/>
      <c r="CT356" s="214"/>
      <c r="CU356" s="214"/>
      <c r="CV356" s="214"/>
      <c r="CW356" s="214"/>
      <c r="CX356" s="214"/>
      <c r="CY356" s="214"/>
      <c r="CZ356" s="214"/>
      <c r="DA356" s="214"/>
      <c r="DB356" s="214"/>
      <c r="DC356" s="214"/>
      <c r="DD356" s="214"/>
      <c r="DE356" s="214"/>
      <c r="DF356" s="214"/>
      <c r="DG356" s="214"/>
      <c r="DH356" s="214"/>
      <c r="DI356" s="214"/>
      <c r="DJ356" s="214"/>
      <c r="DK356" s="214"/>
      <c r="DL356" s="214"/>
      <c r="DM356" s="214"/>
      <c r="DN356" s="214"/>
      <c r="DO356" s="214"/>
      <c r="DP356" s="214"/>
      <c r="DQ356" s="214"/>
      <c r="DR356" s="214"/>
      <c r="DS356" s="214"/>
      <c r="DT356" s="214"/>
      <c r="DU356" s="214"/>
      <c r="DV356" s="214"/>
      <c r="DW356" s="214"/>
      <c r="DX356" s="214"/>
      <c r="DY356" s="214"/>
      <c r="DZ356" s="214"/>
      <c r="EA356" s="214"/>
      <c r="EB356" s="214"/>
      <c r="EC356" s="214"/>
      <c r="ED356" s="214"/>
      <c r="EE356" s="214"/>
      <c r="EF356" s="214"/>
      <c r="EG356" s="214"/>
      <c r="EH356" s="214"/>
      <c r="EI356" s="214"/>
      <c r="EJ356" s="214"/>
      <c r="EK356" s="214"/>
      <c r="EL356" s="214"/>
      <c r="EM356" s="214"/>
      <c r="EN356" s="214"/>
      <c r="EO356" s="214"/>
      <c r="EP356" s="214"/>
      <c r="EQ356" s="214"/>
      <c r="ER356" s="214"/>
      <c r="ES356" s="214"/>
      <c r="ET356" s="214"/>
      <c r="EU356" s="214"/>
      <c r="EV356" s="214"/>
      <c r="EW356" s="214"/>
      <c r="EX356" s="214"/>
      <c r="EY356" s="214"/>
      <c r="EZ356" s="214"/>
      <c r="FA356" s="214"/>
      <c r="FB356" s="214"/>
      <c r="FC356" s="214"/>
      <c r="FD356" s="214"/>
      <c r="FE356" s="214"/>
      <c r="FF356" s="214"/>
      <c r="FG356" s="214"/>
      <c r="FH356" s="214"/>
      <c r="FI356" s="214"/>
      <c r="FJ356" s="214"/>
      <c r="FK356" s="214"/>
      <c r="FL356" s="214"/>
      <c r="FM356" s="214"/>
    </row>
    <row r="357" spans="2:169" x14ac:dyDescent="0.25">
      <c r="B357" s="214"/>
      <c r="C357" s="214"/>
      <c r="D357" s="214"/>
      <c r="E357" s="214"/>
      <c r="F357" s="214"/>
      <c r="G357" s="214"/>
      <c r="H357" s="214"/>
      <c r="I357" s="214"/>
      <c r="J357" s="214"/>
      <c r="K357" s="214"/>
      <c r="L357" s="214"/>
      <c r="M357" s="214"/>
      <c r="N357" s="214"/>
      <c r="O357" s="214"/>
      <c r="P357" s="214"/>
      <c r="Q357" s="214"/>
      <c r="R357" s="214"/>
      <c r="S357" s="214"/>
      <c r="T357" s="214"/>
      <c r="U357" s="214"/>
      <c r="V357" s="214"/>
      <c r="W357" s="214"/>
      <c r="X357" s="214"/>
      <c r="Y357" s="214"/>
      <c r="Z357" s="214"/>
      <c r="AA357" s="214"/>
      <c r="AB357" s="214"/>
      <c r="AC357" s="214"/>
      <c r="AD357" s="214"/>
      <c r="AE357" s="214"/>
      <c r="AF357" s="214"/>
      <c r="AG357" s="214"/>
      <c r="AH357" s="214"/>
      <c r="AI357" s="214"/>
      <c r="AJ357" s="214"/>
      <c r="AK357" s="214"/>
      <c r="AL357" s="214"/>
      <c r="AM357" s="214"/>
      <c r="AN357" s="214"/>
      <c r="AO357" s="214"/>
      <c r="AP357" s="214"/>
      <c r="AQ357" s="214"/>
      <c r="AR357" s="214"/>
      <c r="AS357" s="214"/>
      <c r="AT357" s="214"/>
      <c r="AU357" s="214"/>
      <c r="AV357" s="214"/>
      <c r="AW357" s="214"/>
      <c r="AX357" s="214"/>
      <c r="AY357" s="214"/>
      <c r="AZ357" s="214"/>
      <c r="BA357" s="214"/>
      <c r="BB357" s="214"/>
      <c r="BC357" s="214"/>
      <c r="BD357" s="214"/>
      <c r="BE357" s="214"/>
      <c r="BF357" s="214"/>
      <c r="BG357" s="214"/>
      <c r="BH357" s="214"/>
      <c r="BI357" s="214"/>
      <c r="BJ357" s="214"/>
      <c r="BK357" s="214"/>
      <c r="BL357" s="214"/>
      <c r="BM357" s="214"/>
      <c r="BN357" s="214"/>
      <c r="BO357" s="214"/>
      <c r="BP357" s="214"/>
      <c r="BQ357" s="214"/>
      <c r="BR357" s="214"/>
      <c r="BS357" s="214"/>
      <c r="BT357" s="214"/>
      <c r="BU357" s="214"/>
      <c r="BV357" s="214"/>
      <c r="BW357" s="214"/>
      <c r="BX357" s="214"/>
      <c r="BY357" s="214"/>
      <c r="BZ357" s="214"/>
      <c r="CA357" s="214"/>
      <c r="CB357" s="214"/>
      <c r="CC357" s="214"/>
      <c r="CD357" s="214"/>
      <c r="CE357" s="214"/>
      <c r="CF357" s="214"/>
      <c r="CG357" s="214"/>
      <c r="CH357" s="214"/>
      <c r="CI357" s="214"/>
      <c r="CJ357" s="214"/>
      <c r="CK357" s="214"/>
      <c r="CL357" s="214"/>
      <c r="CM357" s="214"/>
      <c r="CN357" s="214"/>
      <c r="CO357" s="214"/>
      <c r="CP357" s="214"/>
      <c r="CQ357" s="214"/>
      <c r="CR357" s="214"/>
      <c r="CS357" s="214"/>
      <c r="CT357" s="214"/>
      <c r="CU357" s="214"/>
      <c r="CV357" s="214"/>
      <c r="CW357" s="214"/>
      <c r="CX357" s="214"/>
      <c r="CY357" s="214"/>
      <c r="CZ357" s="214"/>
      <c r="DA357" s="214"/>
      <c r="DB357" s="214"/>
      <c r="DC357" s="214"/>
      <c r="DD357" s="214"/>
      <c r="DE357" s="214"/>
      <c r="DF357" s="214"/>
      <c r="DG357" s="214"/>
      <c r="DH357" s="214"/>
      <c r="DI357" s="214"/>
      <c r="DJ357" s="214"/>
      <c r="DK357" s="214"/>
      <c r="DL357" s="214"/>
      <c r="DM357" s="214"/>
      <c r="DN357" s="214"/>
      <c r="DO357" s="214"/>
      <c r="DP357" s="214"/>
      <c r="DQ357" s="214"/>
      <c r="DR357" s="214"/>
      <c r="DS357" s="214"/>
      <c r="DT357" s="214"/>
      <c r="DU357" s="214"/>
      <c r="DV357" s="214"/>
      <c r="DW357" s="214"/>
      <c r="DX357" s="214"/>
      <c r="DY357" s="214"/>
      <c r="DZ357" s="214"/>
      <c r="EA357" s="214"/>
      <c r="EB357" s="214"/>
      <c r="EC357" s="214"/>
      <c r="ED357" s="214"/>
      <c r="EE357" s="214"/>
      <c r="EF357" s="214"/>
      <c r="EG357" s="214"/>
      <c r="EH357" s="214"/>
      <c r="EI357" s="214"/>
      <c r="EJ357" s="214"/>
      <c r="EK357" s="214"/>
      <c r="EL357" s="214"/>
      <c r="EM357" s="214"/>
      <c r="EN357" s="214"/>
      <c r="EO357" s="214"/>
      <c r="EP357" s="214"/>
      <c r="EQ357" s="214"/>
      <c r="ER357" s="214"/>
      <c r="ES357" s="214"/>
      <c r="ET357" s="214"/>
      <c r="EU357" s="214"/>
      <c r="EV357" s="214"/>
      <c r="EW357" s="214"/>
      <c r="EX357" s="214"/>
      <c r="EY357" s="214"/>
      <c r="EZ357" s="214"/>
      <c r="FA357" s="214"/>
      <c r="FB357" s="214"/>
      <c r="FC357" s="214"/>
      <c r="FD357" s="214"/>
      <c r="FE357" s="214"/>
      <c r="FF357" s="214"/>
      <c r="FG357" s="214"/>
      <c r="FH357" s="214"/>
      <c r="FI357" s="214"/>
      <c r="FJ357" s="214"/>
      <c r="FK357" s="214"/>
      <c r="FL357" s="214"/>
      <c r="FM357" s="214"/>
    </row>
    <row r="358" spans="2:169" x14ac:dyDescent="0.25">
      <c r="B358" s="214"/>
      <c r="C358" s="214"/>
      <c r="D358" s="214"/>
      <c r="E358" s="214"/>
      <c r="F358" s="214"/>
      <c r="G358" s="214"/>
      <c r="H358" s="214"/>
      <c r="I358" s="214"/>
      <c r="J358" s="214"/>
      <c r="K358" s="214"/>
      <c r="L358" s="214"/>
      <c r="M358" s="214"/>
      <c r="N358" s="214"/>
      <c r="O358" s="214"/>
      <c r="P358" s="214"/>
      <c r="Q358" s="214"/>
      <c r="R358" s="214"/>
      <c r="S358" s="214"/>
      <c r="T358" s="214"/>
      <c r="U358" s="214"/>
      <c r="V358" s="214"/>
      <c r="W358" s="214"/>
      <c r="X358" s="214"/>
      <c r="Y358" s="214"/>
      <c r="Z358" s="214"/>
      <c r="AA358" s="214"/>
      <c r="AB358" s="214"/>
      <c r="AC358" s="214"/>
      <c r="AD358" s="214"/>
      <c r="AE358" s="214"/>
      <c r="AF358" s="214"/>
      <c r="AG358" s="214"/>
      <c r="AH358" s="214"/>
      <c r="AI358" s="214"/>
      <c r="AJ358" s="214"/>
      <c r="AK358" s="214"/>
      <c r="AL358" s="214"/>
      <c r="AM358" s="214"/>
      <c r="AN358" s="214"/>
      <c r="AO358" s="214"/>
      <c r="AP358" s="214"/>
      <c r="AQ358" s="214"/>
      <c r="AR358" s="214"/>
      <c r="AS358" s="214"/>
      <c r="AT358" s="214"/>
      <c r="AU358" s="214"/>
      <c r="AV358" s="214"/>
      <c r="AW358" s="214"/>
      <c r="AX358" s="214"/>
      <c r="AY358" s="214"/>
      <c r="AZ358" s="214"/>
      <c r="BA358" s="214"/>
      <c r="BB358" s="214"/>
      <c r="BC358" s="214"/>
      <c r="BD358" s="214"/>
      <c r="BE358" s="214"/>
      <c r="BF358" s="214"/>
      <c r="BG358" s="214"/>
      <c r="BH358" s="214"/>
      <c r="BI358" s="214"/>
      <c r="BJ358" s="214"/>
      <c r="BK358" s="214"/>
      <c r="BL358" s="214"/>
      <c r="BM358" s="214"/>
      <c r="BN358" s="214"/>
      <c r="BO358" s="214"/>
      <c r="BP358" s="214"/>
      <c r="BQ358" s="214"/>
      <c r="BR358" s="214"/>
      <c r="BS358" s="214"/>
      <c r="BT358" s="214"/>
      <c r="BU358" s="214"/>
      <c r="BV358" s="214"/>
      <c r="BW358" s="214"/>
      <c r="BX358" s="214"/>
      <c r="BY358" s="214"/>
      <c r="BZ358" s="214"/>
      <c r="CA358" s="214"/>
      <c r="CB358" s="214"/>
      <c r="CC358" s="214"/>
      <c r="CD358" s="214"/>
      <c r="CE358" s="214"/>
      <c r="CF358" s="214"/>
      <c r="CG358" s="214"/>
      <c r="CH358" s="214"/>
      <c r="CI358" s="214"/>
      <c r="CJ358" s="214"/>
      <c r="CK358" s="214"/>
      <c r="CL358" s="214"/>
      <c r="CM358" s="214"/>
      <c r="CN358" s="214"/>
      <c r="CO358" s="214"/>
      <c r="CP358" s="214"/>
      <c r="CQ358" s="214"/>
      <c r="CR358" s="214"/>
      <c r="CS358" s="214"/>
      <c r="CT358" s="214"/>
      <c r="CU358" s="214"/>
      <c r="CV358" s="214"/>
      <c r="CW358" s="214"/>
      <c r="CX358" s="214"/>
      <c r="CY358" s="214"/>
      <c r="CZ358" s="214"/>
      <c r="DA358" s="214"/>
      <c r="DB358" s="214"/>
      <c r="DC358" s="214"/>
      <c r="DD358" s="214"/>
      <c r="DE358" s="214"/>
      <c r="DF358" s="214"/>
      <c r="DG358" s="214"/>
      <c r="DH358" s="214"/>
      <c r="DI358" s="214"/>
      <c r="DJ358" s="214"/>
      <c r="DK358" s="214"/>
      <c r="DL358" s="214"/>
      <c r="DM358" s="214"/>
      <c r="DN358" s="214"/>
      <c r="DO358" s="214"/>
      <c r="DP358" s="214"/>
      <c r="DQ358" s="214"/>
      <c r="DR358" s="214"/>
      <c r="DS358" s="214"/>
      <c r="DT358" s="214"/>
      <c r="DU358" s="214"/>
      <c r="DV358" s="214"/>
      <c r="DW358" s="214"/>
      <c r="DX358" s="214"/>
      <c r="DY358" s="214"/>
      <c r="DZ358" s="214"/>
      <c r="EA358" s="214"/>
      <c r="EB358" s="214"/>
      <c r="EC358" s="214"/>
      <c r="ED358" s="214"/>
      <c r="EE358" s="214"/>
      <c r="EF358" s="214"/>
      <c r="EG358" s="214"/>
      <c r="EH358" s="214"/>
      <c r="EI358" s="214"/>
      <c r="EJ358" s="214"/>
      <c r="EK358" s="214"/>
      <c r="EL358" s="214"/>
      <c r="EM358" s="214"/>
      <c r="EN358" s="214"/>
      <c r="EO358" s="214"/>
      <c r="EP358" s="214"/>
      <c r="EQ358" s="214"/>
      <c r="ER358" s="214"/>
      <c r="ES358" s="214"/>
      <c r="ET358" s="214"/>
      <c r="EU358" s="214"/>
      <c r="EV358" s="214"/>
      <c r="EW358" s="214"/>
      <c r="EX358" s="214"/>
      <c r="EY358" s="214"/>
      <c r="EZ358" s="214"/>
      <c r="FA358" s="214"/>
      <c r="FB358" s="214"/>
      <c r="FC358" s="214"/>
      <c r="FD358" s="214"/>
      <c r="FE358" s="214"/>
      <c r="FF358" s="214"/>
      <c r="FG358" s="214"/>
      <c r="FH358" s="214"/>
      <c r="FI358" s="214"/>
      <c r="FJ358" s="214"/>
      <c r="FK358" s="214"/>
      <c r="FL358" s="214"/>
      <c r="FM358" s="214"/>
    </row>
    <row r="359" spans="2:169" x14ac:dyDescent="0.25">
      <c r="B359" s="214"/>
      <c r="C359" s="214"/>
      <c r="D359" s="214"/>
      <c r="E359" s="214"/>
      <c r="F359" s="214"/>
      <c r="G359" s="214"/>
      <c r="H359" s="214"/>
      <c r="I359" s="214"/>
      <c r="J359" s="214"/>
      <c r="K359" s="214"/>
      <c r="L359" s="214"/>
      <c r="M359" s="214"/>
      <c r="N359" s="214"/>
      <c r="O359" s="214"/>
      <c r="P359" s="214"/>
      <c r="Q359" s="214"/>
      <c r="R359" s="214"/>
      <c r="S359" s="214"/>
      <c r="T359" s="214"/>
      <c r="U359" s="214"/>
      <c r="V359" s="214"/>
      <c r="W359" s="214"/>
      <c r="X359" s="214"/>
      <c r="Y359" s="214"/>
      <c r="Z359" s="214"/>
      <c r="AA359" s="214"/>
      <c r="AB359" s="214"/>
      <c r="AC359" s="214"/>
      <c r="AD359" s="214"/>
      <c r="AE359" s="214"/>
      <c r="AF359" s="214"/>
      <c r="AG359" s="214"/>
      <c r="AH359" s="214"/>
      <c r="AI359" s="214"/>
      <c r="AJ359" s="214"/>
      <c r="AK359" s="214"/>
      <c r="AL359" s="214"/>
      <c r="AM359" s="214"/>
      <c r="AN359" s="214"/>
      <c r="AO359" s="214"/>
      <c r="AP359" s="214"/>
      <c r="AQ359" s="214"/>
      <c r="AR359" s="214"/>
      <c r="AS359" s="214"/>
      <c r="AT359" s="214"/>
      <c r="AU359" s="214"/>
      <c r="AV359" s="214"/>
      <c r="AW359" s="214"/>
      <c r="AX359" s="214"/>
      <c r="AY359" s="214"/>
      <c r="AZ359" s="214"/>
      <c r="BA359" s="214"/>
      <c r="BB359" s="214"/>
      <c r="BC359" s="214"/>
      <c r="BD359" s="214"/>
      <c r="BE359" s="214"/>
      <c r="BF359" s="214"/>
      <c r="BG359" s="214"/>
      <c r="BH359" s="214"/>
      <c r="BI359" s="214"/>
      <c r="BJ359" s="214"/>
      <c r="BK359" s="214"/>
      <c r="BL359" s="214"/>
      <c r="BM359" s="214"/>
      <c r="BN359" s="214"/>
      <c r="BO359" s="214"/>
      <c r="BP359" s="214"/>
      <c r="BQ359" s="214"/>
      <c r="BR359" s="214"/>
      <c r="BS359" s="214"/>
      <c r="BT359" s="214"/>
      <c r="BU359" s="214"/>
      <c r="BV359" s="214"/>
      <c r="BW359" s="214"/>
      <c r="BX359" s="214"/>
      <c r="BY359" s="214"/>
      <c r="BZ359" s="214"/>
      <c r="CA359" s="214"/>
      <c r="CB359" s="214"/>
      <c r="CC359" s="214"/>
      <c r="CD359" s="214"/>
      <c r="CE359" s="214"/>
      <c r="CF359" s="214"/>
      <c r="CG359" s="214"/>
      <c r="CH359" s="214"/>
      <c r="CI359" s="214"/>
      <c r="CJ359" s="214"/>
      <c r="CK359" s="214"/>
      <c r="CL359" s="214"/>
      <c r="CM359" s="214"/>
      <c r="CN359" s="214"/>
      <c r="CO359" s="214"/>
      <c r="CP359" s="214"/>
      <c r="CQ359" s="214"/>
      <c r="CR359" s="214"/>
      <c r="CS359" s="214"/>
      <c r="CT359" s="214"/>
      <c r="CU359" s="214"/>
      <c r="CV359" s="214"/>
      <c r="CW359" s="214"/>
      <c r="CX359" s="214"/>
      <c r="CY359" s="214"/>
      <c r="CZ359" s="214"/>
      <c r="DA359" s="214"/>
      <c r="DB359" s="214"/>
      <c r="DC359" s="214"/>
      <c r="DD359" s="214"/>
      <c r="DE359" s="214"/>
      <c r="DF359" s="214"/>
      <c r="DG359" s="214"/>
      <c r="DH359" s="214"/>
      <c r="DI359" s="214"/>
      <c r="DJ359" s="214"/>
      <c r="DK359" s="214"/>
      <c r="DL359" s="214"/>
      <c r="DM359" s="214"/>
      <c r="DN359" s="214"/>
      <c r="DO359" s="214"/>
      <c r="DP359" s="214"/>
      <c r="DQ359" s="214"/>
      <c r="DR359" s="214"/>
      <c r="DS359" s="214"/>
      <c r="DT359" s="214"/>
      <c r="DU359" s="214"/>
      <c r="DV359" s="214"/>
      <c r="DW359" s="214"/>
      <c r="DX359" s="214"/>
      <c r="DY359" s="214"/>
      <c r="DZ359" s="214"/>
      <c r="EA359" s="214"/>
      <c r="EB359" s="214"/>
      <c r="EC359" s="214"/>
      <c r="ED359" s="214"/>
      <c r="EE359" s="214"/>
      <c r="EF359" s="214"/>
      <c r="EG359" s="214"/>
      <c r="EH359" s="214"/>
      <c r="EI359" s="214"/>
      <c r="EJ359" s="214"/>
      <c r="EK359" s="214"/>
      <c r="EL359" s="214"/>
      <c r="EM359" s="214"/>
      <c r="EN359" s="214"/>
      <c r="EO359" s="214"/>
      <c r="EP359" s="214"/>
      <c r="EQ359" s="214"/>
      <c r="ER359" s="214"/>
      <c r="ES359" s="214"/>
      <c r="ET359" s="214"/>
      <c r="EU359" s="214"/>
      <c r="EV359" s="214"/>
      <c r="EW359" s="214"/>
      <c r="EX359" s="214"/>
      <c r="EY359" s="214"/>
      <c r="EZ359" s="214"/>
      <c r="FA359" s="214"/>
      <c r="FB359" s="214"/>
      <c r="FC359" s="214"/>
      <c r="FD359" s="214"/>
      <c r="FE359" s="214"/>
      <c r="FF359" s="214"/>
      <c r="FG359" s="214"/>
      <c r="FH359" s="214"/>
      <c r="FI359" s="214"/>
      <c r="FJ359" s="214"/>
      <c r="FK359" s="214"/>
      <c r="FL359" s="214"/>
      <c r="FM359" s="214"/>
    </row>
    <row r="360" spans="2:169" x14ac:dyDescent="0.25">
      <c r="B360" s="214"/>
      <c r="C360" s="214"/>
      <c r="D360" s="214"/>
      <c r="E360" s="214"/>
      <c r="F360" s="214"/>
      <c r="G360" s="214"/>
      <c r="H360" s="214"/>
      <c r="I360" s="214"/>
      <c r="J360" s="214"/>
      <c r="K360" s="214"/>
      <c r="L360" s="214"/>
      <c r="M360" s="214"/>
      <c r="N360" s="214"/>
      <c r="O360" s="214"/>
      <c r="P360" s="214"/>
      <c r="Q360" s="214"/>
      <c r="R360" s="214"/>
      <c r="S360" s="214"/>
      <c r="T360" s="214"/>
      <c r="U360" s="214"/>
      <c r="V360" s="214"/>
      <c r="W360" s="214"/>
      <c r="X360" s="214"/>
      <c r="Y360" s="214"/>
      <c r="Z360" s="214"/>
      <c r="AA360" s="214"/>
      <c r="AB360" s="214"/>
      <c r="AC360" s="214"/>
      <c r="AD360" s="214"/>
      <c r="AE360" s="214"/>
      <c r="AF360" s="214"/>
      <c r="AG360" s="214"/>
      <c r="AH360" s="214"/>
      <c r="AI360" s="214"/>
      <c r="AJ360" s="214"/>
      <c r="AK360" s="214"/>
      <c r="AL360" s="214"/>
      <c r="AM360" s="214"/>
      <c r="AN360" s="214"/>
      <c r="AO360" s="214"/>
      <c r="AP360" s="214"/>
      <c r="AQ360" s="214"/>
      <c r="AR360" s="214"/>
      <c r="AS360" s="214"/>
      <c r="AT360" s="214"/>
      <c r="AU360" s="214"/>
      <c r="AV360" s="214"/>
      <c r="AW360" s="214"/>
      <c r="AX360" s="214"/>
      <c r="AY360" s="214"/>
      <c r="AZ360" s="214"/>
      <c r="BA360" s="214"/>
      <c r="BB360" s="214"/>
      <c r="BC360" s="214"/>
      <c r="BD360" s="214"/>
      <c r="BE360" s="214"/>
      <c r="BF360" s="214"/>
      <c r="BG360" s="214"/>
      <c r="BH360" s="214"/>
      <c r="BI360" s="214"/>
      <c r="BJ360" s="214"/>
      <c r="BK360" s="214"/>
      <c r="BL360" s="214"/>
      <c r="BM360" s="214"/>
      <c r="BN360" s="214"/>
      <c r="BO360" s="214"/>
      <c r="BP360" s="214"/>
      <c r="BQ360" s="214"/>
      <c r="BR360" s="214"/>
      <c r="BS360" s="214"/>
      <c r="BT360" s="214"/>
      <c r="BU360" s="214"/>
      <c r="BV360" s="214"/>
      <c r="BW360" s="214"/>
      <c r="BX360" s="214"/>
      <c r="BY360" s="214"/>
      <c r="BZ360" s="214"/>
      <c r="CA360" s="214"/>
      <c r="CB360" s="214"/>
      <c r="CC360" s="214"/>
      <c r="CD360" s="214"/>
      <c r="CE360" s="214"/>
      <c r="CF360" s="214"/>
      <c r="CG360" s="214"/>
      <c r="CH360" s="214"/>
      <c r="CI360" s="214"/>
      <c r="CJ360" s="214"/>
      <c r="CK360" s="214"/>
      <c r="CL360" s="214"/>
      <c r="CM360" s="214"/>
      <c r="CN360" s="214"/>
      <c r="CO360" s="214"/>
      <c r="CP360" s="214"/>
      <c r="CQ360" s="214"/>
      <c r="CR360" s="214"/>
      <c r="CS360" s="214"/>
      <c r="CT360" s="214"/>
      <c r="CU360" s="214"/>
      <c r="CV360" s="214"/>
      <c r="CW360" s="214"/>
      <c r="CX360" s="214"/>
      <c r="CY360" s="214"/>
      <c r="CZ360" s="214"/>
      <c r="DA360" s="214"/>
      <c r="DB360" s="214"/>
      <c r="DC360" s="214"/>
      <c r="DD360" s="214"/>
      <c r="DE360" s="214"/>
      <c r="DF360" s="214"/>
      <c r="DG360" s="214"/>
      <c r="DH360" s="214"/>
      <c r="DI360" s="214"/>
      <c r="DJ360" s="214"/>
      <c r="DK360" s="214"/>
      <c r="DL360" s="214"/>
      <c r="DM360" s="214"/>
      <c r="DN360" s="214"/>
      <c r="DO360" s="214"/>
      <c r="DP360" s="214"/>
      <c r="DQ360" s="214"/>
      <c r="DR360" s="214"/>
      <c r="DS360" s="214"/>
      <c r="DT360" s="214"/>
      <c r="DU360" s="214"/>
      <c r="DV360" s="214"/>
      <c r="DW360" s="214"/>
      <c r="DX360" s="214"/>
      <c r="DY360" s="214"/>
      <c r="DZ360" s="214"/>
      <c r="EA360" s="214"/>
      <c r="EB360" s="214"/>
      <c r="EC360" s="214"/>
      <c r="ED360" s="214"/>
      <c r="EE360" s="214"/>
      <c r="EF360" s="214"/>
      <c r="EG360" s="214"/>
      <c r="EH360" s="214"/>
      <c r="EI360" s="214"/>
      <c r="EJ360" s="214"/>
      <c r="EK360" s="214"/>
      <c r="EL360" s="214"/>
      <c r="EM360" s="214"/>
      <c r="EN360" s="214"/>
      <c r="EO360" s="214"/>
      <c r="EP360" s="214"/>
      <c r="EQ360" s="214"/>
      <c r="ER360" s="214"/>
      <c r="ES360" s="214"/>
      <c r="ET360" s="214"/>
      <c r="EU360" s="214"/>
      <c r="EV360" s="214"/>
      <c r="EW360" s="214"/>
      <c r="EX360" s="214"/>
      <c r="EY360" s="214"/>
      <c r="EZ360" s="214"/>
      <c r="FA360" s="214"/>
      <c r="FB360" s="214"/>
      <c r="FC360" s="214"/>
      <c r="FD360" s="214"/>
      <c r="FE360" s="214"/>
      <c r="FF360" s="214"/>
      <c r="FG360" s="214"/>
      <c r="FH360" s="214"/>
      <c r="FI360" s="214"/>
      <c r="FJ360" s="214"/>
      <c r="FK360" s="214"/>
      <c r="FL360" s="214"/>
      <c r="FM360" s="214"/>
    </row>
    <row r="361" spans="2:169" x14ac:dyDescent="0.25">
      <c r="B361" s="214"/>
      <c r="C361" s="214"/>
      <c r="D361" s="214"/>
      <c r="E361" s="214"/>
      <c r="F361" s="214"/>
      <c r="G361" s="214"/>
      <c r="H361" s="214"/>
      <c r="I361" s="214"/>
      <c r="J361" s="214"/>
      <c r="K361" s="214"/>
      <c r="L361" s="214"/>
      <c r="M361" s="214"/>
      <c r="N361" s="214"/>
      <c r="O361" s="214"/>
      <c r="P361" s="214"/>
      <c r="Q361" s="214"/>
      <c r="R361" s="214"/>
      <c r="S361" s="214"/>
      <c r="T361" s="214"/>
      <c r="U361" s="214"/>
      <c r="V361" s="214"/>
      <c r="W361" s="214"/>
      <c r="X361" s="214"/>
      <c r="Y361" s="214"/>
      <c r="Z361" s="214"/>
      <c r="AA361" s="214"/>
      <c r="AB361" s="214"/>
      <c r="AC361" s="214"/>
      <c r="AD361" s="214"/>
      <c r="AE361" s="214"/>
      <c r="AF361" s="214"/>
      <c r="AG361" s="214"/>
      <c r="AH361" s="214"/>
      <c r="AI361" s="214"/>
      <c r="AJ361" s="214"/>
      <c r="AK361" s="214"/>
      <c r="AL361" s="214"/>
      <c r="AM361" s="214"/>
      <c r="AN361" s="214"/>
      <c r="AO361" s="214"/>
      <c r="AP361" s="214"/>
      <c r="AQ361" s="214"/>
      <c r="AR361" s="214"/>
      <c r="AS361" s="214"/>
      <c r="AT361" s="214"/>
      <c r="AU361" s="214"/>
      <c r="AV361" s="214"/>
      <c r="AW361" s="214"/>
      <c r="AX361" s="214"/>
      <c r="AY361" s="214"/>
      <c r="AZ361" s="214"/>
      <c r="BA361" s="214"/>
      <c r="BB361" s="214"/>
      <c r="BC361" s="214"/>
      <c r="BD361" s="214"/>
      <c r="BE361" s="214"/>
      <c r="BF361" s="214"/>
      <c r="BG361" s="214"/>
      <c r="BH361" s="214"/>
      <c r="BI361" s="214"/>
      <c r="BJ361" s="214"/>
      <c r="BK361" s="214"/>
      <c r="BL361" s="214"/>
      <c r="BM361" s="214"/>
      <c r="BN361" s="214"/>
      <c r="BO361" s="214"/>
      <c r="BP361" s="214"/>
      <c r="BQ361" s="214"/>
      <c r="BR361" s="214"/>
      <c r="BS361" s="214"/>
      <c r="BT361" s="214"/>
      <c r="BU361" s="214"/>
      <c r="BV361" s="214"/>
      <c r="BW361" s="214"/>
      <c r="BX361" s="214"/>
      <c r="BY361" s="214"/>
      <c r="BZ361" s="214"/>
      <c r="CA361" s="214"/>
      <c r="CB361" s="214"/>
      <c r="CC361" s="214"/>
      <c r="CD361" s="214"/>
      <c r="CE361" s="214"/>
      <c r="CF361" s="214"/>
      <c r="CG361" s="214"/>
      <c r="CH361" s="214"/>
      <c r="CI361" s="214"/>
      <c r="CJ361" s="214"/>
      <c r="CK361" s="214"/>
      <c r="CL361" s="214"/>
      <c r="CM361" s="214"/>
      <c r="CN361" s="214"/>
      <c r="CO361" s="214"/>
      <c r="CP361" s="214"/>
      <c r="CQ361" s="214"/>
      <c r="CR361" s="214"/>
      <c r="CS361" s="214"/>
      <c r="CT361" s="214"/>
      <c r="CU361" s="214"/>
      <c r="CV361" s="214"/>
      <c r="CW361" s="214"/>
      <c r="CX361" s="214"/>
      <c r="CY361" s="214"/>
      <c r="CZ361" s="214"/>
      <c r="DA361" s="214"/>
      <c r="DB361" s="214"/>
      <c r="DC361" s="214"/>
      <c r="DD361" s="214"/>
      <c r="DE361" s="214"/>
      <c r="DF361" s="214"/>
      <c r="DG361" s="214"/>
      <c r="DH361" s="214"/>
      <c r="DI361" s="214"/>
      <c r="DJ361" s="214"/>
      <c r="DK361" s="214"/>
      <c r="DL361" s="214"/>
      <c r="DM361" s="214"/>
      <c r="DN361" s="214"/>
      <c r="DO361" s="214"/>
      <c r="DP361" s="214"/>
      <c r="DQ361" s="214"/>
      <c r="DR361" s="214"/>
      <c r="DS361" s="214"/>
      <c r="DT361" s="214"/>
      <c r="DU361" s="214"/>
      <c r="DV361" s="214"/>
      <c r="DW361" s="214"/>
      <c r="DX361" s="214"/>
      <c r="DY361" s="214"/>
      <c r="DZ361" s="214"/>
      <c r="EA361" s="214"/>
      <c r="EB361" s="214"/>
      <c r="EC361" s="214"/>
      <c r="ED361" s="214"/>
      <c r="EE361" s="214"/>
      <c r="EF361" s="214"/>
      <c r="EG361" s="214"/>
      <c r="EH361" s="214"/>
      <c r="EI361" s="214"/>
      <c r="EJ361" s="214"/>
      <c r="EK361" s="214"/>
      <c r="EL361" s="214"/>
      <c r="EM361" s="214"/>
      <c r="EN361" s="214"/>
      <c r="EO361" s="214"/>
      <c r="EP361" s="214"/>
      <c r="EQ361" s="214"/>
      <c r="ER361" s="214"/>
      <c r="ES361" s="214"/>
      <c r="ET361" s="214"/>
      <c r="EU361" s="214"/>
      <c r="EV361" s="214"/>
      <c r="EW361" s="214"/>
      <c r="EX361" s="214"/>
      <c r="EY361" s="214"/>
      <c r="EZ361" s="214"/>
      <c r="FA361" s="214"/>
      <c r="FB361" s="214"/>
      <c r="FC361" s="214"/>
      <c r="FD361" s="214"/>
      <c r="FE361" s="214"/>
      <c r="FF361" s="214"/>
      <c r="FG361" s="214"/>
      <c r="FH361" s="214"/>
      <c r="FI361" s="214"/>
      <c r="FJ361" s="214"/>
      <c r="FK361" s="214"/>
      <c r="FL361" s="214"/>
      <c r="FM361" s="214"/>
    </row>
    <row r="362" spans="2:169" x14ac:dyDescent="0.25">
      <c r="B362" s="214"/>
      <c r="C362" s="214"/>
      <c r="D362" s="214"/>
      <c r="E362" s="214"/>
      <c r="F362" s="214"/>
      <c r="G362" s="214"/>
      <c r="H362" s="214"/>
      <c r="I362" s="214"/>
      <c r="J362" s="214"/>
      <c r="K362" s="214"/>
      <c r="L362" s="214"/>
      <c r="M362" s="214"/>
      <c r="N362" s="214"/>
      <c r="O362" s="214"/>
      <c r="P362" s="214"/>
      <c r="Q362" s="214"/>
      <c r="R362" s="214"/>
      <c r="S362" s="214"/>
      <c r="T362" s="214"/>
      <c r="U362" s="214"/>
      <c r="V362" s="214"/>
      <c r="W362" s="214"/>
      <c r="X362" s="214"/>
      <c r="Y362" s="214"/>
      <c r="Z362" s="214"/>
      <c r="AA362" s="214"/>
      <c r="AB362" s="214"/>
      <c r="AC362" s="214"/>
      <c r="AD362" s="214"/>
      <c r="AE362" s="214"/>
      <c r="AF362" s="214"/>
      <c r="AG362" s="214"/>
      <c r="AH362" s="214"/>
      <c r="AI362" s="214"/>
      <c r="AJ362" s="214"/>
      <c r="AK362" s="214"/>
      <c r="AL362" s="214"/>
      <c r="AM362" s="214"/>
      <c r="AN362" s="214"/>
      <c r="AO362" s="214"/>
      <c r="AP362" s="214"/>
      <c r="AQ362" s="214"/>
      <c r="AR362" s="214"/>
      <c r="AS362" s="214"/>
      <c r="AT362" s="214"/>
      <c r="AU362" s="214"/>
      <c r="AV362" s="214"/>
      <c r="AW362" s="214"/>
      <c r="AX362" s="214"/>
      <c r="AY362" s="214"/>
      <c r="AZ362" s="214"/>
      <c r="BA362" s="214"/>
      <c r="BB362" s="214"/>
      <c r="BC362" s="214"/>
      <c r="BD362" s="214"/>
      <c r="BE362" s="214"/>
      <c r="BF362" s="214"/>
      <c r="BG362" s="214"/>
      <c r="BH362" s="214"/>
      <c r="BI362" s="214"/>
      <c r="BJ362" s="214"/>
      <c r="BK362" s="214"/>
      <c r="BL362" s="214"/>
      <c r="BM362" s="214"/>
      <c r="BN362" s="214"/>
      <c r="BO362" s="214"/>
      <c r="BP362" s="214"/>
      <c r="BQ362" s="214"/>
      <c r="BR362" s="214"/>
      <c r="BS362" s="214"/>
      <c r="BT362" s="214"/>
      <c r="BU362" s="214"/>
      <c r="BV362" s="214"/>
      <c r="BW362" s="214"/>
      <c r="BX362" s="214"/>
      <c r="BY362" s="214"/>
      <c r="BZ362" s="214"/>
      <c r="CA362" s="214"/>
      <c r="CB362" s="214"/>
      <c r="CC362" s="214"/>
      <c r="CD362" s="214"/>
      <c r="CE362" s="214"/>
      <c r="CF362" s="214"/>
      <c r="CG362" s="214"/>
      <c r="CH362" s="214"/>
      <c r="CI362" s="214"/>
      <c r="CJ362" s="214"/>
      <c r="CK362" s="214"/>
      <c r="CL362" s="214"/>
      <c r="CM362" s="214"/>
      <c r="CN362" s="214"/>
      <c r="CO362" s="214"/>
      <c r="CP362" s="214"/>
      <c r="CQ362" s="214"/>
      <c r="CR362" s="214"/>
      <c r="CS362" s="214"/>
      <c r="CT362" s="214"/>
      <c r="CU362" s="214"/>
      <c r="CV362" s="214"/>
      <c r="CW362" s="214"/>
      <c r="CX362" s="214"/>
      <c r="CY362" s="214"/>
      <c r="CZ362" s="214"/>
      <c r="DA362" s="214"/>
      <c r="DB362" s="214"/>
      <c r="DC362" s="214"/>
      <c r="DD362" s="214"/>
      <c r="DE362" s="214"/>
      <c r="DF362" s="214"/>
      <c r="DG362" s="214"/>
      <c r="DH362" s="214"/>
      <c r="DI362" s="214"/>
      <c r="DJ362" s="214"/>
      <c r="DK362" s="214"/>
      <c r="DL362" s="214"/>
      <c r="DM362" s="214"/>
      <c r="DN362" s="214"/>
      <c r="DO362" s="214"/>
      <c r="DP362" s="214"/>
      <c r="DQ362" s="214"/>
      <c r="DR362" s="214"/>
      <c r="DS362" s="214"/>
      <c r="DT362" s="214"/>
      <c r="DU362" s="214"/>
      <c r="DV362" s="214"/>
      <c r="DW362" s="214"/>
      <c r="DX362" s="214"/>
      <c r="DY362" s="214"/>
      <c r="DZ362" s="214"/>
      <c r="EA362" s="214"/>
      <c r="EB362" s="214"/>
      <c r="EC362" s="214"/>
      <c r="ED362" s="214"/>
      <c r="EE362" s="214"/>
      <c r="EF362" s="214"/>
      <c r="EG362" s="214"/>
      <c r="EH362" s="214"/>
      <c r="EI362" s="214"/>
      <c r="EJ362" s="214"/>
      <c r="EK362" s="214"/>
      <c r="EL362" s="214"/>
      <c r="EM362" s="214"/>
      <c r="EN362" s="214"/>
      <c r="EO362" s="214"/>
      <c r="EP362" s="214"/>
      <c r="EQ362" s="214"/>
      <c r="ER362" s="214"/>
      <c r="ES362" s="214"/>
      <c r="ET362" s="214"/>
      <c r="EU362" s="214"/>
      <c r="EV362" s="214"/>
      <c r="EW362" s="214"/>
      <c r="EX362" s="214"/>
      <c r="EY362" s="214"/>
      <c r="EZ362" s="214"/>
      <c r="FA362" s="214"/>
      <c r="FB362" s="214"/>
      <c r="FC362" s="214"/>
      <c r="FD362" s="214"/>
      <c r="FE362" s="214"/>
      <c r="FF362" s="214"/>
      <c r="FG362" s="214"/>
      <c r="FH362" s="214"/>
      <c r="FI362" s="214"/>
      <c r="FJ362" s="214"/>
      <c r="FK362" s="214"/>
      <c r="FL362" s="214"/>
      <c r="FM362" s="214"/>
    </row>
    <row r="363" spans="2:169" x14ac:dyDescent="0.25">
      <c r="B363" s="214"/>
      <c r="C363" s="214"/>
      <c r="D363" s="214"/>
      <c r="E363" s="214"/>
      <c r="F363" s="214"/>
      <c r="G363" s="214"/>
      <c r="H363" s="214"/>
      <c r="I363" s="214"/>
      <c r="J363" s="214"/>
      <c r="K363" s="214"/>
      <c r="L363" s="214"/>
      <c r="M363" s="214"/>
      <c r="N363" s="214"/>
      <c r="O363" s="214"/>
      <c r="P363" s="214"/>
      <c r="Q363" s="214"/>
      <c r="R363" s="214"/>
      <c r="S363" s="214"/>
      <c r="T363" s="214"/>
      <c r="U363" s="214"/>
      <c r="V363" s="214"/>
      <c r="W363" s="214"/>
      <c r="X363" s="214"/>
      <c r="Y363" s="214"/>
      <c r="Z363" s="214"/>
      <c r="AA363" s="214"/>
      <c r="AB363" s="214"/>
      <c r="AC363" s="214"/>
      <c r="AD363" s="214"/>
      <c r="AE363" s="214"/>
      <c r="AF363" s="214"/>
      <c r="AG363" s="214"/>
      <c r="AH363" s="214"/>
      <c r="AI363" s="214"/>
      <c r="AJ363" s="214"/>
      <c r="AK363" s="214"/>
      <c r="AL363" s="214"/>
      <c r="AM363" s="214"/>
      <c r="AN363" s="214"/>
      <c r="AO363" s="214"/>
      <c r="AP363" s="214"/>
      <c r="AQ363" s="214"/>
      <c r="AR363" s="214"/>
      <c r="AS363" s="214"/>
      <c r="AT363" s="214"/>
      <c r="AU363" s="214"/>
      <c r="AV363" s="214"/>
      <c r="AW363" s="214"/>
      <c r="AX363" s="214"/>
      <c r="AY363" s="214"/>
      <c r="AZ363" s="214"/>
      <c r="BA363" s="214"/>
      <c r="BB363" s="214"/>
      <c r="BC363" s="214"/>
      <c r="BD363" s="214"/>
      <c r="BE363" s="214"/>
      <c r="BF363" s="214"/>
      <c r="BG363" s="214"/>
      <c r="BH363" s="214"/>
      <c r="BI363" s="214"/>
      <c r="BJ363" s="214"/>
      <c r="BK363" s="214"/>
      <c r="BL363" s="214"/>
      <c r="BM363" s="214"/>
      <c r="BN363" s="214"/>
      <c r="BO363" s="214"/>
      <c r="BP363" s="214"/>
      <c r="BQ363" s="214"/>
      <c r="BR363" s="214"/>
      <c r="BS363" s="214"/>
      <c r="BT363" s="214"/>
      <c r="BU363" s="214"/>
      <c r="BV363" s="214"/>
      <c r="BW363" s="214"/>
      <c r="BX363" s="214"/>
      <c r="BY363" s="214"/>
      <c r="BZ363" s="214"/>
      <c r="CA363" s="214"/>
      <c r="CB363" s="214"/>
      <c r="CC363" s="214"/>
      <c r="CD363" s="214"/>
      <c r="CE363" s="214"/>
      <c r="CF363" s="214"/>
      <c r="CG363" s="214"/>
      <c r="CH363" s="214"/>
      <c r="CI363" s="214"/>
      <c r="CJ363" s="214"/>
      <c r="CK363" s="214"/>
      <c r="CL363" s="214"/>
      <c r="CM363" s="214"/>
      <c r="CN363" s="214"/>
      <c r="CO363" s="214"/>
      <c r="CP363" s="214"/>
      <c r="CQ363" s="214"/>
      <c r="CR363" s="214"/>
      <c r="CS363" s="214"/>
      <c r="CT363" s="214"/>
      <c r="CU363" s="214"/>
      <c r="CV363" s="214"/>
      <c r="CW363" s="214"/>
      <c r="CX363" s="214"/>
      <c r="CY363" s="214"/>
      <c r="CZ363" s="214"/>
      <c r="DA363" s="214"/>
      <c r="DB363" s="214"/>
      <c r="DC363" s="214"/>
      <c r="DD363" s="214"/>
      <c r="DE363" s="214"/>
      <c r="DF363" s="214"/>
      <c r="DG363" s="214"/>
      <c r="DH363" s="214"/>
      <c r="DI363" s="214"/>
      <c r="DJ363" s="214"/>
      <c r="DK363" s="214"/>
      <c r="DL363" s="214"/>
      <c r="DM363" s="214"/>
      <c r="DN363" s="214"/>
      <c r="DO363" s="214"/>
      <c r="DP363" s="214"/>
      <c r="DQ363" s="214"/>
      <c r="DR363" s="214"/>
      <c r="DS363" s="214"/>
      <c r="DT363" s="214"/>
      <c r="DU363" s="214"/>
      <c r="DV363" s="214"/>
      <c r="DW363" s="214"/>
      <c r="DX363" s="214"/>
      <c r="DY363" s="214"/>
      <c r="DZ363" s="214"/>
      <c r="EA363" s="214"/>
      <c r="EB363" s="214"/>
      <c r="EC363" s="214"/>
      <c r="ED363" s="214"/>
      <c r="EE363" s="214"/>
      <c r="EF363" s="214"/>
      <c r="EG363" s="214"/>
      <c r="EH363" s="214"/>
      <c r="EI363" s="214"/>
      <c r="EJ363" s="214"/>
      <c r="EK363" s="214"/>
      <c r="EL363" s="214"/>
      <c r="EM363" s="214"/>
      <c r="EN363" s="214"/>
      <c r="EO363" s="214"/>
      <c r="EP363" s="214"/>
      <c r="EQ363" s="214"/>
      <c r="ER363" s="214"/>
      <c r="ES363" s="214"/>
      <c r="ET363" s="214"/>
      <c r="EU363" s="214"/>
      <c r="EV363" s="214"/>
      <c r="EW363" s="214"/>
      <c r="EX363" s="214"/>
      <c r="EY363" s="214"/>
      <c r="EZ363" s="214"/>
      <c r="FA363" s="214"/>
      <c r="FB363" s="214"/>
      <c r="FC363" s="214"/>
      <c r="FD363" s="214"/>
      <c r="FE363" s="214"/>
      <c r="FF363" s="214"/>
      <c r="FG363" s="214"/>
      <c r="FH363" s="214"/>
      <c r="FI363" s="214"/>
      <c r="FJ363" s="214"/>
      <c r="FK363" s="214"/>
      <c r="FL363" s="214"/>
      <c r="FM363" s="214"/>
    </row>
    <row r="364" spans="2:169" x14ac:dyDescent="0.25">
      <c r="B364" s="214"/>
      <c r="C364" s="214"/>
      <c r="D364" s="214"/>
      <c r="E364" s="214"/>
      <c r="F364" s="214"/>
      <c r="G364" s="214"/>
      <c r="H364" s="214"/>
      <c r="I364" s="214"/>
      <c r="J364" s="214"/>
      <c r="K364" s="214"/>
      <c r="L364" s="214"/>
      <c r="M364" s="214"/>
      <c r="N364" s="214"/>
      <c r="O364" s="214"/>
      <c r="P364" s="214"/>
      <c r="Q364" s="214"/>
      <c r="R364" s="214"/>
      <c r="S364" s="214"/>
      <c r="T364" s="214"/>
      <c r="U364" s="214"/>
      <c r="V364" s="214"/>
      <c r="W364" s="214"/>
      <c r="X364" s="214"/>
      <c r="Y364" s="214"/>
      <c r="Z364" s="214"/>
      <c r="AA364" s="214"/>
      <c r="AB364" s="214"/>
      <c r="AC364" s="214"/>
      <c r="AD364" s="214"/>
      <c r="AE364" s="214"/>
      <c r="AF364" s="214"/>
      <c r="AG364" s="214"/>
      <c r="AH364" s="214"/>
      <c r="AI364" s="214"/>
      <c r="AJ364" s="214"/>
      <c r="AK364" s="214"/>
      <c r="AL364" s="214"/>
      <c r="AM364" s="214"/>
      <c r="AN364" s="214"/>
      <c r="AO364" s="214"/>
      <c r="AP364" s="214"/>
      <c r="AQ364" s="214"/>
      <c r="AR364" s="214"/>
      <c r="AS364" s="214"/>
      <c r="AT364" s="214"/>
      <c r="AU364" s="214"/>
      <c r="AV364" s="214"/>
      <c r="AW364" s="214"/>
      <c r="AX364" s="214"/>
      <c r="AY364" s="214"/>
      <c r="AZ364" s="214"/>
      <c r="BA364" s="214"/>
      <c r="BB364" s="214"/>
      <c r="BC364" s="214"/>
      <c r="BD364" s="214"/>
      <c r="BE364" s="214"/>
      <c r="BF364" s="214"/>
      <c r="BG364" s="214"/>
      <c r="BH364" s="214"/>
      <c r="BI364" s="214"/>
      <c r="BJ364" s="214"/>
      <c r="BK364" s="214"/>
      <c r="BL364" s="214"/>
      <c r="BM364" s="214"/>
      <c r="BN364" s="214"/>
      <c r="BO364" s="214"/>
      <c r="BP364" s="214"/>
      <c r="BQ364" s="214"/>
      <c r="BR364" s="214"/>
      <c r="BS364" s="214"/>
      <c r="BT364" s="214"/>
      <c r="BU364" s="214"/>
      <c r="BV364" s="214"/>
      <c r="BW364" s="214"/>
      <c r="BX364" s="214"/>
      <c r="BY364" s="214"/>
      <c r="BZ364" s="214"/>
      <c r="CA364" s="214"/>
      <c r="CB364" s="214"/>
      <c r="CC364" s="214"/>
      <c r="CD364" s="214"/>
      <c r="CE364" s="214"/>
      <c r="CF364" s="214"/>
      <c r="CG364" s="214"/>
      <c r="CH364" s="214"/>
      <c r="CI364" s="214"/>
      <c r="CJ364" s="214"/>
      <c r="CK364" s="214"/>
      <c r="CL364" s="214"/>
      <c r="CM364" s="214"/>
      <c r="CN364" s="214"/>
      <c r="CO364" s="214"/>
      <c r="CP364" s="214"/>
      <c r="CQ364" s="214"/>
      <c r="CR364" s="214"/>
      <c r="CS364" s="214"/>
      <c r="CT364" s="214"/>
      <c r="CU364" s="214"/>
      <c r="CV364" s="214"/>
      <c r="CW364" s="214"/>
      <c r="CX364" s="214"/>
      <c r="CY364" s="214"/>
      <c r="CZ364" s="214"/>
      <c r="DA364" s="214"/>
      <c r="DB364" s="214"/>
      <c r="DC364" s="214"/>
      <c r="DD364" s="214"/>
      <c r="DE364" s="214"/>
      <c r="DF364" s="214"/>
      <c r="DG364" s="214"/>
      <c r="DH364" s="214"/>
      <c r="DI364" s="214"/>
      <c r="DJ364" s="214"/>
      <c r="DK364" s="214"/>
      <c r="DL364" s="214"/>
      <c r="DM364" s="214"/>
      <c r="DN364" s="214"/>
      <c r="DO364" s="214"/>
      <c r="DP364" s="214"/>
      <c r="DQ364" s="214"/>
      <c r="DR364" s="214"/>
      <c r="DS364" s="214"/>
      <c r="DT364" s="214"/>
      <c r="DU364" s="214"/>
      <c r="DV364" s="214"/>
      <c r="DW364" s="214"/>
      <c r="DX364" s="214"/>
      <c r="DY364" s="214"/>
      <c r="DZ364" s="214"/>
      <c r="EA364" s="214"/>
      <c r="EB364" s="214"/>
      <c r="EC364" s="214"/>
      <c r="ED364" s="214"/>
      <c r="EE364" s="214"/>
      <c r="EF364" s="214"/>
      <c r="EG364" s="214"/>
      <c r="EH364" s="214"/>
      <c r="EI364" s="214"/>
      <c r="EJ364" s="214"/>
      <c r="EK364" s="214"/>
      <c r="EL364" s="214"/>
      <c r="EM364" s="214"/>
      <c r="EN364" s="214"/>
      <c r="EO364" s="214"/>
      <c r="EP364" s="214"/>
      <c r="EQ364" s="214"/>
      <c r="ER364" s="214"/>
      <c r="ES364" s="214"/>
      <c r="ET364" s="214"/>
      <c r="EU364" s="214"/>
      <c r="EV364" s="214"/>
      <c r="EW364" s="214"/>
      <c r="EX364" s="214"/>
      <c r="EY364" s="214"/>
      <c r="EZ364" s="214"/>
      <c r="FA364" s="214"/>
      <c r="FB364" s="214"/>
      <c r="FC364" s="214"/>
      <c r="FD364" s="214"/>
      <c r="FE364" s="214"/>
      <c r="FF364" s="214"/>
      <c r="FG364" s="214"/>
      <c r="FH364" s="214"/>
      <c r="FI364" s="214"/>
      <c r="FJ364" s="214"/>
      <c r="FK364" s="214"/>
      <c r="FL364" s="214"/>
      <c r="FM364" s="214"/>
    </row>
    <row r="365" spans="2:169" x14ac:dyDescent="0.25">
      <c r="B365" s="214"/>
      <c r="C365" s="214"/>
      <c r="D365" s="214"/>
      <c r="E365" s="214"/>
      <c r="F365" s="214"/>
      <c r="G365" s="214"/>
      <c r="H365" s="214"/>
      <c r="I365" s="214"/>
      <c r="J365" s="214"/>
      <c r="K365" s="214"/>
      <c r="L365" s="214"/>
      <c r="M365" s="214"/>
      <c r="N365" s="214"/>
      <c r="O365" s="214"/>
      <c r="P365" s="214"/>
      <c r="Q365" s="214"/>
      <c r="R365" s="214"/>
      <c r="S365" s="214"/>
      <c r="T365" s="214"/>
      <c r="U365" s="214"/>
      <c r="V365" s="214"/>
      <c r="W365" s="214"/>
      <c r="X365" s="214"/>
      <c r="Y365" s="214"/>
      <c r="Z365" s="214"/>
      <c r="AA365" s="214"/>
      <c r="AB365" s="214"/>
      <c r="AC365" s="214"/>
      <c r="AD365" s="214"/>
      <c r="AE365" s="214"/>
      <c r="AF365" s="214"/>
      <c r="AG365" s="214"/>
      <c r="AH365" s="214"/>
      <c r="AI365" s="214"/>
      <c r="AJ365" s="214"/>
      <c r="AK365" s="214"/>
      <c r="AL365" s="214"/>
      <c r="AM365" s="214"/>
      <c r="AN365" s="214"/>
      <c r="AO365" s="214"/>
      <c r="AP365" s="214"/>
      <c r="AQ365" s="214"/>
      <c r="AR365" s="214"/>
      <c r="AS365" s="214"/>
      <c r="AT365" s="214"/>
      <c r="AU365" s="214"/>
      <c r="AV365" s="214"/>
      <c r="AW365" s="214"/>
      <c r="AX365" s="214"/>
      <c r="AY365" s="214"/>
      <c r="AZ365" s="214"/>
      <c r="BA365" s="214"/>
      <c r="BB365" s="214"/>
      <c r="BC365" s="214"/>
      <c r="BD365" s="214"/>
      <c r="BE365" s="214"/>
      <c r="BF365" s="214"/>
      <c r="BG365" s="214"/>
      <c r="BH365" s="214"/>
      <c r="BI365" s="214"/>
      <c r="BJ365" s="214"/>
      <c r="BK365" s="214"/>
      <c r="BL365" s="214"/>
      <c r="BM365" s="214"/>
      <c r="BN365" s="214"/>
      <c r="BO365" s="214"/>
      <c r="BP365" s="214"/>
      <c r="BQ365" s="214"/>
      <c r="BR365" s="214"/>
      <c r="BS365" s="214"/>
      <c r="BT365" s="214"/>
      <c r="BU365" s="214"/>
      <c r="BV365" s="214"/>
      <c r="BW365" s="214"/>
      <c r="BX365" s="214"/>
      <c r="BY365" s="214"/>
      <c r="BZ365" s="214"/>
      <c r="CA365" s="214"/>
      <c r="CB365" s="214"/>
      <c r="CC365" s="214"/>
      <c r="CD365" s="214"/>
      <c r="CE365" s="214"/>
      <c r="CF365" s="214"/>
      <c r="CG365" s="214"/>
      <c r="CH365" s="214"/>
      <c r="CI365" s="214"/>
      <c r="CJ365" s="214"/>
      <c r="CK365" s="214"/>
      <c r="CL365" s="214"/>
      <c r="CM365" s="214"/>
      <c r="CN365" s="214"/>
      <c r="CO365" s="214"/>
      <c r="CP365" s="214"/>
      <c r="CQ365" s="214"/>
      <c r="CR365" s="214"/>
      <c r="CS365" s="214"/>
      <c r="CT365" s="214"/>
      <c r="CU365" s="214"/>
      <c r="CV365" s="214"/>
      <c r="CW365" s="214"/>
      <c r="CX365" s="214"/>
      <c r="CY365" s="214"/>
      <c r="CZ365" s="214"/>
      <c r="DA365" s="214"/>
      <c r="DB365" s="214"/>
      <c r="DC365" s="214"/>
      <c r="DD365" s="214"/>
      <c r="DE365" s="214"/>
      <c r="DF365" s="214"/>
      <c r="DG365" s="214"/>
      <c r="DH365" s="214"/>
      <c r="DI365" s="214"/>
      <c r="DJ365" s="214"/>
      <c r="DK365" s="214"/>
      <c r="DL365" s="214"/>
      <c r="DM365" s="214"/>
      <c r="DN365" s="214"/>
      <c r="DO365" s="214"/>
      <c r="DP365" s="214"/>
      <c r="DQ365" s="214"/>
      <c r="DR365" s="214"/>
      <c r="DS365" s="214"/>
      <c r="DT365" s="214"/>
      <c r="DU365" s="214"/>
      <c r="DV365" s="214"/>
      <c r="DW365" s="214"/>
      <c r="DX365" s="214"/>
      <c r="DY365" s="214"/>
      <c r="DZ365" s="214"/>
      <c r="EA365" s="214"/>
      <c r="EB365" s="214"/>
      <c r="EC365" s="214"/>
      <c r="ED365" s="214"/>
      <c r="EE365" s="214"/>
      <c r="EF365" s="214"/>
      <c r="EG365" s="214"/>
      <c r="EH365" s="214"/>
      <c r="EI365" s="214"/>
      <c r="EJ365" s="214"/>
      <c r="EK365" s="214"/>
      <c r="EL365" s="214"/>
      <c r="EM365" s="214"/>
      <c r="EN365" s="214"/>
      <c r="EO365" s="214"/>
      <c r="EP365" s="214"/>
      <c r="EQ365" s="214"/>
      <c r="ER365" s="214"/>
      <c r="ES365" s="214"/>
      <c r="ET365" s="214"/>
      <c r="EU365" s="214"/>
      <c r="EV365" s="214"/>
      <c r="EW365" s="214"/>
      <c r="EX365" s="214"/>
      <c r="EY365" s="214"/>
      <c r="EZ365" s="214"/>
      <c r="FA365" s="214"/>
      <c r="FB365" s="214"/>
      <c r="FC365" s="214"/>
      <c r="FD365" s="214"/>
      <c r="FE365" s="214"/>
      <c r="FF365" s="214"/>
      <c r="FG365" s="214"/>
      <c r="FH365" s="214"/>
      <c r="FI365" s="214"/>
      <c r="FJ365" s="214"/>
      <c r="FK365" s="214"/>
      <c r="FL365" s="214"/>
      <c r="FM365" s="214"/>
    </row>
    <row r="366" spans="2:169" x14ac:dyDescent="0.25">
      <c r="B366" s="214"/>
      <c r="C366" s="214"/>
      <c r="D366" s="214"/>
      <c r="E366" s="214"/>
      <c r="F366" s="214"/>
      <c r="G366" s="214"/>
      <c r="H366" s="214"/>
      <c r="I366" s="214"/>
      <c r="J366" s="214"/>
      <c r="K366" s="214"/>
      <c r="L366" s="214"/>
      <c r="M366" s="214"/>
      <c r="N366" s="214"/>
      <c r="O366" s="214"/>
      <c r="P366" s="214"/>
      <c r="Q366" s="214"/>
      <c r="R366" s="214"/>
      <c r="S366" s="214"/>
      <c r="T366" s="214"/>
      <c r="U366" s="214"/>
      <c r="V366" s="214"/>
      <c r="W366" s="214"/>
      <c r="X366" s="214"/>
      <c r="Y366" s="214"/>
      <c r="Z366" s="214"/>
      <c r="AA366" s="214"/>
      <c r="AB366" s="214"/>
      <c r="AC366" s="214"/>
      <c r="AD366" s="214"/>
      <c r="AE366" s="214"/>
      <c r="AF366" s="214"/>
      <c r="AG366" s="214"/>
      <c r="AH366" s="214"/>
      <c r="AI366" s="214"/>
      <c r="AJ366" s="214"/>
      <c r="AK366" s="214"/>
      <c r="AL366" s="214"/>
      <c r="AM366" s="214"/>
      <c r="AN366" s="214"/>
      <c r="AO366" s="214"/>
      <c r="AP366" s="214"/>
      <c r="AQ366" s="214"/>
      <c r="AR366" s="214"/>
      <c r="AS366" s="214"/>
      <c r="AT366" s="214"/>
      <c r="AU366" s="214"/>
      <c r="AV366" s="214"/>
      <c r="AW366" s="214"/>
      <c r="AX366" s="214"/>
      <c r="AY366" s="214"/>
      <c r="AZ366" s="214"/>
      <c r="BA366" s="214"/>
      <c r="BB366" s="214"/>
      <c r="BC366" s="214"/>
      <c r="BD366" s="214"/>
      <c r="BE366" s="214"/>
      <c r="BF366" s="214"/>
      <c r="BG366" s="214"/>
      <c r="BH366" s="214"/>
      <c r="BI366" s="214"/>
      <c r="BJ366" s="214"/>
      <c r="BK366" s="214"/>
      <c r="BL366" s="214"/>
      <c r="BM366" s="214"/>
      <c r="BN366" s="214"/>
      <c r="BO366" s="214"/>
      <c r="BP366" s="214"/>
      <c r="BQ366" s="214"/>
      <c r="BR366" s="214"/>
      <c r="BS366" s="214"/>
      <c r="BT366" s="214"/>
      <c r="BU366" s="214"/>
      <c r="BV366" s="214"/>
      <c r="BW366" s="214"/>
      <c r="BX366" s="214"/>
      <c r="BY366" s="214"/>
      <c r="BZ366" s="214"/>
      <c r="CA366" s="214"/>
      <c r="CB366" s="214"/>
      <c r="CC366" s="214"/>
      <c r="CD366" s="214"/>
      <c r="CE366" s="214"/>
      <c r="CF366" s="214"/>
      <c r="CG366" s="214"/>
      <c r="CH366" s="214"/>
      <c r="CI366" s="214"/>
      <c r="CJ366" s="214"/>
      <c r="CK366" s="214"/>
      <c r="CL366" s="214"/>
      <c r="CM366" s="214"/>
      <c r="CN366" s="214"/>
      <c r="CO366" s="214"/>
      <c r="CP366" s="214"/>
      <c r="CQ366" s="214"/>
      <c r="CR366" s="214"/>
      <c r="CS366" s="214"/>
      <c r="CT366" s="214"/>
      <c r="CU366" s="214"/>
      <c r="CV366" s="214"/>
      <c r="CW366" s="214"/>
      <c r="CX366" s="214"/>
      <c r="CY366" s="214"/>
      <c r="CZ366" s="214"/>
      <c r="DA366" s="214"/>
      <c r="DB366" s="214"/>
      <c r="DC366" s="214"/>
      <c r="DD366" s="214"/>
      <c r="DE366" s="214"/>
      <c r="DF366" s="214"/>
      <c r="DG366" s="214"/>
      <c r="DH366" s="214"/>
      <c r="DI366" s="214"/>
      <c r="DJ366" s="214"/>
      <c r="DK366" s="214"/>
      <c r="DL366" s="214"/>
      <c r="DM366" s="214"/>
      <c r="DN366" s="214"/>
      <c r="DO366" s="214"/>
      <c r="DP366" s="214"/>
      <c r="DQ366" s="214"/>
      <c r="DR366" s="214"/>
      <c r="DS366" s="214"/>
      <c r="DT366" s="214"/>
      <c r="DU366" s="214"/>
      <c r="DV366" s="214"/>
      <c r="DW366" s="214"/>
      <c r="DX366" s="214"/>
      <c r="DY366" s="214"/>
      <c r="DZ366" s="214"/>
      <c r="EA366" s="214"/>
      <c r="EB366" s="214"/>
      <c r="EC366" s="214"/>
      <c r="ED366" s="214"/>
      <c r="EE366" s="214"/>
      <c r="EF366" s="214"/>
      <c r="EG366" s="214"/>
      <c r="EH366" s="214"/>
      <c r="EI366" s="214"/>
      <c r="EJ366" s="214"/>
      <c r="EK366" s="214"/>
      <c r="EL366" s="214"/>
      <c r="EM366" s="214"/>
      <c r="EN366" s="214"/>
      <c r="EO366" s="214"/>
      <c r="EP366" s="214"/>
      <c r="EQ366" s="214"/>
      <c r="ER366" s="214"/>
      <c r="ES366" s="214"/>
      <c r="ET366" s="214"/>
      <c r="EU366" s="214"/>
      <c r="EV366" s="214"/>
      <c r="EW366" s="214"/>
      <c r="EX366" s="214"/>
      <c r="EY366" s="214"/>
      <c r="EZ366" s="214"/>
      <c r="FA366" s="214"/>
      <c r="FB366" s="214"/>
      <c r="FC366" s="214"/>
      <c r="FD366" s="214"/>
      <c r="FE366" s="214"/>
      <c r="FF366" s="214"/>
      <c r="FG366" s="214"/>
      <c r="FH366" s="214"/>
      <c r="FI366" s="214"/>
      <c r="FJ366" s="214"/>
      <c r="FK366" s="214"/>
      <c r="FL366" s="214"/>
      <c r="FM366" s="214"/>
    </row>
    <row r="367" spans="2:169" x14ac:dyDescent="0.25">
      <c r="B367" s="214"/>
      <c r="C367" s="214"/>
      <c r="D367" s="214"/>
      <c r="E367" s="214"/>
      <c r="F367" s="214"/>
      <c r="G367" s="214"/>
      <c r="H367" s="214"/>
      <c r="I367" s="214"/>
      <c r="J367" s="214"/>
      <c r="K367" s="214"/>
      <c r="L367" s="214"/>
      <c r="M367" s="214"/>
      <c r="N367" s="214"/>
      <c r="O367" s="214"/>
      <c r="P367" s="214"/>
      <c r="Q367" s="214"/>
      <c r="R367" s="214"/>
      <c r="S367" s="214"/>
      <c r="T367" s="214"/>
      <c r="U367" s="214"/>
      <c r="V367" s="214"/>
      <c r="W367" s="214"/>
      <c r="X367" s="214"/>
      <c r="Y367" s="214"/>
      <c r="Z367" s="214"/>
      <c r="AA367" s="214"/>
      <c r="AB367" s="214"/>
      <c r="AC367" s="214"/>
      <c r="AD367" s="214"/>
      <c r="AE367" s="214"/>
      <c r="AF367" s="214"/>
      <c r="AG367" s="214"/>
      <c r="AH367" s="214"/>
      <c r="AI367" s="214"/>
      <c r="AJ367" s="214"/>
      <c r="AK367" s="214"/>
      <c r="AL367" s="214"/>
      <c r="AM367" s="214"/>
      <c r="AN367" s="214"/>
      <c r="AO367" s="214"/>
      <c r="AP367" s="214"/>
      <c r="AQ367" s="214"/>
      <c r="AR367" s="214"/>
      <c r="AS367" s="214"/>
      <c r="AT367" s="214"/>
      <c r="AU367" s="214"/>
      <c r="AV367" s="214"/>
      <c r="AW367" s="214"/>
      <c r="AX367" s="214"/>
      <c r="AY367" s="214"/>
      <c r="AZ367" s="214"/>
      <c r="BA367" s="214"/>
      <c r="BB367" s="214"/>
      <c r="BC367" s="214"/>
      <c r="BD367" s="214"/>
      <c r="BE367" s="214"/>
      <c r="BF367" s="214"/>
      <c r="BG367" s="214"/>
      <c r="BH367" s="214"/>
      <c r="BI367" s="214"/>
      <c r="BJ367" s="214"/>
      <c r="BK367" s="214"/>
      <c r="BL367" s="214"/>
      <c r="BM367" s="214"/>
      <c r="BN367" s="214"/>
      <c r="BO367" s="214"/>
      <c r="BP367" s="214"/>
      <c r="BQ367" s="214"/>
      <c r="BR367" s="214"/>
      <c r="BS367" s="214"/>
      <c r="BT367" s="214"/>
      <c r="BU367" s="214"/>
      <c r="BV367" s="214"/>
      <c r="BW367" s="214"/>
      <c r="BX367" s="214"/>
      <c r="BY367" s="214"/>
      <c r="BZ367" s="214"/>
      <c r="CA367" s="214"/>
      <c r="CB367" s="214"/>
      <c r="CC367" s="214"/>
      <c r="CD367" s="214"/>
      <c r="CE367" s="214"/>
      <c r="CF367" s="214"/>
      <c r="CG367" s="214"/>
      <c r="CH367" s="214"/>
      <c r="CI367" s="214"/>
      <c r="CJ367" s="214"/>
      <c r="CK367" s="214"/>
      <c r="CL367" s="214"/>
      <c r="CM367" s="214"/>
      <c r="CN367" s="214"/>
      <c r="CO367" s="214"/>
      <c r="CP367" s="214"/>
      <c r="CQ367" s="214"/>
      <c r="CR367" s="214"/>
      <c r="CS367" s="214"/>
      <c r="CT367" s="214"/>
      <c r="CU367" s="214"/>
      <c r="CV367" s="214"/>
      <c r="CW367" s="214"/>
      <c r="CX367" s="214"/>
      <c r="CY367" s="214"/>
      <c r="CZ367" s="214"/>
      <c r="DA367" s="214"/>
      <c r="DB367" s="214"/>
      <c r="DC367" s="214"/>
      <c r="DD367" s="214"/>
      <c r="DE367" s="214"/>
      <c r="DF367" s="214"/>
      <c r="DG367" s="214"/>
      <c r="DH367" s="214"/>
      <c r="DI367" s="214"/>
      <c r="DJ367" s="214"/>
      <c r="DK367" s="214"/>
      <c r="DL367" s="214"/>
      <c r="DM367" s="214"/>
      <c r="DN367" s="214"/>
      <c r="DO367" s="214"/>
      <c r="DP367" s="214"/>
      <c r="DQ367" s="214"/>
      <c r="DR367" s="214"/>
      <c r="DS367" s="214"/>
      <c r="DT367" s="214"/>
      <c r="DU367" s="214"/>
      <c r="DV367" s="214"/>
      <c r="DW367" s="214"/>
      <c r="DX367" s="214"/>
      <c r="DY367" s="214"/>
      <c r="DZ367" s="214"/>
      <c r="EA367" s="214"/>
      <c r="EB367" s="214"/>
      <c r="EC367" s="214"/>
      <c r="ED367" s="214"/>
      <c r="EE367" s="214"/>
      <c r="EF367" s="214"/>
      <c r="EG367" s="214"/>
      <c r="EH367" s="214"/>
      <c r="EI367" s="214"/>
      <c r="EJ367" s="214"/>
      <c r="EK367" s="214"/>
      <c r="EL367" s="214"/>
      <c r="EM367" s="214"/>
      <c r="EN367" s="214"/>
      <c r="EO367" s="214"/>
      <c r="EP367" s="214"/>
      <c r="EQ367" s="214"/>
      <c r="ER367" s="214"/>
      <c r="ES367" s="214"/>
      <c r="ET367" s="214"/>
      <c r="EU367" s="214"/>
      <c r="EV367" s="214"/>
      <c r="EW367" s="214"/>
      <c r="EX367" s="214"/>
      <c r="EY367" s="214"/>
      <c r="EZ367" s="214"/>
      <c r="FA367" s="214"/>
      <c r="FB367" s="214"/>
      <c r="FC367" s="214"/>
      <c r="FD367" s="214"/>
      <c r="FE367" s="214"/>
      <c r="FF367" s="214"/>
      <c r="FG367" s="214"/>
      <c r="FH367" s="214"/>
      <c r="FI367" s="214"/>
      <c r="FJ367" s="214"/>
      <c r="FK367" s="214"/>
      <c r="FL367" s="214"/>
      <c r="FM367" s="214"/>
    </row>
    <row r="368" spans="2:169" x14ac:dyDescent="0.25">
      <c r="B368" s="214"/>
      <c r="C368" s="214"/>
      <c r="D368" s="214"/>
      <c r="E368" s="214"/>
      <c r="F368" s="214"/>
      <c r="G368" s="214"/>
      <c r="H368" s="214"/>
      <c r="I368" s="214"/>
      <c r="J368" s="214"/>
      <c r="K368" s="214"/>
      <c r="L368" s="214"/>
      <c r="M368" s="214"/>
      <c r="N368" s="214"/>
      <c r="O368" s="214"/>
      <c r="P368" s="214"/>
      <c r="Q368" s="214"/>
      <c r="R368" s="214"/>
      <c r="S368" s="214"/>
      <c r="T368" s="214"/>
      <c r="U368" s="214"/>
      <c r="V368" s="214"/>
      <c r="W368" s="214"/>
      <c r="X368" s="214"/>
      <c r="Y368" s="214"/>
      <c r="Z368" s="214"/>
      <c r="AA368" s="214"/>
      <c r="AB368" s="214"/>
      <c r="AC368" s="214"/>
      <c r="AD368" s="214"/>
      <c r="AE368" s="214"/>
      <c r="AF368" s="214"/>
      <c r="AG368" s="214"/>
      <c r="AH368" s="214"/>
      <c r="AI368" s="214"/>
      <c r="AJ368" s="214"/>
      <c r="AK368" s="214"/>
      <c r="AL368" s="214"/>
      <c r="AM368" s="214"/>
      <c r="AN368" s="214"/>
      <c r="AO368" s="214"/>
      <c r="AP368" s="214"/>
      <c r="AQ368" s="214"/>
      <c r="AR368" s="214"/>
      <c r="AS368" s="214"/>
      <c r="AT368" s="214"/>
      <c r="AU368" s="214"/>
      <c r="AV368" s="214"/>
      <c r="AW368" s="214"/>
      <c r="AX368" s="214"/>
      <c r="AY368" s="214"/>
      <c r="AZ368" s="214"/>
      <c r="BA368" s="214"/>
      <c r="BB368" s="214"/>
      <c r="BC368" s="214"/>
      <c r="BD368" s="214"/>
      <c r="BE368" s="214"/>
      <c r="BF368" s="214"/>
      <c r="BG368" s="214"/>
      <c r="BH368" s="214"/>
      <c r="BI368" s="214"/>
      <c r="BJ368" s="214"/>
      <c r="BK368" s="214"/>
      <c r="BL368" s="214"/>
      <c r="BM368" s="214"/>
      <c r="BN368" s="214"/>
      <c r="BO368" s="214"/>
      <c r="BP368" s="214"/>
      <c r="BQ368" s="214"/>
      <c r="BR368" s="214"/>
      <c r="BS368" s="214"/>
      <c r="BT368" s="214"/>
      <c r="BU368" s="214"/>
      <c r="BV368" s="214"/>
      <c r="BW368" s="214"/>
      <c r="BX368" s="214"/>
      <c r="BY368" s="214"/>
      <c r="BZ368" s="214"/>
      <c r="CA368" s="214"/>
      <c r="CB368" s="214"/>
      <c r="CC368" s="214"/>
      <c r="CD368" s="214"/>
      <c r="CE368" s="214"/>
      <c r="CF368" s="214"/>
      <c r="CG368" s="214"/>
      <c r="CH368" s="214"/>
      <c r="CI368" s="214"/>
      <c r="CJ368" s="214"/>
      <c r="CK368" s="214"/>
      <c r="CL368" s="214"/>
      <c r="CM368" s="214"/>
      <c r="CN368" s="214"/>
      <c r="CO368" s="214"/>
      <c r="CP368" s="214"/>
      <c r="CQ368" s="214"/>
      <c r="CR368" s="214"/>
      <c r="CS368" s="214"/>
      <c r="CT368" s="214"/>
      <c r="CU368" s="214"/>
      <c r="CV368" s="214"/>
      <c r="CW368" s="214"/>
      <c r="CX368" s="214"/>
      <c r="CY368" s="214"/>
      <c r="CZ368" s="214"/>
      <c r="DA368" s="214"/>
      <c r="DB368" s="214"/>
      <c r="DC368" s="214"/>
      <c r="DD368" s="214"/>
      <c r="DE368" s="214"/>
      <c r="DF368" s="214"/>
      <c r="DG368" s="214"/>
      <c r="DH368" s="214"/>
      <c r="DI368" s="214"/>
      <c r="DJ368" s="214"/>
      <c r="DK368" s="214"/>
      <c r="DL368" s="214"/>
      <c r="DM368" s="214"/>
      <c r="DN368" s="214"/>
      <c r="DO368" s="214"/>
      <c r="DP368" s="214"/>
      <c r="DQ368" s="214"/>
      <c r="DR368" s="214"/>
      <c r="DS368" s="214"/>
      <c r="DT368" s="214"/>
      <c r="DU368" s="214"/>
      <c r="DV368" s="214"/>
      <c r="DW368" s="214"/>
      <c r="DX368" s="214"/>
      <c r="DY368" s="214"/>
      <c r="DZ368" s="214"/>
      <c r="EA368" s="214"/>
      <c r="EB368" s="214"/>
      <c r="EC368" s="214"/>
      <c r="ED368" s="214"/>
      <c r="EE368" s="214"/>
      <c r="EF368" s="214"/>
      <c r="EG368" s="214"/>
      <c r="EH368" s="214"/>
      <c r="EI368" s="214"/>
      <c r="EJ368" s="214"/>
      <c r="EK368" s="214"/>
      <c r="EL368" s="214"/>
      <c r="EM368" s="214"/>
      <c r="EN368" s="214"/>
      <c r="EO368" s="214"/>
      <c r="EP368" s="214"/>
      <c r="EQ368" s="214"/>
      <c r="ER368" s="214"/>
      <c r="ES368" s="214"/>
      <c r="ET368" s="214"/>
      <c r="EU368" s="214"/>
      <c r="EV368" s="214"/>
      <c r="EW368" s="214"/>
      <c r="EX368" s="214"/>
      <c r="EY368" s="214"/>
      <c r="EZ368" s="214"/>
      <c r="FA368" s="214"/>
      <c r="FB368" s="214"/>
      <c r="FC368" s="214"/>
      <c r="FD368" s="214"/>
      <c r="FE368" s="214"/>
      <c r="FF368" s="214"/>
      <c r="FG368" s="214"/>
      <c r="FH368" s="214"/>
      <c r="FI368" s="214"/>
      <c r="FJ368" s="214"/>
      <c r="FK368" s="214"/>
      <c r="FL368" s="214"/>
      <c r="FM368" s="214"/>
    </row>
    <row r="369" spans="2:169" x14ac:dyDescent="0.25">
      <c r="B369" s="214"/>
      <c r="C369" s="214"/>
      <c r="D369" s="214"/>
      <c r="E369" s="214"/>
      <c r="F369" s="214"/>
      <c r="G369" s="214"/>
      <c r="H369" s="214"/>
      <c r="I369" s="214"/>
      <c r="J369" s="214"/>
      <c r="K369" s="214"/>
      <c r="L369" s="214"/>
      <c r="M369" s="214"/>
      <c r="N369" s="214"/>
      <c r="O369" s="214"/>
      <c r="P369" s="214"/>
      <c r="Q369" s="214"/>
      <c r="R369" s="214"/>
      <c r="S369" s="214"/>
      <c r="T369" s="214"/>
      <c r="U369" s="214"/>
      <c r="V369" s="214"/>
      <c r="W369" s="214"/>
      <c r="X369" s="214"/>
      <c r="Y369" s="214"/>
      <c r="Z369" s="214"/>
      <c r="AA369" s="214"/>
      <c r="AB369" s="214"/>
      <c r="AC369" s="214"/>
      <c r="AD369" s="214"/>
      <c r="AE369" s="214"/>
      <c r="AF369" s="214"/>
      <c r="AG369" s="214"/>
      <c r="AH369" s="214"/>
      <c r="AI369" s="214"/>
      <c r="AJ369" s="214"/>
      <c r="AK369" s="214"/>
      <c r="AL369" s="214"/>
      <c r="AM369" s="214"/>
      <c r="AN369" s="214"/>
      <c r="AO369" s="214"/>
      <c r="AP369" s="214"/>
      <c r="AQ369" s="214"/>
      <c r="AR369" s="214"/>
      <c r="AS369" s="214"/>
      <c r="AT369" s="214"/>
      <c r="AU369" s="214"/>
      <c r="AV369" s="214"/>
      <c r="AW369" s="214"/>
      <c r="AX369" s="214"/>
      <c r="AY369" s="214"/>
      <c r="AZ369" s="214"/>
      <c r="BA369" s="214"/>
      <c r="BB369" s="214"/>
      <c r="BC369" s="214"/>
      <c r="BD369" s="214"/>
      <c r="BE369" s="214"/>
      <c r="BF369" s="214"/>
      <c r="BG369" s="214"/>
      <c r="BH369" s="214"/>
      <c r="BI369" s="214"/>
      <c r="BJ369" s="214"/>
      <c r="BK369" s="214"/>
      <c r="BL369" s="214"/>
      <c r="BM369" s="214"/>
      <c r="BN369" s="214"/>
      <c r="BO369" s="214"/>
      <c r="BP369" s="214"/>
      <c r="BQ369" s="214"/>
      <c r="BR369" s="214"/>
      <c r="BS369" s="214"/>
      <c r="BT369" s="214"/>
      <c r="BU369" s="214"/>
      <c r="BV369" s="214"/>
      <c r="BW369" s="214"/>
      <c r="BX369" s="214"/>
      <c r="BY369" s="214"/>
      <c r="BZ369" s="214"/>
      <c r="CA369" s="214"/>
      <c r="CB369" s="214"/>
      <c r="CC369" s="214"/>
      <c r="CD369" s="214"/>
      <c r="CE369" s="214"/>
      <c r="CF369" s="214"/>
      <c r="CG369" s="214"/>
      <c r="CH369" s="214"/>
      <c r="CI369" s="214"/>
      <c r="CJ369" s="214"/>
      <c r="CK369" s="214"/>
      <c r="CL369" s="214"/>
      <c r="CM369" s="214"/>
      <c r="CN369" s="214"/>
      <c r="CO369" s="214"/>
      <c r="CP369" s="214"/>
      <c r="CQ369" s="214"/>
      <c r="CR369" s="214"/>
      <c r="CS369" s="214"/>
      <c r="CT369" s="214"/>
      <c r="CU369" s="214"/>
      <c r="CV369" s="214"/>
      <c r="CW369" s="214"/>
      <c r="CX369" s="214"/>
      <c r="CY369" s="214"/>
      <c r="CZ369" s="214"/>
      <c r="DA369" s="214"/>
      <c r="DB369" s="214"/>
      <c r="DC369" s="214"/>
      <c r="DD369" s="214"/>
      <c r="DE369" s="214"/>
      <c r="DF369" s="214"/>
      <c r="DG369" s="214"/>
      <c r="DH369" s="214"/>
      <c r="DI369" s="214"/>
      <c r="DJ369" s="214"/>
      <c r="DK369" s="214"/>
      <c r="DL369" s="214"/>
      <c r="DM369" s="214"/>
      <c r="DN369" s="214"/>
      <c r="DO369" s="214"/>
      <c r="DP369" s="214"/>
      <c r="DQ369" s="214"/>
      <c r="DR369" s="214"/>
      <c r="DS369" s="214"/>
      <c r="DT369" s="214"/>
      <c r="DU369" s="214"/>
      <c r="DV369" s="214"/>
      <c r="DW369" s="214"/>
      <c r="DX369" s="214"/>
      <c r="DY369" s="214"/>
      <c r="DZ369" s="214"/>
      <c r="EA369" s="214"/>
      <c r="EB369" s="214"/>
      <c r="EC369" s="214"/>
      <c r="ED369" s="214"/>
      <c r="EE369" s="214"/>
      <c r="EF369" s="214"/>
      <c r="EG369" s="214"/>
      <c r="EH369" s="214"/>
      <c r="EI369" s="214"/>
      <c r="EJ369" s="214"/>
      <c r="EK369" s="214"/>
      <c r="EL369" s="214"/>
      <c r="EM369" s="214"/>
      <c r="EN369" s="214"/>
      <c r="EO369" s="214"/>
      <c r="EP369" s="214"/>
      <c r="EQ369" s="214"/>
      <c r="ER369" s="214"/>
      <c r="ES369" s="214"/>
      <c r="ET369" s="214"/>
      <c r="EU369" s="214"/>
      <c r="EV369" s="214"/>
      <c r="EW369" s="214"/>
      <c r="EX369" s="214"/>
      <c r="EY369" s="214"/>
      <c r="EZ369" s="214"/>
      <c r="FA369" s="214"/>
      <c r="FB369" s="214"/>
      <c r="FC369" s="214"/>
      <c r="FD369" s="214"/>
      <c r="FE369" s="214"/>
      <c r="FF369" s="214"/>
      <c r="FG369" s="214"/>
      <c r="FH369" s="214"/>
      <c r="FI369" s="214"/>
      <c r="FJ369" s="214"/>
      <c r="FK369" s="214"/>
      <c r="FL369" s="214"/>
      <c r="FM369" s="214"/>
    </row>
    <row r="370" spans="2:169" x14ac:dyDescent="0.25">
      <c r="B370" s="214"/>
      <c r="C370" s="214"/>
      <c r="D370" s="214"/>
      <c r="E370" s="214"/>
      <c r="F370" s="214"/>
      <c r="G370" s="214"/>
      <c r="H370" s="214"/>
      <c r="I370" s="214"/>
      <c r="J370" s="214"/>
      <c r="K370" s="214"/>
      <c r="L370" s="214"/>
      <c r="M370" s="214"/>
      <c r="N370" s="214"/>
      <c r="O370" s="214"/>
      <c r="P370" s="214"/>
      <c r="Q370" s="214"/>
      <c r="R370" s="214"/>
      <c r="S370" s="214"/>
      <c r="T370" s="214"/>
      <c r="U370" s="214"/>
      <c r="V370" s="214"/>
      <c r="W370" s="214"/>
      <c r="X370" s="214"/>
      <c r="Y370" s="214"/>
      <c r="Z370" s="214"/>
      <c r="AA370" s="214"/>
      <c r="AB370" s="214"/>
      <c r="AC370" s="214"/>
      <c r="AD370" s="214"/>
      <c r="AE370" s="214"/>
      <c r="AF370" s="214"/>
      <c r="AG370" s="214"/>
      <c r="AH370" s="214"/>
      <c r="AI370" s="214"/>
      <c r="AJ370" s="214"/>
      <c r="AK370" s="214"/>
      <c r="AL370" s="214"/>
      <c r="AM370" s="214"/>
      <c r="AN370" s="214"/>
      <c r="AO370" s="214"/>
      <c r="AP370" s="214"/>
      <c r="AQ370" s="214"/>
      <c r="AR370" s="214"/>
      <c r="AS370" s="214"/>
      <c r="AT370" s="214"/>
      <c r="AU370" s="214"/>
      <c r="AV370" s="214"/>
      <c r="AW370" s="214"/>
      <c r="AX370" s="214"/>
      <c r="AY370" s="214"/>
      <c r="AZ370" s="214"/>
      <c r="BA370" s="214"/>
      <c r="BB370" s="214"/>
      <c r="BC370" s="214"/>
      <c r="BD370" s="214"/>
      <c r="BE370" s="214"/>
      <c r="BF370" s="214"/>
      <c r="BG370" s="214"/>
      <c r="BH370" s="214"/>
      <c r="BI370" s="214"/>
      <c r="BJ370" s="214"/>
      <c r="BK370" s="214"/>
      <c r="BL370" s="214"/>
      <c r="BM370" s="214"/>
      <c r="BN370" s="214"/>
      <c r="BO370" s="214"/>
      <c r="BP370" s="214"/>
      <c r="BQ370" s="214"/>
      <c r="BR370" s="214"/>
      <c r="BS370" s="214"/>
      <c r="BT370" s="214"/>
      <c r="BU370" s="214"/>
      <c r="BV370" s="214"/>
      <c r="BW370" s="214"/>
      <c r="BX370" s="214"/>
      <c r="BY370" s="214"/>
      <c r="BZ370" s="214"/>
      <c r="CA370" s="214"/>
      <c r="CB370" s="214"/>
      <c r="CC370" s="214"/>
      <c r="CD370" s="214"/>
      <c r="CE370" s="214"/>
      <c r="CF370" s="214"/>
      <c r="CG370" s="214"/>
      <c r="CH370" s="214"/>
      <c r="CI370" s="214"/>
      <c r="CJ370" s="214"/>
      <c r="CK370" s="214"/>
      <c r="CL370" s="214"/>
      <c r="CM370" s="214"/>
      <c r="CN370" s="214"/>
      <c r="CO370" s="214"/>
      <c r="CP370" s="214"/>
      <c r="CQ370" s="214"/>
      <c r="CR370" s="214"/>
      <c r="CS370" s="214"/>
      <c r="CT370" s="214"/>
      <c r="CU370" s="214"/>
      <c r="CV370" s="214"/>
      <c r="CW370" s="214"/>
      <c r="CX370" s="214"/>
      <c r="CY370" s="214"/>
      <c r="CZ370" s="214"/>
      <c r="DA370" s="214"/>
      <c r="DB370" s="214"/>
      <c r="DC370" s="214"/>
      <c r="DD370" s="214"/>
      <c r="DE370" s="214"/>
      <c r="DF370" s="214"/>
      <c r="DG370" s="214"/>
      <c r="DH370" s="214"/>
      <c r="DI370" s="214"/>
      <c r="DJ370" s="214"/>
      <c r="DK370" s="214"/>
      <c r="DL370" s="214"/>
      <c r="DM370" s="214"/>
      <c r="DN370" s="214"/>
      <c r="DO370" s="214"/>
      <c r="DP370" s="214"/>
      <c r="DQ370" s="214"/>
      <c r="DR370" s="214"/>
      <c r="DS370" s="214"/>
      <c r="DT370" s="214"/>
      <c r="DU370" s="214"/>
      <c r="DV370" s="214"/>
      <c r="DW370" s="214"/>
      <c r="DX370" s="214"/>
      <c r="DY370" s="214"/>
      <c r="DZ370" s="214"/>
      <c r="EA370" s="214"/>
      <c r="EB370" s="214"/>
      <c r="EC370" s="214"/>
      <c r="ED370" s="214"/>
      <c r="EE370" s="214"/>
      <c r="EF370" s="214"/>
      <c r="EG370" s="214"/>
      <c r="EH370" s="214"/>
      <c r="EI370" s="214"/>
      <c r="EJ370" s="214"/>
      <c r="EK370" s="214"/>
      <c r="EL370" s="214"/>
      <c r="EM370" s="214"/>
      <c r="EN370" s="214"/>
      <c r="EO370" s="214"/>
      <c r="EP370" s="214"/>
      <c r="EQ370" s="214"/>
      <c r="ER370" s="214"/>
      <c r="ES370" s="214"/>
      <c r="ET370" s="214"/>
      <c r="EU370" s="214"/>
      <c r="EV370" s="214"/>
      <c r="EW370" s="214"/>
      <c r="EX370" s="214"/>
      <c r="EY370" s="214"/>
      <c r="EZ370" s="214"/>
      <c r="FA370" s="214"/>
      <c r="FB370" s="214"/>
      <c r="FC370" s="214"/>
      <c r="FD370" s="214"/>
      <c r="FE370" s="214"/>
      <c r="FF370" s="214"/>
      <c r="FG370" s="214"/>
      <c r="FH370" s="214"/>
      <c r="FI370" s="214"/>
      <c r="FJ370" s="214"/>
      <c r="FK370" s="214"/>
      <c r="FL370" s="214"/>
      <c r="FM370" s="214"/>
    </row>
    <row r="371" spans="2:169" x14ac:dyDescent="0.25">
      <c r="B371" s="214"/>
      <c r="C371" s="214"/>
      <c r="D371" s="214"/>
      <c r="E371" s="214"/>
      <c r="F371" s="214"/>
      <c r="G371" s="214"/>
      <c r="H371" s="214"/>
      <c r="I371" s="214"/>
      <c r="J371" s="214"/>
      <c r="K371" s="214"/>
      <c r="L371" s="214"/>
      <c r="M371" s="214"/>
      <c r="N371" s="214"/>
      <c r="O371" s="214"/>
      <c r="P371" s="214"/>
      <c r="Q371" s="214"/>
      <c r="R371" s="214"/>
      <c r="S371" s="214"/>
      <c r="T371" s="214"/>
      <c r="U371" s="214"/>
      <c r="V371" s="214"/>
      <c r="W371" s="214"/>
      <c r="X371" s="214"/>
      <c r="Y371" s="214"/>
      <c r="Z371" s="214"/>
      <c r="AA371" s="214"/>
      <c r="AB371" s="214"/>
      <c r="AC371" s="214"/>
      <c r="AD371" s="214"/>
      <c r="AE371" s="214"/>
      <c r="AF371" s="214"/>
      <c r="AG371" s="214"/>
      <c r="AH371" s="214"/>
      <c r="AI371" s="214"/>
      <c r="AJ371" s="214"/>
      <c r="AK371" s="214"/>
      <c r="AL371" s="214"/>
      <c r="AM371" s="214"/>
      <c r="AN371" s="214"/>
      <c r="AO371" s="214"/>
      <c r="AP371" s="214"/>
      <c r="AQ371" s="214"/>
      <c r="AR371" s="214"/>
      <c r="AS371" s="214"/>
      <c r="AT371" s="214"/>
      <c r="AU371" s="214"/>
      <c r="AV371" s="214"/>
      <c r="AW371" s="214"/>
      <c r="AX371" s="214"/>
      <c r="AY371" s="214"/>
      <c r="AZ371" s="214"/>
      <c r="BA371" s="214"/>
      <c r="BB371" s="214"/>
      <c r="BC371" s="214"/>
      <c r="BD371" s="214"/>
      <c r="BE371" s="214"/>
      <c r="BF371" s="214"/>
      <c r="BG371" s="214"/>
      <c r="BH371" s="214"/>
      <c r="BI371" s="214"/>
      <c r="BJ371" s="214"/>
      <c r="BK371" s="214"/>
      <c r="BL371" s="214"/>
      <c r="BM371" s="214"/>
      <c r="BN371" s="214"/>
      <c r="BO371" s="214"/>
      <c r="BP371" s="214"/>
      <c r="BQ371" s="214"/>
      <c r="BR371" s="214"/>
      <c r="BS371" s="214"/>
      <c r="BT371" s="214"/>
      <c r="BU371" s="214"/>
      <c r="BV371" s="214"/>
      <c r="BW371" s="214"/>
      <c r="BX371" s="214"/>
      <c r="BY371" s="214"/>
      <c r="BZ371" s="214"/>
      <c r="CA371" s="214"/>
      <c r="CB371" s="214"/>
      <c r="CC371" s="214"/>
      <c r="CD371" s="214"/>
      <c r="CE371" s="214"/>
      <c r="CF371" s="214"/>
      <c r="CG371" s="214"/>
      <c r="CH371" s="214"/>
      <c r="CI371" s="214"/>
      <c r="CJ371" s="214"/>
      <c r="CK371" s="214"/>
      <c r="CL371" s="214"/>
      <c r="CM371" s="214"/>
      <c r="CN371" s="214"/>
      <c r="CO371" s="214"/>
      <c r="CP371" s="214"/>
      <c r="CQ371" s="214"/>
      <c r="CR371" s="214"/>
      <c r="CS371" s="214"/>
      <c r="CT371" s="214"/>
      <c r="CU371" s="214"/>
      <c r="CV371" s="214"/>
      <c r="CW371" s="214"/>
      <c r="CX371" s="214"/>
      <c r="CY371" s="214"/>
      <c r="CZ371" s="214"/>
      <c r="DA371" s="214"/>
      <c r="DB371" s="214"/>
      <c r="DC371" s="214"/>
      <c r="DD371" s="214"/>
      <c r="DE371" s="214"/>
      <c r="DF371" s="214"/>
      <c r="DG371" s="214"/>
      <c r="DH371" s="214"/>
      <c r="DI371" s="214"/>
      <c r="DJ371" s="214"/>
      <c r="DK371" s="214"/>
      <c r="DL371" s="214"/>
      <c r="DM371" s="214"/>
      <c r="DN371" s="214"/>
      <c r="DO371" s="214"/>
      <c r="DP371" s="214"/>
      <c r="DQ371" s="214"/>
      <c r="DR371" s="214"/>
      <c r="DS371" s="214"/>
      <c r="DT371" s="214"/>
      <c r="DU371" s="214"/>
      <c r="DV371" s="214"/>
      <c r="DW371" s="214"/>
      <c r="DX371" s="214"/>
      <c r="DY371" s="214"/>
      <c r="DZ371" s="214"/>
      <c r="EA371" s="214"/>
      <c r="EB371" s="214"/>
      <c r="EC371" s="214"/>
      <c r="ED371" s="214"/>
      <c r="EE371" s="214"/>
      <c r="EF371" s="214"/>
      <c r="EG371" s="214"/>
      <c r="EH371" s="214"/>
      <c r="EI371" s="214"/>
      <c r="EJ371" s="214"/>
      <c r="EK371" s="214"/>
      <c r="EL371" s="214"/>
      <c r="EM371" s="214"/>
      <c r="EN371" s="214"/>
      <c r="EO371" s="214"/>
      <c r="EP371" s="214"/>
      <c r="EQ371" s="214"/>
      <c r="ER371" s="214"/>
      <c r="ES371" s="214"/>
      <c r="ET371" s="214"/>
      <c r="EU371" s="214"/>
      <c r="EV371" s="214"/>
      <c r="EW371" s="214"/>
      <c r="EX371" s="214"/>
      <c r="EY371" s="214"/>
      <c r="EZ371" s="214"/>
      <c r="FA371" s="214"/>
      <c r="FB371" s="214"/>
      <c r="FC371" s="214"/>
      <c r="FD371" s="214"/>
      <c r="FE371" s="214"/>
      <c r="FF371" s="214"/>
      <c r="FG371" s="214"/>
      <c r="FH371" s="214"/>
      <c r="FI371" s="214"/>
      <c r="FJ371" s="214"/>
      <c r="FK371" s="214"/>
      <c r="FL371" s="214"/>
      <c r="FM371" s="214"/>
    </row>
    <row r="372" spans="2:169" x14ac:dyDescent="0.25">
      <c r="B372" s="214"/>
      <c r="C372" s="214"/>
      <c r="D372" s="214"/>
      <c r="E372" s="214"/>
      <c r="F372" s="214"/>
      <c r="G372" s="214"/>
      <c r="H372" s="214"/>
      <c r="I372" s="214"/>
      <c r="J372" s="214"/>
      <c r="K372" s="214"/>
      <c r="L372" s="214"/>
      <c r="M372" s="214"/>
      <c r="N372" s="214"/>
      <c r="O372" s="214"/>
      <c r="P372" s="214"/>
      <c r="Q372" s="214"/>
      <c r="R372" s="214"/>
      <c r="S372" s="214"/>
      <c r="T372" s="214"/>
      <c r="U372" s="214"/>
      <c r="V372" s="214"/>
      <c r="W372" s="214"/>
      <c r="X372" s="214"/>
      <c r="Y372" s="214"/>
      <c r="Z372" s="214"/>
      <c r="AA372" s="214"/>
      <c r="AB372" s="214"/>
      <c r="AC372" s="214"/>
      <c r="AD372" s="214"/>
      <c r="AE372" s="214"/>
      <c r="AF372" s="214"/>
      <c r="AG372" s="214"/>
      <c r="AH372" s="214"/>
      <c r="AI372" s="214"/>
      <c r="AJ372" s="214"/>
      <c r="AK372" s="214"/>
      <c r="AL372" s="214"/>
      <c r="AM372" s="214"/>
      <c r="AN372" s="214"/>
      <c r="AO372" s="214"/>
      <c r="AP372" s="214"/>
      <c r="AQ372" s="214"/>
      <c r="AR372" s="214"/>
      <c r="AS372" s="214"/>
      <c r="AT372" s="214"/>
      <c r="AU372" s="214"/>
      <c r="AV372" s="214"/>
      <c r="AW372" s="214"/>
      <c r="AX372" s="214"/>
      <c r="AY372" s="214"/>
      <c r="AZ372" s="214"/>
      <c r="BA372" s="214"/>
      <c r="BB372" s="214"/>
      <c r="BC372" s="214"/>
      <c r="BD372" s="214"/>
      <c r="BE372" s="214"/>
      <c r="BF372" s="214"/>
      <c r="BG372" s="214"/>
      <c r="BH372" s="214"/>
      <c r="BI372" s="214"/>
      <c r="BJ372" s="214"/>
      <c r="BK372" s="214"/>
      <c r="BL372" s="214"/>
      <c r="BM372" s="214"/>
      <c r="BN372" s="214"/>
      <c r="BO372" s="214"/>
      <c r="BP372" s="214"/>
      <c r="BQ372" s="214"/>
      <c r="BR372" s="214"/>
      <c r="BS372" s="214"/>
      <c r="BT372" s="214"/>
      <c r="BU372" s="214"/>
      <c r="BV372" s="214"/>
      <c r="BW372" s="214"/>
      <c r="BX372" s="214"/>
      <c r="BY372" s="214"/>
      <c r="BZ372" s="214"/>
      <c r="CA372" s="214"/>
      <c r="CB372" s="214"/>
      <c r="CC372" s="214"/>
      <c r="CD372" s="214"/>
      <c r="CE372" s="214"/>
      <c r="CF372" s="214"/>
      <c r="CG372" s="214"/>
      <c r="CH372" s="214"/>
      <c r="CI372" s="214"/>
      <c r="CJ372" s="214"/>
      <c r="CK372" s="214"/>
      <c r="CL372" s="214"/>
      <c r="CM372" s="214"/>
      <c r="CN372" s="214"/>
      <c r="CO372" s="214"/>
      <c r="CP372" s="214"/>
      <c r="CQ372" s="214"/>
      <c r="CR372" s="214"/>
      <c r="CS372" s="214"/>
      <c r="CT372" s="214"/>
      <c r="CU372" s="214"/>
      <c r="CV372" s="214"/>
      <c r="CW372" s="214"/>
      <c r="CX372" s="214"/>
      <c r="CY372" s="214"/>
      <c r="CZ372" s="214"/>
      <c r="DA372" s="214"/>
      <c r="DB372" s="214"/>
      <c r="DC372" s="214"/>
      <c r="DD372" s="214"/>
      <c r="DE372" s="214"/>
      <c r="DF372" s="214"/>
      <c r="DG372" s="214"/>
      <c r="DH372" s="214"/>
      <c r="DI372" s="214"/>
      <c r="DJ372" s="214"/>
      <c r="DK372" s="214"/>
      <c r="DL372" s="214"/>
      <c r="DM372" s="214"/>
      <c r="DN372" s="214"/>
      <c r="DO372" s="214"/>
      <c r="DP372" s="214"/>
      <c r="DQ372" s="214"/>
      <c r="DR372" s="214"/>
      <c r="DS372" s="214"/>
      <c r="DT372" s="214"/>
      <c r="DU372" s="214"/>
      <c r="DV372" s="214"/>
      <c r="DW372" s="214"/>
      <c r="DX372" s="214"/>
      <c r="DY372" s="214"/>
      <c r="DZ372" s="214"/>
      <c r="EA372" s="214"/>
      <c r="EB372" s="214"/>
      <c r="EC372" s="214"/>
      <c r="ED372" s="214"/>
      <c r="EE372" s="214"/>
      <c r="EF372" s="214"/>
      <c r="EG372" s="214"/>
      <c r="EH372" s="214"/>
      <c r="EI372" s="214"/>
      <c r="EJ372" s="214"/>
      <c r="EK372" s="214"/>
      <c r="EL372" s="214"/>
      <c r="EM372" s="214"/>
      <c r="EN372" s="214"/>
      <c r="EO372" s="214"/>
      <c r="EP372" s="214"/>
      <c r="EQ372" s="214"/>
      <c r="ER372" s="214"/>
      <c r="ES372" s="214"/>
      <c r="ET372" s="214"/>
      <c r="EU372" s="214"/>
      <c r="EV372" s="214"/>
      <c r="EW372" s="214"/>
      <c r="EX372" s="214"/>
      <c r="EY372" s="214"/>
      <c r="EZ372" s="214"/>
      <c r="FA372" s="214"/>
      <c r="FB372" s="214"/>
      <c r="FC372" s="214"/>
      <c r="FD372" s="214"/>
      <c r="FE372" s="214"/>
      <c r="FF372" s="214"/>
      <c r="FG372" s="214"/>
      <c r="FH372" s="214"/>
      <c r="FI372" s="214"/>
      <c r="FJ372" s="214"/>
      <c r="FK372" s="214"/>
      <c r="FL372" s="214"/>
      <c r="FM372" s="214"/>
    </row>
    <row r="373" spans="2:169" x14ac:dyDescent="0.25">
      <c r="B373" s="214"/>
      <c r="C373" s="214"/>
      <c r="D373" s="214"/>
      <c r="E373" s="214"/>
      <c r="F373" s="214"/>
      <c r="G373" s="214"/>
      <c r="H373" s="214"/>
      <c r="I373" s="214"/>
      <c r="J373" s="214"/>
      <c r="K373" s="214"/>
      <c r="L373" s="214"/>
      <c r="M373" s="214"/>
      <c r="N373" s="214"/>
      <c r="O373" s="214"/>
      <c r="P373" s="214"/>
      <c r="Q373" s="214"/>
      <c r="R373" s="214"/>
      <c r="S373" s="214"/>
      <c r="T373" s="214"/>
      <c r="U373" s="214"/>
      <c r="V373" s="214"/>
      <c r="W373" s="214"/>
      <c r="X373" s="214"/>
      <c r="Y373" s="214"/>
      <c r="Z373" s="214"/>
      <c r="AA373" s="214"/>
      <c r="AB373" s="214"/>
      <c r="AC373" s="214"/>
      <c r="AD373" s="214"/>
      <c r="AE373" s="214"/>
      <c r="AF373" s="214"/>
      <c r="AG373" s="214"/>
      <c r="AH373" s="214"/>
      <c r="AI373" s="214"/>
      <c r="AJ373" s="214"/>
      <c r="AK373" s="214"/>
      <c r="AL373" s="214"/>
      <c r="AM373" s="214"/>
      <c r="AN373" s="214"/>
      <c r="AO373" s="214"/>
      <c r="AP373" s="214"/>
      <c r="AQ373" s="214"/>
      <c r="AR373" s="214"/>
      <c r="AS373" s="214"/>
      <c r="AT373" s="214"/>
      <c r="AU373" s="214"/>
      <c r="AV373" s="214"/>
      <c r="AW373" s="214"/>
      <c r="AX373" s="214"/>
      <c r="AY373" s="214"/>
      <c r="AZ373" s="214"/>
      <c r="BA373" s="214"/>
      <c r="BB373" s="214"/>
      <c r="BC373" s="214"/>
      <c r="BD373" s="214"/>
      <c r="BE373" s="214"/>
      <c r="BF373" s="214"/>
      <c r="BG373" s="214"/>
      <c r="BH373" s="214"/>
      <c r="BI373" s="214"/>
      <c r="BJ373" s="214"/>
      <c r="BK373" s="214"/>
      <c r="BL373" s="214"/>
      <c r="BM373" s="214"/>
      <c r="BN373" s="214"/>
      <c r="BO373" s="214"/>
      <c r="BP373" s="214"/>
      <c r="BQ373" s="214"/>
      <c r="BR373" s="214"/>
      <c r="BS373" s="214"/>
      <c r="BT373" s="214"/>
      <c r="BU373" s="214"/>
      <c r="BV373" s="214"/>
      <c r="BW373" s="214"/>
      <c r="BX373" s="214"/>
      <c r="BY373" s="214"/>
      <c r="BZ373" s="214"/>
      <c r="CA373" s="214"/>
      <c r="CB373" s="214"/>
      <c r="CC373" s="214"/>
      <c r="CD373" s="214"/>
      <c r="CE373" s="214"/>
      <c r="CF373" s="214"/>
      <c r="CG373" s="214"/>
      <c r="CH373" s="214"/>
      <c r="CI373" s="214"/>
      <c r="CJ373" s="214"/>
      <c r="CK373" s="214"/>
      <c r="CL373" s="214"/>
      <c r="CM373" s="214"/>
      <c r="CN373" s="214"/>
      <c r="CO373" s="214"/>
      <c r="CP373" s="214"/>
      <c r="CQ373" s="214"/>
      <c r="CR373" s="214"/>
      <c r="CS373" s="214"/>
      <c r="CT373" s="214"/>
      <c r="CU373" s="214"/>
      <c r="CV373" s="214"/>
      <c r="CW373" s="214"/>
      <c r="CX373" s="214"/>
      <c r="CY373" s="214"/>
      <c r="CZ373" s="214"/>
      <c r="DA373" s="214"/>
      <c r="DB373" s="214"/>
      <c r="DC373" s="214"/>
      <c r="DD373" s="214"/>
      <c r="DE373" s="214"/>
      <c r="DF373" s="214"/>
      <c r="DG373" s="214"/>
      <c r="DH373" s="214"/>
      <c r="DI373" s="214"/>
      <c r="DJ373" s="214"/>
      <c r="DK373" s="214"/>
      <c r="DL373" s="214"/>
      <c r="DM373" s="214"/>
      <c r="DN373" s="214"/>
      <c r="DO373" s="214"/>
      <c r="DP373" s="214"/>
      <c r="DQ373" s="214"/>
      <c r="DR373" s="214"/>
      <c r="DS373" s="214"/>
      <c r="DT373" s="214"/>
      <c r="DU373" s="214"/>
      <c r="DV373" s="214"/>
      <c r="DW373" s="214"/>
      <c r="DX373" s="214"/>
      <c r="DY373" s="214"/>
      <c r="DZ373" s="214"/>
      <c r="EA373" s="214"/>
      <c r="EB373" s="214"/>
      <c r="EC373" s="214"/>
      <c r="ED373" s="214"/>
      <c r="EE373" s="214"/>
      <c r="EF373" s="214"/>
      <c r="EG373" s="214"/>
      <c r="EH373" s="214"/>
      <c r="EI373" s="214"/>
      <c r="EJ373" s="214"/>
      <c r="EK373" s="214"/>
      <c r="EL373" s="214"/>
      <c r="EM373" s="214"/>
      <c r="EN373" s="214"/>
      <c r="EO373" s="214"/>
      <c r="EP373" s="214"/>
      <c r="EQ373" s="214"/>
      <c r="ER373" s="214"/>
      <c r="ES373" s="214"/>
      <c r="ET373" s="214"/>
      <c r="EU373" s="214"/>
      <c r="EV373" s="214"/>
      <c r="EW373" s="214"/>
      <c r="EX373" s="214"/>
      <c r="EY373" s="214"/>
      <c r="EZ373" s="214"/>
      <c r="FA373" s="214"/>
      <c r="FB373" s="214"/>
      <c r="FC373" s="214"/>
      <c r="FD373" s="214"/>
      <c r="FE373" s="214"/>
      <c r="FF373" s="214"/>
      <c r="FG373" s="214"/>
      <c r="FH373" s="214"/>
      <c r="FI373" s="214"/>
      <c r="FJ373" s="214"/>
      <c r="FK373" s="214"/>
      <c r="FL373" s="214"/>
      <c r="FM373" s="214"/>
    </row>
    <row r="374" spans="2:169" x14ac:dyDescent="0.25">
      <c r="B374" s="214"/>
      <c r="C374" s="214"/>
      <c r="D374" s="214"/>
      <c r="E374" s="214"/>
      <c r="F374" s="214"/>
      <c r="G374" s="214"/>
      <c r="H374" s="214"/>
      <c r="I374" s="214"/>
      <c r="J374" s="214"/>
      <c r="K374" s="214"/>
      <c r="L374" s="214"/>
      <c r="M374" s="214"/>
      <c r="N374" s="214"/>
      <c r="O374" s="214"/>
      <c r="P374" s="214"/>
      <c r="Q374" s="214"/>
      <c r="R374" s="214"/>
      <c r="S374" s="214"/>
      <c r="T374" s="214"/>
      <c r="U374" s="214"/>
      <c r="V374" s="214"/>
      <c r="W374" s="214"/>
      <c r="X374" s="214"/>
      <c r="Y374" s="214"/>
      <c r="Z374" s="214"/>
      <c r="AA374" s="214"/>
      <c r="AB374" s="214"/>
      <c r="AC374" s="214"/>
      <c r="AD374" s="214"/>
      <c r="AE374" s="214"/>
      <c r="AF374" s="214"/>
      <c r="AG374" s="214"/>
      <c r="AH374" s="214"/>
      <c r="AI374" s="214"/>
      <c r="AJ374" s="214"/>
      <c r="AK374" s="214"/>
      <c r="AL374" s="214"/>
      <c r="AM374" s="214"/>
      <c r="AN374" s="214"/>
      <c r="AO374" s="214"/>
      <c r="AP374" s="214"/>
      <c r="AQ374" s="214"/>
      <c r="AR374" s="214"/>
      <c r="AS374" s="214"/>
      <c r="AT374" s="214"/>
      <c r="AU374" s="214"/>
      <c r="AV374" s="214"/>
      <c r="AW374" s="214"/>
      <c r="AX374" s="214"/>
      <c r="AY374" s="214"/>
      <c r="AZ374" s="214"/>
      <c r="BA374" s="214"/>
      <c r="BB374" s="214"/>
      <c r="BC374" s="214"/>
      <c r="BD374" s="214"/>
      <c r="BE374" s="214"/>
      <c r="BF374" s="214"/>
      <c r="BG374" s="214"/>
      <c r="BH374" s="214"/>
      <c r="BI374" s="214"/>
      <c r="BJ374" s="214"/>
      <c r="BK374" s="214"/>
      <c r="BL374" s="214"/>
      <c r="BM374" s="214"/>
      <c r="BN374" s="214"/>
      <c r="BO374" s="214"/>
      <c r="BP374" s="214"/>
      <c r="BQ374" s="214"/>
      <c r="BR374" s="214"/>
      <c r="BS374" s="214"/>
      <c r="BT374" s="214"/>
      <c r="BU374" s="214"/>
      <c r="BV374" s="214"/>
      <c r="BW374" s="214"/>
      <c r="BX374" s="214"/>
      <c r="BY374" s="214"/>
      <c r="BZ374" s="214"/>
      <c r="CA374" s="214"/>
      <c r="CB374" s="214"/>
      <c r="CC374" s="214"/>
      <c r="CD374" s="214"/>
      <c r="CE374" s="214"/>
      <c r="CF374" s="214"/>
      <c r="CG374" s="214"/>
      <c r="CH374" s="214"/>
      <c r="CI374" s="214"/>
      <c r="CJ374" s="214"/>
      <c r="CK374" s="214"/>
      <c r="CL374" s="214"/>
      <c r="CM374" s="214"/>
      <c r="CN374" s="214"/>
      <c r="CO374" s="214"/>
      <c r="CP374" s="214"/>
      <c r="CQ374" s="214"/>
      <c r="CR374" s="214"/>
      <c r="CS374" s="214"/>
      <c r="CT374" s="214"/>
      <c r="CU374" s="214"/>
      <c r="CV374" s="214"/>
      <c r="CW374" s="214"/>
      <c r="CX374" s="214"/>
      <c r="CY374" s="214"/>
      <c r="CZ374" s="214"/>
      <c r="DA374" s="214"/>
      <c r="DB374" s="214"/>
      <c r="DC374" s="214"/>
      <c r="DD374" s="214"/>
      <c r="DE374" s="214"/>
      <c r="DF374" s="214"/>
      <c r="DG374" s="214"/>
      <c r="DH374" s="214"/>
      <c r="DI374" s="214"/>
      <c r="DJ374" s="214"/>
      <c r="DK374" s="214"/>
      <c r="DL374" s="214"/>
      <c r="DM374" s="214"/>
      <c r="DN374" s="214"/>
      <c r="DO374" s="214"/>
      <c r="DP374" s="214"/>
      <c r="DQ374" s="214"/>
      <c r="DR374" s="214"/>
      <c r="DS374" s="214"/>
      <c r="DT374" s="214"/>
      <c r="DU374" s="214"/>
      <c r="DV374" s="214"/>
      <c r="DW374" s="214"/>
      <c r="DX374" s="214"/>
      <c r="DY374" s="214"/>
      <c r="DZ374" s="214"/>
      <c r="EA374" s="214"/>
      <c r="EB374" s="214"/>
      <c r="EC374" s="214"/>
      <c r="ED374" s="214"/>
      <c r="EE374" s="214"/>
      <c r="EF374" s="214"/>
      <c r="EG374" s="214"/>
      <c r="EH374" s="214"/>
      <c r="EI374" s="214"/>
      <c r="EJ374" s="214"/>
      <c r="EK374" s="214"/>
      <c r="EL374" s="214"/>
      <c r="EM374" s="214"/>
      <c r="EN374" s="214"/>
      <c r="EO374" s="214"/>
      <c r="EP374" s="214"/>
      <c r="EQ374" s="214"/>
      <c r="ER374" s="214"/>
      <c r="ES374" s="214"/>
      <c r="ET374" s="214"/>
      <c r="EU374" s="214"/>
      <c r="EV374" s="214"/>
      <c r="EW374" s="214"/>
      <c r="EX374" s="214"/>
      <c r="EY374" s="214"/>
      <c r="EZ374" s="214"/>
      <c r="FA374" s="214"/>
      <c r="FB374" s="214"/>
      <c r="FC374" s="214"/>
      <c r="FD374" s="214"/>
      <c r="FE374" s="214"/>
      <c r="FF374" s="214"/>
      <c r="FG374" s="214"/>
      <c r="FH374" s="214"/>
      <c r="FI374" s="214"/>
      <c r="FJ374" s="214"/>
      <c r="FK374" s="214"/>
      <c r="FL374" s="214"/>
      <c r="FM374" s="214"/>
    </row>
    <row r="375" spans="2:169" x14ac:dyDescent="0.25">
      <c r="B375" s="214"/>
      <c r="C375" s="214"/>
      <c r="D375" s="214"/>
      <c r="E375" s="214"/>
      <c r="F375" s="214"/>
      <c r="G375" s="214"/>
      <c r="H375" s="214"/>
      <c r="I375" s="214"/>
      <c r="J375" s="214"/>
      <c r="K375" s="214"/>
      <c r="L375" s="214"/>
      <c r="M375" s="214"/>
      <c r="N375" s="214"/>
      <c r="O375" s="214"/>
      <c r="P375" s="214"/>
      <c r="Q375" s="214"/>
      <c r="R375" s="214"/>
      <c r="S375" s="214"/>
      <c r="T375" s="214"/>
      <c r="U375" s="214"/>
      <c r="V375" s="214"/>
      <c r="W375" s="214"/>
      <c r="X375" s="214"/>
      <c r="Y375" s="214"/>
      <c r="Z375" s="214"/>
      <c r="AA375" s="214"/>
      <c r="AB375" s="214"/>
      <c r="AC375" s="214"/>
      <c r="AD375" s="214"/>
      <c r="AE375" s="214"/>
      <c r="AF375" s="214"/>
      <c r="AG375" s="214"/>
      <c r="AH375" s="214"/>
      <c r="AI375" s="214"/>
      <c r="AJ375" s="214"/>
      <c r="AK375" s="214"/>
      <c r="AL375" s="214"/>
      <c r="AM375" s="214"/>
      <c r="AN375" s="214"/>
      <c r="AO375" s="214"/>
      <c r="AP375" s="214"/>
      <c r="AQ375" s="214"/>
      <c r="AR375" s="214"/>
      <c r="AS375" s="214"/>
      <c r="AT375" s="214"/>
      <c r="AU375" s="214"/>
      <c r="AV375" s="214"/>
      <c r="AW375" s="214"/>
      <c r="AX375" s="214"/>
      <c r="AY375" s="214"/>
      <c r="AZ375" s="214"/>
      <c r="BA375" s="214"/>
      <c r="BB375" s="214"/>
      <c r="BC375" s="214"/>
      <c r="BD375" s="214"/>
      <c r="BE375" s="214"/>
      <c r="BF375" s="214"/>
      <c r="BG375" s="214"/>
      <c r="BH375" s="214"/>
      <c r="BI375" s="214"/>
      <c r="BJ375" s="214"/>
      <c r="BK375" s="214"/>
      <c r="BL375" s="214"/>
      <c r="BM375" s="214"/>
      <c r="BN375" s="214"/>
      <c r="BO375" s="214"/>
      <c r="BP375" s="214"/>
      <c r="BQ375" s="214"/>
      <c r="BR375" s="214"/>
      <c r="BS375" s="214"/>
      <c r="BT375" s="214"/>
      <c r="BU375" s="214"/>
      <c r="BV375" s="214"/>
      <c r="BW375" s="214"/>
      <c r="BX375" s="214"/>
      <c r="BY375" s="214"/>
      <c r="BZ375" s="214"/>
      <c r="CA375" s="214"/>
      <c r="CB375" s="214"/>
      <c r="CC375" s="214"/>
      <c r="CD375" s="214"/>
      <c r="CE375" s="214"/>
      <c r="CF375" s="214"/>
      <c r="CG375" s="214"/>
      <c r="CH375" s="214"/>
      <c r="CI375" s="214"/>
      <c r="CJ375" s="214"/>
      <c r="CK375" s="214"/>
      <c r="CL375" s="214"/>
      <c r="CM375" s="214"/>
      <c r="CN375" s="214"/>
      <c r="CO375" s="214"/>
      <c r="CP375" s="214"/>
      <c r="CQ375" s="214"/>
      <c r="CR375" s="214"/>
      <c r="CS375" s="214"/>
      <c r="CT375" s="214"/>
      <c r="CU375" s="214"/>
      <c r="CV375" s="214"/>
      <c r="CW375" s="214"/>
      <c r="CX375" s="214"/>
      <c r="CY375" s="214"/>
      <c r="CZ375" s="214"/>
      <c r="DA375" s="214"/>
      <c r="DB375" s="214"/>
      <c r="DC375" s="214"/>
      <c r="DD375" s="214"/>
      <c r="DE375" s="214"/>
      <c r="DF375" s="214"/>
      <c r="DG375" s="214"/>
      <c r="DH375" s="214"/>
      <c r="DI375" s="214"/>
      <c r="DJ375" s="214"/>
      <c r="DK375" s="214"/>
      <c r="DL375" s="214"/>
      <c r="DM375" s="214"/>
      <c r="DN375" s="214"/>
      <c r="DO375" s="214"/>
      <c r="DP375" s="214"/>
      <c r="DQ375" s="214"/>
      <c r="DR375" s="214"/>
      <c r="DS375" s="214"/>
      <c r="DT375" s="214"/>
      <c r="DU375" s="214"/>
      <c r="DV375" s="214"/>
      <c r="DW375" s="214"/>
      <c r="DX375" s="214"/>
      <c r="DY375" s="214"/>
      <c r="DZ375" s="214"/>
      <c r="EA375" s="214"/>
      <c r="EB375" s="214"/>
      <c r="EC375" s="214"/>
      <c r="ED375" s="214"/>
      <c r="EE375" s="214"/>
      <c r="EF375" s="214"/>
      <c r="EG375" s="214"/>
      <c r="EH375" s="214"/>
      <c r="EI375" s="214"/>
      <c r="EJ375" s="214"/>
      <c r="EK375" s="214"/>
      <c r="EL375" s="214"/>
      <c r="EM375" s="214"/>
      <c r="EN375" s="214"/>
      <c r="EO375" s="214"/>
      <c r="EP375" s="214"/>
      <c r="EQ375" s="214"/>
      <c r="ER375" s="214"/>
      <c r="ES375" s="214"/>
      <c r="ET375" s="214"/>
      <c r="EU375" s="214"/>
      <c r="EV375" s="214"/>
      <c r="EW375" s="214"/>
      <c r="EX375" s="214"/>
      <c r="EY375" s="214"/>
      <c r="EZ375" s="214"/>
      <c r="FA375" s="214"/>
      <c r="FB375" s="214"/>
      <c r="FC375" s="214"/>
      <c r="FD375" s="214"/>
      <c r="FE375" s="214"/>
      <c r="FF375" s="214"/>
      <c r="FG375" s="214"/>
      <c r="FH375" s="214"/>
      <c r="FI375" s="214"/>
      <c r="FJ375" s="214"/>
      <c r="FK375" s="214"/>
      <c r="FL375" s="214"/>
      <c r="FM375" s="214"/>
    </row>
    <row r="376" spans="2:169" x14ac:dyDescent="0.25">
      <c r="B376" s="214"/>
      <c r="C376" s="214"/>
      <c r="D376" s="214"/>
      <c r="E376" s="214"/>
      <c r="F376" s="214"/>
      <c r="G376" s="214"/>
      <c r="H376" s="214"/>
      <c r="I376" s="214"/>
      <c r="J376" s="214"/>
      <c r="K376" s="214"/>
      <c r="L376" s="214"/>
      <c r="M376" s="214"/>
      <c r="N376" s="214"/>
      <c r="O376" s="214"/>
      <c r="P376" s="214"/>
      <c r="Q376" s="214"/>
      <c r="R376" s="214"/>
      <c r="S376" s="214"/>
      <c r="T376" s="214"/>
      <c r="U376" s="214"/>
      <c r="V376" s="214"/>
      <c r="W376" s="214"/>
      <c r="X376" s="214"/>
      <c r="Y376" s="214"/>
      <c r="Z376" s="214"/>
      <c r="AA376" s="214"/>
      <c r="AB376" s="214"/>
      <c r="AC376" s="214"/>
      <c r="AD376" s="214"/>
      <c r="AE376" s="214"/>
      <c r="AF376" s="214"/>
      <c r="AG376" s="214"/>
      <c r="AH376" s="214"/>
      <c r="AI376" s="214"/>
      <c r="AJ376" s="214"/>
      <c r="AK376" s="214"/>
      <c r="AL376" s="214"/>
      <c r="AM376" s="214"/>
      <c r="AN376" s="214"/>
      <c r="AO376" s="214"/>
      <c r="AP376" s="214"/>
      <c r="AQ376" s="214"/>
      <c r="AR376" s="214"/>
      <c r="AS376" s="214"/>
      <c r="AT376" s="214"/>
      <c r="AU376" s="214"/>
      <c r="AV376" s="214"/>
      <c r="AW376" s="214"/>
      <c r="AX376" s="214"/>
      <c r="AY376" s="214"/>
      <c r="AZ376" s="214"/>
      <c r="BA376" s="214"/>
      <c r="BB376" s="214"/>
      <c r="BC376" s="214"/>
      <c r="BD376" s="214"/>
      <c r="BE376" s="214"/>
      <c r="BF376" s="214"/>
      <c r="BG376" s="214"/>
      <c r="BH376" s="214"/>
      <c r="BI376" s="214"/>
      <c r="BJ376" s="214"/>
      <c r="BK376" s="214"/>
      <c r="BL376" s="214"/>
      <c r="BM376" s="214"/>
      <c r="BN376" s="214"/>
      <c r="BO376" s="214"/>
      <c r="BP376" s="214"/>
      <c r="BQ376" s="214"/>
      <c r="BR376" s="214"/>
      <c r="BS376" s="214"/>
      <c r="BT376" s="214"/>
      <c r="BU376" s="214"/>
      <c r="BV376" s="214"/>
      <c r="BW376" s="214"/>
      <c r="BX376" s="214"/>
      <c r="BY376" s="214"/>
      <c r="BZ376" s="214"/>
      <c r="CA376" s="214"/>
      <c r="CB376" s="214"/>
      <c r="CC376" s="214"/>
      <c r="CD376" s="214"/>
      <c r="CE376" s="214"/>
      <c r="CF376" s="214"/>
      <c r="CG376" s="214"/>
      <c r="CH376" s="214"/>
      <c r="CI376" s="214"/>
      <c r="CJ376" s="214"/>
      <c r="CK376" s="214"/>
      <c r="CL376" s="214"/>
      <c r="CM376" s="214"/>
      <c r="CN376" s="214"/>
      <c r="CO376" s="214"/>
      <c r="CP376" s="214"/>
      <c r="CQ376" s="214"/>
      <c r="CR376" s="214"/>
      <c r="CS376" s="214"/>
      <c r="CT376" s="214"/>
      <c r="CU376" s="214"/>
      <c r="CV376" s="214"/>
      <c r="CW376" s="214"/>
      <c r="CX376" s="214"/>
      <c r="CY376" s="214"/>
      <c r="CZ376" s="214"/>
      <c r="DA376" s="214"/>
      <c r="DB376" s="214"/>
      <c r="DC376" s="214"/>
      <c r="DD376" s="214"/>
      <c r="DE376" s="214"/>
      <c r="DF376" s="214"/>
      <c r="DG376" s="214"/>
      <c r="DH376" s="214"/>
      <c r="DI376" s="214"/>
      <c r="DJ376" s="214"/>
      <c r="DK376" s="214"/>
      <c r="DL376" s="214"/>
      <c r="DM376" s="214"/>
      <c r="DN376" s="214"/>
      <c r="DO376" s="214"/>
      <c r="DP376" s="214"/>
      <c r="DQ376" s="214"/>
      <c r="DR376" s="214"/>
      <c r="DS376" s="214"/>
      <c r="DT376" s="214"/>
      <c r="DU376" s="214"/>
      <c r="DV376" s="214"/>
      <c r="DW376" s="214"/>
      <c r="DX376" s="214"/>
      <c r="DY376" s="214"/>
      <c r="DZ376" s="214"/>
      <c r="EA376" s="214"/>
      <c r="EB376" s="214"/>
      <c r="EC376" s="214"/>
      <c r="ED376" s="214"/>
      <c r="EE376" s="214"/>
      <c r="EF376" s="214"/>
      <c r="EG376" s="214"/>
      <c r="EH376" s="214"/>
      <c r="EI376" s="214"/>
      <c r="EJ376" s="214"/>
      <c r="EK376" s="214"/>
      <c r="EL376" s="214"/>
      <c r="EM376" s="214"/>
      <c r="EN376" s="214"/>
      <c r="EO376" s="214"/>
      <c r="EP376" s="214"/>
      <c r="EQ376" s="214"/>
      <c r="ER376" s="214"/>
      <c r="ES376" s="214"/>
      <c r="ET376" s="214"/>
      <c r="EU376" s="214"/>
      <c r="EV376" s="214"/>
      <c r="EW376" s="214"/>
      <c r="EX376" s="214"/>
      <c r="EY376" s="214"/>
      <c r="EZ376" s="214"/>
      <c r="FA376" s="214"/>
      <c r="FB376" s="214"/>
      <c r="FC376" s="214"/>
      <c r="FD376" s="214"/>
      <c r="FE376" s="214"/>
      <c r="FF376" s="214"/>
      <c r="FG376" s="214"/>
      <c r="FH376" s="214"/>
      <c r="FI376" s="214"/>
      <c r="FJ376" s="214"/>
      <c r="FK376" s="214"/>
      <c r="FL376" s="214"/>
      <c r="FM376" s="214"/>
    </row>
    <row r="377" spans="2:169" x14ac:dyDescent="0.25">
      <c r="B377" s="214"/>
      <c r="C377" s="214"/>
      <c r="D377" s="214"/>
      <c r="E377" s="214"/>
      <c r="F377" s="214"/>
      <c r="G377" s="214"/>
      <c r="H377" s="214"/>
      <c r="I377" s="214"/>
      <c r="J377" s="214"/>
      <c r="K377" s="214"/>
      <c r="L377" s="214"/>
      <c r="M377" s="214"/>
      <c r="N377" s="214"/>
      <c r="O377" s="214"/>
      <c r="P377" s="214"/>
      <c r="Q377" s="214"/>
      <c r="R377" s="214"/>
      <c r="S377" s="214"/>
      <c r="T377" s="214"/>
      <c r="U377" s="214"/>
      <c r="V377" s="214"/>
      <c r="W377" s="214"/>
      <c r="X377" s="214"/>
      <c r="Y377" s="214"/>
      <c r="Z377" s="214"/>
      <c r="AA377" s="214"/>
      <c r="AB377" s="214"/>
      <c r="AC377" s="214"/>
      <c r="AD377" s="214"/>
      <c r="AE377" s="214"/>
      <c r="AF377" s="214"/>
      <c r="AG377" s="214"/>
      <c r="AH377" s="214"/>
      <c r="AI377" s="214"/>
      <c r="AJ377" s="214"/>
      <c r="AK377" s="214"/>
      <c r="AL377" s="214"/>
      <c r="AM377" s="214"/>
      <c r="AN377" s="214"/>
      <c r="AO377" s="214"/>
      <c r="AP377" s="214"/>
      <c r="AQ377" s="214"/>
      <c r="AR377" s="214"/>
      <c r="AS377" s="214"/>
      <c r="AT377" s="214"/>
      <c r="AU377" s="214"/>
      <c r="AV377" s="214"/>
      <c r="AW377" s="214"/>
      <c r="AX377" s="214"/>
      <c r="AY377" s="214"/>
      <c r="AZ377" s="214"/>
      <c r="BA377" s="214"/>
      <c r="BB377" s="214"/>
      <c r="BC377" s="214"/>
      <c r="BD377" s="214"/>
      <c r="BE377" s="214"/>
      <c r="BF377" s="214"/>
      <c r="BG377" s="214"/>
      <c r="BH377" s="214"/>
      <c r="BI377" s="214"/>
      <c r="BJ377" s="214"/>
      <c r="BK377" s="214"/>
      <c r="BL377" s="214"/>
      <c r="BM377" s="214"/>
      <c r="BN377" s="214"/>
      <c r="BO377" s="214"/>
      <c r="BP377" s="214"/>
      <c r="BQ377" s="214"/>
      <c r="BR377" s="214"/>
      <c r="BS377" s="214"/>
      <c r="BT377" s="214"/>
      <c r="BU377" s="214"/>
      <c r="BV377" s="214"/>
      <c r="BW377" s="214"/>
      <c r="BX377" s="214"/>
      <c r="BY377" s="214"/>
      <c r="BZ377" s="214"/>
      <c r="CA377" s="214"/>
      <c r="CB377" s="214"/>
      <c r="CC377" s="214"/>
      <c r="CD377" s="214"/>
      <c r="CE377" s="214"/>
      <c r="CF377" s="214"/>
      <c r="CG377" s="214"/>
      <c r="CH377" s="214"/>
      <c r="CI377" s="214"/>
      <c r="CJ377" s="214"/>
      <c r="CK377" s="214"/>
      <c r="CL377" s="214"/>
      <c r="CM377" s="214"/>
      <c r="CN377" s="214"/>
      <c r="CO377" s="214"/>
      <c r="CP377" s="214"/>
      <c r="CQ377" s="214"/>
      <c r="CR377" s="214"/>
      <c r="CS377" s="214"/>
      <c r="CT377" s="214"/>
      <c r="CU377" s="214"/>
      <c r="CV377" s="214"/>
      <c r="CW377" s="214"/>
      <c r="CX377" s="214"/>
      <c r="CY377" s="214"/>
      <c r="CZ377" s="214"/>
      <c r="DA377" s="214"/>
      <c r="DB377" s="214"/>
      <c r="DC377" s="214"/>
      <c r="DD377" s="214"/>
      <c r="DE377" s="214"/>
      <c r="DF377" s="214"/>
      <c r="DG377" s="214"/>
      <c r="DH377" s="214"/>
      <c r="DI377" s="214"/>
      <c r="DJ377" s="214"/>
      <c r="DK377" s="214"/>
      <c r="DL377" s="214"/>
      <c r="DM377" s="214"/>
      <c r="DN377" s="214"/>
      <c r="DO377" s="214"/>
      <c r="DP377" s="214"/>
      <c r="DQ377" s="214"/>
      <c r="DR377" s="214"/>
      <c r="DS377" s="214"/>
      <c r="DT377" s="214"/>
      <c r="DU377" s="214"/>
      <c r="DV377" s="214"/>
      <c r="DW377" s="214"/>
      <c r="DX377" s="214"/>
      <c r="DY377" s="214"/>
      <c r="DZ377" s="214"/>
      <c r="EA377" s="214"/>
      <c r="EB377" s="214"/>
      <c r="EC377" s="214"/>
      <c r="ED377" s="214"/>
      <c r="EE377" s="214"/>
      <c r="EF377" s="214"/>
      <c r="EG377" s="214"/>
      <c r="EH377" s="214"/>
      <c r="EI377" s="214"/>
      <c r="EJ377" s="214"/>
      <c r="EK377" s="214"/>
      <c r="EL377" s="214"/>
      <c r="EM377" s="214"/>
      <c r="EN377" s="214"/>
      <c r="EO377" s="214"/>
      <c r="EP377" s="214"/>
      <c r="EQ377" s="214"/>
      <c r="ER377" s="214"/>
      <c r="ES377" s="214"/>
      <c r="ET377" s="214"/>
      <c r="EU377" s="214"/>
      <c r="EV377" s="214"/>
      <c r="EW377" s="214"/>
      <c r="EX377" s="214"/>
      <c r="EY377" s="214"/>
      <c r="EZ377" s="214"/>
      <c r="FA377" s="214"/>
      <c r="FB377" s="214"/>
      <c r="FC377" s="214"/>
      <c r="FD377" s="214"/>
      <c r="FE377" s="214"/>
      <c r="FF377" s="214"/>
      <c r="FG377" s="214"/>
      <c r="FH377" s="214"/>
      <c r="FI377" s="214"/>
      <c r="FJ377" s="214"/>
      <c r="FK377" s="214"/>
      <c r="FL377" s="214"/>
      <c r="FM377" s="214"/>
    </row>
    <row r="378" spans="2:169" x14ac:dyDescent="0.25">
      <c r="B378" s="214"/>
      <c r="C378" s="214"/>
      <c r="D378" s="214"/>
      <c r="E378" s="214"/>
      <c r="F378" s="214"/>
      <c r="G378" s="214"/>
      <c r="H378" s="214"/>
      <c r="I378" s="214"/>
      <c r="J378" s="214"/>
      <c r="K378" s="214"/>
      <c r="L378" s="214"/>
      <c r="M378" s="214"/>
      <c r="N378" s="214"/>
      <c r="O378" s="214"/>
      <c r="P378" s="214"/>
      <c r="Q378" s="214"/>
      <c r="R378" s="214"/>
      <c r="S378" s="214"/>
      <c r="T378" s="214"/>
      <c r="U378" s="214"/>
      <c r="V378" s="214"/>
      <c r="W378" s="214"/>
      <c r="X378" s="214"/>
      <c r="Y378" s="214"/>
      <c r="Z378" s="214"/>
      <c r="AA378" s="214"/>
      <c r="AB378" s="214"/>
      <c r="AC378" s="214"/>
      <c r="AD378" s="214"/>
      <c r="AE378" s="214"/>
      <c r="AF378" s="214"/>
      <c r="AG378" s="214"/>
      <c r="AH378" s="214"/>
      <c r="AI378" s="214"/>
      <c r="AJ378" s="214"/>
      <c r="AK378" s="214"/>
      <c r="AL378" s="214"/>
      <c r="AM378" s="214"/>
      <c r="AN378" s="214"/>
      <c r="AO378" s="214"/>
      <c r="AP378" s="214"/>
      <c r="AQ378" s="214"/>
      <c r="AR378" s="214"/>
      <c r="AS378" s="214"/>
      <c r="AT378" s="214"/>
      <c r="AU378" s="214"/>
      <c r="AV378" s="214"/>
      <c r="AW378" s="214"/>
      <c r="AX378" s="214"/>
      <c r="AY378" s="214"/>
      <c r="AZ378" s="214"/>
      <c r="BA378" s="214"/>
      <c r="BB378" s="214"/>
      <c r="BC378" s="214"/>
      <c r="BD378" s="214"/>
      <c r="BE378" s="214"/>
      <c r="BF378" s="214"/>
      <c r="BG378" s="214"/>
      <c r="BH378" s="214"/>
      <c r="BI378" s="214"/>
      <c r="BJ378" s="214"/>
      <c r="BK378" s="214"/>
      <c r="BL378" s="214"/>
      <c r="BM378" s="214"/>
      <c r="BN378" s="214"/>
      <c r="BO378" s="214"/>
      <c r="BP378" s="214"/>
      <c r="BQ378" s="214"/>
      <c r="BR378" s="214"/>
      <c r="BS378" s="214"/>
      <c r="BT378" s="214"/>
      <c r="BU378" s="214"/>
      <c r="BV378" s="214"/>
      <c r="BW378" s="214"/>
      <c r="BX378" s="214"/>
      <c r="BY378" s="214"/>
      <c r="BZ378" s="214"/>
      <c r="CA378" s="214"/>
      <c r="CB378" s="214"/>
      <c r="CC378" s="214"/>
      <c r="CD378" s="214"/>
      <c r="CE378" s="214"/>
      <c r="CF378" s="214"/>
      <c r="CG378" s="214"/>
      <c r="CH378" s="214"/>
      <c r="CI378" s="214"/>
      <c r="CJ378" s="214"/>
      <c r="CK378" s="214"/>
      <c r="CL378" s="214"/>
      <c r="CM378" s="214"/>
      <c r="CN378" s="214"/>
      <c r="CO378" s="214"/>
      <c r="CP378" s="214"/>
      <c r="CQ378" s="214"/>
      <c r="CR378" s="214"/>
      <c r="CS378" s="214"/>
      <c r="CT378" s="214"/>
      <c r="CU378" s="214"/>
      <c r="CV378" s="214"/>
      <c r="CW378" s="214"/>
      <c r="CX378" s="214"/>
      <c r="CY378" s="214"/>
      <c r="CZ378" s="214"/>
      <c r="DA378" s="214"/>
      <c r="DB378" s="214"/>
      <c r="DC378" s="214"/>
      <c r="DD378" s="214"/>
      <c r="DE378" s="214"/>
      <c r="DF378" s="214"/>
      <c r="DG378" s="214"/>
      <c r="DH378" s="214"/>
      <c r="DI378" s="214"/>
      <c r="DJ378" s="214"/>
      <c r="DK378" s="214"/>
      <c r="DL378" s="214"/>
      <c r="DM378" s="214"/>
      <c r="DN378" s="214"/>
      <c r="DO378" s="214"/>
      <c r="DP378" s="214"/>
      <c r="DQ378" s="214"/>
      <c r="DR378" s="214"/>
      <c r="DS378" s="214"/>
      <c r="DT378" s="214"/>
      <c r="DU378" s="214"/>
      <c r="DV378" s="214"/>
      <c r="DW378" s="214"/>
      <c r="DX378" s="214"/>
      <c r="DY378" s="214"/>
      <c r="DZ378" s="214"/>
      <c r="EA378" s="214"/>
      <c r="EB378" s="214"/>
      <c r="EC378" s="214"/>
      <c r="ED378" s="214"/>
      <c r="EE378" s="214"/>
      <c r="EF378" s="214"/>
      <c r="EG378" s="214"/>
      <c r="EH378" s="214"/>
      <c r="EI378" s="214"/>
      <c r="EJ378" s="214"/>
      <c r="EK378" s="214"/>
      <c r="EL378" s="214"/>
      <c r="EM378" s="214"/>
      <c r="EN378" s="214"/>
      <c r="EO378" s="214"/>
      <c r="EP378" s="214"/>
      <c r="EQ378" s="214"/>
      <c r="ER378" s="214"/>
      <c r="ES378" s="214"/>
      <c r="ET378" s="214"/>
      <c r="EU378" s="214"/>
      <c r="EV378" s="214"/>
      <c r="EW378" s="214"/>
      <c r="EX378" s="214"/>
      <c r="EY378" s="214"/>
      <c r="EZ378" s="214"/>
      <c r="FA378" s="214"/>
      <c r="FB378" s="214"/>
      <c r="FC378" s="214"/>
      <c r="FD378" s="214"/>
      <c r="FE378" s="214"/>
      <c r="FF378" s="214"/>
      <c r="FG378" s="214"/>
      <c r="FH378" s="214"/>
      <c r="FI378" s="214"/>
      <c r="FJ378" s="214"/>
      <c r="FK378" s="214"/>
      <c r="FL378" s="214"/>
      <c r="FM378" s="214"/>
    </row>
    <row r="379" spans="2:169" x14ac:dyDescent="0.25">
      <c r="B379" s="214"/>
      <c r="C379" s="214"/>
      <c r="D379" s="214"/>
      <c r="E379" s="214"/>
      <c r="F379" s="214"/>
      <c r="G379" s="214"/>
      <c r="H379" s="214"/>
      <c r="I379" s="214"/>
      <c r="J379" s="214"/>
      <c r="K379" s="214"/>
      <c r="L379" s="214"/>
      <c r="M379" s="214"/>
      <c r="N379" s="214"/>
      <c r="O379" s="214"/>
      <c r="P379" s="214"/>
      <c r="Q379" s="214"/>
      <c r="R379" s="214"/>
      <c r="S379" s="214"/>
      <c r="T379" s="214"/>
      <c r="U379" s="214"/>
      <c r="V379" s="214"/>
      <c r="W379" s="214"/>
      <c r="X379" s="214"/>
      <c r="Y379" s="214"/>
      <c r="Z379" s="214"/>
      <c r="AA379" s="214"/>
      <c r="AB379" s="214"/>
      <c r="AC379" s="214"/>
      <c r="AD379" s="214"/>
      <c r="AE379" s="214"/>
      <c r="AF379" s="214"/>
      <c r="AG379" s="214"/>
      <c r="AH379" s="214"/>
      <c r="AI379" s="214"/>
      <c r="AJ379" s="214"/>
      <c r="AK379" s="214"/>
      <c r="AL379" s="214"/>
      <c r="AM379" s="214"/>
      <c r="AN379" s="214"/>
      <c r="AO379" s="214"/>
      <c r="AP379" s="214"/>
      <c r="AQ379" s="214"/>
      <c r="AR379" s="214"/>
      <c r="AS379" s="214"/>
      <c r="AT379" s="214"/>
      <c r="AU379" s="214"/>
      <c r="AV379" s="214"/>
      <c r="AW379" s="214"/>
      <c r="AX379" s="214"/>
      <c r="AY379" s="214"/>
      <c r="AZ379" s="214"/>
      <c r="BA379" s="214"/>
      <c r="BB379" s="214"/>
      <c r="BC379" s="214"/>
      <c r="BD379" s="214"/>
      <c r="BE379" s="214"/>
      <c r="BF379" s="214"/>
      <c r="BG379" s="214"/>
      <c r="BH379" s="214"/>
      <c r="BI379" s="214"/>
      <c r="BJ379" s="214"/>
      <c r="BK379" s="214"/>
      <c r="BL379" s="214"/>
      <c r="BM379" s="214"/>
      <c r="BN379" s="214"/>
      <c r="BO379" s="214"/>
      <c r="BP379" s="214"/>
      <c r="BQ379" s="214"/>
      <c r="BR379" s="214"/>
      <c r="BS379" s="214"/>
      <c r="BT379" s="214"/>
      <c r="BU379" s="214"/>
      <c r="BV379" s="214"/>
      <c r="BW379" s="214"/>
      <c r="BX379" s="214"/>
      <c r="BY379" s="214"/>
      <c r="BZ379" s="214"/>
      <c r="CA379" s="214"/>
      <c r="CB379" s="214"/>
      <c r="CC379" s="214"/>
      <c r="CD379" s="214"/>
      <c r="CE379" s="214"/>
      <c r="CF379" s="214"/>
      <c r="CG379" s="214"/>
      <c r="CH379" s="214"/>
      <c r="CI379" s="214"/>
      <c r="CJ379" s="214"/>
      <c r="CK379" s="214"/>
      <c r="CL379" s="214"/>
      <c r="CM379" s="214"/>
      <c r="CN379" s="214"/>
      <c r="CO379" s="214"/>
      <c r="CP379" s="214"/>
      <c r="CQ379" s="214"/>
      <c r="CR379" s="214"/>
      <c r="CS379" s="214"/>
      <c r="CT379" s="214"/>
      <c r="CU379" s="214"/>
      <c r="CV379" s="214"/>
      <c r="CW379" s="214"/>
      <c r="CX379" s="214"/>
      <c r="CY379" s="214"/>
      <c r="CZ379" s="214"/>
      <c r="DA379" s="214"/>
      <c r="DB379" s="214"/>
      <c r="DC379" s="214"/>
      <c r="DD379" s="214"/>
      <c r="DE379" s="214"/>
      <c r="DF379" s="214"/>
      <c r="DG379" s="214"/>
      <c r="DH379" s="214"/>
      <c r="DI379" s="214"/>
      <c r="DJ379" s="214"/>
      <c r="DK379" s="214"/>
      <c r="DL379" s="214"/>
      <c r="DM379" s="214"/>
      <c r="DN379" s="214"/>
      <c r="DO379" s="214"/>
      <c r="DP379" s="214"/>
      <c r="DQ379" s="214"/>
      <c r="DR379" s="214"/>
      <c r="DS379" s="214"/>
      <c r="DT379" s="214"/>
      <c r="DU379" s="214"/>
      <c r="DV379" s="214"/>
      <c r="DW379" s="214"/>
      <c r="DX379" s="214"/>
      <c r="DY379" s="214"/>
      <c r="DZ379" s="214"/>
      <c r="EA379" s="214"/>
      <c r="EB379" s="214"/>
      <c r="EC379" s="214"/>
      <c r="ED379" s="214"/>
      <c r="EE379" s="214"/>
      <c r="EF379" s="214"/>
      <c r="EG379" s="214"/>
      <c r="EH379" s="214"/>
      <c r="EI379" s="214"/>
      <c r="EJ379" s="214"/>
      <c r="EK379" s="214"/>
      <c r="EL379" s="214"/>
      <c r="EM379" s="214"/>
      <c r="EN379" s="214"/>
      <c r="EO379" s="214"/>
      <c r="EP379" s="214"/>
      <c r="EQ379" s="214"/>
      <c r="ER379" s="214"/>
      <c r="ES379" s="214"/>
      <c r="ET379" s="214"/>
      <c r="EU379" s="214"/>
      <c r="EV379" s="214"/>
      <c r="EW379" s="214"/>
      <c r="EX379" s="214"/>
      <c r="EY379" s="214"/>
      <c r="EZ379" s="214"/>
      <c r="FA379" s="214"/>
      <c r="FB379" s="214"/>
      <c r="FC379" s="214"/>
      <c r="FD379" s="214"/>
      <c r="FE379" s="214"/>
      <c r="FF379" s="214"/>
      <c r="FG379" s="214"/>
      <c r="FH379" s="214"/>
      <c r="FI379" s="214"/>
      <c r="FJ379" s="214"/>
      <c r="FK379" s="214"/>
      <c r="FL379" s="214"/>
      <c r="FM379" s="214"/>
    </row>
    <row r="380" spans="2:169" x14ac:dyDescent="0.25">
      <c r="B380" s="214"/>
      <c r="C380" s="214"/>
      <c r="D380" s="214"/>
      <c r="E380" s="214"/>
      <c r="F380" s="214"/>
      <c r="G380" s="214"/>
      <c r="H380" s="214"/>
      <c r="I380" s="214"/>
      <c r="J380" s="214"/>
      <c r="K380" s="214"/>
      <c r="L380" s="214"/>
      <c r="M380" s="214"/>
      <c r="N380" s="214"/>
      <c r="O380" s="214"/>
      <c r="P380" s="214"/>
      <c r="Q380" s="214"/>
      <c r="R380" s="214"/>
      <c r="S380" s="214"/>
      <c r="T380" s="214"/>
      <c r="U380" s="214"/>
      <c r="V380" s="214"/>
      <c r="W380" s="214"/>
      <c r="X380" s="214"/>
      <c r="Y380" s="214"/>
      <c r="Z380" s="214"/>
      <c r="AA380" s="214"/>
      <c r="AB380" s="214"/>
      <c r="AC380" s="214"/>
      <c r="AD380" s="214"/>
      <c r="AE380" s="214"/>
      <c r="AF380" s="214"/>
      <c r="AG380" s="214"/>
      <c r="AH380" s="214"/>
      <c r="AI380" s="214"/>
      <c r="AJ380" s="214"/>
      <c r="AK380" s="214"/>
      <c r="AL380" s="214"/>
      <c r="AM380" s="214"/>
      <c r="AN380" s="214"/>
      <c r="AO380" s="214"/>
      <c r="AP380" s="214"/>
      <c r="AQ380" s="214"/>
      <c r="AR380" s="214"/>
      <c r="AS380" s="214"/>
      <c r="AT380" s="214"/>
      <c r="AU380" s="214"/>
      <c r="AV380" s="214"/>
      <c r="AW380" s="214"/>
      <c r="AX380" s="214"/>
      <c r="AY380" s="214"/>
      <c r="AZ380" s="214"/>
      <c r="BA380" s="214"/>
      <c r="BB380" s="214"/>
      <c r="BC380" s="214"/>
      <c r="BD380" s="214"/>
      <c r="BE380" s="214"/>
      <c r="BF380" s="214"/>
      <c r="BG380" s="214"/>
      <c r="BH380" s="214"/>
      <c r="BI380" s="214"/>
      <c r="BJ380" s="214"/>
      <c r="BK380" s="214"/>
      <c r="BL380" s="214"/>
      <c r="BM380" s="214"/>
      <c r="BN380" s="214"/>
      <c r="BO380" s="214"/>
      <c r="BP380" s="214"/>
      <c r="BQ380" s="214"/>
      <c r="BR380" s="214"/>
      <c r="BS380" s="214"/>
      <c r="BT380" s="214"/>
      <c r="BU380" s="214"/>
      <c r="BV380" s="214"/>
      <c r="BW380" s="214"/>
      <c r="BX380" s="214"/>
      <c r="BY380" s="214"/>
      <c r="BZ380" s="214"/>
      <c r="CA380" s="214"/>
      <c r="CB380" s="214"/>
      <c r="CC380" s="214"/>
      <c r="CD380" s="214"/>
      <c r="CE380" s="214"/>
      <c r="CF380" s="214"/>
      <c r="CG380" s="214"/>
      <c r="CH380" s="214"/>
      <c r="CI380" s="214"/>
      <c r="CJ380" s="214"/>
      <c r="CK380" s="214"/>
      <c r="CL380" s="214"/>
      <c r="CM380" s="214"/>
      <c r="CN380" s="214"/>
      <c r="CO380" s="214"/>
      <c r="CP380" s="214"/>
      <c r="CQ380" s="214"/>
      <c r="CR380" s="214"/>
      <c r="CS380" s="214"/>
      <c r="CT380" s="214"/>
      <c r="CU380" s="214"/>
      <c r="CV380" s="214"/>
      <c r="CW380" s="214"/>
      <c r="CX380" s="214"/>
      <c r="CY380" s="214"/>
      <c r="CZ380" s="214"/>
      <c r="DA380" s="214"/>
      <c r="DB380" s="214"/>
      <c r="DC380" s="214"/>
      <c r="DD380" s="214"/>
      <c r="DE380" s="214"/>
      <c r="DF380" s="214"/>
      <c r="DG380" s="214"/>
      <c r="DH380" s="214"/>
      <c r="DI380" s="214"/>
      <c r="DJ380" s="214"/>
      <c r="DK380" s="214"/>
      <c r="DL380" s="214"/>
      <c r="DM380" s="214"/>
      <c r="DN380" s="214"/>
      <c r="DO380" s="214"/>
      <c r="DP380" s="214"/>
      <c r="DQ380" s="214"/>
      <c r="DR380" s="214"/>
      <c r="DS380" s="214"/>
      <c r="DT380" s="214"/>
      <c r="DU380" s="214"/>
      <c r="DV380" s="214"/>
      <c r="DW380" s="214"/>
      <c r="DX380" s="214"/>
      <c r="DY380" s="214"/>
      <c r="DZ380" s="214"/>
      <c r="EA380" s="214"/>
      <c r="EB380" s="214"/>
      <c r="EC380" s="214"/>
      <c r="ED380" s="214"/>
      <c r="EE380" s="214"/>
      <c r="EF380" s="214"/>
      <c r="EG380" s="214"/>
      <c r="EH380" s="214"/>
      <c r="EI380" s="214"/>
      <c r="EJ380" s="214"/>
      <c r="EK380" s="214"/>
      <c r="EL380" s="214"/>
      <c r="EM380" s="214"/>
      <c r="EN380" s="214"/>
      <c r="EO380" s="214"/>
      <c r="EP380" s="214"/>
      <c r="EQ380" s="214"/>
      <c r="ER380" s="214"/>
      <c r="ES380" s="214"/>
      <c r="ET380" s="214"/>
      <c r="EU380" s="214"/>
      <c r="EV380" s="214"/>
      <c r="EW380" s="214"/>
      <c r="EX380" s="214"/>
      <c r="EY380" s="214"/>
      <c r="EZ380" s="214"/>
      <c r="FA380" s="214"/>
      <c r="FB380" s="214"/>
      <c r="FC380" s="214"/>
      <c r="FD380" s="214"/>
      <c r="FE380" s="214"/>
      <c r="FF380" s="214"/>
      <c r="FG380" s="214"/>
      <c r="FH380" s="214"/>
      <c r="FI380" s="214"/>
      <c r="FJ380" s="214"/>
      <c r="FK380" s="214"/>
      <c r="FL380" s="214"/>
      <c r="FM380" s="214"/>
    </row>
    <row r="381" spans="2:169" x14ac:dyDescent="0.25">
      <c r="B381" s="214"/>
      <c r="C381" s="214"/>
      <c r="D381" s="214"/>
      <c r="E381" s="214"/>
      <c r="F381" s="214"/>
      <c r="G381" s="214"/>
      <c r="H381" s="214"/>
      <c r="I381" s="214"/>
      <c r="J381" s="214"/>
      <c r="K381" s="214"/>
      <c r="L381" s="214"/>
      <c r="M381" s="214"/>
      <c r="N381" s="214"/>
      <c r="O381" s="214"/>
      <c r="P381" s="214"/>
      <c r="Q381" s="214"/>
      <c r="R381" s="214"/>
      <c r="S381" s="214"/>
      <c r="T381" s="214"/>
      <c r="U381" s="214"/>
      <c r="V381" s="214"/>
      <c r="W381" s="214"/>
      <c r="X381" s="214"/>
      <c r="Y381" s="214"/>
      <c r="Z381" s="214"/>
      <c r="AA381" s="214"/>
      <c r="AB381" s="214"/>
      <c r="AC381" s="214"/>
      <c r="AD381" s="214"/>
      <c r="AE381" s="214"/>
      <c r="AF381" s="214"/>
      <c r="AG381" s="214"/>
      <c r="AH381" s="214"/>
      <c r="AI381" s="214"/>
      <c r="AJ381" s="214"/>
      <c r="AK381" s="214"/>
      <c r="AL381" s="214"/>
      <c r="AM381" s="214"/>
      <c r="AN381" s="214"/>
      <c r="AO381" s="214"/>
      <c r="AP381" s="214"/>
      <c r="AQ381" s="214"/>
      <c r="AR381" s="214"/>
      <c r="AS381" s="214"/>
      <c r="AT381" s="214"/>
      <c r="AU381" s="214"/>
      <c r="AV381" s="214"/>
      <c r="AW381" s="214"/>
      <c r="AX381" s="214"/>
      <c r="AY381" s="214"/>
      <c r="AZ381" s="214"/>
      <c r="BA381" s="214"/>
      <c r="BB381" s="214"/>
      <c r="BC381" s="214"/>
      <c r="BD381" s="214"/>
      <c r="BE381" s="214"/>
      <c r="BF381" s="214"/>
      <c r="BG381" s="214"/>
      <c r="BH381" s="214"/>
      <c r="BI381" s="214"/>
      <c r="BJ381" s="214"/>
      <c r="BK381" s="214"/>
      <c r="BL381" s="214"/>
      <c r="BM381" s="214"/>
      <c r="BN381" s="214"/>
      <c r="BO381" s="214"/>
      <c r="BP381" s="214"/>
      <c r="BQ381" s="214"/>
      <c r="BR381" s="214"/>
      <c r="BS381" s="214"/>
      <c r="BT381" s="214"/>
      <c r="BU381" s="214"/>
      <c r="BV381" s="214"/>
      <c r="BW381" s="214"/>
      <c r="BX381" s="214"/>
      <c r="BY381" s="214"/>
      <c r="BZ381" s="214"/>
      <c r="CA381" s="214"/>
      <c r="CB381" s="214"/>
      <c r="CC381" s="214"/>
      <c r="CD381" s="214"/>
      <c r="CE381" s="214"/>
      <c r="CF381" s="214"/>
      <c r="CG381" s="214"/>
      <c r="CH381" s="214"/>
      <c r="CI381" s="214"/>
      <c r="CJ381" s="214"/>
      <c r="CK381" s="214"/>
      <c r="CL381" s="214"/>
      <c r="CM381" s="214"/>
      <c r="CN381" s="214"/>
      <c r="CO381" s="214"/>
      <c r="CP381" s="214"/>
      <c r="CQ381" s="214"/>
      <c r="CR381" s="214"/>
      <c r="CS381" s="214"/>
      <c r="CT381" s="214"/>
      <c r="CU381" s="214"/>
      <c r="CV381" s="214"/>
      <c r="CW381" s="214"/>
      <c r="CX381" s="214"/>
      <c r="CY381" s="214"/>
      <c r="CZ381" s="214"/>
      <c r="DA381" s="214"/>
      <c r="DB381" s="214"/>
      <c r="DC381" s="214"/>
      <c r="DD381" s="214"/>
      <c r="DE381" s="214"/>
      <c r="DF381" s="214"/>
      <c r="DG381" s="214"/>
      <c r="DH381" s="214"/>
      <c r="DI381" s="214"/>
      <c r="DJ381" s="214"/>
      <c r="DK381" s="214"/>
      <c r="DL381" s="214"/>
      <c r="DM381" s="214"/>
      <c r="DN381" s="214"/>
      <c r="DO381" s="214"/>
      <c r="DP381" s="214"/>
      <c r="DQ381" s="214"/>
      <c r="DR381" s="214"/>
      <c r="DS381" s="214"/>
      <c r="DT381" s="214"/>
      <c r="DU381" s="214"/>
      <c r="DV381" s="214"/>
      <c r="DW381" s="214"/>
      <c r="DX381" s="214"/>
      <c r="DY381" s="214"/>
      <c r="DZ381" s="214"/>
      <c r="EA381" s="214"/>
      <c r="EB381" s="214"/>
      <c r="EC381" s="214"/>
      <c r="ED381" s="214"/>
      <c r="EE381" s="214"/>
      <c r="EF381" s="214"/>
      <c r="EG381" s="214"/>
      <c r="EH381" s="214"/>
      <c r="EI381" s="214"/>
      <c r="EJ381" s="214"/>
      <c r="EK381" s="214"/>
      <c r="EL381" s="214"/>
      <c r="EM381" s="214"/>
      <c r="EN381" s="214"/>
      <c r="EO381" s="214"/>
      <c r="EP381" s="214"/>
      <c r="EQ381" s="214"/>
      <c r="ER381" s="214"/>
      <c r="ES381" s="214"/>
      <c r="ET381" s="214"/>
      <c r="EU381" s="214"/>
      <c r="EV381" s="214"/>
      <c r="EW381" s="214"/>
      <c r="EX381" s="214"/>
      <c r="EY381" s="214"/>
      <c r="EZ381" s="214"/>
      <c r="FA381" s="214"/>
      <c r="FB381" s="214"/>
      <c r="FC381" s="214"/>
      <c r="FD381" s="214"/>
      <c r="FE381" s="214"/>
      <c r="FF381" s="214"/>
      <c r="FG381" s="214"/>
      <c r="FH381" s="214"/>
      <c r="FI381" s="214"/>
      <c r="FJ381" s="214"/>
      <c r="FK381" s="214"/>
      <c r="FL381" s="214"/>
      <c r="FM381" s="214"/>
    </row>
    <row r="382" spans="2:169" x14ac:dyDescent="0.25">
      <c r="B382" s="214"/>
      <c r="C382" s="214"/>
      <c r="D382" s="214"/>
      <c r="E382" s="214"/>
      <c r="F382" s="214"/>
      <c r="G382" s="214"/>
      <c r="H382" s="214"/>
      <c r="I382" s="214"/>
      <c r="J382" s="214"/>
      <c r="K382" s="214"/>
      <c r="L382" s="214"/>
      <c r="M382" s="214"/>
      <c r="N382" s="214"/>
      <c r="O382" s="214"/>
      <c r="P382" s="214"/>
      <c r="Q382" s="214"/>
      <c r="R382" s="214"/>
      <c r="S382" s="214"/>
      <c r="T382" s="214"/>
      <c r="U382" s="214"/>
      <c r="V382" s="214"/>
      <c r="W382" s="214"/>
      <c r="X382" s="214"/>
      <c r="Y382" s="214"/>
      <c r="Z382" s="214"/>
      <c r="AA382" s="214"/>
      <c r="AB382" s="214"/>
      <c r="AC382" s="214"/>
      <c r="AD382" s="214"/>
      <c r="AE382" s="214"/>
      <c r="AF382" s="214"/>
      <c r="AG382" s="214"/>
      <c r="AH382" s="214"/>
      <c r="AI382" s="214"/>
      <c r="AJ382" s="214"/>
      <c r="AK382" s="214"/>
      <c r="AL382" s="214"/>
      <c r="AM382" s="214"/>
      <c r="AN382" s="214"/>
      <c r="AO382" s="214"/>
      <c r="AP382" s="214"/>
      <c r="AQ382" s="214"/>
      <c r="AR382" s="214"/>
      <c r="AS382" s="214"/>
      <c r="AT382" s="214"/>
      <c r="AU382" s="214"/>
      <c r="AV382" s="214"/>
      <c r="AW382" s="214"/>
      <c r="AX382" s="214"/>
      <c r="AY382" s="214"/>
      <c r="AZ382" s="214"/>
      <c r="BA382" s="214"/>
      <c r="BB382" s="214"/>
      <c r="BC382" s="214"/>
      <c r="BD382" s="214"/>
      <c r="BE382" s="214"/>
      <c r="BF382" s="214"/>
      <c r="BG382" s="214"/>
      <c r="BH382" s="214"/>
      <c r="BI382" s="214"/>
      <c r="BJ382" s="214"/>
      <c r="BK382" s="214"/>
      <c r="BL382" s="214"/>
      <c r="BM382" s="214"/>
      <c r="BN382" s="214"/>
      <c r="BO382" s="214"/>
      <c r="BP382" s="214"/>
      <c r="BQ382" s="214"/>
      <c r="BR382" s="214"/>
      <c r="BS382" s="214"/>
      <c r="BT382" s="214"/>
      <c r="BU382" s="214"/>
      <c r="BV382" s="214"/>
      <c r="BW382" s="214"/>
      <c r="BX382" s="214"/>
      <c r="BY382" s="214"/>
      <c r="BZ382" s="214"/>
      <c r="CA382" s="214"/>
      <c r="CB382" s="214"/>
      <c r="CC382" s="214"/>
      <c r="CD382" s="214"/>
      <c r="CE382" s="214"/>
      <c r="CF382" s="214"/>
      <c r="CG382" s="214"/>
      <c r="CH382" s="214"/>
      <c r="CI382" s="214"/>
      <c r="CJ382" s="214"/>
      <c r="CK382" s="214"/>
      <c r="CL382" s="214"/>
      <c r="CM382" s="214"/>
      <c r="CN382" s="214"/>
      <c r="CO382" s="214"/>
      <c r="CP382" s="214"/>
      <c r="CQ382" s="214"/>
      <c r="CR382" s="214"/>
      <c r="CS382" s="214"/>
      <c r="CT382" s="214"/>
      <c r="CU382" s="214"/>
      <c r="CV382" s="214"/>
      <c r="CW382" s="214"/>
      <c r="CX382" s="214"/>
      <c r="CY382" s="214"/>
      <c r="CZ382" s="214"/>
      <c r="DA382" s="214"/>
      <c r="DB382" s="214"/>
      <c r="DC382" s="214"/>
      <c r="DD382" s="214"/>
      <c r="DE382" s="214"/>
      <c r="DF382" s="214"/>
      <c r="DG382" s="214"/>
      <c r="DH382" s="214"/>
      <c r="DI382" s="214"/>
      <c r="DJ382" s="214"/>
      <c r="DK382" s="214"/>
      <c r="DL382" s="214"/>
      <c r="DM382" s="214"/>
      <c r="DN382" s="214"/>
      <c r="DO382" s="214"/>
      <c r="DP382" s="214"/>
      <c r="DQ382" s="214"/>
      <c r="DR382" s="214"/>
      <c r="DS382" s="214"/>
      <c r="DT382" s="214"/>
      <c r="DU382" s="214"/>
      <c r="DV382" s="214"/>
      <c r="DW382" s="214"/>
      <c r="DX382" s="214"/>
      <c r="DY382" s="214"/>
      <c r="DZ382" s="214"/>
      <c r="EA382" s="214"/>
      <c r="EB382" s="214"/>
      <c r="EC382" s="214"/>
      <c r="ED382" s="214"/>
      <c r="EE382" s="214"/>
      <c r="EF382" s="214"/>
      <c r="EG382" s="214"/>
      <c r="EH382" s="214"/>
      <c r="EI382" s="214"/>
      <c r="EJ382" s="214"/>
      <c r="EK382" s="214"/>
      <c r="EL382" s="214"/>
      <c r="EM382" s="214"/>
      <c r="EN382" s="214"/>
      <c r="EO382" s="214"/>
      <c r="EP382" s="214"/>
      <c r="EQ382" s="214"/>
      <c r="ER382" s="214"/>
      <c r="ES382" s="214"/>
      <c r="ET382" s="214"/>
      <c r="EU382" s="214"/>
      <c r="EV382" s="214"/>
      <c r="EW382" s="214"/>
      <c r="EX382" s="214"/>
      <c r="EY382" s="214"/>
      <c r="EZ382" s="214"/>
      <c r="FA382" s="214"/>
      <c r="FB382" s="214"/>
      <c r="FC382" s="214"/>
      <c r="FD382" s="214"/>
      <c r="FE382" s="214"/>
      <c r="FF382" s="214"/>
      <c r="FG382" s="214"/>
      <c r="FH382" s="214"/>
      <c r="FI382" s="214"/>
      <c r="FJ382" s="214"/>
      <c r="FK382" s="214"/>
      <c r="FL382" s="214"/>
      <c r="FM382" s="214"/>
    </row>
    <row r="383" spans="2:169" x14ac:dyDescent="0.25">
      <c r="B383" s="214"/>
      <c r="C383" s="214"/>
      <c r="D383" s="214"/>
      <c r="E383" s="214"/>
      <c r="F383" s="214"/>
      <c r="G383" s="214"/>
      <c r="H383" s="214"/>
      <c r="I383" s="214"/>
      <c r="J383" s="214"/>
      <c r="K383" s="214"/>
      <c r="L383" s="214"/>
      <c r="M383" s="214"/>
      <c r="N383" s="214"/>
      <c r="O383" s="214"/>
      <c r="P383" s="214"/>
      <c r="Q383" s="214"/>
      <c r="R383" s="214"/>
      <c r="S383" s="214"/>
      <c r="T383" s="214"/>
      <c r="U383" s="214"/>
      <c r="V383" s="214"/>
      <c r="W383" s="214"/>
      <c r="X383" s="214"/>
      <c r="Y383" s="214"/>
      <c r="Z383" s="214"/>
      <c r="AA383" s="214"/>
      <c r="AB383" s="214"/>
      <c r="AC383" s="214"/>
      <c r="AD383" s="214"/>
      <c r="AE383" s="214"/>
      <c r="AF383" s="214"/>
      <c r="AG383" s="214"/>
      <c r="AH383" s="214"/>
      <c r="AI383" s="214"/>
      <c r="AJ383" s="214"/>
      <c r="AK383" s="214"/>
      <c r="AL383" s="214"/>
      <c r="AM383" s="214"/>
      <c r="AN383" s="214"/>
      <c r="AO383" s="214"/>
      <c r="AP383" s="214"/>
      <c r="AQ383" s="214"/>
      <c r="AR383" s="214"/>
      <c r="AS383" s="214"/>
      <c r="AT383" s="214"/>
      <c r="AU383" s="214"/>
      <c r="AV383" s="214"/>
      <c r="AW383" s="214"/>
      <c r="AX383" s="214"/>
      <c r="AY383" s="214"/>
      <c r="AZ383" s="214"/>
      <c r="BA383" s="214"/>
      <c r="BB383" s="214"/>
      <c r="BC383" s="214"/>
      <c r="BD383" s="214"/>
      <c r="BE383" s="214"/>
      <c r="BF383" s="214"/>
      <c r="BG383" s="214"/>
      <c r="BH383" s="214"/>
      <c r="BI383" s="214"/>
      <c r="BJ383" s="214"/>
      <c r="BK383" s="214"/>
      <c r="BL383" s="214"/>
      <c r="BM383" s="214"/>
      <c r="BN383" s="214"/>
      <c r="BO383" s="214"/>
      <c r="BP383" s="214"/>
      <c r="BQ383" s="214"/>
      <c r="BR383" s="214"/>
      <c r="BS383" s="214"/>
      <c r="BT383" s="214"/>
      <c r="BU383" s="214"/>
      <c r="BV383" s="214"/>
      <c r="BW383" s="214"/>
      <c r="BX383" s="214"/>
      <c r="BY383" s="214"/>
      <c r="BZ383" s="214"/>
      <c r="CA383" s="214"/>
      <c r="CB383" s="214"/>
      <c r="CC383" s="214"/>
      <c r="CD383" s="214"/>
      <c r="CE383" s="214"/>
      <c r="CF383" s="214"/>
      <c r="CG383" s="214"/>
      <c r="CH383" s="214"/>
      <c r="CI383" s="214"/>
      <c r="CJ383" s="214"/>
      <c r="CK383" s="214"/>
      <c r="CL383" s="214"/>
      <c r="CM383" s="214"/>
      <c r="CN383" s="214"/>
      <c r="CO383" s="214"/>
      <c r="CP383" s="214"/>
      <c r="CQ383" s="214"/>
      <c r="CR383" s="214"/>
      <c r="CS383" s="214"/>
      <c r="CT383" s="214"/>
      <c r="CU383" s="214"/>
      <c r="CV383" s="214"/>
      <c r="CW383" s="214"/>
      <c r="CX383" s="214"/>
      <c r="CY383" s="214"/>
      <c r="CZ383" s="214"/>
      <c r="DA383" s="214"/>
      <c r="DB383" s="214"/>
      <c r="DC383" s="214"/>
      <c r="DD383" s="214"/>
      <c r="DE383" s="214"/>
      <c r="DF383" s="214"/>
      <c r="DG383" s="214"/>
      <c r="DH383" s="214"/>
      <c r="DI383" s="214"/>
      <c r="DJ383" s="214"/>
      <c r="DK383" s="214"/>
      <c r="DL383" s="214"/>
      <c r="DM383" s="214"/>
      <c r="DN383" s="214"/>
      <c r="DO383" s="214"/>
      <c r="DP383" s="214"/>
      <c r="DQ383" s="214"/>
      <c r="DR383" s="214"/>
      <c r="DS383" s="214"/>
      <c r="DT383" s="214"/>
      <c r="DU383" s="214"/>
      <c r="DV383" s="214"/>
      <c r="DW383" s="214"/>
      <c r="DX383" s="214"/>
      <c r="DY383" s="214"/>
      <c r="DZ383" s="214"/>
      <c r="EA383" s="214"/>
      <c r="EB383" s="214"/>
      <c r="EC383" s="214"/>
      <c r="ED383" s="214"/>
      <c r="EE383" s="214"/>
      <c r="EF383" s="214"/>
      <c r="EG383" s="214"/>
      <c r="EH383" s="214"/>
      <c r="EI383" s="214"/>
      <c r="EJ383" s="214"/>
      <c r="EK383" s="214"/>
      <c r="EL383" s="214"/>
      <c r="EM383" s="214"/>
      <c r="EN383" s="214"/>
      <c r="EO383" s="214"/>
      <c r="EP383" s="214"/>
      <c r="EQ383" s="214"/>
      <c r="ER383" s="214"/>
      <c r="ES383" s="214"/>
      <c r="ET383" s="214"/>
      <c r="EU383" s="214"/>
      <c r="EV383" s="214"/>
      <c r="EW383" s="214"/>
      <c r="EX383" s="214"/>
      <c r="EY383" s="214"/>
      <c r="EZ383" s="214"/>
      <c r="FA383" s="214"/>
      <c r="FB383" s="214"/>
      <c r="FC383" s="214"/>
      <c r="FD383" s="214"/>
      <c r="FE383" s="214"/>
      <c r="FF383" s="214"/>
      <c r="FG383" s="214"/>
      <c r="FH383" s="214"/>
      <c r="FI383" s="214"/>
      <c r="FJ383" s="214"/>
      <c r="FK383" s="214"/>
      <c r="FL383" s="214"/>
      <c r="FM383" s="214"/>
    </row>
    <row r="384" spans="2:169" x14ac:dyDescent="0.25">
      <c r="B384" s="214"/>
      <c r="C384" s="214"/>
      <c r="D384" s="214"/>
      <c r="E384" s="214"/>
      <c r="F384" s="214"/>
      <c r="G384" s="214"/>
      <c r="H384" s="214"/>
      <c r="I384" s="214"/>
      <c r="J384" s="214"/>
      <c r="K384" s="214"/>
      <c r="L384" s="214"/>
      <c r="M384" s="214"/>
      <c r="N384" s="214"/>
      <c r="O384" s="214"/>
      <c r="P384" s="214"/>
      <c r="Q384" s="214"/>
      <c r="R384" s="214"/>
      <c r="S384" s="214"/>
      <c r="T384" s="214"/>
      <c r="U384" s="214"/>
      <c r="V384" s="214"/>
      <c r="W384" s="214"/>
      <c r="X384" s="214"/>
      <c r="Y384" s="214"/>
      <c r="Z384" s="214"/>
      <c r="AA384" s="214"/>
      <c r="AB384" s="214"/>
      <c r="AC384" s="214"/>
      <c r="AD384" s="214"/>
      <c r="AE384" s="214"/>
      <c r="AF384" s="214"/>
      <c r="AG384" s="214"/>
      <c r="AH384" s="214"/>
      <c r="AI384" s="214"/>
      <c r="AJ384" s="214"/>
      <c r="AK384" s="214"/>
      <c r="AL384" s="214"/>
      <c r="AM384" s="214"/>
      <c r="AN384" s="214"/>
      <c r="AO384" s="214"/>
      <c r="AP384" s="214"/>
      <c r="AQ384" s="214"/>
      <c r="AR384" s="214"/>
      <c r="AS384" s="214"/>
      <c r="AT384" s="214"/>
      <c r="AU384" s="214"/>
      <c r="AV384" s="214"/>
      <c r="AW384" s="214"/>
      <c r="AX384" s="214"/>
      <c r="AY384" s="214"/>
      <c r="AZ384" s="214"/>
      <c r="BA384" s="214"/>
      <c r="BB384" s="214"/>
      <c r="BC384" s="214"/>
      <c r="BD384" s="214"/>
      <c r="BE384" s="214"/>
      <c r="BF384" s="214"/>
      <c r="BG384" s="214"/>
      <c r="BH384" s="214"/>
      <c r="BI384" s="214"/>
      <c r="BJ384" s="214"/>
      <c r="BK384" s="214"/>
      <c r="BL384" s="214"/>
      <c r="BM384" s="214"/>
      <c r="BN384" s="214"/>
      <c r="BO384" s="214"/>
      <c r="BP384" s="214"/>
      <c r="BQ384" s="214"/>
      <c r="BR384" s="214"/>
      <c r="BS384" s="214"/>
      <c r="BT384" s="214"/>
      <c r="BU384" s="214"/>
      <c r="BV384" s="214"/>
      <c r="BW384" s="214"/>
      <c r="BX384" s="214"/>
      <c r="BY384" s="214"/>
      <c r="BZ384" s="214"/>
      <c r="CA384" s="214"/>
      <c r="CB384" s="214"/>
      <c r="CC384" s="214"/>
      <c r="CD384" s="214"/>
      <c r="CE384" s="214"/>
      <c r="CF384" s="214"/>
      <c r="CG384" s="214"/>
      <c r="CH384" s="214"/>
      <c r="CI384" s="214"/>
      <c r="CJ384" s="214"/>
      <c r="CK384" s="214"/>
      <c r="CL384" s="214"/>
      <c r="CM384" s="214"/>
      <c r="CN384" s="214"/>
      <c r="CO384" s="214"/>
      <c r="CP384" s="214"/>
      <c r="CQ384" s="214"/>
      <c r="CR384" s="214"/>
      <c r="CS384" s="214"/>
      <c r="CT384" s="214"/>
      <c r="CU384" s="214"/>
      <c r="CV384" s="214"/>
      <c r="CW384" s="214"/>
      <c r="CX384" s="214"/>
      <c r="CY384" s="214"/>
      <c r="CZ384" s="214"/>
      <c r="DA384" s="214"/>
      <c r="DB384" s="214"/>
      <c r="DC384" s="214"/>
      <c r="DD384" s="214"/>
      <c r="DE384" s="214"/>
      <c r="DF384" s="214"/>
      <c r="DG384" s="214"/>
      <c r="DH384" s="214"/>
      <c r="DI384" s="214"/>
      <c r="DJ384" s="214"/>
      <c r="DK384" s="214"/>
      <c r="DL384" s="214"/>
      <c r="DM384" s="214"/>
      <c r="DN384" s="214"/>
      <c r="DO384" s="214"/>
      <c r="DP384" s="214"/>
      <c r="DQ384" s="214"/>
      <c r="DR384" s="214"/>
      <c r="DS384" s="214"/>
      <c r="DT384" s="214"/>
      <c r="DU384" s="214"/>
      <c r="DV384" s="214"/>
      <c r="DW384" s="214"/>
      <c r="DX384" s="214"/>
      <c r="DY384" s="214"/>
      <c r="DZ384" s="214"/>
      <c r="EA384" s="214"/>
      <c r="EB384" s="214"/>
      <c r="EC384" s="214"/>
      <c r="ED384" s="214"/>
      <c r="EE384" s="214"/>
      <c r="EF384" s="214"/>
      <c r="EG384" s="214"/>
      <c r="EH384" s="214"/>
      <c r="EI384" s="214"/>
      <c r="EJ384" s="214"/>
      <c r="EK384" s="214"/>
      <c r="EL384" s="214"/>
      <c r="EM384" s="214"/>
      <c r="EN384" s="214"/>
      <c r="EO384" s="214"/>
      <c r="EP384" s="214"/>
      <c r="EQ384" s="214"/>
      <c r="ER384" s="214"/>
      <c r="ES384" s="214"/>
      <c r="ET384" s="214"/>
      <c r="EU384" s="214"/>
      <c r="EV384" s="214"/>
      <c r="EW384" s="214"/>
      <c r="EX384" s="214"/>
      <c r="EY384" s="214"/>
      <c r="EZ384" s="214"/>
      <c r="FA384" s="214"/>
      <c r="FB384" s="214"/>
      <c r="FC384" s="214"/>
      <c r="FD384" s="214"/>
      <c r="FE384" s="214"/>
      <c r="FF384" s="214"/>
      <c r="FG384" s="214"/>
      <c r="FH384" s="214"/>
      <c r="FI384" s="214"/>
      <c r="FJ384" s="214"/>
      <c r="FK384" s="214"/>
      <c r="FL384" s="214"/>
      <c r="FM384" s="214"/>
    </row>
    <row r="385" spans="2:169" x14ac:dyDescent="0.25">
      <c r="B385" s="214"/>
      <c r="C385" s="214"/>
      <c r="D385" s="214"/>
      <c r="E385" s="214"/>
      <c r="F385" s="214"/>
      <c r="G385" s="214"/>
      <c r="H385" s="214"/>
      <c r="I385" s="214"/>
      <c r="J385" s="214"/>
      <c r="K385" s="214"/>
      <c r="L385" s="214"/>
      <c r="M385" s="214"/>
      <c r="N385" s="214"/>
      <c r="O385" s="214"/>
      <c r="P385" s="214"/>
      <c r="Q385" s="214"/>
      <c r="R385" s="214"/>
      <c r="S385" s="214"/>
      <c r="T385" s="214"/>
      <c r="U385" s="214"/>
      <c r="V385" s="214"/>
      <c r="W385" s="214"/>
      <c r="X385" s="214"/>
      <c r="Y385" s="214"/>
      <c r="Z385" s="214"/>
      <c r="AA385" s="214"/>
      <c r="AB385" s="214"/>
      <c r="AC385" s="214"/>
      <c r="AD385" s="214"/>
      <c r="AE385" s="214"/>
      <c r="AF385" s="214"/>
      <c r="AG385" s="214"/>
      <c r="AH385" s="214"/>
      <c r="AI385" s="214"/>
      <c r="AJ385" s="214"/>
      <c r="AK385" s="214"/>
      <c r="AL385" s="214"/>
      <c r="AM385" s="214"/>
      <c r="AN385" s="214"/>
      <c r="AO385" s="214"/>
      <c r="AP385" s="214"/>
      <c r="AQ385" s="214"/>
      <c r="AR385" s="214"/>
      <c r="AS385" s="214"/>
      <c r="AT385" s="214"/>
      <c r="AU385" s="214"/>
      <c r="AV385" s="214"/>
      <c r="AW385" s="214"/>
      <c r="AX385" s="214"/>
      <c r="AY385" s="214"/>
      <c r="AZ385" s="214"/>
      <c r="BA385" s="214"/>
      <c r="BB385" s="214"/>
      <c r="BC385" s="214"/>
      <c r="BD385" s="214"/>
      <c r="BE385" s="214"/>
      <c r="BF385" s="214"/>
      <c r="BG385" s="214"/>
      <c r="BH385" s="214"/>
      <c r="BI385" s="214"/>
      <c r="BJ385" s="214"/>
      <c r="BK385" s="214"/>
      <c r="BL385" s="214"/>
      <c r="BM385" s="214"/>
      <c r="BN385" s="214"/>
      <c r="BO385" s="214"/>
      <c r="BP385" s="214"/>
      <c r="BQ385" s="214"/>
      <c r="BR385" s="214"/>
      <c r="BS385" s="214"/>
      <c r="BT385" s="214"/>
      <c r="BU385" s="214"/>
      <c r="BV385" s="214"/>
      <c r="BW385" s="214"/>
      <c r="BX385" s="214"/>
      <c r="BY385" s="214"/>
      <c r="BZ385" s="214"/>
      <c r="CA385" s="214"/>
      <c r="CB385" s="214"/>
      <c r="CC385" s="214"/>
      <c r="CD385" s="214"/>
      <c r="CE385" s="214"/>
      <c r="CF385" s="214"/>
      <c r="CG385" s="214"/>
      <c r="CH385" s="214"/>
      <c r="CI385" s="214"/>
      <c r="CJ385" s="214"/>
      <c r="CK385" s="214"/>
      <c r="CL385" s="214"/>
      <c r="CM385" s="214"/>
      <c r="CN385" s="214"/>
      <c r="CO385" s="214"/>
      <c r="CP385" s="214"/>
      <c r="CQ385" s="214"/>
      <c r="CR385" s="214"/>
      <c r="CS385" s="214"/>
      <c r="CT385" s="214"/>
      <c r="CU385" s="214"/>
      <c r="CV385" s="214"/>
      <c r="CW385" s="214"/>
      <c r="CX385" s="214"/>
      <c r="CY385" s="214"/>
      <c r="CZ385" s="214"/>
      <c r="DA385" s="214"/>
      <c r="DB385" s="214"/>
      <c r="DC385" s="214"/>
      <c r="DD385" s="214"/>
      <c r="DE385" s="214"/>
      <c r="DF385" s="214"/>
      <c r="DG385" s="214"/>
      <c r="DH385" s="214"/>
      <c r="DI385" s="214"/>
      <c r="DJ385" s="214"/>
      <c r="DK385" s="214"/>
      <c r="DL385" s="214"/>
      <c r="DM385" s="214"/>
      <c r="DN385" s="214"/>
      <c r="DO385" s="214"/>
      <c r="DP385" s="214"/>
      <c r="DQ385" s="214"/>
      <c r="DR385" s="214"/>
      <c r="DS385" s="214"/>
      <c r="DT385" s="214"/>
      <c r="DU385" s="214"/>
      <c r="DV385" s="214"/>
      <c r="DW385" s="214"/>
      <c r="DX385" s="214"/>
      <c r="DY385" s="214"/>
      <c r="DZ385" s="214"/>
      <c r="EA385" s="214"/>
      <c r="EB385" s="214"/>
      <c r="EC385" s="214"/>
      <c r="ED385" s="214"/>
      <c r="EE385" s="214"/>
      <c r="EF385" s="214"/>
      <c r="EG385" s="214"/>
      <c r="EH385" s="214"/>
      <c r="EI385" s="214"/>
      <c r="EJ385" s="214"/>
      <c r="EK385" s="214"/>
      <c r="EL385" s="214"/>
      <c r="EM385" s="214"/>
      <c r="EN385" s="214"/>
      <c r="EO385" s="214"/>
      <c r="EP385" s="214"/>
      <c r="EQ385" s="214"/>
      <c r="ER385" s="214"/>
      <c r="ES385" s="214"/>
      <c r="ET385" s="214"/>
      <c r="EU385" s="214"/>
      <c r="EV385" s="214"/>
      <c r="EW385" s="214"/>
      <c r="EX385" s="214"/>
      <c r="EY385" s="214"/>
      <c r="EZ385" s="214"/>
      <c r="FA385" s="214"/>
      <c r="FB385" s="214"/>
      <c r="FC385" s="214"/>
      <c r="FD385" s="214"/>
      <c r="FE385" s="214"/>
      <c r="FF385" s="214"/>
      <c r="FG385" s="214"/>
      <c r="FH385" s="214"/>
      <c r="FI385" s="214"/>
      <c r="FJ385" s="214"/>
      <c r="FK385" s="214"/>
      <c r="FL385" s="214"/>
      <c r="FM385" s="214"/>
    </row>
    <row r="386" spans="2:169" x14ac:dyDescent="0.25">
      <c r="B386" s="214"/>
      <c r="C386" s="214"/>
      <c r="D386" s="214"/>
      <c r="E386" s="214"/>
      <c r="F386" s="214"/>
      <c r="G386" s="214"/>
      <c r="H386" s="214"/>
      <c r="I386" s="214"/>
      <c r="J386" s="214"/>
      <c r="K386" s="214"/>
      <c r="L386" s="214"/>
      <c r="M386" s="214"/>
      <c r="N386" s="214"/>
      <c r="O386" s="214"/>
      <c r="P386" s="214"/>
      <c r="Q386" s="214"/>
      <c r="R386" s="214"/>
      <c r="S386" s="214"/>
      <c r="T386" s="214"/>
      <c r="U386" s="214"/>
      <c r="V386" s="214"/>
      <c r="W386" s="214"/>
      <c r="X386" s="214"/>
      <c r="Y386" s="214"/>
      <c r="Z386" s="214"/>
      <c r="AA386" s="214"/>
      <c r="AB386" s="214"/>
      <c r="AC386" s="214"/>
      <c r="AD386" s="214"/>
      <c r="AE386" s="214"/>
      <c r="AF386" s="214"/>
      <c r="AG386" s="214"/>
      <c r="AH386" s="214"/>
      <c r="AI386" s="214"/>
      <c r="AJ386" s="214"/>
      <c r="AK386" s="214"/>
      <c r="AL386" s="214"/>
      <c r="AM386" s="214"/>
      <c r="AN386" s="214"/>
      <c r="AO386" s="214"/>
      <c r="AP386" s="214"/>
      <c r="AQ386" s="214"/>
      <c r="AR386" s="214"/>
      <c r="AS386" s="214"/>
      <c r="AT386" s="214"/>
      <c r="AU386" s="214"/>
      <c r="AV386" s="214"/>
      <c r="AW386" s="214"/>
      <c r="AX386" s="214"/>
      <c r="AY386" s="214"/>
      <c r="AZ386" s="214"/>
      <c r="BA386" s="214"/>
      <c r="BB386" s="214"/>
      <c r="BC386" s="214"/>
      <c r="BD386" s="214"/>
      <c r="BE386" s="214"/>
      <c r="BF386" s="214"/>
      <c r="BG386" s="214"/>
      <c r="BH386" s="214"/>
      <c r="BI386" s="214"/>
      <c r="BJ386" s="214"/>
      <c r="BK386" s="214"/>
      <c r="BL386" s="214"/>
      <c r="BM386" s="214"/>
      <c r="BN386" s="214"/>
      <c r="BO386" s="214"/>
      <c r="BP386" s="214"/>
      <c r="BQ386" s="214"/>
      <c r="BR386" s="214"/>
      <c r="BS386" s="214"/>
      <c r="BT386" s="214"/>
      <c r="BU386" s="214"/>
      <c r="BV386" s="214"/>
      <c r="BW386" s="214"/>
      <c r="BX386" s="214"/>
      <c r="BY386" s="214"/>
      <c r="BZ386" s="214"/>
      <c r="CA386" s="214"/>
      <c r="CB386" s="214"/>
      <c r="CC386" s="214"/>
      <c r="CD386" s="214"/>
      <c r="CE386" s="214"/>
      <c r="CF386" s="214"/>
      <c r="CG386" s="214"/>
      <c r="CH386" s="214"/>
      <c r="CI386" s="214"/>
      <c r="CJ386" s="214"/>
      <c r="CK386" s="214"/>
      <c r="CL386" s="214"/>
      <c r="CM386" s="214"/>
      <c r="CN386" s="214"/>
      <c r="CO386" s="214"/>
      <c r="CP386" s="214"/>
      <c r="CQ386" s="214"/>
      <c r="CR386" s="214"/>
      <c r="CS386" s="214"/>
      <c r="CT386" s="214"/>
      <c r="CU386" s="214"/>
      <c r="CV386" s="214"/>
      <c r="CW386" s="214"/>
      <c r="CX386" s="214"/>
      <c r="CY386" s="214"/>
      <c r="CZ386" s="214"/>
      <c r="DA386" s="214"/>
      <c r="DB386" s="214"/>
      <c r="DC386" s="214"/>
      <c r="DD386" s="214"/>
      <c r="DE386" s="214"/>
      <c r="DF386" s="214"/>
      <c r="DG386" s="214"/>
      <c r="DH386" s="214"/>
      <c r="DI386" s="214"/>
      <c r="DJ386" s="214"/>
      <c r="DK386" s="214"/>
      <c r="DL386" s="214"/>
      <c r="DM386" s="214"/>
      <c r="DN386" s="214"/>
      <c r="DO386" s="214"/>
      <c r="DP386" s="214"/>
      <c r="DQ386" s="214"/>
      <c r="DR386" s="214"/>
      <c r="DS386" s="214"/>
      <c r="DT386" s="214"/>
      <c r="DU386" s="214"/>
      <c r="DV386" s="214"/>
      <c r="DW386" s="214"/>
      <c r="DX386" s="214"/>
      <c r="DY386" s="214"/>
      <c r="DZ386" s="214"/>
      <c r="EA386" s="214"/>
      <c r="EB386" s="214"/>
      <c r="EC386" s="214"/>
      <c r="ED386" s="214"/>
      <c r="EE386" s="214"/>
      <c r="EF386" s="214"/>
      <c r="EG386" s="214"/>
      <c r="EH386" s="214"/>
      <c r="EI386" s="214"/>
      <c r="EJ386" s="214"/>
      <c r="EK386" s="214"/>
      <c r="EL386" s="214"/>
      <c r="EM386" s="214"/>
      <c r="EN386" s="214"/>
      <c r="EO386" s="214"/>
      <c r="EP386" s="214"/>
      <c r="EQ386" s="214"/>
      <c r="ER386" s="214"/>
      <c r="ES386" s="214"/>
      <c r="ET386" s="214"/>
      <c r="EU386" s="214"/>
      <c r="EV386" s="214"/>
      <c r="EW386" s="214"/>
      <c r="EX386" s="214"/>
      <c r="EY386" s="214"/>
      <c r="EZ386" s="214"/>
      <c r="FA386" s="214"/>
      <c r="FB386" s="214"/>
      <c r="FC386" s="214"/>
      <c r="FD386" s="214"/>
      <c r="FE386" s="214"/>
      <c r="FF386" s="214"/>
      <c r="FG386" s="214"/>
      <c r="FH386" s="214"/>
      <c r="FI386" s="214"/>
      <c r="FJ386" s="214"/>
      <c r="FK386" s="214"/>
      <c r="FL386" s="214"/>
      <c r="FM386" s="214"/>
    </row>
    <row r="387" spans="2:169" x14ac:dyDescent="0.25">
      <c r="B387" s="214"/>
      <c r="C387" s="214"/>
      <c r="D387" s="214"/>
      <c r="E387" s="214"/>
      <c r="F387" s="214"/>
      <c r="G387" s="214"/>
      <c r="H387" s="214"/>
      <c r="I387" s="214"/>
      <c r="J387" s="214"/>
      <c r="K387" s="214"/>
      <c r="L387" s="214"/>
      <c r="M387" s="214"/>
      <c r="N387" s="214"/>
      <c r="O387" s="214"/>
      <c r="P387" s="214"/>
      <c r="Q387" s="214"/>
      <c r="R387" s="214"/>
      <c r="S387" s="214"/>
      <c r="T387" s="214"/>
      <c r="U387" s="214"/>
      <c r="V387" s="214"/>
      <c r="W387" s="214"/>
      <c r="X387" s="214"/>
      <c r="Y387" s="214"/>
      <c r="Z387" s="214"/>
      <c r="AA387" s="214"/>
      <c r="AB387" s="214"/>
      <c r="AC387" s="214"/>
      <c r="AD387" s="214"/>
      <c r="AE387" s="214"/>
      <c r="AF387" s="214"/>
      <c r="AG387" s="214"/>
      <c r="AH387" s="214"/>
      <c r="AI387" s="214"/>
      <c r="AJ387" s="214"/>
      <c r="AK387" s="214"/>
      <c r="AL387" s="214"/>
      <c r="AM387" s="214"/>
      <c r="AN387" s="214"/>
      <c r="AO387" s="214"/>
      <c r="AP387" s="214"/>
      <c r="AQ387" s="214"/>
      <c r="AR387" s="214"/>
      <c r="AS387" s="214"/>
      <c r="AT387" s="214"/>
      <c r="AU387" s="214"/>
      <c r="AV387" s="214"/>
      <c r="AW387" s="214"/>
      <c r="AX387" s="214"/>
      <c r="AY387" s="214"/>
      <c r="AZ387" s="214"/>
      <c r="BA387" s="214"/>
      <c r="BB387" s="214"/>
      <c r="BC387" s="214"/>
      <c r="BD387" s="214"/>
      <c r="BE387" s="214"/>
      <c r="BF387" s="214"/>
      <c r="BG387" s="214"/>
      <c r="BH387" s="214"/>
      <c r="BI387" s="214"/>
      <c r="BJ387" s="214"/>
      <c r="BK387" s="214"/>
      <c r="BL387" s="214"/>
      <c r="BM387" s="214"/>
      <c r="BN387" s="214"/>
      <c r="BO387" s="214"/>
      <c r="BP387" s="214"/>
      <c r="BQ387" s="214"/>
      <c r="BR387" s="214"/>
      <c r="BS387" s="214"/>
      <c r="BT387" s="214"/>
      <c r="BU387" s="214"/>
      <c r="BV387" s="214"/>
      <c r="BW387" s="214"/>
      <c r="BX387" s="214"/>
      <c r="BY387" s="214"/>
      <c r="BZ387" s="214"/>
      <c r="CA387" s="214"/>
      <c r="CB387" s="214"/>
      <c r="CC387" s="214"/>
      <c r="CD387" s="214"/>
      <c r="CE387" s="214"/>
      <c r="CF387" s="214"/>
      <c r="CG387" s="214"/>
      <c r="CH387" s="214"/>
      <c r="CI387" s="214"/>
      <c r="CJ387" s="214"/>
      <c r="CK387" s="214"/>
      <c r="CL387" s="214"/>
      <c r="CM387" s="214"/>
      <c r="CN387" s="214"/>
      <c r="CO387" s="214"/>
      <c r="CP387" s="214"/>
      <c r="CQ387" s="214"/>
      <c r="CR387" s="214"/>
      <c r="CS387" s="214"/>
      <c r="CT387" s="214"/>
      <c r="CU387" s="214"/>
      <c r="CV387" s="214"/>
      <c r="CW387" s="214"/>
      <c r="CX387" s="214"/>
      <c r="CY387" s="214"/>
      <c r="CZ387" s="214"/>
      <c r="DA387" s="214"/>
      <c r="DB387" s="214"/>
      <c r="DC387" s="214"/>
      <c r="DD387" s="214"/>
      <c r="DE387" s="214"/>
      <c r="DF387" s="214"/>
      <c r="DG387" s="214"/>
      <c r="DH387" s="214"/>
      <c r="DI387" s="214"/>
      <c r="DJ387" s="214"/>
      <c r="DK387" s="214"/>
      <c r="DL387" s="214"/>
      <c r="DM387" s="214"/>
      <c r="DN387" s="214"/>
      <c r="DO387" s="214"/>
      <c r="DP387" s="214"/>
      <c r="DQ387" s="214"/>
      <c r="DR387" s="214"/>
      <c r="DS387" s="214"/>
      <c r="DT387" s="214"/>
      <c r="DU387" s="214"/>
      <c r="DV387" s="214"/>
      <c r="DW387" s="214"/>
      <c r="DX387" s="214"/>
      <c r="DY387" s="214"/>
      <c r="DZ387" s="214"/>
      <c r="EA387" s="214"/>
      <c r="EB387" s="214"/>
      <c r="EC387" s="214"/>
      <c r="ED387" s="214"/>
      <c r="EE387" s="214"/>
      <c r="EF387" s="214"/>
      <c r="EG387" s="214"/>
      <c r="EH387" s="214"/>
      <c r="EI387" s="214"/>
      <c r="EJ387" s="214"/>
      <c r="EK387" s="214"/>
      <c r="EL387" s="214"/>
      <c r="EM387" s="214"/>
      <c r="EN387" s="214"/>
      <c r="EO387" s="214"/>
      <c r="EP387" s="214"/>
      <c r="EQ387" s="214"/>
      <c r="ER387" s="214"/>
      <c r="ES387" s="214"/>
      <c r="ET387" s="214"/>
      <c r="EU387" s="214"/>
      <c r="EV387" s="214"/>
      <c r="EW387" s="214"/>
      <c r="EX387" s="214"/>
      <c r="EY387" s="214"/>
      <c r="EZ387" s="214"/>
      <c r="FA387" s="214"/>
      <c r="FB387" s="214"/>
      <c r="FC387" s="214"/>
      <c r="FD387" s="214"/>
      <c r="FE387" s="214"/>
      <c r="FF387" s="214"/>
      <c r="FG387" s="214"/>
      <c r="FH387" s="214"/>
      <c r="FI387" s="214"/>
      <c r="FJ387" s="214"/>
      <c r="FK387" s="214"/>
      <c r="FL387" s="214"/>
      <c r="FM387" s="214"/>
    </row>
    <row r="388" spans="2:169" x14ac:dyDescent="0.25">
      <c r="B388" s="214"/>
      <c r="C388" s="214"/>
      <c r="D388" s="214"/>
      <c r="E388" s="214"/>
      <c r="F388" s="214"/>
      <c r="G388" s="214"/>
      <c r="H388" s="214"/>
      <c r="I388" s="214"/>
      <c r="J388" s="214"/>
      <c r="K388" s="214"/>
      <c r="L388" s="214"/>
      <c r="M388" s="214"/>
      <c r="N388" s="214"/>
      <c r="O388" s="214"/>
      <c r="P388" s="214"/>
      <c r="Q388" s="214"/>
      <c r="R388" s="214"/>
      <c r="S388" s="214"/>
      <c r="T388" s="214"/>
      <c r="U388" s="214"/>
      <c r="V388" s="214"/>
      <c r="W388" s="214"/>
      <c r="X388" s="214"/>
      <c r="Y388" s="214"/>
      <c r="Z388" s="214"/>
      <c r="AA388" s="214"/>
      <c r="AB388" s="214"/>
      <c r="AC388" s="214"/>
      <c r="AD388" s="214"/>
      <c r="AE388" s="214"/>
      <c r="AF388" s="214"/>
      <c r="AG388" s="214"/>
      <c r="AH388" s="214"/>
      <c r="AI388" s="214"/>
      <c r="AJ388" s="214"/>
      <c r="AK388" s="214"/>
      <c r="AL388" s="214"/>
      <c r="AM388" s="214"/>
      <c r="AN388" s="214"/>
      <c r="AO388" s="214"/>
      <c r="AP388" s="214"/>
      <c r="AQ388" s="214"/>
      <c r="AR388" s="214"/>
      <c r="AS388" s="214"/>
      <c r="AT388" s="214"/>
      <c r="AU388" s="214"/>
      <c r="AV388" s="214"/>
      <c r="AW388" s="214"/>
      <c r="AX388" s="214"/>
      <c r="AY388" s="214"/>
      <c r="AZ388" s="214"/>
      <c r="BA388" s="214"/>
      <c r="BB388" s="214"/>
      <c r="BC388" s="214"/>
      <c r="BD388" s="214"/>
      <c r="BE388" s="214"/>
      <c r="BF388" s="214"/>
      <c r="BG388" s="214"/>
      <c r="BH388" s="214"/>
      <c r="BI388" s="214"/>
      <c r="BJ388" s="214"/>
      <c r="BK388" s="214"/>
      <c r="BL388" s="214"/>
      <c r="BM388" s="214"/>
      <c r="BN388" s="214"/>
      <c r="BO388" s="214"/>
      <c r="BP388" s="214"/>
      <c r="BQ388" s="214"/>
      <c r="BR388" s="214"/>
      <c r="BS388" s="214"/>
      <c r="BT388" s="214"/>
      <c r="BU388" s="214"/>
      <c r="BV388" s="214"/>
      <c r="BW388" s="214"/>
      <c r="BX388" s="214"/>
      <c r="BY388" s="214"/>
      <c r="BZ388" s="214"/>
      <c r="CA388" s="214"/>
      <c r="CB388" s="214"/>
      <c r="CC388" s="214"/>
      <c r="CD388" s="214"/>
      <c r="CE388" s="214"/>
      <c r="CF388" s="214"/>
      <c r="CG388" s="214"/>
      <c r="CH388" s="214"/>
      <c r="CI388" s="214"/>
      <c r="CJ388" s="214"/>
      <c r="CK388" s="214"/>
      <c r="CL388" s="214"/>
      <c r="CM388" s="214"/>
      <c r="CN388" s="214"/>
      <c r="CO388" s="214"/>
      <c r="CP388" s="214"/>
      <c r="CQ388" s="214"/>
      <c r="CR388" s="214"/>
      <c r="CS388" s="214"/>
      <c r="CT388" s="214"/>
      <c r="CU388" s="214"/>
      <c r="CV388" s="214"/>
      <c r="CW388" s="214"/>
      <c r="CX388" s="214"/>
      <c r="CY388" s="214"/>
      <c r="CZ388" s="214"/>
      <c r="DA388" s="214"/>
      <c r="DB388" s="214"/>
      <c r="DC388" s="214"/>
      <c r="DD388" s="214"/>
      <c r="DE388" s="214"/>
      <c r="DF388" s="214"/>
      <c r="DG388" s="214"/>
      <c r="DH388" s="214"/>
      <c r="DI388" s="214"/>
      <c r="DJ388" s="214"/>
      <c r="DK388" s="214"/>
      <c r="DL388" s="214"/>
      <c r="DM388" s="214"/>
      <c r="DN388" s="214"/>
      <c r="DO388" s="214"/>
      <c r="DP388" s="214"/>
      <c r="DQ388" s="214"/>
      <c r="DR388" s="214"/>
      <c r="DS388" s="214"/>
      <c r="DT388" s="214"/>
      <c r="DU388" s="214"/>
      <c r="DV388" s="214"/>
      <c r="DW388" s="214"/>
      <c r="DX388" s="214"/>
      <c r="DY388" s="214"/>
      <c r="DZ388" s="214"/>
      <c r="EA388" s="214"/>
      <c r="EB388" s="214"/>
      <c r="EC388" s="214"/>
      <c r="ED388" s="214"/>
      <c r="EE388" s="214"/>
      <c r="EF388" s="214"/>
      <c r="EG388" s="214"/>
      <c r="EH388" s="214"/>
      <c r="EI388" s="214"/>
      <c r="EJ388" s="214"/>
      <c r="EK388" s="214"/>
      <c r="EL388" s="214"/>
      <c r="EM388" s="214"/>
      <c r="EN388" s="214"/>
      <c r="EO388" s="214"/>
      <c r="EP388" s="214"/>
      <c r="EQ388" s="214"/>
      <c r="ER388" s="214"/>
      <c r="ES388" s="214"/>
      <c r="ET388" s="214"/>
      <c r="EU388" s="214"/>
      <c r="EV388" s="214"/>
      <c r="EW388" s="214"/>
      <c r="EX388" s="214"/>
      <c r="EY388" s="214"/>
      <c r="EZ388" s="214"/>
      <c r="FA388" s="214"/>
      <c r="FB388" s="214"/>
      <c r="FC388" s="214"/>
      <c r="FD388" s="214"/>
      <c r="FE388" s="214"/>
      <c r="FF388" s="214"/>
      <c r="FG388" s="214"/>
      <c r="FH388" s="214"/>
      <c r="FI388" s="214"/>
      <c r="FJ388" s="214"/>
      <c r="FK388" s="214"/>
      <c r="FL388" s="214"/>
      <c r="FM388" s="214"/>
    </row>
    <row r="389" spans="2:169" x14ac:dyDescent="0.25">
      <c r="B389" s="214"/>
      <c r="C389" s="214"/>
      <c r="D389" s="214"/>
      <c r="E389" s="214"/>
      <c r="F389" s="214"/>
      <c r="G389" s="214"/>
      <c r="H389" s="214"/>
      <c r="I389" s="214"/>
      <c r="J389" s="214"/>
      <c r="K389" s="214"/>
      <c r="L389" s="214"/>
      <c r="M389" s="214"/>
      <c r="N389" s="214"/>
      <c r="O389" s="214"/>
      <c r="P389" s="214"/>
      <c r="Q389" s="214"/>
      <c r="R389" s="214"/>
      <c r="S389" s="214"/>
      <c r="T389" s="214"/>
      <c r="U389" s="214"/>
      <c r="V389" s="214"/>
      <c r="W389" s="214"/>
      <c r="X389" s="214"/>
      <c r="Y389" s="214"/>
      <c r="Z389" s="214"/>
      <c r="AA389" s="214"/>
      <c r="AB389" s="214"/>
      <c r="AC389" s="214"/>
      <c r="AD389" s="214"/>
      <c r="AE389" s="214"/>
      <c r="AF389" s="214"/>
      <c r="AG389" s="214"/>
      <c r="AH389" s="214"/>
      <c r="AI389" s="214"/>
      <c r="AJ389" s="214"/>
      <c r="AK389" s="214"/>
      <c r="AL389" s="214"/>
      <c r="AM389" s="214"/>
      <c r="AN389" s="214"/>
      <c r="AO389" s="214"/>
      <c r="AP389" s="214"/>
      <c r="AQ389" s="214"/>
      <c r="AR389" s="214"/>
      <c r="AS389" s="214"/>
      <c r="AT389" s="214"/>
      <c r="AU389" s="214"/>
      <c r="AV389" s="214"/>
      <c r="AW389" s="214"/>
      <c r="AX389" s="214"/>
      <c r="AY389" s="214"/>
      <c r="AZ389" s="214"/>
      <c r="BA389" s="214"/>
      <c r="BB389" s="214"/>
      <c r="BC389" s="214"/>
      <c r="BD389" s="214"/>
      <c r="BE389" s="214"/>
      <c r="BF389" s="214"/>
      <c r="BG389" s="214"/>
      <c r="BH389" s="214"/>
      <c r="BI389" s="214"/>
      <c r="BJ389" s="214"/>
      <c r="BK389" s="214"/>
      <c r="BL389" s="214"/>
      <c r="BM389" s="214"/>
      <c r="BN389" s="214"/>
      <c r="BO389" s="214"/>
      <c r="BP389" s="214"/>
      <c r="BQ389" s="214"/>
      <c r="BR389" s="214"/>
      <c r="BS389" s="214"/>
      <c r="BT389" s="214"/>
      <c r="BU389" s="214"/>
      <c r="BV389" s="214"/>
      <c r="BW389" s="214"/>
      <c r="BX389" s="214"/>
      <c r="BY389" s="214"/>
      <c r="BZ389" s="214"/>
      <c r="CA389" s="214"/>
      <c r="CB389" s="214"/>
      <c r="CC389" s="214"/>
      <c r="CD389" s="214"/>
      <c r="CE389" s="214"/>
      <c r="CF389" s="214"/>
      <c r="CG389" s="214"/>
      <c r="CH389" s="214"/>
      <c r="CI389" s="214"/>
      <c r="CJ389" s="214"/>
      <c r="CK389" s="214"/>
      <c r="CL389" s="214"/>
      <c r="CM389" s="214"/>
      <c r="CN389" s="214"/>
      <c r="CO389" s="214"/>
      <c r="CP389" s="214"/>
      <c r="CQ389" s="214"/>
      <c r="CR389" s="214"/>
      <c r="CS389" s="214"/>
      <c r="CT389" s="214"/>
      <c r="CU389" s="214"/>
      <c r="CV389" s="214"/>
      <c r="CW389" s="214"/>
      <c r="CX389" s="214"/>
      <c r="CY389" s="214"/>
      <c r="CZ389" s="214"/>
      <c r="DA389" s="214"/>
      <c r="DB389" s="214"/>
      <c r="DC389" s="214"/>
      <c r="DD389" s="214"/>
      <c r="DE389" s="214"/>
      <c r="DF389" s="214"/>
      <c r="DG389" s="214"/>
      <c r="DH389" s="214"/>
      <c r="DI389" s="214"/>
      <c r="DJ389" s="214"/>
      <c r="DK389" s="214"/>
      <c r="DL389" s="214"/>
      <c r="DM389" s="214"/>
      <c r="DN389" s="214"/>
      <c r="DO389" s="214"/>
      <c r="DP389" s="214"/>
      <c r="DQ389" s="214"/>
      <c r="DR389" s="214"/>
      <c r="DS389" s="214"/>
      <c r="DT389" s="214"/>
      <c r="DU389" s="214"/>
      <c r="DV389" s="214"/>
      <c r="DW389" s="214"/>
      <c r="DX389" s="214"/>
      <c r="DY389" s="214"/>
      <c r="DZ389" s="214"/>
      <c r="EA389" s="214"/>
      <c r="EB389" s="214"/>
      <c r="EC389" s="214"/>
      <c r="ED389" s="214"/>
      <c r="EE389" s="214"/>
      <c r="EF389" s="214"/>
      <c r="EG389" s="214"/>
      <c r="EH389" s="214"/>
      <c r="EI389" s="214"/>
      <c r="EJ389" s="214"/>
      <c r="EK389" s="214"/>
      <c r="EL389" s="214"/>
      <c r="EM389" s="214"/>
      <c r="EN389" s="214"/>
      <c r="EO389" s="214"/>
      <c r="EP389" s="214"/>
      <c r="EQ389" s="214"/>
      <c r="ER389" s="214"/>
      <c r="ES389" s="214"/>
      <c r="ET389" s="214"/>
      <c r="EU389" s="214"/>
      <c r="EV389" s="214"/>
      <c r="EW389" s="214"/>
      <c r="EX389" s="214"/>
      <c r="EY389" s="214"/>
      <c r="EZ389" s="214"/>
      <c r="FA389" s="214"/>
      <c r="FB389" s="214"/>
      <c r="FC389" s="214"/>
      <c r="FD389" s="214"/>
      <c r="FE389" s="214"/>
      <c r="FF389" s="214"/>
      <c r="FG389" s="214"/>
      <c r="FH389" s="214"/>
      <c r="FI389" s="214"/>
      <c r="FJ389" s="214"/>
      <c r="FK389" s="214"/>
      <c r="FL389" s="214"/>
      <c r="FM389" s="214"/>
    </row>
    <row r="390" spans="2:169" x14ac:dyDescent="0.25">
      <c r="B390" s="214"/>
      <c r="C390" s="214"/>
      <c r="D390" s="214"/>
      <c r="E390" s="214"/>
      <c r="F390" s="214"/>
      <c r="G390" s="214"/>
      <c r="H390" s="214"/>
      <c r="I390" s="214"/>
      <c r="J390" s="214"/>
      <c r="K390" s="214"/>
      <c r="L390" s="214"/>
      <c r="M390" s="214"/>
      <c r="N390" s="214"/>
      <c r="O390" s="214"/>
      <c r="P390" s="214"/>
      <c r="Q390" s="214"/>
      <c r="R390" s="214"/>
      <c r="S390" s="214"/>
      <c r="T390" s="214"/>
      <c r="U390" s="214"/>
      <c r="V390" s="214"/>
      <c r="W390" s="214"/>
      <c r="X390" s="214"/>
      <c r="Y390" s="214"/>
      <c r="Z390" s="214"/>
      <c r="AA390" s="214"/>
      <c r="AB390" s="214"/>
      <c r="AC390" s="214"/>
      <c r="AD390" s="214"/>
      <c r="AE390" s="214"/>
      <c r="AF390" s="214"/>
      <c r="AG390" s="214"/>
      <c r="AH390" s="214"/>
      <c r="AI390" s="214"/>
      <c r="AJ390" s="214"/>
      <c r="AK390" s="214"/>
      <c r="AL390" s="214"/>
      <c r="AM390" s="214"/>
      <c r="AN390" s="214"/>
      <c r="AO390" s="214"/>
      <c r="AP390" s="214"/>
      <c r="AQ390" s="214"/>
      <c r="AR390" s="214"/>
      <c r="AS390" s="214"/>
      <c r="AT390" s="214"/>
      <c r="AU390" s="214"/>
      <c r="AV390" s="214"/>
      <c r="AW390" s="214"/>
      <c r="AX390" s="214"/>
      <c r="AY390" s="214"/>
      <c r="AZ390" s="214"/>
      <c r="BA390" s="214"/>
      <c r="BB390" s="214"/>
      <c r="BC390" s="214"/>
      <c r="BD390" s="214"/>
      <c r="BE390" s="214"/>
      <c r="BF390" s="214"/>
      <c r="BG390" s="214"/>
      <c r="BH390" s="214"/>
      <c r="BI390" s="214"/>
      <c r="BJ390" s="214"/>
      <c r="BK390" s="214"/>
      <c r="BL390" s="214"/>
      <c r="BM390" s="214"/>
      <c r="BN390" s="214"/>
      <c r="BO390" s="214"/>
      <c r="BP390" s="214"/>
      <c r="BQ390" s="214"/>
      <c r="BR390" s="214"/>
      <c r="BS390" s="214"/>
      <c r="BT390" s="214"/>
      <c r="BU390" s="214"/>
      <c r="BV390" s="214"/>
      <c r="BW390" s="214"/>
      <c r="BX390" s="214"/>
      <c r="BY390" s="214"/>
      <c r="BZ390" s="214"/>
      <c r="CA390" s="214"/>
      <c r="CB390" s="214"/>
      <c r="CC390" s="214"/>
      <c r="CD390" s="214"/>
      <c r="CE390" s="214"/>
      <c r="CF390" s="214"/>
      <c r="CG390" s="214"/>
      <c r="CH390" s="214"/>
      <c r="CI390" s="214"/>
      <c r="CJ390" s="214"/>
      <c r="CK390" s="214"/>
      <c r="CL390" s="214"/>
      <c r="CM390" s="214"/>
      <c r="CN390" s="214"/>
      <c r="CO390" s="214"/>
      <c r="CP390" s="214"/>
      <c r="CQ390" s="214"/>
      <c r="CR390" s="214"/>
      <c r="CS390" s="214"/>
      <c r="CT390" s="214"/>
      <c r="CU390" s="214"/>
      <c r="CV390" s="214"/>
      <c r="CW390" s="214"/>
      <c r="CX390" s="214"/>
      <c r="CY390" s="214"/>
      <c r="CZ390" s="214"/>
      <c r="DA390" s="214"/>
      <c r="DB390" s="214"/>
      <c r="DC390" s="214"/>
      <c r="DD390" s="214"/>
      <c r="DE390" s="214"/>
      <c r="DF390" s="214"/>
      <c r="DG390" s="214"/>
      <c r="DH390" s="214"/>
      <c r="DI390" s="214"/>
      <c r="DJ390" s="214"/>
      <c r="DK390" s="214"/>
      <c r="DL390" s="214"/>
      <c r="DM390" s="214"/>
      <c r="DN390" s="214"/>
      <c r="DO390" s="214"/>
      <c r="DP390" s="214"/>
      <c r="DQ390" s="214"/>
      <c r="DR390" s="214"/>
      <c r="DS390" s="214"/>
      <c r="DT390" s="214"/>
      <c r="DU390" s="214"/>
      <c r="DV390" s="214"/>
      <c r="DW390" s="214"/>
      <c r="DX390" s="214"/>
      <c r="DY390" s="214"/>
      <c r="DZ390" s="214"/>
      <c r="EA390" s="214"/>
      <c r="EB390" s="214"/>
      <c r="EC390" s="214"/>
      <c r="ED390" s="214"/>
      <c r="EE390" s="214"/>
      <c r="EF390" s="214"/>
      <c r="EG390" s="214"/>
      <c r="EH390" s="214"/>
      <c r="EI390" s="214"/>
      <c r="EJ390" s="214"/>
      <c r="EK390" s="214"/>
      <c r="EL390" s="214"/>
      <c r="EM390" s="214"/>
      <c r="EN390" s="214"/>
      <c r="EO390" s="214"/>
      <c r="EP390" s="214"/>
      <c r="EQ390" s="214"/>
      <c r="ER390" s="214"/>
      <c r="ES390" s="214"/>
      <c r="ET390" s="214"/>
      <c r="EU390" s="214"/>
      <c r="EV390" s="214"/>
      <c r="EW390" s="214"/>
      <c r="EX390" s="214"/>
      <c r="EY390" s="214"/>
      <c r="EZ390" s="214"/>
      <c r="FA390" s="214"/>
      <c r="FB390" s="214"/>
      <c r="FC390" s="214"/>
      <c r="FD390" s="214"/>
      <c r="FE390" s="214"/>
      <c r="FF390" s="214"/>
      <c r="FG390" s="214"/>
      <c r="FH390" s="214"/>
      <c r="FI390" s="214"/>
      <c r="FJ390" s="214"/>
      <c r="FK390" s="214"/>
      <c r="FL390" s="214"/>
      <c r="FM390" s="214"/>
    </row>
    <row r="391" spans="2:169" x14ac:dyDescent="0.25">
      <c r="B391" s="214"/>
      <c r="C391" s="214"/>
      <c r="D391" s="214"/>
      <c r="E391" s="214"/>
      <c r="F391" s="214"/>
      <c r="G391" s="214"/>
      <c r="H391" s="214"/>
      <c r="I391" s="214"/>
      <c r="J391" s="214"/>
      <c r="K391" s="214"/>
      <c r="L391" s="214"/>
      <c r="M391" s="214"/>
      <c r="N391" s="214"/>
      <c r="O391" s="214"/>
      <c r="P391" s="214"/>
      <c r="Q391" s="214"/>
      <c r="R391" s="214"/>
      <c r="S391" s="214"/>
      <c r="T391" s="214"/>
      <c r="U391" s="214"/>
      <c r="V391" s="214"/>
      <c r="W391" s="214"/>
      <c r="X391" s="214"/>
      <c r="Y391" s="214"/>
      <c r="Z391" s="214"/>
      <c r="AA391" s="214"/>
      <c r="AB391" s="214"/>
      <c r="AC391" s="214"/>
      <c r="AD391" s="214"/>
      <c r="AE391" s="214"/>
      <c r="AF391" s="214"/>
      <c r="AG391" s="214"/>
      <c r="AH391" s="214"/>
      <c r="AI391" s="214"/>
      <c r="AJ391" s="214"/>
      <c r="AK391" s="214"/>
      <c r="AL391" s="214"/>
      <c r="AM391" s="214"/>
      <c r="AN391" s="214"/>
      <c r="AO391" s="214"/>
      <c r="AP391" s="214"/>
      <c r="AQ391" s="214"/>
      <c r="AR391" s="214"/>
      <c r="AS391" s="214"/>
      <c r="AT391" s="214"/>
      <c r="AU391" s="214"/>
      <c r="AV391" s="214"/>
      <c r="AW391" s="214"/>
      <c r="AX391" s="214"/>
      <c r="AY391" s="214"/>
      <c r="AZ391" s="214"/>
      <c r="BA391" s="214"/>
      <c r="BB391" s="214"/>
      <c r="BC391" s="214"/>
      <c r="BD391" s="214"/>
      <c r="BE391" s="214"/>
      <c r="BF391" s="214"/>
      <c r="BG391" s="214"/>
      <c r="BH391" s="214"/>
      <c r="BI391" s="214"/>
      <c r="BJ391" s="214"/>
      <c r="BK391" s="214"/>
      <c r="BL391" s="214"/>
      <c r="BM391" s="214"/>
      <c r="BN391" s="214"/>
      <c r="BO391" s="214"/>
      <c r="BP391" s="214"/>
      <c r="BQ391" s="214"/>
      <c r="BR391" s="214"/>
      <c r="BS391" s="214"/>
      <c r="BT391" s="214"/>
      <c r="BU391" s="214"/>
      <c r="BV391" s="214"/>
      <c r="BW391" s="214"/>
      <c r="BX391" s="214"/>
      <c r="BY391" s="214"/>
      <c r="BZ391" s="214"/>
      <c r="CA391" s="214"/>
      <c r="CB391" s="214"/>
      <c r="CC391" s="214"/>
      <c r="CD391" s="214"/>
      <c r="CE391" s="214"/>
      <c r="CF391" s="214"/>
      <c r="CG391" s="214"/>
      <c r="CH391" s="214"/>
      <c r="CI391" s="214"/>
      <c r="CJ391" s="214"/>
      <c r="CK391" s="214"/>
      <c r="CL391" s="214"/>
      <c r="CM391" s="214"/>
      <c r="CN391" s="214"/>
      <c r="CO391" s="214"/>
      <c r="CP391" s="214"/>
      <c r="CQ391" s="214"/>
      <c r="CR391" s="214"/>
      <c r="CS391" s="214"/>
      <c r="CT391" s="214"/>
      <c r="CU391" s="214"/>
      <c r="CV391" s="214"/>
      <c r="CW391" s="214"/>
      <c r="CX391" s="214"/>
      <c r="CY391" s="214"/>
      <c r="CZ391" s="214"/>
      <c r="DA391" s="214"/>
      <c r="DB391" s="214"/>
      <c r="DC391" s="214"/>
      <c r="DD391" s="214"/>
      <c r="DE391" s="214"/>
      <c r="DF391" s="214"/>
      <c r="DG391" s="214"/>
      <c r="DH391" s="214"/>
      <c r="DI391" s="214"/>
      <c r="DJ391" s="214"/>
      <c r="DK391" s="214"/>
      <c r="DL391" s="214"/>
      <c r="DM391" s="214"/>
      <c r="DN391" s="214"/>
      <c r="DO391" s="214"/>
      <c r="DP391" s="214"/>
      <c r="DQ391" s="214"/>
      <c r="DR391" s="214"/>
      <c r="DS391" s="214"/>
      <c r="DT391" s="214"/>
      <c r="DU391" s="214"/>
      <c r="DV391" s="214"/>
      <c r="DW391" s="214"/>
      <c r="DX391" s="214"/>
      <c r="DY391" s="214"/>
      <c r="DZ391" s="214"/>
      <c r="EA391" s="214"/>
      <c r="EB391" s="214"/>
      <c r="EC391" s="214"/>
      <c r="ED391" s="214"/>
      <c r="EE391" s="214"/>
      <c r="EF391" s="214"/>
      <c r="EG391" s="214"/>
      <c r="EH391" s="214"/>
      <c r="EI391" s="214"/>
      <c r="EJ391" s="214"/>
      <c r="EK391" s="214"/>
      <c r="EL391" s="214"/>
      <c r="EM391" s="214"/>
      <c r="EN391" s="214"/>
      <c r="EO391" s="214"/>
      <c r="EP391" s="214"/>
      <c r="EQ391" s="214"/>
      <c r="ER391" s="214"/>
      <c r="ES391" s="214"/>
      <c r="ET391" s="214"/>
      <c r="EU391" s="214"/>
      <c r="EV391" s="214"/>
      <c r="EW391" s="214"/>
      <c r="EX391" s="214"/>
      <c r="EY391" s="214"/>
      <c r="EZ391" s="214"/>
      <c r="FA391" s="214"/>
      <c r="FB391" s="214"/>
      <c r="FC391" s="214"/>
      <c r="FD391" s="214"/>
      <c r="FE391" s="214"/>
      <c r="FF391" s="214"/>
      <c r="FG391" s="214"/>
      <c r="FH391" s="214"/>
      <c r="FI391" s="214"/>
      <c r="FJ391" s="214"/>
      <c r="FK391" s="214"/>
      <c r="FL391" s="214"/>
      <c r="FM391" s="214"/>
    </row>
    <row r="392" spans="2:169" x14ac:dyDescent="0.25">
      <c r="B392" s="214"/>
      <c r="C392" s="214"/>
      <c r="D392" s="214"/>
      <c r="E392" s="214"/>
      <c r="F392" s="214"/>
      <c r="G392" s="214"/>
      <c r="H392" s="214"/>
      <c r="I392" s="214"/>
      <c r="J392" s="214"/>
      <c r="K392" s="214"/>
      <c r="L392" s="214"/>
      <c r="M392" s="214"/>
      <c r="N392" s="214"/>
      <c r="O392" s="214"/>
      <c r="P392" s="214"/>
      <c r="Q392" s="214"/>
      <c r="R392" s="214"/>
      <c r="S392" s="214"/>
      <c r="T392" s="214"/>
      <c r="U392" s="214"/>
      <c r="V392" s="214"/>
      <c r="W392" s="214"/>
      <c r="X392" s="214"/>
      <c r="Y392" s="214"/>
      <c r="Z392" s="214"/>
      <c r="AA392" s="214"/>
      <c r="AB392" s="214"/>
      <c r="AC392" s="214"/>
      <c r="AD392" s="214"/>
      <c r="AE392" s="214"/>
      <c r="AF392" s="214"/>
      <c r="AG392" s="214"/>
      <c r="AH392" s="214"/>
      <c r="AI392" s="214"/>
      <c r="AJ392" s="214"/>
      <c r="AK392" s="214"/>
      <c r="AL392" s="214"/>
      <c r="AM392" s="214"/>
      <c r="AN392" s="214"/>
      <c r="AO392" s="214"/>
      <c r="AP392" s="214"/>
      <c r="AQ392" s="214"/>
      <c r="AR392" s="214"/>
      <c r="AS392" s="214"/>
      <c r="AT392" s="214"/>
      <c r="AU392" s="214"/>
      <c r="AV392" s="214"/>
      <c r="AW392" s="214"/>
      <c r="AX392" s="214"/>
      <c r="AY392" s="214"/>
      <c r="AZ392" s="214"/>
      <c r="BA392" s="214"/>
      <c r="BB392" s="214"/>
      <c r="BC392" s="214"/>
      <c r="BD392" s="214"/>
      <c r="BE392" s="214"/>
      <c r="BF392" s="214"/>
      <c r="BG392" s="214"/>
      <c r="BH392" s="214"/>
      <c r="BI392" s="214"/>
      <c r="BJ392" s="214"/>
      <c r="BK392" s="214"/>
      <c r="BL392" s="214"/>
      <c r="BM392" s="214"/>
      <c r="BN392" s="214"/>
      <c r="BO392" s="214"/>
      <c r="BP392" s="214"/>
      <c r="BQ392" s="214"/>
      <c r="BR392" s="214"/>
      <c r="BS392" s="214"/>
      <c r="BT392" s="214"/>
      <c r="BU392" s="214"/>
      <c r="BV392" s="214"/>
      <c r="BW392" s="214"/>
      <c r="BX392" s="214"/>
      <c r="BY392" s="214"/>
      <c r="BZ392" s="214"/>
      <c r="CA392" s="214"/>
      <c r="CB392" s="214"/>
      <c r="CC392" s="214"/>
      <c r="CD392" s="214"/>
      <c r="CE392" s="214"/>
      <c r="CF392" s="214"/>
      <c r="CG392" s="214"/>
      <c r="CH392" s="214"/>
      <c r="CI392" s="214"/>
      <c r="CJ392" s="214"/>
      <c r="CK392" s="214"/>
      <c r="CL392" s="214"/>
      <c r="CM392" s="214"/>
      <c r="CN392" s="214"/>
      <c r="CO392" s="214"/>
      <c r="CP392" s="214"/>
      <c r="CQ392" s="214"/>
      <c r="CR392" s="214"/>
      <c r="CS392" s="214"/>
      <c r="CT392" s="214"/>
      <c r="CU392" s="214"/>
      <c r="CV392" s="214"/>
      <c r="CW392" s="214"/>
      <c r="CX392" s="214"/>
      <c r="CY392" s="214"/>
      <c r="CZ392" s="214"/>
      <c r="DA392" s="214"/>
      <c r="DB392" s="214"/>
      <c r="DC392" s="214"/>
      <c r="DD392" s="214"/>
      <c r="DE392" s="214"/>
      <c r="DF392" s="214"/>
      <c r="DG392" s="214"/>
      <c r="DH392" s="214"/>
      <c r="DI392" s="214"/>
      <c r="DJ392" s="214"/>
      <c r="DK392" s="214"/>
      <c r="DL392" s="214"/>
      <c r="DM392" s="214"/>
      <c r="DN392" s="214"/>
      <c r="DO392" s="214"/>
      <c r="DP392" s="214"/>
      <c r="DQ392" s="214"/>
      <c r="DR392" s="214"/>
      <c r="DS392" s="214"/>
      <c r="DT392" s="214"/>
      <c r="DU392" s="214"/>
      <c r="DV392" s="214"/>
      <c r="DW392" s="214"/>
      <c r="DX392" s="214"/>
      <c r="DY392" s="214"/>
      <c r="DZ392" s="214"/>
      <c r="EA392" s="214"/>
      <c r="EB392" s="214"/>
      <c r="EC392" s="214"/>
      <c r="ED392" s="214"/>
      <c r="EE392" s="214"/>
      <c r="EF392" s="214"/>
      <c r="EG392" s="214"/>
      <c r="EH392" s="214"/>
      <c r="EI392" s="214"/>
      <c r="EJ392" s="214"/>
      <c r="EK392" s="214"/>
      <c r="EL392" s="214"/>
      <c r="EM392" s="214"/>
      <c r="EN392" s="214"/>
      <c r="EO392" s="214"/>
      <c r="EP392" s="214"/>
      <c r="EQ392" s="214"/>
      <c r="ER392" s="214"/>
      <c r="ES392" s="214"/>
      <c r="ET392" s="214"/>
      <c r="EU392" s="214"/>
      <c r="EV392" s="214"/>
      <c r="EW392" s="214"/>
      <c r="EX392" s="214"/>
      <c r="EY392" s="214"/>
      <c r="EZ392" s="214"/>
      <c r="FA392" s="214"/>
      <c r="FB392" s="214"/>
      <c r="FC392" s="214"/>
      <c r="FD392" s="214"/>
      <c r="FE392" s="214"/>
      <c r="FF392" s="214"/>
      <c r="FG392" s="214"/>
      <c r="FH392" s="214"/>
      <c r="FI392" s="214"/>
      <c r="FJ392" s="214"/>
      <c r="FK392" s="214"/>
      <c r="FL392" s="214"/>
      <c r="FM392" s="214"/>
    </row>
    <row r="393" spans="2:169" x14ac:dyDescent="0.25">
      <c r="B393" s="214"/>
      <c r="C393" s="214"/>
      <c r="D393" s="214"/>
      <c r="E393" s="214"/>
      <c r="F393" s="214"/>
      <c r="G393" s="214"/>
      <c r="H393" s="214"/>
      <c r="I393" s="214"/>
      <c r="J393" s="214"/>
      <c r="K393" s="214"/>
      <c r="L393" s="214"/>
      <c r="M393" s="214"/>
      <c r="N393" s="214"/>
      <c r="O393" s="214"/>
      <c r="P393" s="214"/>
      <c r="Q393" s="214"/>
      <c r="R393" s="214"/>
      <c r="S393" s="214"/>
      <c r="T393" s="214"/>
      <c r="U393" s="214"/>
      <c r="V393" s="214"/>
      <c r="W393" s="214"/>
      <c r="X393" s="214"/>
      <c r="Y393" s="214"/>
      <c r="Z393" s="214"/>
      <c r="AA393" s="214"/>
      <c r="AB393" s="214"/>
      <c r="AC393" s="214"/>
      <c r="AD393" s="214"/>
      <c r="AE393" s="214"/>
      <c r="AF393" s="214"/>
      <c r="AG393" s="214"/>
      <c r="AH393" s="214"/>
      <c r="AI393" s="214"/>
      <c r="AJ393" s="214"/>
      <c r="AK393" s="214"/>
      <c r="AL393" s="214"/>
      <c r="AM393" s="214"/>
      <c r="AN393" s="214"/>
      <c r="AO393" s="214"/>
      <c r="AP393" s="214"/>
      <c r="AQ393" s="214"/>
      <c r="AR393" s="214"/>
      <c r="AS393" s="214"/>
      <c r="AT393" s="214"/>
      <c r="AU393" s="214"/>
      <c r="AV393" s="214"/>
      <c r="AW393" s="214"/>
      <c r="AX393" s="214"/>
      <c r="AY393" s="214"/>
      <c r="AZ393" s="214"/>
      <c r="BA393" s="214"/>
      <c r="BB393" s="214"/>
      <c r="BC393" s="214"/>
      <c r="BD393" s="214"/>
      <c r="BE393" s="214"/>
      <c r="BF393" s="214"/>
      <c r="BG393" s="214"/>
      <c r="BH393" s="214"/>
      <c r="BI393" s="214"/>
      <c r="BJ393" s="214"/>
      <c r="BK393" s="214"/>
      <c r="BL393" s="214"/>
      <c r="BM393" s="214"/>
      <c r="BN393" s="214"/>
      <c r="BO393" s="214"/>
      <c r="BP393" s="214"/>
      <c r="BQ393" s="214"/>
      <c r="BR393" s="214"/>
      <c r="BS393" s="214"/>
      <c r="BT393" s="214"/>
      <c r="BU393" s="214"/>
      <c r="BV393" s="214"/>
      <c r="BW393" s="214"/>
      <c r="BX393" s="214"/>
      <c r="BY393" s="214"/>
      <c r="BZ393" s="214"/>
      <c r="CA393" s="214"/>
      <c r="CB393" s="214"/>
      <c r="CC393" s="214"/>
      <c r="CD393" s="214"/>
      <c r="CE393" s="214"/>
      <c r="CF393" s="214"/>
      <c r="CG393" s="214"/>
      <c r="CH393" s="214"/>
      <c r="CI393" s="214"/>
      <c r="CJ393" s="214"/>
      <c r="CK393" s="214"/>
      <c r="CL393" s="214"/>
      <c r="CM393" s="214"/>
      <c r="CN393" s="214"/>
      <c r="CO393" s="214"/>
      <c r="CP393" s="214"/>
      <c r="CQ393" s="214"/>
      <c r="CR393" s="214"/>
      <c r="CS393" s="214"/>
      <c r="CT393" s="214"/>
      <c r="CU393" s="214"/>
      <c r="CV393" s="214"/>
      <c r="CW393" s="214"/>
      <c r="CX393" s="214"/>
      <c r="CY393" s="214"/>
      <c r="CZ393" s="214"/>
      <c r="DA393" s="214"/>
      <c r="DB393" s="214"/>
      <c r="DC393" s="214"/>
      <c r="DD393" s="214"/>
      <c r="DE393" s="214"/>
      <c r="DF393" s="214"/>
      <c r="DG393" s="214"/>
      <c r="DH393" s="214"/>
      <c r="DI393" s="214"/>
      <c r="DJ393" s="214"/>
      <c r="DK393" s="214"/>
      <c r="DL393" s="214"/>
      <c r="DM393" s="214"/>
      <c r="DN393" s="214"/>
      <c r="DO393" s="214"/>
      <c r="DP393" s="214"/>
      <c r="DQ393" s="214"/>
      <c r="DR393" s="214"/>
      <c r="DS393" s="214"/>
      <c r="DT393" s="214"/>
      <c r="DU393" s="214"/>
      <c r="DV393" s="214"/>
      <c r="DW393" s="214"/>
      <c r="DX393" s="214"/>
      <c r="DY393" s="214"/>
      <c r="DZ393" s="214"/>
      <c r="EA393" s="214"/>
      <c r="EB393" s="214"/>
      <c r="EC393" s="214"/>
      <c r="ED393" s="214"/>
      <c r="EE393" s="214"/>
      <c r="EF393" s="214"/>
      <c r="EG393" s="214"/>
      <c r="EH393" s="214"/>
      <c r="EI393" s="214"/>
      <c r="EJ393" s="214"/>
      <c r="EK393" s="214"/>
      <c r="EL393" s="214"/>
      <c r="EM393" s="214"/>
      <c r="EN393" s="214"/>
      <c r="EO393" s="214"/>
      <c r="EP393" s="214"/>
      <c r="EQ393" s="214"/>
      <c r="ER393" s="214"/>
      <c r="ES393" s="214"/>
      <c r="ET393" s="214"/>
      <c r="EU393" s="214"/>
      <c r="EV393" s="214"/>
      <c r="EW393" s="214"/>
      <c r="EX393" s="214"/>
      <c r="EY393" s="214"/>
      <c r="EZ393" s="214"/>
      <c r="FA393" s="214"/>
      <c r="FB393" s="214"/>
      <c r="FC393" s="214"/>
      <c r="FD393" s="214"/>
      <c r="FE393" s="214"/>
      <c r="FF393" s="214"/>
      <c r="FG393" s="214"/>
      <c r="FH393" s="214"/>
      <c r="FI393" s="214"/>
      <c r="FJ393" s="214"/>
      <c r="FK393" s="214"/>
      <c r="FL393" s="214"/>
      <c r="FM393" s="214"/>
    </row>
    <row r="394" spans="2:169" x14ac:dyDescent="0.25">
      <c r="B394" s="214"/>
      <c r="C394" s="214"/>
      <c r="D394" s="214"/>
      <c r="E394" s="214"/>
      <c r="F394" s="214"/>
      <c r="G394" s="214"/>
      <c r="H394" s="214"/>
      <c r="I394" s="214"/>
      <c r="J394" s="214"/>
      <c r="K394" s="214"/>
      <c r="L394" s="214"/>
      <c r="M394" s="214"/>
      <c r="N394" s="214"/>
      <c r="O394" s="214"/>
      <c r="P394" s="214"/>
      <c r="Q394" s="214"/>
      <c r="R394" s="214"/>
      <c r="S394" s="214"/>
      <c r="T394" s="214"/>
      <c r="U394" s="214"/>
      <c r="V394" s="214"/>
      <c r="W394" s="214"/>
      <c r="X394" s="214"/>
      <c r="Y394" s="214"/>
      <c r="Z394" s="214"/>
      <c r="AA394" s="214"/>
      <c r="AB394" s="214"/>
      <c r="AC394" s="214"/>
      <c r="AD394" s="214"/>
      <c r="AE394" s="214"/>
      <c r="AF394" s="214"/>
      <c r="AG394" s="214"/>
      <c r="AH394" s="214"/>
      <c r="AI394" s="214"/>
      <c r="AJ394" s="214"/>
      <c r="AK394" s="214"/>
      <c r="AL394" s="214"/>
      <c r="AM394" s="214"/>
      <c r="AN394" s="214"/>
      <c r="AO394" s="214"/>
      <c r="AP394" s="214"/>
      <c r="AQ394" s="214"/>
      <c r="AR394" s="214"/>
      <c r="AS394" s="214"/>
      <c r="AT394" s="214"/>
      <c r="AU394" s="214"/>
      <c r="AV394" s="214"/>
      <c r="AW394" s="214"/>
      <c r="AX394" s="214"/>
      <c r="AY394" s="214"/>
      <c r="AZ394" s="214"/>
      <c r="BA394" s="214"/>
      <c r="BB394" s="214"/>
      <c r="BC394" s="214"/>
      <c r="BD394" s="214"/>
      <c r="BE394" s="214"/>
      <c r="BF394" s="214"/>
      <c r="BG394" s="214"/>
      <c r="BH394" s="214"/>
      <c r="BI394" s="214"/>
      <c r="BJ394" s="214"/>
      <c r="BK394" s="214"/>
      <c r="BL394" s="214"/>
      <c r="BM394" s="214"/>
      <c r="BN394" s="214"/>
      <c r="BO394" s="214"/>
      <c r="BP394" s="214"/>
      <c r="BQ394" s="214"/>
      <c r="BR394" s="214"/>
      <c r="BS394" s="214"/>
      <c r="BT394" s="214"/>
      <c r="BU394" s="214"/>
      <c r="BV394" s="214"/>
      <c r="BW394" s="214"/>
      <c r="BX394" s="214"/>
      <c r="BY394" s="214"/>
      <c r="BZ394" s="214"/>
      <c r="CA394" s="214"/>
      <c r="CB394" s="214"/>
      <c r="CC394" s="214"/>
      <c r="CD394" s="214"/>
      <c r="CE394" s="214"/>
      <c r="CF394" s="214"/>
      <c r="CG394" s="214"/>
      <c r="CH394" s="214"/>
      <c r="CI394" s="214"/>
      <c r="CJ394" s="214"/>
      <c r="CK394" s="214"/>
      <c r="CL394" s="214"/>
      <c r="CM394" s="214"/>
      <c r="CN394" s="214"/>
      <c r="CO394" s="214"/>
      <c r="CP394" s="214"/>
      <c r="CQ394" s="214"/>
      <c r="CR394" s="214"/>
      <c r="CS394" s="214"/>
      <c r="CT394" s="214"/>
      <c r="CU394" s="214"/>
      <c r="CV394" s="214"/>
      <c r="CW394" s="214"/>
      <c r="CX394" s="214"/>
      <c r="CY394" s="214"/>
      <c r="CZ394" s="214"/>
      <c r="DA394" s="214"/>
      <c r="DB394" s="214"/>
      <c r="DC394" s="214"/>
      <c r="DD394" s="214"/>
      <c r="DE394" s="214"/>
      <c r="DF394" s="214"/>
      <c r="DG394" s="214"/>
      <c r="DH394" s="214"/>
      <c r="DI394" s="214"/>
      <c r="DJ394" s="214"/>
      <c r="DK394" s="214"/>
      <c r="DL394" s="214"/>
      <c r="DM394" s="214"/>
      <c r="DN394" s="214"/>
      <c r="DO394" s="214"/>
      <c r="DP394" s="214"/>
      <c r="DQ394" s="214"/>
      <c r="DR394" s="214"/>
      <c r="DS394" s="214"/>
      <c r="DT394" s="214"/>
      <c r="DU394" s="214"/>
      <c r="DV394" s="214"/>
      <c r="DW394" s="214"/>
      <c r="DX394" s="214"/>
      <c r="DY394" s="214"/>
      <c r="DZ394" s="214"/>
      <c r="EA394" s="214"/>
      <c r="EB394" s="214"/>
      <c r="EC394" s="214"/>
      <c r="ED394" s="214"/>
      <c r="EE394" s="214"/>
      <c r="EF394" s="214"/>
      <c r="EG394" s="214"/>
      <c r="EH394" s="214"/>
      <c r="EI394" s="214"/>
      <c r="EJ394" s="214"/>
      <c r="EK394" s="214"/>
      <c r="EL394" s="214"/>
      <c r="EM394" s="214"/>
      <c r="EN394" s="214"/>
      <c r="EO394" s="214"/>
      <c r="EP394" s="214"/>
      <c r="EQ394" s="214"/>
      <c r="ER394" s="214"/>
      <c r="ES394" s="214"/>
      <c r="ET394" s="214"/>
      <c r="EU394" s="214"/>
      <c r="EV394" s="214"/>
      <c r="EW394" s="214"/>
      <c r="EX394" s="214"/>
      <c r="EY394" s="214"/>
      <c r="EZ394" s="214"/>
      <c r="FA394" s="214"/>
      <c r="FB394" s="214"/>
      <c r="FC394" s="214"/>
      <c r="FD394" s="214"/>
      <c r="FE394" s="214"/>
      <c r="FF394" s="214"/>
      <c r="FG394" s="214"/>
      <c r="FH394" s="214"/>
      <c r="FI394" s="214"/>
      <c r="FJ394" s="214"/>
      <c r="FK394" s="214"/>
      <c r="FL394" s="214"/>
      <c r="FM394" s="214"/>
    </row>
    <row r="395" spans="2:169" x14ac:dyDescent="0.25">
      <c r="B395" s="214"/>
      <c r="C395" s="214"/>
      <c r="D395" s="214"/>
      <c r="E395" s="214"/>
      <c r="F395" s="214"/>
      <c r="G395" s="214"/>
      <c r="H395" s="214"/>
      <c r="I395" s="214"/>
      <c r="J395" s="214"/>
      <c r="K395" s="214"/>
      <c r="L395" s="214"/>
      <c r="M395" s="214"/>
      <c r="N395" s="214"/>
      <c r="O395" s="214"/>
      <c r="P395" s="214"/>
      <c r="Q395" s="214"/>
      <c r="R395" s="214"/>
      <c r="S395" s="214"/>
      <c r="T395" s="214"/>
      <c r="U395" s="214"/>
      <c r="V395" s="214"/>
      <c r="W395" s="214"/>
      <c r="X395" s="214"/>
      <c r="Y395" s="214"/>
      <c r="Z395" s="214"/>
      <c r="AA395" s="214"/>
      <c r="AB395" s="214"/>
      <c r="AC395" s="214"/>
      <c r="AD395" s="214"/>
      <c r="AE395" s="214"/>
      <c r="AF395" s="214"/>
      <c r="AG395" s="214"/>
      <c r="AH395" s="214"/>
      <c r="AI395" s="214"/>
      <c r="AJ395" s="214"/>
      <c r="AK395" s="214"/>
      <c r="AL395" s="214"/>
      <c r="AM395" s="214"/>
      <c r="AN395" s="214"/>
      <c r="AO395" s="214"/>
      <c r="AP395" s="214"/>
      <c r="AQ395" s="214"/>
      <c r="AR395" s="214"/>
      <c r="AS395" s="214"/>
      <c r="AT395" s="214"/>
      <c r="AU395" s="214"/>
      <c r="AV395" s="214"/>
      <c r="AW395" s="214"/>
      <c r="AX395" s="214"/>
      <c r="AY395" s="214"/>
      <c r="AZ395" s="214"/>
      <c r="BA395" s="214"/>
      <c r="BB395" s="214"/>
      <c r="BC395" s="214"/>
      <c r="BD395" s="214"/>
      <c r="BE395" s="214"/>
      <c r="BF395" s="214"/>
      <c r="BG395" s="214"/>
      <c r="BH395" s="214"/>
      <c r="BI395" s="214"/>
      <c r="BJ395" s="214"/>
      <c r="BK395" s="214"/>
      <c r="BL395" s="214"/>
      <c r="BM395" s="214"/>
      <c r="BN395" s="214"/>
      <c r="BO395" s="214"/>
      <c r="BP395" s="214"/>
      <c r="BQ395" s="214"/>
      <c r="BR395" s="214"/>
      <c r="BS395" s="214"/>
      <c r="BT395" s="214"/>
      <c r="BU395" s="214"/>
      <c r="BV395" s="214"/>
      <c r="BW395" s="214"/>
      <c r="BX395" s="214"/>
      <c r="BY395" s="214"/>
      <c r="BZ395" s="214"/>
      <c r="CA395" s="214"/>
      <c r="CB395" s="214"/>
      <c r="CC395" s="214"/>
      <c r="CD395" s="214"/>
      <c r="CE395" s="214"/>
      <c r="CF395" s="214"/>
      <c r="CG395" s="214"/>
      <c r="CH395" s="214"/>
      <c r="CI395" s="214"/>
      <c r="CJ395" s="214"/>
      <c r="CK395" s="214"/>
      <c r="CL395" s="214"/>
      <c r="CM395" s="214"/>
      <c r="CN395" s="214"/>
      <c r="CO395" s="214"/>
      <c r="CP395" s="214"/>
      <c r="CQ395" s="214"/>
      <c r="CR395" s="214"/>
      <c r="CS395" s="214"/>
      <c r="CT395" s="214"/>
      <c r="CU395" s="214"/>
      <c r="CV395" s="214"/>
      <c r="CW395" s="214"/>
      <c r="CX395" s="214"/>
      <c r="CY395" s="214"/>
      <c r="CZ395" s="214"/>
      <c r="DA395" s="214"/>
      <c r="DB395" s="214"/>
      <c r="DC395" s="214"/>
      <c r="DD395" s="214"/>
      <c r="DE395" s="214"/>
      <c r="DF395" s="214"/>
      <c r="DG395" s="214"/>
      <c r="DH395" s="214"/>
      <c r="DI395" s="214"/>
      <c r="DJ395" s="214"/>
      <c r="DK395" s="214"/>
      <c r="DL395" s="214"/>
      <c r="DM395" s="214"/>
      <c r="DN395" s="214"/>
      <c r="DO395" s="214"/>
      <c r="DP395" s="214"/>
      <c r="DQ395" s="214"/>
      <c r="DR395" s="214"/>
      <c r="DS395" s="214"/>
      <c r="DT395" s="214"/>
      <c r="DU395" s="214"/>
      <c r="DV395" s="214"/>
      <c r="DW395" s="214"/>
      <c r="DX395" s="214"/>
      <c r="DY395" s="214"/>
      <c r="DZ395" s="214"/>
      <c r="EA395" s="214"/>
      <c r="EB395" s="214"/>
      <c r="EC395" s="214"/>
      <c r="ED395" s="214"/>
      <c r="EE395" s="214"/>
      <c r="EF395" s="214"/>
      <c r="EG395" s="214"/>
      <c r="EH395" s="214"/>
      <c r="EI395" s="214"/>
      <c r="EJ395" s="214"/>
      <c r="EK395" s="214"/>
      <c r="EL395" s="214"/>
      <c r="EM395" s="214"/>
      <c r="EN395" s="214"/>
      <c r="EO395" s="214"/>
      <c r="EP395" s="214"/>
      <c r="EQ395" s="214"/>
      <c r="ER395" s="214"/>
      <c r="ES395" s="214"/>
      <c r="ET395" s="214"/>
      <c r="EU395" s="214"/>
      <c r="EV395" s="214"/>
      <c r="EW395" s="214"/>
      <c r="EX395" s="214"/>
      <c r="EY395" s="214"/>
      <c r="EZ395" s="214"/>
      <c r="FA395" s="214"/>
      <c r="FB395" s="214"/>
      <c r="FC395" s="214"/>
      <c r="FD395" s="214"/>
      <c r="FE395" s="214"/>
      <c r="FF395" s="214"/>
      <c r="FG395" s="214"/>
      <c r="FH395" s="214"/>
      <c r="FI395" s="214"/>
      <c r="FJ395" s="214"/>
      <c r="FK395" s="214"/>
      <c r="FL395" s="214"/>
      <c r="FM395" s="214"/>
    </row>
    <row r="396" spans="2:169" x14ac:dyDescent="0.25">
      <c r="B396" s="214"/>
      <c r="C396" s="214"/>
      <c r="D396" s="214"/>
      <c r="E396" s="214"/>
      <c r="F396" s="214"/>
      <c r="G396" s="214"/>
      <c r="H396" s="214"/>
      <c r="I396" s="214"/>
      <c r="J396" s="214"/>
      <c r="K396" s="214"/>
      <c r="L396" s="214"/>
      <c r="M396" s="214"/>
      <c r="N396" s="214"/>
      <c r="O396" s="214"/>
      <c r="P396" s="214"/>
      <c r="Q396" s="214"/>
      <c r="R396" s="214"/>
      <c r="S396" s="214"/>
      <c r="T396" s="214"/>
      <c r="U396" s="214"/>
      <c r="V396" s="214"/>
      <c r="W396" s="214"/>
      <c r="X396" s="214"/>
      <c r="Y396" s="214"/>
      <c r="Z396" s="214"/>
      <c r="AA396" s="214"/>
      <c r="AB396" s="214"/>
      <c r="AC396" s="214"/>
      <c r="AD396" s="214"/>
      <c r="AE396" s="214"/>
      <c r="AF396" s="214"/>
      <c r="AG396" s="214"/>
      <c r="AH396" s="214"/>
      <c r="AI396" s="214"/>
      <c r="AJ396" s="214"/>
      <c r="AK396" s="214"/>
      <c r="AL396" s="214"/>
      <c r="AM396" s="214"/>
      <c r="AN396" s="214"/>
      <c r="AO396" s="214"/>
      <c r="AP396" s="214"/>
      <c r="AQ396" s="214"/>
      <c r="AR396" s="214"/>
      <c r="AS396" s="214"/>
      <c r="AT396" s="214"/>
      <c r="AU396" s="214"/>
      <c r="AV396" s="214"/>
      <c r="AW396" s="214"/>
      <c r="AX396" s="214"/>
      <c r="AY396" s="214"/>
      <c r="AZ396" s="214"/>
      <c r="BA396" s="214"/>
      <c r="BB396" s="214"/>
      <c r="BC396" s="214"/>
      <c r="BD396" s="214"/>
      <c r="BE396" s="214"/>
      <c r="BF396" s="214"/>
      <c r="BG396" s="214"/>
      <c r="BH396" s="214"/>
      <c r="BI396" s="214"/>
      <c r="BJ396" s="214"/>
      <c r="BK396" s="214"/>
      <c r="BL396" s="214"/>
      <c r="BM396" s="214"/>
      <c r="BN396" s="214"/>
      <c r="BO396" s="214"/>
      <c r="BP396" s="214"/>
      <c r="BQ396" s="214"/>
      <c r="BR396" s="214"/>
      <c r="BS396" s="214"/>
      <c r="BT396" s="214"/>
      <c r="BU396" s="214"/>
      <c r="BV396" s="214"/>
      <c r="BW396" s="214"/>
      <c r="BX396" s="214"/>
      <c r="BY396" s="214"/>
      <c r="BZ396" s="214"/>
      <c r="CA396" s="214"/>
      <c r="CB396" s="214"/>
      <c r="CC396" s="214"/>
      <c r="CD396" s="214"/>
      <c r="CE396" s="214"/>
      <c r="CF396" s="214"/>
      <c r="CG396" s="214"/>
      <c r="CH396" s="214"/>
      <c r="CI396" s="214"/>
      <c r="CJ396" s="214"/>
      <c r="CK396" s="214"/>
      <c r="CL396" s="214"/>
      <c r="CM396" s="214"/>
      <c r="CN396" s="214"/>
      <c r="CO396" s="214"/>
      <c r="CP396" s="214"/>
      <c r="CQ396" s="214"/>
      <c r="CR396" s="214"/>
      <c r="CS396" s="214"/>
      <c r="CT396" s="214"/>
      <c r="CU396" s="214"/>
      <c r="CV396" s="214"/>
      <c r="CW396" s="214"/>
      <c r="CX396" s="214"/>
      <c r="CY396" s="214"/>
      <c r="CZ396" s="214"/>
      <c r="DA396" s="214"/>
      <c r="DB396" s="214"/>
      <c r="DC396" s="214"/>
      <c r="DD396" s="214"/>
      <c r="DE396" s="214"/>
      <c r="DF396" s="214"/>
      <c r="DG396" s="214"/>
      <c r="DH396" s="214"/>
      <c r="DI396" s="214"/>
      <c r="DJ396" s="214"/>
      <c r="DK396" s="214"/>
      <c r="DL396" s="214"/>
      <c r="DM396" s="214"/>
      <c r="DN396" s="214"/>
      <c r="DO396" s="214"/>
      <c r="DP396" s="214"/>
      <c r="DQ396" s="214"/>
      <c r="DR396" s="214"/>
      <c r="DS396" s="214"/>
      <c r="DT396" s="214"/>
      <c r="DU396" s="214"/>
      <c r="DV396" s="214"/>
      <c r="DW396" s="214"/>
      <c r="DX396" s="214"/>
      <c r="DY396" s="214"/>
      <c r="DZ396" s="214"/>
      <c r="EA396" s="214"/>
      <c r="EB396" s="214"/>
      <c r="EC396" s="214"/>
      <c r="ED396" s="214"/>
      <c r="EE396" s="214"/>
      <c r="EF396" s="214"/>
      <c r="EG396" s="214"/>
      <c r="EH396" s="214"/>
      <c r="EI396" s="214"/>
      <c r="EJ396" s="214"/>
      <c r="EK396" s="214"/>
      <c r="EL396" s="214"/>
      <c r="EM396" s="214"/>
      <c r="EN396" s="214"/>
      <c r="EO396" s="214"/>
      <c r="EP396" s="214"/>
      <c r="EQ396" s="214"/>
      <c r="ER396" s="214"/>
      <c r="ES396" s="214"/>
      <c r="ET396" s="214"/>
      <c r="EU396" s="214"/>
      <c r="EV396" s="214"/>
      <c r="EW396" s="214"/>
      <c r="EX396" s="214"/>
      <c r="EY396" s="214"/>
      <c r="EZ396" s="214"/>
      <c r="FA396" s="214"/>
      <c r="FB396" s="214"/>
      <c r="FC396" s="214"/>
      <c r="FD396" s="214"/>
      <c r="FE396" s="214"/>
      <c r="FF396" s="214"/>
      <c r="FG396" s="214"/>
      <c r="FH396" s="214"/>
      <c r="FI396" s="214"/>
      <c r="FJ396" s="214"/>
      <c r="FK396" s="214"/>
      <c r="FL396" s="214"/>
      <c r="FM396" s="214"/>
    </row>
    <row r="397" spans="2:169" x14ac:dyDescent="0.25">
      <c r="B397" s="214"/>
      <c r="C397" s="214"/>
      <c r="D397" s="214"/>
      <c r="E397" s="214"/>
      <c r="F397" s="214"/>
      <c r="G397" s="214"/>
      <c r="H397" s="214"/>
      <c r="I397" s="214"/>
      <c r="J397" s="214"/>
      <c r="K397" s="214"/>
      <c r="L397" s="214"/>
      <c r="M397" s="214"/>
      <c r="N397" s="214"/>
      <c r="O397" s="214"/>
      <c r="P397" s="214"/>
      <c r="Q397" s="214"/>
      <c r="R397" s="214"/>
      <c r="S397" s="214"/>
      <c r="T397" s="214"/>
      <c r="U397" s="214"/>
      <c r="V397" s="214"/>
      <c r="W397" s="214"/>
      <c r="X397" s="214"/>
      <c r="Y397" s="214"/>
      <c r="Z397" s="214"/>
      <c r="AA397" s="214"/>
      <c r="AB397" s="214"/>
      <c r="AC397" s="214"/>
      <c r="AD397" s="214"/>
      <c r="AE397" s="214"/>
      <c r="AF397" s="214"/>
      <c r="AG397" s="214"/>
      <c r="AH397" s="214"/>
      <c r="AI397" s="214"/>
      <c r="AJ397" s="214"/>
      <c r="AK397" s="214"/>
      <c r="AL397" s="214"/>
      <c r="AM397" s="214"/>
      <c r="AN397" s="214"/>
      <c r="AO397" s="214"/>
      <c r="AP397" s="214"/>
      <c r="AQ397" s="214"/>
      <c r="AR397" s="214"/>
      <c r="AS397" s="214"/>
      <c r="AT397" s="214"/>
      <c r="AU397" s="214"/>
      <c r="AV397" s="214"/>
      <c r="AW397" s="214"/>
      <c r="AX397" s="214"/>
      <c r="AY397" s="214"/>
      <c r="AZ397" s="214"/>
      <c r="BA397" s="214"/>
      <c r="BB397" s="214"/>
      <c r="BC397" s="214"/>
      <c r="BD397" s="214"/>
      <c r="BE397" s="214"/>
      <c r="BF397" s="214"/>
      <c r="BG397" s="214"/>
      <c r="BH397" s="214"/>
      <c r="BI397" s="214"/>
      <c r="BJ397" s="214"/>
      <c r="BK397" s="214"/>
      <c r="BL397" s="214"/>
      <c r="BM397" s="214"/>
      <c r="BN397" s="214"/>
      <c r="BO397" s="214"/>
      <c r="BP397" s="214"/>
      <c r="BQ397" s="214"/>
      <c r="BR397" s="214"/>
      <c r="BS397" s="214"/>
      <c r="BT397" s="214"/>
      <c r="BU397" s="214"/>
      <c r="BV397" s="214"/>
      <c r="BW397" s="214"/>
      <c r="BX397" s="214"/>
      <c r="BY397" s="214"/>
      <c r="BZ397" s="214"/>
      <c r="CA397" s="214"/>
      <c r="CB397" s="214"/>
      <c r="CC397" s="214"/>
      <c r="CD397" s="214"/>
      <c r="CE397" s="214"/>
      <c r="CF397" s="214"/>
      <c r="CG397" s="214"/>
      <c r="CH397" s="214"/>
      <c r="CI397" s="214"/>
      <c r="CJ397" s="214"/>
      <c r="CK397" s="214"/>
      <c r="CL397" s="214"/>
      <c r="CM397" s="214"/>
      <c r="CN397" s="214"/>
      <c r="CO397" s="214"/>
      <c r="CP397" s="214"/>
      <c r="CQ397" s="214"/>
      <c r="CR397" s="214"/>
      <c r="CS397" s="214"/>
      <c r="CT397" s="214"/>
      <c r="CU397" s="214"/>
      <c r="CV397" s="214"/>
      <c r="CW397" s="214"/>
      <c r="CX397" s="214"/>
      <c r="CY397" s="214"/>
      <c r="CZ397" s="214"/>
      <c r="DA397" s="214"/>
      <c r="DB397" s="214"/>
      <c r="DC397" s="214"/>
      <c r="DD397" s="214"/>
      <c r="DE397" s="214"/>
      <c r="DF397" s="214"/>
      <c r="DG397" s="214"/>
      <c r="DH397" s="214"/>
      <c r="DI397" s="214"/>
      <c r="DJ397" s="214"/>
      <c r="DK397" s="214"/>
      <c r="DL397" s="214"/>
      <c r="DM397" s="214"/>
      <c r="DN397" s="214"/>
      <c r="DO397" s="214"/>
      <c r="DP397" s="214"/>
      <c r="DQ397" s="214"/>
      <c r="DR397" s="214"/>
      <c r="DS397" s="214"/>
      <c r="DT397" s="214"/>
      <c r="DU397" s="214"/>
      <c r="DV397" s="214"/>
      <c r="DW397" s="214"/>
      <c r="DX397" s="214"/>
      <c r="DY397" s="214"/>
      <c r="DZ397" s="214"/>
      <c r="EA397" s="214"/>
      <c r="EB397" s="214"/>
      <c r="EC397" s="214"/>
      <c r="ED397" s="214"/>
      <c r="EE397" s="214"/>
      <c r="EF397" s="214"/>
      <c r="EG397" s="214"/>
      <c r="EH397" s="214"/>
      <c r="EI397" s="214"/>
      <c r="EJ397" s="214"/>
      <c r="EK397" s="214"/>
      <c r="EL397" s="214"/>
      <c r="EM397" s="214"/>
      <c r="EN397" s="214"/>
      <c r="EO397" s="214"/>
      <c r="EP397" s="214"/>
      <c r="EQ397" s="214"/>
      <c r="ER397" s="214"/>
      <c r="ES397" s="214"/>
      <c r="ET397" s="214"/>
      <c r="EU397" s="214"/>
      <c r="EV397" s="214"/>
      <c r="EW397" s="214"/>
      <c r="EX397" s="214"/>
      <c r="EY397" s="214"/>
      <c r="EZ397" s="214"/>
      <c r="FA397" s="214"/>
      <c r="FB397" s="214"/>
      <c r="FC397" s="214"/>
      <c r="FD397" s="214"/>
      <c r="FE397" s="214"/>
      <c r="FF397" s="214"/>
      <c r="FG397" s="214"/>
      <c r="FH397" s="214"/>
      <c r="FI397" s="214"/>
      <c r="FJ397" s="214"/>
      <c r="FK397" s="214"/>
      <c r="FL397" s="214"/>
      <c r="FM397" s="214"/>
    </row>
    <row r="398" spans="2:169" x14ac:dyDescent="0.25">
      <c r="B398" s="214"/>
      <c r="C398" s="214"/>
      <c r="D398" s="214"/>
      <c r="E398" s="214"/>
      <c r="F398" s="214"/>
      <c r="G398" s="214"/>
      <c r="H398" s="214"/>
      <c r="I398" s="214"/>
      <c r="J398" s="214"/>
      <c r="K398" s="214"/>
      <c r="L398" s="214"/>
      <c r="M398" s="214"/>
      <c r="N398" s="214"/>
      <c r="O398" s="214"/>
      <c r="P398" s="214"/>
      <c r="Q398" s="214"/>
      <c r="R398" s="214"/>
      <c r="S398" s="214"/>
      <c r="T398" s="214"/>
      <c r="U398" s="214"/>
      <c r="V398" s="214"/>
      <c r="W398" s="214"/>
      <c r="X398" s="214"/>
      <c r="Y398" s="214"/>
      <c r="Z398" s="214"/>
      <c r="AA398" s="214"/>
      <c r="AB398" s="214"/>
      <c r="AC398" s="214"/>
      <c r="AD398" s="214"/>
      <c r="AE398" s="214"/>
      <c r="AF398" s="214"/>
      <c r="AG398" s="214"/>
      <c r="AH398" s="214"/>
      <c r="AI398" s="214"/>
      <c r="AJ398" s="214"/>
      <c r="AK398" s="214"/>
      <c r="AL398" s="214"/>
      <c r="AM398" s="214"/>
      <c r="AN398" s="214"/>
      <c r="AO398" s="214"/>
      <c r="AP398" s="214"/>
      <c r="AQ398" s="214"/>
      <c r="AR398" s="214"/>
      <c r="AS398" s="214"/>
      <c r="AT398" s="214"/>
      <c r="AU398" s="214"/>
      <c r="AV398" s="214"/>
      <c r="AW398" s="214"/>
      <c r="AX398" s="214"/>
      <c r="AY398" s="214"/>
      <c r="AZ398" s="214"/>
      <c r="BA398" s="214"/>
      <c r="BB398" s="214"/>
      <c r="BC398" s="214"/>
      <c r="BD398" s="214"/>
      <c r="BE398" s="214"/>
      <c r="BF398" s="214"/>
      <c r="BG398" s="214"/>
      <c r="BH398" s="214"/>
      <c r="BI398" s="214"/>
      <c r="BJ398" s="214"/>
      <c r="BK398" s="214"/>
      <c r="BL398" s="214"/>
      <c r="BM398" s="214"/>
      <c r="BN398" s="214"/>
      <c r="BO398" s="214"/>
      <c r="BP398" s="214"/>
      <c r="BQ398" s="214"/>
      <c r="BR398" s="214"/>
      <c r="BS398" s="214"/>
      <c r="BT398" s="214"/>
      <c r="BU398" s="214"/>
      <c r="BV398" s="214"/>
      <c r="BW398" s="214"/>
      <c r="BX398" s="214"/>
      <c r="BY398" s="214"/>
      <c r="BZ398" s="214"/>
      <c r="CA398" s="214"/>
      <c r="CB398" s="214"/>
      <c r="CC398" s="214"/>
      <c r="CD398" s="214"/>
      <c r="CE398" s="214"/>
      <c r="CF398" s="214"/>
      <c r="CG398" s="214"/>
      <c r="CH398" s="214"/>
      <c r="CI398" s="214"/>
      <c r="CJ398" s="214"/>
      <c r="CK398" s="214"/>
      <c r="CL398" s="214"/>
      <c r="CM398" s="214"/>
      <c r="CN398" s="214"/>
      <c r="CO398" s="214"/>
      <c r="CP398" s="214"/>
      <c r="CQ398" s="214"/>
      <c r="CR398" s="214"/>
      <c r="CS398" s="214"/>
      <c r="CT398" s="214"/>
      <c r="CU398" s="214"/>
      <c r="CV398" s="214"/>
      <c r="CW398" s="214"/>
      <c r="CX398" s="214"/>
      <c r="CY398" s="214"/>
      <c r="CZ398" s="214"/>
      <c r="DA398" s="214"/>
      <c r="DB398" s="214"/>
      <c r="DC398" s="214"/>
      <c r="DD398" s="214"/>
      <c r="DE398" s="214"/>
      <c r="DF398" s="214"/>
      <c r="DG398" s="214"/>
      <c r="DH398" s="214"/>
      <c r="DI398" s="214"/>
      <c r="DJ398" s="214"/>
      <c r="DK398" s="214"/>
      <c r="DL398" s="214"/>
      <c r="DM398" s="214"/>
      <c r="DN398" s="214"/>
      <c r="DO398" s="214"/>
      <c r="DP398" s="214"/>
      <c r="DQ398" s="214"/>
      <c r="DR398" s="214"/>
      <c r="DS398" s="214"/>
      <c r="DT398" s="214"/>
      <c r="DU398" s="214"/>
      <c r="DV398" s="214"/>
      <c r="DW398" s="214"/>
      <c r="DX398" s="214"/>
      <c r="DY398" s="214"/>
      <c r="DZ398" s="214"/>
      <c r="EA398" s="214"/>
      <c r="EB398" s="214"/>
      <c r="EC398" s="214"/>
      <c r="ED398" s="214"/>
      <c r="EE398" s="214"/>
      <c r="EF398" s="214"/>
      <c r="EG398" s="214"/>
      <c r="EH398" s="214"/>
      <c r="EI398" s="214"/>
      <c r="EJ398" s="214"/>
      <c r="EK398" s="214"/>
      <c r="EL398" s="214"/>
      <c r="EM398" s="214"/>
      <c r="EN398" s="214"/>
      <c r="EO398" s="214"/>
      <c r="EP398" s="214"/>
      <c r="EQ398" s="214"/>
      <c r="ER398" s="214"/>
      <c r="ES398" s="214"/>
      <c r="ET398" s="214"/>
      <c r="EU398" s="214"/>
      <c r="EV398" s="214"/>
      <c r="EW398" s="214"/>
      <c r="EX398" s="214"/>
      <c r="EY398" s="214"/>
      <c r="EZ398" s="214"/>
      <c r="FA398" s="214"/>
      <c r="FB398" s="214"/>
      <c r="FC398" s="214"/>
      <c r="FD398" s="214"/>
      <c r="FE398" s="214"/>
      <c r="FF398" s="214"/>
      <c r="FG398" s="214"/>
      <c r="FH398" s="214"/>
      <c r="FI398" s="214"/>
      <c r="FJ398" s="214"/>
      <c r="FK398" s="214"/>
      <c r="FL398" s="214"/>
      <c r="FM398" s="214"/>
    </row>
    <row r="399" spans="2:169" x14ac:dyDescent="0.25">
      <c r="B399" s="214"/>
      <c r="C399" s="214"/>
      <c r="D399" s="214"/>
      <c r="E399" s="214"/>
      <c r="F399" s="214"/>
      <c r="G399" s="214"/>
      <c r="H399" s="214"/>
      <c r="I399" s="214"/>
      <c r="J399" s="214"/>
      <c r="K399" s="214"/>
      <c r="L399" s="214"/>
      <c r="M399" s="214"/>
      <c r="N399" s="214"/>
      <c r="O399" s="214"/>
      <c r="P399" s="214"/>
      <c r="Q399" s="214"/>
      <c r="R399" s="214"/>
      <c r="S399" s="214"/>
      <c r="T399" s="214"/>
      <c r="U399" s="214"/>
      <c r="V399" s="214"/>
      <c r="W399" s="214"/>
      <c r="X399" s="214"/>
      <c r="Y399" s="214"/>
      <c r="Z399" s="214"/>
      <c r="AA399" s="214"/>
      <c r="AB399" s="214"/>
      <c r="AC399" s="214"/>
      <c r="AD399" s="214"/>
      <c r="AE399" s="214"/>
      <c r="AF399" s="214"/>
      <c r="AG399" s="214"/>
      <c r="AH399" s="214"/>
      <c r="AI399" s="214"/>
      <c r="AJ399" s="214"/>
      <c r="AK399" s="214"/>
      <c r="AL399" s="214"/>
      <c r="AM399" s="214"/>
      <c r="AN399" s="214"/>
      <c r="AO399" s="214"/>
      <c r="AP399" s="214"/>
      <c r="AQ399" s="214"/>
      <c r="AR399" s="214"/>
      <c r="AS399" s="214"/>
      <c r="AT399" s="214"/>
      <c r="AU399" s="214"/>
      <c r="AV399" s="214"/>
      <c r="AW399" s="214"/>
      <c r="AX399" s="214"/>
      <c r="AY399" s="214"/>
      <c r="AZ399" s="214"/>
      <c r="BA399" s="214"/>
      <c r="BB399" s="214"/>
      <c r="BC399" s="214"/>
      <c r="BD399" s="214"/>
      <c r="BE399" s="214"/>
      <c r="BF399" s="214"/>
      <c r="BG399" s="214"/>
      <c r="BH399" s="214"/>
      <c r="BI399" s="214"/>
      <c r="BJ399" s="214"/>
      <c r="BK399" s="214"/>
      <c r="BL399" s="214"/>
      <c r="BM399" s="214"/>
      <c r="BN399" s="214"/>
      <c r="BO399" s="214"/>
      <c r="BP399" s="214"/>
      <c r="BQ399" s="214"/>
      <c r="BR399" s="214"/>
      <c r="BS399" s="214"/>
      <c r="BT399" s="214"/>
      <c r="BU399" s="214"/>
      <c r="BV399" s="214"/>
      <c r="BW399" s="214"/>
      <c r="BX399" s="214"/>
      <c r="BY399" s="214"/>
      <c r="BZ399" s="214"/>
      <c r="CA399" s="214"/>
      <c r="CB399" s="214"/>
      <c r="CC399" s="214"/>
      <c r="CD399" s="214"/>
      <c r="CE399" s="214"/>
      <c r="CF399" s="214"/>
      <c r="CG399" s="214"/>
      <c r="CH399" s="214"/>
      <c r="CI399" s="214"/>
      <c r="CJ399" s="214"/>
      <c r="CK399" s="214"/>
      <c r="CL399" s="214"/>
      <c r="CM399" s="214"/>
      <c r="CN399" s="214"/>
      <c r="CO399" s="214"/>
      <c r="CP399" s="214"/>
      <c r="CQ399" s="214"/>
      <c r="CR399" s="214"/>
      <c r="CS399" s="214"/>
      <c r="CT399" s="214"/>
      <c r="CU399" s="214"/>
      <c r="CV399" s="214"/>
      <c r="CW399" s="214"/>
      <c r="CX399" s="214"/>
      <c r="CY399" s="214"/>
      <c r="CZ399" s="214"/>
      <c r="DA399" s="214"/>
      <c r="DB399" s="214"/>
      <c r="DC399" s="214"/>
      <c r="DD399" s="214"/>
      <c r="DE399" s="214"/>
      <c r="DF399" s="214"/>
      <c r="DG399" s="214"/>
      <c r="DH399" s="214"/>
      <c r="DI399" s="214"/>
      <c r="DJ399" s="214"/>
      <c r="DK399" s="214"/>
      <c r="DL399" s="214"/>
      <c r="DM399" s="214"/>
      <c r="DN399" s="214"/>
      <c r="DO399" s="214"/>
      <c r="DP399" s="214"/>
      <c r="DQ399" s="214"/>
      <c r="DR399" s="214"/>
      <c r="DS399" s="214"/>
      <c r="DT399" s="214"/>
      <c r="DU399" s="214"/>
      <c r="DV399" s="214"/>
      <c r="DW399" s="214"/>
      <c r="DX399" s="214"/>
      <c r="DY399" s="214"/>
      <c r="DZ399" s="214"/>
      <c r="EA399" s="214"/>
      <c r="EB399" s="214"/>
      <c r="EC399" s="214"/>
      <c r="ED399" s="214"/>
      <c r="EE399" s="214"/>
      <c r="EF399" s="214"/>
      <c r="EG399" s="214"/>
      <c r="EH399" s="214"/>
      <c r="EI399" s="214"/>
      <c r="EJ399" s="214"/>
      <c r="EK399" s="214"/>
      <c r="EL399" s="214"/>
      <c r="EM399" s="214"/>
      <c r="EN399" s="214"/>
      <c r="EO399" s="214"/>
      <c r="EP399" s="214"/>
      <c r="EQ399" s="214"/>
      <c r="ER399" s="214"/>
      <c r="ES399" s="214"/>
      <c r="ET399" s="214"/>
      <c r="EU399" s="214"/>
      <c r="EV399" s="214"/>
      <c r="EW399" s="214"/>
      <c r="EX399" s="214"/>
      <c r="EY399" s="214"/>
      <c r="EZ399" s="214"/>
      <c r="FA399" s="214"/>
      <c r="FB399" s="214"/>
      <c r="FC399" s="214"/>
      <c r="FD399" s="214"/>
      <c r="FE399" s="214"/>
      <c r="FF399" s="214"/>
      <c r="FG399" s="214"/>
      <c r="FH399" s="214"/>
      <c r="FI399" s="214"/>
      <c r="FJ399" s="214"/>
      <c r="FK399" s="214"/>
      <c r="FL399" s="214"/>
      <c r="FM399" s="214"/>
    </row>
    <row r="400" spans="2:169" x14ac:dyDescent="0.25">
      <c r="B400" s="214"/>
      <c r="C400" s="214"/>
      <c r="D400" s="214"/>
      <c r="E400" s="214"/>
      <c r="F400" s="214"/>
      <c r="G400" s="214"/>
      <c r="H400" s="214"/>
      <c r="I400" s="214"/>
      <c r="J400" s="214"/>
      <c r="K400" s="214"/>
      <c r="L400" s="214"/>
      <c r="M400" s="214"/>
      <c r="N400" s="214"/>
      <c r="O400" s="214"/>
      <c r="P400" s="214"/>
      <c r="Q400" s="214"/>
      <c r="R400" s="214"/>
      <c r="S400" s="214"/>
      <c r="T400" s="214"/>
      <c r="U400" s="214"/>
      <c r="V400" s="214"/>
      <c r="W400" s="214"/>
      <c r="X400" s="214"/>
      <c r="Y400" s="214"/>
      <c r="Z400" s="214"/>
      <c r="AA400" s="214"/>
      <c r="AB400" s="214"/>
      <c r="AC400" s="214"/>
      <c r="AD400" s="214"/>
      <c r="AE400" s="214"/>
      <c r="AF400" s="214"/>
      <c r="AG400" s="214"/>
      <c r="AH400" s="214"/>
      <c r="AI400" s="214"/>
      <c r="AJ400" s="214"/>
      <c r="AK400" s="214"/>
      <c r="AL400" s="214"/>
      <c r="AM400" s="214"/>
      <c r="AN400" s="214"/>
      <c r="AO400" s="214"/>
      <c r="AP400" s="214"/>
      <c r="AQ400" s="214"/>
      <c r="AR400" s="214"/>
      <c r="AS400" s="214"/>
      <c r="AT400" s="214"/>
      <c r="AU400" s="214"/>
      <c r="AV400" s="214"/>
      <c r="AW400" s="214"/>
      <c r="AX400" s="214"/>
      <c r="AY400" s="214"/>
      <c r="AZ400" s="214"/>
      <c r="BA400" s="214"/>
      <c r="BB400" s="214"/>
      <c r="BC400" s="214"/>
      <c r="BD400" s="214"/>
      <c r="BE400" s="214"/>
      <c r="BF400" s="214"/>
      <c r="BG400" s="214"/>
      <c r="BH400" s="214"/>
      <c r="BI400" s="214"/>
      <c r="BJ400" s="214"/>
      <c r="BK400" s="214"/>
      <c r="BL400" s="214"/>
      <c r="BM400" s="214"/>
      <c r="BN400" s="214"/>
      <c r="BO400" s="214"/>
      <c r="BP400" s="214"/>
      <c r="BQ400" s="214"/>
      <c r="BR400" s="214"/>
      <c r="BS400" s="214"/>
      <c r="BT400" s="214"/>
      <c r="BU400" s="214"/>
      <c r="BV400" s="214"/>
      <c r="BW400" s="214"/>
      <c r="BX400" s="214"/>
      <c r="BY400" s="214"/>
      <c r="BZ400" s="214"/>
      <c r="CA400" s="214"/>
      <c r="CB400" s="214"/>
      <c r="CC400" s="214"/>
      <c r="CD400" s="214"/>
      <c r="CE400" s="214"/>
      <c r="CF400" s="214"/>
      <c r="CG400" s="214"/>
      <c r="CH400" s="214"/>
      <c r="CI400" s="214"/>
      <c r="CJ400" s="214"/>
      <c r="CK400" s="214"/>
      <c r="CL400" s="214"/>
      <c r="CM400" s="214"/>
      <c r="CN400" s="214"/>
      <c r="CO400" s="214"/>
      <c r="CP400" s="214"/>
      <c r="CQ400" s="214"/>
      <c r="CR400" s="214"/>
      <c r="CS400" s="214"/>
      <c r="CT400" s="214"/>
      <c r="CU400" s="214"/>
      <c r="CV400" s="214"/>
      <c r="CW400" s="214"/>
      <c r="CX400" s="214"/>
      <c r="CY400" s="214"/>
      <c r="CZ400" s="214"/>
      <c r="DA400" s="214"/>
      <c r="DB400" s="214"/>
      <c r="DC400" s="214"/>
      <c r="DD400" s="214"/>
      <c r="DE400" s="214"/>
      <c r="DF400" s="214"/>
      <c r="DG400" s="214"/>
      <c r="DH400" s="214"/>
      <c r="DI400" s="214"/>
      <c r="DJ400" s="214"/>
      <c r="DK400" s="214"/>
      <c r="DL400" s="214"/>
      <c r="DM400" s="214"/>
      <c r="DN400" s="214"/>
      <c r="DO400" s="214"/>
      <c r="DP400" s="214"/>
      <c r="DQ400" s="214"/>
      <c r="DR400" s="214"/>
      <c r="DS400" s="214"/>
      <c r="DT400" s="214"/>
      <c r="DU400" s="214"/>
      <c r="DV400" s="214"/>
      <c r="DW400" s="214"/>
      <c r="DX400" s="214"/>
      <c r="DY400" s="214"/>
      <c r="DZ400" s="214"/>
      <c r="EA400" s="214"/>
      <c r="EB400" s="214"/>
      <c r="EC400" s="214"/>
      <c r="ED400" s="214"/>
      <c r="EE400" s="214"/>
      <c r="EF400" s="214"/>
      <c r="EG400" s="214"/>
      <c r="EH400" s="214"/>
      <c r="EI400" s="214"/>
      <c r="EJ400" s="214"/>
      <c r="EK400" s="214"/>
      <c r="EL400" s="214"/>
      <c r="EM400" s="214"/>
      <c r="EN400" s="214"/>
      <c r="EO400" s="214"/>
      <c r="EP400" s="214"/>
      <c r="EQ400" s="214"/>
      <c r="ER400" s="214"/>
      <c r="ES400" s="214"/>
      <c r="ET400" s="214"/>
      <c r="EU400" s="214"/>
      <c r="EV400" s="214"/>
      <c r="EW400" s="214"/>
      <c r="EX400" s="214"/>
      <c r="EY400" s="214"/>
      <c r="EZ400" s="214"/>
      <c r="FA400" s="214"/>
      <c r="FB400" s="214"/>
      <c r="FC400" s="214"/>
      <c r="FD400" s="214"/>
      <c r="FE400" s="214"/>
      <c r="FF400" s="214"/>
      <c r="FG400" s="214"/>
      <c r="FH400" s="214"/>
      <c r="FI400" s="214"/>
      <c r="FJ400" s="214"/>
      <c r="FK400" s="214"/>
      <c r="FL400" s="214"/>
      <c r="FM400" s="214"/>
    </row>
    <row r="401" spans="2:169" x14ac:dyDescent="0.25">
      <c r="B401" s="214"/>
      <c r="C401" s="214"/>
      <c r="D401" s="214"/>
      <c r="E401" s="214"/>
      <c r="F401" s="214"/>
      <c r="G401" s="214"/>
      <c r="H401" s="214"/>
      <c r="I401" s="214"/>
      <c r="J401" s="214"/>
      <c r="K401" s="214"/>
      <c r="L401" s="214"/>
      <c r="M401" s="214"/>
      <c r="N401" s="214"/>
      <c r="O401" s="214"/>
      <c r="P401" s="214"/>
      <c r="Q401" s="214"/>
      <c r="R401" s="214"/>
      <c r="S401" s="214"/>
      <c r="T401" s="214"/>
      <c r="U401" s="214"/>
      <c r="V401" s="214"/>
      <c r="W401" s="214"/>
      <c r="X401" s="214"/>
      <c r="Y401" s="214"/>
      <c r="Z401" s="214"/>
      <c r="AA401" s="214"/>
      <c r="AB401" s="214"/>
      <c r="AC401" s="214"/>
      <c r="AD401" s="214"/>
      <c r="AE401" s="214"/>
      <c r="AF401" s="214"/>
      <c r="AG401" s="214"/>
      <c r="AH401" s="214"/>
      <c r="AI401" s="214"/>
      <c r="AJ401" s="214"/>
      <c r="AK401" s="214"/>
      <c r="AL401" s="214"/>
      <c r="AM401" s="214"/>
      <c r="AN401" s="214"/>
      <c r="AO401" s="214"/>
      <c r="AP401" s="214"/>
      <c r="AQ401" s="214"/>
      <c r="AR401" s="214"/>
      <c r="AS401" s="214"/>
      <c r="AT401" s="214"/>
      <c r="AU401" s="214"/>
      <c r="AV401" s="214"/>
      <c r="AW401" s="214"/>
      <c r="AX401" s="214"/>
      <c r="AY401" s="214"/>
      <c r="AZ401" s="214"/>
      <c r="BA401" s="214"/>
      <c r="BB401" s="214"/>
      <c r="BC401" s="214"/>
      <c r="BD401" s="214"/>
      <c r="BE401" s="214"/>
      <c r="BF401" s="214"/>
      <c r="BG401" s="214"/>
      <c r="BH401" s="214"/>
      <c r="BI401" s="214"/>
      <c r="BJ401" s="214"/>
      <c r="BK401" s="214"/>
      <c r="BL401" s="214"/>
      <c r="BM401" s="214"/>
      <c r="BN401" s="214"/>
      <c r="BO401" s="214"/>
      <c r="BP401" s="214"/>
      <c r="BQ401" s="214"/>
      <c r="BR401" s="214"/>
      <c r="BS401" s="214"/>
      <c r="BT401" s="214"/>
      <c r="BU401" s="214"/>
      <c r="BV401" s="214"/>
      <c r="BW401" s="214"/>
      <c r="BX401" s="214"/>
      <c r="BY401" s="214"/>
      <c r="BZ401" s="214"/>
      <c r="CA401" s="214"/>
      <c r="CB401" s="214"/>
      <c r="CC401" s="214"/>
      <c r="CD401" s="214"/>
      <c r="CE401" s="214"/>
      <c r="CF401" s="214"/>
      <c r="CG401" s="214"/>
      <c r="CH401" s="214"/>
      <c r="CI401" s="214"/>
      <c r="CJ401" s="214"/>
      <c r="CK401" s="214"/>
      <c r="CL401" s="214"/>
      <c r="CM401" s="214"/>
      <c r="CN401" s="214"/>
      <c r="CO401" s="214"/>
      <c r="CP401" s="214"/>
      <c r="CQ401" s="214"/>
      <c r="CR401" s="214"/>
      <c r="CS401" s="214"/>
      <c r="CT401" s="214"/>
      <c r="CU401" s="214"/>
      <c r="CV401" s="214"/>
      <c r="CW401" s="214"/>
      <c r="CX401" s="214"/>
      <c r="CY401" s="214"/>
      <c r="CZ401" s="214"/>
      <c r="DA401" s="214"/>
      <c r="DB401" s="214"/>
      <c r="DC401" s="214"/>
      <c r="DD401" s="214"/>
      <c r="DE401" s="214"/>
      <c r="DF401" s="214"/>
      <c r="DG401" s="214"/>
      <c r="DH401" s="214"/>
      <c r="DI401" s="214"/>
      <c r="DJ401" s="214"/>
      <c r="DK401" s="214"/>
      <c r="DL401" s="214"/>
      <c r="DM401" s="214"/>
      <c r="DN401" s="214"/>
      <c r="DO401" s="214"/>
      <c r="DP401" s="214"/>
      <c r="DQ401" s="214"/>
      <c r="DR401" s="214"/>
      <c r="DS401" s="214"/>
      <c r="DT401" s="214"/>
      <c r="DU401" s="214"/>
      <c r="DV401" s="214"/>
      <c r="DW401" s="214"/>
      <c r="DX401" s="214"/>
      <c r="DY401" s="214"/>
      <c r="DZ401" s="214"/>
      <c r="EA401" s="214"/>
      <c r="EB401" s="214"/>
      <c r="EC401" s="214"/>
      <c r="ED401" s="214"/>
      <c r="EE401" s="214"/>
      <c r="EF401" s="214"/>
      <c r="EG401" s="214"/>
      <c r="EH401" s="214"/>
      <c r="EI401" s="214"/>
      <c r="EJ401" s="214"/>
      <c r="EK401" s="214"/>
      <c r="EL401" s="214"/>
      <c r="EM401" s="214"/>
      <c r="EN401" s="214"/>
      <c r="EO401" s="214"/>
      <c r="EP401" s="214"/>
      <c r="EQ401" s="214"/>
      <c r="ER401" s="214"/>
      <c r="ES401" s="214"/>
      <c r="ET401" s="214"/>
      <c r="EU401" s="214"/>
      <c r="EV401" s="214"/>
      <c r="EW401" s="214"/>
      <c r="EX401" s="214"/>
      <c r="EY401" s="214"/>
      <c r="EZ401" s="214"/>
      <c r="FA401" s="214"/>
      <c r="FB401" s="214"/>
      <c r="FC401" s="214"/>
      <c r="FD401" s="214"/>
      <c r="FE401" s="214"/>
      <c r="FF401" s="214"/>
      <c r="FG401" s="214"/>
      <c r="FH401" s="214"/>
      <c r="FI401" s="214"/>
      <c r="FJ401" s="214"/>
      <c r="FK401" s="214"/>
      <c r="FL401" s="214"/>
      <c r="FM401" s="214"/>
    </row>
    <row r="402" spans="2:169" x14ac:dyDescent="0.25">
      <c r="B402" s="214"/>
      <c r="C402" s="214"/>
      <c r="D402" s="214"/>
      <c r="E402" s="214"/>
      <c r="F402" s="214"/>
      <c r="G402" s="214"/>
      <c r="H402" s="214"/>
      <c r="I402" s="214"/>
      <c r="J402" s="214"/>
      <c r="K402" s="214"/>
      <c r="L402" s="214"/>
      <c r="M402" s="214"/>
      <c r="N402" s="214"/>
      <c r="O402" s="214"/>
      <c r="P402" s="214"/>
      <c r="Q402" s="214"/>
      <c r="R402" s="214"/>
      <c r="S402" s="214"/>
      <c r="T402" s="214"/>
      <c r="U402" s="214"/>
      <c r="V402" s="214"/>
      <c r="W402" s="214"/>
      <c r="X402" s="214"/>
      <c r="Y402" s="214"/>
      <c r="Z402" s="214"/>
      <c r="AA402" s="214"/>
      <c r="AB402" s="214"/>
      <c r="AC402" s="214"/>
      <c r="AD402" s="214"/>
      <c r="AE402" s="214"/>
      <c r="AF402" s="214"/>
      <c r="AG402" s="214"/>
      <c r="AH402" s="214"/>
      <c r="AI402" s="214"/>
      <c r="AJ402" s="214"/>
      <c r="AK402" s="214"/>
      <c r="AL402" s="214"/>
      <c r="AM402" s="214"/>
      <c r="AN402" s="214"/>
      <c r="AO402" s="214"/>
      <c r="AP402" s="214"/>
      <c r="AQ402" s="214"/>
      <c r="AR402" s="214"/>
      <c r="AS402" s="214"/>
      <c r="AT402" s="214"/>
      <c r="AU402" s="214"/>
      <c r="AV402" s="214"/>
      <c r="AW402" s="214"/>
      <c r="AX402" s="214"/>
      <c r="AY402" s="214"/>
      <c r="AZ402" s="214"/>
      <c r="BA402" s="214"/>
      <c r="BB402" s="214"/>
      <c r="BC402" s="214"/>
      <c r="BD402" s="214"/>
      <c r="BE402" s="214"/>
      <c r="BF402" s="214"/>
      <c r="BG402" s="214"/>
      <c r="BH402" s="214"/>
      <c r="BI402" s="214"/>
      <c r="BJ402" s="214"/>
      <c r="BK402" s="214"/>
      <c r="BL402" s="214"/>
      <c r="BM402" s="214"/>
      <c r="BN402" s="214"/>
      <c r="BO402" s="214"/>
      <c r="BP402" s="214"/>
      <c r="BQ402" s="214"/>
      <c r="BR402" s="214"/>
      <c r="BS402" s="214"/>
      <c r="BT402" s="214"/>
      <c r="BU402" s="214"/>
      <c r="BV402" s="214"/>
      <c r="BW402" s="214"/>
      <c r="BX402" s="214"/>
      <c r="BY402" s="214"/>
      <c r="BZ402" s="214"/>
      <c r="CA402" s="214"/>
      <c r="CB402" s="214"/>
      <c r="CC402" s="214"/>
      <c r="CD402" s="214"/>
      <c r="CE402" s="214"/>
      <c r="CF402" s="214"/>
      <c r="CG402" s="214"/>
      <c r="CH402" s="214"/>
      <c r="CI402" s="214"/>
      <c r="CJ402" s="214"/>
      <c r="CK402" s="214"/>
      <c r="CL402" s="214"/>
      <c r="CM402" s="214"/>
      <c r="CN402" s="214"/>
      <c r="CO402" s="214"/>
      <c r="CP402" s="214"/>
      <c r="CQ402" s="214"/>
      <c r="CR402" s="214"/>
      <c r="CS402" s="214"/>
      <c r="CT402" s="214"/>
      <c r="CU402" s="214"/>
      <c r="CV402" s="214"/>
      <c r="CW402" s="214"/>
      <c r="CX402" s="214"/>
      <c r="CY402" s="214"/>
      <c r="CZ402" s="214"/>
      <c r="DA402" s="214"/>
      <c r="DB402" s="214"/>
      <c r="DC402" s="214"/>
      <c r="DD402" s="214"/>
      <c r="DE402" s="214"/>
      <c r="DF402" s="214"/>
      <c r="DG402" s="214"/>
      <c r="DH402" s="214"/>
      <c r="DI402" s="214"/>
      <c r="DJ402" s="214"/>
      <c r="DK402" s="214"/>
      <c r="DL402" s="214"/>
      <c r="DM402" s="214"/>
      <c r="DN402" s="214"/>
      <c r="DO402" s="214"/>
      <c r="DP402" s="214"/>
      <c r="DQ402" s="214"/>
      <c r="DR402" s="214"/>
      <c r="DS402" s="214"/>
      <c r="DT402" s="214"/>
      <c r="DU402" s="214"/>
      <c r="DV402" s="214"/>
      <c r="DW402" s="214"/>
      <c r="DX402" s="214"/>
      <c r="DY402" s="214"/>
      <c r="DZ402" s="214"/>
      <c r="EA402" s="214"/>
      <c r="EB402" s="214"/>
      <c r="EC402" s="214"/>
      <c r="ED402" s="214"/>
      <c r="EE402" s="214"/>
      <c r="EF402" s="214"/>
      <c r="EG402" s="214"/>
      <c r="EH402" s="214"/>
      <c r="EI402" s="214"/>
      <c r="EJ402" s="214"/>
      <c r="EK402" s="214"/>
      <c r="EL402" s="214"/>
      <c r="EM402" s="214"/>
      <c r="EN402" s="214"/>
      <c r="EO402" s="214"/>
      <c r="EP402" s="214"/>
      <c r="EQ402" s="214"/>
      <c r="ER402" s="214"/>
      <c r="ES402" s="214"/>
      <c r="ET402" s="214"/>
      <c r="EU402" s="214"/>
      <c r="EV402" s="214"/>
      <c r="EW402" s="214"/>
      <c r="EX402" s="214"/>
      <c r="EY402" s="214"/>
      <c r="EZ402" s="214"/>
      <c r="FA402" s="214"/>
      <c r="FB402" s="214"/>
      <c r="FC402" s="214"/>
      <c r="FD402" s="214"/>
      <c r="FE402" s="214"/>
      <c r="FF402" s="214"/>
      <c r="FG402" s="214"/>
      <c r="FH402" s="214"/>
      <c r="FI402" s="214"/>
      <c r="FJ402" s="214"/>
      <c r="FK402" s="214"/>
      <c r="FL402" s="214"/>
      <c r="FM402" s="214"/>
    </row>
    <row r="403" spans="2:169" x14ac:dyDescent="0.25">
      <c r="B403" s="214"/>
      <c r="C403" s="214"/>
      <c r="D403" s="214"/>
      <c r="E403" s="214"/>
      <c r="F403" s="214"/>
      <c r="G403" s="214"/>
      <c r="H403" s="214"/>
      <c r="I403" s="214"/>
      <c r="J403" s="214"/>
      <c r="K403" s="214"/>
      <c r="L403" s="214"/>
      <c r="M403" s="214"/>
      <c r="N403" s="214"/>
      <c r="O403" s="214"/>
      <c r="P403" s="214"/>
      <c r="Q403" s="214"/>
      <c r="R403" s="214"/>
      <c r="S403" s="214"/>
      <c r="T403" s="214"/>
      <c r="U403" s="214"/>
      <c r="V403" s="214"/>
      <c r="W403" s="214"/>
      <c r="X403" s="214"/>
      <c r="Y403" s="214"/>
      <c r="Z403" s="214"/>
      <c r="AA403" s="214"/>
      <c r="AB403" s="214"/>
      <c r="AC403" s="214"/>
      <c r="AD403" s="214"/>
      <c r="AE403" s="214"/>
      <c r="AF403" s="214"/>
      <c r="AG403" s="214"/>
      <c r="AH403" s="214"/>
      <c r="AI403" s="214"/>
      <c r="AJ403" s="214"/>
      <c r="AK403" s="214"/>
      <c r="AL403" s="214"/>
      <c r="AM403" s="214"/>
      <c r="AN403" s="214"/>
      <c r="AO403" s="214"/>
      <c r="AP403" s="214"/>
      <c r="AQ403" s="214"/>
      <c r="AR403" s="214"/>
      <c r="AS403" s="214"/>
      <c r="AT403" s="214"/>
      <c r="AU403" s="214"/>
      <c r="AV403" s="214"/>
      <c r="AW403" s="214"/>
      <c r="AX403" s="214"/>
      <c r="AY403" s="214"/>
      <c r="AZ403" s="214"/>
      <c r="BA403" s="214"/>
      <c r="BB403" s="214"/>
      <c r="BC403" s="214"/>
      <c r="BD403" s="214"/>
      <c r="BE403" s="214"/>
      <c r="BF403" s="214"/>
      <c r="BG403" s="214"/>
      <c r="BH403" s="214"/>
      <c r="BI403" s="214"/>
      <c r="BJ403" s="214"/>
      <c r="BK403" s="214"/>
      <c r="BL403" s="214"/>
      <c r="BM403" s="214"/>
      <c r="BN403" s="214"/>
      <c r="BO403" s="214"/>
      <c r="BP403" s="214"/>
      <c r="BQ403" s="214"/>
      <c r="BR403" s="214"/>
      <c r="BS403" s="214"/>
      <c r="BT403" s="214"/>
      <c r="BU403" s="214"/>
      <c r="BV403" s="214"/>
      <c r="BW403" s="214"/>
      <c r="BX403" s="214"/>
      <c r="BY403" s="214"/>
      <c r="BZ403" s="214"/>
      <c r="CA403" s="214"/>
      <c r="CB403" s="214"/>
      <c r="CC403" s="214"/>
      <c r="CD403" s="214"/>
      <c r="CE403" s="214"/>
      <c r="CF403" s="214"/>
      <c r="CG403" s="214"/>
      <c r="CH403" s="214"/>
      <c r="CI403" s="214"/>
      <c r="CJ403" s="214"/>
      <c r="CK403" s="214"/>
      <c r="CL403" s="214"/>
      <c r="CM403" s="214"/>
      <c r="CN403" s="214"/>
      <c r="CO403" s="214"/>
      <c r="CP403" s="214"/>
      <c r="CQ403" s="214"/>
      <c r="CR403" s="214"/>
      <c r="CS403" s="214"/>
      <c r="CT403" s="214"/>
      <c r="CU403" s="214"/>
      <c r="CV403" s="214"/>
      <c r="CW403" s="214"/>
      <c r="CX403" s="214"/>
      <c r="CY403" s="214"/>
      <c r="CZ403" s="214"/>
      <c r="DA403" s="214"/>
      <c r="DB403" s="214"/>
      <c r="DC403" s="214"/>
      <c r="DD403" s="214"/>
      <c r="DE403" s="214"/>
      <c r="DF403" s="214"/>
      <c r="DG403" s="214"/>
      <c r="DH403" s="214"/>
      <c r="DI403" s="214"/>
      <c r="DJ403" s="214"/>
      <c r="DK403" s="214"/>
      <c r="DL403" s="214"/>
      <c r="DM403" s="214"/>
      <c r="DN403" s="214"/>
      <c r="DO403" s="214"/>
      <c r="DP403" s="214"/>
      <c r="DQ403" s="214"/>
      <c r="DR403" s="214"/>
      <c r="DS403" s="214"/>
      <c r="DT403" s="214"/>
      <c r="DU403" s="214"/>
      <c r="DV403" s="214"/>
      <c r="DW403" s="214"/>
      <c r="DX403" s="214"/>
      <c r="DY403" s="214"/>
      <c r="DZ403" s="214"/>
      <c r="EA403" s="214"/>
      <c r="EB403" s="214"/>
      <c r="EC403" s="214"/>
      <c r="ED403" s="214"/>
      <c r="EE403" s="214"/>
      <c r="EF403" s="214"/>
      <c r="EG403" s="214"/>
      <c r="EH403" s="214"/>
      <c r="EI403" s="214"/>
      <c r="EJ403" s="214"/>
      <c r="EK403" s="214"/>
      <c r="EL403" s="214"/>
      <c r="EM403" s="214"/>
      <c r="EN403" s="214"/>
      <c r="EO403" s="214"/>
      <c r="EP403" s="214"/>
      <c r="EQ403" s="214"/>
      <c r="ER403" s="214"/>
      <c r="ES403" s="214"/>
      <c r="ET403" s="214"/>
      <c r="EU403" s="214"/>
      <c r="EV403" s="214"/>
      <c r="EW403" s="214"/>
      <c r="EX403" s="214"/>
      <c r="EY403" s="214"/>
      <c r="EZ403" s="214"/>
      <c r="FA403" s="214"/>
      <c r="FB403" s="214"/>
      <c r="FC403" s="214"/>
      <c r="FD403" s="214"/>
      <c r="FE403" s="214"/>
      <c r="FF403" s="214"/>
      <c r="FG403" s="214"/>
      <c r="FH403" s="214"/>
      <c r="FI403" s="214"/>
      <c r="FJ403" s="214"/>
      <c r="FK403" s="214"/>
      <c r="FL403" s="214"/>
      <c r="FM403" s="214"/>
    </row>
    <row r="404" spans="2:169" x14ac:dyDescent="0.25">
      <c r="B404" s="214"/>
      <c r="C404" s="214"/>
      <c r="D404" s="214"/>
      <c r="E404" s="214"/>
      <c r="F404" s="214"/>
      <c r="G404" s="214"/>
      <c r="H404" s="214"/>
      <c r="I404" s="214"/>
      <c r="J404" s="214"/>
      <c r="K404" s="214"/>
      <c r="L404" s="214"/>
      <c r="M404" s="214"/>
      <c r="N404" s="214"/>
      <c r="O404" s="214"/>
      <c r="P404" s="214"/>
      <c r="Q404" s="214"/>
      <c r="R404" s="214"/>
      <c r="S404" s="214"/>
      <c r="T404" s="214"/>
      <c r="U404" s="214"/>
      <c r="V404" s="214"/>
      <c r="W404" s="214"/>
      <c r="X404" s="214"/>
      <c r="Y404" s="214"/>
      <c r="Z404" s="214"/>
      <c r="AA404" s="214"/>
      <c r="AB404" s="214"/>
      <c r="AC404" s="214"/>
      <c r="AD404" s="214"/>
      <c r="AE404" s="214"/>
      <c r="AF404" s="214"/>
      <c r="AG404" s="214"/>
      <c r="AH404" s="214"/>
      <c r="AI404" s="214"/>
      <c r="AJ404" s="214"/>
      <c r="AK404" s="214"/>
      <c r="AL404" s="214"/>
      <c r="AM404" s="214"/>
      <c r="AN404" s="214"/>
      <c r="AO404" s="214"/>
      <c r="AP404" s="214"/>
      <c r="AQ404" s="214"/>
      <c r="AR404" s="214"/>
      <c r="AS404" s="214"/>
      <c r="AT404" s="214"/>
      <c r="AU404" s="214"/>
      <c r="AV404" s="214"/>
      <c r="AW404" s="214"/>
      <c r="AX404" s="214"/>
      <c r="AY404" s="214"/>
      <c r="AZ404" s="214"/>
      <c r="BA404" s="214"/>
      <c r="BB404" s="214"/>
      <c r="BC404" s="214"/>
      <c r="BD404" s="214"/>
      <c r="BE404" s="214"/>
      <c r="BF404" s="214"/>
      <c r="BG404" s="214"/>
      <c r="BH404" s="214"/>
      <c r="BI404" s="214"/>
      <c r="BJ404" s="214"/>
      <c r="BK404" s="214"/>
      <c r="BL404" s="214"/>
      <c r="BM404" s="214"/>
      <c r="BN404" s="214"/>
      <c r="BO404" s="214"/>
      <c r="BP404" s="214"/>
      <c r="BQ404" s="214"/>
      <c r="BR404" s="214"/>
      <c r="BS404" s="214"/>
      <c r="BT404" s="214"/>
      <c r="BU404" s="214"/>
      <c r="BV404" s="214"/>
      <c r="BW404" s="214"/>
      <c r="BX404" s="214"/>
      <c r="BY404" s="214"/>
      <c r="BZ404" s="214"/>
      <c r="CA404" s="214"/>
      <c r="CB404" s="214"/>
      <c r="CC404" s="214"/>
      <c r="CD404" s="214"/>
      <c r="CE404" s="214"/>
      <c r="CF404" s="214"/>
      <c r="CG404" s="214"/>
      <c r="CH404" s="214"/>
      <c r="CI404" s="214"/>
      <c r="CJ404" s="214"/>
      <c r="CK404" s="214"/>
      <c r="CL404" s="214"/>
      <c r="CM404" s="214"/>
      <c r="CN404" s="214"/>
      <c r="CO404" s="214"/>
      <c r="CP404" s="214"/>
      <c r="CQ404" s="214"/>
      <c r="CR404" s="214"/>
      <c r="CS404" s="214"/>
      <c r="CT404" s="214"/>
      <c r="CU404" s="214"/>
      <c r="CV404" s="214"/>
      <c r="CW404" s="214"/>
      <c r="CX404" s="214"/>
      <c r="CY404" s="214"/>
      <c r="CZ404" s="214"/>
      <c r="DA404" s="214"/>
      <c r="DB404" s="214"/>
      <c r="DC404" s="214"/>
      <c r="DD404" s="214"/>
      <c r="DE404" s="214"/>
      <c r="DF404" s="214"/>
      <c r="DG404" s="214"/>
      <c r="DH404" s="214"/>
      <c r="DI404" s="214"/>
      <c r="DJ404" s="214"/>
      <c r="DK404" s="214"/>
      <c r="DL404" s="214"/>
      <c r="DM404" s="214"/>
      <c r="DN404" s="214"/>
      <c r="DO404" s="214"/>
      <c r="DP404" s="214"/>
      <c r="DQ404" s="214"/>
      <c r="DR404" s="214"/>
      <c r="DS404" s="214"/>
      <c r="DT404" s="214"/>
      <c r="DU404" s="214"/>
      <c r="DV404" s="214"/>
      <c r="DW404" s="214"/>
      <c r="DX404" s="214"/>
      <c r="DY404" s="214"/>
      <c r="DZ404" s="214"/>
      <c r="EA404" s="214"/>
      <c r="EB404" s="214"/>
      <c r="EC404" s="214"/>
      <c r="ED404" s="214"/>
      <c r="EE404" s="214"/>
      <c r="EF404" s="214"/>
      <c r="EG404" s="214"/>
      <c r="EH404" s="214"/>
      <c r="EI404" s="214"/>
      <c r="EJ404" s="214"/>
      <c r="EK404" s="214"/>
      <c r="EL404" s="214"/>
      <c r="EM404" s="214"/>
      <c r="EN404" s="214"/>
      <c r="EO404" s="214"/>
      <c r="EP404" s="214"/>
      <c r="EQ404" s="214"/>
      <c r="ER404" s="214"/>
      <c r="ES404" s="214"/>
      <c r="ET404" s="214"/>
      <c r="EU404" s="214"/>
      <c r="EV404" s="214"/>
      <c r="EW404" s="214"/>
      <c r="EX404" s="214"/>
      <c r="EY404" s="214"/>
      <c r="EZ404" s="214"/>
      <c r="FA404" s="214"/>
      <c r="FB404" s="214"/>
      <c r="FC404" s="214"/>
      <c r="FD404" s="214"/>
      <c r="FE404" s="214"/>
      <c r="FF404" s="214"/>
      <c r="FG404" s="214"/>
      <c r="FH404" s="214"/>
      <c r="FI404" s="214"/>
      <c r="FJ404" s="214"/>
      <c r="FK404" s="214"/>
      <c r="FL404" s="214"/>
      <c r="FM404" s="214"/>
    </row>
    <row r="405" spans="2:169" x14ac:dyDescent="0.25">
      <c r="B405" s="214"/>
      <c r="C405" s="214"/>
      <c r="D405" s="214"/>
      <c r="E405" s="214"/>
      <c r="F405" s="214"/>
      <c r="G405" s="214"/>
      <c r="H405" s="214"/>
      <c r="I405" s="214"/>
      <c r="J405" s="214"/>
      <c r="K405" s="214"/>
      <c r="L405" s="214"/>
      <c r="M405" s="214"/>
      <c r="N405" s="214"/>
      <c r="O405" s="214"/>
      <c r="P405" s="214"/>
      <c r="Q405" s="214"/>
      <c r="R405" s="214"/>
      <c r="S405" s="214"/>
      <c r="T405" s="214"/>
      <c r="U405" s="214"/>
      <c r="V405" s="214"/>
      <c r="W405" s="214"/>
      <c r="X405" s="214"/>
      <c r="Y405" s="214"/>
      <c r="Z405" s="214"/>
      <c r="AA405" s="214"/>
      <c r="AB405" s="214"/>
      <c r="AC405" s="214"/>
      <c r="AD405" s="214"/>
      <c r="AE405" s="214"/>
      <c r="AF405" s="214"/>
      <c r="AG405" s="214"/>
      <c r="AH405" s="214"/>
      <c r="AI405" s="214"/>
      <c r="AJ405" s="214"/>
      <c r="AK405" s="214"/>
      <c r="AL405" s="214"/>
      <c r="AM405" s="214"/>
      <c r="AN405" s="214"/>
      <c r="AO405" s="214"/>
      <c r="AP405" s="214"/>
      <c r="AQ405" s="214"/>
      <c r="AR405" s="214"/>
      <c r="AS405" s="214"/>
      <c r="AT405" s="214"/>
      <c r="AU405" s="214"/>
      <c r="AV405" s="214"/>
      <c r="AW405" s="214"/>
      <c r="AX405" s="214"/>
      <c r="AY405" s="214"/>
      <c r="AZ405" s="214"/>
      <c r="BA405" s="214"/>
      <c r="BB405" s="214"/>
      <c r="BC405" s="214"/>
      <c r="BD405" s="214"/>
      <c r="BE405" s="214"/>
      <c r="BF405" s="214"/>
      <c r="BG405" s="214"/>
      <c r="BH405" s="214"/>
      <c r="BI405" s="214"/>
      <c r="BJ405" s="214"/>
      <c r="BK405" s="214"/>
      <c r="BL405" s="214"/>
      <c r="BM405" s="214"/>
      <c r="BN405" s="214"/>
      <c r="BO405" s="214"/>
      <c r="BP405" s="214"/>
      <c r="BQ405" s="214"/>
      <c r="BR405" s="214"/>
      <c r="BS405" s="214"/>
      <c r="BT405" s="214"/>
      <c r="BU405" s="214"/>
      <c r="BV405" s="214"/>
      <c r="BW405" s="214"/>
      <c r="BX405" s="214"/>
      <c r="BY405" s="214"/>
      <c r="BZ405" s="214"/>
      <c r="CA405" s="214"/>
      <c r="CB405" s="214"/>
      <c r="CC405" s="214"/>
      <c r="CD405" s="214"/>
      <c r="CE405" s="214"/>
      <c r="CF405" s="214"/>
      <c r="CG405" s="214"/>
      <c r="CH405" s="214"/>
      <c r="CI405" s="214"/>
      <c r="CJ405" s="214"/>
      <c r="CK405" s="214"/>
      <c r="CL405" s="214"/>
      <c r="CM405" s="214"/>
      <c r="CN405" s="214"/>
      <c r="CO405" s="214"/>
      <c r="CP405" s="214"/>
      <c r="CQ405" s="214"/>
      <c r="CR405" s="214"/>
      <c r="CS405" s="214"/>
      <c r="CT405" s="214"/>
      <c r="CU405" s="214"/>
      <c r="CV405" s="214"/>
      <c r="CW405" s="214"/>
      <c r="CX405" s="214"/>
      <c r="CY405" s="214"/>
      <c r="CZ405" s="214"/>
      <c r="DA405" s="214"/>
      <c r="DB405" s="214"/>
      <c r="DC405" s="214"/>
      <c r="DD405" s="214"/>
      <c r="DE405" s="214"/>
      <c r="DF405" s="214"/>
      <c r="DG405" s="214"/>
      <c r="DH405" s="214"/>
      <c r="DI405" s="214"/>
      <c r="DJ405" s="214"/>
      <c r="DK405" s="214"/>
      <c r="DL405" s="214"/>
      <c r="DM405" s="214"/>
      <c r="DN405" s="214"/>
      <c r="DO405" s="214"/>
      <c r="DP405" s="214"/>
      <c r="DQ405" s="214"/>
      <c r="DR405" s="214"/>
      <c r="DS405" s="214"/>
      <c r="DT405" s="214"/>
      <c r="DU405" s="214"/>
      <c r="DV405" s="214"/>
      <c r="DW405" s="214"/>
      <c r="DX405" s="214"/>
      <c r="DY405" s="214"/>
      <c r="DZ405" s="214"/>
      <c r="EA405" s="214"/>
      <c r="EB405" s="214"/>
      <c r="EC405" s="214"/>
      <c r="ED405" s="214"/>
      <c r="EE405" s="214"/>
      <c r="EF405" s="214"/>
      <c r="EG405" s="214"/>
      <c r="EH405" s="214"/>
      <c r="EI405" s="214"/>
      <c r="EJ405" s="214"/>
      <c r="EK405" s="214"/>
      <c r="EL405" s="214"/>
      <c r="EM405" s="214"/>
      <c r="EN405" s="214"/>
      <c r="EO405" s="214"/>
      <c r="EP405" s="214"/>
      <c r="EQ405" s="214"/>
      <c r="ER405" s="214"/>
      <c r="ES405" s="214"/>
      <c r="ET405" s="214"/>
      <c r="EU405" s="214"/>
      <c r="EV405" s="214"/>
      <c r="EW405" s="214"/>
      <c r="EX405" s="214"/>
      <c r="EY405" s="214"/>
      <c r="EZ405" s="214"/>
      <c r="FA405" s="214"/>
      <c r="FB405" s="214"/>
      <c r="FC405" s="214"/>
      <c r="FD405" s="214"/>
      <c r="FE405" s="214"/>
      <c r="FF405" s="214"/>
      <c r="FG405" s="214"/>
      <c r="FH405" s="214"/>
      <c r="FI405" s="214"/>
      <c r="FJ405" s="214"/>
      <c r="FK405" s="214"/>
      <c r="FL405" s="214"/>
      <c r="FM405" s="214"/>
    </row>
    <row r="406" spans="2:169" x14ac:dyDescent="0.25">
      <c r="B406" s="214"/>
      <c r="C406" s="214"/>
      <c r="D406" s="214"/>
      <c r="E406" s="214"/>
      <c r="F406" s="214"/>
      <c r="G406" s="214"/>
      <c r="H406" s="214"/>
      <c r="I406" s="214"/>
      <c r="J406" s="214"/>
      <c r="K406" s="214"/>
      <c r="L406" s="214"/>
      <c r="M406" s="214"/>
      <c r="N406" s="214"/>
      <c r="O406" s="214"/>
      <c r="P406" s="214"/>
      <c r="Q406" s="214"/>
      <c r="R406" s="214"/>
      <c r="S406" s="214"/>
      <c r="T406" s="214"/>
      <c r="U406" s="214"/>
      <c r="V406" s="214"/>
      <c r="W406" s="214"/>
      <c r="X406" s="214"/>
      <c r="Y406" s="214"/>
      <c r="Z406" s="214"/>
      <c r="AA406" s="214"/>
      <c r="AB406" s="214"/>
      <c r="AC406" s="214"/>
      <c r="AD406" s="214"/>
      <c r="AE406" s="214"/>
      <c r="AF406" s="214"/>
      <c r="AG406" s="214"/>
      <c r="AH406" s="214"/>
      <c r="AI406" s="214"/>
      <c r="AJ406" s="214"/>
      <c r="AK406" s="214"/>
      <c r="AL406" s="214"/>
      <c r="AM406" s="214"/>
      <c r="AN406" s="214"/>
      <c r="AO406" s="214"/>
      <c r="AP406" s="214"/>
      <c r="AQ406" s="214"/>
      <c r="AR406" s="214"/>
      <c r="AS406" s="214"/>
      <c r="AT406" s="214"/>
      <c r="AU406" s="214"/>
      <c r="AV406" s="214"/>
      <c r="AW406" s="214"/>
      <c r="AX406" s="214"/>
      <c r="AY406" s="214"/>
      <c r="AZ406" s="214"/>
      <c r="BA406" s="214"/>
      <c r="BB406" s="214"/>
      <c r="BC406" s="214"/>
      <c r="BD406" s="214"/>
      <c r="BE406" s="214"/>
      <c r="BF406" s="214"/>
      <c r="BG406" s="214"/>
      <c r="BH406" s="214"/>
      <c r="BI406" s="214"/>
      <c r="BJ406" s="214"/>
      <c r="BK406" s="214"/>
      <c r="BL406" s="214"/>
      <c r="BM406" s="214"/>
      <c r="BN406" s="214"/>
      <c r="BO406" s="214"/>
      <c r="BP406" s="214"/>
      <c r="BQ406" s="214"/>
      <c r="BR406" s="214"/>
      <c r="BS406" s="214"/>
      <c r="BT406" s="214"/>
      <c r="BU406" s="214"/>
      <c r="BV406" s="214"/>
      <c r="BW406" s="214"/>
      <c r="BX406" s="214"/>
      <c r="BY406" s="214"/>
      <c r="BZ406" s="214"/>
      <c r="CA406" s="214"/>
      <c r="CB406" s="214"/>
      <c r="CC406" s="214"/>
      <c r="CD406" s="214"/>
      <c r="CE406" s="214"/>
      <c r="CF406" s="214"/>
      <c r="CG406" s="214"/>
      <c r="CH406" s="214"/>
      <c r="CI406" s="214"/>
      <c r="CJ406" s="214"/>
      <c r="CK406" s="214"/>
      <c r="CL406" s="214"/>
      <c r="CM406" s="214"/>
      <c r="CN406" s="214"/>
      <c r="CO406" s="214"/>
      <c r="CP406" s="214"/>
      <c r="CQ406" s="214"/>
      <c r="CR406" s="214"/>
      <c r="CS406" s="214"/>
      <c r="CT406" s="214"/>
      <c r="CU406" s="214"/>
      <c r="CV406" s="214"/>
      <c r="CW406" s="214"/>
      <c r="CX406" s="214"/>
      <c r="CY406" s="214"/>
      <c r="CZ406" s="214"/>
      <c r="DA406" s="214"/>
      <c r="DB406" s="214"/>
      <c r="DC406" s="214"/>
      <c r="DD406" s="214"/>
      <c r="DE406" s="214"/>
      <c r="DF406" s="214"/>
      <c r="DG406" s="214"/>
      <c r="DH406" s="214"/>
      <c r="DI406" s="214"/>
      <c r="DJ406" s="214"/>
      <c r="DK406" s="214"/>
      <c r="DL406" s="214"/>
      <c r="DM406" s="214"/>
      <c r="DN406" s="214"/>
      <c r="DO406" s="214"/>
      <c r="DP406" s="214"/>
      <c r="DQ406" s="214"/>
      <c r="DR406" s="214"/>
      <c r="DS406" s="214"/>
      <c r="DT406" s="214"/>
      <c r="DU406" s="214"/>
      <c r="DV406" s="214"/>
      <c r="DW406" s="214"/>
      <c r="DX406" s="214"/>
      <c r="DY406" s="214"/>
      <c r="DZ406" s="214"/>
      <c r="EA406" s="214"/>
      <c r="EB406" s="214"/>
      <c r="EC406" s="214"/>
      <c r="ED406" s="214"/>
      <c r="EE406" s="214"/>
      <c r="EF406" s="214"/>
      <c r="EG406" s="214"/>
      <c r="EH406" s="214"/>
      <c r="EI406" s="214"/>
      <c r="EJ406" s="214"/>
      <c r="EK406" s="214"/>
      <c r="EL406" s="214"/>
      <c r="EM406" s="214"/>
      <c r="EN406" s="214"/>
      <c r="EO406" s="214"/>
      <c r="EP406" s="214"/>
      <c r="EQ406" s="214"/>
      <c r="ER406" s="214"/>
      <c r="ES406" s="214"/>
      <c r="ET406" s="214"/>
      <c r="EU406" s="214"/>
      <c r="EV406" s="214"/>
      <c r="EW406" s="214"/>
      <c r="EX406" s="214"/>
      <c r="EY406" s="214"/>
      <c r="EZ406" s="214"/>
      <c r="FA406" s="214"/>
      <c r="FB406" s="214"/>
      <c r="FC406" s="214"/>
      <c r="FD406" s="214"/>
      <c r="FE406" s="214"/>
      <c r="FF406" s="214"/>
      <c r="FG406" s="214"/>
      <c r="FH406" s="214"/>
      <c r="FI406" s="214"/>
      <c r="FJ406" s="214"/>
      <c r="FK406" s="214"/>
      <c r="FL406" s="214"/>
      <c r="FM406" s="214"/>
    </row>
    <row r="407" spans="2:169" x14ac:dyDescent="0.25">
      <c r="B407" s="214"/>
      <c r="C407" s="214"/>
      <c r="D407" s="214"/>
      <c r="E407" s="214"/>
      <c r="F407" s="214"/>
      <c r="G407" s="214"/>
      <c r="H407" s="214"/>
      <c r="I407" s="214"/>
      <c r="J407" s="214"/>
      <c r="K407" s="214"/>
      <c r="L407" s="214"/>
      <c r="M407" s="214"/>
      <c r="N407" s="214"/>
      <c r="O407" s="214"/>
      <c r="P407" s="214"/>
      <c r="Q407" s="214"/>
      <c r="R407" s="214"/>
      <c r="S407" s="214"/>
      <c r="T407" s="214"/>
      <c r="U407" s="214"/>
      <c r="V407" s="214"/>
      <c r="W407" s="214"/>
      <c r="X407" s="214"/>
      <c r="Y407" s="214"/>
      <c r="Z407" s="214"/>
      <c r="AA407" s="214"/>
      <c r="AB407" s="214"/>
      <c r="AC407" s="214"/>
      <c r="AD407" s="214"/>
      <c r="AE407" s="214"/>
      <c r="AF407" s="214"/>
      <c r="AG407" s="214"/>
      <c r="AH407" s="214"/>
      <c r="AI407" s="214"/>
      <c r="AJ407" s="214"/>
      <c r="AK407" s="214"/>
      <c r="AL407" s="214"/>
      <c r="AM407" s="214"/>
      <c r="AN407" s="214"/>
      <c r="AO407" s="214"/>
      <c r="AP407" s="214"/>
      <c r="AQ407" s="214"/>
      <c r="AR407" s="214"/>
      <c r="AS407" s="214"/>
      <c r="AT407" s="214"/>
      <c r="AU407" s="214"/>
      <c r="AV407" s="214"/>
      <c r="AW407" s="214"/>
      <c r="AX407" s="214"/>
      <c r="AY407" s="214"/>
      <c r="AZ407" s="214"/>
      <c r="BA407" s="214"/>
      <c r="BB407" s="214"/>
      <c r="BC407" s="214"/>
      <c r="BD407" s="214"/>
      <c r="BE407" s="214"/>
      <c r="BF407" s="214"/>
      <c r="BG407" s="214"/>
      <c r="BH407" s="214"/>
      <c r="BI407" s="214"/>
      <c r="BJ407" s="214"/>
      <c r="BK407" s="214"/>
      <c r="BL407" s="214"/>
      <c r="BM407" s="214"/>
      <c r="BN407" s="214"/>
      <c r="BO407" s="214"/>
      <c r="BP407" s="214"/>
      <c r="BQ407" s="214"/>
      <c r="BR407" s="214"/>
      <c r="BS407" s="214"/>
      <c r="BT407" s="214"/>
      <c r="BU407" s="214"/>
      <c r="BV407" s="214"/>
      <c r="BW407" s="214"/>
      <c r="BX407" s="214"/>
      <c r="BY407" s="214"/>
      <c r="BZ407" s="214"/>
      <c r="CA407" s="214"/>
      <c r="CB407" s="214"/>
      <c r="CC407" s="214"/>
      <c r="CD407" s="214"/>
      <c r="CE407" s="214"/>
      <c r="CF407" s="214"/>
      <c r="CG407" s="214"/>
      <c r="CH407" s="214"/>
      <c r="CI407" s="214"/>
      <c r="CJ407" s="214"/>
      <c r="CK407" s="214"/>
      <c r="CL407" s="214"/>
      <c r="CM407" s="214"/>
      <c r="CN407" s="214"/>
      <c r="CO407" s="214"/>
      <c r="CP407" s="214"/>
      <c r="CQ407" s="214"/>
      <c r="CR407" s="214"/>
      <c r="CS407" s="214"/>
      <c r="CT407" s="214"/>
      <c r="CU407" s="214"/>
      <c r="CV407" s="214"/>
      <c r="CW407" s="214"/>
      <c r="CX407" s="214"/>
      <c r="CY407" s="214"/>
      <c r="CZ407" s="214"/>
      <c r="DA407" s="214"/>
      <c r="DB407" s="214"/>
      <c r="DC407" s="214"/>
      <c r="DD407" s="214"/>
      <c r="DE407" s="214"/>
      <c r="DF407" s="214"/>
      <c r="DG407" s="214"/>
      <c r="DH407" s="214"/>
      <c r="DI407" s="214"/>
      <c r="DJ407" s="214"/>
      <c r="DK407" s="214"/>
      <c r="DL407" s="214"/>
      <c r="DM407" s="214"/>
      <c r="DN407" s="214"/>
      <c r="DO407" s="214"/>
      <c r="DP407" s="214"/>
      <c r="DQ407" s="214"/>
      <c r="DR407" s="214"/>
      <c r="DS407" s="214"/>
      <c r="DT407" s="214"/>
      <c r="DU407" s="214"/>
      <c r="DV407" s="214"/>
      <c r="DW407" s="214"/>
      <c r="DX407" s="214"/>
      <c r="DY407" s="214"/>
      <c r="DZ407" s="214"/>
      <c r="EA407" s="214"/>
      <c r="EB407" s="214"/>
      <c r="EC407" s="214"/>
      <c r="ED407" s="214"/>
      <c r="EE407" s="214"/>
      <c r="EF407" s="214"/>
      <c r="EG407" s="214"/>
      <c r="EH407" s="214"/>
      <c r="EI407" s="214"/>
      <c r="EJ407" s="214"/>
      <c r="EK407" s="214"/>
      <c r="EL407" s="214"/>
      <c r="EM407" s="214"/>
      <c r="EN407" s="214"/>
      <c r="EO407" s="214"/>
      <c r="EP407" s="214"/>
      <c r="EQ407" s="214"/>
      <c r="ER407" s="214"/>
      <c r="ES407" s="214"/>
      <c r="ET407" s="214"/>
      <c r="EU407" s="214"/>
      <c r="EV407" s="214"/>
      <c r="EW407" s="214"/>
      <c r="EX407" s="214"/>
      <c r="EY407" s="214"/>
      <c r="EZ407" s="214"/>
      <c r="FA407" s="214"/>
      <c r="FB407" s="214"/>
      <c r="FC407" s="214"/>
      <c r="FD407" s="214"/>
      <c r="FE407" s="214"/>
      <c r="FF407" s="214"/>
      <c r="FG407" s="214"/>
      <c r="FH407" s="214"/>
      <c r="FI407" s="214"/>
      <c r="FJ407" s="214"/>
      <c r="FK407" s="214"/>
      <c r="FL407" s="214"/>
      <c r="FM407" s="214"/>
    </row>
    <row r="408" spans="2:169" x14ac:dyDescent="0.25">
      <c r="B408" s="214"/>
      <c r="C408" s="214"/>
      <c r="D408" s="214"/>
      <c r="E408" s="214"/>
      <c r="F408" s="214"/>
      <c r="G408" s="214"/>
      <c r="H408" s="214"/>
      <c r="I408" s="214"/>
      <c r="J408" s="214"/>
      <c r="K408" s="214"/>
      <c r="L408" s="214"/>
      <c r="M408" s="214"/>
      <c r="N408" s="214"/>
      <c r="O408" s="214"/>
      <c r="P408" s="214"/>
      <c r="Q408" s="214"/>
      <c r="R408" s="214"/>
      <c r="S408" s="214"/>
      <c r="T408" s="214"/>
      <c r="U408" s="214"/>
      <c r="V408" s="214"/>
      <c r="W408" s="214"/>
      <c r="X408" s="214"/>
      <c r="Y408" s="214"/>
      <c r="Z408" s="214"/>
      <c r="AA408" s="214"/>
      <c r="AB408" s="214"/>
      <c r="AC408" s="214"/>
      <c r="AD408" s="214"/>
      <c r="AE408" s="214"/>
      <c r="AF408" s="214"/>
      <c r="AG408" s="214"/>
      <c r="AH408" s="214"/>
      <c r="AI408" s="214"/>
      <c r="AJ408" s="214"/>
      <c r="AK408" s="214"/>
      <c r="AL408" s="214"/>
      <c r="AM408" s="214"/>
      <c r="AN408" s="214"/>
      <c r="AO408" s="214"/>
      <c r="AP408" s="214"/>
      <c r="AQ408" s="214"/>
      <c r="AR408" s="214"/>
      <c r="AS408" s="214"/>
      <c r="AT408" s="214"/>
      <c r="AU408" s="214"/>
      <c r="AV408" s="214"/>
      <c r="AW408" s="214"/>
      <c r="AX408" s="214"/>
      <c r="AY408" s="214"/>
      <c r="AZ408" s="214"/>
      <c r="BA408" s="214"/>
      <c r="BB408" s="214"/>
      <c r="BC408" s="214"/>
      <c r="BD408" s="214"/>
      <c r="BE408" s="214"/>
      <c r="BF408" s="214"/>
      <c r="BG408" s="214"/>
      <c r="BH408" s="214"/>
      <c r="BI408" s="214"/>
      <c r="BJ408" s="214"/>
      <c r="BK408" s="214"/>
      <c r="BL408" s="214"/>
      <c r="BM408" s="214"/>
      <c r="BN408" s="214"/>
      <c r="BO408" s="214"/>
      <c r="BP408" s="214"/>
      <c r="BQ408" s="214"/>
      <c r="BR408" s="214"/>
      <c r="BS408" s="214"/>
      <c r="BT408" s="214"/>
      <c r="BU408" s="214"/>
      <c r="BV408" s="214"/>
      <c r="BW408" s="214"/>
      <c r="BX408" s="214"/>
      <c r="BY408" s="214"/>
      <c r="BZ408" s="214"/>
      <c r="CA408" s="214"/>
      <c r="CB408" s="214"/>
      <c r="CC408" s="214"/>
      <c r="CD408" s="214"/>
      <c r="CE408" s="214"/>
      <c r="CF408" s="214"/>
      <c r="CG408" s="214"/>
      <c r="CH408" s="214"/>
      <c r="CI408" s="214"/>
      <c r="CJ408" s="214"/>
      <c r="CK408" s="214"/>
      <c r="CL408" s="214"/>
      <c r="CM408" s="214"/>
      <c r="CN408" s="214"/>
      <c r="CO408" s="214"/>
      <c r="CP408" s="214"/>
      <c r="CQ408" s="214"/>
      <c r="CR408" s="214"/>
      <c r="CS408" s="214"/>
      <c r="CT408" s="214"/>
      <c r="CU408" s="214"/>
      <c r="CV408" s="214"/>
      <c r="CW408" s="214"/>
      <c r="CX408" s="214"/>
      <c r="CY408" s="214"/>
      <c r="CZ408" s="214"/>
      <c r="DA408" s="214"/>
      <c r="DB408" s="214"/>
      <c r="DC408" s="214"/>
      <c r="DD408" s="214"/>
      <c r="DE408" s="214"/>
      <c r="DF408" s="214"/>
      <c r="DG408" s="214"/>
      <c r="DH408" s="214"/>
      <c r="DI408" s="214"/>
      <c r="DJ408" s="214"/>
      <c r="DK408" s="214"/>
      <c r="DL408" s="214"/>
      <c r="DM408" s="214"/>
      <c r="DN408" s="214"/>
      <c r="DO408" s="214"/>
      <c r="DP408" s="214"/>
      <c r="DQ408" s="214"/>
      <c r="DR408" s="214"/>
      <c r="DS408" s="214"/>
      <c r="DT408" s="214"/>
      <c r="DU408" s="214"/>
      <c r="DV408" s="214"/>
      <c r="DW408" s="214"/>
      <c r="DX408" s="214"/>
      <c r="DY408" s="214"/>
      <c r="DZ408" s="214"/>
      <c r="EA408" s="214"/>
      <c r="EB408" s="214"/>
      <c r="EC408" s="214"/>
      <c r="ED408" s="214"/>
      <c r="EE408" s="214"/>
      <c r="EF408" s="214"/>
      <c r="EG408" s="214"/>
      <c r="EH408" s="214"/>
      <c r="EI408" s="214"/>
      <c r="EJ408" s="214"/>
      <c r="EK408" s="214"/>
      <c r="EL408" s="214"/>
      <c r="EM408" s="214"/>
      <c r="EN408" s="214"/>
      <c r="EO408" s="214"/>
      <c r="EP408" s="214"/>
      <c r="EQ408" s="214"/>
      <c r="ER408" s="214"/>
      <c r="ES408" s="214"/>
      <c r="ET408" s="214"/>
      <c r="EU408" s="214"/>
      <c r="EV408" s="214"/>
      <c r="EW408" s="214"/>
      <c r="EX408" s="214"/>
      <c r="EY408" s="214"/>
      <c r="EZ408" s="214"/>
      <c r="FA408" s="214"/>
      <c r="FB408" s="214"/>
      <c r="FC408" s="214"/>
      <c r="FD408" s="214"/>
      <c r="FE408" s="214"/>
      <c r="FF408" s="214"/>
      <c r="FG408" s="214"/>
      <c r="FH408" s="214"/>
      <c r="FI408" s="214"/>
      <c r="FJ408" s="214"/>
      <c r="FK408" s="214"/>
      <c r="FL408" s="214"/>
      <c r="FM408" s="214"/>
    </row>
    <row r="409" spans="2:169" x14ac:dyDescent="0.25">
      <c r="B409" s="214"/>
      <c r="C409" s="214"/>
      <c r="D409" s="214"/>
      <c r="E409" s="214"/>
      <c r="F409" s="214"/>
      <c r="G409" s="214"/>
      <c r="H409" s="214"/>
      <c r="I409" s="214"/>
      <c r="J409" s="214"/>
      <c r="K409" s="214"/>
      <c r="L409" s="214"/>
      <c r="M409" s="214"/>
      <c r="N409" s="214"/>
      <c r="O409" s="214"/>
      <c r="P409" s="214"/>
      <c r="Q409" s="214"/>
      <c r="R409" s="214"/>
      <c r="S409" s="214"/>
      <c r="T409" s="214"/>
      <c r="U409" s="214"/>
      <c r="V409" s="214"/>
      <c r="W409" s="214"/>
      <c r="X409" s="214"/>
      <c r="Y409" s="214"/>
      <c r="Z409" s="214"/>
      <c r="AA409" s="214"/>
      <c r="AB409" s="214"/>
      <c r="AC409" s="214"/>
      <c r="AD409" s="214"/>
      <c r="AE409" s="214"/>
      <c r="AF409" s="214"/>
      <c r="AG409" s="214"/>
      <c r="AH409" s="214"/>
      <c r="AI409" s="214"/>
      <c r="AJ409" s="214"/>
      <c r="AK409" s="214"/>
      <c r="AL409" s="214"/>
      <c r="AM409" s="214"/>
      <c r="AN409" s="214"/>
      <c r="AO409" s="214"/>
      <c r="AP409" s="214"/>
      <c r="AQ409" s="214"/>
      <c r="AR409" s="214"/>
      <c r="AS409" s="214"/>
      <c r="AT409" s="214"/>
      <c r="AU409" s="214"/>
      <c r="AV409" s="214"/>
      <c r="AW409" s="214"/>
      <c r="AX409" s="214"/>
      <c r="AY409" s="214"/>
      <c r="AZ409" s="214"/>
      <c r="BA409" s="214"/>
      <c r="BB409" s="214"/>
      <c r="BC409" s="214"/>
      <c r="BD409" s="214"/>
      <c r="BE409" s="214"/>
      <c r="BF409" s="214"/>
      <c r="BG409" s="214"/>
      <c r="BH409" s="214"/>
      <c r="BI409" s="214"/>
      <c r="BJ409" s="214"/>
      <c r="BK409" s="214"/>
      <c r="BL409" s="214"/>
      <c r="BM409" s="214"/>
      <c r="BN409" s="214"/>
      <c r="BO409" s="214"/>
      <c r="BP409" s="214"/>
      <c r="BQ409" s="214"/>
      <c r="BR409" s="214"/>
      <c r="BS409" s="214"/>
      <c r="BT409" s="214"/>
      <c r="BU409" s="214"/>
      <c r="BV409" s="214"/>
      <c r="BW409" s="214"/>
      <c r="BX409" s="214"/>
      <c r="BY409" s="214"/>
      <c r="BZ409" s="214"/>
      <c r="CA409" s="214"/>
      <c r="CB409" s="214"/>
      <c r="CC409" s="214"/>
      <c r="CD409" s="214"/>
      <c r="CE409" s="214"/>
      <c r="CF409" s="214"/>
      <c r="CG409" s="214"/>
      <c r="CH409" s="214"/>
      <c r="CI409" s="214"/>
      <c r="CJ409" s="214"/>
      <c r="CK409" s="214"/>
      <c r="CL409" s="214"/>
      <c r="CM409" s="214"/>
      <c r="CN409" s="214"/>
      <c r="CO409" s="214"/>
      <c r="CP409" s="214"/>
      <c r="CQ409" s="214"/>
      <c r="CR409" s="214"/>
      <c r="CS409" s="214"/>
      <c r="CT409" s="214"/>
      <c r="CU409" s="214"/>
      <c r="CV409" s="214"/>
      <c r="CW409" s="214"/>
      <c r="CX409" s="214"/>
      <c r="CY409" s="214"/>
      <c r="CZ409" s="214"/>
      <c r="DA409" s="214"/>
      <c r="DB409" s="214"/>
      <c r="DC409" s="214"/>
      <c r="DD409" s="214"/>
      <c r="DE409" s="214"/>
      <c r="DF409" s="214"/>
      <c r="DG409" s="214"/>
      <c r="DH409" s="214"/>
      <c r="DI409" s="214"/>
      <c r="DJ409" s="214"/>
      <c r="DK409" s="214"/>
      <c r="DL409" s="214"/>
      <c r="DM409" s="214"/>
      <c r="DN409" s="214"/>
      <c r="DO409" s="214"/>
      <c r="DP409" s="214"/>
      <c r="DQ409" s="214"/>
      <c r="DR409" s="214"/>
      <c r="DS409" s="214"/>
      <c r="DT409" s="214"/>
      <c r="DU409" s="214"/>
      <c r="DV409" s="214"/>
      <c r="DW409" s="214"/>
      <c r="DX409" s="214"/>
      <c r="DY409" s="214"/>
      <c r="DZ409" s="214"/>
      <c r="EA409" s="214"/>
      <c r="EB409" s="214"/>
      <c r="EC409" s="214"/>
      <c r="ED409" s="214"/>
      <c r="EE409" s="214"/>
      <c r="EF409" s="214"/>
      <c r="EG409" s="214"/>
      <c r="EH409" s="214"/>
      <c r="EI409" s="214"/>
      <c r="EJ409" s="214"/>
      <c r="EK409" s="214"/>
      <c r="EL409" s="214"/>
      <c r="EM409" s="214"/>
      <c r="EN409" s="214"/>
      <c r="EO409" s="214"/>
      <c r="EP409" s="214"/>
      <c r="EQ409" s="214"/>
      <c r="ER409" s="214"/>
      <c r="ES409" s="214"/>
      <c r="ET409" s="214"/>
      <c r="EU409" s="214"/>
      <c r="EV409" s="214"/>
      <c r="EW409" s="214"/>
      <c r="EX409" s="214"/>
      <c r="EY409" s="214"/>
      <c r="EZ409" s="214"/>
      <c r="FA409" s="214"/>
      <c r="FB409" s="214"/>
      <c r="FC409" s="214"/>
      <c r="FD409" s="214"/>
      <c r="FE409" s="214"/>
      <c r="FF409" s="214"/>
      <c r="FG409" s="214"/>
      <c r="FH409" s="214"/>
      <c r="FI409" s="214"/>
      <c r="FJ409" s="214"/>
      <c r="FK409" s="214"/>
      <c r="FL409" s="214"/>
      <c r="FM409" s="214"/>
    </row>
    <row r="410" spans="2:169" x14ac:dyDescent="0.25">
      <c r="B410" s="214"/>
      <c r="C410" s="214"/>
      <c r="D410" s="214"/>
      <c r="E410" s="214"/>
      <c r="F410" s="214"/>
      <c r="G410" s="214"/>
      <c r="H410" s="214"/>
      <c r="I410" s="214"/>
      <c r="J410" s="214"/>
      <c r="K410" s="214"/>
      <c r="L410" s="214"/>
      <c r="M410" s="214"/>
      <c r="N410" s="214"/>
      <c r="O410" s="214"/>
      <c r="P410" s="214"/>
      <c r="Q410" s="214"/>
      <c r="R410" s="214"/>
      <c r="S410" s="214"/>
      <c r="T410" s="214"/>
      <c r="U410" s="214"/>
      <c r="V410" s="214"/>
      <c r="W410" s="214"/>
      <c r="X410" s="214"/>
      <c r="Y410" s="214"/>
      <c r="Z410" s="214"/>
      <c r="AA410" s="214"/>
      <c r="AB410" s="214"/>
      <c r="AC410" s="214"/>
      <c r="AD410" s="214"/>
      <c r="AE410" s="214"/>
      <c r="AF410" s="214"/>
      <c r="AG410" s="214"/>
      <c r="AH410" s="214"/>
      <c r="AI410" s="214"/>
      <c r="AJ410" s="214"/>
      <c r="AK410" s="214"/>
      <c r="AL410" s="214"/>
      <c r="AM410" s="214"/>
      <c r="AN410" s="214"/>
      <c r="AO410" s="214"/>
      <c r="AP410" s="214"/>
      <c r="AQ410" s="214"/>
      <c r="AR410" s="214"/>
      <c r="AS410" s="214"/>
      <c r="AT410" s="214"/>
      <c r="AU410" s="214"/>
      <c r="AV410" s="214"/>
      <c r="AW410" s="214"/>
      <c r="AX410" s="214"/>
      <c r="AY410" s="214"/>
      <c r="AZ410" s="214"/>
      <c r="BA410" s="214"/>
      <c r="BB410" s="214"/>
      <c r="BC410" s="214"/>
      <c r="BD410" s="214"/>
      <c r="BE410" s="214"/>
      <c r="BF410" s="214"/>
      <c r="BG410" s="214"/>
      <c r="BH410" s="214"/>
      <c r="BI410" s="214"/>
      <c r="BJ410" s="214"/>
      <c r="BK410" s="214"/>
      <c r="BL410" s="214"/>
      <c r="BM410" s="214"/>
      <c r="BN410" s="214"/>
      <c r="BO410" s="214"/>
      <c r="BP410" s="214"/>
      <c r="BQ410" s="214"/>
      <c r="BR410" s="214"/>
      <c r="BS410" s="214"/>
      <c r="BT410" s="214"/>
      <c r="BU410" s="214"/>
      <c r="BV410" s="214"/>
      <c r="BW410" s="214"/>
      <c r="BX410" s="214"/>
      <c r="BY410" s="214"/>
      <c r="BZ410" s="214"/>
      <c r="CA410" s="214"/>
      <c r="CB410" s="214"/>
      <c r="CC410" s="214"/>
      <c r="CD410" s="214"/>
      <c r="CE410" s="214"/>
      <c r="CF410" s="214"/>
      <c r="CG410" s="214"/>
      <c r="CH410" s="214"/>
      <c r="CI410" s="214"/>
      <c r="CJ410" s="214"/>
      <c r="CK410" s="214"/>
      <c r="CL410" s="214"/>
      <c r="CM410" s="214"/>
      <c r="CN410" s="214"/>
      <c r="CO410" s="214"/>
      <c r="CP410" s="214"/>
      <c r="CQ410" s="214"/>
      <c r="CR410" s="214"/>
      <c r="CS410" s="214"/>
      <c r="CT410" s="214"/>
      <c r="CU410" s="214"/>
      <c r="CV410" s="214"/>
      <c r="CW410" s="214"/>
      <c r="CX410" s="214"/>
      <c r="CY410" s="214"/>
      <c r="CZ410" s="214"/>
      <c r="DA410" s="214"/>
      <c r="DB410" s="214"/>
      <c r="DC410" s="214"/>
      <c r="DD410" s="214"/>
      <c r="DE410" s="214"/>
      <c r="DF410" s="214"/>
      <c r="DG410" s="214"/>
      <c r="DH410" s="214"/>
      <c r="DI410" s="214"/>
      <c r="DJ410" s="214"/>
      <c r="DK410" s="214"/>
      <c r="DL410" s="214"/>
      <c r="DM410" s="214"/>
      <c r="DN410" s="214"/>
      <c r="DO410" s="214"/>
      <c r="DP410" s="214"/>
      <c r="DQ410" s="214"/>
      <c r="DR410" s="214"/>
      <c r="DS410" s="214"/>
      <c r="DT410" s="214"/>
      <c r="DU410" s="214"/>
      <c r="DV410" s="214"/>
      <c r="DW410" s="214"/>
      <c r="DX410" s="214"/>
      <c r="DY410" s="214"/>
      <c r="DZ410" s="214"/>
      <c r="EA410" s="214"/>
      <c r="EB410" s="214"/>
      <c r="EC410" s="214"/>
      <c r="ED410" s="214"/>
      <c r="EE410" s="214"/>
      <c r="EF410" s="214"/>
      <c r="EG410" s="214"/>
      <c r="EH410" s="214"/>
      <c r="EI410" s="214"/>
      <c r="EJ410" s="214"/>
      <c r="EK410" s="214"/>
      <c r="EL410" s="214"/>
      <c r="EM410" s="214"/>
      <c r="EN410" s="214"/>
      <c r="EO410" s="214"/>
      <c r="EP410" s="214"/>
      <c r="EQ410" s="214"/>
      <c r="ER410" s="214"/>
      <c r="ES410" s="214"/>
      <c r="ET410" s="214"/>
      <c r="EU410" s="214"/>
      <c r="EV410" s="214"/>
      <c r="EW410" s="214"/>
      <c r="EX410" s="214"/>
      <c r="EY410" s="214"/>
      <c r="EZ410" s="214"/>
      <c r="FA410" s="214"/>
      <c r="FB410" s="214"/>
      <c r="FC410" s="214"/>
      <c r="FD410" s="214"/>
      <c r="FE410" s="214"/>
      <c r="FF410" s="214"/>
      <c r="FG410" s="214"/>
      <c r="FH410" s="214"/>
      <c r="FI410" s="214"/>
      <c r="FJ410" s="214"/>
      <c r="FK410" s="214"/>
      <c r="FL410" s="214"/>
      <c r="FM410" s="214"/>
    </row>
    <row r="411" spans="2:169" x14ac:dyDescent="0.25">
      <c r="B411" s="214"/>
      <c r="C411" s="214"/>
      <c r="D411" s="214"/>
      <c r="E411" s="214"/>
      <c r="F411" s="214"/>
      <c r="G411" s="214"/>
      <c r="H411" s="214"/>
      <c r="I411" s="214"/>
      <c r="J411" s="214"/>
      <c r="K411" s="214"/>
      <c r="L411" s="214"/>
      <c r="M411" s="214"/>
      <c r="N411" s="214"/>
      <c r="O411" s="214"/>
      <c r="P411" s="214"/>
      <c r="Q411" s="214"/>
      <c r="R411" s="214"/>
      <c r="S411" s="214"/>
      <c r="T411" s="214"/>
      <c r="U411" s="214"/>
      <c r="V411" s="214"/>
      <c r="W411" s="214"/>
      <c r="X411" s="214"/>
      <c r="Y411" s="214"/>
      <c r="Z411" s="214"/>
      <c r="AA411" s="214"/>
      <c r="AB411" s="214"/>
      <c r="AC411" s="214"/>
      <c r="AD411" s="214"/>
      <c r="AE411" s="214"/>
      <c r="AF411" s="214"/>
      <c r="AG411" s="214"/>
      <c r="AH411" s="214"/>
      <c r="AI411" s="214"/>
      <c r="AJ411" s="214"/>
      <c r="AK411" s="214"/>
      <c r="AL411" s="214"/>
      <c r="AM411" s="214"/>
      <c r="AN411" s="214"/>
      <c r="AO411" s="214"/>
      <c r="AP411" s="214"/>
      <c r="AQ411" s="214"/>
      <c r="AR411" s="214"/>
      <c r="AS411" s="214"/>
      <c r="AT411" s="214"/>
      <c r="AU411" s="214"/>
      <c r="AV411" s="214"/>
      <c r="AW411" s="214"/>
      <c r="AX411" s="214"/>
      <c r="AY411" s="214"/>
      <c r="AZ411" s="214"/>
      <c r="BA411" s="214"/>
      <c r="BB411" s="214"/>
      <c r="BC411" s="214"/>
      <c r="BD411" s="214"/>
      <c r="BE411" s="214"/>
      <c r="BF411" s="214"/>
      <c r="BG411" s="214"/>
      <c r="BH411" s="214"/>
      <c r="BI411" s="214"/>
      <c r="BJ411" s="214"/>
      <c r="BK411" s="214"/>
      <c r="BL411" s="214"/>
      <c r="BM411" s="214"/>
      <c r="BN411" s="214"/>
      <c r="BO411" s="214"/>
      <c r="BP411" s="214"/>
      <c r="BQ411" s="214"/>
      <c r="BR411" s="214"/>
      <c r="BS411" s="214"/>
      <c r="BT411" s="214"/>
      <c r="BU411" s="214"/>
      <c r="BV411" s="214"/>
      <c r="BW411" s="214"/>
      <c r="BX411" s="214"/>
      <c r="BY411" s="214"/>
      <c r="BZ411" s="214"/>
      <c r="CA411" s="214"/>
      <c r="CB411" s="214"/>
      <c r="CC411" s="214"/>
      <c r="CD411" s="214"/>
      <c r="CE411" s="214"/>
      <c r="CF411" s="214"/>
      <c r="CG411" s="214"/>
      <c r="CH411" s="214"/>
      <c r="CI411" s="214"/>
      <c r="CJ411" s="214"/>
      <c r="CK411" s="214"/>
      <c r="CL411" s="214"/>
      <c r="CM411" s="214"/>
      <c r="CN411" s="214"/>
      <c r="CO411" s="214"/>
      <c r="CP411" s="214"/>
      <c r="CQ411" s="214"/>
      <c r="CR411" s="214"/>
      <c r="CS411" s="214"/>
      <c r="CT411" s="214"/>
      <c r="CU411" s="214"/>
      <c r="CV411" s="214"/>
      <c r="CW411" s="214"/>
      <c r="CX411" s="214"/>
      <c r="CY411" s="214"/>
      <c r="CZ411" s="214"/>
      <c r="DA411" s="214"/>
      <c r="DB411" s="214"/>
      <c r="DC411" s="214"/>
      <c r="DD411" s="214"/>
      <c r="DE411" s="214"/>
      <c r="DF411" s="214"/>
      <c r="DG411" s="214"/>
      <c r="DH411" s="214"/>
      <c r="DI411" s="214"/>
      <c r="DJ411" s="214"/>
      <c r="DK411" s="214"/>
      <c r="DL411" s="214"/>
      <c r="DM411" s="214"/>
      <c r="DN411" s="214"/>
      <c r="DO411" s="214"/>
      <c r="DP411" s="214"/>
      <c r="DQ411" s="214"/>
      <c r="DR411" s="214"/>
      <c r="DS411" s="214"/>
      <c r="DT411" s="214"/>
      <c r="DU411" s="214"/>
      <c r="DV411" s="214"/>
      <c r="DW411" s="214"/>
      <c r="DX411" s="214"/>
      <c r="DY411" s="214"/>
      <c r="DZ411" s="214"/>
      <c r="EA411" s="214"/>
      <c r="EB411" s="214"/>
      <c r="EC411" s="214"/>
      <c r="ED411" s="214"/>
      <c r="EE411" s="214"/>
      <c r="EF411" s="214"/>
      <c r="EG411" s="214"/>
      <c r="EH411" s="214"/>
      <c r="EI411" s="214"/>
      <c r="EJ411" s="214"/>
      <c r="EK411" s="214"/>
      <c r="EL411" s="214"/>
      <c r="EM411" s="214"/>
      <c r="EN411" s="214"/>
      <c r="EO411" s="214"/>
      <c r="EP411" s="214"/>
      <c r="EQ411" s="214"/>
      <c r="ER411" s="214"/>
      <c r="ES411" s="214"/>
      <c r="ET411" s="214"/>
      <c r="EU411" s="214"/>
      <c r="EV411" s="214"/>
      <c r="EW411" s="214"/>
      <c r="EX411" s="214"/>
      <c r="EY411" s="214"/>
      <c r="EZ411" s="214"/>
      <c r="FA411" s="214"/>
      <c r="FB411" s="214"/>
      <c r="FC411" s="214"/>
      <c r="FD411" s="214"/>
      <c r="FE411" s="214"/>
      <c r="FF411" s="214"/>
      <c r="FG411" s="214"/>
      <c r="FH411" s="214"/>
      <c r="FI411" s="214"/>
      <c r="FJ411" s="214"/>
      <c r="FK411" s="214"/>
      <c r="FL411" s="214"/>
      <c r="FM411" s="214"/>
    </row>
    <row r="412" spans="2:169" x14ac:dyDescent="0.25">
      <c r="B412" s="214"/>
      <c r="C412" s="214"/>
      <c r="D412" s="214"/>
      <c r="E412" s="214"/>
      <c r="F412" s="214"/>
      <c r="G412" s="214"/>
      <c r="H412" s="214"/>
      <c r="I412" s="214"/>
      <c r="J412" s="214"/>
      <c r="K412" s="214"/>
      <c r="L412" s="214"/>
      <c r="M412" s="214"/>
      <c r="N412" s="214"/>
      <c r="O412" s="214"/>
      <c r="P412" s="214"/>
      <c r="Q412" s="214"/>
      <c r="R412" s="214"/>
      <c r="S412" s="214"/>
      <c r="T412" s="214"/>
      <c r="U412" s="214"/>
      <c r="V412" s="214"/>
      <c r="W412" s="214"/>
      <c r="X412" s="214"/>
      <c r="Y412" s="214"/>
      <c r="Z412" s="214"/>
      <c r="AA412" s="214"/>
      <c r="AB412" s="214"/>
      <c r="AC412" s="214"/>
      <c r="AD412" s="214"/>
      <c r="AE412" s="214"/>
      <c r="AF412" s="214"/>
      <c r="AG412" s="214"/>
      <c r="AH412" s="214"/>
      <c r="AI412" s="214"/>
      <c r="AJ412" s="214"/>
      <c r="AK412" s="214"/>
      <c r="AL412" s="214"/>
      <c r="AM412" s="214"/>
      <c r="AN412" s="214"/>
      <c r="AO412" s="214"/>
      <c r="AP412" s="214"/>
      <c r="AQ412" s="214"/>
      <c r="AR412" s="214"/>
      <c r="AS412" s="214"/>
      <c r="AT412" s="214"/>
      <c r="AU412" s="214"/>
      <c r="AV412" s="214"/>
      <c r="AW412" s="214"/>
      <c r="AX412" s="214"/>
      <c r="AY412" s="214"/>
      <c r="AZ412" s="214"/>
      <c r="BA412" s="214"/>
      <c r="BB412" s="214"/>
      <c r="BC412" s="214"/>
      <c r="BD412" s="214"/>
      <c r="BE412" s="214"/>
      <c r="BF412" s="214"/>
      <c r="BG412" s="214"/>
      <c r="BH412" s="214"/>
      <c r="BI412" s="214"/>
      <c r="BJ412" s="214"/>
      <c r="BK412" s="214"/>
      <c r="BL412" s="214"/>
      <c r="BM412" s="214"/>
      <c r="BN412" s="214"/>
      <c r="BO412" s="214"/>
      <c r="BP412" s="214"/>
      <c r="BQ412" s="214"/>
      <c r="BR412" s="214"/>
      <c r="BS412" s="214"/>
      <c r="BT412" s="214"/>
      <c r="BU412" s="214"/>
      <c r="BV412" s="214"/>
      <c r="BW412" s="214"/>
      <c r="BX412" s="214"/>
      <c r="BY412" s="214"/>
      <c r="BZ412" s="214"/>
      <c r="CA412" s="214"/>
      <c r="CB412" s="214"/>
      <c r="CC412" s="214"/>
      <c r="CD412" s="214"/>
      <c r="CE412" s="214"/>
      <c r="CF412" s="214"/>
      <c r="CG412" s="214"/>
      <c r="CH412" s="214"/>
      <c r="CI412" s="214"/>
      <c r="CJ412" s="214"/>
      <c r="CK412" s="214"/>
      <c r="CL412" s="214"/>
      <c r="CM412" s="214"/>
      <c r="CN412" s="214"/>
      <c r="CO412" s="214"/>
      <c r="CP412" s="214"/>
      <c r="CQ412" s="214"/>
      <c r="CR412" s="214"/>
      <c r="CS412" s="214"/>
      <c r="CT412" s="214"/>
      <c r="CU412" s="214"/>
      <c r="CV412" s="214"/>
      <c r="CW412" s="214"/>
      <c r="CX412" s="214"/>
      <c r="CY412" s="214"/>
      <c r="CZ412" s="214"/>
      <c r="DA412" s="214"/>
      <c r="DB412" s="214"/>
      <c r="DC412" s="214"/>
      <c r="DD412" s="214"/>
      <c r="DE412" s="214"/>
      <c r="DF412" s="214"/>
      <c r="DG412" s="214"/>
      <c r="DH412" s="214"/>
      <c r="DI412" s="214"/>
      <c r="DJ412" s="214"/>
      <c r="DK412" s="214"/>
      <c r="DL412" s="214"/>
      <c r="DM412" s="214"/>
      <c r="DN412" s="214"/>
      <c r="DO412" s="214"/>
      <c r="DP412" s="214"/>
      <c r="DQ412" s="214"/>
      <c r="DR412" s="214"/>
      <c r="DS412" s="214"/>
      <c r="DT412" s="214"/>
      <c r="DU412" s="214"/>
      <c r="DV412" s="214"/>
      <c r="DW412" s="214"/>
      <c r="DX412" s="214"/>
      <c r="DY412" s="214"/>
      <c r="DZ412" s="214"/>
      <c r="EA412" s="214"/>
      <c r="EB412" s="214"/>
      <c r="EC412" s="214"/>
      <c r="ED412" s="214"/>
      <c r="EE412" s="214"/>
      <c r="EF412" s="214"/>
      <c r="EG412" s="214"/>
      <c r="EH412" s="214"/>
      <c r="EI412" s="214"/>
      <c r="EJ412" s="214"/>
      <c r="EK412" s="214"/>
      <c r="EL412" s="214"/>
      <c r="EM412" s="214"/>
      <c r="EN412" s="214"/>
      <c r="EO412" s="214"/>
      <c r="EP412" s="214"/>
      <c r="EQ412" s="214"/>
      <c r="ER412" s="214"/>
      <c r="ES412" s="214"/>
      <c r="ET412" s="214"/>
      <c r="EU412" s="214"/>
      <c r="EV412" s="214"/>
      <c r="EW412" s="214"/>
      <c r="EX412" s="214"/>
      <c r="EY412" s="214"/>
      <c r="EZ412" s="214"/>
      <c r="FA412" s="214"/>
      <c r="FB412" s="214"/>
      <c r="FC412" s="214"/>
      <c r="FD412" s="214"/>
      <c r="FE412" s="214"/>
      <c r="FF412" s="214"/>
      <c r="FG412" s="214"/>
      <c r="FH412" s="214"/>
      <c r="FI412" s="214"/>
      <c r="FJ412" s="214"/>
      <c r="FK412" s="214"/>
      <c r="FL412" s="214"/>
      <c r="FM412" s="214"/>
    </row>
    <row r="413" spans="2:169" x14ac:dyDescent="0.25">
      <c r="B413" s="214"/>
      <c r="C413" s="214"/>
      <c r="D413" s="214"/>
      <c r="E413" s="214"/>
      <c r="F413" s="214"/>
      <c r="G413" s="214"/>
      <c r="H413" s="214"/>
      <c r="I413" s="214"/>
      <c r="J413" s="214"/>
      <c r="K413" s="214"/>
      <c r="L413" s="214"/>
      <c r="M413" s="214"/>
      <c r="N413" s="214"/>
      <c r="O413" s="214"/>
      <c r="P413" s="214"/>
      <c r="Q413" s="214"/>
      <c r="R413" s="214"/>
      <c r="S413" s="214"/>
      <c r="T413" s="214"/>
      <c r="U413" s="214"/>
      <c r="V413" s="214"/>
      <c r="W413" s="214"/>
      <c r="X413" s="214"/>
      <c r="Y413" s="214"/>
      <c r="Z413" s="214"/>
      <c r="AA413" s="214"/>
      <c r="AB413" s="214"/>
      <c r="AC413" s="214"/>
      <c r="AD413" s="214"/>
      <c r="AE413" s="214"/>
      <c r="AF413" s="214"/>
      <c r="AG413" s="214"/>
      <c r="AH413" s="214"/>
      <c r="AI413" s="214"/>
      <c r="AJ413" s="214"/>
      <c r="AK413" s="214"/>
      <c r="AL413" s="214"/>
      <c r="AM413" s="214"/>
      <c r="AN413" s="214"/>
      <c r="AO413" s="214"/>
      <c r="AP413" s="214"/>
      <c r="AQ413" s="214"/>
      <c r="AR413" s="214"/>
      <c r="AS413" s="214"/>
      <c r="AT413" s="214"/>
      <c r="AU413" s="214"/>
      <c r="AV413" s="214"/>
      <c r="AW413" s="214"/>
      <c r="AX413" s="214"/>
      <c r="AY413" s="214"/>
      <c r="AZ413" s="214"/>
      <c r="BA413" s="214"/>
      <c r="BB413" s="214"/>
      <c r="BC413" s="214"/>
      <c r="BD413" s="214"/>
      <c r="BE413" s="214"/>
      <c r="BF413" s="214"/>
      <c r="BG413" s="214"/>
      <c r="BH413" s="214"/>
      <c r="BI413" s="214"/>
      <c r="BJ413" s="214"/>
      <c r="BK413" s="214"/>
      <c r="BL413" s="214"/>
      <c r="BM413" s="214"/>
      <c r="BN413" s="214"/>
      <c r="BO413" s="214"/>
      <c r="BP413" s="214"/>
      <c r="BQ413" s="214"/>
      <c r="BR413" s="214"/>
      <c r="BS413" s="214"/>
      <c r="BT413" s="214"/>
      <c r="BU413" s="214"/>
      <c r="BV413" s="214"/>
      <c r="BW413" s="214"/>
      <c r="BX413" s="214"/>
      <c r="BY413" s="214"/>
      <c r="BZ413" s="214"/>
      <c r="CA413" s="214"/>
      <c r="CB413" s="214"/>
      <c r="CC413" s="214"/>
      <c r="CD413" s="214"/>
      <c r="CE413" s="214"/>
      <c r="CF413" s="214"/>
      <c r="CG413" s="214"/>
      <c r="CH413" s="214"/>
      <c r="CI413" s="214"/>
      <c r="CJ413" s="214"/>
      <c r="CK413" s="214"/>
      <c r="CL413" s="214"/>
      <c r="CM413" s="214"/>
      <c r="CN413" s="214"/>
      <c r="CO413" s="214"/>
      <c r="CP413" s="214"/>
      <c r="CQ413" s="214"/>
      <c r="CR413" s="214"/>
      <c r="CS413" s="214"/>
      <c r="CT413" s="214"/>
      <c r="CU413" s="214"/>
      <c r="CV413" s="214"/>
      <c r="CW413" s="214"/>
      <c r="CX413" s="214"/>
      <c r="CY413" s="214"/>
      <c r="CZ413" s="214"/>
      <c r="DA413" s="214"/>
      <c r="DB413" s="214"/>
      <c r="DC413" s="214"/>
      <c r="DD413" s="214"/>
      <c r="DE413" s="214"/>
      <c r="DF413" s="214"/>
      <c r="DG413" s="214"/>
      <c r="DH413" s="214"/>
      <c r="DI413" s="214"/>
      <c r="DJ413" s="214"/>
      <c r="DK413" s="214"/>
      <c r="DL413" s="214"/>
      <c r="DM413" s="214"/>
      <c r="DN413" s="214"/>
      <c r="DO413" s="214"/>
      <c r="DP413" s="214"/>
      <c r="DQ413" s="214"/>
      <c r="DR413" s="214"/>
      <c r="DS413" s="214"/>
      <c r="DT413" s="214"/>
      <c r="DU413" s="214"/>
      <c r="DV413" s="214"/>
      <c r="DW413" s="214"/>
      <c r="DX413" s="214"/>
      <c r="DY413" s="214"/>
      <c r="DZ413" s="214"/>
      <c r="EA413" s="214"/>
      <c r="EB413" s="214"/>
      <c r="EC413" s="214"/>
      <c r="ED413" s="214"/>
      <c r="EE413" s="214"/>
      <c r="EF413" s="214"/>
      <c r="EG413" s="214"/>
      <c r="EH413" s="214"/>
      <c r="EI413" s="214"/>
      <c r="EJ413" s="214"/>
      <c r="EK413" s="214"/>
      <c r="EL413" s="214"/>
      <c r="EM413" s="214"/>
      <c r="EN413" s="214"/>
      <c r="EO413" s="214"/>
      <c r="EP413" s="214"/>
      <c r="EQ413" s="214"/>
      <c r="ER413" s="214"/>
      <c r="ES413" s="214"/>
      <c r="ET413" s="214"/>
      <c r="EU413" s="214"/>
      <c r="EV413" s="214"/>
      <c r="EW413" s="214"/>
      <c r="EX413" s="214"/>
      <c r="EY413" s="214"/>
      <c r="EZ413" s="214"/>
      <c r="FA413" s="214"/>
      <c r="FB413" s="214"/>
      <c r="FC413" s="214"/>
      <c r="FD413" s="214"/>
      <c r="FE413" s="214"/>
      <c r="FF413" s="214"/>
      <c r="FG413" s="214"/>
      <c r="FH413" s="214"/>
      <c r="FI413" s="214"/>
      <c r="FJ413" s="214"/>
      <c r="FK413" s="214"/>
      <c r="FL413" s="214"/>
      <c r="FM413" s="214"/>
    </row>
    <row r="414" spans="2:169" x14ac:dyDescent="0.25">
      <c r="B414" s="214"/>
      <c r="C414" s="214"/>
      <c r="D414" s="214"/>
      <c r="E414" s="214"/>
      <c r="F414" s="214"/>
      <c r="G414" s="214"/>
      <c r="H414" s="214"/>
      <c r="I414" s="214"/>
      <c r="J414" s="214"/>
      <c r="K414" s="214"/>
      <c r="L414" s="214"/>
      <c r="M414" s="214"/>
      <c r="N414" s="214"/>
      <c r="O414" s="214"/>
      <c r="P414" s="214"/>
      <c r="Q414" s="214"/>
      <c r="R414" s="214"/>
      <c r="S414" s="214"/>
      <c r="T414" s="214"/>
      <c r="U414" s="214"/>
      <c r="V414" s="214"/>
      <c r="W414" s="214"/>
      <c r="X414" s="214"/>
      <c r="Y414" s="214"/>
      <c r="Z414" s="214"/>
      <c r="AA414" s="214"/>
      <c r="AB414" s="214"/>
      <c r="AC414" s="214"/>
      <c r="AD414" s="214"/>
      <c r="AE414" s="214"/>
      <c r="AF414" s="214"/>
      <c r="AG414" s="214"/>
      <c r="AH414" s="214"/>
      <c r="AI414" s="214"/>
      <c r="AJ414" s="214"/>
      <c r="AK414" s="214"/>
      <c r="AL414" s="214"/>
      <c r="AM414" s="214"/>
      <c r="AN414" s="214"/>
      <c r="AO414" s="214"/>
      <c r="AP414" s="214"/>
      <c r="AQ414" s="214"/>
      <c r="AR414" s="214"/>
      <c r="AS414" s="214"/>
      <c r="AT414" s="214"/>
      <c r="AU414" s="214"/>
      <c r="AV414" s="214"/>
      <c r="AW414" s="214"/>
      <c r="AX414" s="214"/>
      <c r="AY414" s="214"/>
      <c r="AZ414" s="214"/>
      <c r="BA414" s="214"/>
      <c r="BB414" s="214"/>
      <c r="BC414" s="214"/>
      <c r="BD414" s="214"/>
      <c r="BE414" s="214"/>
      <c r="BF414" s="214"/>
      <c r="BG414" s="214"/>
      <c r="BH414" s="214"/>
      <c r="BI414" s="214"/>
      <c r="BJ414" s="214"/>
      <c r="BK414" s="214"/>
      <c r="BL414" s="214"/>
      <c r="BM414" s="214"/>
      <c r="BN414" s="214"/>
      <c r="BO414" s="214"/>
      <c r="BP414" s="214"/>
      <c r="BQ414" s="214"/>
      <c r="BR414" s="214"/>
      <c r="BS414" s="214"/>
      <c r="BT414" s="214"/>
      <c r="BU414" s="214"/>
      <c r="BV414" s="214"/>
      <c r="BW414" s="214"/>
      <c r="BX414" s="214"/>
      <c r="BY414" s="214"/>
      <c r="BZ414" s="214"/>
      <c r="CA414" s="214"/>
      <c r="CB414" s="214"/>
      <c r="CC414" s="214"/>
      <c r="CD414" s="214"/>
      <c r="CE414" s="214"/>
      <c r="CF414" s="214"/>
      <c r="CG414" s="214"/>
      <c r="CH414" s="214"/>
      <c r="CI414" s="214"/>
      <c r="CJ414" s="214"/>
      <c r="CK414" s="214"/>
      <c r="CL414" s="214"/>
      <c r="CM414" s="214"/>
      <c r="CN414" s="214"/>
      <c r="CO414" s="214"/>
      <c r="CP414" s="214"/>
      <c r="CQ414" s="214"/>
      <c r="CR414" s="214"/>
      <c r="CS414" s="214"/>
      <c r="CT414" s="214"/>
      <c r="CU414" s="214"/>
      <c r="CV414" s="214"/>
      <c r="CW414" s="214"/>
      <c r="CX414" s="214"/>
      <c r="CY414" s="214"/>
      <c r="CZ414" s="214"/>
      <c r="DA414" s="214"/>
      <c r="DB414" s="214"/>
      <c r="DC414" s="214"/>
      <c r="DD414" s="214"/>
      <c r="DE414" s="214"/>
      <c r="DF414" s="214"/>
      <c r="DG414" s="214"/>
      <c r="DH414" s="214"/>
      <c r="DI414" s="214"/>
      <c r="DJ414" s="214"/>
      <c r="DK414" s="214"/>
      <c r="DL414" s="214"/>
      <c r="DM414" s="214"/>
      <c r="DN414" s="214"/>
      <c r="DO414" s="214"/>
      <c r="DP414" s="214"/>
      <c r="DQ414" s="214"/>
      <c r="DR414" s="214"/>
      <c r="DS414" s="214"/>
      <c r="DT414" s="214"/>
      <c r="DU414" s="214"/>
      <c r="DV414" s="214"/>
      <c r="DW414" s="214"/>
      <c r="DX414" s="214"/>
      <c r="DY414" s="214"/>
      <c r="DZ414" s="214"/>
      <c r="EA414" s="214"/>
      <c r="EB414" s="214"/>
      <c r="EC414" s="214"/>
      <c r="ED414" s="214"/>
      <c r="EE414" s="214"/>
      <c r="EF414" s="214"/>
      <c r="EG414" s="214"/>
      <c r="EH414" s="214"/>
      <c r="EI414" s="214"/>
      <c r="EJ414" s="214"/>
      <c r="EK414" s="214"/>
      <c r="EL414" s="214"/>
      <c r="EM414" s="214"/>
      <c r="EN414" s="214"/>
      <c r="EO414" s="214"/>
      <c r="EP414" s="214"/>
      <c r="EQ414" s="214"/>
      <c r="ER414" s="214"/>
      <c r="ES414" s="214"/>
      <c r="ET414" s="214"/>
      <c r="EU414" s="214"/>
      <c r="EV414" s="214"/>
      <c r="EW414" s="214"/>
      <c r="EX414" s="214"/>
      <c r="EY414" s="214"/>
      <c r="EZ414" s="214"/>
      <c r="FA414" s="214"/>
      <c r="FB414" s="214"/>
      <c r="FC414" s="214"/>
      <c r="FD414" s="214"/>
      <c r="FE414" s="214"/>
      <c r="FF414" s="214"/>
      <c r="FG414" s="214"/>
      <c r="FH414" s="214"/>
      <c r="FI414" s="214"/>
      <c r="FJ414" s="214"/>
      <c r="FK414" s="214"/>
      <c r="FL414" s="214"/>
      <c r="FM414" s="214"/>
    </row>
    <row r="415" spans="2:169" x14ac:dyDescent="0.25">
      <c r="B415" s="214"/>
      <c r="C415" s="214"/>
      <c r="D415" s="214"/>
      <c r="E415" s="214"/>
      <c r="F415" s="214"/>
      <c r="G415" s="214"/>
      <c r="H415" s="214"/>
      <c r="I415" s="214"/>
      <c r="J415" s="214"/>
      <c r="K415" s="214"/>
      <c r="L415" s="214"/>
      <c r="M415" s="214"/>
      <c r="N415" s="214"/>
      <c r="O415" s="214"/>
      <c r="P415" s="214"/>
      <c r="Q415" s="214"/>
      <c r="R415" s="214"/>
      <c r="S415" s="214"/>
      <c r="T415" s="214"/>
      <c r="U415" s="214"/>
      <c r="V415" s="214"/>
      <c r="W415" s="214"/>
      <c r="X415" s="214"/>
      <c r="Y415" s="214"/>
      <c r="Z415" s="214"/>
      <c r="AA415" s="214"/>
      <c r="AB415" s="214"/>
      <c r="AC415" s="214"/>
      <c r="AD415" s="214"/>
      <c r="AE415" s="214"/>
      <c r="AF415" s="214"/>
      <c r="AG415" s="214"/>
      <c r="AH415" s="214"/>
      <c r="AI415" s="214"/>
      <c r="AJ415" s="214"/>
      <c r="AK415" s="214"/>
      <c r="AL415" s="214"/>
      <c r="AM415" s="214"/>
      <c r="AN415" s="214"/>
      <c r="AO415" s="214"/>
      <c r="AP415" s="214"/>
      <c r="AQ415" s="214"/>
      <c r="AR415" s="214"/>
      <c r="AS415" s="214"/>
      <c r="AT415" s="214"/>
      <c r="AU415" s="214"/>
      <c r="AV415" s="214"/>
      <c r="AW415" s="214"/>
      <c r="AX415" s="214"/>
      <c r="AY415" s="214"/>
      <c r="AZ415" s="214"/>
      <c r="BA415" s="214"/>
      <c r="BB415" s="214"/>
      <c r="BC415" s="214"/>
      <c r="BD415" s="214"/>
      <c r="BE415" s="214"/>
      <c r="BF415" s="214"/>
      <c r="BG415" s="214"/>
      <c r="BH415" s="214"/>
      <c r="BI415" s="214"/>
      <c r="BJ415" s="214"/>
      <c r="BK415" s="214"/>
      <c r="BL415" s="214"/>
      <c r="BM415" s="214"/>
      <c r="BN415" s="214"/>
      <c r="BO415" s="214"/>
      <c r="BP415" s="214"/>
      <c r="BQ415" s="214"/>
      <c r="BR415" s="214"/>
      <c r="BS415" s="214"/>
      <c r="BT415" s="214"/>
      <c r="BU415" s="214"/>
      <c r="BV415" s="214"/>
      <c r="BW415" s="214"/>
      <c r="BX415" s="214"/>
      <c r="BY415" s="214"/>
      <c r="BZ415" s="214"/>
      <c r="CA415" s="214"/>
      <c r="CB415" s="214"/>
      <c r="CC415" s="214"/>
      <c r="CD415" s="214"/>
      <c r="CE415" s="214"/>
      <c r="CF415" s="214"/>
      <c r="CG415" s="214"/>
      <c r="CH415" s="214"/>
      <c r="CI415" s="214"/>
      <c r="CJ415" s="214"/>
      <c r="CK415" s="214"/>
      <c r="CL415" s="214"/>
      <c r="CM415" s="214"/>
      <c r="CN415" s="214"/>
      <c r="CO415" s="214"/>
      <c r="CP415" s="214"/>
      <c r="CQ415" s="214"/>
      <c r="CR415" s="214"/>
      <c r="CS415" s="214"/>
      <c r="CT415" s="214"/>
      <c r="CU415" s="214"/>
      <c r="CV415" s="214"/>
      <c r="CW415" s="214"/>
      <c r="CX415" s="214"/>
      <c r="CY415" s="214"/>
      <c r="CZ415" s="214"/>
      <c r="DA415" s="214"/>
      <c r="DB415" s="214"/>
      <c r="DC415" s="214"/>
      <c r="DD415" s="214"/>
      <c r="DE415" s="214"/>
      <c r="DF415" s="214"/>
      <c r="DG415" s="214"/>
      <c r="DH415" s="214"/>
      <c r="DI415" s="214"/>
      <c r="DJ415" s="214"/>
      <c r="DK415" s="214"/>
      <c r="DL415" s="214"/>
      <c r="DM415" s="214"/>
      <c r="DN415" s="214"/>
      <c r="DO415" s="214"/>
      <c r="DP415" s="214"/>
      <c r="DQ415" s="214"/>
      <c r="DR415" s="214"/>
      <c r="DS415" s="214"/>
      <c r="DT415" s="214"/>
      <c r="DU415" s="214"/>
      <c r="DV415" s="214"/>
      <c r="DW415" s="214"/>
      <c r="DX415" s="214"/>
      <c r="DY415" s="214"/>
      <c r="DZ415" s="214"/>
      <c r="EA415" s="214"/>
      <c r="EB415" s="214"/>
      <c r="EC415" s="214"/>
      <c r="ED415" s="214"/>
      <c r="EE415" s="214"/>
      <c r="EF415" s="214"/>
      <c r="EG415" s="214"/>
      <c r="EH415" s="214"/>
      <c r="EI415" s="214"/>
      <c r="EJ415" s="214"/>
      <c r="EK415" s="214"/>
      <c r="EL415" s="214"/>
      <c r="EM415" s="214"/>
      <c r="EN415" s="214"/>
      <c r="EO415" s="214"/>
      <c r="EP415" s="214"/>
      <c r="EQ415" s="214"/>
      <c r="ER415" s="214"/>
      <c r="ES415" s="214"/>
      <c r="ET415" s="214"/>
      <c r="EU415" s="214"/>
      <c r="EV415" s="214"/>
      <c r="EW415" s="214"/>
      <c r="EX415" s="214"/>
      <c r="EY415" s="214"/>
      <c r="EZ415" s="214"/>
      <c r="FA415" s="214"/>
      <c r="FB415" s="214"/>
      <c r="FC415" s="214"/>
      <c r="FD415" s="214"/>
      <c r="FE415" s="214"/>
      <c r="FF415" s="214"/>
      <c r="FG415" s="214"/>
      <c r="FH415" s="214"/>
      <c r="FI415" s="214"/>
      <c r="FJ415" s="214"/>
      <c r="FK415" s="214"/>
      <c r="FL415" s="214"/>
      <c r="FM415" s="214"/>
    </row>
    <row r="416" spans="2:169" x14ac:dyDescent="0.25">
      <c r="B416" s="214"/>
      <c r="C416" s="214"/>
      <c r="D416" s="214"/>
      <c r="E416" s="214"/>
      <c r="F416" s="214"/>
      <c r="G416" s="214"/>
      <c r="H416" s="214"/>
      <c r="I416" s="214"/>
      <c r="J416" s="214"/>
      <c r="K416" s="214"/>
      <c r="L416" s="214"/>
      <c r="M416" s="214"/>
      <c r="N416" s="214"/>
      <c r="O416" s="214"/>
      <c r="P416" s="214"/>
      <c r="Q416" s="214"/>
      <c r="R416" s="214"/>
      <c r="S416" s="214"/>
      <c r="T416" s="214"/>
      <c r="U416" s="214"/>
      <c r="V416" s="214"/>
      <c r="W416" s="214"/>
      <c r="X416" s="214"/>
      <c r="Y416" s="214"/>
      <c r="Z416" s="214"/>
      <c r="AA416" s="214"/>
      <c r="AB416" s="214"/>
      <c r="AC416" s="214"/>
      <c r="AD416" s="214"/>
      <c r="AE416" s="214"/>
      <c r="AF416" s="214"/>
      <c r="AG416" s="214"/>
      <c r="AH416" s="214"/>
      <c r="AI416" s="214"/>
      <c r="AJ416" s="214"/>
      <c r="AK416" s="214"/>
      <c r="AL416" s="214"/>
      <c r="AM416" s="214"/>
      <c r="AN416" s="214"/>
      <c r="AO416" s="214"/>
      <c r="AP416" s="214"/>
      <c r="AQ416" s="214"/>
      <c r="AR416" s="214"/>
      <c r="AS416" s="214"/>
      <c r="AT416" s="214"/>
      <c r="AU416" s="214"/>
      <c r="AV416" s="214"/>
      <c r="AW416" s="214"/>
      <c r="AX416" s="214"/>
      <c r="AY416" s="214"/>
      <c r="AZ416" s="214"/>
      <c r="BA416" s="214"/>
      <c r="BB416" s="214"/>
      <c r="BC416" s="214"/>
      <c r="BD416" s="214"/>
      <c r="BE416" s="214"/>
      <c r="BF416" s="214"/>
      <c r="BG416" s="214"/>
      <c r="BH416" s="214"/>
      <c r="BI416" s="214"/>
      <c r="BJ416" s="214"/>
      <c r="BK416" s="214"/>
      <c r="BL416" s="214"/>
      <c r="BM416" s="214"/>
      <c r="BN416" s="214"/>
      <c r="BO416" s="214"/>
      <c r="BP416" s="214"/>
      <c r="BQ416" s="214"/>
      <c r="BR416" s="214"/>
      <c r="BS416" s="214"/>
      <c r="BT416" s="214"/>
      <c r="BU416" s="214"/>
      <c r="BV416" s="214"/>
      <c r="BW416" s="214"/>
      <c r="BX416" s="214"/>
      <c r="BY416" s="214"/>
      <c r="BZ416" s="214"/>
      <c r="CA416" s="214"/>
      <c r="CB416" s="214"/>
      <c r="CC416" s="214"/>
      <c r="CD416" s="214"/>
      <c r="CE416" s="214"/>
      <c r="CF416" s="214"/>
      <c r="CG416" s="214"/>
      <c r="CH416" s="214"/>
      <c r="CI416" s="214"/>
      <c r="CJ416" s="214"/>
      <c r="CK416" s="214"/>
      <c r="CL416" s="214"/>
      <c r="CM416" s="214"/>
      <c r="CN416" s="214"/>
      <c r="CO416" s="214"/>
      <c r="CP416" s="214"/>
      <c r="CQ416" s="214"/>
      <c r="CR416" s="214"/>
      <c r="CS416" s="214"/>
      <c r="CT416" s="214"/>
      <c r="CU416" s="214"/>
      <c r="CV416" s="214"/>
      <c r="CW416" s="214"/>
      <c r="CX416" s="214"/>
      <c r="CY416" s="214"/>
      <c r="CZ416" s="214"/>
      <c r="DA416" s="214"/>
      <c r="DB416" s="214"/>
      <c r="DC416" s="214"/>
      <c r="DD416" s="214"/>
      <c r="DE416" s="214"/>
      <c r="DF416" s="214"/>
      <c r="DG416" s="214"/>
      <c r="DH416" s="214"/>
      <c r="DI416" s="214"/>
      <c r="DJ416" s="214"/>
      <c r="DK416" s="214"/>
      <c r="DL416" s="214"/>
      <c r="DM416" s="214"/>
      <c r="DN416" s="214"/>
      <c r="DO416" s="214"/>
      <c r="DP416" s="214"/>
      <c r="DQ416" s="214"/>
      <c r="DR416" s="214"/>
      <c r="DS416" s="214"/>
      <c r="DT416" s="214"/>
      <c r="DU416" s="214"/>
      <c r="DV416" s="214"/>
      <c r="DW416" s="214"/>
      <c r="DX416" s="214"/>
      <c r="DY416" s="214"/>
      <c r="DZ416" s="214"/>
      <c r="EA416" s="214"/>
      <c r="EB416" s="214"/>
      <c r="EC416" s="214"/>
      <c r="ED416" s="214"/>
      <c r="EE416" s="214"/>
      <c r="EF416" s="214"/>
      <c r="EG416" s="214"/>
      <c r="EH416" s="214"/>
      <c r="EI416" s="214"/>
      <c r="EJ416" s="214"/>
      <c r="EK416" s="214"/>
      <c r="EL416" s="214"/>
      <c r="EM416" s="214"/>
      <c r="EN416" s="214"/>
      <c r="EO416" s="214"/>
      <c r="EP416" s="214"/>
      <c r="EQ416" s="214"/>
      <c r="ER416" s="214"/>
      <c r="ES416" s="214"/>
      <c r="ET416" s="214"/>
      <c r="EU416" s="214"/>
      <c r="EV416" s="214"/>
      <c r="EW416" s="214"/>
      <c r="EX416" s="214"/>
      <c r="EY416" s="214"/>
      <c r="EZ416" s="214"/>
      <c r="FA416" s="214"/>
      <c r="FB416" s="214"/>
      <c r="FC416" s="214"/>
      <c r="FD416" s="214"/>
      <c r="FE416" s="214"/>
      <c r="FF416" s="214"/>
      <c r="FG416" s="214"/>
      <c r="FH416" s="214"/>
      <c r="FI416" s="214"/>
      <c r="FJ416" s="214"/>
      <c r="FK416" s="214"/>
      <c r="FL416" s="214"/>
      <c r="FM416" s="214"/>
    </row>
    <row r="417" spans="2:169" x14ac:dyDescent="0.25">
      <c r="B417" s="214"/>
      <c r="C417" s="214"/>
      <c r="D417" s="214"/>
      <c r="E417" s="214"/>
      <c r="F417" s="214"/>
      <c r="G417" s="214"/>
      <c r="H417" s="214"/>
      <c r="I417" s="214"/>
      <c r="J417" s="214"/>
      <c r="K417" s="214"/>
      <c r="L417" s="214"/>
      <c r="M417" s="214"/>
      <c r="N417" s="214"/>
      <c r="O417" s="214"/>
      <c r="P417" s="214"/>
      <c r="Q417" s="214"/>
      <c r="R417" s="214"/>
      <c r="S417" s="214"/>
      <c r="T417" s="214"/>
      <c r="U417" s="214"/>
      <c r="V417" s="214"/>
      <c r="W417" s="214"/>
      <c r="X417" s="214"/>
      <c r="Y417" s="214"/>
      <c r="Z417" s="214"/>
      <c r="AA417" s="214"/>
      <c r="AB417" s="214"/>
      <c r="AC417" s="214"/>
      <c r="AD417" s="214"/>
      <c r="AE417" s="214"/>
      <c r="AF417" s="214"/>
      <c r="AG417" s="214"/>
      <c r="AH417" s="214"/>
      <c r="AI417" s="214"/>
      <c r="AJ417" s="214"/>
      <c r="AK417" s="214"/>
      <c r="AL417" s="214"/>
      <c r="AM417" s="214"/>
      <c r="AN417" s="214"/>
      <c r="AO417" s="214"/>
      <c r="AP417" s="214"/>
      <c r="AQ417" s="214"/>
      <c r="AR417" s="214"/>
      <c r="AS417" s="214"/>
      <c r="AT417" s="214"/>
      <c r="AU417" s="214"/>
      <c r="AV417" s="214"/>
      <c r="AW417" s="214"/>
      <c r="AX417" s="214"/>
      <c r="AY417" s="214"/>
      <c r="AZ417" s="214"/>
      <c r="BA417" s="214"/>
      <c r="BB417" s="214"/>
      <c r="BC417" s="214"/>
      <c r="BD417" s="214"/>
      <c r="BE417" s="214"/>
      <c r="BF417" s="214"/>
      <c r="BG417" s="214"/>
      <c r="BH417" s="214"/>
      <c r="BI417" s="214"/>
      <c r="BJ417" s="214"/>
      <c r="BK417" s="214"/>
      <c r="BL417" s="214"/>
      <c r="BM417" s="214"/>
      <c r="BN417" s="214"/>
      <c r="BO417" s="214"/>
      <c r="BP417" s="214"/>
      <c r="BQ417" s="214"/>
      <c r="BR417" s="214"/>
      <c r="BS417" s="214"/>
      <c r="BT417" s="214"/>
      <c r="BU417" s="214"/>
      <c r="BV417" s="214"/>
      <c r="BW417" s="214"/>
      <c r="BX417" s="214"/>
      <c r="BY417" s="214"/>
      <c r="BZ417" s="214"/>
      <c r="CA417" s="214"/>
      <c r="CB417" s="214"/>
      <c r="CC417" s="214"/>
      <c r="CD417" s="214"/>
      <c r="CE417" s="214"/>
      <c r="CF417" s="214"/>
      <c r="CG417" s="214"/>
      <c r="CH417" s="214"/>
      <c r="CI417" s="214"/>
      <c r="CJ417" s="214"/>
      <c r="CK417" s="214"/>
      <c r="CL417" s="214"/>
      <c r="CM417" s="214"/>
      <c r="CN417" s="214"/>
      <c r="CO417" s="214"/>
      <c r="CP417" s="214"/>
      <c r="CQ417" s="214"/>
      <c r="CR417" s="214"/>
      <c r="CS417" s="214"/>
      <c r="CT417" s="214"/>
      <c r="CU417" s="214"/>
      <c r="CV417" s="214"/>
      <c r="CW417" s="214"/>
      <c r="CX417" s="214"/>
      <c r="CY417" s="214"/>
      <c r="CZ417" s="214"/>
      <c r="DA417" s="214"/>
      <c r="DB417" s="214"/>
      <c r="DC417" s="214"/>
      <c r="DD417" s="214"/>
      <c r="DE417" s="214"/>
      <c r="DF417" s="214"/>
      <c r="DG417" s="214"/>
      <c r="DH417" s="214"/>
      <c r="DI417" s="214"/>
      <c r="DJ417" s="214"/>
      <c r="DK417" s="214"/>
      <c r="DL417" s="214"/>
      <c r="DM417" s="214"/>
      <c r="DN417" s="214"/>
      <c r="DO417" s="214"/>
      <c r="DP417" s="214"/>
      <c r="DQ417" s="214"/>
      <c r="DR417" s="214"/>
      <c r="DS417" s="214"/>
      <c r="DT417" s="214"/>
      <c r="DU417" s="214"/>
      <c r="DV417" s="214"/>
      <c r="DW417" s="214"/>
      <c r="DX417" s="214"/>
      <c r="DY417" s="214"/>
      <c r="DZ417" s="214"/>
      <c r="EA417" s="214"/>
      <c r="EB417" s="214"/>
      <c r="EC417" s="214"/>
      <c r="ED417" s="214"/>
      <c r="EE417" s="214"/>
      <c r="EF417" s="214"/>
      <c r="EG417" s="214"/>
      <c r="EH417" s="214"/>
      <c r="EI417" s="214"/>
      <c r="EJ417" s="214"/>
      <c r="EK417" s="214"/>
      <c r="EL417" s="214"/>
      <c r="EM417" s="214"/>
      <c r="EN417" s="214"/>
      <c r="EO417" s="214"/>
      <c r="EP417" s="214"/>
      <c r="EQ417" s="214"/>
      <c r="ER417" s="214"/>
      <c r="ES417" s="214"/>
      <c r="ET417" s="214"/>
      <c r="EU417" s="214"/>
      <c r="EV417" s="214"/>
      <c r="EW417" s="214"/>
      <c r="EX417" s="214"/>
      <c r="EY417" s="214"/>
      <c r="EZ417" s="214"/>
      <c r="FA417" s="214"/>
      <c r="FB417" s="214"/>
      <c r="FC417" s="214"/>
      <c r="FD417" s="214"/>
      <c r="FE417" s="214"/>
      <c r="FF417" s="214"/>
      <c r="FG417" s="214"/>
      <c r="FH417" s="214"/>
      <c r="FI417" s="214"/>
      <c r="FJ417" s="214"/>
      <c r="FK417" s="214"/>
      <c r="FL417" s="214"/>
      <c r="FM417" s="214"/>
    </row>
    <row r="418" spans="2:169" x14ac:dyDescent="0.25">
      <c r="B418" s="214"/>
      <c r="C418" s="214"/>
      <c r="D418" s="214"/>
      <c r="E418" s="214"/>
      <c r="F418" s="214"/>
      <c r="G418" s="214"/>
      <c r="H418" s="214"/>
      <c r="I418" s="214"/>
      <c r="J418" s="214"/>
      <c r="K418" s="214"/>
      <c r="L418" s="214"/>
      <c r="M418" s="214"/>
      <c r="N418" s="214"/>
      <c r="O418" s="214"/>
      <c r="P418" s="214"/>
      <c r="Q418" s="214"/>
      <c r="R418" s="214"/>
      <c r="S418" s="214"/>
      <c r="T418" s="214"/>
      <c r="U418" s="214"/>
      <c r="V418" s="214"/>
      <c r="W418" s="214"/>
      <c r="X418" s="214"/>
      <c r="Y418" s="214"/>
      <c r="Z418" s="214"/>
      <c r="AA418" s="214"/>
      <c r="AB418" s="214"/>
      <c r="AC418" s="214"/>
      <c r="AD418" s="214"/>
      <c r="AE418" s="214"/>
      <c r="AF418" s="214"/>
      <c r="AG418" s="214"/>
      <c r="AH418" s="214"/>
      <c r="AI418" s="214"/>
      <c r="AJ418" s="214"/>
      <c r="AK418" s="214"/>
      <c r="AL418" s="214"/>
      <c r="AM418" s="214"/>
      <c r="AN418" s="214"/>
      <c r="AO418" s="214"/>
      <c r="AP418" s="214"/>
      <c r="AQ418" s="214"/>
      <c r="AR418" s="214"/>
      <c r="AS418" s="214"/>
      <c r="AT418" s="214"/>
      <c r="AU418" s="214"/>
      <c r="AV418" s="214"/>
      <c r="AW418" s="214"/>
      <c r="AX418" s="214"/>
      <c r="AY418" s="214"/>
      <c r="AZ418" s="214"/>
      <c r="BA418" s="214"/>
      <c r="BB418" s="214"/>
      <c r="BC418" s="214"/>
      <c r="BD418" s="214"/>
      <c r="BE418" s="214"/>
      <c r="BF418" s="214"/>
      <c r="BG418" s="214"/>
      <c r="BH418" s="214"/>
      <c r="BI418" s="214"/>
      <c r="BJ418" s="214"/>
      <c r="BK418" s="214"/>
      <c r="BL418" s="214"/>
      <c r="BM418" s="214"/>
      <c r="BN418" s="214"/>
      <c r="BO418" s="214"/>
      <c r="BP418" s="214"/>
      <c r="BQ418" s="214"/>
      <c r="BR418" s="214"/>
      <c r="BS418" s="214"/>
      <c r="BT418" s="214"/>
      <c r="BU418" s="214"/>
      <c r="BV418" s="214"/>
      <c r="BW418" s="214"/>
      <c r="BX418" s="214"/>
      <c r="BY418" s="214"/>
      <c r="BZ418" s="214"/>
      <c r="CA418" s="214"/>
      <c r="CB418" s="214"/>
      <c r="CC418" s="214"/>
      <c r="CD418" s="214"/>
      <c r="CE418" s="214"/>
      <c r="CF418" s="214"/>
      <c r="CG418" s="214"/>
      <c r="CH418" s="214"/>
      <c r="CI418" s="214"/>
      <c r="CJ418" s="214"/>
      <c r="CK418" s="214"/>
      <c r="CL418" s="214"/>
      <c r="CM418" s="214"/>
      <c r="CN418" s="214"/>
      <c r="CO418" s="214"/>
      <c r="CP418" s="214"/>
      <c r="CQ418" s="214"/>
      <c r="CR418" s="214"/>
      <c r="CS418" s="214"/>
      <c r="CT418" s="214"/>
      <c r="CU418" s="214"/>
      <c r="CV418" s="214"/>
      <c r="CW418" s="214"/>
      <c r="CX418" s="214"/>
      <c r="CY418" s="214"/>
      <c r="CZ418" s="214"/>
      <c r="DA418" s="214"/>
      <c r="DB418" s="214"/>
      <c r="DC418" s="214"/>
      <c r="DD418" s="214"/>
      <c r="DE418" s="214"/>
      <c r="DF418" s="214"/>
      <c r="DG418" s="214"/>
      <c r="DH418" s="214"/>
      <c r="DI418" s="214"/>
      <c r="DJ418" s="214"/>
      <c r="DK418" s="214"/>
      <c r="DL418" s="214"/>
      <c r="DM418" s="214"/>
      <c r="DN418" s="214"/>
      <c r="DO418" s="214"/>
      <c r="DP418" s="214"/>
      <c r="DQ418" s="214"/>
      <c r="DR418" s="214"/>
      <c r="DS418" s="214"/>
      <c r="DT418" s="214"/>
      <c r="DU418" s="214"/>
      <c r="DV418" s="214"/>
      <c r="DW418" s="214"/>
      <c r="DX418" s="214"/>
      <c r="DY418" s="214"/>
      <c r="DZ418" s="214"/>
      <c r="EA418" s="214"/>
      <c r="EB418" s="214"/>
      <c r="EC418" s="214"/>
      <c r="ED418" s="214"/>
      <c r="EE418" s="214"/>
      <c r="EF418" s="214"/>
      <c r="EG418" s="214"/>
      <c r="EH418" s="214"/>
      <c r="EI418" s="214"/>
      <c r="EJ418" s="214"/>
      <c r="EK418" s="214"/>
      <c r="EL418" s="214"/>
      <c r="EM418" s="214"/>
      <c r="EN418" s="214"/>
      <c r="EO418" s="214"/>
      <c r="EP418" s="214"/>
      <c r="EQ418" s="214"/>
      <c r="ER418" s="214"/>
      <c r="ES418" s="214"/>
      <c r="ET418" s="214"/>
      <c r="EU418" s="214"/>
      <c r="EV418" s="214"/>
      <c r="EW418" s="214"/>
      <c r="EX418" s="214"/>
      <c r="EY418" s="214"/>
      <c r="EZ418" s="214"/>
      <c r="FA418" s="214"/>
      <c r="FB418" s="214"/>
      <c r="FC418" s="214"/>
      <c r="FD418" s="214"/>
      <c r="FE418" s="214"/>
      <c r="FF418" s="214"/>
      <c r="FG418" s="214"/>
      <c r="FH418" s="214"/>
      <c r="FI418" s="214"/>
      <c r="FJ418" s="214"/>
      <c r="FK418" s="214"/>
      <c r="FL418" s="214"/>
      <c r="FM418" s="214"/>
    </row>
    <row r="419" spans="2:169" x14ac:dyDescent="0.25">
      <c r="B419" s="214"/>
      <c r="C419" s="214"/>
      <c r="D419" s="214"/>
      <c r="E419" s="214"/>
      <c r="F419" s="214"/>
      <c r="G419" s="214"/>
      <c r="H419" s="214"/>
      <c r="I419" s="214"/>
      <c r="J419" s="214"/>
      <c r="K419" s="214"/>
      <c r="L419" s="214"/>
      <c r="M419" s="214"/>
      <c r="N419" s="214"/>
      <c r="O419" s="214"/>
      <c r="P419" s="214"/>
      <c r="Q419" s="214"/>
      <c r="R419" s="214"/>
      <c r="S419" s="214"/>
      <c r="T419" s="214"/>
      <c r="U419" s="214"/>
      <c r="V419" s="214"/>
      <c r="W419" s="214"/>
      <c r="X419" s="214"/>
      <c r="Y419" s="214"/>
      <c r="Z419" s="214"/>
      <c r="AA419" s="214"/>
      <c r="AB419" s="214"/>
      <c r="AC419" s="214"/>
      <c r="AD419" s="214"/>
      <c r="AE419" s="214"/>
      <c r="AF419" s="214"/>
      <c r="AG419" s="214"/>
      <c r="AH419" s="214"/>
      <c r="AI419" s="214"/>
      <c r="AJ419" s="214"/>
      <c r="AK419" s="214"/>
      <c r="AL419" s="214"/>
      <c r="AM419" s="214"/>
      <c r="AN419" s="214"/>
      <c r="AO419" s="214"/>
      <c r="AP419" s="214"/>
      <c r="AQ419" s="214"/>
      <c r="AR419" s="214"/>
      <c r="AS419" s="214"/>
      <c r="AT419" s="214"/>
      <c r="AU419" s="214"/>
      <c r="AV419" s="214"/>
      <c r="AW419" s="214"/>
      <c r="AX419" s="214"/>
      <c r="AY419" s="214"/>
      <c r="AZ419" s="214"/>
      <c r="BA419" s="214"/>
      <c r="BB419" s="214"/>
      <c r="BC419" s="214"/>
      <c r="BD419" s="214"/>
      <c r="BE419" s="214"/>
      <c r="BF419" s="214"/>
      <c r="BG419" s="214"/>
      <c r="BH419" s="214"/>
      <c r="BI419" s="214"/>
      <c r="BJ419" s="214"/>
      <c r="BK419" s="214"/>
      <c r="BL419" s="214"/>
      <c r="BM419" s="214"/>
      <c r="BN419" s="214"/>
      <c r="BO419" s="214"/>
      <c r="BP419" s="214"/>
      <c r="BQ419" s="214"/>
      <c r="BR419" s="214"/>
      <c r="BS419" s="214"/>
      <c r="BT419" s="214"/>
      <c r="BU419" s="214"/>
      <c r="BV419" s="214"/>
      <c r="BW419" s="214"/>
      <c r="BX419" s="214"/>
      <c r="BY419" s="214"/>
      <c r="BZ419" s="214"/>
      <c r="CA419" s="214"/>
      <c r="CB419" s="214"/>
      <c r="CC419" s="214"/>
      <c r="CD419" s="214"/>
      <c r="CE419" s="214"/>
      <c r="CF419" s="214"/>
      <c r="CG419" s="214"/>
      <c r="CH419" s="214"/>
      <c r="CI419" s="214"/>
      <c r="CJ419" s="214"/>
      <c r="CK419" s="214"/>
      <c r="CL419" s="214"/>
      <c r="CM419" s="214"/>
      <c r="CN419" s="214"/>
      <c r="CO419" s="214"/>
      <c r="CP419" s="214"/>
      <c r="CQ419" s="214"/>
      <c r="CR419" s="214"/>
      <c r="CS419" s="214"/>
      <c r="CT419" s="214"/>
      <c r="CU419" s="214"/>
      <c r="CV419" s="214"/>
      <c r="CW419" s="214"/>
      <c r="CX419" s="214"/>
      <c r="CY419" s="214"/>
      <c r="CZ419" s="214"/>
      <c r="DA419" s="214"/>
      <c r="DB419" s="214"/>
      <c r="DC419" s="214"/>
      <c r="DD419" s="214"/>
      <c r="DE419" s="214"/>
      <c r="DF419" s="214"/>
      <c r="DG419" s="214"/>
      <c r="DH419" s="214"/>
      <c r="DI419" s="214"/>
      <c r="DJ419" s="214"/>
      <c r="DK419" s="214"/>
      <c r="DL419" s="214"/>
      <c r="DM419" s="214"/>
      <c r="DN419" s="214"/>
      <c r="DO419" s="214"/>
      <c r="DP419" s="214"/>
      <c r="DQ419" s="214"/>
      <c r="DR419" s="214"/>
      <c r="DS419" s="214"/>
      <c r="DT419" s="214"/>
      <c r="DU419" s="214"/>
      <c r="DV419" s="214"/>
      <c r="DW419" s="214"/>
      <c r="DX419" s="214"/>
      <c r="DY419" s="214"/>
      <c r="DZ419" s="214"/>
      <c r="EA419" s="214"/>
      <c r="EB419" s="214"/>
      <c r="EC419" s="214"/>
      <c r="ED419" s="214"/>
      <c r="EE419" s="214"/>
      <c r="EF419" s="214"/>
      <c r="EG419" s="214"/>
      <c r="EH419" s="214"/>
      <c r="EI419" s="214"/>
      <c r="EJ419" s="214"/>
      <c r="EK419" s="214"/>
      <c r="EL419" s="214"/>
      <c r="EM419" s="214"/>
      <c r="EN419" s="214"/>
      <c r="EO419" s="214"/>
      <c r="EP419" s="214"/>
      <c r="EQ419" s="214"/>
      <c r="ER419" s="214"/>
      <c r="ES419" s="214"/>
      <c r="ET419" s="214"/>
      <c r="EU419" s="214"/>
      <c r="EV419" s="214"/>
      <c r="EW419" s="214"/>
      <c r="EX419" s="214"/>
      <c r="EY419" s="214"/>
      <c r="EZ419" s="214"/>
      <c r="FA419" s="214"/>
      <c r="FB419" s="214"/>
      <c r="FC419" s="214"/>
      <c r="FD419" s="214"/>
      <c r="FE419" s="214"/>
      <c r="FF419" s="214"/>
      <c r="FG419" s="214"/>
      <c r="FH419" s="214"/>
      <c r="FI419" s="214"/>
      <c r="FJ419" s="214"/>
      <c r="FK419" s="214"/>
      <c r="FL419" s="214"/>
      <c r="FM419" s="214"/>
    </row>
    <row r="420" spans="2:169" x14ac:dyDescent="0.25">
      <c r="B420" s="214"/>
      <c r="C420" s="214"/>
      <c r="D420" s="214"/>
      <c r="E420" s="214"/>
      <c r="F420" s="214"/>
      <c r="G420" s="214"/>
      <c r="H420" s="214"/>
      <c r="I420" s="214"/>
      <c r="J420" s="214"/>
      <c r="K420" s="214"/>
      <c r="L420" s="214"/>
      <c r="M420" s="214"/>
      <c r="N420" s="214"/>
      <c r="O420" s="214"/>
      <c r="P420" s="214"/>
      <c r="Q420" s="214"/>
      <c r="R420" s="214"/>
      <c r="S420" s="214"/>
      <c r="T420" s="214"/>
      <c r="U420" s="214"/>
      <c r="V420" s="214"/>
      <c r="W420" s="214"/>
      <c r="X420" s="214"/>
      <c r="Y420" s="214"/>
      <c r="Z420" s="214"/>
      <c r="AA420" s="214"/>
      <c r="AB420" s="214"/>
      <c r="AC420" s="214"/>
      <c r="AD420" s="214"/>
      <c r="AE420" s="214"/>
      <c r="AF420" s="214"/>
      <c r="AG420" s="214"/>
      <c r="AH420" s="214"/>
      <c r="AI420" s="214"/>
      <c r="AJ420" s="214"/>
      <c r="AK420" s="214"/>
      <c r="AL420" s="214"/>
      <c r="AM420" s="214"/>
      <c r="AN420" s="214"/>
      <c r="AO420" s="214"/>
      <c r="AP420" s="214"/>
      <c r="AQ420" s="214"/>
      <c r="AR420" s="214"/>
      <c r="AS420" s="214"/>
      <c r="AT420" s="214"/>
      <c r="AU420" s="214"/>
      <c r="AV420" s="214"/>
      <c r="AW420" s="214"/>
      <c r="AX420" s="214"/>
      <c r="AY420" s="214"/>
      <c r="AZ420" s="214"/>
      <c r="BA420" s="214"/>
      <c r="BB420" s="214"/>
      <c r="BC420" s="214"/>
      <c r="BD420" s="214"/>
      <c r="BE420" s="214"/>
      <c r="BF420" s="214"/>
      <c r="BG420" s="214"/>
      <c r="BH420" s="214"/>
      <c r="BI420" s="214"/>
      <c r="BJ420" s="214"/>
      <c r="BK420" s="214"/>
      <c r="BL420" s="214"/>
      <c r="BM420" s="214"/>
      <c r="BN420" s="214"/>
      <c r="BO420" s="214"/>
      <c r="BP420" s="214"/>
      <c r="BQ420" s="214"/>
      <c r="BR420" s="214"/>
      <c r="BS420" s="214"/>
      <c r="BT420" s="214"/>
      <c r="BU420" s="214"/>
      <c r="BV420" s="214"/>
      <c r="BW420" s="214"/>
      <c r="BX420" s="214"/>
      <c r="BY420" s="214"/>
      <c r="BZ420" s="214"/>
      <c r="CA420" s="214"/>
      <c r="CB420" s="214"/>
      <c r="CC420" s="214"/>
      <c r="CD420" s="214"/>
      <c r="CE420" s="214"/>
      <c r="CF420" s="214"/>
      <c r="CG420" s="214"/>
      <c r="CH420" s="214"/>
      <c r="CI420" s="214"/>
      <c r="CJ420" s="214"/>
      <c r="CK420" s="214"/>
      <c r="CL420" s="214"/>
      <c r="CM420" s="214"/>
      <c r="CN420" s="214"/>
      <c r="CO420" s="214"/>
      <c r="CP420" s="214"/>
      <c r="CQ420" s="214"/>
      <c r="CR420" s="214"/>
      <c r="CS420" s="214"/>
      <c r="CT420" s="214"/>
      <c r="CU420" s="214"/>
      <c r="CV420" s="214"/>
      <c r="CW420" s="214"/>
      <c r="CX420" s="214"/>
      <c r="CY420" s="214"/>
      <c r="CZ420" s="214"/>
      <c r="DA420" s="214"/>
      <c r="DB420" s="214"/>
      <c r="DC420" s="214"/>
      <c r="DD420" s="214"/>
      <c r="DE420" s="214"/>
      <c r="DF420" s="214"/>
      <c r="DG420" s="214"/>
      <c r="DH420" s="214"/>
      <c r="DI420" s="214"/>
      <c r="DJ420" s="214"/>
      <c r="DK420" s="214"/>
      <c r="DL420" s="214"/>
      <c r="DM420" s="214"/>
      <c r="DN420" s="214"/>
      <c r="DO420" s="214"/>
      <c r="DP420" s="214"/>
      <c r="DQ420" s="214"/>
      <c r="DR420" s="214"/>
      <c r="DS420" s="214"/>
      <c r="DT420" s="214"/>
      <c r="DU420" s="214"/>
      <c r="DV420" s="214"/>
      <c r="DW420" s="214"/>
      <c r="DX420" s="214"/>
      <c r="DY420" s="214"/>
      <c r="DZ420" s="214"/>
      <c r="EA420" s="214"/>
      <c r="EB420" s="214"/>
      <c r="EC420" s="214"/>
      <c r="ED420" s="214"/>
      <c r="EE420" s="214"/>
      <c r="EF420" s="214"/>
      <c r="EG420" s="214"/>
      <c r="EH420" s="214"/>
      <c r="EI420" s="214"/>
      <c r="EJ420" s="214"/>
      <c r="EK420" s="214"/>
      <c r="EL420" s="214"/>
      <c r="EM420" s="214"/>
      <c r="EN420" s="214"/>
      <c r="EO420" s="214"/>
      <c r="EP420" s="214"/>
      <c r="EQ420" s="214"/>
      <c r="ER420" s="214"/>
      <c r="ES420" s="214"/>
      <c r="ET420" s="214"/>
      <c r="EU420" s="214"/>
      <c r="EV420" s="214"/>
      <c r="EW420" s="214"/>
      <c r="EX420" s="214"/>
      <c r="EY420" s="214"/>
      <c r="EZ420" s="214"/>
      <c r="FA420" s="214"/>
      <c r="FB420" s="214"/>
      <c r="FC420" s="214"/>
      <c r="FD420" s="214"/>
      <c r="FE420" s="214"/>
      <c r="FF420" s="214"/>
      <c r="FG420" s="214"/>
      <c r="FH420" s="214"/>
      <c r="FI420" s="214"/>
      <c r="FJ420" s="214"/>
      <c r="FK420" s="214"/>
      <c r="FL420" s="214"/>
      <c r="FM420" s="214"/>
    </row>
    <row r="421" spans="2:169" x14ac:dyDescent="0.25">
      <c r="B421" s="214"/>
      <c r="C421" s="214"/>
      <c r="D421" s="214"/>
      <c r="E421" s="214"/>
      <c r="F421" s="214"/>
      <c r="G421" s="214"/>
      <c r="H421" s="214"/>
      <c r="I421" s="214"/>
      <c r="J421" s="214"/>
      <c r="K421" s="214"/>
      <c r="L421" s="214"/>
      <c r="M421" s="214"/>
      <c r="N421" s="214"/>
      <c r="O421" s="214"/>
      <c r="P421" s="214"/>
      <c r="Q421" s="214"/>
      <c r="R421" s="214"/>
      <c r="S421" s="214"/>
      <c r="T421" s="214"/>
      <c r="U421" s="214"/>
      <c r="V421" s="214"/>
      <c r="W421" s="214"/>
      <c r="X421" s="214"/>
      <c r="Y421" s="214"/>
      <c r="Z421" s="214"/>
      <c r="AA421" s="214"/>
      <c r="AB421" s="214"/>
      <c r="AC421" s="214"/>
      <c r="AD421" s="214"/>
      <c r="AE421" s="214"/>
      <c r="AF421" s="214"/>
      <c r="AG421" s="214"/>
      <c r="AH421" s="214"/>
      <c r="AI421" s="214"/>
      <c r="AJ421" s="214"/>
      <c r="AK421" s="214"/>
      <c r="AL421" s="214"/>
      <c r="AM421" s="214"/>
      <c r="AN421" s="214"/>
      <c r="AO421" s="214"/>
      <c r="AP421" s="214"/>
      <c r="AQ421" s="214"/>
      <c r="AR421" s="214"/>
      <c r="AS421" s="214"/>
      <c r="AT421" s="214"/>
      <c r="AU421" s="214"/>
      <c r="AV421" s="214"/>
      <c r="AW421" s="214"/>
      <c r="AX421" s="214"/>
      <c r="AY421" s="214"/>
      <c r="AZ421" s="214"/>
      <c r="BA421" s="214"/>
      <c r="BB421" s="214"/>
      <c r="BC421" s="214"/>
      <c r="BD421" s="214"/>
      <c r="BE421" s="214"/>
      <c r="BF421" s="214"/>
      <c r="BG421" s="214"/>
      <c r="BH421" s="214"/>
      <c r="BI421" s="214"/>
      <c r="BJ421" s="214"/>
      <c r="BK421" s="214"/>
      <c r="BL421" s="214"/>
      <c r="BM421" s="214"/>
      <c r="BN421" s="214"/>
      <c r="BO421" s="214"/>
      <c r="BP421" s="214"/>
      <c r="BQ421" s="214"/>
      <c r="BR421" s="214"/>
      <c r="BS421" s="214"/>
      <c r="BT421" s="214"/>
      <c r="BU421" s="214"/>
      <c r="BV421" s="214"/>
      <c r="BW421" s="214"/>
      <c r="BX421" s="214"/>
      <c r="BY421" s="214"/>
      <c r="BZ421" s="214"/>
      <c r="CA421" s="214"/>
      <c r="CB421" s="214"/>
      <c r="CC421" s="214"/>
      <c r="CD421" s="214"/>
      <c r="CE421" s="214"/>
      <c r="CF421" s="214"/>
      <c r="CG421" s="214"/>
      <c r="CH421" s="214"/>
      <c r="CI421" s="214"/>
      <c r="CJ421" s="214"/>
      <c r="CK421" s="214"/>
      <c r="CL421" s="214"/>
      <c r="CM421" s="214"/>
      <c r="CN421" s="214"/>
      <c r="CO421" s="214"/>
      <c r="CP421" s="214"/>
      <c r="CQ421" s="214"/>
      <c r="CR421" s="214"/>
      <c r="CS421" s="214"/>
      <c r="CT421" s="214"/>
      <c r="CU421" s="214"/>
      <c r="CV421" s="214"/>
      <c r="CW421" s="214"/>
      <c r="CX421" s="214"/>
      <c r="CY421" s="214"/>
      <c r="CZ421" s="214"/>
      <c r="DA421" s="214"/>
      <c r="DB421" s="214"/>
      <c r="DC421" s="214"/>
      <c r="DD421" s="214"/>
      <c r="DE421" s="214"/>
      <c r="DF421" s="214"/>
      <c r="DG421" s="214"/>
      <c r="DH421" s="214"/>
      <c r="DI421" s="214"/>
      <c r="DJ421" s="214"/>
      <c r="DK421" s="214"/>
      <c r="DL421" s="214"/>
      <c r="DM421" s="214"/>
      <c r="DN421" s="214"/>
      <c r="DO421" s="214"/>
      <c r="DP421" s="214"/>
      <c r="DQ421" s="214"/>
      <c r="DR421" s="214"/>
      <c r="DS421" s="214"/>
      <c r="DT421" s="214"/>
      <c r="DU421" s="214"/>
      <c r="DV421" s="214"/>
      <c r="DW421" s="214"/>
      <c r="DX421" s="214"/>
      <c r="DY421" s="214"/>
      <c r="DZ421" s="214"/>
      <c r="EA421" s="214"/>
      <c r="EB421" s="214"/>
      <c r="EC421" s="214"/>
      <c r="ED421" s="214"/>
      <c r="EE421" s="214"/>
      <c r="EF421" s="214"/>
      <c r="EG421" s="214"/>
      <c r="EH421" s="214"/>
      <c r="EI421" s="214"/>
      <c r="EJ421" s="214"/>
      <c r="EK421" s="214"/>
      <c r="EL421" s="214"/>
      <c r="EM421" s="214"/>
      <c r="EN421" s="214"/>
      <c r="EO421" s="214"/>
      <c r="EP421" s="214"/>
      <c r="EQ421" s="214"/>
      <c r="ER421" s="214"/>
      <c r="ES421" s="214"/>
      <c r="ET421" s="214"/>
      <c r="EU421" s="214"/>
      <c r="EV421" s="214"/>
      <c r="EW421" s="214"/>
      <c r="EX421" s="214"/>
      <c r="EY421" s="214"/>
      <c r="EZ421" s="214"/>
      <c r="FA421" s="214"/>
      <c r="FB421" s="214"/>
      <c r="FC421" s="214"/>
      <c r="FD421" s="214"/>
      <c r="FE421" s="214"/>
      <c r="FF421" s="214"/>
      <c r="FG421" s="214"/>
      <c r="FH421" s="214"/>
      <c r="FI421" s="214"/>
      <c r="FJ421" s="214"/>
      <c r="FK421" s="214"/>
      <c r="FL421" s="214"/>
      <c r="FM421" s="214"/>
    </row>
    <row r="422" spans="2:169" x14ac:dyDescent="0.25">
      <c r="B422" s="214"/>
      <c r="C422" s="214"/>
      <c r="D422" s="214"/>
      <c r="E422" s="214"/>
      <c r="F422" s="214"/>
      <c r="G422" s="214"/>
      <c r="H422" s="214"/>
      <c r="I422" s="214"/>
      <c r="J422" s="214"/>
      <c r="K422" s="214"/>
      <c r="L422" s="214"/>
      <c r="M422" s="214"/>
      <c r="N422" s="214"/>
      <c r="O422" s="214"/>
      <c r="P422" s="214"/>
      <c r="Q422" s="214"/>
      <c r="R422" s="214"/>
      <c r="S422" s="214"/>
      <c r="T422" s="214"/>
      <c r="U422" s="214"/>
      <c r="V422" s="214"/>
      <c r="W422" s="214"/>
      <c r="X422" s="214"/>
      <c r="Y422" s="214"/>
      <c r="Z422" s="214"/>
      <c r="AA422" s="214"/>
      <c r="AB422" s="214"/>
      <c r="AC422" s="214"/>
      <c r="AD422" s="214"/>
      <c r="AE422" s="214"/>
      <c r="AF422" s="214"/>
      <c r="AG422" s="214"/>
      <c r="AH422" s="214"/>
      <c r="AI422" s="214"/>
      <c r="AJ422" s="214"/>
      <c r="AK422" s="214"/>
      <c r="AL422" s="214"/>
      <c r="AM422" s="214"/>
      <c r="AN422" s="214"/>
      <c r="AO422" s="214"/>
      <c r="AP422" s="214"/>
      <c r="AQ422" s="214"/>
      <c r="AR422" s="214"/>
      <c r="AS422" s="214"/>
      <c r="AT422" s="214"/>
      <c r="AU422" s="214"/>
      <c r="AV422" s="214"/>
      <c r="AW422" s="214"/>
      <c r="AX422" s="214"/>
      <c r="AY422" s="214"/>
      <c r="AZ422" s="214"/>
      <c r="BA422" s="214"/>
      <c r="BB422" s="214"/>
      <c r="BC422" s="214"/>
      <c r="BD422" s="214"/>
      <c r="BE422" s="214"/>
      <c r="BF422" s="214"/>
      <c r="BG422" s="214"/>
      <c r="BH422" s="214"/>
      <c r="BI422" s="214"/>
      <c r="BJ422" s="214"/>
      <c r="BK422" s="214"/>
      <c r="BL422" s="214"/>
      <c r="BM422" s="214"/>
      <c r="BN422" s="214"/>
      <c r="BO422" s="214"/>
      <c r="BP422" s="214"/>
      <c r="BQ422" s="214"/>
      <c r="BR422" s="214"/>
      <c r="BS422" s="214"/>
      <c r="BT422" s="214"/>
      <c r="BU422" s="214"/>
      <c r="BV422" s="214"/>
      <c r="BW422" s="214"/>
      <c r="BX422" s="214"/>
      <c r="BY422" s="214"/>
      <c r="BZ422" s="214"/>
      <c r="CA422" s="214"/>
      <c r="CB422" s="214"/>
      <c r="CC422" s="214"/>
      <c r="CD422" s="214"/>
      <c r="CE422" s="214"/>
      <c r="CF422" s="214"/>
      <c r="CG422" s="214"/>
      <c r="CH422" s="214"/>
      <c r="CI422" s="214"/>
      <c r="CJ422" s="214"/>
      <c r="CK422" s="214"/>
      <c r="CL422" s="214"/>
      <c r="CM422" s="214"/>
      <c r="CN422" s="214"/>
      <c r="CO422" s="214"/>
      <c r="CP422" s="214"/>
      <c r="CQ422" s="214"/>
      <c r="CR422" s="214"/>
      <c r="CS422" s="214"/>
      <c r="CT422" s="214"/>
      <c r="CU422" s="214"/>
      <c r="CV422" s="214"/>
      <c r="CW422" s="214"/>
      <c r="CX422" s="214"/>
      <c r="CY422" s="214"/>
      <c r="CZ422" s="214"/>
      <c r="DA422" s="214"/>
      <c r="DB422" s="214"/>
      <c r="DC422" s="214"/>
      <c r="DD422" s="214"/>
      <c r="DE422" s="214"/>
      <c r="DF422" s="214"/>
      <c r="DG422" s="214"/>
      <c r="DH422" s="214"/>
      <c r="DI422" s="214"/>
      <c r="DJ422" s="214"/>
      <c r="DK422" s="214"/>
      <c r="DL422" s="214"/>
      <c r="DM422" s="214"/>
      <c r="DN422" s="214"/>
      <c r="DO422" s="214"/>
      <c r="DP422" s="214"/>
      <c r="DQ422" s="214"/>
      <c r="DR422" s="214"/>
      <c r="DS422" s="214"/>
      <c r="DT422" s="214"/>
      <c r="DU422" s="214"/>
      <c r="DV422" s="214"/>
      <c r="DW422" s="214"/>
      <c r="DX422" s="214"/>
      <c r="DY422" s="214"/>
      <c r="DZ422" s="214"/>
      <c r="EA422" s="214"/>
      <c r="EB422" s="214"/>
      <c r="EC422" s="214"/>
      <c r="ED422" s="214"/>
      <c r="EE422" s="214"/>
      <c r="EF422" s="214"/>
      <c r="EG422" s="214"/>
      <c r="EH422" s="214"/>
      <c r="EI422" s="214"/>
      <c r="EJ422" s="214"/>
      <c r="EK422" s="214"/>
      <c r="EL422" s="214"/>
      <c r="EM422" s="214"/>
      <c r="EN422" s="214"/>
      <c r="EO422" s="214"/>
      <c r="EP422" s="214"/>
      <c r="EQ422" s="214"/>
      <c r="ER422" s="214"/>
      <c r="ES422" s="214"/>
      <c r="ET422" s="214"/>
      <c r="EU422" s="214"/>
      <c r="EV422" s="214"/>
      <c r="EW422" s="214"/>
      <c r="EX422" s="214"/>
      <c r="EY422" s="214"/>
      <c r="EZ422" s="214"/>
      <c r="FA422" s="214"/>
      <c r="FB422" s="214"/>
      <c r="FC422" s="214"/>
      <c r="FD422" s="214"/>
      <c r="FE422" s="214"/>
      <c r="FF422" s="214"/>
      <c r="FG422" s="214"/>
      <c r="FH422" s="214"/>
      <c r="FI422" s="214"/>
      <c r="FJ422" s="214"/>
      <c r="FK422" s="214"/>
      <c r="FL422" s="214"/>
      <c r="FM422" s="214"/>
    </row>
    <row r="423" spans="2:169" x14ac:dyDescent="0.25">
      <c r="B423" s="214"/>
      <c r="C423" s="214"/>
      <c r="D423" s="214"/>
      <c r="E423" s="214"/>
      <c r="F423" s="214"/>
      <c r="G423" s="214"/>
      <c r="H423" s="214"/>
      <c r="I423" s="214"/>
      <c r="J423" s="214"/>
      <c r="K423" s="214"/>
      <c r="L423" s="214"/>
      <c r="M423" s="214"/>
      <c r="N423" s="214"/>
      <c r="O423" s="214"/>
      <c r="P423" s="214"/>
      <c r="Q423" s="214"/>
      <c r="R423" s="214"/>
      <c r="S423" s="214"/>
      <c r="T423" s="214"/>
      <c r="U423" s="214"/>
      <c r="V423" s="214"/>
      <c r="W423" s="214"/>
      <c r="X423" s="214"/>
      <c r="Y423" s="214"/>
      <c r="Z423" s="214"/>
      <c r="AA423" s="214"/>
      <c r="AB423" s="214"/>
      <c r="AC423" s="214"/>
      <c r="AD423" s="214"/>
      <c r="AE423" s="214"/>
      <c r="AF423" s="214"/>
      <c r="AG423" s="214"/>
      <c r="AH423" s="214"/>
      <c r="AI423" s="214"/>
      <c r="AJ423" s="214"/>
      <c r="AK423" s="214"/>
      <c r="AL423" s="214"/>
      <c r="AM423" s="214"/>
      <c r="AN423" s="214"/>
      <c r="AO423" s="214"/>
      <c r="AP423" s="214"/>
      <c r="AQ423" s="214"/>
      <c r="AR423" s="214"/>
      <c r="AS423" s="214"/>
      <c r="AT423" s="214"/>
      <c r="AU423" s="214"/>
      <c r="AV423" s="214"/>
      <c r="AW423" s="214"/>
      <c r="AX423" s="214"/>
      <c r="AY423" s="214"/>
      <c r="AZ423" s="214"/>
      <c r="BA423" s="214"/>
      <c r="BB423" s="214"/>
      <c r="BC423" s="214"/>
      <c r="BD423" s="214"/>
      <c r="BE423" s="214"/>
      <c r="BF423" s="214"/>
      <c r="BG423" s="214"/>
      <c r="BH423" s="214"/>
      <c r="BI423" s="214"/>
      <c r="BJ423" s="214"/>
      <c r="BK423" s="214"/>
      <c r="BL423" s="214"/>
      <c r="BM423" s="214"/>
      <c r="BN423" s="214"/>
      <c r="BO423" s="214"/>
      <c r="BP423" s="214"/>
      <c r="BQ423" s="214"/>
      <c r="BR423" s="214"/>
      <c r="BS423" s="214"/>
      <c r="BT423" s="214"/>
      <c r="BU423" s="214"/>
      <c r="BV423" s="214"/>
      <c r="BW423" s="214"/>
      <c r="BX423" s="214"/>
      <c r="BY423" s="214"/>
      <c r="BZ423" s="214"/>
      <c r="CA423" s="214"/>
      <c r="CB423" s="214"/>
      <c r="CC423" s="214"/>
      <c r="CD423" s="214"/>
      <c r="CE423" s="214"/>
      <c r="CF423" s="214"/>
      <c r="CG423" s="214"/>
      <c r="CH423" s="214"/>
      <c r="CI423" s="214"/>
      <c r="CJ423" s="214"/>
      <c r="CK423" s="214"/>
      <c r="CL423" s="214"/>
      <c r="CM423" s="214"/>
      <c r="CN423" s="214"/>
      <c r="CO423" s="214"/>
      <c r="CP423" s="214"/>
      <c r="CQ423" s="214"/>
      <c r="CR423" s="214"/>
      <c r="CS423" s="214"/>
      <c r="CT423" s="214"/>
      <c r="CU423" s="214"/>
      <c r="CV423" s="214"/>
      <c r="CW423" s="214"/>
      <c r="CX423" s="214"/>
      <c r="CY423" s="214"/>
      <c r="CZ423" s="214"/>
      <c r="DA423" s="214"/>
      <c r="DB423" s="214"/>
      <c r="DC423" s="214"/>
      <c r="DD423" s="214"/>
      <c r="DE423" s="214"/>
      <c r="DF423" s="214"/>
      <c r="DG423" s="214"/>
      <c r="DH423" s="214"/>
      <c r="DI423" s="214"/>
      <c r="DJ423" s="214"/>
      <c r="DK423" s="214"/>
      <c r="DL423" s="214"/>
      <c r="DM423" s="214"/>
      <c r="DN423" s="214"/>
      <c r="DO423" s="214"/>
      <c r="DP423" s="214"/>
      <c r="DQ423" s="214"/>
      <c r="DR423" s="214"/>
      <c r="DS423" s="214"/>
      <c r="DT423" s="214"/>
      <c r="DU423" s="214"/>
      <c r="DV423" s="214"/>
      <c r="DW423" s="214"/>
      <c r="DX423" s="214"/>
      <c r="DY423" s="214"/>
      <c r="DZ423" s="214"/>
      <c r="EA423" s="214"/>
      <c r="EB423" s="214"/>
      <c r="EC423" s="214"/>
      <c r="ED423" s="214"/>
      <c r="EE423" s="214"/>
      <c r="EF423" s="214"/>
      <c r="EG423" s="214"/>
      <c r="EH423" s="214"/>
      <c r="EI423" s="214"/>
      <c r="EJ423" s="214"/>
      <c r="EK423" s="214"/>
      <c r="EL423" s="214"/>
      <c r="EM423" s="214"/>
      <c r="EN423" s="214"/>
      <c r="EO423" s="214"/>
      <c r="EP423" s="214"/>
      <c r="EQ423" s="214"/>
      <c r="ER423" s="214"/>
      <c r="ES423" s="214"/>
      <c r="ET423" s="214"/>
      <c r="EU423" s="214"/>
      <c r="EV423" s="214"/>
      <c r="EW423" s="214"/>
      <c r="EX423" s="214"/>
      <c r="EY423" s="214"/>
      <c r="EZ423" s="214"/>
      <c r="FA423" s="214"/>
      <c r="FB423" s="214"/>
      <c r="FC423" s="214"/>
      <c r="FD423" s="214"/>
      <c r="FE423" s="214"/>
      <c r="FF423" s="214"/>
      <c r="FG423" s="214"/>
      <c r="FH423" s="214"/>
      <c r="FI423" s="214"/>
      <c r="FJ423" s="214"/>
      <c r="FK423" s="214"/>
      <c r="FL423" s="214"/>
      <c r="FM423" s="214"/>
    </row>
    <row r="424" spans="2:169" x14ac:dyDescent="0.25">
      <c r="B424" s="214"/>
      <c r="C424" s="214"/>
      <c r="D424" s="214"/>
      <c r="E424" s="214"/>
      <c r="F424" s="214"/>
      <c r="G424" s="214"/>
      <c r="H424" s="214"/>
      <c r="I424" s="214"/>
      <c r="J424" s="214"/>
      <c r="K424" s="214"/>
      <c r="L424" s="214"/>
      <c r="M424" s="214"/>
      <c r="N424" s="214"/>
      <c r="O424" s="214"/>
      <c r="P424" s="214"/>
      <c r="Q424" s="214"/>
      <c r="R424" s="214"/>
      <c r="S424" s="214"/>
      <c r="T424" s="214"/>
      <c r="U424" s="214"/>
      <c r="V424" s="214"/>
      <c r="W424" s="214"/>
      <c r="X424" s="214"/>
      <c r="Y424" s="214"/>
      <c r="Z424" s="214"/>
      <c r="AA424" s="214"/>
      <c r="AB424" s="214"/>
      <c r="AC424" s="214"/>
      <c r="AD424" s="214"/>
      <c r="AE424" s="214"/>
      <c r="AF424" s="214"/>
      <c r="AG424" s="214"/>
      <c r="AH424" s="214"/>
      <c r="AI424" s="214"/>
      <c r="AJ424" s="214"/>
      <c r="AK424" s="214"/>
      <c r="AL424" s="214"/>
      <c r="AM424" s="214"/>
      <c r="AN424" s="214"/>
      <c r="AO424" s="214"/>
      <c r="AP424" s="214"/>
      <c r="AQ424" s="214"/>
      <c r="AR424" s="214"/>
      <c r="AS424" s="214"/>
      <c r="AT424" s="214"/>
      <c r="AU424" s="214"/>
      <c r="AV424" s="214"/>
      <c r="AW424" s="214"/>
      <c r="AX424" s="214"/>
      <c r="AY424" s="214"/>
      <c r="AZ424" s="214"/>
      <c r="BA424" s="214"/>
      <c r="BB424" s="214"/>
      <c r="BC424" s="214"/>
      <c r="BD424" s="214"/>
      <c r="BE424" s="214"/>
      <c r="BF424" s="214"/>
      <c r="BG424" s="214"/>
      <c r="BH424" s="214"/>
      <c r="BI424" s="214"/>
      <c r="BJ424" s="214"/>
      <c r="BK424" s="214"/>
      <c r="BL424" s="214"/>
      <c r="BM424" s="214"/>
      <c r="BN424" s="214"/>
      <c r="BO424" s="214"/>
      <c r="BP424" s="214"/>
      <c r="BQ424" s="214"/>
      <c r="BR424" s="214"/>
      <c r="BS424" s="214"/>
      <c r="BT424" s="214"/>
      <c r="BU424" s="214"/>
      <c r="BV424" s="214"/>
      <c r="BW424" s="214"/>
      <c r="BX424" s="214"/>
      <c r="BY424" s="214"/>
      <c r="BZ424" s="214"/>
      <c r="CA424" s="214"/>
      <c r="CB424" s="214"/>
      <c r="CC424" s="214"/>
      <c r="CD424" s="214"/>
      <c r="CE424" s="214"/>
      <c r="CF424" s="214"/>
      <c r="CG424" s="214"/>
      <c r="CH424" s="214"/>
      <c r="CI424" s="214"/>
      <c r="CJ424" s="214"/>
      <c r="CK424" s="214"/>
      <c r="CL424" s="214"/>
      <c r="CM424" s="214"/>
      <c r="CN424" s="214"/>
      <c r="CO424" s="214"/>
      <c r="CP424" s="214"/>
      <c r="CQ424" s="214"/>
      <c r="CR424" s="214"/>
      <c r="CS424" s="214"/>
      <c r="CT424" s="214"/>
      <c r="CU424" s="214"/>
      <c r="CV424" s="214"/>
      <c r="CW424" s="214"/>
      <c r="CX424" s="214"/>
      <c r="CY424" s="214"/>
      <c r="CZ424" s="214"/>
      <c r="DA424" s="214"/>
      <c r="DB424" s="214"/>
      <c r="DC424" s="214"/>
      <c r="DD424" s="214"/>
      <c r="DE424" s="214"/>
      <c r="DF424" s="214"/>
      <c r="DG424" s="214"/>
      <c r="DH424" s="214"/>
      <c r="DI424" s="214"/>
      <c r="DJ424" s="214"/>
      <c r="DK424" s="214"/>
      <c r="DL424" s="214"/>
      <c r="DM424" s="214"/>
      <c r="DN424" s="214"/>
      <c r="DO424" s="214"/>
      <c r="DP424" s="214"/>
      <c r="DQ424" s="214"/>
      <c r="DR424" s="214"/>
      <c r="DS424" s="214"/>
      <c r="DT424" s="214"/>
      <c r="DU424" s="214"/>
      <c r="DV424" s="214"/>
      <c r="DW424" s="214"/>
      <c r="DX424" s="214"/>
      <c r="DY424" s="214"/>
      <c r="DZ424" s="214"/>
      <c r="EA424" s="214"/>
      <c r="EB424" s="214"/>
      <c r="EC424" s="214"/>
      <c r="ED424" s="214"/>
      <c r="EE424" s="214"/>
      <c r="EF424" s="214"/>
      <c r="EG424" s="214"/>
      <c r="EH424" s="214"/>
      <c r="EI424" s="214"/>
      <c r="EJ424" s="214"/>
      <c r="EK424" s="214"/>
      <c r="EL424" s="214"/>
      <c r="EM424" s="214"/>
      <c r="EN424" s="214"/>
      <c r="EO424" s="214"/>
      <c r="EP424" s="214"/>
      <c r="EQ424" s="214"/>
      <c r="ER424" s="214"/>
      <c r="ES424" s="214"/>
      <c r="ET424" s="214"/>
      <c r="EU424" s="214"/>
      <c r="EV424" s="214"/>
      <c r="EW424" s="214"/>
      <c r="EX424" s="214"/>
      <c r="EY424" s="214"/>
      <c r="EZ424" s="214"/>
      <c r="FA424" s="214"/>
      <c r="FB424" s="214"/>
      <c r="FC424" s="214"/>
      <c r="FD424" s="214"/>
      <c r="FE424" s="214"/>
      <c r="FF424" s="214"/>
      <c r="FG424" s="214"/>
      <c r="FH424" s="214"/>
      <c r="FI424" s="214"/>
      <c r="FJ424" s="214"/>
      <c r="FK424" s="214"/>
      <c r="FL424" s="214"/>
      <c r="FM424" s="214"/>
    </row>
    <row r="425" spans="2:169" x14ac:dyDescent="0.25">
      <c r="B425" s="214"/>
      <c r="C425" s="214"/>
      <c r="D425" s="214"/>
      <c r="E425" s="214"/>
      <c r="F425" s="214"/>
      <c r="G425" s="214"/>
      <c r="H425" s="214"/>
      <c r="I425" s="214"/>
      <c r="J425" s="214"/>
      <c r="K425" s="214"/>
      <c r="L425" s="214"/>
      <c r="M425" s="214"/>
      <c r="N425" s="214"/>
      <c r="O425" s="214"/>
      <c r="P425" s="214"/>
      <c r="Q425" s="214"/>
      <c r="R425" s="214"/>
      <c r="S425" s="214"/>
      <c r="T425" s="214"/>
      <c r="U425" s="214"/>
      <c r="V425" s="214"/>
      <c r="W425" s="214"/>
      <c r="X425" s="214"/>
      <c r="Y425" s="214"/>
      <c r="Z425" s="214"/>
      <c r="AA425" s="214"/>
      <c r="AB425" s="214"/>
      <c r="AC425" s="214"/>
      <c r="AD425" s="214"/>
      <c r="AE425" s="214"/>
      <c r="AF425" s="214"/>
      <c r="AG425" s="214"/>
      <c r="AH425" s="214"/>
      <c r="AI425" s="214"/>
      <c r="AJ425" s="214"/>
      <c r="AK425" s="214"/>
      <c r="AL425" s="214"/>
      <c r="AM425" s="214"/>
      <c r="AN425" s="214"/>
      <c r="AO425" s="214"/>
      <c r="AP425" s="214"/>
      <c r="AQ425" s="214"/>
      <c r="AR425" s="214"/>
      <c r="AS425" s="214"/>
      <c r="AT425" s="214"/>
      <c r="AU425" s="214"/>
      <c r="AV425" s="214"/>
      <c r="AW425" s="214"/>
      <c r="AX425" s="214"/>
      <c r="AY425" s="214"/>
      <c r="AZ425" s="214"/>
      <c r="BA425" s="214"/>
      <c r="BB425" s="214"/>
      <c r="BC425" s="214"/>
      <c r="BD425" s="214"/>
      <c r="BE425" s="214"/>
      <c r="BF425" s="214"/>
      <c r="BG425" s="214"/>
      <c r="BH425" s="214"/>
      <c r="BI425" s="214"/>
      <c r="BJ425" s="214"/>
      <c r="BK425" s="214"/>
      <c r="BL425" s="214"/>
      <c r="BM425" s="214"/>
      <c r="BN425" s="214"/>
      <c r="BO425" s="214"/>
      <c r="BP425" s="214"/>
      <c r="BQ425" s="214"/>
      <c r="BR425" s="214"/>
      <c r="BS425" s="214"/>
      <c r="BT425" s="214"/>
      <c r="BU425" s="214"/>
      <c r="BV425" s="214"/>
      <c r="BW425" s="214"/>
      <c r="BX425" s="214"/>
      <c r="BY425" s="214"/>
      <c r="BZ425" s="214"/>
      <c r="CA425" s="214"/>
      <c r="CB425" s="214"/>
      <c r="CC425" s="214"/>
      <c r="CD425" s="214"/>
      <c r="CE425" s="214"/>
      <c r="CF425" s="214"/>
      <c r="CG425" s="214"/>
      <c r="CH425" s="214"/>
      <c r="CI425" s="214"/>
      <c r="CJ425" s="214"/>
      <c r="CK425" s="214"/>
      <c r="CL425" s="214"/>
      <c r="CM425" s="214"/>
      <c r="CN425" s="214"/>
      <c r="CO425" s="214"/>
      <c r="CP425" s="214"/>
      <c r="CQ425" s="214"/>
      <c r="CR425" s="214"/>
      <c r="CS425" s="214"/>
      <c r="CT425" s="214"/>
      <c r="CU425" s="214"/>
      <c r="CV425" s="214"/>
      <c r="CW425" s="214"/>
      <c r="CX425" s="214"/>
      <c r="CY425" s="214"/>
      <c r="CZ425" s="214"/>
      <c r="DA425" s="214"/>
      <c r="DB425" s="214"/>
      <c r="DC425" s="214"/>
      <c r="DD425" s="214"/>
      <c r="DE425" s="214"/>
      <c r="DF425" s="214"/>
      <c r="DG425" s="214"/>
      <c r="DH425" s="214"/>
      <c r="DI425" s="214"/>
      <c r="DJ425" s="214"/>
      <c r="DK425" s="214"/>
      <c r="DL425" s="214"/>
      <c r="DM425" s="214"/>
      <c r="DN425" s="214"/>
      <c r="DO425" s="214"/>
      <c r="DP425" s="214"/>
      <c r="DQ425" s="214"/>
      <c r="DR425" s="214"/>
      <c r="DS425" s="214"/>
      <c r="DT425" s="214"/>
      <c r="DU425" s="214"/>
      <c r="DV425" s="214"/>
      <c r="DW425" s="214"/>
      <c r="DX425" s="214"/>
      <c r="DY425" s="214"/>
      <c r="DZ425" s="214"/>
      <c r="EA425" s="214"/>
      <c r="EB425" s="214"/>
      <c r="EC425" s="214"/>
      <c r="ED425" s="214"/>
      <c r="EE425" s="214"/>
      <c r="EF425" s="214"/>
      <c r="EG425" s="214"/>
      <c r="EH425" s="214"/>
      <c r="EI425" s="214"/>
      <c r="EJ425" s="214"/>
      <c r="EK425" s="214"/>
      <c r="EL425" s="214"/>
      <c r="EM425" s="214"/>
      <c r="EN425" s="214"/>
      <c r="EO425" s="214"/>
      <c r="EP425" s="214"/>
      <c r="EQ425" s="214"/>
      <c r="ER425" s="214"/>
      <c r="ES425" s="214"/>
      <c r="ET425" s="214"/>
      <c r="EU425" s="214"/>
      <c r="EV425" s="214"/>
      <c r="EW425" s="214"/>
      <c r="EX425" s="214"/>
      <c r="EY425" s="214"/>
      <c r="EZ425" s="214"/>
      <c r="FA425" s="214"/>
      <c r="FB425" s="214"/>
      <c r="FC425" s="214"/>
      <c r="FD425" s="214"/>
      <c r="FE425" s="214"/>
      <c r="FF425" s="214"/>
      <c r="FG425" s="214"/>
      <c r="FH425" s="214"/>
      <c r="FI425" s="214"/>
      <c r="FJ425" s="214"/>
      <c r="FK425" s="214"/>
      <c r="FL425" s="214"/>
      <c r="FM425" s="214"/>
    </row>
    <row r="426" spans="2:169" x14ac:dyDescent="0.25">
      <c r="B426" s="214"/>
      <c r="C426" s="214"/>
      <c r="D426" s="214"/>
      <c r="E426" s="214"/>
      <c r="F426" s="214"/>
      <c r="G426" s="214"/>
      <c r="H426" s="214"/>
      <c r="I426" s="214"/>
      <c r="J426" s="214"/>
      <c r="K426" s="214"/>
      <c r="L426" s="214"/>
      <c r="M426" s="214"/>
      <c r="N426" s="214"/>
      <c r="O426" s="214"/>
      <c r="P426" s="214"/>
      <c r="Q426" s="214"/>
      <c r="R426" s="214"/>
      <c r="S426" s="214"/>
      <c r="T426" s="214"/>
      <c r="U426" s="214"/>
      <c r="V426" s="214"/>
      <c r="W426" s="214"/>
      <c r="X426" s="214"/>
      <c r="Y426" s="214"/>
      <c r="Z426" s="214"/>
      <c r="AA426" s="214"/>
      <c r="AB426" s="214"/>
      <c r="AC426" s="214"/>
      <c r="AD426" s="214"/>
      <c r="AE426" s="214"/>
      <c r="AF426" s="214"/>
      <c r="AG426" s="214"/>
      <c r="AH426" s="214"/>
      <c r="AI426" s="214"/>
      <c r="AJ426" s="214"/>
      <c r="AK426" s="214"/>
      <c r="AL426" s="214"/>
      <c r="AM426" s="214"/>
      <c r="AN426" s="214"/>
      <c r="AO426" s="214"/>
      <c r="AP426" s="214"/>
      <c r="AQ426" s="214"/>
      <c r="AR426" s="214"/>
      <c r="AS426" s="214"/>
      <c r="AT426" s="214"/>
      <c r="AU426" s="214"/>
      <c r="AV426" s="214"/>
      <c r="AW426" s="214"/>
      <c r="AX426" s="214"/>
      <c r="AY426" s="214"/>
      <c r="AZ426" s="214"/>
      <c r="BA426" s="214"/>
      <c r="BB426" s="214"/>
      <c r="BC426" s="214"/>
      <c r="BD426" s="214"/>
      <c r="BE426" s="214"/>
      <c r="BF426" s="214"/>
      <c r="BG426" s="214"/>
      <c r="BH426" s="214"/>
      <c r="BI426" s="214"/>
      <c r="BJ426" s="214"/>
      <c r="BK426" s="214"/>
      <c r="BL426" s="214"/>
      <c r="BM426" s="214"/>
      <c r="BN426" s="214"/>
      <c r="BO426" s="214"/>
      <c r="BP426" s="214"/>
      <c r="BQ426" s="214"/>
      <c r="BR426" s="214"/>
      <c r="BS426" s="214"/>
      <c r="BT426" s="214"/>
      <c r="BU426" s="214"/>
      <c r="BV426" s="214"/>
      <c r="BW426" s="214"/>
      <c r="BX426" s="214"/>
      <c r="BY426" s="214"/>
      <c r="BZ426" s="214"/>
      <c r="CA426" s="214"/>
      <c r="CB426" s="214"/>
      <c r="CC426" s="214"/>
      <c r="CD426" s="214"/>
      <c r="CE426" s="214"/>
      <c r="CF426" s="214"/>
      <c r="CG426" s="214"/>
      <c r="CH426" s="214"/>
      <c r="CI426" s="214"/>
      <c r="CJ426" s="214"/>
      <c r="CK426" s="214"/>
      <c r="CL426" s="214"/>
      <c r="CM426" s="214"/>
      <c r="CN426" s="214"/>
      <c r="CO426" s="214"/>
      <c r="CP426" s="214"/>
      <c r="CQ426" s="214"/>
      <c r="CR426" s="214"/>
      <c r="CS426" s="214"/>
      <c r="CT426" s="214"/>
      <c r="CU426" s="214"/>
      <c r="CV426" s="214"/>
      <c r="CW426" s="214"/>
      <c r="CX426" s="214"/>
      <c r="CY426" s="214"/>
      <c r="CZ426" s="214"/>
      <c r="DA426" s="214"/>
      <c r="DB426" s="214"/>
      <c r="DC426" s="214"/>
      <c r="DD426" s="214"/>
      <c r="DE426" s="214"/>
      <c r="DF426" s="214"/>
      <c r="DG426" s="214"/>
      <c r="DH426" s="214"/>
      <c r="DI426" s="214"/>
      <c r="DJ426" s="214"/>
      <c r="DK426" s="214"/>
      <c r="DL426" s="214"/>
      <c r="DM426" s="214"/>
      <c r="DN426" s="214"/>
      <c r="DO426" s="214"/>
      <c r="DP426" s="214"/>
      <c r="DQ426" s="214"/>
      <c r="DR426" s="214"/>
      <c r="DS426" s="214"/>
      <c r="DT426" s="214"/>
      <c r="DU426" s="214"/>
      <c r="DV426" s="214"/>
      <c r="DW426" s="214"/>
      <c r="DX426" s="214"/>
      <c r="DY426" s="214"/>
      <c r="DZ426" s="214"/>
      <c r="EA426" s="214"/>
      <c r="EB426" s="214"/>
      <c r="EC426" s="214"/>
      <c r="ED426" s="214"/>
      <c r="EE426" s="214"/>
      <c r="EF426" s="214"/>
      <c r="EG426" s="214"/>
      <c r="EH426" s="214"/>
      <c r="EI426" s="214"/>
      <c r="EJ426" s="214"/>
      <c r="EK426" s="214"/>
      <c r="EL426" s="214"/>
      <c r="EM426" s="214"/>
      <c r="EN426" s="214"/>
      <c r="EO426" s="214"/>
      <c r="EP426" s="214"/>
      <c r="EQ426" s="214"/>
      <c r="ER426" s="214"/>
      <c r="ES426" s="214"/>
      <c r="ET426" s="214"/>
      <c r="EU426" s="214"/>
      <c r="EV426" s="214"/>
      <c r="EW426" s="214"/>
      <c r="EX426" s="214"/>
      <c r="EY426" s="214"/>
      <c r="EZ426" s="214"/>
      <c r="FA426" s="214"/>
      <c r="FB426" s="214"/>
      <c r="FC426" s="214"/>
      <c r="FD426" s="214"/>
      <c r="FE426" s="214"/>
      <c r="FF426" s="214"/>
      <c r="FG426" s="214"/>
      <c r="FH426" s="214"/>
      <c r="FI426" s="214"/>
      <c r="FJ426" s="214"/>
      <c r="FK426" s="214"/>
      <c r="FL426" s="214"/>
      <c r="FM426" s="214"/>
    </row>
    <row r="427" spans="2:169" x14ac:dyDescent="0.25">
      <c r="B427" s="214"/>
      <c r="C427" s="214"/>
      <c r="D427" s="214"/>
      <c r="E427" s="214"/>
      <c r="F427" s="214"/>
      <c r="G427" s="214"/>
      <c r="H427" s="214"/>
      <c r="I427" s="214"/>
      <c r="J427" s="214"/>
      <c r="K427" s="214"/>
      <c r="L427" s="214"/>
      <c r="M427" s="214"/>
      <c r="N427" s="214"/>
      <c r="O427" s="214"/>
      <c r="P427" s="214"/>
      <c r="Q427" s="214"/>
      <c r="R427" s="214"/>
      <c r="S427" s="214"/>
      <c r="T427" s="214"/>
      <c r="U427" s="214"/>
      <c r="V427" s="214"/>
      <c r="W427" s="214"/>
      <c r="X427" s="214"/>
      <c r="Y427" s="214"/>
      <c r="Z427" s="214"/>
      <c r="AA427" s="214"/>
      <c r="AB427" s="214"/>
      <c r="AC427" s="214"/>
      <c r="AD427" s="214"/>
      <c r="AE427" s="214"/>
      <c r="AF427" s="214"/>
      <c r="AG427" s="214"/>
      <c r="AH427" s="214"/>
      <c r="AI427" s="214"/>
      <c r="AJ427" s="214"/>
      <c r="AK427" s="214"/>
      <c r="AL427" s="214"/>
      <c r="AM427" s="214"/>
      <c r="AN427" s="214"/>
      <c r="AO427" s="214"/>
      <c r="AP427" s="214"/>
      <c r="AQ427" s="214"/>
      <c r="AR427" s="214"/>
      <c r="AS427" s="214"/>
      <c r="AT427" s="214"/>
      <c r="AU427" s="214"/>
      <c r="AV427" s="214"/>
      <c r="AW427" s="214"/>
      <c r="AX427" s="214"/>
      <c r="AY427" s="214"/>
      <c r="AZ427" s="214"/>
      <c r="BA427" s="214"/>
      <c r="BB427" s="214"/>
      <c r="BC427" s="214"/>
      <c r="BD427" s="214"/>
      <c r="BE427" s="214"/>
      <c r="BF427" s="214"/>
      <c r="BG427" s="214"/>
      <c r="BH427" s="214"/>
      <c r="BI427" s="214"/>
      <c r="BJ427" s="214"/>
      <c r="BK427" s="214"/>
      <c r="BL427" s="214"/>
      <c r="BM427" s="214"/>
      <c r="BN427" s="214"/>
      <c r="BO427" s="214"/>
      <c r="BP427" s="214"/>
      <c r="BQ427" s="214"/>
      <c r="BR427" s="214"/>
      <c r="BS427" s="214"/>
      <c r="BT427" s="214"/>
      <c r="BU427" s="214"/>
      <c r="BV427" s="214"/>
      <c r="BW427" s="214"/>
      <c r="BX427" s="214"/>
      <c r="BY427" s="214"/>
      <c r="BZ427" s="214"/>
      <c r="CA427" s="214"/>
      <c r="CB427" s="214"/>
      <c r="CC427" s="214"/>
      <c r="CD427" s="214"/>
      <c r="CE427" s="214"/>
      <c r="CF427" s="214"/>
      <c r="CG427" s="214"/>
      <c r="CH427" s="214"/>
      <c r="CI427" s="214"/>
      <c r="CJ427" s="214"/>
      <c r="CK427" s="214"/>
      <c r="CL427" s="214"/>
      <c r="CM427" s="214"/>
      <c r="CN427" s="214"/>
      <c r="CO427" s="214"/>
      <c r="CP427" s="214"/>
      <c r="CQ427" s="214"/>
      <c r="CR427" s="214"/>
      <c r="CS427" s="214"/>
      <c r="CT427" s="214"/>
      <c r="CU427" s="214"/>
      <c r="CV427" s="214"/>
      <c r="CW427" s="214"/>
      <c r="CX427" s="214"/>
      <c r="CY427" s="214"/>
      <c r="CZ427" s="214"/>
      <c r="DA427" s="214"/>
      <c r="DB427" s="214"/>
      <c r="DC427" s="214"/>
      <c r="DD427" s="214"/>
      <c r="DE427" s="214"/>
      <c r="DF427" s="214"/>
      <c r="DG427" s="214"/>
      <c r="DH427" s="214"/>
      <c r="DI427" s="214"/>
      <c r="DJ427" s="214"/>
      <c r="DK427" s="214"/>
      <c r="DL427" s="214"/>
      <c r="DM427" s="214"/>
      <c r="DN427" s="214"/>
      <c r="DO427" s="214"/>
      <c r="DP427" s="214"/>
      <c r="DQ427" s="214"/>
      <c r="DR427" s="214"/>
      <c r="DS427" s="214"/>
      <c r="DT427" s="214"/>
      <c r="DU427" s="214"/>
      <c r="DV427" s="214"/>
      <c r="DW427" s="214"/>
      <c r="DX427" s="214"/>
      <c r="DY427" s="214"/>
      <c r="DZ427" s="214"/>
      <c r="EA427" s="214"/>
      <c r="EB427" s="214"/>
      <c r="EC427" s="214"/>
      <c r="ED427" s="214"/>
      <c r="EE427" s="214"/>
      <c r="EF427" s="214"/>
      <c r="EG427" s="214"/>
      <c r="EH427" s="214"/>
      <c r="EI427" s="214"/>
      <c r="EJ427" s="214"/>
      <c r="EK427" s="214"/>
      <c r="EL427" s="214"/>
      <c r="EM427" s="214"/>
      <c r="EN427" s="214"/>
      <c r="EO427" s="214"/>
      <c r="EP427" s="214"/>
      <c r="EQ427" s="214"/>
      <c r="ER427" s="214"/>
      <c r="ES427" s="214"/>
      <c r="ET427" s="214"/>
      <c r="EU427" s="214"/>
      <c r="EV427" s="214"/>
      <c r="EW427" s="214"/>
      <c r="EX427" s="214"/>
      <c r="EY427" s="214"/>
      <c r="EZ427" s="214"/>
      <c r="FA427" s="214"/>
      <c r="FB427" s="214"/>
      <c r="FC427" s="214"/>
      <c r="FD427" s="214"/>
      <c r="FE427" s="214"/>
      <c r="FF427" s="214"/>
      <c r="FG427" s="214"/>
      <c r="FH427" s="214"/>
      <c r="FI427" s="214"/>
      <c r="FJ427" s="214"/>
      <c r="FK427" s="214"/>
      <c r="FL427" s="214"/>
      <c r="FM427" s="214"/>
    </row>
    <row r="428" spans="2:169" x14ac:dyDescent="0.25">
      <c r="B428" s="214"/>
      <c r="C428" s="214"/>
      <c r="D428" s="214"/>
      <c r="E428" s="214"/>
      <c r="F428" s="214"/>
      <c r="G428" s="214"/>
      <c r="H428" s="214"/>
      <c r="I428" s="214"/>
      <c r="J428" s="214"/>
      <c r="K428" s="214"/>
      <c r="L428" s="214"/>
      <c r="M428" s="214"/>
      <c r="N428" s="214"/>
      <c r="O428" s="214"/>
      <c r="P428" s="214"/>
      <c r="Q428" s="214"/>
      <c r="R428" s="214"/>
      <c r="S428" s="214"/>
      <c r="T428" s="214"/>
      <c r="U428" s="214"/>
      <c r="V428" s="214"/>
      <c r="W428" s="214"/>
      <c r="X428" s="214"/>
      <c r="Y428" s="214"/>
      <c r="Z428" s="214"/>
      <c r="AA428" s="214"/>
      <c r="AB428" s="214"/>
      <c r="AC428" s="214"/>
      <c r="AD428" s="214"/>
      <c r="AE428" s="214"/>
      <c r="AF428" s="214"/>
      <c r="AG428" s="214"/>
      <c r="AH428" s="214"/>
      <c r="AI428" s="214"/>
      <c r="AJ428" s="214"/>
      <c r="AK428" s="214"/>
      <c r="AL428" s="214"/>
      <c r="AM428" s="214"/>
      <c r="AN428" s="214"/>
      <c r="AO428" s="214"/>
      <c r="AP428" s="214"/>
      <c r="AQ428" s="214"/>
      <c r="AR428" s="214"/>
      <c r="AS428" s="214"/>
      <c r="AT428" s="214"/>
      <c r="AU428" s="214"/>
      <c r="AV428" s="214"/>
      <c r="AW428" s="214"/>
      <c r="AX428" s="214"/>
      <c r="AY428" s="214"/>
      <c r="AZ428" s="214"/>
      <c r="BA428" s="214"/>
      <c r="BB428" s="214"/>
      <c r="BC428" s="214"/>
      <c r="BD428" s="214"/>
      <c r="BE428" s="214"/>
      <c r="BF428" s="214"/>
      <c r="BG428" s="214"/>
      <c r="BH428" s="214"/>
      <c r="BI428" s="214"/>
      <c r="BJ428" s="214"/>
      <c r="BK428" s="214"/>
      <c r="BL428" s="214"/>
      <c r="BM428" s="214"/>
      <c r="BN428" s="214"/>
      <c r="BO428" s="214"/>
      <c r="BP428" s="214"/>
      <c r="BQ428" s="214"/>
      <c r="BR428" s="214"/>
      <c r="BS428" s="214"/>
      <c r="BT428" s="214"/>
      <c r="BU428" s="214"/>
      <c r="BV428" s="214"/>
      <c r="BW428" s="214"/>
      <c r="BX428" s="214"/>
      <c r="BY428" s="214"/>
      <c r="BZ428" s="214"/>
      <c r="CA428" s="214"/>
      <c r="CB428" s="214"/>
      <c r="CC428" s="214"/>
      <c r="CD428" s="214"/>
      <c r="CE428" s="214"/>
      <c r="CF428" s="214"/>
      <c r="CG428" s="214"/>
      <c r="CH428" s="214"/>
      <c r="CI428" s="214"/>
      <c r="CJ428" s="214"/>
      <c r="CK428" s="214"/>
      <c r="CL428" s="214"/>
      <c r="CM428" s="214"/>
      <c r="CN428" s="214"/>
      <c r="CO428" s="214"/>
      <c r="CP428" s="214"/>
      <c r="CQ428" s="214"/>
      <c r="CR428" s="214"/>
      <c r="CS428" s="214"/>
      <c r="CT428" s="214"/>
      <c r="CU428" s="214"/>
      <c r="CV428" s="214"/>
      <c r="CW428" s="214"/>
      <c r="CX428" s="214"/>
      <c r="CY428" s="214"/>
      <c r="CZ428" s="214"/>
      <c r="DA428" s="214"/>
      <c r="DB428" s="214"/>
      <c r="DC428" s="214"/>
      <c r="DD428" s="214"/>
      <c r="DE428" s="214"/>
      <c r="DF428" s="214"/>
      <c r="DG428" s="214"/>
      <c r="DH428" s="214"/>
      <c r="DI428" s="214"/>
      <c r="DJ428" s="214"/>
      <c r="DK428" s="214"/>
      <c r="DL428" s="214"/>
      <c r="DM428" s="214"/>
      <c r="DN428" s="214"/>
      <c r="DO428" s="214"/>
      <c r="DP428" s="214"/>
      <c r="DQ428" s="214"/>
      <c r="DR428" s="214"/>
      <c r="DS428" s="214"/>
      <c r="DT428" s="214"/>
      <c r="DU428" s="214"/>
      <c r="DV428" s="214"/>
      <c r="DW428" s="214"/>
      <c r="DX428" s="214"/>
      <c r="DY428" s="214"/>
      <c r="DZ428" s="214"/>
      <c r="EA428" s="214"/>
      <c r="EB428" s="214"/>
      <c r="EC428" s="214"/>
      <c r="ED428" s="214"/>
      <c r="EE428" s="214"/>
      <c r="EF428" s="214"/>
      <c r="EG428" s="214"/>
      <c r="EH428" s="214"/>
      <c r="EI428" s="214"/>
      <c r="EJ428" s="214"/>
      <c r="EK428" s="214"/>
      <c r="EL428" s="214"/>
      <c r="EM428" s="214"/>
      <c r="EN428" s="214"/>
      <c r="EO428" s="214"/>
      <c r="EP428" s="214"/>
      <c r="EQ428" s="214"/>
      <c r="ER428" s="214"/>
      <c r="ES428" s="214"/>
      <c r="ET428" s="214"/>
      <c r="EU428" s="214"/>
      <c r="EV428" s="214"/>
      <c r="EW428" s="214"/>
      <c r="EX428" s="214"/>
      <c r="EY428" s="214"/>
      <c r="EZ428" s="214"/>
      <c r="FA428" s="214"/>
      <c r="FB428" s="214"/>
      <c r="FC428" s="214"/>
      <c r="FD428" s="214"/>
      <c r="FE428" s="214"/>
      <c r="FF428" s="214"/>
      <c r="FG428" s="214"/>
      <c r="FH428" s="214"/>
      <c r="FI428" s="214"/>
      <c r="FJ428" s="214"/>
      <c r="FK428" s="214"/>
      <c r="FL428" s="214"/>
      <c r="FM428" s="214"/>
    </row>
    <row r="429" spans="2:169" x14ac:dyDescent="0.25">
      <c r="B429" s="214"/>
      <c r="C429" s="214"/>
      <c r="D429" s="214"/>
      <c r="E429" s="214"/>
      <c r="F429" s="214"/>
      <c r="G429" s="214"/>
      <c r="H429" s="214"/>
      <c r="I429" s="214"/>
      <c r="J429" s="214"/>
      <c r="K429" s="214"/>
      <c r="L429" s="214"/>
      <c r="M429" s="214"/>
      <c r="N429" s="214"/>
      <c r="O429" s="214"/>
      <c r="P429" s="214"/>
      <c r="Q429" s="214"/>
      <c r="R429" s="214"/>
      <c r="S429" s="214"/>
      <c r="T429" s="214"/>
      <c r="U429" s="214"/>
      <c r="V429" s="214"/>
      <c r="W429" s="214"/>
      <c r="X429" s="214"/>
      <c r="Y429" s="214"/>
      <c r="Z429" s="214"/>
      <c r="AA429" s="214"/>
      <c r="AB429" s="214"/>
      <c r="AC429" s="214"/>
      <c r="AD429" s="214"/>
      <c r="AE429" s="214"/>
      <c r="AF429" s="214"/>
      <c r="AG429" s="214"/>
      <c r="AH429" s="214"/>
      <c r="AI429" s="214"/>
      <c r="AJ429" s="214"/>
      <c r="AK429" s="214"/>
      <c r="AL429" s="214"/>
      <c r="AM429" s="214"/>
      <c r="AN429" s="214"/>
      <c r="AO429" s="214"/>
      <c r="AP429" s="214"/>
      <c r="AQ429" s="214"/>
      <c r="AR429" s="214"/>
      <c r="AS429" s="214"/>
      <c r="AT429" s="214"/>
      <c r="AU429" s="214"/>
      <c r="AV429" s="214"/>
      <c r="AW429" s="214"/>
      <c r="AX429" s="214"/>
      <c r="AY429" s="214"/>
      <c r="AZ429" s="214"/>
      <c r="BA429" s="214"/>
      <c r="BB429" s="214"/>
      <c r="BC429" s="214"/>
      <c r="BD429" s="214"/>
      <c r="BE429" s="214"/>
      <c r="BF429" s="214"/>
      <c r="BG429" s="214"/>
      <c r="BH429" s="214"/>
      <c r="BI429" s="214"/>
      <c r="BJ429" s="214"/>
      <c r="BK429" s="214"/>
      <c r="BL429" s="214"/>
      <c r="BM429" s="214"/>
      <c r="BN429" s="214"/>
      <c r="BO429" s="214"/>
      <c r="BP429" s="214"/>
      <c r="BQ429" s="214"/>
      <c r="BR429" s="214"/>
      <c r="BS429" s="214"/>
      <c r="BT429" s="214"/>
      <c r="BU429" s="214"/>
      <c r="BV429" s="214"/>
      <c r="BW429" s="214"/>
      <c r="BX429" s="214"/>
      <c r="BY429" s="214"/>
      <c r="BZ429" s="214"/>
      <c r="CA429" s="214"/>
      <c r="CB429" s="214"/>
      <c r="CC429" s="214"/>
      <c r="CD429" s="214"/>
      <c r="CE429" s="214"/>
      <c r="CF429" s="214"/>
      <c r="CG429" s="214"/>
      <c r="CH429" s="214"/>
      <c r="CI429" s="214"/>
      <c r="CJ429" s="214"/>
      <c r="CK429" s="214"/>
      <c r="CL429" s="214"/>
      <c r="CM429" s="214"/>
      <c r="CN429" s="214"/>
      <c r="CO429" s="214"/>
      <c r="CP429" s="214"/>
      <c r="CQ429" s="214"/>
      <c r="CR429" s="214"/>
      <c r="CS429" s="214"/>
      <c r="CT429" s="214"/>
      <c r="CU429" s="214"/>
      <c r="CV429" s="214"/>
      <c r="CW429" s="214"/>
      <c r="CX429" s="214"/>
      <c r="CY429" s="214"/>
      <c r="CZ429" s="214"/>
      <c r="DA429" s="214"/>
      <c r="DB429" s="214"/>
      <c r="DC429" s="214"/>
      <c r="DD429" s="214"/>
      <c r="DE429" s="214"/>
      <c r="DF429" s="214"/>
      <c r="DG429" s="214"/>
      <c r="DH429" s="214"/>
      <c r="DI429" s="214"/>
      <c r="DJ429" s="214"/>
      <c r="DK429" s="214"/>
      <c r="DL429" s="214"/>
      <c r="DM429" s="214"/>
      <c r="DN429" s="214"/>
      <c r="DO429" s="214"/>
      <c r="DP429" s="214"/>
      <c r="DQ429" s="214"/>
      <c r="DR429" s="214"/>
      <c r="DS429" s="214"/>
      <c r="DT429" s="214"/>
      <c r="DU429" s="214"/>
      <c r="DV429" s="214"/>
      <c r="DW429" s="214"/>
      <c r="DX429" s="214"/>
      <c r="DY429" s="214"/>
      <c r="DZ429" s="214"/>
      <c r="EA429" s="214"/>
      <c r="EB429" s="214"/>
      <c r="EC429" s="214"/>
      <c r="ED429" s="214"/>
      <c r="EE429" s="214"/>
      <c r="EF429" s="214"/>
      <c r="EG429" s="214"/>
      <c r="EH429" s="214"/>
      <c r="EI429" s="214"/>
      <c r="EJ429" s="214"/>
      <c r="EK429" s="214"/>
      <c r="EL429" s="214"/>
      <c r="EM429" s="214"/>
      <c r="EN429" s="214"/>
      <c r="EO429" s="214"/>
      <c r="EP429" s="214"/>
      <c r="EQ429" s="214"/>
      <c r="ER429" s="214"/>
      <c r="ES429" s="214"/>
      <c r="ET429" s="214"/>
      <c r="EU429" s="214"/>
      <c r="EV429" s="214"/>
      <c r="EW429" s="214"/>
      <c r="EX429" s="214"/>
      <c r="EY429" s="214"/>
      <c r="EZ429" s="214"/>
      <c r="FA429" s="214"/>
      <c r="FB429" s="214"/>
      <c r="FC429" s="214"/>
      <c r="FD429" s="214"/>
      <c r="FE429" s="214"/>
      <c r="FF429" s="214"/>
      <c r="FG429" s="214"/>
      <c r="FH429" s="214"/>
      <c r="FI429" s="214"/>
      <c r="FJ429" s="214"/>
      <c r="FK429" s="214"/>
      <c r="FL429" s="214"/>
      <c r="FM429" s="214"/>
    </row>
    <row r="430" spans="2:169" x14ac:dyDescent="0.25">
      <c r="B430" s="214"/>
      <c r="C430" s="214"/>
      <c r="D430" s="214"/>
      <c r="E430" s="214"/>
      <c r="F430" s="214"/>
      <c r="G430" s="214"/>
      <c r="H430" s="214"/>
      <c r="I430" s="214"/>
      <c r="J430" s="214"/>
      <c r="K430" s="214"/>
      <c r="L430" s="214"/>
      <c r="M430" s="214"/>
      <c r="N430" s="214"/>
      <c r="O430" s="214"/>
      <c r="P430" s="214"/>
      <c r="Q430" s="214"/>
      <c r="R430" s="214"/>
      <c r="S430" s="214"/>
      <c r="T430" s="214"/>
      <c r="U430" s="214"/>
      <c r="V430" s="214"/>
      <c r="W430" s="214"/>
      <c r="X430" s="214"/>
      <c r="Y430" s="214"/>
      <c r="Z430" s="214"/>
      <c r="AA430" s="214"/>
      <c r="AB430" s="214"/>
      <c r="AC430" s="214"/>
      <c r="AD430" s="214"/>
      <c r="AE430" s="214"/>
      <c r="AF430" s="214"/>
      <c r="AG430" s="214"/>
      <c r="AH430" s="214"/>
      <c r="AI430" s="214"/>
      <c r="AJ430" s="214"/>
      <c r="AK430" s="214"/>
      <c r="AL430" s="214"/>
      <c r="AM430" s="214"/>
      <c r="AN430" s="214"/>
      <c r="AO430" s="214"/>
      <c r="AP430" s="214"/>
      <c r="AQ430" s="214"/>
      <c r="AR430" s="214"/>
      <c r="AS430" s="214"/>
      <c r="AT430" s="214"/>
      <c r="AU430" s="214"/>
      <c r="AV430" s="214"/>
      <c r="AW430" s="214"/>
      <c r="AX430" s="214"/>
      <c r="AY430" s="214"/>
      <c r="AZ430" s="214"/>
      <c r="BA430" s="214"/>
      <c r="BB430" s="214"/>
      <c r="BC430" s="214"/>
      <c r="BD430" s="214"/>
      <c r="BE430" s="214"/>
      <c r="BF430" s="214"/>
      <c r="BG430" s="214"/>
      <c r="BH430" s="214"/>
      <c r="BI430" s="214"/>
      <c r="BJ430" s="214"/>
      <c r="BK430" s="214"/>
      <c r="BL430" s="214"/>
      <c r="BM430" s="214"/>
      <c r="BN430" s="214"/>
      <c r="BO430" s="214"/>
      <c r="BP430" s="214"/>
      <c r="BQ430" s="214"/>
      <c r="BR430" s="214"/>
      <c r="BS430" s="214"/>
      <c r="BT430" s="214"/>
      <c r="BU430" s="214"/>
      <c r="BV430" s="214"/>
      <c r="BW430" s="214"/>
      <c r="BX430" s="214"/>
      <c r="BY430" s="214"/>
      <c r="BZ430" s="214"/>
      <c r="CA430" s="214"/>
      <c r="CB430" s="214"/>
      <c r="CC430" s="214"/>
      <c r="CD430" s="214"/>
      <c r="CE430" s="214"/>
      <c r="CF430" s="214"/>
      <c r="CG430" s="214"/>
      <c r="CH430" s="214"/>
      <c r="CI430" s="214"/>
      <c r="CJ430" s="214"/>
      <c r="CK430" s="214"/>
      <c r="CL430" s="214"/>
      <c r="CM430" s="214"/>
      <c r="CN430" s="214"/>
      <c r="CO430" s="214"/>
      <c r="CP430" s="214"/>
      <c r="CQ430" s="214"/>
      <c r="CR430" s="214"/>
      <c r="CS430" s="214"/>
      <c r="CT430" s="214"/>
      <c r="CU430" s="214"/>
      <c r="CV430" s="214"/>
      <c r="CW430" s="214"/>
      <c r="CX430" s="214"/>
      <c r="CY430" s="214"/>
      <c r="CZ430" s="214"/>
      <c r="DA430" s="214"/>
      <c r="DB430" s="214"/>
      <c r="DC430" s="214"/>
      <c r="DD430" s="214"/>
      <c r="DE430" s="214"/>
      <c r="DF430" s="214"/>
      <c r="DG430" s="214"/>
      <c r="DH430" s="214"/>
      <c r="DI430" s="214"/>
      <c r="DJ430" s="214"/>
      <c r="DK430" s="214"/>
      <c r="DL430" s="214"/>
      <c r="DM430" s="214"/>
      <c r="DN430" s="214"/>
      <c r="DO430" s="214"/>
      <c r="DP430" s="214"/>
      <c r="DQ430" s="214"/>
      <c r="DR430" s="214"/>
      <c r="DS430" s="214"/>
      <c r="DT430" s="214"/>
      <c r="DU430" s="214"/>
      <c r="DV430" s="214"/>
      <c r="DW430" s="214"/>
      <c r="DX430" s="214"/>
      <c r="DY430" s="214"/>
      <c r="DZ430" s="214"/>
      <c r="EA430" s="214"/>
      <c r="EB430" s="214"/>
      <c r="EC430" s="214"/>
      <c r="ED430" s="214"/>
      <c r="EE430" s="214"/>
      <c r="EF430" s="214"/>
      <c r="EG430" s="214"/>
      <c r="EH430" s="214"/>
      <c r="EI430" s="214"/>
      <c r="EJ430" s="214"/>
      <c r="EK430" s="214"/>
      <c r="EL430" s="214"/>
      <c r="EM430" s="214"/>
      <c r="EN430" s="214"/>
      <c r="EO430" s="214"/>
      <c r="EP430" s="214"/>
      <c r="EQ430" s="214"/>
      <c r="ER430" s="214"/>
      <c r="ES430" s="214"/>
      <c r="ET430" s="214"/>
      <c r="EU430" s="214"/>
      <c r="EV430" s="214"/>
      <c r="EW430" s="214"/>
      <c r="EX430" s="214"/>
      <c r="EY430" s="214"/>
      <c r="EZ430" s="214"/>
      <c r="FA430" s="214"/>
      <c r="FB430" s="214"/>
      <c r="FC430" s="214"/>
      <c r="FD430" s="214"/>
      <c r="FE430" s="214"/>
      <c r="FF430" s="214"/>
      <c r="FG430" s="214"/>
      <c r="FH430" s="214"/>
      <c r="FI430" s="214"/>
      <c r="FJ430" s="214"/>
      <c r="FK430" s="214"/>
      <c r="FL430" s="214"/>
      <c r="FM430" s="214"/>
    </row>
    <row r="431" spans="2:169" x14ac:dyDescent="0.25">
      <c r="B431" s="214"/>
      <c r="C431" s="214"/>
      <c r="D431" s="214"/>
      <c r="E431" s="214"/>
      <c r="F431" s="214"/>
      <c r="G431" s="214"/>
      <c r="H431" s="214"/>
      <c r="I431" s="214"/>
      <c r="J431" s="214"/>
      <c r="K431" s="214"/>
      <c r="L431" s="214"/>
      <c r="M431" s="214"/>
      <c r="N431" s="214"/>
      <c r="O431" s="214"/>
      <c r="P431" s="214"/>
      <c r="Q431" s="214"/>
      <c r="R431" s="214"/>
      <c r="S431" s="214"/>
      <c r="T431" s="214"/>
      <c r="U431" s="214"/>
      <c r="V431" s="214"/>
      <c r="W431" s="214"/>
      <c r="X431" s="214"/>
      <c r="Y431" s="214"/>
      <c r="Z431" s="214"/>
      <c r="AA431" s="214"/>
      <c r="AB431" s="214"/>
      <c r="AC431" s="214"/>
      <c r="AD431" s="214"/>
      <c r="AE431" s="214"/>
      <c r="AF431" s="214"/>
      <c r="AG431" s="214"/>
      <c r="AH431" s="214"/>
      <c r="AI431" s="214"/>
      <c r="AJ431" s="214"/>
      <c r="AK431" s="214"/>
      <c r="AL431" s="214"/>
      <c r="AM431" s="214"/>
      <c r="AN431" s="214"/>
      <c r="AO431" s="214"/>
      <c r="AP431" s="214"/>
      <c r="AQ431" s="214"/>
      <c r="AR431" s="214"/>
      <c r="AS431" s="214"/>
      <c r="AT431" s="214"/>
      <c r="AU431" s="214"/>
      <c r="AV431" s="214"/>
      <c r="AW431" s="214"/>
      <c r="AX431" s="214"/>
      <c r="AY431" s="214"/>
      <c r="AZ431" s="214"/>
      <c r="BA431" s="214"/>
      <c r="BB431" s="214"/>
      <c r="BC431" s="214"/>
      <c r="BD431" s="214"/>
      <c r="BE431" s="214"/>
      <c r="BF431" s="214"/>
      <c r="BG431" s="214"/>
      <c r="BH431" s="214"/>
      <c r="BI431" s="214"/>
      <c r="BJ431" s="214"/>
      <c r="BK431" s="214"/>
      <c r="BL431" s="214"/>
      <c r="BM431" s="214"/>
      <c r="BN431" s="214"/>
      <c r="BO431" s="214"/>
      <c r="BP431" s="214"/>
      <c r="BQ431" s="214"/>
      <c r="BR431" s="214"/>
      <c r="BS431" s="214"/>
      <c r="BT431" s="214"/>
      <c r="BU431" s="214"/>
      <c r="BV431" s="214"/>
      <c r="BW431" s="214"/>
      <c r="BX431" s="214"/>
      <c r="BY431" s="214"/>
      <c r="BZ431" s="214"/>
      <c r="CA431" s="214"/>
      <c r="CB431" s="214"/>
      <c r="CC431" s="214"/>
      <c r="CD431" s="214"/>
      <c r="CE431" s="214"/>
      <c r="CF431" s="214"/>
      <c r="CG431" s="214"/>
      <c r="CH431" s="214"/>
      <c r="CI431" s="214"/>
      <c r="CJ431" s="214"/>
      <c r="CK431" s="214"/>
      <c r="CL431" s="214"/>
      <c r="CM431" s="214"/>
      <c r="CN431" s="214"/>
      <c r="CO431" s="214"/>
      <c r="CP431" s="214"/>
      <c r="CQ431" s="214"/>
      <c r="CR431" s="214"/>
      <c r="CS431" s="214"/>
      <c r="CT431" s="214"/>
      <c r="CU431" s="214"/>
      <c r="CV431" s="214"/>
      <c r="CW431" s="214"/>
      <c r="CX431" s="214"/>
      <c r="CY431" s="214"/>
      <c r="CZ431" s="214"/>
      <c r="DA431" s="214"/>
      <c r="DB431" s="214"/>
      <c r="DC431" s="214"/>
      <c r="DD431" s="214"/>
      <c r="DE431" s="214"/>
      <c r="DF431" s="214"/>
      <c r="DG431" s="214"/>
      <c r="DH431" s="214"/>
      <c r="DI431" s="214"/>
      <c r="DJ431" s="214"/>
      <c r="DK431" s="214"/>
      <c r="DL431" s="214"/>
      <c r="DM431" s="214"/>
      <c r="DN431" s="214"/>
      <c r="DO431" s="214"/>
      <c r="DP431" s="214"/>
      <c r="DQ431" s="214"/>
      <c r="DR431" s="214"/>
      <c r="DS431" s="214"/>
      <c r="DT431" s="214"/>
      <c r="DU431" s="214"/>
      <c r="DV431" s="214"/>
      <c r="DW431" s="214"/>
      <c r="DX431" s="214"/>
      <c r="DY431" s="214"/>
      <c r="DZ431" s="214"/>
      <c r="EA431" s="214"/>
      <c r="EB431" s="214"/>
      <c r="EC431" s="214"/>
      <c r="ED431" s="214"/>
      <c r="EE431" s="214"/>
      <c r="EF431" s="214"/>
      <c r="EG431" s="214"/>
      <c r="EH431" s="214"/>
      <c r="EI431" s="214"/>
      <c r="EJ431" s="214"/>
      <c r="EK431" s="214"/>
      <c r="EL431" s="214"/>
      <c r="EM431" s="214"/>
      <c r="EN431" s="214"/>
      <c r="EO431" s="214"/>
      <c r="EP431" s="214"/>
      <c r="EQ431" s="214"/>
      <c r="ER431" s="214"/>
      <c r="ES431" s="214"/>
      <c r="ET431" s="214"/>
      <c r="EU431" s="214"/>
      <c r="EV431" s="214"/>
      <c r="EW431" s="214"/>
      <c r="EX431" s="214"/>
      <c r="EY431" s="214"/>
      <c r="EZ431" s="214"/>
      <c r="FA431" s="214"/>
      <c r="FB431" s="214"/>
      <c r="FC431" s="214"/>
      <c r="FD431" s="214"/>
      <c r="FE431" s="214"/>
      <c r="FF431" s="214"/>
      <c r="FG431" s="214"/>
      <c r="FH431" s="214"/>
      <c r="FI431" s="214"/>
      <c r="FJ431" s="214"/>
      <c r="FK431" s="214"/>
      <c r="FL431" s="214"/>
      <c r="FM431" s="214"/>
    </row>
    <row r="432" spans="2:169" x14ac:dyDescent="0.25">
      <c r="B432" s="214"/>
      <c r="C432" s="214"/>
      <c r="D432" s="214"/>
      <c r="E432" s="214"/>
      <c r="F432" s="214"/>
      <c r="G432" s="214"/>
      <c r="H432" s="214"/>
      <c r="I432" s="214"/>
      <c r="J432" s="214"/>
      <c r="K432" s="214"/>
      <c r="L432" s="214"/>
      <c r="M432" s="214"/>
      <c r="N432" s="214"/>
      <c r="O432" s="214"/>
      <c r="P432" s="214"/>
      <c r="Q432" s="214"/>
      <c r="R432" s="214"/>
      <c r="S432" s="214"/>
      <c r="T432" s="214"/>
      <c r="U432" s="214"/>
      <c r="V432" s="214"/>
      <c r="W432" s="214"/>
      <c r="X432" s="214"/>
      <c r="Y432" s="214"/>
      <c r="Z432" s="214"/>
      <c r="AA432" s="214"/>
      <c r="AB432" s="214"/>
      <c r="AC432" s="214"/>
      <c r="AD432" s="214"/>
      <c r="AE432" s="214"/>
      <c r="AF432" s="214"/>
      <c r="AG432" s="214"/>
      <c r="AH432" s="214"/>
      <c r="AI432" s="214"/>
      <c r="AJ432" s="214"/>
      <c r="AK432" s="214"/>
      <c r="AL432" s="214"/>
      <c r="AM432" s="214"/>
      <c r="AN432" s="214"/>
      <c r="AO432" s="214"/>
      <c r="AP432" s="214"/>
      <c r="AQ432" s="214"/>
      <c r="AR432" s="214"/>
      <c r="AS432" s="214"/>
      <c r="AT432" s="214"/>
      <c r="AU432" s="214"/>
      <c r="AV432" s="214"/>
      <c r="AW432" s="214"/>
      <c r="AX432" s="214"/>
      <c r="AY432" s="214"/>
      <c r="AZ432" s="214"/>
      <c r="BA432" s="214"/>
      <c r="BB432" s="214"/>
      <c r="BC432" s="214"/>
      <c r="BD432" s="214"/>
      <c r="BE432" s="214"/>
      <c r="BF432" s="214"/>
      <c r="BG432" s="214"/>
      <c r="BH432" s="214"/>
      <c r="BI432" s="214"/>
      <c r="BJ432" s="214"/>
      <c r="BK432" s="214"/>
      <c r="BL432" s="214"/>
      <c r="BM432" s="214"/>
      <c r="BN432" s="214"/>
      <c r="BO432" s="214"/>
      <c r="BP432" s="214"/>
      <c r="BQ432" s="214"/>
      <c r="BR432" s="214"/>
      <c r="BS432" s="214"/>
      <c r="BT432" s="214"/>
      <c r="BU432" s="214"/>
      <c r="BV432" s="214"/>
      <c r="BW432" s="214"/>
      <c r="BX432" s="214"/>
      <c r="BY432" s="214"/>
      <c r="BZ432" s="214"/>
      <c r="CA432" s="214"/>
      <c r="CB432" s="214"/>
      <c r="CC432" s="214"/>
      <c r="CD432" s="214"/>
      <c r="CE432" s="214"/>
      <c r="CF432" s="214"/>
      <c r="CG432" s="214"/>
      <c r="CH432" s="214"/>
      <c r="CI432" s="214"/>
      <c r="CJ432" s="214"/>
      <c r="CK432" s="214"/>
      <c r="CL432" s="214"/>
      <c r="CM432" s="214"/>
      <c r="CN432" s="214"/>
      <c r="CO432" s="214"/>
      <c r="CP432" s="214"/>
      <c r="CQ432" s="214"/>
      <c r="CR432" s="214"/>
      <c r="CS432" s="214"/>
      <c r="CT432" s="214"/>
      <c r="CU432" s="214"/>
      <c r="CV432" s="214"/>
      <c r="CW432" s="214"/>
      <c r="CX432" s="214"/>
      <c r="CY432" s="214"/>
      <c r="CZ432" s="214"/>
      <c r="DA432" s="214"/>
      <c r="DB432" s="214"/>
      <c r="DC432" s="214"/>
      <c r="DD432" s="214"/>
      <c r="DE432" s="214"/>
      <c r="DF432" s="214"/>
      <c r="DG432" s="214"/>
      <c r="DH432" s="214"/>
      <c r="DI432" s="214"/>
      <c r="DJ432" s="214"/>
      <c r="DK432" s="214"/>
      <c r="DL432" s="214"/>
      <c r="DM432" s="214"/>
      <c r="DN432" s="214"/>
      <c r="DO432" s="214"/>
      <c r="DP432" s="214"/>
      <c r="DQ432" s="214"/>
      <c r="DR432" s="214"/>
      <c r="DS432" s="214"/>
      <c r="DT432" s="214"/>
      <c r="DU432" s="214"/>
      <c r="DV432" s="214"/>
      <c r="DW432" s="214"/>
      <c r="DX432" s="214"/>
      <c r="DY432" s="214"/>
      <c r="DZ432" s="214"/>
      <c r="EA432" s="214"/>
      <c r="EB432" s="214"/>
      <c r="EC432" s="214"/>
      <c r="ED432" s="214"/>
      <c r="EE432" s="214"/>
      <c r="EF432" s="214"/>
      <c r="EG432" s="214"/>
      <c r="EH432" s="214"/>
      <c r="EI432" s="214"/>
      <c r="EJ432" s="214"/>
      <c r="EK432" s="214"/>
      <c r="EL432" s="214"/>
      <c r="EM432" s="214"/>
      <c r="EN432" s="214"/>
      <c r="EO432" s="214"/>
      <c r="EP432" s="214"/>
      <c r="EQ432" s="214"/>
      <c r="ER432" s="214"/>
      <c r="ES432" s="214"/>
      <c r="ET432" s="214"/>
      <c r="EU432" s="214"/>
      <c r="EV432" s="214"/>
      <c r="EW432" s="214"/>
      <c r="EX432" s="214"/>
      <c r="EY432" s="214"/>
      <c r="EZ432" s="214"/>
      <c r="FA432" s="214"/>
      <c r="FB432" s="214"/>
      <c r="FC432" s="214"/>
      <c r="FD432" s="214"/>
      <c r="FE432" s="214"/>
      <c r="FF432" s="214"/>
      <c r="FG432" s="214"/>
      <c r="FH432" s="214"/>
      <c r="FI432" s="214"/>
      <c r="FJ432" s="214"/>
      <c r="FK432" s="214"/>
      <c r="FL432" s="214"/>
      <c r="FM432" s="214"/>
    </row>
    <row r="433" spans="2:169" x14ac:dyDescent="0.25">
      <c r="B433" s="214"/>
      <c r="C433" s="214"/>
      <c r="D433" s="214"/>
      <c r="E433" s="214"/>
      <c r="F433" s="214"/>
      <c r="G433" s="214"/>
      <c r="H433" s="214"/>
      <c r="I433" s="214"/>
      <c r="J433" s="214"/>
      <c r="K433" s="214"/>
      <c r="L433" s="214"/>
      <c r="M433" s="214"/>
      <c r="N433" s="214"/>
      <c r="O433" s="214"/>
      <c r="P433" s="214"/>
      <c r="Q433" s="214"/>
      <c r="R433" s="214"/>
      <c r="S433" s="214"/>
      <c r="T433" s="214"/>
      <c r="U433" s="214"/>
      <c r="V433" s="214"/>
      <c r="W433" s="214"/>
      <c r="X433" s="214"/>
      <c r="Y433" s="214"/>
      <c r="Z433" s="214"/>
      <c r="AA433" s="214"/>
      <c r="AB433" s="214"/>
      <c r="AC433" s="214"/>
      <c r="AD433" s="214"/>
      <c r="AE433" s="214"/>
      <c r="AF433" s="214"/>
      <c r="AG433" s="214"/>
      <c r="AH433" s="214"/>
      <c r="AI433" s="214"/>
      <c r="AJ433" s="214"/>
      <c r="AK433" s="214"/>
      <c r="AL433" s="214"/>
      <c r="AM433" s="214"/>
      <c r="AN433" s="214"/>
      <c r="AO433" s="214"/>
      <c r="AP433" s="214"/>
      <c r="AQ433" s="214"/>
      <c r="AR433" s="214"/>
      <c r="AS433" s="214"/>
      <c r="AT433" s="214"/>
      <c r="AU433" s="214"/>
      <c r="AV433" s="214"/>
      <c r="AW433" s="214"/>
      <c r="AX433" s="214"/>
      <c r="AY433" s="214"/>
      <c r="AZ433" s="214"/>
      <c r="BA433" s="214"/>
      <c r="BB433" s="214"/>
      <c r="BC433" s="214"/>
      <c r="BD433" s="214"/>
      <c r="BE433" s="214"/>
      <c r="BF433" s="214"/>
      <c r="BG433" s="214"/>
      <c r="BH433" s="214"/>
      <c r="BI433" s="214"/>
      <c r="BJ433" s="214"/>
      <c r="BK433" s="214"/>
      <c r="BL433" s="214"/>
      <c r="BM433" s="214"/>
      <c r="BN433" s="214"/>
      <c r="BO433" s="214"/>
      <c r="BP433" s="214"/>
      <c r="BQ433" s="214"/>
      <c r="BR433" s="214"/>
      <c r="BS433" s="214"/>
      <c r="BT433" s="214"/>
      <c r="BU433" s="214"/>
      <c r="BV433" s="214"/>
      <c r="BW433" s="214"/>
      <c r="BX433" s="214"/>
      <c r="BY433" s="214"/>
      <c r="BZ433" s="214"/>
      <c r="CA433" s="214"/>
      <c r="CB433" s="214"/>
      <c r="CC433" s="214"/>
      <c r="CD433" s="214"/>
      <c r="CE433" s="214"/>
      <c r="CF433" s="214"/>
      <c r="CG433" s="214"/>
      <c r="CH433" s="214"/>
      <c r="CI433" s="214"/>
      <c r="CJ433" s="214"/>
      <c r="CK433" s="214"/>
      <c r="CL433" s="214"/>
      <c r="CM433" s="214"/>
      <c r="CN433" s="214"/>
      <c r="CO433" s="214"/>
      <c r="CP433" s="214"/>
      <c r="CQ433" s="214"/>
      <c r="CR433" s="214"/>
      <c r="CS433" s="214"/>
      <c r="CT433" s="214"/>
      <c r="CU433" s="214"/>
      <c r="CV433" s="214"/>
      <c r="CW433" s="214"/>
      <c r="CX433" s="214"/>
      <c r="CY433" s="214"/>
      <c r="CZ433" s="214"/>
      <c r="DA433" s="214"/>
      <c r="DB433" s="214"/>
      <c r="DC433" s="214"/>
      <c r="DD433" s="214"/>
      <c r="DE433" s="214"/>
      <c r="DF433" s="214"/>
      <c r="DG433" s="214"/>
      <c r="DH433" s="214"/>
      <c r="DI433" s="214"/>
      <c r="DJ433" s="214"/>
      <c r="DK433" s="214"/>
      <c r="DL433" s="214"/>
      <c r="DM433" s="214"/>
      <c r="DN433" s="214"/>
      <c r="DO433" s="214"/>
      <c r="DP433" s="214"/>
      <c r="DQ433" s="214"/>
      <c r="DR433" s="214"/>
      <c r="DS433" s="214"/>
      <c r="DT433" s="214"/>
      <c r="DU433" s="214"/>
      <c r="DV433" s="214"/>
      <c r="DW433" s="214"/>
      <c r="DX433" s="214"/>
      <c r="DY433" s="214"/>
      <c r="DZ433" s="214"/>
      <c r="EA433" s="214"/>
      <c r="EB433" s="214"/>
      <c r="EC433" s="214"/>
      <c r="ED433" s="214"/>
      <c r="EE433" s="214"/>
      <c r="EF433" s="214"/>
      <c r="EG433" s="214"/>
      <c r="EH433" s="214"/>
      <c r="EI433" s="214"/>
      <c r="EJ433" s="214"/>
      <c r="EK433" s="214"/>
      <c r="EL433" s="214"/>
      <c r="EM433" s="214"/>
      <c r="EN433" s="214"/>
      <c r="EO433" s="214"/>
      <c r="EP433" s="214"/>
      <c r="EQ433" s="214"/>
      <c r="ER433" s="214"/>
      <c r="ES433" s="214"/>
      <c r="ET433" s="214"/>
      <c r="EU433" s="214"/>
      <c r="EV433" s="214"/>
      <c r="EW433" s="214"/>
      <c r="EX433" s="214"/>
      <c r="EY433" s="214"/>
      <c r="EZ433" s="214"/>
      <c r="FA433" s="214"/>
      <c r="FB433" s="214"/>
      <c r="FC433" s="214"/>
      <c r="FD433" s="214"/>
      <c r="FE433" s="214"/>
      <c r="FF433" s="214"/>
      <c r="FG433" s="214"/>
      <c r="FH433" s="214"/>
      <c r="FI433" s="214"/>
      <c r="FJ433" s="214"/>
      <c r="FK433" s="214"/>
      <c r="FL433" s="214"/>
      <c r="FM433" s="214"/>
    </row>
    <row r="434" spans="2:169" x14ac:dyDescent="0.25">
      <c r="B434" s="214"/>
      <c r="C434" s="214"/>
      <c r="D434" s="214"/>
      <c r="E434" s="214"/>
      <c r="F434" s="214"/>
      <c r="G434" s="214"/>
      <c r="H434" s="214"/>
      <c r="I434" s="214"/>
      <c r="J434" s="214"/>
      <c r="K434" s="214"/>
      <c r="L434" s="214"/>
      <c r="M434" s="214"/>
      <c r="N434" s="214"/>
      <c r="O434" s="214"/>
      <c r="P434" s="214"/>
      <c r="Q434" s="214"/>
      <c r="R434" s="214"/>
      <c r="S434" s="214"/>
      <c r="T434" s="214"/>
      <c r="U434" s="214"/>
      <c r="V434" s="214"/>
      <c r="W434" s="214"/>
      <c r="X434" s="214"/>
      <c r="Y434" s="214"/>
      <c r="Z434" s="214"/>
      <c r="AA434" s="214"/>
      <c r="AB434" s="214"/>
      <c r="AC434" s="214"/>
      <c r="AD434" s="214"/>
      <c r="AE434" s="214"/>
      <c r="AF434" s="214"/>
      <c r="AG434" s="214"/>
      <c r="AH434" s="214"/>
      <c r="AI434" s="214"/>
      <c r="AJ434" s="214"/>
      <c r="AK434" s="214"/>
      <c r="AL434" s="214"/>
      <c r="AM434" s="214"/>
      <c r="AN434" s="214"/>
      <c r="AO434" s="214"/>
      <c r="AP434" s="214"/>
      <c r="AQ434" s="214"/>
      <c r="AR434" s="214"/>
      <c r="AS434" s="214"/>
      <c r="AT434" s="214"/>
      <c r="AU434" s="214"/>
      <c r="AV434" s="214"/>
      <c r="AW434" s="214"/>
      <c r="AX434" s="214"/>
      <c r="AY434" s="214"/>
      <c r="AZ434" s="214"/>
      <c r="BA434" s="214"/>
      <c r="BB434" s="214"/>
      <c r="BC434" s="214"/>
      <c r="BD434" s="214"/>
      <c r="BE434" s="214"/>
      <c r="BF434" s="214"/>
      <c r="BG434" s="214"/>
      <c r="BH434" s="214"/>
      <c r="BI434" s="214"/>
      <c r="BJ434" s="214"/>
      <c r="BK434" s="214"/>
      <c r="BL434" s="214"/>
      <c r="BM434" s="214"/>
      <c r="BN434" s="214"/>
      <c r="BO434" s="214"/>
      <c r="BP434" s="214"/>
      <c r="BQ434" s="214"/>
      <c r="BR434" s="214"/>
      <c r="BS434" s="214"/>
      <c r="BT434" s="214"/>
      <c r="BU434" s="214"/>
      <c r="BV434" s="214"/>
      <c r="BW434" s="214"/>
      <c r="BX434" s="214"/>
      <c r="BY434" s="214"/>
      <c r="BZ434" s="214"/>
      <c r="CA434" s="214"/>
      <c r="CB434" s="214"/>
      <c r="CC434" s="214"/>
      <c r="CD434" s="214"/>
      <c r="CE434" s="214"/>
      <c r="CF434" s="214"/>
      <c r="CG434" s="214"/>
      <c r="CH434" s="214"/>
      <c r="CI434" s="214"/>
      <c r="CJ434" s="214"/>
      <c r="CK434" s="214"/>
      <c r="CL434" s="214"/>
      <c r="CM434" s="214"/>
      <c r="CN434" s="214"/>
      <c r="CO434" s="214"/>
      <c r="CP434" s="214"/>
      <c r="CQ434" s="214"/>
      <c r="CR434" s="214"/>
      <c r="CS434" s="214"/>
      <c r="CT434" s="214"/>
      <c r="CU434" s="214"/>
      <c r="CV434" s="214"/>
      <c r="CW434" s="214"/>
      <c r="CX434" s="214"/>
      <c r="CY434" s="214"/>
      <c r="CZ434" s="214"/>
      <c r="DA434" s="214"/>
      <c r="DB434" s="214"/>
      <c r="DC434" s="214"/>
      <c r="DD434" s="214"/>
      <c r="DE434" s="214"/>
      <c r="DF434" s="214"/>
      <c r="DG434" s="214"/>
      <c r="DH434" s="214"/>
      <c r="DI434" s="214"/>
      <c r="DJ434" s="214"/>
      <c r="DK434" s="214"/>
      <c r="DL434" s="214"/>
      <c r="DM434" s="214"/>
      <c r="DN434" s="214"/>
      <c r="DO434" s="214"/>
      <c r="DP434" s="214"/>
      <c r="DQ434" s="214"/>
      <c r="DR434" s="214"/>
      <c r="DS434" s="214"/>
      <c r="DT434" s="214"/>
      <c r="DU434" s="214"/>
      <c r="DV434" s="214"/>
      <c r="DW434" s="214"/>
      <c r="DX434" s="214"/>
      <c r="DY434" s="214"/>
      <c r="DZ434" s="214"/>
      <c r="EA434" s="214"/>
      <c r="EB434" s="214"/>
      <c r="EC434" s="214"/>
      <c r="ED434" s="214"/>
      <c r="EE434" s="214"/>
      <c r="EF434" s="214"/>
      <c r="EG434" s="214"/>
      <c r="EH434" s="214"/>
      <c r="EI434" s="214"/>
      <c r="EJ434" s="214"/>
      <c r="EK434" s="214"/>
      <c r="EL434" s="214"/>
      <c r="EM434" s="214"/>
      <c r="EN434" s="214"/>
      <c r="EO434" s="214"/>
      <c r="EP434" s="214"/>
      <c r="EQ434" s="214"/>
      <c r="ER434" s="214"/>
      <c r="ES434" s="214"/>
      <c r="ET434" s="214"/>
      <c r="EU434" s="214"/>
      <c r="EV434" s="214"/>
      <c r="EW434" s="214"/>
      <c r="EX434" s="214"/>
      <c r="EY434" s="214"/>
      <c r="EZ434" s="214"/>
      <c r="FA434" s="214"/>
      <c r="FB434" s="214"/>
      <c r="FC434" s="214"/>
      <c r="FD434" s="214"/>
      <c r="FE434" s="214"/>
      <c r="FF434" s="214"/>
      <c r="FG434" s="214"/>
      <c r="FH434" s="214"/>
      <c r="FI434" s="214"/>
      <c r="FJ434" s="214"/>
      <c r="FK434" s="214"/>
      <c r="FL434" s="214"/>
      <c r="FM434" s="214"/>
    </row>
    <row r="435" spans="2:169" x14ac:dyDescent="0.25">
      <c r="B435" s="214"/>
      <c r="C435" s="214"/>
      <c r="D435" s="214"/>
      <c r="E435" s="214"/>
      <c r="F435" s="214"/>
      <c r="G435" s="214"/>
      <c r="H435" s="214"/>
      <c r="I435" s="214"/>
      <c r="J435" s="214"/>
      <c r="K435" s="214"/>
      <c r="L435" s="214"/>
      <c r="M435" s="214"/>
      <c r="N435" s="214"/>
      <c r="O435" s="214"/>
      <c r="P435" s="214"/>
      <c r="Q435" s="214"/>
      <c r="R435" s="214"/>
      <c r="S435" s="214"/>
      <c r="T435" s="214"/>
      <c r="U435" s="214"/>
      <c r="V435" s="214"/>
      <c r="W435" s="214"/>
      <c r="X435" s="214"/>
      <c r="Y435" s="214"/>
      <c r="Z435" s="214"/>
      <c r="AA435" s="214"/>
      <c r="AB435" s="214"/>
      <c r="AC435" s="214"/>
      <c r="AD435" s="214"/>
      <c r="AE435" s="214"/>
      <c r="AF435" s="214"/>
      <c r="AG435" s="214"/>
      <c r="AH435" s="214"/>
      <c r="AI435" s="214"/>
      <c r="AJ435" s="214"/>
      <c r="AK435" s="214"/>
      <c r="AL435" s="214"/>
      <c r="AM435" s="214"/>
      <c r="AN435" s="214"/>
      <c r="AO435" s="214"/>
      <c r="AP435" s="214"/>
      <c r="AQ435" s="214"/>
      <c r="AR435" s="214"/>
      <c r="AS435" s="214"/>
      <c r="AT435" s="214"/>
      <c r="AU435" s="214"/>
      <c r="AV435" s="214"/>
      <c r="AW435" s="214"/>
      <c r="AX435" s="214"/>
      <c r="AY435" s="214"/>
      <c r="AZ435" s="214"/>
      <c r="BA435" s="214"/>
      <c r="BB435" s="214"/>
      <c r="BC435" s="214"/>
      <c r="BD435" s="214"/>
      <c r="BE435" s="214"/>
      <c r="BF435" s="214"/>
      <c r="BG435" s="214"/>
      <c r="BH435" s="214"/>
      <c r="BI435" s="214"/>
      <c r="BJ435" s="214"/>
      <c r="BK435" s="214"/>
      <c r="BL435" s="214"/>
      <c r="BM435" s="214"/>
      <c r="BN435" s="214"/>
      <c r="BO435" s="214"/>
      <c r="BP435" s="214"/>
      <c r="BQ435" s="214"/>
      <c r="BR435" s="214"/>
      <c r="BS435" s="214"/>
      <c r="BT435" s="214"/>
      <c r="BU435" s="214"/>
      <c r="BV435" s="214"/>
      <c r="BW435" s="214"/>
      <c r="BX435" s="214"/>
      <c r="BY435" s="214"/>
      <c r="BZ435" s="214"/>
      <c r="CA435" s="214"/>
      <c r="CB435" s="214"/>
      <c r="CC435" s="214"/>
      <c r="CD435" s="214"/>
      <c r="CE435" s="214"/>
      <c r="CF435" s="214"/>
      <c r="CG435" s="214"/>
      <c r="CH435" s="214"/>
      <c r="CI435" s="214"/>
      <c r="CJ435" s="214"/>
      <c r="CK435" s="214"/>
      <c r="CL435" s="214"/>
      <c r="CM435" s="214"/>
      <c r="CN435" s="214"/>
      <c r="CO435" s="214"/>
      <c r="CP435" s="214"/>
      <c r="CQ435" s="214"/>
      <c r="CR435" s="214"/>
      <c r="CS435" s="214"/>
      <c r="CT435" s="214"/>
      <c r="CU435" s="214"/>
      <c r="CV435" s="214"/>
      <c r="CW435" s="214"/>
      <c r="CX435" s="214"/>
      <c r="CY435" s="214"/>
      <c r="CZ435" s="214"/>
      <c r="DA435" s="214"/>
      <c r="DB435" s="214"/>
      <c r="DC435" s="214"/>
      <c r="DD435" s="214"/>
      <c r="DE435" s="214"/>
      <c r="DF435" s="214"/>
      <c r="DG435" s="214"/>
      <c r="DH435" s="214"/>
      <c r="DI435" s="214"/>
      <c r="DJ435" s="214"/>
      <c r="DK435" s="214"/>
      <c r="DL435" s="214"/>
      <c r="DM435" s="214"/>
      <c r="DN435" s="214"/>
      <c r="DO435" s="214"/>
      <c r="DP435" s="214"/>
      <c r="DQ435" s="214"/>
      <c r="DR435" s="214"/>
      <c r="DS435" s="214"/>
      <c r="DT435" s="214"/>
      <c r="DU435" s="214"/>
      <c r="DV435" s="214"/>
      <c r="DW435" s="214"/>
      <c r="DX435" s="214"/>
      <c r="DY435" s="214"/>
      <c r="DZ435" s="214"/>
      <c r="EA435" s="214"/>
      <c r="EB435" s="214"/>
      <c r="EC435" s="214"/>
      <c r="ED435" s="214"/>
      <c r="EE435" s="214"/>
      <c r="EF435" s="214"/>
      <c r="EG435" s="214"/>
      <c r="EH435" s="214"/>
      <c r="EI435" s="214"/>
      <c r="EJ435" s="214"/>
      <c r="EK435" s="214"/>
      <c r="EL435" s="214"/>
      <c r="EM435" s="214"/>
      <c r="EN435" s="214"/>
      <c r="EO435" s="214"/>
      <c r="EP435" s="214"/>
      <c r="EQ435" s="214"/>
      <c r="ER435" s="214"/>
      <c r="ES435" s="214"/>
      <c r="ET435" s="214"/>
      <c r="EU435" s="214"/>
      <c r="EV435" s="214"/>
      <c r="EW435" s="214"/>
      <c r="EX435" s="214"/>
      <c r="EY435" s="214"/>
      <c r="EZ435" s="214"/>
      <c r="FA435" s="214"/>
      <c r="FB435" s="214"/>
      <c r="FC435" s="214"/>
      <c r="FD435" s="214"/>
      <c r="FE435" s="214"/>
      <c r="FF435" s="214"/>
      <c r="FG435" s="214"/>
      <c r="FH435" s="214"/>
      <c r="FI435" s="214"/>
      <c r="FJ435" s="214"/>
      <c r="FK435" s="214"/>
      <c r="FL435" s="214"/>
      <c r="FM435" s="214"/>
    </row>
    <row r="436" spans="2:169" x14ac:dyDescent="0.25">
      <c r="B436" s="214"/>
      <c r="C436" s="214"/>
      <c r="D436" s="214"/>
      <c r="E436" s="214"/>
      <c r="F436" s="214"/>
      <c r="G436" s="214"/>
      <c r="H436" s="214"/>
      <c r="I436" s="214"/>
      <c r="J436" s="214"/>
      <c r="K436" s="214"/>
      <c r="L436" s="214"/>
      <c r="M436" s="214"/>
      <c r="N436" s="214"/>
      <c r="O436" s="214"/>
      <c r="P436" s="214"/>
      <c r="Q436" s="214"/>
      <c r="R436" s="214"/>
      <c r="S436" s="214"/>
      <c r="T436" s="214"/>
      <c r="U436" s="214"/>
      <c r="V436" s="214"/>
      <c r="W436" s="214"/>
      <c r="X436" s="214"/>
      <c r="Y436" s="214"/>
      <c r="Z436" s="214"/>
      <c r="AA436" s="214"/>
      <c r="AB436" s="214"/>
      <c r="AC436" s="214"/>
      <c r="AD436" s="214"/>
      <c r="AE436" s="214"/>
      <c r="AF436" s="214"/>
      <c r="AG436" s="214"/>
      <c r="AH436" s="214"/>
      <c r="AI436" s="214"/>
      <c r="AJ436" s="214"/>
      <c r="AK436" s="214"/>
      <c r="AL436" s="214"/>
      <c r="AM436" s="214"/>
      <c r="AN436" s="214"/>
      <c r="AO436" s="214"/>
      <c r="AP436" s="214"/>
      <c r="AQ436" s="214"/>
      <c r="AR436" s="214"/>
      <c r="AS436" s="214"/>
      <c r="AT436" s="214"/>
      <c r="AU436" s="214"/>
      <c r="AV436" s="214"/>
      <c r="AW436" s="214"/>
      <c r="AX436" s="214"/>
      <c r="AY436" s="214"/>
      <c r="AZ436" s="214"/>
      <c r="BA436" s="214"/>
      <c r="BB436" s="214"/>
      <c r="BC436" s="214"/>
      <c r="BD436" s="214"/>
      <c r="BE436" s="214"/>
      <c r="BF436" s="214"/>
      <c r="BG436" s="214"/>
      <c r="BH436" s="214"/>
      <c r="BI436" s="214"/>
      <c r="BJ436" s="214"/>
      <c r="BK436" s="214"/>
      <c r="BL436" s="214"/>
      <c r="BM436" s="214"/>
      <c r="BN436" s="214"/>
      <c r="BO436" s="214"/>
      <c r="BP436" s="214"/>
      <c r="BQ436" s="214"/>
      <c r="BR436" s="214"/>
      <c r="BS436" s="214"/>
      <c r="BT436" s="214"/>
      <c r="BU436" s="214"/>
      <c r="BV436" s="214"/>
      <c r="BW436" s="214"/>
      <c r="BX436" s="214"/>
      <c r="BY436" s="214"/>
      <c r="BZ436" s="214"/>
      <c r="CA436" s="214"/>
      <c r="CB436" s="214"/>
      <c r="CC436" s="214"/>
      <c r="CD436" s="214"/>
      <c r="CE436" s="214"/>
      <c r="CF436" s="214"/>
      <c r="CG436" s="214"/>
      <c r="CH436" s="214"/>
      <c r="CI436" s="214"/>
      <c r="CJ436" s="214"/>
      <c r="CK436" s="214"/>
      <c r="CL436" s="214"/>
      <c r="CM436" s="214"/>
      <c r="CN436" s="214"/>
      <c r="CO436" s="214"/>
      <c r="CP436" s="214"/>
      <c r="CQ436" s="214"/>
      <c r="CR436" s="214"/>
      <c r="CS436" s="214"/>
      <c r="CT436" s="214"/>
      <c r="CU436" s="214"/>
      <c r="CV436" s="214"/>
      <c r="CW436" s="214"/>
      <c r="CX436" s="214"/>
      <c r="CY436" s="214"/>
      <c r="CZ436" s="214"/>
      <c r="DA436" s="214"/>
      <c r="DB436" s="214"/>
      <c r="DC436" s="214"/>
      <c r="DD436" s="214"/>
      <c r="DE436" s="214"/>
      <c r="DF436" s="214"/>
      <c r="DG436" s="214"/>
      <c r="DH436" s="214"/>
      <c r="DI436" s="214"/>
      <c r="DJ436" s="214"/>
      <c r="DK436" s="214"/>
      <c r="DL436" s="214"/>
      <c r="DM436" s="214"/>
      <c r="DN436" s="214"/>
      <c r="DO436" s="214"/>
      <c r="DP436" s="214"/>
      <c r="DQ436" s="214"/>
      <c r="DR436" s="214"/>
      <c r="DS436" s="214"/>
      <c r="DT436" s="214"/>
      <c r="DU436" s="214"/>
      <c r="DV436" s="214"/>
      <c r="DW436" s="214"/>
      <c r="DX436" s="214"/>
      <c r="DY436" s="214"/>
      <c r="DZ436" s="214"/>
      <c r="EA436" s="214"/>
      <c r="EB436" s="214"/>
      <c r="EC436" s="214"/>
      <c r="ED436" s="214"/>
      <c r="EE436" s="214"/>
      <c r="EF436" s="214"/>
      <c r="EG436" s="214"/>
      <c r="EH436" s="214"/>
      <c r="EI436" s="214"/>
      <c r="EJ436" s="214"/>
      <c r="EK436" s="214"/>
      <c r="EL436" s="214"/>
      <c r="EM436" s="214"/>
      <c r="EN436" s="214"/>
      <c r="EO436" s="214"/>
      <c r="EP436" s="214"/>
      <c r="EQ436" s="214"/>
      <c r="ER436" s="214"/>
      <c r="ES436" s="214"/>
      <c r="ET436" s="214"/>
      <c r="EU436" s="214"/>
      <c r="EV436" s="214"/>
      <c r="EW436" s="214"/>
      <c r="EX436" s="214"/>
      <c r="EY436" s="214"/>
      <c r="EZ436" s="214"/>
      <c r="FA436" s="214"/>
      <c r="FB436" s="214"/>
      <c r="FC436" s="214"/>
      <c r="FD436" s="214"/>
      <c r="FE436" s="214"/>
      <c r="FF436" s="214"/>
      <c r="FG436" s="214"/>
      <c r="FH436" s="214"/>
      <c r="FI436" s="214"/>
      <c r="FJ436" s="214"/>
      <c r="FK436" s="214"/>
      <c r="FL436" s="214"/>
      <c r="FM436" s="214"/>
    </row>
    <row r="437" spans="2:169" x14ac:dyDescent="0.25">
      <c r="B437" s="214"/>
      <c r="C437" s="214"/>
      <c r="D437" s="214"/>
      <c r="E437" s="214"/>
      <c r="F437" s="214"/>
      <c r="G437" s="214"/>
      <c r="H437" s="214"/>
      <c r="I437" s="214"/>
      <c r="J437" s="214"/>
      <c r="K437" s="214"/>
      <c r="L437" s="214"/>
      <c r="M437" s="214"/>
      <c r="N437" s="214"/>
      <c r="O437" s="214"/>
      <c r="P437" s="214"/>
      <c r="Q437" s="214"/>
      <c r="R437" s="214"/>
      <c r="S437" s="214"/>
      <c r="T437" s="214"/>
      <c r="U437" s="214"/>
      <c r="V437" s="214"/>
      <c r="W437" s="214"/>
      <c r="X437" s="214"/>
      <c r="Y437" s="214"/>
      <c r="Z437" s="214"/>
      <c r="AA437" s="214"/>
      <c r="AB437" s="214"/>
      <c r="AC437" s="214"/>
      <c r="AD437" s="214"/>
      <c r="AE437" s="214"/>
      <c r="AF437" s="214"/>
      <c r="AG437" s="214"/>
      <c r="AH437" s="214"/>
      <c r="AI437" s="214"/>
      <c r="AJ437" s="214"/>
      <c r="AK437" s="214"/>
      <c r="AL437" s="214"/>
      <c r="AM437" s="214"/>
      <c r="AN437" s="214"/>
      <c r="AO437" s="214"/>
      <c r="AP437" s="214"/>
      <c r="AQ437" s="214"/>
      <c r="AR437" s="214"/>
      <c r="AS437" s="214"/>
      <c r="AT437" s="214"/>
      <c r="AU437" s="214"/>
      <c r="AV437" s="214"/>
      <c r="AW437" s="214"/>
      <c r="AX437" s="214"/>
      <c r="AY437" s="214"/>
      <c r="AZ437" s="214"/>
      <c r="BA437" s="214"/>
      <c r="BB437" s="214"/>
      <c r="BC437" s="214"/>
      <c r="BD437" s="214"/>
      <c r="BE437" s="214"/>
      <c r="BF437" s="214"/>
      <c r="BG437" s="214"/>
      <c r="BH437" s="214"/>
      <c r="BI437" s="214"/>
      <c r="BJ437" s="214"/>
      <c r="BK437" s="214"/>
      <c r="BL437" s="214"/>
      <c r="BM437" s="214"/>
      <c r="BN437" s="214"/>
      <c r="BO437" s="214"/>
      <c r="BP437" s="214"/>
      <c r="BQ437" s="214"/>
      <c r="BR437" s="214"/>
      <c r="BS437" s="214"/>
      <c r="BT437" s="214"/>
      <c r="BU437" s="214"/>
      <c r="BV437" s="214"/>
      <c r="BW437" s="214"/>
      <c r="BX437" s="214"/>
      <c r="BY437" s="214"/>
      <c r="BZ437" s="214"/>
      <c r="CA437" s="214"/>
      <c r="CB437" s="214"/>
      <c r="CC437" s="214"/>
      <c r="CD437" s="214"/>
      <c r="CE437" s="214"/>
      <c r="CF437" s="214"/>
      <c r="CG437" s="214"/>
      <c r="CH437" s="214"/>
      <c r="CI437" s="214"/>
      <c r="CJ437" s="214"/>
      <c r="CK437" s="214"/>
      <c r="CL437" s="214"/>
      <c r="CM437" s="214"/>
      <c r="CN437" s="214"/>
      <c r="CO437" s="214"/>
      <c r="CP437" s="214"/>
      <c r="CQ437" s="214"/>
      <c r="CR437" s="214"/>
      <c r="CS437" s="214"/>
      <c r="CT437" s="214"/>
      <c r="CU437" s="214"/>
      <c r="CV437" s="214"/>
      <c r="CW437" s="214"/>
      <c r="CX437" s="214"/>
      <c r="CY437" s="214"/>
      <c r="CZ437" s="214"/>
      <c r="DA437" s="214"/>
      <c r="DB437" s="214"/>
      <c r="DC437" s="214"/>
      <c r="DD437" s="214"/>
      <c r="DE437" s="214"/>
      <c r="DF437" s="214"/>
      <c r="DG437" s="214"/>
      <c r="DH437" s="214"/>
      <c r="DI437" s="214"/>
      <c r="DJ437" s="214"/>
      <c r="DK437" s="214"/>
      <c r="DL437" s="214"/>
      <c r="DM437" s="214"/>
      <c r="DN437" s="214"/>
      <c r="DO437" s="214"/>
      <c r="DP437" s="214"/>
      <c r="DQ437" s="214"/>
      <c r="DR437" s="214"/>
      <c r="DS437" s="214"/>
      <c r="DT437" s="214"/>
      <c r="DU437" s="214"/>
      <c r="DV437" s="214"/>
      <c r="DW437" s="214"/>
      <c r="DX437" s="214"/>
      <c r="DY437" s="214"/>
      <c r="DZ437" s="214"/>
      <c r="EA437" s="214"/>
      <c r="EB437" s="214"/>
      <c r="EC437" s="214"/>
      <c r="ED437" s="214"/>
      <c r="EE437" s="214"/>
      <c r="EF437" s="214"/>
      <c r="EG437" s="214"/>
      <c r="EH437" s="214"/>
      <c r="EI437" s="214"/>
      <c r="EJ437" s="214"/>
      <c r="EK437" s="214"/>
      <c r="EL437" s="214"/>
      <c r="EM437" s="214"/>
      <c r="EN437" s="214"/>
      <c r="EO437" s="214"/>
      <c r="EP437" s="214"/>
      <c r="EQ437" s="214"/>
      <c r="ER437" s="214"/>
      <c r="ES437" s="214"/>
      <c r="ET437" s="214"/>
      <c r="EU437" s="214"/>
      <c r="EV437" s="214"/>
      <c r="EW437" s="214"/>
      <c r="EX437" s="214"/>
      <c r="EY437" s="214"/>
      <c r="EZ437" s="214"/>
      <c r="FA437" s="214"/>
      <c r="FB437" s="214"/>
      <c r="FC437" s="214"/>
      <c r="FD437" s="214"/>
      <c r="FE437" s="214"/>
      <c r="FF437" s="214"/>
      <c r="FG437" s="214"/>
      <c r="FH437" s="214"/>
      <c r="FI437" s="214"/>
      <c r="FJ437" s="214"/>
      <c r="FK437" s="214"/>
      <c r="FL437" s="214"/>
      <c r="FM437" s="214"/>
    </row>
    <row r="438" spans="2:169" x14ac:dyDescent="0.25">
      <c r="B438" s="214"/>
      <c r="C438" s="214"/>
      <c r="D438" s="214"/>
      <c r="E438" s="214"/>
      <c r="F438" s="214"/>
      <c r="G438" s="214"/>
      <c r="H438" s="214"/>
      <c r="I438" s="214"/>
      <c r="J438" s="214"/>
      <c r="K438" s="214"/>
      <c r="L438" s="214"/>
      <c r="M438" s="214"/>
      <c r="N438" s="214"/>
      <c r="O438" s="214"/>
      <c r="P438" s="214"/>
      <c r="Q438" s="214"/>
      <c r="R438" s="214"/>
      <c r="S438" s="214"/>
      <c r="T438" s="214"/>
      <c r="U438" s="214"/>
      <c r="V438" s="214"/>
      <c r="W438" s="214"/>
      <c r="X438" s="214"/>
      <c r="Y438" s="214"/>
      <c r="Z438" s="214"/>
      <c r="AA438" s="214"/>
      <c r="AB438" s="214"/>
      <c r="AC438" s="214"/>
      <c r="AD438" s="214"/>
      <c r="AE438" s="214"/>
      <c r="AF438" s="214"/>
      <c r="AG438" s="214"/>
      <c r="AH438" s="214"/>
      <c r="AI438" s="214"/>
      <c r="AJ438" s="214"/>
      <c r="AK438" s="214"/>
      <c r="AL438" s="214"/>
      <c r="AM438" s="214"/>
      <c r="AN438" s="214"/>
      <c r="AO438" s="214"/>
      <c r="AP438" s="214"/>
      <c r="AQ438" s="214"/>
      <c r="AR438" s="214"/>
      <c r="AS438" s="214"/>
      <c r="AT438" s="214"/>
      <c r="AU438" s="214"/>
      <c r="AV438" s="214"/>
      <c r="AW438" s="214"/>
      <c r="AX438" s="214"/>
      <c r="AY438" s="214"/>
      <c r="AZ438" s="214"/>
      <c r="BA438" s="214"/>
      <c r="BB438" s="214"/>
      <c r="BC438" s="214"/>
      <c r="BD438" s="214"/>
      <c r="BE438" s="214"/>
      <c r="BF438" s="214"/>
      <c r="BG438" s="214"/>
      <c r="BH438" s="214"/>
      <c r="BI438" s="214"/>
      <c r="BJ438" s="214"/>
      <c r="BK438" s="214"/>
      <c r="BL438" s="214"/>
      <c r="BM438" s="214"/>
      <c r="BN438" s="214"/>
      <c r="BO438" s="214"/>
      <c r="BP438" s="214"/>
      <c r="BQ438" s="214"/>
      <c r="BR438" s="214"/>
      <c r="BS438" s="214"/>
      <c r="BT438" s="214"/>
      <c r="BU438" s="214"/>
      <c r="BV438" s="214"/>
      <c r="BW438" s="214"/>
      <c r="BX438" s="214"/>
      <c r="BY438" s="214"/>
      <c r="BZ438" s="214"/>
      <c r="CA438" s="214"/>
      <c r="CB438" s="214"/>
      <c r="CC438" s="214"/>
      <c r="CD438" s="214"/>
      <c r="CE438" s="214"/>
      <c r="CF438" s="214"/>
      <c r="CG438" s="214"/>
      <c r="CH438" s="214"/>
      <c r="CI438" s="214"/>
      <c r="CJ438" s="214"/>
      <c r="CK438" s="214"/>
      <c r="CL438" s="214"/>
      <c r="CM438" s="214"/>
      <c r="CN438" s="214"/>
      <c r="CO438" s="214"/>
      <c r="CP438" s="214"/>
      <c r="CQ438" s="214"/>
      <c r="CR438" s="214"/>
      <c r="CS438" s="214"/>
      <c r="CT438" s="214"/>
      <c r="CU438" s="214"/>
      <c r="CV438" s="214"/>
      <c r="CW438" s="214"/>
      <c r="CX438" s="214"/>
      <c r="CY438" s="214"/>
      <c r="CZ438" s="214"/>
      <c r="DA438" s="214"/>
      <c r="DB438" s="214"/>
      <c r="DC438" s="214"/>
      <c r="DD438" s="214"/>
      <c r="DE438" s="214"/>
      <c r="DF438" s="214"/>
      <c r="DG438" s="214"/>
      <c r="DH438" s="214"/>
      <c r="DI438" s="214"/>
      <c r="DJ438" s="214"/>
      <c r="DK438" s="214"/>
      <c r="DL438" s="214"/>
      <c r="DM438" s="214"/>
      <c r="DN438" s="214"/>
      <c r="DO438" s="214"/>
      <c r="DP438" s="214"/>
      <c r="DQ438" s="214"/>
      <c r="DR438" s="214"/>
      <c r="DS438" s="214"/>
      <c r="DT438" s="214"/>
      <c r="DU438" s="214"/>
      <c r="DV438" s="214"/>
      <c r="DW438" s="214"/>
      <c r="DX438" s="214"/>
      <c r="DY438" s="214"/>
      <c r="DZ438" s="214"/>
      <c r="EA438" s="214"/>
      <c r="EB438" s="214"/>
      <c r="EC438" s="214"/>
      <c r="ED438" s="214"/>
      <c r="EE438" s="214"/>
      <c r="EF438" s="214"/>
      <c r="EG438" s="214"/>
      <c r="EH438" s="214"/>
      <c r="EI438" s="214"/>
      <c r="EJ438" s="214"/>
      <c r="EK438" s="214"/>
      <c r="EL438" s="214"/>
      <c r="EM438" s="214"/>
      <c r="EN438" s="214"/>
      <c r="EO438" s="214"/>
      <c r="EP438" s="214"/>
      <c r="EQ438" s="214"/>
      <c r="ER438" s="214"/>
      <c r="ES438" s="214"/>
      <c r="ET438" s="214"/>
      <c r="EU438" s="214"/>
      <c r="EV438" s="214"/>
      <c r="EW438" s="214"/>
      <c r="EX438" s="214"/>
      <c r="EY438" s="214"/>
      <c r="EZ438" s="214"/>
      <c r="FA438" s="214"/>
      <c r="FB438" s="214"/>
      <c r="FC438" s="214"/>
      <c r="FD438" s="214"/>
      <c r="FE438" s="214"/>
      <c r="FF438" s="214"/>
      <c r="FG438" s="214"/>
      <c r="FH438" s="214"/>
      <c r="FI438" s="214"/>
      <c r="FJ438" s="214"/>
      <c r="FK438" s="214"/>
      <c r="FL438" s="214"/>
      <c r="FM438" s="214"/>
    </row>
    <row r="439" spans="2:169" x14ac:dyDescent="0.25">
      <c r="B439" s="214"/>
      <c r="C439" s="214"/>
      <c r="D439" s="214"/>
      <c r="E439" s="214"/>
      <c r="F439" s="214"/>
      <c r="G439" s="214"/>
      <c r="H439" s="214"/>
      <c r="I439" s="214"/>
      <c r="J439" s="214"/>
      <c r="K439" s="214"/>
      <c r="L439" s="214"/>
      <c r="M439" s="214"/>
      <c r="N439" s="214"/>
      <c r="O439" s="214"/>
      <c r="P439" s="214"/>
      <c r="Q439" s="214"/>
      <c r="R439" s="214"/>
      <c r="S439" s="214"/>
      <c r="T439" s="214"/>
      <c r="U439" s="214"/>
      <c r="V439" s="214"/>
      <c r="W439" s="214"/>
      <c r="X439" s="214"/>
      <c r="Y439" s="214"/>
      <c r="Z439" s="214"/>
      <c r="AA439" s="214"/>
      <c r="AB439" s="214"/>
      <c r="AC439" s="214"/>
      <c r="AD439" s="214"/>
      <c r="AE439" s="214"/>
      <c r="AF439" s="214"/>
      <c r="AG439" s="214"/>
      <c r="AH439" s="214"/>
      <c r="AI439" s="214"/>
      <c r="AJ439" s="214"/>
      <c r="AK439" s="214"/>
      <c r="AL439" s="214"/>
      <c r="AM439" s="214"/>
      <c r="AN439" s="214"/>
      <c r="AO439" s="214"/>
      <c r="AP439" s="214"/>
      <c r="AQ439" s="214"/>
      <c r="AR439" s="214"/>
      <c r="AS439" s="214"/>
      <c r="AT439" s="214"/>
      <c r="AU439" s="214"/>
      <c r="AV439" s="214"/>
      <c r="AW439" s="214"/>
      <c r="AX439" s="214"/>
      <c r="AY439" s="214"/>
      <c r="AZ439" s="214"/>
      <c r="BA439" s="214"/>
      <c r="BB439" s="214"/>
      <c r="BC439" s="214"/>
      <c r="BD439" s="214"/>
      <c r="BE439" s="214"/>
      <c r="BF439" s="214"/>
      <c r="BG439" s="214"/>
      <c r="BH439" s="214"/>
      <c r="BI439" s="214"/>
      <c r="BJ439" s="214"/>
      <c r="BK439" s="214"/>
      <c r="BL439" s="214"/>
      <c r="BM439" s="214"/>
      <c r="BN439" s="214"/>
      <c r="BO439" s="214"/>
      <c r="BP439" s="214"/>
      <c r="BQ439" s="214"/>
      <c r="BR439" s="214"/>
      <c r="BS439" s="214"/>
      <c r="BT439" s="214"/>
      <c r="BU439" s="214"/>
      <c r="BV439" s="214"/>
      <c r="BW439" s="214"/>
      <c r="BX439" s="214"/>
      <c r="BY439" s="214"/>
      <c r="BZ439" s="214"/>
      <c r="CA439" s="214"/>
      <c r="CB439" s="214"/>
      <c r="CC439" s="214"/>
      <c r="CD439" s="214"/>
      <c r="CE439" s="214"/>
      <c r="CF439" s="214"/>
      <c r="CG439" s="214"/>
      <c r="CH439" s="214"/>
      <c r="CI439" s="214"/>
      <c r="CJ439" s="214"/>
      <c r="CK439" s="214"/>
      <c r="CL439" s="214"/>
      <c r="CM439" s="214"/>
      <c r="CN439" s="214"/>
      <c r="CO439" s="214"/>
      <c r="CP439" s="214"/>
      <c r="CQ439" s="214"/>
      <c r="CR439" s="214"/>
      <c r="CS439" s="214"/>
      <c r="CT439" s="214"/>
      <c r="CU439" s="214"/>
      <c r="CV439" s="214"/>
      <c r="CW439" s="214"/>
      <c r="CX439" s="214"/>
      <c r="CY439" s="214"/>
      <c r="CZ439" s="214"/>
      <c r="DA439" s="214"/>
      <c r="DB439" s="214"/>
      <c r="DC439" s="214"/>
      <c r="DD439" s="214"/>
      <c r="DE439" s="214"/>
      <c r="DF439" s="214"/>
      <c r="DG439" s="214"/>
      <c r="DH439" s="214"/>
      <c r="DI439" s="214"/>
      <c r="DJ439" s="214"/>
      <c r="DK439" s="214"/>
      <c r="DL439" s="214"/>
      <c r="DM439" s="214"/>
      <c r="DN439" s="214"/>
      <c r="DO439" s="214"/>
      <c r="DP439" s="214"/>
      <c r="DQ439" s="214"/>
      <c r="DR439" s="214"/>
      <c r="DS439" s="214"/>
      <c r="DT439" s="214"/>
      <c r="DU439" s="214"/>
      <c r="DV439" s="214"/>
      <c r="DW439" s="214"/>
      <c r="DX439" s="214"/>
      <c r="DY439" s="214"/>
      <c r="DZ439" s="214"/>
      <c r="EA439" s="214"/>
      <c r="EB439" s="214"/>
      <c r="EC439" s="214"/>
      <c r="ED439" s="214"/>
      <c r="EE439" s="214"/>
      <c r="EF439" s="214"/>
      <c r="EG439" s="214"/>
      <c r="EH439" s="214"/>
      <c r="EI439" s="214"/>
      <c r="EJ439" s="214"/>
      <c r="EK439" s="214"/>
      <c r="EL439" s="214"/>
      <c r="EM439" s="214"/>
      <c r="EN439" s="214"/>
      <c r="EO439" s="214"/>
      <c r="EP439" s="214"/>
      <c r="EQ439" s="214"/>
      <c r="ER439" s="214"/>
      <c r="ES439" s="214"/>
      <c r="ET439" s="214"/>
      <c r="EU439" s="214"/>
      <c r="EV439" s="214"/>
      <c r="EW439" s="214"/>
      <c r="EX439" s="214"/>
      <c r="EY439" s="214"/>
      <c r="EZ439" s="214"/>
      <c r="FA439" s="214"/>
      <c r="FB439" s="214"/>
      <c r="FC439" s="214"/>
      <c r="FD439" s="214"/>
      <c r="FE439" s="214"/>
      <c r="FF439" s="214"/>
      <c r="FG439" s="214"/>
      <c r="FH439" s="214"/>
      <c r="FI439" s="214"/>
      <c r="FJ439" s="214"/>
      <c r="FK439" s="214"/>
      <c r="FL439" s="214"/>
      <c r="FM439" s="214"/>
    </row>
    <row r="440" spans="2:169" x14ac:dyDescent="0.25">
      <c r="B440" s="214"/>
      <c r="C440" s="214"/>
      <c r="D440" s="214"/>
      <c r="E440" s="214"/>
      <c r="F440" s="214"/>
      <c r="G440" s="214"/>
      <c r="H440" s="214"/>
      <c r="I440" s="214"/>
      <c r="J440" s="214"/>
      <c r="K440" s="214"/>
      <c r="L440" s="214"/>
      <c r="M440" s="214"/>
      <c r="N440" s="214"/>
      <c r="O440" s="214"/>
      <c r="P440" s="214"/>
      <c r="Q440" s="214"/>
      <c r="R440" s="214"/>
      <c r="S440" s="214"/>
      <c r="T440" s="214"/>
      <c r="U440" s="214"/>
      <c r="V440" s="214"/>
      <c r="W440" s="214"/>
      <c r="X440" s="214"/>
      <c r="Y440" s="214"/>
      <c r="Z440" s="214"/>
      <c r="AA440" s="214"/>
      <c r="AB440" s="214"/>
      <c r="AC440" s="214"/>
      <c r="AD440" s="214"/>
      <c r="AE440" s="214"/>
      <c r="AF440" s="214"/>
      <c r="AG440" s="214"/>
      <c r="AH440" s="214"/>
      <c r="AI440" s="214"/>
      <c r="AJ440" s="214"/>
      <c r="AK440" s="214"/>
      <c r="AL440" s="214"/>
      <c r="AM440" s="214"/>
      <c r="AN440" s="214"/>
      <c r="AO440" s="214"/>
      <c r="AP440" s="214"/>
      <c r="AQ440" s="214"/>
      <c r="AR440" s="214"/>
      <c r="AS440" s="214"/>
      <c r="AT440" s="214"/>
      <c r="AU440" s="214"/>
      <c r="AV440" s="214"/>
      <c r="AW440" s="214"/>
      <c r="AX440" s="214"/>
      <c r="AY440" s="214"/>
      <c r="AZ440" s="214"/>
      <c r="BA440" s="214"/>
      <c r="BB440" s="214"/>
      <c r="BC440" s="214"/>
      <c r="BD440" s="214"/>
      <c r="BE440" s="214"/>
      <c r="BF440" s="214"/>
      <c r="BG440" s="214"/>
      <c r="BH440" s="214"/>
      <c r="BI440" s="214"/>
      <c r="BJ440" s="214"/>
      <c r="BK440" s="214"/>
      <c r="BL440" s="214"/>
      <c r="BM440" s="214"/>
      <c r="BN440" s="214"/>
      <c r="BO440" s="214"/>
      <c r="BP440" s="214"/>
      <c r="BQ440" s="214"/>
      <c r="BR440" s="214"/>
      <c r="BS440" s="214"/>
      <c r="BT440" s="214"/>
      <c r="BU440" s="214"/>
      <c r="BV440" s="214"/>
      <c r="BW440" s="214"/>
      <c r="BX440" s="214"/>
      <c r="BY440" s="214"/>
      <c r="BZ440" s="214"/>
      <c r="CA440" s="214"/>
      <c r="CB440" s="214"/>
      <c r="CC440" s="214"/>
      <c r="CD440" s="214"/>
      <c r="CE440" s="214"/>
      <c r="CF440" s="214"/>
      <c r="CG440" s="214"/>
      <c r="CH440" s="214"/>
      <c r="CI440" s="214"/>
      <c r="CJ440" s="214"/>
      <c r="CK440" s="214"/>
      <c r="CL440" s="214"/>
      <c r="CM440" s="214"/>
      <c r="CN440" s="214"/>
      <c r="CO440" s="214"/>
      <c r="CP440" s="214"/>
      <c r="CQ440" s="214"/>
      <c r="CR440" s="214"/>
      <c r="CS440" s="214"/>
      <c r="CT440" s="214"/>
      <c r="CU440" s="214"/>
      <c r="CV440" s="214"/>
      <c r="CW440" s="214"/>
      <c r="CX440" s="214"/>
      <c r="CY440" s="214"/>
      <c r="CZ440" s="214"/>
      <c r="DA440" s="214"/>
      <c r="DB440" s="214"/>
      <c r="DC440" s="214"/>
      <c r="DD440" s="214"/>
      <c r="DE440" s="214"/>
      <c r="DF440" s="214"/>
      <c r="DG440" s="214"/>
      <c r="DH440" s="214"/>
      <c r="DI440" s="214"/>
      <c r="DJ440" s="214"/>
      <c r="DK440" s="214"/>
      <c r="DL440" s="214"/>
      <c r="DM440" s="214"/>
      <c r="DN440" s="214"/>
      <c r="DO440" s="214"/>
      <c r="DP440" s="214"/>
      <c r="DQ440" s="214"/>
      <c r="DR440" s="214"/>
      <c r="DS440" s="214"/>
      <c r="DT440" s="214"/>
      <c r="DU440" s="214"/>
      <c r="DV440" s="214"/>
      <c r="DW440" s="214"/>
      <c r="DX440" s="214"/>
      <c r="DY440" s="214"/>
      <c r="DZ440" s="214"/>
      <c r="EA440" s="214"/>
      <c r="EB440" s="214"/>
      <c r="EC440" s="214"/>
      <c r="ED440" s="214"/>
      <c r="EE440" s="214"/>
      <c r="EF440" s="214"/>
      <c r="EG440" s="214"/>
      <c r="EH440" s="214"/>
      <c r="EI440" s="214"/>
      <c r="EJ440" s="214"/>
      <c r="EK440" s="214"/>
      <c r="EL440" s="214"/>
      <c r="EM440" s="214"/>
      <c r="EN440" s="214"/>
      <c r="EO440" s="214"/>
      <c r="EP440" s="214"/>
      <c r="EQ440" s="214"/>
      <c r="ER440" s="214"/>
      <c r="ES440" s="214"/>
      <c r="ET440" s="214"/>
      <c r="EU440" s="214"/>
      <c r="EV440" s="214"/>
      <c r="EW440" s="214"/>
      <c r="EX440" s="214"/>
      <c r="EY440" s="214"/>
      <c r="EZ440" s="214"/>
      <c r="FA440" s="214"/>
      <c r="FB440" s="214"/>
      <c r="FC440" s="214"/>
      <c r="FD440" s="214"/>
      <c r="FE440" s="214"/>
      <c r="FF440" s="214"/>
      <c r="FG440" s="214"/>
      <c r="FH440" s="214"/>
      <c r="FI440" s="214"/>
      <c r="FJ440" s="214"/>
      <c r="FK440" s="214"/>
      <c r="FL440" s="214"/>
      <c r="FM440" s="214"/>
    </row>
    <row r="441" spans="2:169" x14ac:dyDescent="0.25">
      <c r="B441" s="214"/>
      <c r="C441" s="214"/>
      <c r="D441" s="214"/>
      <c r="E441" s="214"/>
      <c r="F441" s="214"/>
      <c r="G441" s="214"/>
      <c r="H441" s="214"/>
      <c r="I441" s="214"/>
      <c r="J441" s="214"/>
      <c r="K441" s="214"/>
      <c r="L441" s="214"/>
      <c r="M441" s="214"/>
      <c r="N441" s="214"/>
      <c r="O441" s="214"/>
      <c r="P441" s="214"/>
      <c r="Q441" s="214"/>
      <c r="R441" s="214"/>
      <c r="S441" s="214"/>
      <c r="T441" s="214"/>
      <c r="U441" s="214"/>
      <c r="V441" s="214"/>
      <c r="W441" s="214"/>
      <c r="X441" s="214"/>
      <c r="Y441" s="214"/>
      <c r="Z441" s="214"/>
      <c r="AA441" s="214"/>
      <c r="AB441" s="214"/>
      <c r="AC441" s="214"/>
      <c r="AD441" s="214"/>
      <c r="AE441" s="214"/>
      <c r="AF441" s="214"/>
      <c r="AG441" s="214"/>
      <c r="AH441" s="214"/>
      <c r="AI441" s="214"/>
      <c r="AJ441" s="214"/>
      <c r="AK441" s="214"/>
      <c r="AL441" s="214"/>
      <c r="AM441" s="214"/>
      <c r="AN441" s="214"/>
      <c r="AO441" s="214"/>
      <c r="AP441" s="214"/>
      <c r="AQ441" s="214"/>
      <c r="AR441" s="214"/>
      <c r="AS441" s="214"/>
      <c r="AT441" s="214"/>
      <c r="AU441" s="214"/>
      <c r="AV441" s="214"/>
      <c r="AW441" s="214"/>
      <c r="AX441" s="214"/>
      <c r="AY441" s="214"/>
      <c r="AZ441" s="214"/>
      <c r="BA441" s="214"/>
      <c r="BB441" s="214"/>
      <c r="BC441" s="214"/>
      <c r="BD441" s="214"/>
      <c r="BE441" s="214"/>
      <c r="BF441" s="214"/>
      <c r="BG441" s="214"/>
      <c r="BH441" s="214"/>
      <c r="BI441" s="214"/>
      <c r="BJ441" s="214"/>
      <c r="BK441" s="214"/>
      <c r="BL441" s="214"/>
      <c r="BM441" s="214"/>
      <c r="BN441" s="214"/>
      <c r="BO441" s="214"/>
      <c r="BP441" s="214"/>
      <c r="BQ441" s="214"/>
      <c r="BR441" s="214"/>
      <c r="BS441" s="214"/>
      <c r="BT441" s="214"/>
      <c r="BU441" s="214"/>
      <c r="BV441" s="214"/>
      <c r="BW441" s="214"/>
      <c r="BX441" s="214"/>
      <c r="BY441" s="214"/>
      <c r="BZ441" s="214"/>
      <c r="CA441" s="214"/>
      <c r="CB441" s="214"/>
      <c r="CC441" s="214"/>
      <c r="CD441" s="214"/>
      <c r="CE441" s="214"/>
      <c r="CF441" s="214"/>
      <c r="CG441" s="214"/>
      <c r="CH441" s="214"/>
      <c r="CI441" s="214"/>
      <c r="CJ441" s="214"/>
      <c r="CK441" s="214"/>
      <c r="CL441" s="214"/>
      <c r="CM441" s="214"/>
      <c r="CN441" s="214"/>
      <c r="CO441" s="214"/>
      <c r="CP441" s="214"/>
      <c r="CQ441" s="214"/>
      <c r="CR441" s="214"/>
      <c r="CS441" s="214"/>
      <c r="CT441" s="214"/>
      <c r="CU441" s="214"/>
      <c r="CV441" s="214"/>
      <c r="CW441" s="214"/>
      <c r="CX441" s="214"/>
      <c r="CY441" s="214"/>
      <c r="CZ441" s="214"/>
      <c r="DA441" s="214"/>
      <c r="DB441" s="214"/>
      <c r="DC441" s="214"/>
      <c r="DD441" s="214"/>
      <c r="DE441" s="214"/>
      <c r="DF441" s="214"/>
      <c r="DG441" s="214"/>
      <c r="DH441" s="214"/>
      <c r="DI441" s="214"/>
      <c r="DJ441" s="214"/>
      <c r="DK441" s="214"/>
      <c r="DL441" s="214"/>
      <c r="DM441" s="214"/>
      <c r="DN441" s="214"/>
      <c r="DO441" s="214"/>
      <c r="DP441" s="214"/>
      <c r="DQ441" s="214"/>
      <c r="DR441" s="214"/>
      <c r="DS441" s="214"/>
      <c r="DT441" s="214"/>
      <c r="DU441" s="214"/>
      <c r="DV441" s="214"/>
      <c r="DW441" s="214"/>
      <c r="DX441" s="214"/>
      <c r="DY441" s="214"/>
      <c r="DZ441" s="214"/>
      <c r="EA441" s="214"/>
      <c r="EB441" s="214"/>
      <c r="EC441" s="214"/>
      <c r="ED441" s="214"/>
      <c r="EE441" s="214"/>
      <c r="EF441" s="214"/>
      <c r="EG441" s="214"/>
      <c r="EH441" s="214"/>
      <c r="EI441" s="214"/>
      <c r="EJ441" s="214"/>
      <c r="EK441" s="214"/>
      <c r="EL441" s="214"/>
      <c r="EM441" s="214"/>
      <c r="EN441" s="214"/>
      <c r="EO441" s="214"/>
      <c r="EP441" s="214"/>
      <c r="EQ441" s="214"/>
      <c r="ER441" s="214"/>
      <c r="ES441" s="214"/>
      <c r="ET441" s="214"/>
      <c r="EU441" s="214"/>
      <c r="EV441" s="214"/>
      <c r="EW441" s="214"/>
      <c r="EX441" s="214"/>
      <c r="EY441" s="214"/>
      <c r="EZ441" s="214"/>
      <c r="FA441" s="214"/>
      <c r="FB441" s="214"/>
      <c r="FC441" s="214"/>
      <c r="FD441" s="214"/>
      <c r="FE441" s="214"/>
      <c r="FF441" s="214"/>
      <c r="FG441" s="214"/>
      <c r="FH441" s="214"/>
      <c r="FI441" s="214"/>
      <c r="FJ441" s="214"/>
      <c r="FK441" s="214"/>
      <c r="FL441" s="214"/>
      <c r="FM441" s="214"/>
    </row>
    <row r="442" spans="2:169" x14ac:dyDescent="0.25">
      <c r="B442" s="214"/>
      <c r="C442" s="214"/>
      <c r="D442" s="214"/>
      <c r="E442" s="214"/>
      <c r="F442" s="214"/>
      <c r="G442" s="214"/>
      <c r="H442" s="214"/>
      <c r="I442" s="214"/>
      <c r="J442" s="214"/>
      <c r="K442" s="214"/>
      <c r="L442" s="214"/>
      <c r="M442" s="214"/>
      <c r="N442" s="214"/>
      <c r="O442" s="214"/>
      <c r="P442" s="214"/>
      <c r="Q442" s="214"/>
      <c r="R442" s="214"/>
      <c r="S442" s="214"/>
      <c r="T442" s="214"/>
      <c r="U442" s="214"/>
      <c r="V442" s="214"/>
      <c r="W442" s="214"/>
      <c r="X442" s="214"/>
      <c r="Y442" s="214"/>
      <c r="Z442" s="214"/>
      <c r="AA442" s="214"/>
      <c r="AB442" s="214"/>
      <c r="AC442" s="214"/>
      <c r="AD442" s="214"/>
      <c r="AE442" s="214"/>
      <c r="AF442" s="214"/>
      <c r="AG442" s="214"/>
      <c r="AH442" s="214"/>
      <c r="AI442" s="214"/>
      <c r="AJ442" s="214"/>
      <c r="AK442" s="214"/>
      <c r="AL442" s="214"/>
      <c r="AM442" s="214"/>
      <c r="AN442" s="214"/>
      <c r="AO442" s="214"/>
      <c r="AP442" s="214"/>
      <c r="AQ442" s="214"/>
      <c r="AR442" s="214"/>
      <c r="AS442" s="214"/>
      <c r="AT442" s="214"/>
      <c r="AU442" s="214"/>
      <c r="AV442" s="214"/>
      <c r="AW442" s="214"/>
      <c r="AX442" s="214"/>
      <c r="AY442" s="214"/>
      <c r="AZ442" s="214"/>
      <c r="BA442" s="214"/>
      <c r="BB442" s="214"/>
      <c r="BC442" s="214"/>
      <c r="BD442" s="214"/>
      <c r="BE442" s="214"/>
      <c r="BF442" s="214"/>
      <c r="BG442" s="214"/>
      <c r="BH442" s="214"/>
      <c r="BI442" s="214"/>
      <c r="BJ442" s="214"/>
      <c r="BK442" s="214"/>
      <c r="BL442" s="214"/>
      <c r="BM442" s="214"/>
      <c r="BN442" s="214"/>
      <c r="BO442" s="214"/>
      <c r="BP442" s="214"/>
      <c r="BQ442" s="214"/>
      <c r="BR442" s="214"/>
      <c r="BS442" s="214"/>
      <c r="BT442" s="214"/>
      <c r="BU442" s="214"/>
      <c r="BV442" s="214"/>
      <c r="BW442" s="214"/>
      <c r="BX442" s="214"/>
      <c r="BY442" s="214"/>
      <c r="BZ442" s="214"/>
      <c r="CA442" s="214"/>
      <c r="CB442" s="214"/>
      <c r="CC442" s="214"/>
      <c r="CD442" s="214"/>
      <c r="CE442" s="214"/>
      <c r="CF442" s="214"/>
      <c r="CG442" s="214"/>
      <c r="CH442" s="214"/>
      <c r="CI442" s="214"/>
      <c r="CJ442" s="214"/>
      <c r="CK442" s="214"/>
      <c r="CL442" s="214"/>
      <c r="CM442" s="214"/>
      <c r="CN442" s="214"/>
      <c r="CO442" s="214"/>
      <c r="CP442" s="214"/>
      <c r="CQ442" s="214"/>
      <c r="CR442" s="214"/>
      <c r="CS442" s="214"/>
      <c r="CT442" s="214"/>
      <c r="CU442" s="214"/>
      <c r="CV442" s="214"/>
      <c r="CW442" s="214"/>
      <c r="CX442" s="214"/>
      <c r="CY442" s="214"/>
      <c r="CZ442" s="214"/>
      <c r="DA442" s="214"/>
      <c r="DB442" s="214"/>
      <c r="DC442" s="214"/>
      <c r="DD442" s="214"/>
      <c r="DE442" s="214"/>
      <c r="DF442" s="214"/>
      <c r="DG442" s="214"/>
      <c r="DH442" s="214"/>
      <c r="DI442" s="214"/>
      <c r="DJ442" s="214"/>
      <c r="DK442" s="214"/>
      <c r="DL442" s="214"/>
      <c r="DM442" s="214"/>
      <c r="DN442" s="214"/>
      <c r="DO442" s="214"/>
      <c r="DP442" s="214"/>
      <c r="DQ442" s="214"/>
      <c r="DR442" s="214"/>
      <c r="DS442" s="214"/>
      <c r="DT442" s="214"/>
      <c r="DU442" s="214"/>
      <c r="DV442" s="214"/>
      <c r="DW442" s="214"/>
      <c r="DX442" s="214"/>
      <c r="DY442" s="214"/>
      <c r="DZ442" s="214"/>
      <c r="EA442" s="214"/>
      <c r="EB442" s="214"/>
      <c r="EC442" s="214"/>
      <c r="ED442" s="214"/>
      <c r="EE442" s="214"/>
      <c r="EF442" s="214"/>
      <c r="EG442" s="214"/>
      <c r="EH442" s="214"/>
      <c r="EI442" s="214"/>
      <c r="EJ442" s="214"/>
      <c r="EK442" s="214"/>
      <c r="EL442" s="214"/>
      <c r="EM442" s="214"/>
      <c r="EN442" s="214"/>
      <c r="EO442" s="214"/>
      <c r="EP442" s="214"/>
      <c r="EQ442" s="214"/>
      <c r="ER442" s="214"/>
      <c r="ES442" s="214"/>
      <c r="ET442" s="214"/>
      <c r="EU442" s="214"/>
      <c r="EV442" s="214"/>
      <c r="EW442" s="214"/>
      <c r="EX442" s="214"/>
      <c r="EY442" s="214"/>
      <c r="EZ442" s="214"/>
      <c r="FA442" s="214"/>
      <c r="FB442" s="214"/>
      <c r="FC442" s="214"/>
      <c r="FD442" s="214"/>
      <c r="FE442" s="214"/>
      <c r="FF442" s="214"/>
      <c r="FG442" s="214"/>
      <c r="FH442" s="214"/>
      <c r="FI442" s="214"/>
      <c r="FJ442" s="214"/>
      <c r="FK442" s="214"/>
      <c r="FL442" s="214"/>
      <c r="FM442" s="214"/>
    </row>
    <row r="443" spans="2:169" x14ac:dyDescent="0.25">
      <c r="B443" s="214"/>
      <c r="C443" s="214"/>
      <c r="D443" s="214"/>
      <c r="E443" s="214"/>
      <c r="F443" s="214"/>
      <c r="G443" s="214"/>
      <c r="H443" s="214"/>
      <c r="I443" s="214"/>
      <c r="J443" s="214"/>
      <c r="K443" s="214"/>
      <c r="L443" s="214"/>
      <c r="M443" s="214"/>
      <c r="N443" s="214"/>
      <c r="O443" s="214"/>
      <c r="P443" s="214"/>
      <c r="Q443" s="214"/>
      <c r="R443" s="214"/>
      <c r="S443" s="214"/>
      <c r="T443" s="214"/>
      <c r="U443" s="214"/>
      <c r="V443" s="214"/>
      <c r="W443" s="214"/>
      <c r="X443" s="214"/>
      <c r="Y443" s="214"/>
      <c r="Z443" s="214"/>
      <c r="AA443" s="214"/>
      <c r="AB443" s="214"/>
      <c r="AC443" s="214"/>
      <c r="AD443" s="214"/>
      <c r="AE443" s="214"/>
      <c r="AF443" s="214"/>
      <c r="AG443" s="214"/>
      <c r="AH443" s="214"/>
      <c r="AI443" s="214"/>
      <c r="AJ443" s="214"/>
      <c r="AK443" s="214"/>
      <c r="AL443" s="214"/>
      <c r="AM443" s="214"/>
      <c r="AN443" s="214"/>
      <c r="AO443" s="214"/>
      <c r="AP443" s="214"/>
      <c r="AQ443" s="214"/>
      <c r="AR443" s="214"/>
      <c r="AS443" s="214"/>
      <c r="AT443" s="214"/>
      <c r="AU443" s="214"/>
      <c r="AV443" s="214"/>
      <c r="AW443" s="214"/>
      <c r="AX443" s="214"/>
      <c r="AY443" s="214"/>
      <c r="AZ443" s="214"/>
      <c r="BA443" s="214"/>
      <c r="BB443" s="214"/>
      <c r="BC443" s="214"/>
      <c r="BD443" s="214"/>
      <c r="BE443" s="214"/>
      <c r="BF443" s="214"/>
      <c r="BG443" s="214"/>
      <c r="BH443" s="214"/>
      <c r="BI443" s="214"/>
      <c r="BJ443" s="214"/>
      <c r="BK443" s="214"/>
      <c r="BL443" s="214"/>
      <c r="BM443" s="214"/>
      <c r="BN443" s="214"/>
      <c r="BO443" s="214"/>
      <c r="BP443" s="214"/>
      <c r="BQ443" s="214"/>
      <c r="BR443" s="214"/>
      <c r="BS443" s="214"/>
      <c r="BT443" s="214"/>
      <c r="BU443" s="214"/>
      <c r="BV443" s="214"/>
      <c r="BW443" s="214"/>
      <c r="BX443" s="214"/>
      <c r="BY443" s="214"/>
      <c r="BZ443" s="214"/>
      <c r="CA443" s="214"/>
      <c r="CB443" s="214"/>
      <c r="CC443" s="214"/>
      <c r="CD443" s="214"/>
      <c r="CE443" s="214"/>
      <c r="CF443" s="214"/>
      <c r="CG443" s="214"/>
      <c r="CH443" s="214"/>
      <c r="CI443" s="214"/>
      <c r="CJ443" s="214"/>
      <c r="CK443" s="214"/>
      <c r="CL443" s="214"/>
      <c r="CM443" s="214"/>
      <c r="CN443" s="214"/>
      <c r="CO443" s="214"/>
      <c r="CP443" s="214"/>
      <c r="CQ443" s="214"/>
      <c r="CR443" s="214"/>
      <c r="CS443" s="214"/>
      <c r="CT443" s="214"/>
      <c r="CU443" s="214"/>
      <c r="CV443" s="214"/>
      <c r="CW443" s="214"/>
      <c r="CX443" s="214"/>
      <c r="CY443" s="214"/>
      <c r="CZ443" s="214"/>
      <c r="DA443" s="214"/>
      <c r="DB443" s="214"/>
      <c r="DC443" s="214"/>
      <c r="DD443" s="214"/>
      <c r="DE443" s="214"/>
      <c r="DF443" s="214"/>
      <c r="DG443" s="214"/>
      <c r="DH443" s="214"/>
      <c r="DI443" s="214"/>
      <c r="DJ443" s="214"/>
      <c r="DK443" s="214"/>
      <c r="DL443" s="214"/>
      <c r="DM443" s="214"/>
      <c r="DN443" s="214"/>
      <c r="DO443" s="214"/>
      <c r="DP443" s="214"/>
      <c r="DQ443" s="214"/>
      <c r="DR443" s="214"/>
      <c r="DS443" s="214"/>
      <c r="DT443" s="214"/>
      <c r="DU443" s="214"/>
      <c r="DV443" s="214"/>
      <c r="DW443" s="214"/>
      <c r="DX443" s="214"/>
      <c r="DY443" s="214"/>
      <c r="DZ443" s="214"/>
      <c r="EA443" s="214"/>
      <c r="EB443" s="214"/>
      <c r="EC443" s="214"/>
      <c r="ED443" s="214"/>
      <c r="EE443" s="214"/>
      <c r="EF443" s="214"/>
      <c r="EG443" s="214"/>
      <c r="EH443" s="214"/>
      <c r="EI443" s="214"/>
      <c r="EJ443" s="214"/>
      <c r="EK443" s="214"/>
      <c r="EL443" s="214"/>
      <c r="EM443" s="214"/>
      <c r="EN443" s="214"/>
      <c r="EO443" s="214"/>
      <c r="EP443" s="214"/>
      <c r="EQ443" s="214"/>
      <c r="ER443" s="214"/>
      <c r="ES443" s="214"/>
      <c r="ET443" s="214"/>
      <c r="EU443" s="214"/>
      <c r="EV443" s="214"/>
      <c r="EW443" s="214"/>
      <c r="EX443" s="214"/>
      <c r="EY443" s="214"/>
      <c r="EZ443" s="214"/>
      <c r="FA443" s="214"/>
      <c r="FB443" s="214"/>
      <c r="FC443" s="214"/>
      <c r="FD443" s="214"/>
      <c r="FE443" s="214"/>
      <c r="FF443" s="214"/>
      <c r="FG443" s="214"/>
      <c r="FH443" s="214"/>
      <c r="FI443" s="214"/>
      <c r="FJ443" s="214"/>
      <c r="FK443" s="214"/>
      <c r="FL443" s="214"/>
      <c r="FM443" s="214"/>
    </row>
    <row r="444" spans="2:169" x14ac:dyDescent="0.25">
      <c r="B444" s="214"/>
      <c r="C444" s="214"/>
      <c r="D444" s="214"/>
      <c r="E444" s="214"/>
      <c r="F444" s="214"/>
      <c r="G444" s="214"/>
      <c r="H444" s="214"/>
      <c r="I444" s="214"/>
      <c r="J444" s="214"/>
      <c r="K444" s="214"/>
      <c r="L444" s="214"/>
      <c r="M444" s="214"/>
      <c r="N444" s="214"/>
      <c r="O444" s="214"/>
      <c r="P444" s="214"/>
      <c r="Q444" s="214"/>
      <c r="R444" s="214"/>
      <c r="S444" s="214"/>
      <c r="T444" s="214"/>
      <c r="U444" s="214"/>
      <c r="V444" s="214"/>
      <c r="W444" s="214"/>
      <c r="X444" s="214"/>
      <c r="Y444" s="214"/>
      <c r="Z444" s="214"/>
      <c r="AA444" s="214"/>
      <c r="AB444" s="214"/>
      <c r="AC444" s="214"/>
      <c r="AD444" s="214"/>
      <c r="AE444" s="214"/>
      <c r="AF444" s="214"/>
      <c r="AG444" s="214"/>
      <c r="AH444" s="214"/>
      <c r="AI444" s="214"/>
      <c r="AJ444" s="214"/>
      <c r="AK444" s="214"/>
      <c r="AL444" s="214"/>
      <c r="AM444" s="214"/>
      <c r="AN444" s="214"/>
      <c r="AO444" s="214"/>
      <c r="AP444" s="214"/>
      <c r="AQ444" s="214"/>
      <c r="AR444" s="214"/>
      <c r="AS444" s="214"/>
      <c r="AT444" s="214"/>
      <c r="AU444" s="214"/>
      <c r="AV444" s="214"/>
      <c r="AW444" s="214"/>
      <c r="AX444" s="214"/>
      <c r="AY444" s="214"/>
      <c r="AZ444" s="214"/>
      <c r="BA444" s="214"/>
      <c r="BB444" s="214"/>
      <c r="BC444" s="214"/>
      <c r="BD444" s="214"/>
      <c r="BE444" s="214"/>
      <c r="BF444" s="214"/>
      <c r="BG444" s="214"/>
      <c r="BH444" s="214"/>
      <c r="BI444" s="214"/>
      <c r="BJ444" s="214"/>
      <c r="BK444" s="214"/>
      <c r="BL444" s="214"/>
      <c r="BM444" s="214"/>
      <c r="BN444" s="214"/>
      <c r="BO444" s="214"/>
      <c r="BP444" s="214"/>
      <c r="BQ444" s="214"/>
      <c r="BR444" s="214"/>
      <c r="BS444" s="214"/>
      <c r="BT444" s="214"/>
      <c r="BU444" s="214"/>
      <c r="BV444" s="214"/>
      <c r="BW444" s="214"/>
      <c r="BX444" s="214"/>
      <c r="BY444" s="214"/>
      <c r="BZ444" s="214"/>
      <c r="CA444" s="214"/>
      <c r="CB444" s="214"/>
      <c r="CC444" s="214"/>
      <c r="CD444" s="214"/>
      <c r="CE444" s="214"/>
      <c r="CF444" s="214"/>
      <c r="CG444" s="214"/>
      <c r="CH444" s="214"/>
      <c r="CI444" s="214"/>
      <c r="CJ444" s="214"/>
      <c r="CK444" s="214"/>
      <c r="CL444" s="214"/>
      <c r="CM444" s="214"/>
      <c r="CN444" s="214"/>
      <c r="CO444" s="214"/>
      <c r="CP444" s="214"/>
      <c r="CQ444" s="214"/>
      <c r="CR444" s="214"/>
      <c r="CS444" s="214"/>
      <c r="CT444" s="214"/>
      <c r="CU444" s="214"/>
      <c r="CV444" s="214"/>
      <c r="CW444" s="214"/>
      <c r="CX444" s="214"/>
      <c r="CY444" s="214"/>
      <c r="CZ444" s="214"/>
      <c r="DA444" s="214"/>
      <c r="DB444" s="214"/>
      <c r="DC444" s="214"/>
      <c r="DD444" s="214"/>
      <c r="DE444" s="214"/>
      <c r="DF444" s="214"/>
      <c r="DG444" s="214"/>
      <c r="DH444" s="214"/>
      <c r="DI444" s="214"/>
      <c r="DJ444" s="214"/>
      <c r="DK444" s="214"/>
      <c r="DL444" s="214"/>
      <c r="DM444" s="214"/>
      <c r="DN444" s="214"/>
      <c r="DO444" s="214"/>
      <c r="DP444" s="214"/>
      <c r="DQ444" s="214"/>
      <c r="DR444" s="214"/>
      <c r="DS444" s="214"/>
      <c r="DT444" s="214"/>
      <c r="DU444" s="214"/>
      <c r="DV444" s="214"/>
      <c r="DW444" s="214"/>
      <c r="DX444" s="214"/>
      <c r="DY444" s="214"/>
      <c r="DZ444" s="214"/>
      <c r="EA444" s="214"/>
      <c r="EB444" s="214"/>
      <c r="EC444" s="214"/>
      <c r="ED444" s="214"/>
      <c r="EE444" s="214"/>
      <c r="EF444" s="214"/>
      <c r="EG444" s="214"/>
      <c r="EH444" s="214"/>
      <c r="EI444" s="214"/>
      <c r="EJ444" s="214"/>
      <c r="EK444" s="214"/>
      <c r="EL444" s="214"/>
      <c r="EM444" s="214"/>
      <c r="EN444" s="214"/>
      <c r="EO444" s="214"/>
      <c r="EP444" s="214"/>
      <c r="EQ444" s="214"/>
      <c r="ER444" s="214"/>
      <c r="ES444" s="214"/>
      <c r="ET444" s="214"/>
      <c r="EU444" s="214"/>
      <c r="EV444" s="214"/>
      <c r="EW444" s="214"/>
      <c r="EX444" s="214"/>
      <c r="EY444" s="214"/>
      <c r="EZ444" s="214"/>
      <c r="FA444" s="214"/>
      <c r="FB444" s="214"/>
      <c r="FC444" s="214"/>
      <c r="FD444" s="214"/>
      <c r="FE444" s="214"/>
      <c r="FF444" s="214"/>
      <c r="FG444" s="214"/>
      <c r="FH444" s="214"/>
      <c r="FI444" s="214"/>
      <c r="FJ444" s="214"/>
      <c r="FK444" s="214"/>
      <c r="FL444" s="214"/>
      <c r="FM444" s="214"/>
    </row>
    <row r="445" spans="2:169" x14ac:dyDescent="0.25">
      <c r="B445" s="214"/>
      <c r="C445" s="214"/>
      <c r="D445" s="214"/>
      <c r="E445" s="214"/>
      <c r="F445" s="214"/>
      <c r="G445" s="214"/>
      <c r="H445" s="214"/>
      <c r="I445" s="214"/>
      <c r="J445" s="214"/>
      <c r="K445" s="214"/>
      <c r="L445" s="214"/>
      <c r="M445" s="214"/>
      <c r="N445" s="214"/>
      <c r="O445" s="214"/>
      <c r="P445" s="214"/>
      <c r="Q445" s="214"/>
      <c r="R445" s="214"/>
      <c r="S445" s="214"/>
      <c r="T445" s="214"/>
      <c r="U445" s="214"/>
      <c r="V445" s="214"/>
      <c r="W445" s="214"/>
      <c r="X445" s="214"/>
      <c r="Y445" s="214"/>
      <c r="Z445" s="214"/>
      <c r="AA445" s="214"/>
      <c r="AB445" s="214"/>
      <c r="AC445" s="214"/>
      <c r="AD445" s="214"/>
      <c r="AE445" s="214"/>
      <c r="AF445" s="214"/>
      <c r="AG445" s="214"/>
      <c r="AH445" s="214"/>
      <c r="AI445" s="214"/>
      <c r="AJ445" s="214"/>
      <c r="AK445" s="214"/>
      <c r="AL445" s="214"/>
      <c r="AM445" s="214"/>
      <c r="AN445" s="214"/>
      <c r="AO445" s="214"/>
      <c r="AP445" s="214"/>
      <c r="AQ445" s="214"/>
      <c r="AR445" s="214"/>
      <c r="AS445" s="214"/>
      <c r="AT445" s="214"/>
      <c r="AU445" s="214"/>
      <c r="AV445" s="214"/>
      <c r="AW445" s="214"/>
      <c r="AX445" s="214"/>
      <c r="AY445" s="214"/>
      <c r="AZ445" s="214"/>
      <c r="BA445" s="214"/>
      <c r="BB445" s="214"/>
      <c r="BC445" s="214"/>
      <c r="BD445" s="214"/>
      <c r="BE445" s="214"/>
      <c r="BF445" s="214"/>
      <c r="BG445" s="214"/>
      <c r="BH445" s="214"/>
      <c r="BI445" s="214"/>
      <c r="BJ445" s="214"/>
      <c r="BK445" s="214"/>
      <c r="BL445" s="214"/>
      <c r="BM445" s="214"/>
      <c r="BN445" s="214"/>
      <c r="BO445" s="214"/>
      <c r="BP445" s="214"/>
      <c r="BQ445" s="214"/>
      <c r="BR445" s="214"/>
      <c r="BS445" s="214"/>
      <c r="BT445" s="214"/>
      <c r="BU445" s="214"/>
      <c r="BV445" s="214"/>
      <c r="BW445" s="214"/>
      <c r="BX445" s="214"/>
      <c r="BY445" s="214"/>
      <c r="BZ445" s="214"/>
      <c r="CA445" s="214"/>
      <c r="CB445" s="214"/>
      <c r="CC445" s="214"/>
      <c r="CD445" s="214"/>
      <c r="CE445" s="214"/>
      <c r="CF445" s="214"/>
      <c r="CG445" s="214"/>
      <c r="CH445" s="214"/>
      <c r="CI445" s="214"/>
      <c r="CJ445" s="214"/>
      <c r="CK445" s="214"/>
      <c r="CL445" s="214"/>
      <c r="CM445" s="214"/>
      <c r="CN445" s="214"/>
      <c r="CO445" s="214"/>
      <c r="CP445" s="214"/>
      <c r="CQ445" s="214"/>
      <c r="CR445" s="214"/>
      <c r="CS445" s="214"/>
      <c r="CT445" s="214"/>
      <c r="CU445" s="214"/>
      <c r="CV445" s="214"/>
      <c r="CW445" s="214"/>
      <c r="CX445" s="214"/>
      <c r="CY445" s="214"/>
      <c r="CZ445" s="214"/>
      <c r="DA445" s="214"/>
      <c r="DB445" s="214"/>
      <c r="DC445" s="214"/>
      <c r="DD445" s="214"/>
      <c r="DE445" s="214"/>
      <c r="DF445" s="214"/>
      <c r="DG445" s="214"/>
      <c r="DH445" s="214"/>
      <c r="DI445" s="214"/>
      <c r="DJ445" s="214"/>
      <c r="DK445" s="214"/>
      <c r="DL445" s="214"/>
      <c r="DM445" s="214"/>
      <c r="DN445" s="214"/>
      <c r="DO445" s="214"/>
      <c r="DP445" s="214"/>
      <c r="DQ445" s="214"/>
      <c r="DR445" s="214"/>
      <c r="DS445" s="214"/>
      <c r="DT445" s="214"/>
      <c r="DU445" s="214"/>
      <c r="DV445" s="214"/>
      <c r="DW445" s="214"/>
      <c r="DX445" s="214"/>
      <c r="DY445" s="214"/>
      <c r="DZ445" s="214"/>
      <c r="EA445" s="214"/>
      <c r="EB445" s="214"/>
      <c r="EC445" s="214"/>
      <c r="ED445" s="214"/>
      <c r="EE445" s="214"/>
      <c r="EF445" s="214"/>
      <c r="EG445" s="214"/>
      <c r="EH445" s="214"/>
      <c r="EI445" s="214"/>
      <c r="EJ445" s="214"/>
      <c r="EK445" s="214"/>
      <c r="EL445" s="214"/>
      <c r="EM445" s="214"/>
      <c r="EN445" s="214"/>
      <c r="EO445" s="214"/>
      <c r="EP445" s="214"/>
      <c r="EQ445" s="214"/>
      <c r="ER445" s="214"/>
      <c r="ES445" s="214"/>
      <c r="ET445" s="214"/>
      <c r="EU445" s="214"/>
      <c r="EV445" s="214"/>
      <c r="EW445" s="214"/>
      <c r="EX445" s="214"/>
      <c r="EY445" s="214"/>
      <c r="EZ445" s="214"/>
      <c r="FA445" s="214"/>
      <c r="FB445" s="214"/>
      <c r="FC445" s="214"/>
      <c r="FD445" s="214"/>
      <c r="FE445" s="214"/>
      <c r="FF445" s="214"/>
      <c r="FG445" s="214"/>
      <c r="FH445" s="214"/>
      <c r="FI445" s="214"/>
      <c r="FJ445" s="214"/>
      <c r="FK445" s="214"/>
      <c r="FL445" s="214"/>
      <c r="FM445" s="214"/>
    </row>
    <row r="446" spans="2:169" x14ac:dyDescent="0.25">
      <c r="B446" s="214"/>
      <c r="C446" s="214"/>
      <c r="D446" s="214"/>
      <c r="E446" s="214"/>
      <c r="F446" s="214"/>
      <c r="G446" s="214"/>
      <c r="H446" s="214"/>
      <c r="I446" s="214"/>
      <c r="J446" s="214"/>
      <c r="K446" s="214"/>
      <c r="L446" s="214"/>
      <c r="M446" s="214"/>
      <c r="N446" s="214"/>
      <c r="O446" s="214"/>
      <c r="P446" s="214"/>
      <c r="Q446" s="214"/>
      <c r="R446" s="214"/>
      <c r="S446" s="214"/>
      <c r="T446" s="214"/>
      <c r="U446" s="214"/>
      <c r="V446" s="214"/>
      <c r="W446" s="214"/>
      <c r="X446" s="214"/>
      <c r="Y446" s="214"/>
      <c r="Z446" s="214"/>
      <c r="AA446" s="214"/>
      <c r="AB446" s="214"/>
      <c r="AC446" s="214"/>
      <c r="AD446" s="214"/>
      <c r="AE446" s="214"/>
      <c r="AF446" s="214"/>
      <c r="AG446" s="214"/>
      <c r="AH446" s="214"/>
      <c r="AI446" s="214"/>
      <c r="AJ446" s="214"/>
      <c r="AK446" s="214"/>
      <c r="AL446" s="214"/>
      <c r="AM446" s="214"/>
      <c r="AN446" s="214"/>
      <c r="AO446" s="214"/>
      <c r="AP446" s="214"/>
      <c r="AQ446" s="214"/>
      <c r="AR446" s="214"/>
      <c r="AS446" s="214"/>
      <c r="AT446" s="214"/>
      <c r="AU446" s="214"/>
      <c r="AV446" s="214"/>
      <c r="AW446" s="214"/>
      <c r="AX446" s="214"/>
      <c r="AY446" s="214"/>
      <c r="AZ446" s="214"/>
      <c r="BA446" s="214"/>
      <c r="BB446" s="214"/>
      <c r="BC446" s="214"/>
      <c r="BD446" s="214"/>
      <c r="BE446" s="214"/>
      <c r="BF446" s="214"/>
      <c r="BG446" s="214"/>
      <c r="BH446" s="214"/>
      <c r="BI446" s="214"/>
      <c r="BJ446" s="214"/>
      <c r="BK446" s="214"/>
      <c r="BL446" s="214"/>
      <c r="BM446" s="214"/>
      <c r="BN446" s="214"/>
      <c r="BO446" s="214"/>
      <c r="BP446" s="214"/>
      <c r="BQ446" s="214"/>
      <c r="BR446" s="214"/>
      <c r="BS446" s="214"/>
      <c r="BT446" s="214"/>
      <c r="BU446" s="214"/>
      <c r="BV446" s="214"/>
      <c r="BW446" s="214"/>
      <c r="BX446" s="214"/>
      <c r="BY446" s="214"/>
      <c r="BZ446" s="214"/>
      <c r="CA446" s="214"/>
      <c r="CB446" s="214"/>
      <c r="CC446" s="214"/>
      <c r="CD446" s="214"/>
      <c r="CE446" s="214"/>
      <c r="CF446" s="214"/>
      <c r="CG446" s="214"/>
      <c r="CH446" s="214"/>
      <c r="CI446" s="214"/>
      <c r="CJ446" s="214"/>
      <c r="CK446" s="214"/>
      <c r="CL446" s="214"/>
      <c r="CM446" s="214"/>
      <c r="CN446" s="214"/>
      <c r="CO446" s="214"/>
      <c r="CP446" s="214"/>
      <c r="CQ446" s="214"/>
      <c r="CR446" s="214"/>
      <c r="CS446" s="214"/>
      <c r="CT446" s="214"/>
      <c r="CU446" s="214"/>
      <c r="CV446" s="214"/>
      <c r="CW446" s="214"/>
      <c r="CX446" s="214"/>
      <c r="CY446" s="214"/>
      <c r="CZ446" s="214"/>
      <c r="DA446" s="214"/>
      <c r="DB446" s="214"/>
      <c r="DC446" s="214"/>
      <c r="DD446" s="214"/>
      <c r="DE446" s="214"/>
      <c r="DF446" s="214"/>
      <c r="DG446" s="214"/>
      <c r="DH446" s="214"/>
      <c r="DI446" s="214"/>
      <c r="DJ446" s="214"/>
      <c r="DK446" s="214"/>
      <c r="DL446" s="214"/>
      <c r="DM446" s="214"/>
      <c r="DN446" s="214"/>
      <c r="DO446" s="214"/>
      <c r="DP446" s="214"/>
      <c r="DQ446" s="214"/>
      <c r="DR446" s="214"/>
      <c r="DS446" s="214"/>
      <c r="DT446" s="214"/>
      <c r="DU446" s="214"/>
      <c r="DV446" s="214"/>
      <c r="DW446" s="214"/>
      <c r="DX446" s="214"/>
      <c r="DY446" s="214"/>
      <c r="DZ446" s="214"/>
      <c r="EA446" s="214"/>
      <c r="EB446" s="214"/>
      <c r="EC446" s="214"/>
      <c r="ED446" s="214"/>
      <c r="EE446" s="214"/>
      <c r="EF446" s="214"/>
      <c r="EG446" s="214"/>
      <c r="EH446" s="214"/>
      <c r="EI446" s="214"/>
      <c r="EJ446" s="214"/>
      <c r="EK446" s="214"/>
      <c r="EL446" s="214"/>
      <c r="EM446" s="214"/>
      <c r="EN446" s="214"/>
      <c r="EO446" s="214"/>
      <c r="EP446" s="214"/>
      <c r="EQ446" s="214"/>
      <c r="ER446" s="214"/>
      <c r="ES446" s="214"/>
      <c r="ET446" s="214"/>
      <c r="EU446" s="214"/>
      <c r="EV446" s="214"/>
      <c r="EW446" s="214"/>
      <c r="EX446" s="214"/>
      <c r="EY446" s="214"/>
      <c r="EZ446" s="214"/>
      <c r="FA446" s="214"/>
      <c r="FB446" s="214"/>
      <c r="FC446" s="214"/>
      <c r="FD446" s="214"/>
      <c r="FE446" s="214"/>
      <c r="FF446" s="214"/>
      <c r="FG446" s="214"/>
      <c r="FH446" s="214"/>
      <c r="FI446" s="214"/>
      <c r="FJ446" s="214"/>
      <c r="FK446" s="214"/>
      <c r="FL446" s="214"/>
      <c r="FM446" s="214"/>
    </row>
    <row r="447" spans="2:169" x14ac:dyDescent="0.25">
      <c r="B447" s="214"/>
      <c r="C447" s="214"/>
      <c r="D447" s="214"/>
      <c r="E447" s="214"/>
      <c r="F447" s="214"/>
      <c r="G447" s="214"/>
      <c r="H447" s="214"/>
      <c r="I447" s="214"/>
      <c r="J447" s="214"/>
      <c r="K447" s="214"/>
      <c r="L447" s="214"/>
      <c r="M447" s="214"/>
      <c r="N447" s="214"/>
      <c r="O447" s="214"/>
      <c r="P447" s="214"/>
      <c r="Q447" s="214"/>
      <c r="R447" s="214"/>
      <c r="S447" s="214"/>
      <c r="T447" s="214"/>
      <c r="U447" s="214"/>
      <c r="V447" s="214"/>
      <c r="W447" s="214"/>
      <c r="X447" s="214"/>
      <c r="Y447" s="214"/>
      <c r="Z447" s="214"/>
      <c r="AA447" s="214"/>
      <c r="AB447" s="214"/>
      <c r="AC447" s="214"/>
      <c r="AD447" s="214"/>
      <c r="AE447" s="214"/>
      <c r="AF447" s="214"/>
      <c r="AG447" s="214"/>
      <c r="AH447" s="214"/>
      <c r="AI447" s="214"/>
      <c r="AJ447" s="214"/>
      <c r="AK447" s="214"/>
      <c r="AL447" s="214"/>
      <c r="AM447" s="214"/>
      <c r="AN447" s="214"/>
      <c r="AO447" s="214"/>
      <c r="AP447" s="214"/>
      <c r="AQ447" s="214"/>
      <c r="AR447" s="214"/>
      <c r="AS447" s="214"/>
      <c r="AT447" s="214"/>
      <c r="AU447" s="214"/>
      <c r="AV447" s="214"/>
      <c r="AW447" s="214"/>
      <c r="AX447" s="214"/>
      <c r="AY447" s="214"/>
      <c r="AZ447" s="214"/>
      <c r="BA447" s="214"/>
      <c r="BB447" s="214"/>
      <c r="BC447" s="214"/>
      <c r="BD447" s="214"/>
      <c r="BE447" s="214"/>
      <c r="BF447" s="214"/>
      <c r="BG447" s="214"/>
      <c r="BH447" s="214"/>
      <c r="BI447" s="214"/>
      <c r="BJ447" s="214"/>
      <c r="BK447" s="214"/>
      <c r="BL447" s="214"/>
      <c r="BM447" s="214"/>
      <c r="BN447" s="214"/>
      <c r="BO447" s="214"/>
      <c r="BP447" s="214"/>
      <c r="BQ447" s="214"/>
      <c r="BR447" s="214"/>
      <c r="BS447" s="214"/>
      <c r="BT447" s="214"/>
      <c r="BU447" s="214"/>
      <c r="BV447" s="214"/>
      <c r="BW447" s="214"/>
      <c r="BX447" s="214"/>
      <c r="BY447" s="214"/>
      <c r="BZ447" s="214"/>
      <c r="CA447" s="214"/>
      <c r="CB447" s="214"/>
      <c r="CC447" s="214"/>
      <c r="CD447" s="214"/>
      <c r="CE447" s="214"/>
      <c r="CF447" s="214"/>
      <c r="CG447" s="214"/>
      <c r="CH447" s="214"/>
      <c r="CI447" s="214"/>
      <c r="CJ447" s="214"/>
      <c r="CK447" s="214"/>
      <c r="CL447" s="214"/>
      <c r="CM447" s="214"/>
      <c r="CN447" s="214"/>
      <c r="CO447" s="214"/>
      <c r="CP447" s="214"/>
      <c r="CQ447" s="214"/>
      <c r="CR447" s="214"/>
      <c r="CS447" s="214"/>
      <c r="CT447" s="214"/>
      <c r="CU447" s="214"/>
      <c r="CV447" s="214"/>
      <c r="CW447" s="214"/>
      <c r="CX447" s="214"/>
      <c r="CY447" s="214"/>
      <c r="CZ447" s="214"/>
      <c r="DA447" s="214"/>
      <c r="DB447" s="214"/>
      <c r="DC447" s="214"/>
      <c r="DD447" s="214"/>
      <c r="DE447" s="214"/>
      <c r="DF447" s="214"/>
      <c r="DG447" s="214"/>
      <c r="DH447" s="214"/>
      <c r="DI447" s="214"/>
      <c r="DJ447" s="214"/>
      <c r="DK447" s="214"/>
      <c r="DL447" s="214"/>
      <c r="DM447" s="214"/>
      <c r="DN447" s="214"/>
      <c r="DO447" s="214"/>
      <c r="DP447" s="214"/>
      <c r="DQ447" s="214"/>
      <c r="DR447" s="214"/>
      <c r="DS447" s="214"/>
      <c r="DT447" s="214"/>
      <c r="DU447" s="214"/>
      <c r="DV447" s="214"/>
      <c r="DW447" s="214"/>
      <c r="DX447" s="214"/>
      <c r="DY447" s="214"/>
      <c r="DZ447" s="214"/>
      <c r="EA447" s="214"/>
      <c r="EB447" s="214"/>
      <c r="EC447" s="214"/>
      <c r="ED447" s="214"/>
      <c r="EE447" s="214"/>
      <c r="EF447" s="214"/>
      <c r="EG447" s="214"/>
      <c r="EH447" s="214"/>
      <c r="EI447" s="214"/>
      <c r="EJ447" s="214"/>
      <c r="EK447" s="214"/>
      <c r="EL447" s="214"/>
      <c r="EM447" s="214"/>
      <c r="EN447" s="214"/>
      <c r="EO447" s="214"/>
      <c r="EP447" s="214"/>
      <c r="EQ447" s="214"/>
      <c r="ER447" s="214"/>
      <c r="ES447" s="214"/>
      <c r="ET447" s="214"/>
      <c r="EU447" s="214"/>
      <c r="EV447" s="214"/>
      <c r="EW447" s="214"/>
      <c r="EX447" s="214"/>
      <c r="EY447" s="214"/>
      <c r="EZ447" s="214"/>
      <c r="FA447" s="214"/>
      <c r="FB447" s="214"/>
      <c r="FC447" s="214"/>
      <c r="FD447" s="214"/>
      <c r="FE447" s="214"/>
      <c r="FF447" s="214"/>
      <c r="FG447" s="214"/>
      <c r="FH447" s="214"/>
      <c r="FI447" s="214"/>
      <c r="FJ447" s="214"/>
      <c r="FK447" s="214"/>
      <c r="FL447" s="214"/>
      <c r="FM447" s="214"/>
    </row>
    <row r="448" spans="2:169" x14ac:dyDescent="0.25">
      <c r="B448" s="214"/>
      <c r="C448" s="214"/>
      <c r="D448" s="214"/>
      <c r="E448" s="214"/>
      <c r="F448" s="214"/>
      <c r="G448" s="214"/>
      <c r="H448" s="214"/>
      <c r="I448" s="214"/>
      <c r="J448" s="214"/>
      <c r="K448" s="214"/>
      <c r="L448" s="214"/>
      <c r="M448" s="214"/>
      <c r="N448" s="214"/>
      <c r="O448" s="214"/>
      <c r="P448" s="214"/>
      <c r="Q448" s="214"/>
      <c r="R448" s="214"/>
      <c r="S448" s="214"/>
      <c r="T448" s="214"/>
      <c r="U448" s="214"/>
      <c r="V448" s="214"/>
      <c r="W448" s="214"/>
      <c r="X448" s="214"/>
      <c r="Y448" s="214"/>
      <c r="Z448" s="214"/>
      <c r="AA448" s="214"/>
      <c r="AB448" s="214"/>
      <c r="AC448" s="214"/>
      <c r="AD448" s="214"/>
      <c r="AE448" s="214"/>
      <c r="AF448" s="214"/>
      <c r="AG448" s="214"/>
      <c r="AH448" s="214"/>
      <c r="AI448" s="214"/>
      <c r="AJ448" s="214"/>
      <c r="AK448" s="214"/>
      <c r="AL448" s="214"/>
      <c r="AM448" s="214"/>
      <c r="AN448" s="214"/>
      <c r="AO448" s="214"/>
      <c r="AP448" s="214"/>
      <c r="AQ448" s="214"/>
      <c r="AR448" s="214"/>
      <c r="AS448" s="214"/>
      <c r="AT448" s="214"/>
      <c r="AU448" s="214"/>
      <c r="AV448" s="214"/>
      <c r="AW448" s="214"/>
      <c r="AX448" s="214"/>
      <c r="AY448" s="214"/>
      <c r="AZ448" s="214"/>
      <c r="BA448" s="214"/>
      <c r="BB448" s="214"/>
      <c r="BC448" s="214"/>
      <c r="BD448" s="214"/>
      <c r="BE448" s="214"/>
      <c r="BF448" s="214"/>
      <c r="BG448" s="214"/>
      <c r="BH448" s="214"/>
      <c r="BI448" s="214"/>
      <c r="BJ448" s="214"/>
      <c r="BK448" s="214"/>
      <c r="BL448" s="214"/>
      <c r="BM448" s="214"/>
      <c r="BN448" s="214"/>
      <c r="BO448" s="214"/>
      <c r="BP448" s="214"/>
      <c r="BQ448" s="214"/>
      <c r="BR448" s="214"/>
      <c r="BS448" s="214"/>
      <c r="BT448" s="214"/>
      <c r="BU448" s="214"/>
      <c r="BV448" s="214"/>
      <c r="BW448" s="214"/>
      <c r="BX448" s="214"/>
      <c r="BY448" s="214"/>
      <c r="BZ448" s="214"/>
      <c r="CA448" s="214"/>
      <c r="CB448" s="214"/>
      <c r="CC448" s="214"/>
      <c r="CD448" s="214"/>
      <c r="CE448" s="214"/>
      <c r="CF448" s="214"/>
      <c r="CG448" s="214"/>
      <c r="CH448" s="214"/>
      <c r="CI448" s="214"/>
      <c r="CJ448" s="214"/>
      <c r="CK448" s="214"/>
      <c r="CL448" s="214"/>
      <c r="CM448" s="214"/>
      <c r="CN448" s="214"/>
      <c r="CO448" s="214"/>
      <c r="CP448" s="214"/>
      <c r="CQ448" s="214"/>
      <c r="CR448" s="214"/>
      <c r="CS448" s="214"/>
      <c r="CT448" s="214"/>
      <c r="CU448" s="214"/>
      <c r="CV448" s="214"/>
      <c r="CW448" s="214"/>
      <c r="CX448" s="214"/>
      <c r="CY448" s="214"/>
      <c r="CZ448" s="214"/>
      <c r="DA448" s="214"/>
      <c r="DB448" s="214"/>
      <c r="DC448" s="214"/>
      <c r="DD448" s="214"/>
      <c r="DE448" s="214"/>
      <c r="DF448" s="214"/>
      <c r="DG448" s="214"/>
      <c r="DH448" s="214"/>
      <c r="DI448" s="214"/>
      <c r="DJ448" s="214"/>
      <c r="DK448" s="214"/>
      <c r="DL448" s="214"/>
      <c r="DM448" s="214"/>
      <c r="DN448" s="214"/>
      <c r="DO448" s="214"/>
      <c r="DP448" s="214"/>
      <c r="DQ448" s="214"/>
      <c r="DR448" s="214"/>
      <c r="DS448" s="214"/>
      <c r="DT448" s="214"/>
      <c r="DU448" s="214"/>
      <c r="DV448" s="214"/>
      <c r="DW448" s="214"/>
      <c r="DX448" s="214"/>
      <c r="DY448" s="214"/>
      <c r="DZ448" s="214"/>
      <c r="EA448" s="214"/>
      <c r="EB448" s="214"/>
      <c r="EC448" s="214"/>
      <c r="ED448" s="214"/>
      <c r="EE448" s="214"/>
      <c r="EF448" s="214"/>
      <c r="EG448" s="214"/>
      <c r="EH448" s="214"/>
      <c r="EI448" s="214"/>
      <c r="EJ448" s="214"/>
      <c r="EK448" s="214"/>
      <c r="EL448" s="214"/>
      <c r="EM448" s="214"/>
      <c r="EN448" s="214"/>
      <c r="EO448" s="214"/>
      <c r="EP448" s="214"/>
      <c r="EQ448" s="214"/>
      <c r="ER448" s="214"/>
      <c r="ES448" s="214"/>
      <c r="ET448" s="214"/>
      <c r="EU448" s="214"/>
      <c r="EV448" s="214"/>
      <c r="EW448" s="214"/>
      <c r="EX448" s="214"/>
      <c r="EY448" s="214"/>
      <c r="EZ448" s="214"/>
      <c r="FA448" s="214"/>
      <c r="FB448" s="214"/>
      <c r="FC448" s="214"/>
      <c r="FD448" s="214"/>
      <c r="FE448" s="214"/>
      <c r="FF448" s="214"/>
      <c r="FG448" s="214"/>
      <c r="FH448" s="214"/>
      <c r="FI448" s="214"/>
      <c r="FJ448" s="214"/>
      <c r="FK448" s="214"/>
      <c r="FL448" s="214"/>
      <c r="FM448" s="214"/>
    </row>
    <row r="449" spans="2:169" x14ac:dyDescent="0.25">
      <c r="B449" s="214"/>
      <c r="C449" s="214"/>
      <c r="D449" s="214"/>
      <c r="E449" s="214"/>
      <c r="F449" s="214"/>
      <c r="G449" s="214"/>
      <c r="H449" s="214"/>
      <c r="I449" s="214"/>
      <c r="J449" s="214"/>
      <c r="K449" s="214"/>
      <c r="L449" s="214"/>
      <c r="M449" s="214"/>
      <c r="N449" s="214"/>
      <c r="O449" s="214"/>
      <c r="P449" s="214"/>
      <c r="Q449" s="214"/>
      <c r="R449" s="214"/>
      <c r="S449" s="214"/>
      <c r="T449" s="214"/>
      <c r="U449" s="214"/>
      <c r="V449" s="214"/>
      <c r="W449" s="214"/>
      <c r="X449" s="214"/>
      <c r="Y449" s="214"/>
      <c r="Z449" s="214"/>
      <c r="AA449" s="214"/>
      <c r="AB449" s="214"/>
      <c r="AC449" s="214"/>
      <c r="AD449" s="214"/>
      <c r="AE449" s="214"/>
      <c r="AF449" s="214"/>
      <c r="AG449" s="214"/>
      <c r="AH449" s="214"/>
      <c r="AI449" s="214"/>
      <c r="AJ449" s="214"/>
      <c r="AK449" s="214"/>
      <c r="AL449" s="214"/>
      <c r="AM449" s="214"/>
      <c r="AN449" s="214"/>
      <c r="AO449" s="214"/>
      <c r="AP449" s="214"/>
      <c r="AQ449" s="214"/>
      <c r="AR449" s="214"/>
      <c r="AS449" s="214"/>
      <c r="AT449" s="214"/>
      <c r="AU449" s="214"/>
      <c r="AV449" s="214"/>
      <c r="AW449" s="214"/>
      <c r="AX449" s="214"/>
      <c r="AY449" s="214"/>
      <c r="AZ449" s="214"/>
      <c r="BA449" s="214"/>
      <c r="BB449" s="214"/>
      <c r="BC449" s="214"/>
      <c r="BD449" s="214"/>
      <c r="BE449" s="214"/>
      <c r="BF449" s="214"/>
      <c r="BG449" s="214"/>
      <c r="BH449" s="214"/>
      <c r="BI449" s="214"/>
      <c r="BJ449" s="214"/>
      <c r="BK449" s="214"/>
      <c r="BL449" s="214"/>
      <c r="BM449" s="214"/>
      <c r="BN449" s="214"/>
      <c r="BO449" s="214"/>
      <c r="BP449" s="214"/>
      <c r="BQ449" s="214"/>
      <c r="BR449" s="214"/>
      <c r="BS449" s="214"/>
      <c r="BT449" s="214"/>
      <c r="BU449" s="214"/>
      <c r="BV449" s="214"/>
      <c r="BW449" s="214"/>
      <c r="BX449" s="214"/>
      <c r="BY449" s="214"/>
      <c r="BZ449" s="214"/>
      <c r="CA449" s="214"/>
      <c r="CB449" s="214"/>
      <c r="CC449" s="214"/>
      <c r="CD449" s="214"/>
      <c r="CE449" s="214"/>
      <c r="CF449" s="214"/>
      <c r="CG449" s="214"/>
      <c r="CH449" s="214"/>
      <c r="CI449" s="214"/>
      <c r="CJ449" s="214"/>
      <c r="CK449" s="214"/>
      <c r="CL449" s="214"/>
      <c r="CM449" s="214"/>
      <c r="CN449" s="214"/>
      <c r="CO449" s="214"/>
      <c r="CP449" s="214"/>
      <c r="CQ449" s="214"/>
      <c r="CR449" s="214"/>
      <c r="CS449" s="214"/>
      <c r="CT449" s="214"/>
      <c r="CU449" s="214"/>
      <c r="CV449" s="214"/>
      <c r="CW449" s="214"/>
      <c r="CX449" s="214"/>
      <c r="CY449" s="214"/>
      <c r="CZ449" s="214"/>
      <c r="DA449" s="214"/>
      <c r="DB449" s="214"/>
      <c r="DC449" s="214"/>
      <c r="DD449" s="214"/>
      <c r="DE449" s="214"/>
      <c r="DF449" s="214"/>
      <c r="DG449" s="214"/>
      <c r="DH449" s="214"/>
      <c r="DI449" s="214"/>
      <c r="DJ449" s="214"/>
      <c r="DK449" s="214"/>
      <c r="DL449" s="214"/>
      <c r="DM449" s="214"/>
      <c r="DN449" s="214"/>
      <c r="DO449" s="214"/>
      <c r="DP449" s="214"/>
      <c r="DQ449" s="214"/>
      <c r="DR449" s="214"/>
      <c r="DS449" s="214"/>
      <c r="DT449" s="214"/>
      <c r="DU449" s="214"/>
      <c r="DV449" s="214"/>
      <c r="DW449" s="214"/>
      <c r="DX449" s="214"/>
      <c r="DY449" s="214"/>
      <c r="DZ449" s="214"/>
      <c r="EA449" s="214"/>
      <c r="EB449" s="214"/>
      <c r="EC449" s="214"/>
      <c r="ED449" s="214"/>
      <c r="EE449" s="214"/>
      <c r="EF449" s="214"/>
      <c r="EG449" s="214"/>
      <c r="EH449" s="214"/>
      <c r="EI449" s="214"/>
      <c r="EJ449" s="214"/>
      <c r="EK449" s="214"/>
      <c r="EL449" s="214"/>
      <c r="EM449" s="214"/>
      <c r="EN449" s="214"/>
      <c r="EO449" s="214"/>
      <c r="EP449" s="214"/>
      <c r="EQ449" s="214"/>
      <c r="ER449" s="214"/>
      <c r="ES449" s="214"/>
      <c r="ET449" s="214"/>
      <c r="EU449" s="214"/>
      <c r="EV449" s="214"/>
      <c r="EW449" s="214"/>
      <c r="EX449" s="214"/>
      <c r="EY449" s="214"/>
      <c r="EZ449" s="214"/>
      <c r="FA449" s="214"/>
      <c r="FB449" s="214"/>
      <c r="FC449" s="214"/>
      <c r="FD449" s="214"/>
      <c r="FE449" s="214"/>
      <c r="FF449" s="214"/>
      <c r="FG449" s="214"/>
      <c r="FH449" s="214"/>
      <c r="FI449" s="214"/>
      <c r="FJ449" s="214"/>
      <c r="FK449" s="214"/>
      <c r="FL449" s="214"/>
      <c r="FM449" s="214"/>
    </row>
    <row r="450" spans="2:169" x14ac:dyDescent="0.25">
      <c r="B450" s="214"/>
      <c r="C450" s="214"/>
      <c r="D450" s="214"/>
      <c r="E450" s="214"/>
      <c r="F450" s="214"/>
      <c r="G450" s="214"/>
      <c r="H450" s="214"/>
      <c r="I450" s="214"/>
      <c r="J450" s="214"/>
      <c r="K450" s="214"/>
      <c r="L450" s="214"/>
      <c r="M450" s="214"/>
      <c r="N450" s="214"/>
      <c r="O450" s="214"/>
      <c r="P450" s="214"/>
      <c r="Q450" s="214"/>
      <c r="R450" s="214"/>
      <c r="S450" s="214"/>
      <c r="T450" s="214"/>
      <c r="U450" s="214"/>
      <c r="V450" s="214"/>
      <c r="W450" s="214"/>
      <c r="X450" s="214"/>
      <c r="Y450" s="214"/>
      <c r="Z450" s="214"/>
      <c r="AA450" s="214"/>
      <c r="AB450" s="214"/>
      <c r="AC450" s="214"/>
      <c r="AD450" s="214"/>
      <c r="AE450" s="214"/>
      <c r="AF450" s="214"/>
      <c r="AG450" s="214"/>
      <c r="AH450" s="214"/>
      <c r="AI450" s="214"/>
      <c r="AJ450" s="214"/>
      <c r="AK450" s="214"/>
      <c r="AL450" s="214"/>
      <c r="AM450" s="214"/>
      <c r="AN450" s="214"/>
      <c r="AO450" s="214"/>
      <c r="AP450" s="214"/>
      <c r="AQ450" s="214"/>
      <c r="AR450" s="214"/>
      <c r="AS450" s="214"/>
      <c r="AT450" s="214"/>
      <c r="AU450" s="214"/>
      <c r="AV450" s="214"/>
      <c r="AW450" s="214"/>
      <c r="AX450" s="214"/>
      <c r="AY450" s="214"/>
      <c r="AZ450" s="214"/>
      <c r="BA450" s="214"/>
      <c r="BB450" s="214"/>
      <c r="BC450" s="214"/>
      <c r="BD450" s="214"/>
      <c r="BE450" s="214"/>
      <c r="BF450" s="214"/>
      <c r="BG450" s="214"/>
      <c r="BH450" s="214"/>
      <c r="BI450" s="214"/>
      <c r="BJ450" s="214"/>
      <c r="BK450" s="214"/>
      <c r="BL450" s="214"/>
      <c r="BM450" s="214"/>
      <c r="BN450" s="214"/>
      <c r="BO450" s="214"/>
      <c r="BP450" s="214"/>
      <c r="BQ450" s="214"/>
      <c r="BR450" s="214"/>
      <c r="BS450" s="214"/>
      <c r="BT450" s="214"/>
      <c r="BU450" s="214"/>
      <c r="BV450" s="214"/>
      <c r="BW450" s="214"/>
      <c r="BX450" s="214"/>
      <c r="BY450" s="214"/>
      <c r="BZ450" s="214"/>
      <c r="CA450" s="214"/>
      <c r="CB450" s="214"/>
      <c r="CC450" s="214"/>
      <c r="CD450" s="214"/>
      <c r="CE450" s="214"/>
      <c r="CF450" s="214"/>
      <c r="CG450" s="214"/>
      <c r="CH450" s="214"/>
      <c r="CI450" s="214"/>
      <c r="CJ450" s="214"/>
      <c r="CK450" s="214"/>
      <c r="CL450" s="214"/>
      <c r="CM450" s="214"/>
      <c r="CN450" s="214"/>
      <c r="CO450" s="214"/>
      <c r="CP450" s="214"/>
      <c r="CQ450" s="214"/>
      <c r="CR450" s="214"/>
      <c r="CS450" s="214"/>
      <c r="CT450" s="214"/>
      <c r="CU450" s="214"/>
      <c r="CV450" s="214"/>
      <c r="CW450" s="214"/>
      <c r="CX450" s="214"/>
      <c r="CY450" s="214"/>
      <c r="CZ450" s="214"/>
      <c r="DA450" s="214"/>
      <c r="DB450" s="214"/>
      <c r="DC450" s="214"/>
      <c r="DD450" s="214"/>
      <c r="DE450" s="214"/>
      <c r="DF450" s="214"/>
      <c r="DG450" s="214"/>
      <c r="DH450" s="214"/>
      <c r="DI450" s="214"/>
      <c r="DJ450" s="214"/>
      <c r="DK450" s="214"/>
      <c r="DL450" s="214"/>
      <c r="DM450" s="214"/>
      <c r="DN450" s="214"/>
      <c r="DO450" s="214"/>
      <c r="DP450" s="214"/>
      <c r="DQ450" s="214"/>
      <c r="DR450" s="214"/>
      <c r="DS450" s="214"/>
      <c r="DT450" s="214"/>
      <c r="DU450" s="214"/>
      <c r="DV450" s="214"/>
      <c r="DW450" s="214"/>
      <c r="DX450" s="214"/>
      <c r="DY450" s="214"/>
      <c r="DZ450" s="214"/>
      <c r="EA450" s="214"/>
      <c r="EB450" s="214"/>
      <c r="EC450" s="214"/>
      <c r="ED450" s="214"/>
      <c r="EE450" s="214"/>
      <c r="EF450" s="214"/>
      <c r="EG450" s="214"/>
      <c r="EH450" s="214"/>
      <c r="EI450" s="214"/>
      <c r="EJ450" s="214"/>
      <c r="EK450" s="214"/>
      <c r="EL450" s="214"/>
      <c r="EM450" s="214"/>
      <c r="EN450" s="214"/>
      <c r="EO450" s="214"/>
      <c r="EP450" s="214"/>
      <c r="EQ450" s="214"/>
      <c r="ER450" s="214"/>
      <c r="ES450" s="214"/>
      <c r="ET450" s="214"/>
      <c r="EU450" s="214"/>
      <c r="EV450" s="214"/>
      <c r="EW450" s="214"/>
      <c r="EX450" s="214"/>
      <c r="EY450" s="214"/>
      <c r="EZ450" s="214"/>
      <c r="FA450" s="214"/>
      <c r="FB450" s="214"/>
      <c r="FC450" s="214"/>
      <c r="FD450" s="214"/>
      <c r="FE450" s="214"/>
      <c r="FF450" s="214"/>
      <c r="FG450" s="214"/>
      <c r="FH450" s="214"/>
      <c r="FI450" s="214"/>
      <c r="FJ450" s="214"/>
      <c r="FK450" s="214"/>
      <c r="FL450" s="214"/>
      <c r="FM450" s="214"/>
    </row>
    <row r="451" spans="2:169" x14ac:dyDescent="0.25">
      <c r="B451" s="214"/>
      <c r="C451" s="214"/>
      <c r="D451" s="214"/>
      <c r="E451" s="214"/>
      <c r="F451" s="214"/>
      <c r="G451" s="214"/>
      <c r="H451" s="214"/>
      <c r="I451" s="214"/>
      <c r="J451" s="214"/>
      <c r="K451" s="214"/>
      <c r="L451" s="214"/>
      <c r="M451" s="214"/>
      <c r="N451" s="214"/>
      <c r="O451" s="214"/>
      <c r="P451" s="214"/>
      <c r="Q451" s="214"/>
      <c r="R451" s="214"/>
      <c r="S451" s="214"/>
      <c r="T451" s="214"/>
      <c r="U451" s="214"/>
      <c r="V451" s="214"/>
      <c r="W451" s="214"/>
      <c r="X451" s="214"/>
      <c r="Y451" s="214"/>
      <c r="Z451" s="214"/>
      <c r="AA451" s="214"/>
      <c r="AB451" s="214"/>
      <c r="AC451" s="214"/>
      <c r="AD451" s="214"/>
      <c r="AE451" s="214"/>
      <c r="AF451" s="214"/>
      <c r="AG451" s="214"/>
      <c r="AH451" s="214"/>
      <c r="AI451" s="214"/>
      <c r="AJ451" s="214"/>
      <c r="AK451" s="214"/>
      <c r="AL451" s="214"/>
      <c r="AM451" s="214"/>
      <c r="AN451" s="214"/>
      <c r="AO451" s="214"/>
      <c r="AP451" s="214"/>
      <c r="AQ451" s="214"/>
      <c r="AR451" s="214"/>
      <c r="AS451" s="214"/>
      <c r="AT451" s="214"/>
      <c r="AU451" s="214"/>
      <c r="AV451" s="214"/>
      <c r="AW451" s="214"/>
      <c r="AX451" s="214"/>
      <c r="AY451" s="214"/>
      <c r="AZ451" s="214"/>
      <c r="BA451" s="214"/>
      <c r="BB451" s="214"/>
      <c r="BC451" s="214"/>
      <c r="BD451" s="214"/>
      <c r="BE451" s="214"/>
      <c r="BF451" s="214"/>
      <c r="BG451" s="214"/>
      <c r="BH451" s="214"/>
      <c r="BI451" s="214"/>
      <c r="BJ451" s="214"/>
      <c r="BK451" s="214"/>
      <c r="BL451" s="214"/>
      <c r="BM451" s="214"/>
      <c r="BN451" s="214"/>
      <c r="BO451" s="214"/>
      <c r="BP451" s="214"/>
      <c r="BQ451" s="214"/>
      <c r="BR451" s="214"/>
      <c r="BS451" s="214"/>
      <c r="BT451" s="214"/>
      <c r="BU451" s="214"/>
      <c r="BV451" s="214"/>
      <c r="BW451" s="214"/>
      <c r="BX451" s="214"/>
      <c r="BY451" s="214"/>
      <c r="BZ451" s="214"/>
      <c r="CA451" s="214"/>
      <c r="CB451" s="214"/>
      <c r="CC451" s="214"/>
      <c r="CD451" s="214"/>
      <c r="CE451" s="214"/>
      <c r="CF451" s="214"/>
      <c r="CG451" s="214"/>
      <c r="CH451" s="214"/>
      <c r="CI451" s="214"/>
      <c r="CJ451" s="214"/>
      <c r="CK451" s="214"/>
      <c r="CL451" s="214"/>
      <c r="CM451" s="214"/>
      <c r="CN451" s="214"/>
      <c r="CO451" s="214"/>
      <c r="CP451" s="214"/>
      <c r="CQ451" s="214"/>
      <c r="CR451" s="214"/>
      <c r="CS451" s="214"/>
      <c r="CT451" s="214"/>
      <c r="CU451" s="214"/>
      <c r="CV451" s="214"/>
      <c r="CW451" s="214"/>
      <c r="CX451" s="214"/>
      <c r="CY451" s="214"/>
      <c r="CZ451" s="214"/>
      <c r="DA451" s="214"/>
      <c r="DB451" s="214"/>
      <c r="DC451" s="214"/>
      <c r="DD451" s="214"/>
      <c r="DE451" s="214"/>
      <c r="DF451" s="214"/>
      <c r="DG451" s="214"/>
      <c r="DH451" s="214"/>
      <c r="DI451" s="214"/>
      <c r="DJ451" s="214"/>
      <c r="DK451" s="214"/>
      <c r="DL451" s="214"/>
      <c r="DM451" s="214"/>
      <c r="DN451" s="214"/>
      <c r="DO451" s="214"/>
      <c r="DP451" s="214"/>
      <c r="DQ451" s="214"/>
      <c r="DR451" s="214"/>
      <c r="DS451" s="214"/>
      <c r="DT451" s="214"/>
      <c r="DU451" s="214"/>
      <c r="DV451" s="214"/>
      <c r="DW451" s="214"/>
      <c r="DX451" s="214"/>
      <c r="DY451" s="214"/>
      <c r="DZ451" s="214"/>
      <c r="EA451" s="214"/>
      <c r="EB451" s="214"/>
      <c r="EC451" s="214"/>
      <c r="ED451" s="214"/>
      <c r="EE451" s="214"/>
      <c r="EF451" s="214"/>
      <c r="EG451" s="214"/>
      <c r="EH451" s="214"/>
      <c r="EI451" s="214"/>
      <c r="EJ451" s="214"/>
      <c r="EK451" s="214"/>
      <c r="EL451" s="214"/>
      <c r="EM451" s="214"/>
      <c r="EN451" s="214"/>
      <c r="EO451" s="214"/>
      <c r="EP451" s="214"/>
      <c r="EQ451" s="214"/>
      <c r="ER451" s="214"/>
      <c r="ES451" s="214"/>
      <c r="ET451" s="214"/>
      <c r="EU451" s="214"/>
      <c r="EV451" s="214"/>
      <c r="EW451" s="214"/>
      <c r="EX451" s="214"/>
      <c r="EY451" s="214"/>
      <c r="EZ451" s="214"/>
      <c r="FA451" s="214"/>
      <c r="FB451" s="214"/>
      <c r="FC451" s="214"/>
      <c r="FD451" s="214"/>
      <c r="FE451" s="214"/>
      <c r="FF451" s="214"/>
      <c r="FG451" s="214"/>
      <c r="FH451" s="214"/>
      <c r="FI451" s="214"/>
      <c r="FJ451" s="214"/>
      <c r="FK451" s="214"/>
      <c r="FL451" s="214"/>
      <c r="FM451" s="214"/>
    </row>
    <row r="452" spans="2:169" x14ac:dyDescent="0.25">
      <c r="B452" s="214"/>
      <c r="C452" s="214"/>
      <c r="D452" s="214"/>
      <c r="E452" s="214"/>
      <c r="F452" s="214"/>
      <c r="G452" s="214"/>
      <c r="H452" s="214"/>
      <c r="I452" s="214"/>
      <c r="J452" s="214"/>
      <c r="K452" s="214"/>
      <c r="L452" s="214"/>
      <c r="M452" s="214"/>
      <c r="N452" s="214"/>
      <c r="O452" s="214"/>
      <c r="P452" s="214"/>
      <c r="Q452" s="214"/>
      <c r="R452" s="214"/>
      <c r="S452" s="214"/>
      <c r="T452" s="214"/>
      <c r="U452" s="214"/>
      <c r="V452" s="214"/>
      <c r="W452" s="214"/>
      <c r="X452" s="214"/>
      <c r="Y452" s="214"/>
      <c r="Z452" s="214"/>
      <c r="AA452" s="214"/>
      <c r="AB452" s="214"/>
      <c r="AC452" s="214"/>
      <c r="AD452" s="214"/>
      <c r="AE452" s="214"/>
      <c r="AF452" s="214"/>
      <c r="AG452" s="214"/>
      <c r="AH452" s="214"/>
      <c r="AI452" s="214"/>
      <c r="AJ452" s="214"/>
      <c r="AK452" s="214"/>
      <c r="AL452" s="214"/>
      <c r="AM452" s="214"/>
      <c r="AN452" s="214"/>
      <c r="AO452" s="214"/>
      <c r="AP452" s="214"/>
      <c r="AQ452" s="214"/>
      <c r="AR452" s="214"/>
      <c r="AS452" s="214"/>
      <c r="AT452" s="214"/>
      <c r="AU452" s="214"/>
      <c r="AV452" s="214"/>
      <c r="AW452" s="214"/>
      <c r="AX452" s="214"/>
      <c r="AY452" s="214"/>
      <c r="AZ452" s="214"/>
      <c r="BA452" s="214"/>
      <c r="BB452" s="214"/>
      <c r="BC452" s="214"/>
      <c r="BD452" s="214"/>
      <c r="BE452" s="214"/>
      <c r="BF452" s="214"/>
      <c r="BG452" s="214"/>
      <c r="BH452" s="214"/>
      <c r="BI452" s="214"/>
      <c r="BJ452" s="214"/>
      <c r="BK452" s="214"/>
      <c r="BL452" s="214"/>
      <c r="BM452" s="214"/>
      <c r="BN452" s="214"/>
      <c r="BO452" s="214"/>
      <c r="BP452" s="214"/>
      <c r="BQ452" s="214"/>
      <c r="BR452" s="214"/>
      <c r="BS452" s="214"/>
      <c r="BT452" s="214"/>
      <c r="BU452" s="214"/>
      <c r="BV452" s="214"/>
      <c r="BW452" s="214"/>
      <c r="BX452" s="214"/>
      <c r="BY452" s="214"/>
      <c r="BZ452" s="214"/>
      <c r="CA452" s="214"/>
      <c r="CB452" s="214"/>
      <c r="CC452" s="214"/>
      <c r="CD452" s="214"/>
      <c r="CE452" s="214"/>
      <c r="CF452" s="214"/>
      <c r="CG452" s="214"/>
      <c r="CH452" s="214"/>
      <c r="CI452" s="214"/>
      <c r="CJ452" s="214"/>
      <c r="CK452" s="214"/>
      <c r="CL452" s="214"/>
      <c r="CM452" s="214"/>
      <c r="CN452" s="214"/>
      <c r="CO452" s="214"/>
      <c r="CP452" s="214"/>
      <c r="CQ452" s="214"/>
      <c r="CR452" s="214"/>
      <c r="CS452" s="214"/>
      <c r="CT452" s="214"/>
      <c r="CU452" s="214"/>
      <c r="CV452" s="214"/>
      <c r="CW452" s="214"/>
      <c r="CX452" s="214"/>
      <c r="CY452" s="214"/>
      <c r="CZ452" s="214"/>
      <c r="DA452" s="214"/>
      <c r="DB452" s="214"/>
      <c r="DC452" s="214"/>
      <c r="DD452" s="214"/>
      <c r="DE452" s="214"/>
      <c r="DF452" s="214"/>
      <c r="DG452" s="214"/>
      <c r="DH452" s="214"/>
      <c r="DI452" s="214"/>
      <c r="DJ452" s="214"/>
      <c r="DK452" s="214"/>
      <c r="DL452" s="214"/>
      <c r="DM452" s="214"/>
      <c r="DN452" s="214"/>
      <c r="DO452" s="214"/>
      <c r="DP452" s="214"/>
      <c r="DQ452" s="214"/>
      <c r="DR452" s="214"/>
      <c r="DS452" s="214"/>
      <c r="DT452" s="214"/>
      <c r="DU452" s="214"/>
      <c r="DV452" s="214"/>
      <c r="DW452" s="214"/>
      <c r="DX452" s="214"/>
      <c r="DY452" s="214"/>
      <c r="DZ452" s="214"/>
      <c r="EA452" s="214"/>
      <c r="EB452" s="214"/>
      <c r="EC452" s="214"/>
      <c r="ED452" s="214"/>
      <c r="EE452" s="214"/>
      <c r="EF452" s="214"/>
      <c r="EG452" s="214"/>
      <c r="EH452" s="214"/>
      <c r="EI452" s="214"/>
      <c r="EJ452" s="214"/>
      <c r="EK452" s="214"/>
      <c r="EL452" s="214"/>
      <c r="EM452" s="214"/>
      <c r="EN452" s="214"/>
      <c r="EO452" s="214"/>
      <c r="EP452" s="214"/>
      <c r="EQ452" s="214"/>
      <c r="ER452" s="214"/>
      <c r="ES452" s="214"/>
      <c r="ET452" s="214"/>
      <c r="EU452" s="214"/>
      <c r="EV452" s="214"/>
      <c r="EW452" s="214"/>
      <c r="EX452" s="214"/>
      <c r="EY452" s="214"/>
      <c r="EZ452" s="214"/>
      <c r="FA452" s="214"/>
      <c r="FB452" s="214"/>
      <c r="FC452" s="214"/>
      <c r="FD452" s="214"/>
      <c r="FE452" s="214"/>
      <c r="FF452" s="214"/>
      <c r="FG452" s="214"/>
      <c r="FH452" s="214"/>
      <c r="FI452" s="214"/>
      <c r="FJ452" s="214"/>
      <c r="FK452" s="214"/>
      <c r="FL452" s="214"/>
      <c r="FM452" s="214"/>
    </row>
    <row r="453" spans="2:169" x14ac:dyDescent="0.25">
      <c r="B453" s="214"/>
      <c r="C453" s="214"/>
      <c r="D453" s="214"/>
      <c r="E453" s="214"/>
      <c r="F453" s="214"/>
      <c r="G453" s="214"/>
      <c r="H453" s="214"/>
      <c r="I453" s="214"/>
      <c r="J453" s="214"/>
      <c r="K453" s="214"/>
      <c r="L453" s="214"/>
      <c r="M453" s="214"/>
      <c r="N453" s="214"/>
      <c r="O453" s="214"/>
      <c r="P453" s="214"/>
      <c r="Q453" s="214"/>
      <c r="R453" s="214"/>
      <c r="S453" s="214"/>
      <c r="T453" s="214"/>
      <c r="U453" s="214"/>
      <c r="V453" s="214"/>
      <c r="W453" s="214"/>
      <c r="X453" s="214"/>
      <c r="Y453" s="214"/>
      <c r="Z453" s="214"/>
      <c r="AA453" s="214"/>
      <c r="AB453" s="214"/>
      <c r="AC453" s="214"/>
      <c r="AD453" s="214"/>
      <c r="AE453" s="214"/>
      <c r="AF453" s="214"/>
      <c r="AG453" s="214"/>
      <c r="AH453" s="214"/>
      <c r="AI453" s="214"/>
      <c r="AJ453" s="214"/>
      <c r="AK453" s="214"/>
      <c r="AL453" s="214"/>
      <c r="AM453" s="214"/>
      <c r="AN453" s="214"/>
      <c r="AO453" s="214"/>
      <c r="AP453" s="214"/>
      <c r="AQ453" s="214"/>
      <c r="AR453" s="214"/>
      <c r="AS453" s="214"/>
      <c r="AT453" s="214"/>
      <c r="AU453" s="214"/>
      <c r="AV453" s="214"/>
      <c r="AW453" s="214"/>
      <c r="AX453" s="214"/>
      <c r="AY453" s="214"/>
      <c r="AZ453" s="214"/>
      <c r="BA453" s="214"/>
      <c r="BB453" s="214"/>
      <c r="BC453" s="214"/>
      <c r="BD453" s="214"/>
      <c r="BE453" s="214"/>
      <c r="BF453" s="214"/>
      <c r="BG453" s="214"/>
      <c r="BH453" s="214"/>
      <c r="BI453" s="214"/>
      <c r="BJ453" s="214"/>
      <c r="BK453" s="214"/>
      <c r="BL453" s="214"/>
      <c r="BM453" s="214"/>
      <c r="BN453" s="214"/>
      <c r="BO453" s="214"/>
      <c r="BP453" s="214"/>
      <c r="BQ453" s="214"/>
      <c r="BR453" s="214"/>
      <c r="BS453" s="214"/>
      <c r="BT453" s="214"/>
      <c r="BU453" s="214"/>
      <c r="BV453" s="214"/>
      <c r="BW453" s="214"/>
      <c r="BX453" s="214"/>
      <c r="BY453" s="214"/>
      <c r="BZ453" s="214"/>
      <c r="CA453" s="214"/>
      <c r="CB453" s="214"/>
      <c r="CC453" s="214"/>
      <c r="CD453" s="214"/>
      <c r="CE453" s="214"/>
      <c r="CF453" s="214"/>
      <c r="CG453" s="214"/>
      <c r="CH453" s="214"/>
      <c r="CI453" s="214"/>
      <c r="CJ453" s="214"/>
      <c r="CK453" s="214"/>
      <c r="CL453" s="214"/>
      <c r="CM453" s="214"/>
      <c r="CN453" s="214"/>
      <c r="CO453" s="214"/>
      <c r="CP453" s="214"/>
      <c r="CQ453" s="214"/>
      <c r="CR453" s="214"/>
      <c r="CS453" s="214"/>
      <c r="CT453" s="214"/>
      <c r="CU453" s="214"/>
      <c r="CV453" s="214"/>
      <c r="CW453" s="214"/>
      <c r="CX453" s="214"/>
      <c r="CY453" s="214"/>
      <c r="CZ453" s="214"/>
      <c r="DA453" s="214"/>
      <c r="DB453" s="214"/>
      <c r="DC453" s="214"/>
      <c r="DD453" s="214"/>
      <c r="DE453" s="214"/>
      <c r="DF453" s="214"/>
      <c r="DG453" s="214"/>
      <c r="DH453" s="214"/>
      <c r="DI453" s="214"/>
      <c r="DJ453" s="214"/>
      <c r="DK453" s="214"/>
      <c r="DL453" s="214"/>
      <c r="DM453" s="214"/>
      <c r="DN453" s="214"/>
      <c r="DO453" s="214"/>
      <c r="DP453" s="214"/>
      <c r="DQ453" s="214"/>
      <c r="DR453" s="214"/>
      <c r="DS453" s="214"/>
      <c r="DT453" s="214"/>
      <c r="DU453" s="214"/>
      <c r="DV453" s="214"/>
      <c r="DW453" s="214"/>
      <c r="DX453" s="214"/>
      <c r="DY453" s="214"/>
      <c r="DZ453" s="214"/>
      <c r="EA453" s="214"/>
      <c r="EB453" s="214"/>
      <c r="EC453" s="214"/>
      <c r="ED453" s="214"/>
      <c r="EE453" s="214"/>
      <c r="EF453" s="214"/>
      <c r="EG453" s="214"/>
      <c r="EH453" s="214"/>
      <c r="EI453" s="214"/>
      <c r="EJ453" s="214"/>
      <c r="EK453" s="214"/>
      <c r="EL453" s="214"/>
      <c r="EM453" s="214"/>
      <c r="EN453" s="214"/>
      <c r="EO453" s="214"/>
      <c r="EP453" s="214"/>
      <c r="EQ453" s="214"/>
      <c r="ER453" s="214"/>
      <c r="ES453" s="214"/>
      <c r="ET453" s="214"/>
      <c r="EU453" s="214"/>
      <c r="EV453" s="214"/>
      <c r="EW453" s="214"/>
      <c r="EX453" s="214"/>
      <c r="EY453" s="214"/>
      <c r="EZ453" s="214"/>
      <c r="FA453" s="214"/>
      <c r="FB453" s="214"/>
      <c r="FC453" s="214"/>
      <c r="FD453" s="214"/>
      <c r="FE453" s="214"/>
      <c r="FF453" s="214"/>
      <c r="FG453" s="214"/>
      <c r="FH453" s="214"/>
      <c r="FI453" s="214"/>
      <c r="FJ453" s="214"/>
      <c r="FK453" s="214"/>
      <c r="FL453" s="214"/>
      <c r="FM453" s="214"/>
    </row>
    <row r="454" spans="2:169" x14ac:dyDescent="0.25">
      <c r="B454" s="214"/>
      <c r="C454" s="214"/>
      <c r="D454" s="214"/>
      <c r="E454" s="214"/>
      <c r="F454" s="214"/>
      <c r="G454" s="214"/>
      <c r="H454" s="214"/>
      <c r="I454" s="214"/>
      <c r="J454" s="214"/>
      <c r="K454" s="214"/>
      <c r="L454" s="214"/>
      <c r="M454" s="214"/>
      <c r="N454" s="214"/>
      <c r="O454" s="214"/>
      <c r="P454" s="214"/>
      <c r="Q454" s="214"/>
      <c r="R454" s="214"/>
      <c r="S454" s="214"/>
      <c r="T454" s="214"/>
      <c r="U454" s="214"/>
      <c r="V454" s="214"/>
      <c r="W454" s="214"/>
      <c r="X454" s="214"/>
      <c r="Y454" s="214"/>
      <c r="Z454" s="214"/>
      <c r="AA454" s="214"/>
      <c r="AB454" s="214"/>
      <c r="AC454" s="214"/>
      <c r="AD454" s="214"/>
      <c r="AE454" s="214"/>
      <c r="AF454" s="214"/>
      <c r="AG454" s="214"/>
      <c r="AH454" s="214"/>
      <c r="AI454" s="214"/>
      <c r="AJ454" s="214"/>
      <c r="AK454" s="214"/>
      <c r="AL454" s="214"/>
      <c r="AM454" s="214"/>
      <c r="AN454" s="214"/>
      <c r="AO454" s="214"/>
      <c r="AP454" s="214"/>
      <c r="AQ454" s="214"/>
      <c r="AR454" s="214"/>
      <c r="AS454" s="214"/>
      <c r="AT454" s="214"/>
      <c r="AU454" s="214"/>
      <c r="AV454" s="214"/>
      <c r="AW454" s="214"/>
      <c r="AX454" s="214"/>
      <c r="AY454" s="214"/>
      <c r="AZ454" s="214"/>
      <c r="BA454" s="214"/>
      <c r="BB454" s="214"/>
      <c r="BC454" s="214"/>
      <c r="BD454" s="214"/>
      <c r="BE454" s="214"/>
      <c r="BF454" s="214"/>
      <c r="BG454" s="214"/>
      <c r="BH454" s="214"/>
      <c r="BI454" s="214"/>
      <c r="BJ454" s="214"/>
      <c r="BK454" s="214"/>
      <c r="BL454" s="214"/>
      <c r="BM454" s="214"/>
      <c r="BN454" s="214"/>
      <c r="BO454" s="214"/>
      <c r="BP454" s="214"/>
      <c r="BQ454" s="214"/>
      <c r="BR454" s="214"/>
      <c r="BS454" s="214"/>
      <c r="BT454" s="214"/>
      <c r="BU454" s="214"/>
      <c r="BV454" s="214"/>
      <c r="BW454" s="214"/>
      <c r="BX454" s="214"/>
      <c r="BY454" s="214"/>
      <c r="BZ454" s="214"/>
      <c r="CA454" s="214"/>
      <c r="CB454" s="214"/>
      <c r="CC454" s="214"/>
      <c r="CD454" s="214"/>
      <c r="CE454" s="214"/>
      <c r="CF454" s="214"/>
      <c r="CG454" s="214"/>
      <c r="CH454" s="214"/>
      <c r="CI454" s="214"/>
      <c r="CJ454" s="214"/>
      <c r="CK454" s="214"/>
      <c r="CL454" s="214"/>
      <c r="CM454" s="214"/>
      <c r="CN454" s="214"/>
      <c r="CO454" s="214"/>
      <c r="CP454" s="214"/>
      <c r="CQ454" s="214"/>
      <c r="CR454" s="214"/>
      <c r="CS454" s="214"/>
      <c r="CT454" s="214"/>
      <c r="CU454" s="214"/>
      <c r="CV454" s="214"/>
      <c r="CW454" s="214"/>
      <c r="CX454" s="214"/>
      <c r="CY454" s="214"/>
      <c r="CZ454" s="214"/>
      <c r="DA454" s="214"/>
      <c r="DB454" s="214"/>
      <c r="DC454" s="214"/>
      <c r="DD454" s="214"/>
      <c r="DE454" s="214"/>
      <c r="DF454" s="214"/>
      <c r="DG454" s="214"/>
      <c r="DH454" s="214"/>
      <c r="DI454" s="214"/>
      <c r="DJ454" s="214"/>
      <c r="DK454" s="214"/>
      <c r="DL454" s="214"/>
      <c r="DM454" s="214"/>
      <c r="DN454" s="214"/>
      <c r="DO454" s="214"/>
      <c r="DP454" s="214"/>
      <c r="DQ454" s="214"/>
      <c r="DR454" s="214"/>
      <c r="DS454" s="214"/>
      <c r="DT454" s="214"/>
      <c r="DU454" s="214"/>
      <c r="DV454" s="214"/>
      <c r="DW454" s="214"/>
      <c r="DX454" s="214"/>
      <c r="DY454" s="214"/>
      <c r="DZ454" s="214"/>
      <c r="EA454" s="214"/>
      <c r="EB454" s="214"/>
      <c r="EC454" s="214"/>
      <c r="ED454" s="214"/>
      <c r="EE454" s="214"/>
      <c r="EF454" s="214"/>
      <c r="EG454" s="214"/>
      <c r="EH454" s="214"/>
      <c r="EI454" s="214"/>
      <c r="EJ454" s="214"/>
      <c r="EK454" s="214"/>
      <c r="EL454" s="214"/>
      <c r="EM454" s="214"/>
      <c r="EN454" s="214"/>
      <c r="EO454" s="214"/>
      <c r="EP454" s="214"/>
      <c r="EQ454" s="214"/>
      <c r="ER454" s="214"/>
      <c r="ES454" s="214"/>
      <c r="ET454" s="214"/>
      <c r="EU454" s="214"/>
      <c r="EV454" s="214"/>
      <c r="EW454" s="214"/>
      <c r="EX454" s="214"/>
      <c r="EY454" s="214"/>
      <c r="EZ454" s="214"/>
      <c r="FA454" s="214"/>
      <c r="FB454" s="214"/>
      <c r="FC454" s="214"/>
      <c r="FD454" s="214"/>
      <c r="FE454" s="214"/>
      <c r="FF454" s="214"/>
      <c r="FG454" s="214"/>
      <c r="FH454" s="214"/>
      <c r="FI454" s="214"/>
      <c r="FJ454" s="214"/>
      <c r="FK454" s="214"/>
      <c r="FL454" s="214"/>
      <c r="FM454" s="214"/>
    </row>
    <row r="455" spans="2:169" x14ac:dyDescent="0.25">
      <c r="B455" s="214"/>
      <c r="C455" s="214"/>
      <c r="D455" s="214"/>
      <c r="E455" s="214"/>
      <c r="F455" s="214"/>
      <c r="G455" s="214"/>
      <c r="H455" s="214"/>
      <c r="I455" s="214"/>
      <c r="J455" s="214"/>
      <c r="K455" s="214"/>
      <c r="L455" s="214"/>
      <c r="M455" s="214"/>
      <c r="N455" s="214"/>
      <c r="O455" s="214"/>
      <c r="P455" s="214"/>
      <c r="Q455" s="214"/>
      <c r="R455" s="214"/>
      <c r="S455" s="214"/>
      <c r="T455" s="214"/>
      <c r="U455" s="214"/>
      <c r="V455" s="214"/>
      <c r="W455" s="214"/>
      <c r="X455" s="214"/>
      <c r="Y455" s="214"/>
      <c r="Z455" s="214"/>
      <c r="AA455" s="214"/>
      <c r="AB455" s="214"/>
      <c r="AC455" s="214"/>
      <c r="AD455" s="214"/>
      <c r="AE455" s="214"/>
      <c r="AF455" s="214"/>
      <c r="AG455" s="214"/>
      <c r="AH455" s="214"/>
      <c r="AI455" s="214"/>
      <c r="AJ455" s="214"/>
      <c r="AK455" s="214"/>
      <c r="AL455" s="214"/>
      <c r="AM455" s="214"/>
      <c r="AN455" s="214"/>
      <c r="AO455" s="214"/>
      <c r="AP455" s="214"/>
      <c r="AQ455" s="214"/>
      <c r="AR455" s="214"/>
      <c r="AS455" s="214"/>
      <c r="AT455" s="214"/>
      <c r="AU455" s="214"/>
      <c r="AV455" s="214"/>
      <c r="AW455" s="214"/>
      <c r="AX455" s="214"/>
      <c r="AY455" s="214"/>
      <c r="AZ455" s="214"/>
      <c r="BA455" s="214"/>
      <c r="BB455" s="214"/>
      <c r="BC455" s="214"/>
      <c r="BD455" s="214"/>
      <c r="BE455" s="214"/>
      <c r="BF455" s="214"/>
      <c r="BG455" s="214"/>
      <c r="BH455" s="214"/>
      <c r="BI455" s="214"/>
      <c r="BJ455" s="214"/>
      <c r="BK455" s="214"/>
      <c r="BL455" s="214"/>
      <c r="BM455" s="214"/>
      <c r="BN455" s="214"/>
      <c r="BO455" s="214"/>
      <c r="BP455" s="214"/>
      <c r="BQ455" s="214"/>
      <c r="BR455" s="214"/>
      <c r="BS455" s="214"/>
      <c r="BT455" s="214"/>
      <c r="BU455" s="214"/>
      <c r="BV455" s="214"/>
      <c r="BW455" s="214"/>
      <c r="BX455" s="214"/>
      <c r="BY455" s="214"/>
      <c r="BZ455" s="214"/>
      <c r="CA455" s="214"/>
      <c r="CB455" s="214"/>
      <c r="CC455" s="214"/>
      <c r="CD455" s="214"/>
      <c r="CE455" s="214"/>
      <c r="CF455" s="214"/>
      <c r="CG455" s="214"/>
      <c r="CH455" s="214"/>
      <c r="CI455" s="214"/>
      <c r="CJ455" s="214"/>
      <c r="CK455" s="214"/>
      <c r="CL455" s="214"/>
      <c r="CM455" s="214"/>
      <c r="CN455" s="214"/>
      <c r="CO455" s="214"/>
      <c r="CP455" s="214"/>
      <c r="CQ455" s="214"/>
      <c r="CR455" s="214"/>
      <c r="CS455" s="214"/>
      <c r="CT455" s="214"/>
      <c r="CU455" s="214"/>
      <c r="CV455" s="214"/>
      <c r="CW455" s="214"/>
      <c r="CX455" s="214"/>
      <c r="CY455" s="214"/>
      <c r="CZ455" s="214"/>
      <c r="DA455" s="214"/>
      <c r="DB455" s="214"/>
      <c r="DC455" s="214"/>
      <c r="DD455" s="214"/>
      <c r="DE455" s="214"/>
      <c r="DF455" s="214"/>
      <c r="DG455" s="214"/>
      <c r="DH455" s="214"/>
      <c r="DI455" s="214"/>
      <c r="DJ455" s="214"/>
      <c r="DK455" s="214"/>
      <c r="DL455" s="214"/>
      <c r="DM455" s="214"/>
      <c r="DN455" s="214"/>
      <c r="DO455" s="214"/>
      <c r="DP455" s="214"/>
      <c r="DQ455" s="214"/>
      <c r="DR455" s="214"/>
      <c r="DS455" s="214"/>
      <c r="DT455" s="214"/>
      <c r="DU455" s="214"/>
      <c r="DV455" s="214"/>
      <c r="DW455" s="214"/>
      <c r="DX455" s="214"/>
      <c r="DY455" s="214"/>
      <c r="DZ455" s="214"/>
      <c r="EA455" s="214"/>
      <c r="EB455" s="214"/>
      <c r="EC455" s="214"/>
      <c r="ED455" s="214"/>
      <c r="EE455" s="214"/>
      <c r="EF455" s="214"/>
      <c r="EG455" s="214"/>
      <c r="EH455" s="214"/>
      <c r="EI455" s="214"/>
      <c r="EJ455" s="214"/>
      <c r="EK455" s="214"/>
      <c r="EL455" s="214"/>
      <c r="EM455" s="214"/>
      <c r="EN455" s="214"/>
      <c r="EO455" s="214"/>
      <c r="EP455" s="214"/>
      <c r="EQ455" s="214"/>
      <c r="ER455" s="214"/>
      <c r="ES455" s="214"/>
      <c r="ET455" s="214"/>
      <c r="EU455" s="214"/>
      <c r="EV455" s="214"/>
      <c r="EW455" s="214"/>
      <c r="EX455" s="214"/>
      <c r="EY455" s="214"/>
      <c r="EZ455" s="214"/>
      <c r="FA455" s="214"/>
      <c r="FB455" s="214"/>
      <c r="FC455" s="214"/>
      <c r="FD455" s="214"/>
      <c r="FE455" s="214"/>
      <c r="FF455" s="214"/>
      <c r="FG455" s="214"/>
      <c r="FH455" s="214"/>
      <c r="FI455" s="214"/>
      <c r="FJ455" s="214"/>
      <c r="FK455" s="214"/>
      <c r="FL455" s="214"/>
      <c r="FM455" s="214"/>
    </row>
    <row r="456" spans="2:169" x14ac:dyDescent="0.25">
      <c r="B456" s="214"/>
      <c r="C456" s="214"/>
      <c r="D456" s="214"/>
      <c r="E456" s="214"/>
      <c r="F456" s="214"/>
      <c r="G456" s="214"/>
      <c r="H456" s="214"/>
      <c r="I456" s="214"/>
      <c r="J456" s="214"/>
      <c r="K456" s="214"/>
      <c r="L456" s="214"/>
      <c r="M456" s="214"/>
      <c r="N456" s="214"/>
      <c r="O456" s="214"/>
      <c r="P456" s="214"/>
      <c r="Q456" s="214"/>
      <c r="R456" s="214"/>
      <c r="S456" s="214"/>
      <c r="T456" s="214"/>
      <c r="U456" s="214"/>
      <c r="V456" s="214"/>
      <c r="W456" s="214"/>
      <c r="X456" s="214"/>
      <c r="Y456" s="214"/>
      <c r="Z456" s="214"/>
      <c r="AA456" s="214"/>
      <c r="AB456" s="214"/>
      <c r="AC456" s="214"/>
      <c r="AD456" s="214"/>
      <c r="AE456" s="214"/>
      <c r="AF456" s="214"/>
      <c r="AG456" s="214"/>
      <c r="AH456" s="214"/>
      <c r="AI456" s="214"/>
      <c r="AJ456" s="214"/>
      <c r="AK456" s="214"/>
      <c r="AL456" s="214"/>
      <c r="AM456" s="214"/>
      <c r="AN456" s="214"/>
      <c r="AO456" s="214"/>
      <c r="AP456" s="214"/>
      <c r="AQ456" s="214"/>
      <c r="AR456" s="214"/>
      <c r="AS456" s="214"/>
      <c r="AT456" s="214"/>
      <c r="AU456" s="214"/>
      <c r="AV456" s="214"/>
      <c r="AW456" s="214"/>
      <c r="AX456" s="214"/>
      <c r="AY456" s="214"/>
      <c r="AZ456" s="214"/>
      <c r="BA456" s="214"/>
      <c r="BB456" s="214"/>
      <c r="BC456" s="214"/>
      <c r="BD456" s="214"/>
      <c r="BE456" s="214"/>
      <c r="BF456" s="214"/>
      <c r="BG456" s="214"/>
      <c r="BH456" s="214"/>
      <c r="BI456" s="214"/>
      <c r="BJ456" s="214"/>
      <c r="BK456" s="214"/>
      <c r="BL456" s="214"/>
      <c r="BM456" s="214"/>
      <c r="BN456" s="214"/>
      <c r="BO456" s="214"/>
      <c r="BP456" s="214"/>
      <c r="BQ456" s="214"/>
      <c r="BR456" s="214"/>
      <c r="BS456" s="214"/>
      <c r="BT456" s="214"/>
      <c r="BU456" s="214"/>
      <c r="BV456" s="214"/>
      <c r="BW456" s="214"/>
      <c r="BX456" s="214"/>
      <c r="BY456" s="214"/>
      <c r="BZ456" s="214"/>
      <c r="CA456" s="214"/>
      <c r="CB456" s="214"/>
      <c r="CC456" s="214"/>
      <c r="CD456" s="214"/>
      <c r="CE456" s="214"/>
      <c r="CF456" s="214"/>
      <c r="CG456" s="214"/>
      <c r="CH456" s="214"/>
      <c r="CI456" s="214"/>
      <c r="CJ456" s="214"/>
      <c r="CK456" s="214"/>
      <c r="CL456" s="214"/>
      <c r="CM456" s="214"/>
      <c r="CN456" s="214"/>
      <c r="CO456" s="214"/>
      <c r="CP456" s="214"/>
      <c r="CQ456" s="214"/>
      <c r="CR456" s="214"/>
      <c r="CS456" s="214"/>
      <c r="CT456" s="214"/>
      <c r="CU456" s="214"/>
      <c r="CV456" s="214"/>
      <c r="CW456" s="214"/>
      <c r="CX456" s="214"/>
      <c r="CY456" s="214"/>
      <c r="CZ456" s="214"/>
      <c r="DA456" s="214"/>
      <c r="DB456" s="214"/>
      <c r="DC456" s="214"/>
      <c r="DD456" s="214"/>
      <c r="DE456" s="214"/>
      <c r="DF456" s="214"/>
      <c r="DG456" s="214"/>
      <c r="DH456" s="214"/>
      <c r="DI456" s="214"/>
      <c r="DJ456" s="214"/>
      <c r="DK456" s="214"/>
      <c r="DL456" s="214"/>
      <c r="DM456" s="214"/>
      <c r="DN456" s="214"/>
      <c r="DO456" s="214"/>
      <c r="DP456" s="214"/>
      <c r="DQ456" s="214"/>
      <c r="DR456" s="214"/>
      <c r="DS456" s="214"/>
      <c r="DT456" s="214"/>
      <c r="DU456" s="214"/>
      <c r="DV456" s="214"/>
      <c r="DW456" s="214"/>
      <c r="DX456" s="214"/>
      <c r="DY456" s="214"/>
      <c r="DZ456" s="214"/>
      <c r="EA456" s="214"/>
      <c r="EB456" s="214"/>
      <c r="EC456" s="214"/>
      <c r="ED456" s="214"/>
      <c r="EE456" s="214"/>
      <c r="EF456" s="214"/>
      <c r="EG456" s="214"/>
      <c r="EH456" s="214"/>
      <c r="EI456" s="214"/>
      <c r="EJ456" s="214"/>
      <c r="EK456" s="214"/>
      <c r="EL456" s="214"/>
      <c r="EM456" s="214"/>
      <c r="EN456" s="214"/>
      <c r="EO456" s="214"/>
      <c r="EP456" s="214"/>
      <c r="EQ456" s="214"/>
      <c r="ER456" s="214"/>
      <c r="ES456" s="214"/>
      <c r="ET456" s="214"/>
      <c r="EU456" s="214"/>
      <c r="EV456" s="214"/>
      <c r="EW456" s="214"/>
      <c r="EX456" s="214"/>
      <c r="EY456" s="214"/>
      <c r="EZ456" s="214"/>
      <c r="FA456" s="214"/>
      <c r="FB456" s="214"/>
      <c r="FC456" s="214"/>
      <c r="FD456" s="214"/>
      <c r="FE456" s="214"/>
      <c r="FF456" s="214"/>
      <c r="FG456" s="214"/>
      <c r="FH456" s="214"/>
      <c r="FI456" s="214"/>
      <c r="FJ456" s="214"/>
      <c r="FK456" s="214"/>
      <c r="FL456" s="214"/>
      <c r="FM456" s="214"/>
    </row>
    <row r="457" spans="2:169" x14ac:dyDescent="0.25">
      <c r="B457" s="214"/>
      <c r="C457" s="214"/>
      <c r="D457" s="214"/>
      <c r="E457" s="214"/>
      <c r="F457" s="214"/>
      <c r="G457" s="214"/>
      <c r="H457" s="214"/>
      <c r="I457" s="214"/>
      <c r="J457" s="214"/>
      <c r="K457" s="214"/>
      <c r="L457" s="214"/>
      <c r="M457" s="214"/>
      <c r="N457" s="214"/>
      <c r="O457" s="214"/>
      <c r="P457" s="214"/>
      <c r="Q457" s="214"/>
      <c r="R457" s="214"/>
      <c r="S457" s="214"/>
      <c r="T457" s="214"/>
      <c r="U457" s="214"/>
      <c r="V457" s="214"/>
      <c r="W457" s="214"/>
      <c r="X457" s="214"/>
      <c r="Y457" s="214"/>
      <c r="Z457" s="214"/>
      <c r="AA457" s="214"/>
      <c r="AB457" s="214"/>
      <c r="AC457" s="214"/>
      <c r="AD457" s="214"/>
      <c r="AE457" s="214"/>
      <c r="AF457" s="214"/>
      <c r="AG457" s="214"/>
      <c r="AH457" s="214"/>
      <c r="AI457" s="214"/>
      <c r="AJ457" s="214"/>
      <c r="AK457" s="214"/>
      <c r="AL457" s="214"/>
      <c r="AM457" s="214"/>
      <c r="AN457" s="214"/>
      <c r="AO457" s="214"/>
      <c r="AP457" s="214"/>
      <c r="AQ457" s="214"/>
      <c r="AR457" s="214"/>
      <c r="AS457" s="214"/>
      <c r="AT457" s="214"/>
      <c r="AU457" s="214"/>
      <c r="AV457" s="214"/>
      <c r="AW457" s="214"/>
      <c r="AX457" s="214"/>
      <c r="AY457" s="214"/>
      <c r="AZ457" s="214"/>
      <c r="BA457" s="214"/>
      <c r="BB457" s="214"/>
      <c r="BC457" s="214"/>
      <c r="BD457" s="214"/>
      <c r="BE457" s="214"/>
      <c r="BF457" s="214"/>
      <c r="BG457" s="214"/>
      <c r="BH457" s="214"/>
      <c r="BI457" s="214"/>
      <c r="BJ457" s="214"/>
      <c r="BK457" s="214"/>
      <c r="BL457" s="214"/>
      <c r="BM457" s="214"/>
      <c r="BN457" s="214"/>
      <c r="BO457" s="214"/>
      <c r="BP457" s="214"/>
      <c r="BQ457" s="214"/>
      <c r="BR457" s="214"/>
      <c r="BS457" s="214"/>
      <c r="BT457" s="214"/>
      <c r="BU457" s="214"/>
      <c r="BV457" s="214"/>
      <c r="BW457" s="214"/>
      <c r="BX457" s="214"/>
      <c r="BY457" s="214"/>
      <c r="BZ457" s="214"/>
      <c r="CA457" s="214"/>
      <c r="CB457" s="214"/>
      <c r="CC457" s="214"/>
      <c r="CD457" s="214"/>
      <c r="CE457" s="214"/>
      <c r="CF457" s="214"/>
      <c r="CG457" s="214"/>
      <c r="CH457" s="214"/>
      <c r="CI457" s="214"/>
      <c r="CJ457" s="214"/>
      <c r="CK457" s="214"/>
      <c r="CL457" s="214"/>
      <c r="CM457" s="214"/>
      <c r="CN457" s="214"/>
      <c r="CO457" s="214"/>
      <c r="CP457" s="214"/>
      <c r="CQ457" s="214"/>
      <c r="CR457" s="214"/>
      <c r="CS457" s="214"/>
      <c r="CT457" s="214"/>
      <c r="CU457" s="214"/>
      <c r="CV457" s="214"/>
      <c r="CW457" s="214"/>
      <c r="CX457" s="214"/>
      <c r="CY457" s="214"/>
      <c r="CZ457" s="214"/>
      <c r="DA457" s="214"/>
      <c r="DB457" s="214"/>
      <c r="DC457" s="214"/>
      <c r="DD457" s="214"/>
      <c r="DE457" s="214"/>
      <c r="DF457" s="214"/>
      <c r="DG457" s="214"/>
      <c r="DH457" s="214"/>
      <c r="DI457" s="214"/>
      <c r="DJ457" s="214"/>
      <c r="DK457" s="214"/>
      <c r="DL457" s="214"/>
      <c r="DM457" s="214"/>
      <c r="DN457" s="214"/>
      <c r="DO457" s="214"/>
      <c r="DP457" s="214"/>
      <c r="DQ457" s="214"/>
      <c r="DR457" s="214"/>
      <c r="DS457" s="214"/>
      <c r="DT457" s="214"/>
      <c r="DU457" s="214"/>
      <c r="DV457" s="214"/>
      <c r="DW457" s="214"/>
      <c r="DX457" s="214"/>
      <c r="DY457" s="214"/>
      <c r="DZ457" s="214"/>
      <c r="EA457" s="214"/>
      <c r="EB457" s="214"/>
      <c r="EC457" s="214"/>
      <c r="ED457" s="214"/>
      <c r="EE457" s="214"/>
      <c r="EF457" s="214"/>
      <c r="EG457" s="214"/>
      <c r="EH457" s="214"/>
      <c r="EI457" s="214"/>
      <c r="EJ457" s="214"/>
      <c r="EK457" s="214"/>
      <c r="EL457" s="214"/>
      <c r="EM457" s="214"/>
      <c r="EN457" s="214"/>
      <c r="EO457" s="214"/>
      <c r="EP457" s="214"/>
      <c r="EQ457" s="214"/>
      <c r="ER457" s="214"/>
      <c r="ES457" s="214"/>
      <c r="ET457" s="214"/>
      <c r="EU457" s="214"/>
      <c r="EV457" s="214"/>
      <c r="EW457" s="214"/>
      <c r="EX457" s="214"/>
      <c r="EY457" s="214"/>
      <c r="EZ457" s="214"/>
      <c r="FA457" s="214"/>
      <c r="FB457" s="214"/>
      <c r="FC457" s="214"/>
      <c r="FD457" s="214"/>
      <c r="FE457" s="214"/>
      <c r="FF457" s="214"/>
      <c r="FG457" s="214"/>
      <c r="FH457" s="214"/>
      <c r="FI457" s="214"/>
      <c r="FJ457" s="214"/>
      <c r="FK457" s="214"/>
      <c r="FL457" s="214"/>
      <c r="FM457" s="214"/>
    </row>
    <row r="458" spans="2:169" x14ac:dyDescent="0.25">
      <c r="B458" s="214"/>
      <c r="C458" s="214"/>
      <c r="D458" s="214"/>
      <c r="E458" s="214"/>
      <c r="F458" s="214"/>
      <c r="G458" s="214"/>
      <c r="H458" s="214"/>
      <c r="I458" s="214"/>
      <c r="J458" s="214"/>
      <c r="K458" s="214"/>
      <c r="L458" s="214"/>
      <c r="M458" s="214"/>
      <c r="N458" s="214"/>
      <c r="O458" s="214"/>
      <c r="P458" s="214"/>
      <c r="Q458" s="214"/>
      <c r="R458" s="214"/>
      <c r="S458" s="214"/>
      <c r="T458" s="214"/>
      <c r="U458" s="214"/>
      <c r="V458" s="214"/>
      <c r="W458" s="214"/>
      <c r="X458" s="214"/>
      <c r="Y458" s="214"/>
      <c r="Z458" s="214"/>
      <c r="AA458" s="214"/>
      <c r="AB458" s="214"/>
      <c r="AC458" s="214"/>
      <c r="AD458" s="214"/>
      <c r="AE458" s="214"/>
      <c r="AF458" s="214"/>
      <c r="AG458" s="214"/>
      <c r="AH458" s="214"/>
      <c r="AI458" s="214"/>
      <c r="AJ458" s="214"/>
      <c r="AK458" s="214"/>
      <c r="AL458" s="214"/>
      <c r="AM458" s="214"/>
      <c r="AN458" s="214"/>
      <c r="AO458" s="214"/>
      <c r="AP458" s="214"/>
      <c r="AQ458" s="214"/>
      <c r="AR458" s="214"/>
      <c r="AS458" s="214"/>
      <c r="AT458" s="214"/>
      <c r="AU458" s="214"/>
      <c r="AV458" s="214"/>
      <c r="AW458" s="214"/>
      <c r="AX458" s="214"/>
      <c r="AY458" s="214"/>
      <c r="AZ458" s="214"/>
      <c r="BA458" s="214"/>
      <c r="BB458" s="214"/>
      <c r="BC458" s="214"/>
      <c r="BD458" s="214"/>
      <c r="BE458" s="214"/>
      <c r="BF458" s="214"/>
      <c r="BG458" s="214"/>
      <c r="BH458" s="214"/>
      <c r="BI458" s="214"/>
      <c r="BJ458" s="214"/>
      <c r="BK458" s="214"/>
      <c r="BL458" s="214"/>
      <c r="BM458" s="214"/>
      <c r="BN458" s="214"/>
      <c r="BO458" s="214"/>
      <c r="BP458" s="214"/>
      <c r="BQ458" s="214"/>
      <c r="BR458" s="214"/>
      <c r="BS458" s="214"/>
      <c r="BT458" s="214"/>
      <c r="BU458" s="214"/>
      <c r="BV458" s="214"/>
      <c r="BW458" s="214"/>
      <c r="BX458" s="214"/>
      <c r="BY458" s="214"/>
      <c r="BZ458" s="214"/>
      <c r="CA458" s="214"/>
      <c r="CB458" s="214"/>
      <c r="CC458" s="214"/>
      <c r="CD458" s="214"/>
      <c r="CE458" s="214"/>
      <c r="CF458" s="214"/>
      <c r="CG458" s="214"/>
      <c r="CH458" s="214"/>
      <c r="CI458" s="214"/>
      <c r="CJ458" s="214"/>
      <c r="CK458" s="214"/>
      <c r="CL458" s="214"/>
      <c r="CM458" s="214"/>
      <c r="CN458" s="214"/>
      <c r="CO458" s="214"/>
      <c r="CP458" s="214"/>
      <c r="CQ458" s="214"/>
      <c r="CR458" s="214"/>
      <c r="CS458" s="214"/>
      <c r="CT458" s="214"/>
      <c r="CU458" s="214"/>
      <c r="CV458" s="214"/>
      <c r="CW458" s="214"/>
      <c r="CX458" s="214"/>
      <c r="CY458" s="214"/>
      <c r="CZ458" s="214"/>
      <c r="DA458" s="214"/>
      <c r="DB458" s="214"/>
      <c r="DC458" s="214"/>
      <c r="DD458" s="214"/>
      <c r="DE458" s="214"/>
      <c r="DF458" s="214"/>
      <c r="DG458" s="214"/>
      <c r="DH458" s="214"/>
      <c r="DI458" s="214"/>
      <c r="DJ458" s="214"/>
      <c r="DK458" s="214"/>
      <c r="DL458" s="214"/>
      <c r="DM458" s="214"/>
      <c r="DN458" s="214"/>
      <c r="DO458" s="214"/>
      <c r="DP458" s="214"/>
      <c r="DQ458" s="214"/>
      <c r="DR458" s="214"/>
      <c r="DS458" s="214"/>
      <c r="DT458" s="214"/>
      <c r="DU458" s="214"/>
      <c r="DV458" s="214"/>
      <c r="DW458" s="214"/>
      <c r="DX458" s="214"/>
      <c r="DY458" s="214"/>
      <c r="DZ458" s="214"/>
      <c r="EA458" s="214"/>
      <c r="EB458" s="214"/>
      <c r="EC458" s="214"/>
      <c r="ED458" s="214"/>
      <c r="EE458" s="214"/>
      <c r="EF458" s="214"/>
      <c r="EG458" s="214"/>
      <c r="EH458" s="214"/>
      <c r="EI458" s="214"/>
      <c r="EJ458" s="214"/>
      <c r="EK458" s="214"/>
      <c r="EL458" s="214"/>
      <c r="EM458" s="214"/>
      <c r="EN458" s="214"/>
      <c r="EO458" s="214"/>
      <c r="EP458" s="214"/>
      <c r="EQ458" s="214"/>
      <c r="ER458" s="214"/>
      <c r="ES458" s="214"/>
      <c r="ET458" s="214"/>
      <c r="EU458" s="214"/>
      <c r="EV458" s="214"/>
      <c r="EW458" s="214"/>
      <c r="EX458" s="214"/>
      <c r="EY458" s="214"/>
      <c r="EZ458" s="214"/>
      <c r="FA458" s="214"/>
      <c r="FB458" s="214"/>
      <c r="FC458" s="214"/>
      <c r="FD458" s="214"/>
      <c r="FE458" s="214"/>
      <c r="FF458" s="214"/>
      <c r="FG458" s="214"/>
      <c r="FH458" s="214"/>
      <c r="FI458" s="214"/>
      <c r="FJ458" s="214"/>
      <c r="FK458" s="214"/>
      <c r="FL458" s="214"/>
      <c r="FM458" s="214"/>
    </row>
    <row r="459" spans="2:169" x14ac:dyDescent="0.25">
      <c r="B459" s="214"/>
      <c r="C459" s="214"/>
      <c r="D459" s="214"/>
      <c r="E459" s="214"/>
      <c r="F459" s="214"/>
      <c r="G459" s="214"/>
      <c r="H459" s="214"/>
      <c r="I459" s="214"/>
      <c r="J459" s="214"/>
      <c r="K459" s="214"/>
      <c r="L459" s="214"/>
      <c r="M459" s="214"/>
      <c r="N459" s="214"/>
      <c r="O459" s="214"/>
      <c r="P459" s="214"/>
      <c r="Q459" s="214"/>
      <c r="R459" s="214"/>
      <c r="S459" s="214"/>
      <c r="T459" s="214"/>
      <c r="U459" s="214"/>
      <c r="V459" s="214"/>
      <c r="W459" s="214"/>
      <c r="X459" s="214"/>
      <c r="Y459" s="214"/>
      <c r="Z459" s="214"/>
      <c r="AA459" s="214"/>
      <c r="AB459" s="214"/>
      <c r="AC459" s="214"/>
      <c r="AD459" s="214"/>
      <c r="AE459" s="214"/>
      <c r="AF459" s="214"/>
      <c r="AG459" s="214"/>
      <c r="AH459" s="214"/>
      <c r="AI459" s="214"/>
      <c r="AJ459" s="214"/>
      <c r="AK459" s="214"/>
      <c r="AL459" s="214"/>
      <c r="AM459" s="214"/>
      <c r="AN459" s="214"/>
      <c r="AO459" s="214"/>
      <c r="AP459" s="214"/>
      <c r="AQ459" s="214"/>
      <c r="AR459" s="214"/>
      <c r="AS459" s="214"/>
      <c r="AT459" s="214"/>
      <c r="AU459" s="214"/>
      <c r="AV459" s="214"/>
      <c r="AW459" s="214"/>
      <c r="AX459" s="214"/>
      <c r="AY459" s="214"/>
      <c r="AZ459" s="214"/>
      <c r="BA459" s="214"/>
      <c r="BB459" s="214"/>
      <c r="BC459" s="214"/>
      <c r="BD459" s="214"/>
      <c r="BE459" s="214"/>
      <c r="BF459" s="214"/>
      <c r="BG459" s="214"/>
      <c r="BH459" s="214"/>
      <c r="BI459" s="214"/>
      <c r="BJ459" s="214"/>
      <c r="BK459" s="214"/>
      <c r="BL459" s="214"/>
      <c r="BM459" s="214"/>
      <c r="BN459" s="214"/>
      <c r="BO459" s="214"/>
      <c r="BP459" s="214"/>
      <c r="BQ459" s="214"/>
      <c r="BR459" s="214"/>
      <c r="BS459" s="214"/>
      <c r="BT459" s="214"/>
      <c r="BU459" s="214"/>
      <c r="BV459" s="214"/>
      <c r="BW459" s="214"/>
      <c r="BX459" s="214"/>
      <c r="BY459" s="214"/>
      <c r="BZ459" s="214"/>
      <c r="CA459" s="214"/>
      <c r="CB459" s="214"/>
      <c r="CC459" s="214"/>
      <c r="CD459" s="214"/>
      <c r="CE459" s="214"/>
      <c r="CF459" s="214"/>
      <c r="CG459" s="214"/>
      <c r="CH459" s="214"/>
      <c r="CI459" s="214"/>
      <c r="CJ459" s="214"/>
      <c r="CK459" s="214"/>
      <c r="CL459" s="214"/>
      <c r="CM459" s="214"/>
      <c r="CN459" s="214"/>
      <c r="CO459" s="214"/>
      <c r="CP459" s="214"/>
      <c r="CQ459" s="214"/>
      <c r="CR459" s="214"/>
      <c r="CS459" s="214"/>
      <c r="CT459" s="214"/>
      <c r="CU459" s="214"/>
      <c r="CV459" s="214"/>
      <c r="CW459" s="214"/>
      <c r="CX459" s="214"/>
      <c r="CY459" s="214"/>
      <c r="CZ459" s="214"/>
      <c r="DA459" s="214"/>
      <c r="DB459" s="214"/>
      <c r="DC459" s="214"/>
      <c r="DD459" s="214"/>
      <c r="DE459" s="214"/>
      <c r="DF459" s="214"/>
      <c r="DG459" s="214"/>
      <c r="DH459" s="214"/>
      <c r="DI459" s="214"/>
      <c r="DJ459" s="214"/>
      <c r="DK459" s="214"/>
      <c r="DL459" s="214"/>
      <c r="DM459" s="214"/>
      <c r="DN459" s="214"/>
      <c r="DO459" s="214"/>
      <c r="DP459" s="214"/>
      <c r="DQ459" s="214"/>
      <c r="DR459" s="214"/>
      <c r="DS459" s="214"/>
      <c r="DT459" s="214"/>
      <c r="DU459" s="214"/>
      <c r="DV459" s="214"/>
      <c r="DW459" s="214"/>
      <c r="DX459" s="214"/>
      <c r="DY459" s="214"/>
      <c r="DZ459" s="214"/>
      <c r="EA459" s="214"/>
      <c r="EB459" s="214"/>
      <c r="EC459" s="214"/>
      <c r="ED459" s="214"/>
      <c r="EE459" s="214"/>
      <c r="EF459" s="214"/>
      <c r="EG459" s="214"/>
      <c r="EH459" s="214"/>
      <c r="EI459" s="214"/>
      <c r="EJ459" s="214"/>
      <c r="EK459" s="214"/>
      <c r="EL459" s="214"/>
      <c r="EM459" s="214"/>
      <c r="EN459" s="214"/>
      <c r="EO459" s="214"/>
      <c r="EP459" s="214"/>
      <c r="EQ459" s="214"/>
      <c r="ER459" s="214"/>
      <c r="ES459" s="214"/>
      <c r="ET459" s="214"/>
      <c r="EU459" s="214"/>
      <c r="EV459" s="214"/>
      <c r="EW459" s="214"/>
      <c r="EX459" s="214"/>
      <c r="EY459" s="214"/>
      <c r="EZ459" s="214"/>
      <c r="FA459" s="214"/>
      <c r="FB459" s="214"/>
      <c r="FC459" s="214"/>
      <c r="FD459" s="214"/>
      <c r="FE459" s="214"/>
      <c r="FF459" s="214"/>
      <c r="FG459" s="214"/>
      <c r="FH459" s="214"/>
      <c r="FI459" s="214"/>
      <c r="FJ459" s="214"/>
      <c r="FK459" s="214"/>
      <c r="FL459" s="214"/>
      <c r="FM459" s="214"/>
    </row>
    <row r="460" spans="2:169" x14ac:dyDescent="0.25">
      <c r="B460" s="214"/>
      <c r="C460" s="214"/>
      <c r="D460" s="214"/>
      <c r="E460" s="214"/>
      <c r="F460" s="214"/>
      <c r="G460" s="214"/>
      <c r="H460" s="214"/>
      <c r="I460" s="214"/>
      <c r="J460" s="214"/>
      <c r="K460" s="214"/>
      <c r="L460" s="214"/>
      <c r="M460" s="214"/>
      <c r="N460" s="214"/>
      <c r="O460" s="214"/>
      <c r="P460" s="214"/>
      <c r="Q460" s="214"/>
      <c r="R460" s="214"/>
      <c r="S460" s="214"/>
      <c r="T460" s="214"/>
      <c r="U460" s="214"/>
      <c r="V460" s="214"/>
      <c r="W460" s="214"/>
      <c r="X460" s="214"/>
      <c r="Y460" s="214"/>
      <c r="Z460" s="214"/>
      <c r="AA460" s="214"/>
      <c r="AB460" s="214"/>
      <c r="AC460" s="214"/>
      <c r="AD460" s="214"/>
      <c r="AE460" s="214"/>
      <c r="AF460" s="214"/>
      <c r="AG460" s="214"/>
      <c r="AH460" s="214"/>
      <c r="AI460" s="214"/>
      <c r="AJ460" s="214"/>
      <c r="AK460" s="214"/>
      <c r="AL460" s="214"/>
      <c r="AM460" s="214"/>
      <c r="AN460" s="214"/>
      <c r="AO460" s="214"/>
      <c r="AP460" s="214"/>
      <c r="AQ460" s="214"/>
      <c r="AR460" s="214"/>
      <c r="AS460" s="214"/>
      <c r="AT460" s="214"/>
      <c r="AU460" s="214"/>
      <c r="AV460" s="214"/>
      <c r="AW460" s="214"/>
      <c r="AX460" s="214"/>
      <c r="AY460" s="214"/>
      <c r="AZ460" s="214"/>
      <c r="BA460" s="214"/>
      <c r="BB460" s="214"/>
      <c r="BC460" s="214"/>
      <c r="BD460" s="214"/>
      <c r="BE460" s="214"/>
      <c r="BF460" s="214"/>
      <c r="BG460" s="214"/>
      <c r="BH460" s="214"/>
      <c r="BI460" s="214"/>
      <c r="BJ460" s="214"/>
      <c r="BK460" s="214"/>
      <c r="BL460" s="214"/>
      <c r="BM460" s="214"/>
      <c r="BN460" s="214"/>
      <c r="BO460" s="214"/>
      <c r="BP460" s="214"/>
      <c r="BQ460" s="214"/>
      <c r="BR460" s="214"/>
      <c r="BS460" s="214"/>
      <c r="BT460" s="214"/>
      <c r="BU460" s="214"/>
      <c r="BV460" s="214"/>
      <c r="BW460" s="214"/>
      <c r="BX460" s="214"/>
      <c r="BY460" s="214"/>
      <c r="BZ460" s="214"/>
      <c r="CA460" s="214"/>
      <c r="CB460" s="214"/>
      <c r="CC460" s="214"/>
      <c r="CD460" s="214"/>
      <c r="CE460" s="214"/>
      <c r="CF460" s="214"/>
      <c r="CG460" s="214"/>
      <c r="CH460" s="214"/>
      <c r="CI460" s="214"/>
      <c r="CJ460" s="214"/>
      <c r="CK460" s="214"/>
      <c r="CL460" s="214"/>
      <c r="CM460" s="214"/>
      <c r="CN460" s="214"/>
      <c r="CO460" s="214"/>
      <c r="CP460" s="214"/>
      <c r="CQ460" s="214"/>
      <c r="CR460" s="214"/>
      <c r="CS460" s="214"/>
      <c r="CT460" s="214"/>
      <c r="CU460" s="214"/>
      <c r="CV460" s="214"/>
      <c r="CW460" s="214"/>
      <c r="CX460" s="214"/>
      <c r="CY460" s="214"/>
      <c r="CZ460" s="214"/>
      <c r="DA460" s="214"/>
      <c r="DB460" s="214"/>
      <c r="DC460" s="214"/>
      <c r="DD460" s="214"/>
      <c r="DE460" s="214"/>
      <c r="DF460" s="214"/>
      <c r="DG460" s="214"/>
      <c r="DH460" s="214"/>
      <c r="DI460" s="214"/>
      <c r="DJ460" s="214"/>
      <c r="DK460" s="214"/>
      <c r="DL460" s="214"/>
      <c r="DM460" s="214"/>
      <c r="DN460" s="214"/>
      <c r="DO460" s="214"/>
      <c r="DP460" s="214"/>
      <c r="DQ460" s="214"/>
      <c r="DR460" s="214"/>
      <c r="DS460" s="214"/>
      <c r="DT460" s="214"/>
      <c r="DU460" s="214"/>
      <c r="DV460" s="214"/>
      <c r="DW460" s="214"/>
      <c r="DX460" s="214"/>
      <c r="DY460" s="214"/>
      <c r="DZ460" s="214"/>
      <c r="EA460" s="214"/>
      <c r="EB460" s="214"/>
      <c r="EC460" s="214"/>
      <c r="ED460" s="214"/>
      <c r="EE460" s="214"/>
      <c r="EF460" s="214"/>
      <c r="EG460" s="214"/>
      <c r="EH460" s="214"/>
      <c r="EI460" s="214"/>
      <c r="EJ460" s="214"/>
      <c r="EK460" s="214"/>
      <c r="EL460" s="214"/>
      <c r="EM460" s="214"/>
      <c r="EN460" s="214"/>
      <c r="EO460" s="214"/>
      <c r="EP460" s="214"/>
      <c r="EQ460" s="214"/>
      <c r="ER460" s="214"/>
      <c r="ES460" s="214"/>
      <c r="ET460" s="214"/>
      <c r="EU460" s="214"/>
      <c r="EV460" s="214"/>
      <c r="EW460" s="214"/>
      <c r="EX460" s="214"/>
      <c r="EY460" s="214"/>
      <c r="EZ460" s="214"/>
      <c r="FA460" s="214"/>
      <c r="FB460" s="214"/>
      <c r="FC460" s="214"/>
      <c r="FD460" s="214"/>
      <c r="FE460" s="214"/>
      <c r="FF460" s="214"/>
      <c r="FG460" s="214"/>
      <c r="FH460" s="214"/>
      <c r="FI460" s="214"/>
      <c r="FJ460" s="214"/>
      <c r="FK460" s="214"/>
      <c r="FL460" s="214"/>
      <c r="FM460" s="214"/>
    </row>
    <row r="461" spans="2:169" x14ac:dyDescent="0.25">
      <c r="B461" s="214"/>
      <c r="C461" s="214"/>
      <c r="D461" s="214"/>
      <c r="E461" s="214"/>
      <c r="F461" s="214"/>
      <c r="G461" s="214"/>
      <c r="H461" s="214"/>
      <c r="I461" s="214"/>
      <c r="J461" s="214"/>
      <c r="K461" s="214"/>
      <c r="L461" s="214"/>
      <c r="M461" s="214"/>
      <c r="N461" s="214"/>
      <c r="O461" s="214"/>
      <c r="P461" s="214"/>
      <c r="Q461" s="214"/>
      <c r="R461" s="214"/>
      <c r="S461" s="214"/>
      <c r="T461" s="214"/>
      <c r="U461" s="214"/>
      <c r="V461" s="214"/>
      <c r="W461" s="214"/>
      <c r="X461" s="214"/>
      <c r="Y461" s="214"/>
      <c r="Z461" s="214"/>
      <c r="AA461" s="214"/>
      <c r="AB461" s="214"/>
      <c r="AC461" s="214"/>
      <c r="AD461" s="214"/>
      <c r="AE461" s="214"/>
      <c r="AF461" s="214"/>
      <c r="AG461" s="214"/>
      <c r="AH461" s="214"/>
      <c r="AI461" s="214"/>
      <c r="AJ461" s="214"/>
      <c r="AK461" s="214"/>
      <c r="AL461" s="214"/>
      <c r="AM461" s="214"/>
      <c r="AN461" s="214"/>
      <c r="AO461" s="214"/>
      <c r="AP461" s="214"/>
      <c r="AQ461" s="214"/>
      <c r="AR461" s="214"/>
      <c r="AS461" s="214"/>
      <c r="AT461" s="214"/>
      <c r="AU461" s="214"/>
      <c r="AV461" s="214"/>
      <c r="AW461" s="214"/>
      <c r="AX461" s="214"/>
      <c r="AY461" s="214"/>
      <c r="AZ461" s="214"/>
      <c r="BA461" s="214"/>
      <c r="BB461" s="214"/>
      <c r="BC461" s="214"/>
      <c r="BD461" s="214"/>
      <c r="BE461" s="214"/>
      <c r="BF461" s="214"/>
      <c r="BG461" s="214"/>
      <c r="BH461" s="214"/>
      <c r="BI461" s="214"/>
      <c r="BJ461" s="214"/>
      <c r="BK461" s="214"/>
      <c r="BL461" s="214"/>
      <c r="BM461" s="214"/>
      <c r="BN461" s="214"/>
      <c r="BO461" s="214"/>
      <c r="BP461" s="214"/>
      <c r="BQ461" s="214"/>
      <c r="BR461" s="214"/>
      <c r="BS461" s="214"/>
      <c r="BT461" s="214"/>
      <c r="BU461" s="214"/>
      <c r="BV461" s="214"/>
      <c r="BW461" s="214"/>
      <c r="BX461" s="214"/>
      <c r="BY461" s="214"/>
      <c r="BZ461" s="214"/>
      <c r="CA461" s="214"/>
      <c r="CB461" s="214"/>
      <c r="CC461" s="214"/>
      <c r="CD461" s="214"/>
      <c r="CE461" s="214"/>
      <c r="CF461" s="214"/>
      <c r="CG461" s="214"/>
      <c r="CH461" s="214"/>
      <c r="CI461" s="214"/>
      <c r="CJ461" s="214"/>
      <c r="CK461" s="214"/>
      <c r="CL461" s="214"/>
      <c r="CM461" s="214"/>
      <c r="CN461" s="214"/>
      <c r="CO461" s="214"/>
      <c r="CP461" s="214"/>
      <c r="CQ461" s="214"/>
      <c r="CR461" s="214"/>
      <c r="CS461" s="214"/>
      <c r="CT461" s="214"/>
      <c r="CU461" s="214"/>
      <c r="CV461" s="214"/>
      <c r="CW461" s="214"/>
      <c r="CX461" s="214"/>
      <c r="CY461" s="214"/>
      <c r="CZ461" s="214"/>
      <c r="DA461" s="214"/>
      <c r="DB461" s="214"/>
      <c r="DC461" s="214"/>
      <c r="DD461" s="214"/>
      <c r="DE461" s="214"/>
      <c r="DF461" s="214"/>
      <c r="DG461" s="214"/>
      <c r="DH461" s="214"/>
      <c r="DI461" s="214"/>
      <c r="DJ461" s="214"/>
      <c r="DK461" s="214"/>
      <c r="DL461" s="214"/>
      <c r="DM461" s="214"/>
      <c r="DN461" s="214"/>
      <c r="DO461" s="214"/>
      <c r="DP461" s="214"/>
      <c r="DQ461" s="214"/>
      <c r="DR461" s="214"/>
      <c r="DS461" s="214"/>
      <c r="DT461" s="214"/>
      <c r="DU461" s="214"/>
      <c r="DV461" s="214"/>
      <c r="DW461" s="214"/>
      <c r="DX461" s="214"/>
      <c r="DY461" s="214"/>
      <c r="DZ461" s="214"/>
      <c r="EA461" s="214"/>
      <c r="EB461" s="214"/>
      <c r="EC461" s="214"/>
      <c r="ED461" s="214"/>
      <c r="EE461" s="214"/>
      <c r="EF461" s="214"/>
      <c r="EG461" s="214"/>
      <c r="EH461" s="214"/>
      <c r="EI461" s="214"/>
      <c r="EJ461" s="214"/>
      <c r="EK461" s="214"/>
      <c r="EL461" s="214"/>
      <c r="EM461" s="214"/>
      <c r="EN461" s="214"/>
      <c r="EO461" s="214"/>
      <c r="EP461" s="214"/>
      <c r="EQ461" s="214"/>
      <c r="ER461" s="214"/>
      <c r="ES461" s="214"/>
      <c r="ET461" s="214"/>
      <c r="EU461" s="214"/>
      <c r="EV461" s="214"/>
      <c r="EW461" s="214"/>
      <c r="EX461" s="214"/>
      <c r="EY461" s="214"/>
      <c r="EZ461" s="214"/>
      <c r="FA461" s="214"/>
      <c r="FB461" s="214"/>
      <c r="FC461" s="214"/>
      <c r="FD461" s="214"/>
      <c r="FE461" s="214"/>
      <c r="FF461" s="214"/>
      <c r="FG461" s="214"/>
      <c r="FH461" s="214"/>
      <c r="FI461" s="214"/>
      <c r="FJ461" s="214"/>
      <c r="FK461" s="214"/>
      <c r="FL461" s="214"/>
      <c r="FM461" s="214"/>
    </row>
    <row r="462" spans="2:169" x14ac:dyDescent="0.25">
      <c r="B462" s="214"/>
      <c r="C462" s="214"/>
      <c r="D462" s="214"/>
      <c r="E462" s="214"/>
      <c r="F462" s="214"/>
      <c r="G462" s="214"/>
      <c r="H462" s="214"/>
      <c r="I462" s="214"/>
      <c r="J462" s="214"/>
      <c r="K462" s="214"/>
      <c r="L462" s="214"/>
      <c r="M462" s="214"/>
      <c r="N462" s="214"/>
      <c r="O462" s="214"/>
      <c r="P462" s="214"/>
      <c r="Q462" s="214"/>
      <c r="R462" s="214"/>
      <c r="S462" s="214"/>
      <c r="T462" s="214"/>
      <c r="U462" s="214"/>
      <c r="V462" s="214"/>
      <c r="W462" s="214"/>
      <c r="X462" s="214"/>
      <c r="Y462" s="214"/>
      <c r="Z462" s="214"/>
      <c r="AA462" s="214"/>
      <c r="AB462" s="214"/>
      <c r="AC462" s="214"/>
      <c r="AD462" s="214"/>
      <c r="AE462" s="214"/>
      <c r="AF462" s="214"/>
      <c r="AG462" s="214"/>
      <c r="AH462" s="214"/>
      <c r="AI462" s="214"/>
      <c r="AJ462" s="214"/>
      <c r="AK462" s="214"/>
      <c r="AL462" s="214"/>
      <c r="AM462" s="214"/>
      <c r="AN462" s="214"/>
      <c r="AO462" s="214"/>
      <c r="AP462" s="214"/>
      <c r="AQ462" s="214"/>
      <c r="AR462" s="214"/>
      <c r="AS462" s="214"/>
      <c r="AT462" s="214"/>
      <c r="AU462" s="214"/>
      <c r="AV462" s="214"/>
      <c r="AW462" s="214"/>
      <c r="AX462" s="214"/>
      <c r="AY462" s="214"/>
      <c r="AZ462" s="214"/>
      <c r="BA462" s="214"/>
      <c r="BB462" s="214"/>
      <c r="BC462" s="214"/>
      <c r="BD462" s="214"/>
      <c r="BE462" s="214"/>
      <c r="BF462" s="214"/>
      <c r="BG462" s="214"/>
      <c r="BH462" s="214"/>
      <c r="BI462" s="214"/>
      <c r="BJ462" s="214"/>
      <c r="BK462" s="214"/>
      <c r="BL462" s="214"/>
      <c r="BM462" s="214"/>
      <c r="BN462" s="214"/>
      <c r="BO462" s="214"/>
      <c r="BP462" s="214"/>
      <c r="BQ462" s="214"/>
      <c r="BR462" s="214"/>
      <c r="BS462" s="214"/>
      <c r="BT462" s="214"/>
      <c r="BU462" s="214"/>
      <c r="BV462" s="214"/>
      <c r="BW462" s="214"/>
      <c r="BX462" s="214"/>
      <c r="BY462" s="214"/>
      <c r="BZ462" s="214"/>
      <c r="CA462" s="214"/>
      <c r="CB462" s="214"/>
      <c r="CC462" s="214"/>
      <c r="CD462" s="214"/>
      <c r="CE462" s="214"/>
      <c r="CF462" s="214"/>
      <c r="CG462" s="214"/>
      <c r="CH462" s="214"/>
      <c r="CI462" s="214"/>
      <c r="CJ462" s="214"/>
      <c r="CK462" s="214"/>
      <c r="CL462" s="214"/>
      <c r="CM462" s="214"/>
      <c r="CN462" s="214"/>
      <c r="CO462" s="214"/>
      <c r="CP462" s="214"/>
      <c r="CQ462" s="214"/>
      <c r="CR462" s="214"/>
      <c r="CS462" s="214"/>
      <c r="CT462" s="214"/>
      <c r="CU462" s="214"/>
      <c r="CV462" s="214"/>
      <c r="CW462" s="214"/>
      <c r="CX462" s="214"/>
      <c r="CY462" s="214"/>
      <c r="CZ462" s="214"/>
      <c r="DA462" s="214"/>
      <c r="DB462" s="214"/>
      <c r="DC462" s="214"/>
      <c r="DD462" s="214"/>
      <c r="DE462" s="214"/>
      <c r="DF462" s="214"/>
      <c r="DG462" s="214"/>
      <c r="DH462" s="214"/>
      <c r="DI462" s="214"/>
      <c r="DJ462" s="214"/>
      <c r="DK462" s="214"/>
      <c r="DL462" s="214"/>
      <c r="DM462" s="214"/>
      <c r="DN462" s="214"/>
      <c r="DO462" s="214"/>
      <c r="DP462" s="214"/>
      <c r="DQ462" s="214"/>
      <c r="DR462" s="214"/>
      <c r="DS462" s="214"/>
      <c r="DT462" s="214"/>
      <c r="DU462" s="214"/>
      <c r="DV462" s="214"/>
      <c r="DW462" s="214"/>
      <c r="DX462" s="214"/>
      <c r="DY462" s="214"/>
      <c r="DZ462" s="214"/>
      <c r="EA462" s="214"/>
      <c r="EB462" s="214"/>
      <c r="EC462" s="214"/>
      <c r="ED462" s="214"/>
      <c r="EE462" s="214"/>
      <c r="EF462" s="214"/>
      <c r="EG462" s="214"/>
      <c r="EH462" s="214"/>
      <c r="EI462" s="214"/>
      <c r="EJ462" s="214"/>
      <c r="EK462" s="214"/>
      <c r="EL462" s="214"/>
      <c r="EM462" s="214"/>
      <c r="EN462" s="214"/>
      <c r="EO462" s="214"/>
      <c r="EP462" s="214"/>
      <c r="EQ462" s="214"/>
      <c r="ER462" s="214"/>
      <c r="ES462" s="214"/>
      <c r="ET462" s="214"/>
      <c r="EU462" s="214"/>
      <c r="EV462" s="214"/>
      <c r="EW462" s="214"/>
      <c r="EX462" s="214"/>
      <c r="EY462" s="214"/>
      <c r="EZ462" s="214"/>
      <c r="FA462" s="214"/>
      <c r="FB462" s="214"/>
      <c r="FC462" s="214"/>
      <c r="FD462" s="214"/>
      <c r="FE462" s="214"/>
      <c r="FF462" s="214"/>
      <c r="FG462" s="214"/>
      <c r="FH462" s="214"/>
      <c r="FI462" s="214"/>
      <c r="FJ462" s="214"/>
      <c r="FK462" s="214"/>
      <c r="FL462" s="214"/>
      <c r="FM462" s="214"/>
    </row>
    <row r="463" spans="2:169" x14ac:dyDescent="0.25">
      <c r="B463" s="214"/>
      <c r="C463" s="214"/>
      <c r="D463" s="214"/>
      <c r="E463" s="214"/>
      <c r="F463" s="214"/>
      <c r="G463" s="214"/>
      <c r="H463" s="214"/>
      <c r="I463" s="214"/>
      <c r="J463" s="214"/>
      <c r="K463" s="214"/>
      <c r="L463" s="214"/>
      <c r="M463" s="214"/>
      <c r="N463" s="214"/>
      <c r="O463" s="214"/>
      <c r="P463" s="214"/>
      <c r="Q463" s="214"/>
      <c r="R463" s="214"/>
      <c r="S463" s="214"/>
      <c r="T463" s="214"/>
      <c r="U463" s="214"/>
      <c r="V463" s="214"/>
      <c r="W463" s="214"/>
      <c r="X463" s="214"/>
      <c r="Y463" s="214"/>
      <c r="Z463" s="214"/>
      <c r="AA463" s="214"/>
      <c r="AB463" s="214"/>
      <c r="AC463" s="214"/>
      <c r="AD463" s="214"/>
      <c r="AE463" s="214"/>
      <c r="AF463" s="214"/>
      <c r="AG463" s="214"/>
      <c r="AH463" s="214"/>
      <c r="AI463" s="214"/>
      <c r="AJ463" s="214"/>
      <c r="AK463" s="214"/>
      <c r="AL463" s="214"/>
      <c r="AM463" s="214"/>
      <c r="AN463" s="214"/>
      <c r="AO463" s="214"/>
      <c r="AP463" s="214"/>
      <c r="AQ463" s="214"/>
      <c r="AR463" s="214"/>
      <c r="AS463" s="214"/>
      <c r="AT463" s="214"/>
      <c r="AU463" s="214"/>
      <c r="AV463" s="214"/>
      <c r="AW463" s="214"/>
      <c r="AX463" s="214"/>
      <c r="AY463" s="214"/>
      <c r="AZ463" s="214"/>
      <c r="BA463" s="214"/>
      <c r="BB463" s="214"/>
      <c r="BC463" s="214"/>
      <c r="BD463" s="214"/>
      <c r="BE463" s="214"/>
      <c r="BF463" s="214"/>
      <c r="BG463" s="214"/>
      <c r="BH463" s="214"/>
      <c r="BI463" s="214"/>
      <c r="BJ463" s="214"/>
      <c r="BK463" s="214"/>
      <c r="BL463" s="214"/>
      <c r="BM463" s="214"/>
      <c r="BN463" s="214"/>
      <c r="BO463" s="214"/>
      <c r="BP463" s="214"/>
      <c r="BQ463" s="214"/>
      <c r="BR463" s="214"/>
      <c r="BS463" s="214"/>
      <c r="BT463" s="214"/>
      <c r="BU463" s="214"/>
      <c r="BV463" s="214"/>
      <c r="BW463" s="214"/>
      <c r="BX463" s="214"/>
      <c r="BY463" s="214"/>
      <c r="BZ463" s="214"/>
      <c r="CA463" s="214"/>
      <c r="CB463" s="214"/>
      <c r="CC463" s="214"/>
      <c r="CD463" s="214"/>
      <c r="CE463" s="214"/>
      <c r="CF463" s="214"/>
      <c r="CG463" s="214"/>
      <c r="CH463" s="214"/>
      <c r="CI463" s="214"/>
      <c r="CJ463" s="214"/>
      <c r="CK463" s="214"/>
      <c r="CL463" s="214"/>
      <c r="CM463" s="214"/>
      <c r="CN463" s="214"/>
      <c r="CO463" s="214"/>
      <c r="CP463" s="214"/>
      <c r="CQ463" s="214"/>
      <c r="CR463" s="214"/>
      <c r="CS463" s="214"/>
      <c r="CT463" s="214"/>
      <c r="CU463" s="214"/>
      <c r="CV463" s="214"/>
      <c r="CW463" s="214"/>
      <c r="CX463" s="214"/>
      <c r="CY463" s="214"/>
      <c r="CZ463" s="214"/>
      <c r="DA463" s="214"/>
      <c r="DB463" s="214"/>
      <c r="DC463" s="214"/>
      <c r="DD463" s="214"/>
      <c r="DE463" s="214"/>
      <c r="DF463" s="214"/>
      <c r="DG463" s="214"/>
      <c r="DH463" s="214"/>
      <c r="DI463" s="214"/>
      <c r="DJ463" s="214"/>
      <c r="DK463" s="214"/>
      <c r="DL463" s="214"/>
      <c r="DM463" s="214"/>
      <c r="DN463" s="214"/>
      <c r="DO463" s="214"/>
      <c r="DP463" s="214"/>
      <c r="DQ463" s="214"/>
      <c r="DR463" s="214"/>
      <c r="DS463" s="214"/>
      <c r="DT463" s="214"/>
      <c r="DU463" s="214"/>
      <c r="DV463" s="214"/>
      <c r="DW463" s="214"/>
      <c r="DX463" s="214"/>
      <c r="DY463" s="214"/>
      <c r="DZ463" s="214"/>
      <c r="EA463" s="214"/>
      <c r="EB463" s="214"/>
      <c r="EC463" s="214"/>
      <c r="ED463" s="214"/>
      <c r="EE463" s="214"/>
      <c r="EF463" s="214"/>
      <c r="EG463" s="214"/>
      <c r="EH463" s="214"/>
      <c r="EI463" s="214"/>
      <c r="EJ463" s="214"/>
      <c r="EK463" s="214"/>
      <c r="EL463" s="214"/>
      <c r="EM463" s="214"/>
      <c r="EN463" s="214"/>
      <c r="EO463" s="214"/>
      <c r="EP463" s="214"/>
      <c r="EQ463" s="214"/>
      <c r="ER463" s="214"/>
      <c r="ES463" s="214"/>
      <c r="ET463" s="214"/>
      <c r="EU463" s="214"/>
      <c r="EV463" s="214"/>
      <c r="EW463" s="214"/>
      <c r="EX463" s="214"/>
      <c r="EY463" s="214"/>
      <c r="EZ463" s="214"/>
      <c r="FA463" s="214"/>
      <c r="FB463" s="214"/>
      <c r="FC463" s="214"/>
      <c r="FD463" s="214"/>
      <c r="FE463" s="214"/>
      <c r="FF463" s="214"/>
      <c r="FG463" s="214"/>
      <c r="FH463" s="214"/>
      <c r="FI463" s="214"/>
      <c r="FJ463" s="214"/>
      <c r="FK463" s="214"/>
      <c r="FL463" s="214"/>
      <c r="FM463" s="214"/>
    </row>
    <row r="464" spans="2:169" x14ac:dyDescent="0.25">
      <c r="B464" s="214"/>
      <c r="C464" s="214"/>
      <c r="D464" s="214"/>
      <c r="E464" s="214"/>
      <c r="F464" s="214"/>
      <c r="G464" s="214"/>
      <c r="H464" s="214"/>
      <c r="I464" s="214"/>
      <c r="J464" s="214"/>
      <c r="K464" s="214"/>
      <c r="L464" s="214"/>
      <c r="M464" s="214"/>
      <c r="N464" s="214"/>
      <c r="O464" s="214"/>
      <c r="P464" s="214"/>
      <c r="Q464" s="214"/>
      <c r="R464" s="214"/>
      <c r="S464" s="214"/>
      <c r="T464" s="214"/>
      <c r="U464" s="214"/>
      <c r="V464" s="214"/>
      <c r="W464" s="214"/>
      <c r="X464" s="214"/>
      <c r="Y464" s="214"/>
      <c r="Z464" s="214"/>
      <c r="AA464" s="214"/>
      <c r="AB464" s="214"/>
      <c r="AC464" s="214"/>
      <c r="AD464" s="214"/>
      <c r="AE464" s="214"/>
      <c r="AF464" s="214"/>
      <c r="AG464" s="214"/>
      <c r="AH464" s="214"/>
      <c r="AI464" s="214"/>
      <c r="AJ464" s="214"/>
      <c r="AK464" s="214"/>
      <c r="AL464" s="214"/>
      <c r="AM464" s="214"/>
      <c r="AN464" s="214"/>
      <c r="AO464" s="214"/>
      <c r="AP464" s="214"/>
      <c r="AQ464" s="214"/>
      <c r="AR464" s="214"/>
      <c r="AS464" s="214"/>
      <c r="AT464" s="214"/>
      <c r="AU464" s="214"/>
      <c r="AV464" s="214"/>
      <c r="AW464" s="214"/>
      <c r="AX464" s="214"/>
      <c r="AY464" s="214"/>
      <c r="AZ464" s="214"/>
      <c r="BA464" s="214"/>
      <c r="BB464" s="214"/>
      <c r="BC464" s="214"/>
      <c r="BD464" s="214"/>
      <c r="BE464" s="214"/>
      <c r="BF464" s="214"/>
      <c r="BG464" s="214"/>
      <c r="BH464" s="214"/>
      <c r="BI464" s="214"/>
      <c r="BJ464" s="214"/>
      <c r="BK464" s="214"/>
      <c r="BL464" s="214"/>
      <c r="BM464" s="214"/>
      <c r="BN464" s="214"/>
      <c r="BO464" s="214"/>
      <c r="BP464" s="214"/>
      <c r="BQ464" s="214"/>
      <c r="BR464" s="214"/>
      <c r="BS464" s="214"/>
      <c r="BT464" s="214"/>
      <c r="BU464" s="214"/>
      <c r="BV464" s="214"/>
      <c r="BW464" s="214"/>
      <c r="BX464" s="214"/>
      <c r="BY464" s="214"/>
      <c r="BZ464" s="214"/>
      <c r="CA464" s="214"/>
      <c r="CB464" s="214"/>
      <c r="CC464" s="214"/>
      <c r="CD464" s="214"/>
      <c r="CE464" s="214"/>
      <c r="CF464" s="214"/>
      <c r="CG464" s="214"/>
      <c r="CH464" s="214"/>
      <c r="CI464" s="214"/>
      <c r="CJ464" s="214"/>
      <c r="CK464" s="214"/>
      <c r="CL464" s="214"/>
      <c r="CM464" s="214"/>
      <c r="CN464" s="214"/>
      <c r="CO464" s="214"/>
      <c r="CP464" s="214"/>
      <c r="CQ464" s="214"/>
      <c r="CR464" s="214"/>
      <c r="CS464" s="214"/>
      <c r="CT464" s="214"/>
      <c r="CU464" s="214"/>
      <c r="CV464" s="214"/>
      <c r="CW464" s="214"/>
      <c r="CX464" s="214"/>
      <c r="CY464" s="214"/>
      <c r="CZ464" s="214"/>
      <c r="DA464" s="214"/>
      <c r="DB464" s="214"/>
      <c r="DC464" s="214"/>
      <c r="DD464" s="214"/>
      <c r="DE464" s="214"/>
      <c r="DF464" s="214"/>
      <c r="DG464" s="214"/>
      <c r="DH464" s="214"/>
      <c r="DI464" s="214"/>
      <c r="DJ464" s="214"/>
      <c r="DK464" s="214"/>
      <c r="DL464" s="214"/>
      <c r="DM464" s="214"/>
      <c r="DN464" s="214"/>
      <c r="DO464" s="214"/>
      <c r="DP464" s="214"/>
      <c r="DQ464" s="214"/>
      <c r="DR464" s="214"/>
      <c r="DS464" s="214"/>
      <c r="DT464" s="214"/>
      <c r="DU464" s="214"/>
      <c r="DV464" s="214"/>
      <c r="DW464" s="214"/>
      <c r="DX464" s="214"/>
      <c r="DY464" s="214"/>
      <c r="DZ464" s="214"/>
      <c r="EA464" s="214"/>
      <c r="EB464" s="214"/>
      <c r="EC464" s="214"/>
      <c r="ED464" s="214"/>
      <c r="EE464" s="214"/>
      <c r="EF464" s="214"/>
      <c r="EG464" s="214"/>
      <c r="EH464" s="214"/>
      <c r="EI464" s="214"/>
      <c r="EJ464" s="214"/>
      <c r="EK464" s="214"/>
      <c r="EL464" s="214"/>
      <c r="EM464" s="214"/>
      <c r="EN464" s="214"/>
      <c r="EO464" s="214"/>
      <c r="EP464" s="214"/>
      <c r="EQ464" s="214"/>
      <c r="ER464" s="214"/>
      <c r="ES464" s="214"/>
      <c r="ET464" s="214"/>
      <c r="EU464" s="214"/>
      <c r="EV464" s="214"/>
      <c r="EW464" s="214"/>
      <c r="EX464" s="214"/>
      <c r="EY464" s="214"/>
      <c r="EZ464" s="214"/>
      <c r="FA464" s="214"/>
      <c r="FB464" s="214"/>
      <c r="FC464" s="214"/>
      <c r="FD464" s="214"/>
      <c r="FE464" s="214"/>
      <c r="FF464" s="214"/>
      <c r="FG464" s="214"/>
      <c r="FH464" s="214"/>
      <c r="FI464" s="214"/>
      <c r="FJ464" s="214"/>
      <c r="FK464" s="214"/>
      <c r="FL464" s="214"/>
      <c r="FM464" s="214"/>
    </row>
    <row r="465" spans="2:169" x14ac:dyDescent="0.25">
      <c r="B465" s="214"/>
      <c r="C465" s="214"/>
      <c r="D465" s="214"/>
      <c r="E465" s="214"/>
      <c r="F465" s="214"/>
      <c r="G465" s="214"/>
      <c r="H465" s="214"/>
      <c r="I465" s="214"/>
      <c r="J465" s="214"/>
      <c r="K465" s="214"/>
      <c r="L465" s="214"/>
      <c r="M465" s="214"/>
      <c r="N465" s="214"/>
      <c r="O465" s="214"/>
      <c r="P465" s="214"/>
      <c r="Q465" s="214"/>
      <c r="R465" s="214"/>
      <c r="S465" s="214"/>
      <c r="T465" s="214"/>
      <c r="U465" s="214"/>
      <c r="V465" s="214"/>
      <c r="W465" s="214"/>
      <c r="X465" s="214"/>
      <c r="Y465" s="214"/>
      <c r="Z465" s="214"/>
      <c r="AA465" s="214"/>
      <c r="AB465" s="214"/>
      <c r="AC465" s="214"/>
      <c r="AD465" s="214"/>
      <c r="AE465" s="214"/>
      <c r="AF465" s="214"/>
      <c r="AG465" s="214"/>
      <c r="AH465" s="214"/>
      <c r="AI465" s="214"/>
      <c r="AJ465" s="214"/>
      <c r="AK465" s="214"/>
      <c r="AL465" s="214"/>
      <c r="AM465" s="214"/>
      <c r="AN465" s="214"/>
      <c r="AO465" s="214"/>
      <c r="AP465" s="214"/>
      <c r="AQ465" s="214"/>
      <c r="AR465" s="214"/>
      <c r="AS465" s="214"/>
      <c r="AT465" s="214"/>
      <c r="AU465" s="214"/>
      <c r="AV465" s="214"/>
      <c r="AW465" s="214"/>
      <c r="AX465" s="214"/>
      <c r="AY465" s="214"/>
      <c r="AZ465" s="214"/>
      <c r="BA465" s="214"/>
      <c r="BB465" s="214"/>
      <c r="BC465" s="214"/>
      <c r="BD465" s="214"/>
      <c r="BE465" s="214"/>
      <c r="BF465" s="214"/>
      <c r="BG465" s="214"/>
      <c r="BH465" s="214"/>
      <c r="BI465" s="214"/>
      <c r="BJ465" s="214"/>
      <c r="BK465" s="214"/>
      <c r="BL465" s="214"/>
      <c r="BM465" s="214"/>
      <c r="BN465" s="214"/>
      <c r="BO465" s="214"/>
      <c r="BP465" s="214"/>
      <c r="BQ465" s="214"/>
      <c r="BR465" s="214"/>
      <c r="BS465" s="214"/>
      <c r="BT465" s="214"/>
      <c r="BU465" s="214"/>
      <c r="BV465" s="214"/>
      <c r="BW465" s="214"/>
      <c r="BX465" s="214"/>
      <c r="BY465" s="214"/>
      <c r="BZ465" s="214"/>
      <c r="CA465" s="214"/>
      <c r="CB465" s="214"/>
      <c r="CC465" s="214"/>
      <c r="CD465" s="214"/>
      <c r="CE465" s="214"/>
      <c r="CF465" s="214"/>
      <c r="CG465" s="214"/>
      <c r="CH465" s="214"/>
      <c r="CI465" s="214"/>
      <c r="CJ465" s="214"/>
      <c r="CK465" s="214"/>
      <c r="CL465" s="214"/>
      <c r="CM465" s="214"/>
      <c r="CN465" s="214"/>
      <c r="CO465" s="214"/>
      <c r="CP465" s="214"/>
      <c r="CQ465" s="214"/>
      <c r="CR465" s="214"/>
      <c r="CS465" s="214"/>
      <c r="CT465" s="214"/>
      <c r="CU465" s="214"/>
      <c r="CV465" s="214"/>
      <c r="CW465" s="214"/>
      <c r="CX465" s="214"/>
      <c r="CY465" s="214"/>
      <c r="CZ465" s="214"/>
      <c r="DA465" s="214"/>
      <c r="DB465" s="214"/>
      <c r="DC465" s="214"/>
      <c r="DD465" s="214"/>
      <c r="DE465" s="214"/>
      <c r="DF465" s="214"/>
      <c r="DG465" s="214"/>
      <c r="DH465" s="214"/>
      <c r="DI465" s="214"/>
      <c r="DJ465" s="214"/>
      <c r="DK465" s="214"/>
      <c r="DL465" s="214"/>
      <c r="DM465" s="214"/>
      <c r="DN465" s="214"/>
      <c r="DO465" s="214"/>
      <c r="DP465" s="214"/>
      <c r="DQ465" s="214"/>
      <c r="DR465" s="214"/>
      <c r="DS465" s="214"/>
      <c r="DT465" s="214"/>
      <c r="DU465" s="214"/>
      <c r="DV465" s="214"/>
      <c r="DW465" s="214"/>
      <c r="DX465" s="214"/>
      <c r="DY465" s="214"/>
      <c r="DZ465" s="214"/>
      <c r="EA465" s="214"/>
      <c r="EB465" s="214"/>
      <c r="EC465" s="214"/>
      <c r="ED465" s="214"/>
      <c r="EE465" s="214"/>
      <c r="EF465" s="214"/>
      <c r="EG465" s="214"/>
      <c r="EH465" s="214"/>
      <c r="EI465" s="214"/>
      <c r="EJ465" s="214"/>
      <c r="EK465" s="214"/>
      <c r="EL465" s="214"/>
      <c r="EM465" s="214"/>
      <c r="EN465" s="214"/>
      <c r="EO465" s="214"/>
      <c r="EP465" s="214"/>
      <c r="EQ465" s="214"/>
      <c r="ER465" s="214"/>
      <c r="ES465" s="214"/>
      <c r="ET465" s="214"/>
      <c r="EU465" s="214"/>
      <c r="EV465" s="214"/>
      <c r="EW465" s="214"/>
      <c r="EX465" s="214"/>
      <c r="EY465" s="214"/>
      <c r="EZ465" s="214"/>
      <c r="FA465" s="214"/>
      <c r="FB465" s="214"/>
      <c r="FC465" s="214"/>
      <c r="FD465" s="214"/>
      <c r="FE465" s="214"/>
      <c r="FF465" s="214"/>
      <c r="FG465" s="214"/>
      <c r="FH465" s="214"/>
      <c r="FI465" s="214"/>
      <c r="FJ465" s="214"/>
      <c r="FK465" s="214"/>
      <c r="FL465" s="214"/>
      <c r="FM465" s="214"/>
    </row>
    <row r="466" spans="2:169" x14ac:dyDescent="0.25">
      <c r="B466" s="214"/>
      <c r="C466" s="214"/>
      <c r="D466" s="214"/>
      <c r="E466" s="214"/>
      <c r="F466" s="214"/>
      <c r="G466" s="214"/>
      <c r="H466" s="214"/>
      <c r="I466" s="214"/>
      <c r="J466" s="214"/>
      <c r="K466" s="214"/>
      <c r="L466" s="214"/>
      <c r="M466" s="214"/>
      <c r="N466" s="214"/>
      <c r="O466" s="214"/>
      <c r="P466" s="214"/>
      <c r="Q466" s="214"/>
      <c r="R466" s="214"/>
      <c r="S466" s="214"/>
      <c r="T466" s="214"/>
      <c r="U466" s="214"/>
      <c r="V466" s="214"/>
      <c r="W466" s="214"/>
      <c r="X466" s="214"/>
      <c r="Y466" s="214"/>
      <c r="Z466" s="214"/>
      <c r="AA466" s="214"/>
      <c r="AB466" s="214"/>
      <c r="AC466" s="214"/>
      <c r="AD466" s="214"/>
      <c r="AE466" s="214"/>
      <c r="AF466" s="214"/>
      <c r="AG466" s="214"/>
      <c r="AH466" s="214"/>
      <c r="AI466" s="214"/>
      <c r="AJ466" s="214"/>
      <c r="AK466" s="214"/>
      <c r="AL466" s="214"/>
      <c r="AM466" s="214"/>
      <c r="AN466" s="214"/>
      <c r="AO466" s="214"/>
      <c r="AP466" s="214"/>
      <c r="AQ466" s="214"/>
      <c r="AR466" s="214"/>
      <c r="AS466" s="214"/>
      <c r="AT466" s="214"/>
      <c r="AU466" s="214"/>
      <c r="AV466" s="214"/>
      <c r="AW466" s="214"/>
      <c r="AX466" s="214"/>
      <c r="AY466" s="214"/>
      <c r="AZ466" s="214"/>
      <c r="BA466" s="214"/>
      <c r="BB466" s="214"/>
      <c r="BC466" s="214"/>
      <c r="BD466" s="214"/>
      <c r="BE466" s="214"/>
      <c r="BF466" s="214"/>
      <c r="BG466" s="214"/>
      <c r="BH466" s="214"/>
      <c r="BI466" s="214"/>
      <c r="BJ466" s="214"/>
      <c r="BK466" s="214"/>
      <c r="BL466" s="214"/>
      <c r="BM466" s="214"/>
      <c r="BN466" s="214"/>
      <c r="BO466" s="214"/>
      <c r="BP466" s="214"/>
      <c r="BQ466" s="214"/>
      <c r="BR466" s="214"/>
      <c r="BS466" s="214"/>
      <c r="BT466" s="214"/>
      <c r="BU466" s="214"/>
      <c r="BV466" s="214"/>
      <c r="BW466" s="214"/>
      <c r="BX466" s="214"/>
      <c r="BY466" s="214"/>
      <c r="BZ466" s="214"/>
      <c r="CA466" s="214"/>
      <c r="CB466" s="214"/>
      <c r="CC466" s="214"/>
      <c r="CD466" s="214"/>
      <c r="CE466" s="214"/>
      <c r="CF466" s="214"/>
      <c r="CG466" s="214"/>
      <c r="CH466" s="214"/>
      <c r="CI466" s="214"/>
      <c r="CJ466" s="214"/>
      <c r="CK466" s="214"/>
      <c r="CL466" s="214"/>
      <c r="CM466" s="214"/>
      <c r="CN466" s="214"/>
      <c r="CO466" s="214"/>
      <c r="CP466" s="214"/>
      <c r="CQ466" s="214"/>
      <c r="CR466" s="214"/>
      <c r="CS466" s="214"/>
      <c r="CT466" s="214"/>
      <c r="CU466" s="214"/>
      <c r="CV466" s="214"/>
      <c r="CW466" s="214"/>
      <c r="CX466" s="214"/>
      <c r="CY466" s="214"/>
      <c r="CZ466" s="214"/>
      <c r="DA466" s="214"/>
      <c r="DB466" s="214"/>
      <c r="DC466" s="214"/>
      <c r="DD466" s="214"/>
      <c r="DE466" s="214"/>
      <c r="DF466" s="214"/>
      <c r="DG466" s="214"/>
      <c r="DH466" s="214"/>
      <c r="DI466" s="214"/>
      <c r="DJ466" s="214"/>
      <c r="DK466" s="214"/>
      <c r="DL466" s="214"/>
      <c r="DM466" s="214"/>
      <c r="DN466" s="214"/>
      <c r="DO466" s="214"/>
      <c r="DP466" s="214"/>
      <c r="DQ466" s="214"/>
      <c r="DR466" s="214"/>
      <c r="DS466" s="214"/>
      <c r="DT466" s="214"/>
      <c r="DU466" s="214"/>
      <c r="DV466" s="214"/>
      <c r="DW466" s="214"/>
      <c r="DX466" s="214"/>
      <c r="DY466" s="214"/>
      <c r="DZ466" s="214"/>
      <c r="EA466" s="214"/>
      <c r="EB466" s="214"/>
      <c r="EC466" s="214"/>
      <c r="ED466" s="214"/>
      <c r="EE466" s="214"/>
      <c r="EF466" s="214"/>
      <c r="EG466" s="214"/>
      <c r="EH466" s="214"/>
      <c r="EI466" s="214"/>
      <c r="EJ466" s="214"/>
      <c r="EK466" s="214"/>
      <c r="EL466" s="214"/>
      <c r="EM466" s="214"/>
      <c r="EN466" s="214"/>
      <c r="EO466" s="214"/>
      <c r="EP466" s="214"/>
      <c r="EQ466" s="214"/>
      <c r="ER466" s="214"/>
      <c r="ES466" s="214"/>
      <c r="ET466" s="214"/>
      <c r="EU466" s="214"/>
      <c r="EV466" s="214"/>
      <c r="EW466" s="214"/>
      <c r="EX466" s="214"/>
      <c r="EY466" s="214"/>
      <c r="EZ466" s="214"/>
      <c r="FA466" s="214"/>
      <c r="FB466" s="214"/>
      <c r="FC466" s="214"/>
      <c r="FD466" s="214"/>
      <c r="FE466" s="214"/>
      <c r="FF466" s="214"/>
      <c r="FG466" s="214"/>
      <c r="FH466" s="214"/>
      <c r="FI466" s="214"/>
      <c r="FJ466" s="214"/>
      <c r="FK466" s="214"/>
      <c r="FL466" s="214"/>
      <c r="FM466" s="214"/>
    </row>
    <row r="467" spans="2:169" x14ac:dyDescent="0.25">
      <c r="B467" s="214"/>
      <c r="C467" s="214"/>
      <c r="D467" s="214"/>
      <c r="E467" s="214"/>
      <c r="F467" s="214"/>
      <c r="G467" s="214"/>
      <c r="H467" s="214"/>
      <c r="I467" s="214"/>
      <c r="J467" s="214"/>
      <c r="K467" s="214"/>
      <c r="L467" s="214"/>
      <c r="M467" s="214"/>
      <c r="N467" s="214"/>
      <c r="O467" s="214"/>
      <c r="P467" s="214"/>
      <c r="Q467" s="214"/>
      <c r="R467" s="214"/>
      <c r="S467" s="214"/>
      <c r="T467" s="214"/>
      <c r="U467" s="214"/>
      <c r="V467" s="214"/>
      <c r="W467" s="214"/>
      <c r="X467" s="214"/>
      <c r="Y467" s="214"/>
      <c r="Z467" s="214"/>
      <c r="AA467" s="214"/>
      <c r="AB467" s="214"/>
      <c r="AC467" s="214"/>
      <c r="AD467" s="214"/>
      <c r="AE467" s="214"/>
      <c r="AF467" s="214"/>
      <c r="AG467" s="214"/>
      <c r="AH467" s="214"/>
      <c r="AI467" s="214"/>
      <c r="AJ467" s="214"/>
      <c r="AK467" s="214"/>
      <c r="AL467" s="214"/>
      <c r="AM467" s="214"/>
      <c r="AN467" s="214"/>
      <c r="AO467" s="214"/>
      <c r="AP467" s="214"/>
      <c r="AQ467" s="214"/>
      <c r="AR467" s="214"/>
      <c r="AS467" s="214"/>
      <c r="AT467" s="214"/>
      <c r="AU467" s="214"/>
      <c r="AV467" s="214"/>
      <c r="AW467" s="214"/>
      <c r="AX467" s="214"/>
      <c r="AY467" s="214"/>
      <c r="AZ467" s="214"/>
      <c r="BA467" s="214"/>
      <c r="BB467" s="214"/>
      <c r="BC467" s="214"/>
      <c r="BD467" s="214"/>
      <c r="BE467" s="214"/>
      <c r="BF467" s="214"/>
      <c r="BG467" s="214"/>
      <c r="BH467" s="214"/>
      <c r="BI467" s="214"/>
      <c r="BJ467" s="214"/>
      <c r="BK467" s="214"/>
      <c r="BL467" s="214"/>
      <c r="BM467" s="214"/>
      <c r="BN467" s="214"/>
      <c r="BO467" s="214"/>
      <c r="BP467" s="214"/>
      <c r="BQ467" s="214"/>
      <c r="BR467" s="214"/>
      <c r="BS467" s="214"/>
      <c r="BT467" s="214"/>
      <c r="BU467" s="214"/>
      <c r="BV467" s="214"/>
      <c r="BW467" s="214"/>
      <c r="BX467" s="214"/>
      <c r="BY467" s="214"/>
      <c r="BZ467" s="214"/>
      <c r="CA467" s="214"/>
      <c r="CB467" s="214"/>
      <c r="CC467" s="214"/>
      <c r="CD467" s="214"/>
      <c r="CE467" s="214"/>
      <c r="CF467" s="214"/>
      <c r="CG467" s="214"/>
      <c r="CH467" s="214"/>
      <c r="CI467" s="214"/>
      <c r="CJ467" s="214"/>
      <c r="CK467" s="214"/>
      <c r="CL467" s="214"/>
      <c r="CM467" s="214"/>
      <c r="CN467" s="214"/>
      <c r="CO467" s="214"/>
      <c r="CP467" s="214"/>
      <c r="CQ467" s="214"/>
      <c r="CR467" s="214"/>
      <c r="CS467" s="214"/>
      <c r="CT467" s="214"/>
      <c r="CU467" s="214"/>
      <c r="CV467" s="214"/>
      <c r="CW467" s="214"/>
      <c r="CX467" s="214"/>
      <c r="CY467" s="214"/>
      <c r="CZ467" s="214"/>
      <c r="DA467" s="214"/>
      <c r="DB467" s="214"/>
      <c r="DC467" s="214"/>
      <c r="DD467" s="214"/>
      <c r="DE467" s="214"/>
      <c r="DF467" s="214"/>
      <c r="DG467" s="214"/>
      <c r="DH467" s="214"/>
      <c r="DI467" s="214"/>
      <c r="DJ467" s="214"/>
      <c r="DK467" s="214"/>
      <c r="DL467" s="214"/>
      <c r="DM467" s="214"/>
      <c r="DN467" s="214"/>
      <c r="DO467" s="214"/>
      <c r="DP467" s="214"/>
      <c r="DQ467" s="214"/>
      <c r="DR467" s="214"/>
      <c r="DS467" s="214"/>
      <c r="DT467" s="214"/>
      <c r="DU467" s="214"/>
      <c r="DV467" s="214"/>
      <c r="DW467" s="214"/>
      <c r="DX467" s="214"/>
      <c r="DY467" s="214"/>
      <c r="DZ467" s="214"/>
      <c r="EA467" s="214"/>
      <c r="EB467" s="214"/>
      <c r="EC467" s="214"/>
      <c r="ED467" s="214"/>
      <c r="EE467" s="214"/>
      <c r="EF467" s="214"/>
      <c r="EG467" s="214"/>
      <c r="EH467" s="214"/>
      <c r="EI467" s="214"/>
      <c r="EJ467" s="214"/>
      <c r="EK467" s="214"/>
      <c r="EL467" s="214"/>
      <c r="EM467" s="214"/>
      <c r="EN467" s="214"/>
      <c r="EO467" s="214"/>
      <c r="EP467" s="214"/>
      <c r="EQ467" s="214"/>
      <c r="ER467" s="214"/>
      <c r="ES467" s="214"/>
      <c r="ET467" s="214"/>
      <c r="EU467" s="214"/>
      <c r="EV467" s="214"/>
      <c r="EW467" s="214"/>
      <c r="EX467" s="214"/>
      <c r="EY467" s="214"/>
      <c r="EZ467" s="214"/>
      <c r="FA467" s="214"/>
      <c r="FB467" s="214"/>
      <c r="FC467" s="214"/>
      <c r="FD467" s="214"/>
      <c r="FE467" s="214"/>
      <c r="FF467" s="214"/>
      <c r="FG467" s="214"/>
      <c r="FH467" s="214"/>
      <c r="FI467" s="214"/>
      <c r="FJ467" s="214"/>
      <c r="FK467" s="214"/>
      <c r="FL467" s="214"/>
      <c r="FM467" s="214"/>
    </row>
    <row r="468" spans="2:169" x14ac:dyDescent="0.25">
      <c r="B468" s="214"/>
      <c r="C468" s="214"/>
      <c r="D468" s="214"/>
      <c r="E468" s="214"/>
      <c r="F468" s="214"/>
      <c r="G468" s="214"/>
      <c r="H468" s="214"/>
      <c r="I468" s="214"/>
      <c r="J468" s="214"/>
      <c r="K468" s="214"/>
      <c r="L468" s="214"/>
      <c r="M468" s="214"/>
      <c r="N468" s="214"/>
      <c r="O468" s="214"/>
      <c r="P468" s="214"/>
      <c r="Q468" s="214"/>
      <c r="R468" s="214"/>
      <c r="S468" s="214"/>
      <c r="T468" s="214"/>
      <c r="U468" s="214"/>
      <c r="V468" s="214"/>
      <c r="W468" s="214"/>
      <c r="X468" s="214"/>
      <c r="Y468" s="214"/>
      <c r="Z468" s="214"/>
      <c r="AA468" s="214"/>
      <c r="AB468" s="214"/>
      <c r="AC468" s="214"/>
      <c r="AD468" s="214"/>
      <c r="AE468" s="214"/>
      <c r="AF468" s="214"/>
      <c r="AG468" s="214"/>
      <c r="AH468" s="214"/>
      <c r="AI468" s="214"/>
      <c r="AJ468" s="214"/>
      <c r="AK468" s="214"/>
      <c r="AL468" s="214"/>
      <c r="AM468" s="214"/>
      <c r="AN468" s="214"/>
      <c r="AO468" s="214"/>
      <c r="AP468" s="214"/>
      <c r="AQ468" s="214"/>
      <c r="AR468" s="214"/>
      <c r="AS468" s="214"/>
      <c r="AT468" s="214"/>
      <c r="AU468" s="214"/>
      <c r="AV468" s="214"/>
      <c r="AW468" s="214"/>
      <c r="AX468" s="214"/>
      <c r="AY468" s="214"/>
      <c r="AZ468" s="214"/>
      <c r="BA468" s="214"/>
      <c r="BB468" s="214"/>
      <c r="BC468" s="214"/>
      <c r="BD468" s="214"/>
      <c r="BE468" s="214"/>
      <c r="BF468" s="214"/>
      <c r="BG468" s="214"/>
      <c r="BH468" s="214"/>
      <c r="BI468" s="214"/>
      <c r="BJ468" s="214"/>
      <c r="BK468" s="214"/>
      <c r="BL468" s="214"/>
      <c r="BM468" s="214"/>
      <c r="BN468" s="214"/>
      <c r="BO468" s="214"/>
      <c r="BP468" s="214"/>
      <c r="BQ468" s="214"/>
      <c r="BR468" s="214"/>
      <c r="BS468" s="214"/>
      <c r="BT468" s="214"/>
      <c r="BU468" s="214"/>
      <c r="BV468" s="214"/>
      <c r="BW468" s="214"/>
      <c r="BX468" s="214"/>
      <c r="BY468" s="214"/>
      <c r="BZ468" s="214"/>
      <c r="CA468" s="214"/>
      <c r="CB468" s="214"/>
      <c r="CC468" s="214"/>
      <c r="CD468" s="214"/>
      <c r="CE468" s="214"/>
      <c r="CF468" s="214"/>
      <c r="CG468" s="214"/>
      <c r="CH468" s="214"/>
      <c r="CI468" s="214"/>
      <c r="CJ468" s="214"/>
      <c r="CK468" s="214"/>
      <c r="CL468" s="214"/>
      <c r="CM468" s="214"/>
      <c r="CN468" s="214"/>
      <c r="CO468" s="214"/>
      <c r="CP468" s="214"/>
      <c r="CQ468" s="214"/>
      <c r="CR468" s="214"/>
      <c r="CS468" s="214"/>
      <c r="CT468" s="214"/>
      <c r="CU468" s="214"/>
      <c r="CV468" s="214"/>
      <c r="CW468" s="214"/>
      <c r="CX468" s="214"/>
      <c r="CY468" s="214"/>
      <c r="CZ468" s="214"/>
      <c r="DA468" s="214"/>
      <c r="DB468" s="214"/>
      <c r="DC468" s="214"/>
      <c r="DD468" s="214"/>
      <c r="DE468" s="214"/>
      <c r="DF468" s="214"/>
      <c r="DG468" s="214"/>
      <c r="DH468" s="214"/>
      <c r="DI468" s="214"/>
      <c r="DJ468" s="214"/>
      <c r="DK468" s="214"/>
      <c r="DL468" s="214"/>
      <c r="DM468" s="214"/>
      <c r="DN468" s="214"/>
      <c r="DO468" s="214"/>
      <c r="DP468" s="214"/>
      <c r="DQ468" s="214"/>
      <c r="DR468" s="214"/>
      <c r="DS468" s="214"/>
      <c r="DT468" s="214"/>
      <c r="DU468" s="214"/>
      <c r="DV468" s="214"/>
      <c r="DW468" s="214"/>
      <c r="DX468" s="214"/>
      <c r="DY468" s="214"/>
      <c r="DZ468" s="214"/>
      <c r="EA468" s="214"/>
      <c r="EB468" s="214"/>
      <c r="EC468" s="214"/>
      <c r="ED468" s="214"/>
      <c r="EE468" s="214"/>
      <c r="EF468" s="214"/>
      <c r="EG468" s="214"/>
      <c r="EH468" s="214"/>
      <c r="EI468" s="214"/>
      <c r="EJ468" s="214"/>
      <c r="EK468" s="214"/>
      <c r="EL468" s="214"/>
      <c r="EM468" s="214"/>
      <c r="EN468" s="214"/>
      <c r="EO468" s="214"/>
      <c r="EP468" s="214"/>
      <c r="EQ468" s="214"/>
      <c r="ER468" s="214"/>
      <c r="ES468" s="214"/>
      <c r="ET468" s="214"/>
      <c r="EU468" s="214"/>
      <c r="EV468" s="214"/>
      <c r="EW468" s="214"/>
      <c r="EX468" s="214"/>
      <c r="EY468" s="214"/>
      <c r="EZ468" s="214"/>
      <c r="FA468" s="214"/>
      <c r="FB468" s="214"/>
      <c r="FC468" s="214"/>
      <c r="FD468" s="214"/>
      <c r="FE468" s="214"/>
      <c r="FF468" s="214"/>
      <c r="FG468" s="214"/>
      <c r="FH468" s="214"/>
      <c r="FI468" s="214"/>
      <c r="FJ468" s="214"/>
      <c r="FK468" s="214"/>
      <c r="FL468" s="214"/>
      <c r="FM468" s="214"/>
    </row>
    <row r="469" spans="2:169" x14ac:dyDescent="0.25">
      <c r="B469" s="214"/>
      <c r="C469" s="214"/>
      <c r="D469" s="214"/>
      <c r="E469" s="214"/>
      <c r="F469" s="214"/>
      <c r="G469" s="214"/>
      <c r="H469" s="214"/>
      <c r="I469" s="214"/>
      <c r="J469" s="214"/>
      <c r="K469" s="214"/>
      <c r="L469" s="214"/>
      <c r="M469" s="214"/>
      <c r="N469" s="214"/>
      <c r="O469" s="214"/>
      <c r="P469" s="214"/>
      <c r="Q469" s="214"/>
      <c r="R469" s="214"/>
      <c r="S469" s="214"/>
      <c r="T469" s="214"/>
      <c r="U469" s="214"/>
      <c r="V469" s="214"/>
      <c r="W469" s="214"/>
      <c r="X469" s="214"/>
      <c r="Y469" s="214"/>
      <c r="Z469" s="214"/>
      <c r="AA469" s="214"/>
      <c r="AB469" s="214"/>
      <c r="AC469" s="214"/>
      <c r="AD469" s="214"/>
      <c r="AE469" s="214"/>
      <c r="AF469" s="214"/>
      <c r="AG469" s="214"/>
      <c r="AH469" s="214"/>
      <c r="AI469" s="214"/>
      <c r="AJ469" s="214"/>
      <c r="AK469" s="214"/>
      <c r="AL469" s="214"/>
      <c r="AM469" s="214"/>
      <c r="AN469" s="214"/>
      <c r="AO469" s="214"/>
      <c r="AP469" s="214"/>
      <c r="AQ469" s="214"/>
      <c r="AR469" s="214"/>
      <c r="AS469" s="214"/>
      <c r="AT469" s="214"/>
      <c r="AU469" s="214"/>
      <c r="AV469" s="214"/>
      <c r="AW469" s="214"/>
      <c r="AX469" s="214"/>
      <c r="AY469" s="214"/>
      <c r="AZ469" s="214"/>
      <c r="BA469" s="214"/>
      <c r="BB469" s="214"/>
      <c r="BC469" s="214"/>
      <c r="BD469" s="214"/>
      <c r="BE469" s="214"/>
      <c r="BF469" s="214"/>
      <c r="BG469" s="214"/>
      <c r="BH469" s="214"/>
      <c r="BI469" s="214"/>
      <c r="BJ469" s="214"/>
      <c r="BK469" s="214"/>
      <c r="BL469" s="214"/>
      <c r="BM469" s="214"/>
      <c r="BN469" s="214"/>
      <c r="BO469" s="214"/>
      <c r="BP469" s="214"/>
      <c r="BQ469" s="214"/>
      <c r="BR469" s="214"/>
      <c r="BS469" s="214"/>
      <c r="BT469" s="214"/>
      <c r="BU469" s="214"/>
      <c r="BV469" s="214"/>
      <c r="BW469" s="214"/>
      <c r="BX469" s="214"/>
      <c r="BY469" s="214"/>
      <c r="BZ469" s="214"/>
      <c r="CA469" s="214"/>
      <c r="CB469" s="214"/>
      <c r="CC469" s="214"/>
      <c r="CD469" s="214"/>
      <c r="CE469" s="214"/>
      <c r="CF469" s="214"/>
      <c r="CG469" s="214"/>
      <c r="CH469" s="214"/>
      <c r="CI469" s="214"/>
      <c r="CJ469" s="214"/>
      <c r="CK469" s="214"/>
      <c r="CL469" s="214"/>
      <c r="CM469" s="214"/>
      <c r="CN469" s="214"/>
      <c r="CO469" s="214"/>
      <c r="CP469" s="214"/>
      <c r="CQ469" s="214"/>
      <c r="CR469" s="214"/>
      <c r="CS469" s="214"/>
      <c r="CT469" s="214"/>
      <c r="CU469" s="214"/>
      <c r="CV469" s="214"/>
      <c r="CW469" s="214"/>
      <c r="CX469" s="214"/>
      <c r="CY469" s="214"/>
      <c r="CZ469" s="214"/>
      <c r="DA469" s="214"/>
      <c r="DB469" s="214"/>
      <c r="DC469" s="214"/>
      <c r="DD469" s="214"/>
      <c r="DE469" s="214"/>
      <c r="DF469" s="214"/>
      <c r="DG469" s="214"/>
      <c r="DH469" s="214"/>
      <c r="DI469" s="214"/>
      <c r="DJ469" s="214"/>
      <c r="DK469" s="214"/>
      <c r="DL469" s="214"/>
      <c r="DM469" s="214"/>
      <c r="DN469" s="214"/>
      <c r="DO469" s="214"/>
      <c r="DP469" s="214"/>
      <c r="DQ469" s="214"/>
      <c r="DR469" s="214"/>
      <c r="DS469" s="214"/>
      <c r="DT469" s="214"/>
      <c r="DU469" s="214"/>
      <c r="DV469" s="214"/>
      <c r="DW469" s="214"/>
      <c r="DX469" s="214"/>
      <c r="DY469" s="214"/>
      <c r="DZ469" s="214"/>
      <c r="EA469" s="214"/>
      <c r="EB469" s="214"/>
      <c r="EC469" s="214"/>
      <c r="ED469" s="214"/>
      <c r="EE469" s="214"/>
      <c r="EF469" s="214"/>
      <c r="EG469" s="214"/>
      <c r="EH469" s="214"/>
      <c r="EI469" s="214"/>
      <c r="EJ469" s="214"/>
      <c r="EK469" s="214"/>
      <c r="EL469" s="214"/>
      <c r="EM469" s="214"/>
      <c r="EN469" s="214"/>
      <c r="EO469" s="214"/>
      <c r="EP469" s="214"/>
      <c r="EQ469" s="214"/>
      <c r="ER469" s="214"/>
      <c r="ES469" s="214"/>
      <c r="ET469" s="214"/>
      <c r="EU469" s="214"/>
      <c r="EV469" s="214"/>
      <c r="EW469" s="214"/>
      <c r="EX469" s="214"/>
      <c r="EY469" s="214"/>
      <c r="EZ469" s="214"/>
      <c r="FA469" s="214"/>
      <c r="FB469" s="214"/>
      <c r="FC469" s="214"/>
      <c r="FD469" s="214"/>
      <c r="FE469" s="214"/>
      <c r="FF469" s="214"/>
      <c r="FG469" s="214"/>
      <c r="FH469" s="214"/>
      <c r="FI469" s="214"/>
      <c r="FJ469" s="214"/>
      <c r="FK469" s="214"/>
      <c r="FL469" s="214"/>
      <c r="FM469" s="214"/>
    </row>
    <row r="470" spans="2:169" x14ac:dyDescent="0.25">
      <c r="B470" s="214"/>
      <c r="C470" s="214"/>
      <c r="D470" s="214"/>
      <c r="E470" s="214"/>
      <c r="F470" s="214"/>
      <c r="G470" s="214"/>
      <c r="H470" s="214"/>
      <c r="I470" s="214"/>
      <c r="J470" s="214"/>
      <c r="K470" s="214"/>
      <c r="L470" s="214"/>
      <c r="M470" s="214"/>
      <c r="N470" s="214"/>
      <c r="O470" s="214"/>
      <c r="P470" s="214"/>
      <c r="Q470" s="214"/>
      <c r="R470" s="214"/>
      <c r="S470" s="214"/>
      <c r="T470" s="214"/>
      <c r="U470" s="214"/>
      <c r="V470" s="214"/>
      <c r="W470" s="214"/>
      <c r="X470" s="214"/>
      <c r="Y470" s="214"/>
      <c r="Z470" s="214"/>
      <c r="AA470" s="214"/>
      <c r="AB470" s="214"/>
      <c r="AC470" s="214"/>
      <c r="AD470" s="214"/>
      <c r="AE470" s="214"/>
      <c r="AF470" s="214"/>
      <c r="AG470" s="214"/>
      <c r="AH470" s="214"/>
      <c r="AI470" s="214"/>
      <c r="AJ470" s="214"/>
      <c r="AK470" s="214"/>
      <c r="AL470" s="214"/>
      <c r="AM470" s="214"/>
      <c r="AN470" s="214"/>
      <c r="AO470" s="214"/>
      <c r="AP470" s="214"/>
      <c r="AQ470" s="214"/>
      <c r="AR470" s="214"/>
      <c r="AS470" s="214"/>
      <c r="AT470" s="214"/>
      <c r="AU470" s="214"/>
      <c r="AV470" s="214"/>
      <c r="AW470" s="214"/>
      <c r="AX470" s="214"/>
      <c r="AY470" s="214"/>
      <c r="AZ470" s="214"/>
      <c r="BA470" s="214"/>
      <c r="BB470" s="214"/>
      <c r="BC470" s="214"/>
      <c r="BD470" s="214"/>
      <c r="BE470" s="214"/>
      <c r="BF470" s="214"/>
      <c r="BG470" s="214"/>
      <c r="BH470" s="214"/>
      <c r="BI470" s="214"/>
      <c r="BJ470" s="214"/>
      <c r="BK470" s="214"/>
      <c r="BL470" s="214"/>
      <c r="BM470" s="214"/>
      <c r="BN470" s="214"/>
      <c r="BO470" s="214"/>
      <c r="BP470" s="214"/>
      <c r="BQ470" s="214"/>
      <c r="BR470" s="214"/>
      <c r="BS470" s="214"/>
      <c r="BT470" s="214"/>
      <c r="BU470" s="214"/>
      <c r="BV470" s="214"/>
      <c r="BW470" s="214"/>
      <c r="BX470" s="214"/>
      <c r="BY470" s="214"/>
      <c r="BZ470" s="214"/>
      <c r="CA470" s="214"/>
      <c r="CB470" s="214"/>
      <c r="CC470" s="214"/>
      <c r="CD470" s="214"/>
      <c r="CE470" s="214"/>
      <c r="CF470" s="214"/>
      <c r="CG470" s="214"/>
      <c r="CH470" s="214"/>
      <c r="CI470" s="214"/>
      <c r="CJ470" s="214"/>
      <c r="CK470" s="214"/>
      <c r="CL470" s="214"/>
      <c r="CM470" s="214"/>
      <c r="CN470" s="214"/>
      <c r="CO470" s="214"/>
      <c r="CP470" s="214"/>
      <c r="CQ470" s="214"/>
      <c r="CR470" s="214"/>
      <c r="CS470" s="214"/>
      <c r="CT470" s="214"/>
      <c r="CU470" s="214"/>
      <c r="CV470" s="214"/>
      <c r="CW470" s="214"/>
      <c r="CX470" s="214"/>
      <c r="CY470" s="214"/>
      <c r="CZ470" s="214"/>
      <c r="DA470" s="214"/>
      <c r="DB470" s="214"/>
      <c r="DC470" s="214"/>
      <c r="DD470" s="214"/>
      <c r="DE470" s="214"/>
      <c r="DF470" s="214"/>
      <c r="DG470" s="214"/>
      <c r="DH470" s="214"/>
      <c r="DI470" s="214"/>
      <c r="DJ470" s="214"/>
      <c r="DK470" s="214"/>
      <c r="DL470" s="214"/>
      <c r="DM470" s="214"/>
      <c r="DN470" s="214"/>
      <c r="DO470" s="214"/>
      <c r="DP470" s="214"/>
      <c r="DQ470" s="214"/>
      <c r="DR470" s="214"/>
      <c r="DS470" s="214"/>
      <c r="DT470" s="214"/>
      <c r="DU470" s="214"/>
      <c r="DV470" s="214"/>
      <c r="DW470" s="214"/>
      <c r="DX470" s="214"/>
      <c r="DY470" s="214"/>
      <c r="DZ470" s="214"/>
      <c r="EA470" s="214"/>
      <c r="EB470" s="214"/>
      <c r="EC470" s="214"/>
      <c r="ED470" s="214"/>
      <c r="EE470" s="214"/>
      <c r="EF470" s="214"/>
      <c r="EG470" s="214"/>
      <c r="EH470" s="214"/>
      <c r="EI470" s="214"/>
      <c r="EJ470" s="214"/>
      <c r="EK470" s="214"/>
      <c r="EL470" s="214"/>
      <c r="EM470" s="214"/>
      <c r="EN470" s="214"/>
      <c r="EO470" s="214"/>
      <c r="EP470" s="214"/>
      <c r="EQ470" s="214"/>
      <c r="ER470" s="214"/>
      <c r="ES470" s="214"/>
      <c r="ET470" s="214"/>
      <c r="EU470" s="214"/>
      <c r="EV470" s="214"/>
      <c r="EW470" s="214"/>
      <c r="EX470" s="214"/>
      <c r="EY470" s="214"/>
      <c r="EZ470" s="214"/>
      <c r="FA470" s="214"/>
      <c r="FB470" s="214"/>
      <c r="FC470" s="214"/>
      <c r="FD470" s="214"/>
      <c r="FE470" s="214"/>
      <c r="FF470" s="214"/>
      <c r="FG470" s="214"/>
      <c r="FH470" s="214"/>
      <c r="FI470" s="214"/>
      <c r="FJ470" s="214"/>
      <c r="FK470" s="214"/>
      <c r="FL470" s="214"/>
      <c r="FM470" s="214"/>
    </row>
    <row r="471" spans="2:169" x14ac:dyDescent="0.25">
      <c r="B471" s="214"/>
      <c r="C471" s="214"/>
      <c r="D471" s="214"/>
      <c r="E471" s="214"/>
      <c r="F471" s="214"/>
      <c r="G471" s="214"/>
      <c r="H471" s="214"/>
      <c r="I471" s="214"/>
      <c r="J471" s="214"/>
      <c r="K471" s="214"/>
      <c r="L471" s="214"/>
      <c r="M471" s="214"/>
      <c r="N471" s="214"/>
      <c r="O471" s="214"/>
      <c r="P471" s="214"/>
      <c r="Q471" s="214"/>
      <c r="R471" s="214"/>
      <c r="S471" s="214"/>
      <c r="T471" s="214"/>
      <c r="U471" s="214"/>
      <c r="V471" s="214"/>
      <c r="W471" s="214"/>
      <c r="X471" s="214"/>
      <c r="Y471" s="214"/>
      <c r="Z471" s="214"/>
      <c r="AA471" s="214"/>
      <c r="AB471" s="214"/>
      <c r="AC471" s="214"/>
      <c r="AD471" s="214"/>
      <c r="AE471" s="214"/>
      <c r="AF471" s="214"/>
      <c r="AG471" s="214"/>
      <c r="AH471" s="214"/>
      <c r="AI471" s="214"/>
      <c r="AJ471" s="214"/>
      <c r="AK471" s="214"/>
      <c r="AL471" s="214"/>
      <c r="AM471" s="214"/>
      <c r="AN471" s="214"/>
      <c r="AO471" s="214"/>
      <c r="AP471" s="214"/>
      <c r="AQ471" s="214"/>
      <c r="AR471" s="214"/>
      <c r="AS471" s="214"/>
      <c r="AT471" s="214"/>
      <c r="AU471" s="214"/>
      <c r="AV471" s="214"/>
      <c r="AW471" s="214"/>
      <c r="AX471" s="214"/>
      <c r="AY471" s="214"/>
      <c r="AZ471" s="214"/>
      <c r="BA471" s="214"/>
      <c r="BB471" s="214"/>
      <c r="BC471" s="214"/>
      <c r="BD471" s="214"/>
      <c r="BE471" s="214"/>
      <c r="BF471" s="214"/>
      <c r="BG471" s="214"/>
      <c r="BH471" s="214"/>
      <c r="BI471" s="214"/>
      <c r="BJ471" s="214"/>
      <c r="BK471" s="214"/>
      <c r="BL471" s="214"/>
      <c r="BM471" s="214"/>
      <c r="BN471" s="214"/>
      <c r="BO471" s="214"/>
      <c r="BP471" s="214"/>
      <c r="BQ471" s="214"/>
      <c r="BR471" s="214"/>
      <c r="BS471" s="214"/>
      <c r="BT471" s="214"/>
      <c r="BU471" s="214"/>
      <c r="BV471" s="214"/>
      <c r="BW471" s="214"/>
      <c r="BX471" s="214"/>
      <c r="BY471" s="214"/>
      <c r="BZ471" s="214"/>
      <c r="CA471" s="214"/>
      <c r="CB471" s="214"/>
      <c r="CC471" s="214"/>
      <c r="CD471" s="214"/>
      <c r="CE471" s="214"/>
      <c r="CF471" s="214"/>
      <c r="CG471" s="214"/>
      <c r="CH471" s="214"/>
      <c r="CI471" s="214"/>
      <c r="CJ471" s="214"/>
      <c r="CK471" s="214"/>
      <c r="CL471" s="214"/>
      <c r="CM471" s="214"/>
      <c r="CN471" s="214"/>
      <c r="CO471" s="214"/>
      <c r="CP471" s="214"/>
      <c r="CQ471" s="214"/>
      <c r="CR471" s="214"/>
      <c r="CS471" s="214"/>
      <c r="CT471" s="214"/>
      <c r="CU471" s="214"/>
      <c r="CV471" s="214"/>
      <c r="CW471" s="214"/>
      <c r="CX471" s="214"/>
      <c r="CY471" s="214"/>
      <c r="CZ471" s="214"/>
      <c r="DA471" s="214"/>
      <c r="DB471" s="214"/>
      <c r="DC471" s="214"/>
      <c r="DD471" s="214"/>
      <c r="DE471" s="214"/>
      <c r="DF471" s="214"/>
      <c r="DG471" s="214"/>
      <c r="DH471" s="214"/>
      <c r="DI471" s="214"/>
      <c r="DJ471" s="214"/>
      <c r="DK471" s="214"/>
      <c r="DL471" s="214"/>
      <c r="DM471" s="214"/>
      <c r="DN471" s="214"/>
      <c r="DO471" s="214"/>
      <c r="DP471" s="214"/>
      <c r="DQ471" s="214"/>
      <c r="DR471" s="214"/>
      <c r="DS471" s="214"/>
      <c r="DT471" s="214"/>
      <c r="DU471" s="214"/>
      <c r="DV471" s="214"/>
      <c r="DW471" s="214"/>
      <c r="DX471" s="214"/>
      <c r="DY471" s="214"/>
      <c r="DZ471" s="214"/>
      <c r="EA471" s="214"/>
      <c r="EB471" s="214"/>
      <c r="EC471" s="214"/>
      <c r="ED471" s="214"/>
      <c r="EE471" s="214"/>
      <c r="EF471" s="214"/>
      <c r="EG471" s="214"/>
      <c r="EH471" s="214"/>
      <c r="EI471" s="214"/>
      <c r="EJ471" s="214"/>
      <c r="EK471" s="214"/>
      <c r="EL471" s="214"/>
      <c r="EM471" s="214"/>
      <c r="EN471" s="214"/>
      <c r="EO471" s="214"/>
      <c r="EP471" s="214"/>
      <c r="EQ471" s="214"/>
      <c r="ER471" s="214"/>
      <c r="ES471" s="214"/>
      <c r="ET471" s="214"/>
      <c r="EU471" s="214"/>
      <c r="EV471" s="214"/>
      <c r="EW471" s="214"/>
      <c r="EX471" s="214"/>
      <c r="EY471" s="214"/>
      <c r="EZ471" s="214"/>
      <c r="FA471" s="214"/>
      <c r="FB471" s="214"/>
      <c r="FC471" s="214"/>
      <c r="FD471" s="214"/>
      <c r="FE471" s="214"/>
      <c r="FF471" s="214"/>
      <c r="FG471" s="214"/>
      <c r="FH471" s="214"/>
      <c r="FI471" s="214"/>
      <c r="FJ471" s="214"/>
      <c r="FK471" s="214"/>
      <c r="FL471" s="214"/>
      <c r="FM471" s="214"/>
    </row>
    <row r="472" spans="2:169" x14ac:dyDescent="0.25">
      <c r="B472" s="214"/>
      <c r="C472" s="214"/>
      <c r="D472" s="214"/>
      <c r="E472" s="214"/>
      <c r="F472" s="214"/>
      <c r="G472" s="214"/>
      <c r="H472" s="214"/>
      <c r="I472" s="214"/>
      <c r="J472" s="214"/>
      <c r="K472" s="214"/>
      <c r="L472" s="214"/>
      <c r="M472" s="214"/>
      <c r="N472" s="214"/>
      <c r="O472" s="214"/>
      <c r="P472" s="214"/>
      <c r="Q472" s="214"/>
      <c r="R472" s="214"/>
      <c r="S472" s="214"/>
      <c r="T472" s="214"/>
      <c r="U472" s="214"/>
      <c r="V472" s="214"/>
      <c r="W472" s="214"/>
      <c r="X472" s="214"/>
      <c r="Y472" s="214"/>
      <c r="Z472" s="214"/>
      <c r="AA472" s="214"/>
      <c r="AB472" s="214"/>
      <c r="AC472" s="214"/>
      <c r="AD472" s="214"/>
      <c r="AE472" s="214"/>
      <c r="AF472" s="214"/>
      <c r="AG472" s="214"/>
      <c r="AH472" s="214"/>
      <c r="AI472" s="214"/>
      <c r="AJ472" s="214"/>
      <c r="AK472" s="214"/>
      <c r="AL472" s="214"/>
      <c r="AM472" s="214"/>
      <c r="AN472" s="214"/>
      <c r="AO472" s="214"/>
      <c r="AP472" s="214"/>
      <c r="AQ472" s="214"/>
      <c r="AR472" s="214"/>
      <c r="AS472" s="214"/>
      <c r="AT472" s="214"/>
      <c r="AU472" s="214"/>
      <c r="AV472" s="214"/>
      <c r="AW472" s="214"/>
      <c r="AX472" s="214"/>
      <c r="AY472" s="214"/>
      <c r="AZ472" s="214"/>
      <c r="BA472" s="214"/>
      <c r="BB472" s="214"/>
      <c r="BC472" s="214"/>
      <c r="BD472" s="214"/>
      <c r="BE472" s="214"/>
      <c r="BF472" s="214"/>
      <c r="BG472" s="214"/>
      <c r="BH472" s="214"/>
      <c r="BI472" s="214"/>
      <c r="BJ472" s="214"/>
      <c r="BK472" s="214"/>
      <c r="BL472" s="214"/>
      <c r="BM472" s="214"/>
      <c r="BN472" s="214"/>
      <c r="BO472" s="214"/>
      <c r="BP472" s="214"/>
      <c r="BQ472" s="214"/>
      <c r="BR472" s="214"/>
      <c r="BS472" s="214"/>
      <c r="BT472" s="214"/>
      <c r="BU472" s="214"/>
      <c r="BV472" s="214"/>
      <c r="BW472" s="214"/>
      <c r="BX472" s="214"/>
      <c r="BY472" s="214"/>
      <c r="BZ472" s="214"/>
      <c r="CA472" s="214"/>
      <c r="CB472" s="214"/>
      <c r="CC472" s="214"/>
      <c r="CD472" s="214"/>
      <c r="CE472" s="214"/>
      <c r="CF472" s="214"/>
      <c r="CG472" s="214"/>
      <c r="CH472" s="214"/>
      <c r="CI472" s="214"/>
      <c r="CJ472" s="214"/>
      <c r="CK472" s="214"/>
      <c r="CL472" s="214"/>
      <c r="CM472" s="214"/>
      <c r="CN472" s="214"/>
      <c r="CO472" s="214"/>
      <c r="CP472" s="214"/>
      <c r="CQ472" s="214"/>
      <c r="CR472" s="214"/>
      <c r="CS472" s="214"/>
      <c r="CT472" s="214"/>
      <c r="CU472" s="214"/>
      <c r="CV472" s="214"/>
      <c r="CW472" s="214"/>
      <c r="CX472" s="214"/>
      <c r="CY472" s="214"/>
      <c r="CZ472" s="214"/>
      <c r="DA472" s="214"/>
      <c r="DB472" s="214"/>
      <c r="DC472" s="214"/>
      <c r="DD472" s="214"/>
      <c r="DE472" s="214"/>
      <c r="DF472" s="214"/>
      <c r="DG472" s="214"/>
      <c r="DH472" s="214"/>
      <c r="DI472" s="214"/>
      <c r="DJ472" s="214"/>
      <c r="DK472" s="214"/>
      <c r="DL472" s="214"/>
      <c r="DM472" s="214"/>
      <c r="DN472" s="214"/>
      <c r="DO472" s="214"/>
      <c r="DP472" s="214"/>
      <c r="DQ472" s="214"/>
      <c r="DR472" s="214"/>
      <c r="DS472" s="214"/>
      <c r="DT472" s="214"/>
      <c r="DU472" s="214"/>
      <c r="DV472" s="214"/>
      <c r="DW472" s="214"/>
      <c r="DX472" s="214"/>
      <c r="DY472" s="214"/>
      <c r="DZ472" s="214"/>
      <c r="EA472" s="214"/>
      <c r="EB472" s="214"/>
      <c r="EC472" s="214"/>
      <c r="ED472" s="214"/>
      <c r="EE472" s="214"/>
      <c r="EF472" s="214"/>
      <c r="EG472" s="214"/>
      <c r="EH472" s="214"/>
      <c r="EI472" s="214"/>
      <c r="EJ472" s="214"/>
      <c r="EK472" s="214"/>
      <c r="EL472" s="214"/>
      <c r="EM472" s="214"/>
      <c r="EN472" s="214"/>
      <c r="EO472" s="214"/>
      <c r="EP472" s="214"/>
      <c r="EQ472" s="214"/>
      <c r="ER472" s="214"/>
      <c r="ES472" s="214"/>
      <c r="ET472" s="214"/>
      <c r="EU472" s="214"/>
      <c r="EV472" s="214"/>
      <c r="EW472" s="214"/>
      <c r="EX472" s="214"/>
      <c r="EY472" s="214"/>
      <c r="EZ472" s="214"/>
      <c r="FA472" s="214"/>
      <c r="FB472" s="214"/>
      <c r="FC472" s="214"/>
      <c r="FD472" s="214"/>
      <c r="FE472" s="214"/>
      <c r="FF472" s="214"/>
      <c r="FG472" s="214"/>
      <c r="FH472" s="214"/>
      <c r="FI472" s="214"/>
      <c r="FJ472" s="214"/>
      <c r="FK472" s="214"/>
      <c r="FL472" s="214"/>
      <c r="FM472" s="214"/>
    </row>
    <row r="473" spans="2:169" x14ac:dyDescent="0.25">
      <c r="B473" s="214"/>
      <c r="C473" s="214"/>
      <c r="D473" s="214"/>
      <c r="E473" s="214"/>
      <c r="F473" s="214"/>
      <c r="G473" s="214"/>
      <c r="H473" s="214"/>
      <c r="I473" s="214"/>
      <c r="J473" s="214"/>
      <c r="K473" s="214"/>
      <c r="L473" s="214"/>
      <c r="M473" s="214"/>
      <c r="N473" s="214"/>
      <c r="O473" s="214"/>
      <c r="P473" s="214"/>
      <c r="Q473" s="214"/>
      <c r="R473" s="214"/>
      <c r="S473" s="214"/>
      <c r="T473" s="214"/>
      <c r="U473" s="214"/>
      <c r="V473" s="214"/>
      <c r="W473" s="214"/>
      <c r="X473" s="214"/>
      <c r="Y473" s="214"/>
      <c r="Z473" s="214"/>
      <c r="AA473" s="214"/>
      <c r="AB473" s="214"/>
      <c r="AC473" s="214"/>
      <c r="AD473" s="214"/>
      <c r="AE473" s="214"/>
      <c r="AF473" s="214"/>
      <c r="AG473" s="214"/>
      <c r="AH473" s="214"/>
      <c r="AI473" s="214"/>
      <c r="AJ473" s="214"/>
      <c r="AK473" s="214"/>
      <c r="AL473" s="214"/>
      <c r="AM473" s="214"/>
      <c r="AN473" s="214"/>
      <c r="AO473" s="214"/>
      <c r="AP473" s="214"/>
      <c r="AQ473" s="214"/>
      <c r="AR473" s="214"/>
      <c r="AS473" s="214"/>
      <c r="AT473" s="214"/>
      <c r="AU473" s="214"/>
      <c r="AV473" s="214"/>
      <c r="AW473" s="214"/>
      <c r="AX473" s="214"/>
      <c r="AY473" s="214"/>
      <c r="AZ473" s="214"/>
      <c r="BA473" s="214"/>
      <c r="BB473" s="214"/>
      <c r="BC473" s="214"/>
      <c r="BD473" s="214"/>
      <c r="BE473" s="214"/>
      <c r="BF473" s="214"/>
      <c r="BG473" s="214"/>
      <c r="BH473" s="214"/>
      <c r="BI473" s="214"/>
      <c r="BJ473" s="214"/>
      <c r="BK473" s="214"/>
      <c r="BL473" s="214"/>
      <c r="BM473" s="214"/>
      <c r="BN473" s="214"/>
      <c r="BO473" s="214"/>
      <c r="BP473" s="214"/>
      <c r="BQ473" s="214"/>
      <c r="BR473" s="214"/>
      <c r="BS473" s="214"/>
      <c r="BT473" s="214"/>
      <c r="BU473" s="214"/>
      <c r="BV473" s="214"/>
      <c r="BW473" s="214"/>
      <c r="BX473" s="214"/>
      <c r="BY473" s="214"/>
      <c r="BZ473" s="214"/>
      <c r="CA473" s="214"/>
      <c r="CB473" s="214"/>
      <c r="CC473" s="214"/>
      <c r="CD473" s="214"/>
      <c r="CE473" s="214"/>
      <c r="CF473" s="214"/>
      <c r="CG473" s="214"/>
      <c r="CH473" s="214"/>
      <c r="CI473" s="214"/>
      <c r="CJ473" s="214"/>
      <c r="CK473" s="214"/>
      <c r="CL473" s="214"/>
      <c r="CM473" s="214"/>
      <c r="CN473" s="214"/>
      <c r="CO473" s="214"/>
      <c r="CP473" s="214"/>
      <c r="CQ473" s="214"/>
      <c r="CR473" s="214"/>
      <c r="CS473" s="214"/>
      <c r="CT473" s="214"/>
      <c r="CU473" s="214"/>
      <c r="CV473" s="214"/>
      <c r="CW473" s="214"/>
      <c r="CX473" s="214"/>
      <c r="CY473" s="214"/>
      <c r="CZ473" s="214"/>
      <c r="DA473" s="214"/>
      <c r="DB473" s="214"/>
      <c r="DC473" s="214"/>
      <c r="DD473" s="214"/>
      <c r="DE473" s="214"/>
      <c r="DF473" s="214"/>
      <c r="DG473" s="214"/>
      <c r="DH473" s="214"/>
      <c r="DI473" s="214"/>
      <c r="DJ473" s="214"/>
      <c r="DK473" s="214"/>
      <c r="DL473" s="214"/>
      <c r="DM473" s="214"/>
      <c r="DN473" s="214"/>
      <c r="DO473" s="214"/>
      <c r="DP473" s="214"/>
      <c r="DQ473" s="214"/>
      <c r="DR473" s="214"/>
      <c r="DS473" s="214"/>
      <c r="DT473" s="214"/>
      <c r="DU473" s="214"/>
      <c r="DV473" s="214"/>
      <c r="DW473" s="214"/>
      <c r="DX473" s="214"/>
      <c r="DY473" s="214"/>
      <c r="DZ473" s="214"/>
      <c r="EA473" s="214"/>
      <c r="EB473" s="214"/>
      <c r="EC473" s="214"/>
      <c r="ED473" s="214"/>
      <c r="EE473" s="214"/>
      <c r="EF473" s="214"/>
      <c r="EG473" s="214"/>
      <c r="EH473" s="214"/>
      <c r="EI473" s="214"/>
      <c r="EJ473" s="214"/>
      <c r="EK473" s="214"/>
      <c r="EL473" s="214"/>
      <c r="EM473" s="214"/>
      <c r="EN473" s="214"/>
      <c r="EO473" s="214"/>
      <c r="EP473" s="214"/>
      <c r="EQ473" s="214"/>
      <c r="ER473" s="214"/>
      <c r="ES473" s="214"/>
      <c r="ET473" s="214"/>
      <c r="EU473" s="214"/>
      <c r="EV473" s="214"/>
      <c r="EW473" s="214"/>
      <c r="EX473" s="214"/>
      <c r="EY473" s="214"/>
      <c r="EZ473" s="214"/>
      <c r="FA473" s="214"/>
      <c r="FB473" s="214"/>
      <c r="FC473" s="214"/>
      <c r="FD473" s="214"/>
      <c r="FE473" s="214"/>
      <c r="FF473" s="214"/>
      <c r="FG473" s="214"/>
      <c r="FH473" s="214"/>
      <c r="FI473" s="214"/>
      <c r="FJ473" s="214"/>
      <c r="FK473" s="214"/>
      <c r="FL473" s="214"/>
      <c r="FM473" s="214"/>
    </row>
    <row r="474" spans="2:169" x14ac:dyDescent="0.25">
      <c r="B474" s="214"/>
      <c r="C474" s="214"/>
      <c r="D474" s="214"/>
      <c r="E474" s="214"/>
      <c r="F474" s="214"/>
      <c r="G474" s="214"/>
      <c r="H474" s="214"/>
      <c r="I474" s="214"/>
      <c r="J474" s="214"/>
      <c r="K474" s="214"/>
      <c r="L474" s="214"/>
      <c r="M474" s="214"/>
      <c r="N474" s="214"/>
      <c r="O474" s="214"/>
      <c r="P474" s="214"/>
      <c r="Q474" s="214"/>
      <c r="R474" s="214"/>
      <c r="S474" s="214"/>
      <c r="T474" s="214"/>
      <c r="U474" s="214"/>
      <c r="V474" s="214"/>
      <c r="W474" s="214"/>
      <c r="X474" s="214"/>
      <c r="Y474" s="214"/>
      <c r="Z474" s="214"/>
      <c r="AA474" s="214"/>
      <c r="AB474" s="214"/>
      <c r="AC474" s="214"/>
      <c r="AD474" s="214"/>
      <c r="AE474" s="214"/>
      <c r="AF474" s="214"/>
      <c r="AG474" s="214"/>
      <c r="AH474" s="214"/>
      <c r="AI474" s="214"/>
      <c r="AJ474" s="214"/>
      <c r="AK474" s="214"/>
      <c r="AL474" s="214"/>
      <c r="AM474" s="214"/>
      <c r="AN474" s="214"/>
      <c r="AO474" s="214"/>
      <c r="AP474" s="214"/>
      <c r="AQ474" s="214"/>
      <c r="AR474" s="214"/>
      <c r="AS474" s="214"/>
      <c r="AT474" s="214"/>
      <c r="AU474" s="214"/>
      <c r="AV474" s="214"/>
      <c r="AW474" s="214"/>
      <c r="AX474" s="214"/>
      <c r="AY474" s="214"/>
      <c r="AZ474" s="214"/>
      <c r="BA474" s="214"/>
      <c r="BB474" s="214"/>
      <c r="BC474" s="214"/>
      <c r="BD474" s="214"/>
      <c r="BE474" s="214"/>
      <c r="BF474" s="214"/>
      <c r="BG474" s="214"/>
      <c r="BH474" s="214"/>
      <c r="BI474" s="214"/>
      <c r="BJ474" s="214"/>
      <c r="BK474" s="214"/>
      <c r="BL474" s="214"/>
      <c r="BM474" s="214"/>
      <c r="BN474" s="214"/>
      <c r="BO474" s="214"/>
      <c r="BP474" s="214"/>
      <c r="BQ474" s="214"/>
      <c r="BR474" s="214"/>
      <c r="BS474" s="214"/>
      <c r="BT474" s="214"/>
      <c r="BU474" s="214"/>
      <c r="BV474" s="214"/>
      <c r="BW474" s="214"/>
      <c r="BX474" s="214"/>
      <c r="BY474" s="214"/>
      <c r="BZ474" s="214"/>
      <c r="CA474" s="214"/>
      <c r="CB474" s="214"/>
      <c r="CC474" s="214"/>
      <c r="CD474" s="214"/>
      <c r="CE474" s="214"/>
      <c r="CF474" s="214"/>
      <c r="CG474" s="214"/>
      <c r="CH474" s="214"/>
      <c r="CI474" s="214"/>
      <c r="CJ474" s="214"/>
      <c r="CK474" s="214"/>
      <c r="CL474" s="214"/>
      <c r="CM474" s="214"/>
      <c r="CN474" s="214"/>
      <c r="CO474" s="214"/>
      <c r="CP474" s="214"/>
      <c r="CQ474" s="214"/>
      <c r="CR474" s="214"/>
      <c r="CS474" s="214"/>
      <c r="CT474" s="214"/>
      <c r="CU474" s="214"/>
      <c r="CV474" s="214"/>
      <c r="CW474" s="214"/>
      <c r="CX474" s="214"/>
      <c r="CY474" s="214"/>
      <c r="CZ474" s="214"/>
      <c r="DA474" s="214"/>
      <c r="DB474" s="214"/>
      <c r="DC474" s="214"/>
      <c r="DD474" s="214"/>
      <c r="DE474" s="214"/>
      <c r="DF474" s="214"/>
      <c r="DG474" s="214"/>
      <c r="DH474" s="214"/>
      <c r="DI474" s="214"/>
      <c r="DJ474" s="214"/>
      <c r="DK474" s="214"/>
      <c r="DL474" s="214"/>
      <c r="DM474" s="214"/>
      <c r="DN474" s="214"/>
      <c r="DO474" s="214"/>
      <c r="DP474" s="214"/>
      <c r="DQ474" s="214"/>
      <c r="DR474" s="214"/>
      <c r="DS474" s="214"/>
      <c r="DT474" s="214"/>
      <c r="DU474" s="214"/>
      <c r="DV474" s="214"/>
      <c r="DW474" s="214"/>
      <c r="DX474" s="214"/>
      <c r="DY474" s="214"/>
      <c r="DZ474" s="214"/>
      <c r="EA474" s="214"/>
      <c r="EB474" s="214"/>
      <c r="EC474" s="214"/>
      <c r="ED474" s="214"/>
      <c r="EE474" s="214"/>
      <c r="EF474" s="214"/>
      <c r="EG474" s="214"/>
      <c r="EH474" s="214"/>
      <c r="EI474" s="214"/>
      <c r="EJ474" s="214"/>
      <c r="EK474" s="214"/>
      <c r="EL474" s="214"/>
      <c r="EM474" s="214"/>
      <c r="EN474" s="214"/>
      <c r="EO474" s="214"/>
      <c r="EP474" s="214"/>
      <c r="EQ474" s="214"/>
      <c r="ER474" s="214"/>
      <c r="ES474" s="214"/>
      <c r="ET474" s="214"/>
      <c r="EU474" s="214"/>
      <c r="EV474" s="214"/>
      <c r="EW474" s="214"/>
      <c r="EX474" s="214"/>
      <c r="EY474" s="214"/>
      <c r="EZ474" s="214"/>
      <c r="FA474" s="214"/>
      <c r="FB474" s="214"/>
      <c r="FC474" s="214"/>
      <c r="FD474" s="214"/>
      <c r="FE474" s="214"/>
      <c r="FF474" s="214"/>
      <c r="FG474" s="214"/>
      <c r="FH474" s="214"/>
      <c r="FI474" s="214"/>
      <c r="FJ474" s="214"/>
      <c r="FK474" s="214"/>
      <c r="FL474" s="214"/>
      <c r="FM474" s="214"/>
    </row>
    <row r="475" spans="2:169" x14ac:dyDescent="0.25">
      <c r="B475" s="214"/>
      <c r="C475" s="214"/>
      <c r="D475" s="214"/>
      <c r="E475" s="214"/>
      <c r="F475" s="214"/>
      <c r="G475" s="214"/>
      <c r="H475" s="214"/>
      <c r="I475" s="214"/>
      <c r="J475" s="214"/>
      <c r="K475" s="214"/>
      <c r="L475" s="214"/>
      <c r="M475" s="214"/>
      <c r="N475" s="214"/>
      <c r="O475" s="214"/>
      <c r="P475" s="214"/>
      <c r="Q475" s="214"/>
      <c r="R475" s="214"/>
      <c r="S475" s="214"/>
      <c r="T475" s="214"/>
      <c r="U475" s="214"/>
      <c r="V475" s="214"/>
      <c r="W475" s="214"/>
      <c r="X475" s="214"/>
      <c r="Y475" s="214"/>
      <c r="Z475" s="214"/>
      <c r="AA475" s="214"/>
      <c r="AB475" s="214"/>
      <c r="AC475" s="214"/>
      <c r="AD475" s="214"/>
      <c r="AE475" s="214"/>
      <c r="AF475" s="214"/>
      <c r="AG475" s="214"/>
      <c r="AH475" s="214"/>
      <c r="AI475" s="214"/>
      <c r="AJ475" s="214"/>
      <c r="AK475" s="214"/>
      <c r="AL475" s="214"/>
      <c r="AM475" s="214"/>
      <c r="AN475" s="214"/>
      <c r="AO475" s="214"/>
      <c r="AP475" s="214"/>
      <c r="AQ475" s="214"/>
      <c r="AR475" s="214"/>
      <c r="AS475" s="214"/>
      <c r="AT475" s="214"/>
      <c r="AU475" s="214"/>
      <c r="AV475" s="214"/>
      <c r="AW475" s="214"/>
      <c r="AX475" s="214"/>
      <c r="AY475" s="214"/>
      <c r="AZ475" s="214"/>
      <c r="BA475" s="214"/>
      <c r="BB475" s="214"/>
      <c r="BC475" s="214"/>
      <c r="BD475" s="214"/>
      <c r="BE475" s="214"/>
      <c r="BF475" s="214"/>
      <c r="BG475" s="214"/>
      <c r="BH475" s="214"/>
      <c r="BI475" s="214"/>
      <c r="BJ475" s="214"/>
      <c r="BK475" s="214"/>
      <c r="BL475" s="214"/>
      <c r="BM475" s="214"/>
      <c r="BN475" s="214"/>
      <c r="BO475" s="214"/>
      <c r="BP475" s="214"/>
      <c r="BQ475" s="214"/>
      <c r="BR475" s="214"/>
      <c r="BS475" s="214"/>
      <c r="BT475" s="214"/>
      <c r="BU475" s="214"/>
      <c r="BV475" s="214"/>
      <c r="BW475" s="214"/>
      <c r="BX475" s="214"/>
      <c r="BY475" s="214"/>
      <c r="BZ475" s="214"/>
      <c r="CA475" s="214"/>
      <c r="CB475" s="214"/>
      <c r="CC475" s="214"/>
      <c r="CD475" s="214"/>
      <c r="CE475" s="214"/>
      <c r="CF475" s="214"/>
      <c r="CG475" s="214"/>
      <c r="CH475" s="214"/>
      <c r="CI475" s="214"/>
      <c r="CJ475" s="214"/>
      <c r="CK475" s="214"/>
      <c r="CL475" s="214"/>
      <c r="CM475" s="214"/>
      <c r="CN475" s="214"/>
      <c r="CO475" s="214"/>
      <c r="CP475" s="214"/>
      <c r="CQ475" s="214"/>
      <c r="CR475" s="214"/>
      <c r="CS475" s="214"/>
      <c r="CT475" s="214"/>
      <c r="CU475" s="214"/>
      <c r="CV475" s="214"/>
      <c r="CW475" s="214"/>
      <c r="CX475" s="214"/>
      <c r="CY475" s="214"/>
      <c r="CZ475" s="214"/>
      <c r="DA475" s="214"/>
      <c r="DB475" s="214"/>
      <c r="DC475" s="214"/>
      <c r="DD475" s="214"/>
      <c r="DE475" s="214"/>
      <c r="DF475" s="214"/>
      <c r="DG475" s="214"/>
      <c r="DH475" s="214"/>
      <c r="DI475" s="214"/>
      <c r="DJ475" s="214"/>
      <c r="DK475" s="214"/>
      <c r="DL475" s="214"/>
      <c r="DM475" s="214"/>
      <c r="DN475" s="214"/>
      <c r="DO475" s="214"/>
      <c r="DP475" s="214"/>
      <c r="DQ475" s="214"/>
      <c r="DR475" s="214"/>
      <c r="DS475" s="214"/>
      <c r="DT475" s="214"/>
      <c r="DU475" s="214"/>
      <c r="DV475" s="214"/>
      <c r="DW475" s="214"/>
      <c r="DX475" s="214"/>
      <c r="DY475" s="214"/>
      <c r="DZ475" s="214"/>
      <c r="EA475" s="214"/>
      <c r="EB475" s="214"/>
      <c r="EC475" s="214"/>
      <c r="ED475" s="214"/>
      <c r="EE475" s="214"/>
      <c r="EF475" s="214"/>
      <c r="EG475" s="214"/>
      <c r="EH475" s="214"/>
      <c r="EI475" s="214"/>
      <c r="EJ475" s="214"/>
      <c r="EK475" s="214"/>
      <c r="EL475" s="214"/>
      <c r="EM475" s="214"/>
      <c r="EN475" s="214"/>
      <c r="EO475" s="214"/>
      <c r="EP475" s="214"/>
      <c r="EQ475" s="214"/>
      <c r="ER475" s="214"/>
      <c r="ES475" s="214"/>
      <c r="ET475" s="214"/>
      <c r="EU475" s="214"/>
      <c r="EV475" s="214"/>
      <c r="EW475" s="214"/>
      <c r="EX475" s="214"/>
      <c r="EY475" s="214"/>
      <c r="EZ475" s="214"/>
      <c r="FA475" s="214"/>
      <c r="FB475" s="214"/>
      <c r="FC475" s="214"/>
      <c r="FD475" s="214"/>
      <c r="FE475" s="214"/>
      <c r="FF475" s="214"/>
      <c r="FG475" s="214"/>
      <c r="FH475" s="214"/>
      <c r="FI475" s="214"/>
      <c r="FJ475" s="214"/>
      <c r="FK475" s="214"/>
      <c r="FL475" s="214"/>
      <c r="FM475" s="214"/>
    </row>
    <row r="476" spans="2:169" x14ac:dyDescent="0.25">
      <c r="B476" s="214"/>
      <c r="C476" s="214"/>
      <c r="D476" s="214"/>
      <c r="E476" s="214"/>
      <c r="F476" s="214"/>
      <c r="G476" s="214"/>
      <c r="H476" s="214"/>
      <c r="I476" s="214"/>
      <c r="J476" s="214"/>
      <c r="K476" s="214"/>
      <c r="L476" s="214"/>
      <c r="M476" s="214"/>
      <c r="N476" s="214"/>
      <c r="O476" s="214"/>
      <c r="P476" s="214"/>
      <c r="Q476" s="214"/>
      <c r="R476" s="214"/>
      <c r="S476" s="214"/>
      <c r="T476" s="214"/>
      <c r="U476" s="214"/>
      <c r="V476" s="214"/>
      <c r="W476" s="214"/>
      <c r="X476" s="214"/>
      <c r="Y476" s="214"/>
      <c r="Z476" s="214"/>
      <c r="AA476" s="214"/>
      <c r="AB476" s="214"/>
      <c r="AC476" s="214"/>
      <c r="AD476" s="214"/>
      <c r="AE476" s="214"/>
      <c r="AF476" s="214"/>
      <c r="AG476" s="214"/>
      <c r="AH476" s="214"/>
      <c r="AI476" s="214"/>
      <c r="AJ476" s="214"/>
      <c r="AK476" s="214"/>
      <c r="AL476" s="214"/>
      <c r="AM476" s="214"/>
      <c r="AN476" s="214"/>
      <c r="AO476" s="214"/>
      <c r="AP476" s="214"/>
      <c r="AQ476" s="214"/>
      <c r="AR476" s="214"/>
      <c r="AS476" s="214"/>
      <c r="AT476" s="214"/>
      <c r="AU476" s="214"/>
      <c r="AV476" s="214"/>
      <c r="AW476" s="214"/>
      <c r="AX476" s="214"/>
      <c r="AY476" s="214"/>
      <c r="AZ476" s="214"/>
      <c r="BA476" s="214"/>
      <c r="BB476" s="214"/>
      <c r="BC476" s="214"/>
      <c r="BD476" s="214"/>
      <c r="BE476" s="214"/>
      <c r="BF476" s="214"/>
      <c r="BG476" s="214"/>
      <c r="BH476" s="214"/>
      <c r="BI476" s="214"/>
      <c r="BJ476" s="214"/>
      <c r="BK476" s="214"/>
      <c r="BL476" s="214"/>
      <c r="BM476" s="214"/>
      <c r="BN476" s="214"/>
      <c r="BO476" s="214"/>
      <c r="BP476" s="214"/>
      <c r="BQ476" s="214"/>
      <c r="BR476" s="214"/>
      <c r="BS476" s="214"/>
      <c r="BT476" s="214"/>
      <c r="BU476" s="214"/>
      <c r="BV476" s="214"/>
      <c r="BW476" s="214"/>
      <c r="BX476" s="214"/>
      <c r="BY476" s="214"/>
      <c r="BZ476" s="214"/>
      <c r="CA476" s="214"/>
      <c r="CB476" s="214"/>
      <c r="CC476" s="214"/>
      <c r="CD476" s="214"/>
      <c r="CE476" s="214"/>
      <c r="CF476" s="214"/>
      <c r="CG476" s="214"/>
      <c r="CH476" s="214"/>
      <c r="CI476" s="214"/>
      <c r="CJ476" s="214"/>
      <c r="CK476" s="214"/>
      <c r="CL476" s="214"/>
      <c r="CM476" s="214"/>
      <c r="CN476" s="214"/>
      <c r="CO476" s="214"/>
      <c r="CP476" s="214"/>
      <c r="CQ476" s="214"/>
      <c r="CR476" s="214"/>
      <c r="CS476" s="214"/>
      <c r="CT476" s="214"/>
      <c r="CU476" s="214"/>
      <c r="CV476" s="214"/>
      <c r="CW476" s="214"/>
      <c r="CX476" s="214"/>
      <c r="CY476" s="214"/>
      <c r="CZ476" s="214"/>
      <c r="DA476" s="214"/>
      <c r="DB476" s="214"/>
      <c r="DC476" s="214"/>
      <c r="DD476" s="214"/>
      <c r="DE476" s="214"/>
      <c r="DF476" s="214"/>
      <c r="DG476" s="214"/>
      <c r="DH476" s="214"/>
      <c r="DI476" s="214"/>
      <c r="DJ476" s="214"/>
      <c r="DK476" s="214"/>
      <c r="DL476" s="214"/>
      <c r="DM476" s="214"/>
      <c r="DN476" s="214"/>
      <c r="DO476" s="214"/>
      <c r="DP476" s="214"/>
      <c r="DQ476" s="214"/>
      <c r="DR476" s="214"/>
      <c r="DS476" s="214"/>
      <c r="DT476" s="214"/>
      <c r="DU476" s="214"/>
      <c r="DV476" s="214"/>
      <c r="DW476" s="214"/>
      <c r="DX476" s="214"/>
      <c r="DY476" s="214"/>
      <c r="DZ476" s="214"/>
      <c r="EA476" s="214"/>
      <c r="EB476" s="214"/>
      <c r="EC476" s="214"/>
      <c r="ED476" s="214"/>
      <c r="EE476" s="214"/>
      <c r="EF476" s="214"/>
      <c r="EG476" s="214"/>
      <c r="EH476" s="214"/>
      <c r="EI476" s="214"/>
      <c r="EJ476" s="214"/>
      <c r="EK476" s="214"/>
      <c r="EL476" s="214"/>
      <c r="EM476" s="214"/>
      <c r="EN476" s="214"/>
      <c r="EO476" s="214"/>
      <c r="EP476" s="214"/>
      <c r="EQ476" s="214"/>
      <c r="ER476" s="214"/>
      <c r="ES476" s="214"/>
      <c r="ET476" s="214"/>
      <c r="EU476" s="214"/>
      <c r="EV476" s="214"/>
      <c r="EW476" s="214"/>
      <c r="EX476" s="214"/>
      <c r="EY476" s="214"/>
      <c r="EZ476" s="214"/>
      <c r="FA476" s="214"/>
      <c r="FB476" s="214"/>
      <c r="FC476" s="214"/>
      <c r="FD476" s="214"/>
      <c r="FE476" s="214"/>
      <c r="FF476" s="214"/>
      <c r="FG476" s="214"/>
      <c r="FH476" s="214"/>
      <c r="FI476" s="214"/>
      <c r="FJ476" s="214"/>
      <c r="FK476" s="214"/>
      <c r="FL476" s="214"/>
      <c r="FM476" s="214"/>
    </row>
    <row r="477" spans="2:169" x14ac:dyDescent="0.25">
      <c r="B477" s="214"/>
      <c r="C477" s="214"/>
      <c r="D477" s="214"/>
      <c r="E477" s="214"/>
      <c r="F477" s="214"/>
      <c r="G477" s="214"/>
      <c r="H477" s="214"/>
      <c r="I477" s="214"/>
      <c r="J477" s="214"/>
      <c r="K477" s="214"/>
      <c r="L477" s="214"/>
      <c r="M477" s="214"/>
      <c r="N477" s="214"/>
      <c r="O477" s="214"/>
      <c r="P477" s="214"/>
      <c r="Q477" s="214"/>
      <c r="R477" s="214"/>
      <c r="S477" s="214"/>
      <c r="T477" s="214"/>
      <c r="U477" s="214"/>
      <c r="V477" s="214"/>
      <c r="W477" s="214"/>
      <c r="X477" s="214"/>
      <c r="Y477" s="214"/>
      <c r="Z477" s="214"/>
      <c r="AA477" s="214"/>
      <c r="AB477" s="214"/>
      <c r="AC477" s="214"/>
      <c r="AD477" s="214"/>
      <c r="AE477" s="214"/>
      <c r="AF477" s="214"/>
      <c r="AG477" s="214"/>
      <c r="AH477" s="214"/>
      <c r="AI477" s="214"/>
      <c r="AJ477" s="214"/>
      <c r="AK477" s="214"/>
      <c r="AL477" s="214"/>
      <c r="AM477" s="214"/>
      <c r="AN477" s="214"/>
      <c r="AO477" s="214"/>
      <c r="AP477" s="214"/>
      <c r="AQ477" s="214"/>
      <c r="AR477" s="214"/>
      <c r="AS477" s="214"/>
      <c r="AT477" s="214"/>
      <c r="AU477" s="214"/>
      <c r="AV477" s="214"/>
      <c r="AW477" s="214"/>
      <c r="AX477" s="214"/>
      <c r="AY477" s="214"/>
      <c r="AZ477" s="214"/>
      <c r="BA477" s="214"/>
      <c r="BB477" s="214"/>
      <c r="BC477" s="214"/>
      <c r="BD477" s="214"/>
      <c r="BE477" s="214"/>
      <c r="BF477" s="214"/>
      <c r="BG477" s="214"/>
      <c r="BH477" s="214"/>
      <c r="BI477" s="214"/>
      <c r="BJ477" s="214"/>
      <c r="BK477" s="214"/>
      <c r="BL477" s="214"/>
      <c r="BM477" s="214"/>
      <c r="BN477" s="214"/>
      <c r="BO477" s="214"/>
      <c r="BP477" s="214"/>
      <c r="BQ477" s="214"/>
      <c r="BR477" s="214"/>
      <c r="BS477" s="214"/>
      <c r="BT477" s="214"/>
      <c r="BU477" s="214"/>
      <c r="BV477" s="214"/>
      <c r="BW477" s="214"/>
      <c r="BX477" s="214"/>
      <c r="BY477" s="214"/>
      <c r="BZ477" s="214"/>
      <c r="CA477" s="214"/>
      <c r="CB477" s="214"/>
      <c r="CC477" s="214"/>
      <c r="CD477" s="214"/>
      <c r="CE477" s="214"/>
      <c r="CF477" s="214"/>
      <c r="CG477" s="214"/>
      <c r="CH477" s="214"/>
      <c r="CI477" s="214"/>
      <c r="CJ477" s="214"/>
      <c r="CK477" s="214"/>
      <c r="CL477" s="214"/>
      <c r="CM477" s="214"/>
      <c r="CN477" s="214"/>
      <c r="CO477" s="214"/>
      <c r="CP477" s="214"/>
      <c r="CQ477" s="214"/>
      <c r="CR477" s="214"/>
      <c r="CS477" s="214"/>
      <c r="CT477" s="214"/>
      <c r="CU477" s="214"/>
      <c r="CV477" s="214"/>
      <c r="CW477" s="214"/>
      <c r="CX477" s="214"/>
      <c r="CY477" s="214"/>
      <c r="CZ477" s="214"/>
      <c r="DA477" s="214"/>
      <c r="DB477" s="214"/>
      <c r="DC477" s="214"/>
      <c r="DD477" s="214"/>
      <c r="DE477" s="214"/>
      <c r="DF477" s="214"/>
      <c r="DG477" s="214"/>
      <c r="DH477" s="214"/>
      <c r="DI477" s="214"/>
      <c r="DJ477" s="214"/>
      <c r="DK477" s="214"/>
      <c r="DL477" s="214"/>
      <c r="DM477" s="214"/>
      <c r="DN477" s="214"/>
      <c r="DO477" s="214"/>
      <c r="DP477" s="214"/>
      <c r="DQ477" s="214"/>
      <c r="DR477" s="214"/>
      <c r="DS477" s="214"/>
      <c r="DT477" s="214"/>
      <c r="DU477" s="214"/>
      <c r="DV477" s="214"/>
      <c r="DW477" s="214"/>
      <c r="DX477" s="214"/>
      <c r="DY477" s="214"/>
      <c r="DZ477" s="214"/>
      <c r="EA477" s="214"/>
      <c r="EB477" s="214"/>
      <c r="EC477" s="214"/>
      <c r="ED477" s="214"/>
      <c r="EE477" s="214"/>
      <c r="EF477" s="214"/>
      <c r="EG477" s="214"/>
      <c r="EH477" s="214"/>
      <c r="EI477" s="214"/>
      <c r="EJ477" s="214"/>
      <c r="EK477" s="214"/>
      <c r="EL477" s="214"/>
      <c r="EM477" s="214"/>
      <c r="EN477" s="214"/>
      <c r="EO477" s="214"/>
      <c r="EP477" s="214"/>
      <c r="EQ477" s="214"/>
      <c r="ER477" s="214"/>
      <c r="ES477" s="214"/>
      <c r="ET477" s="214"/>
      <c r="EU477" s="214"/>
      <c r="EV477" s="214"/>
      <c r="EW477" s="214"/>
      <c r="EX477" s="214"/>
      <c r="EY477" s="214"/>
      <c r="EZ477" s="214"/>
      <c r="FA477" s="214"/>
      <c r="FB477" s="214"/>
      <c r="FC477" s="214"/>
      <c r="FD477" s="214"/>
      <c r="FE477" s="214"/>
      <c r="FF477" s="214"/>
      <c r="FG477" s="214"/>
      <c r="FH477" s="214"/>
      <c r="FI477" s="214"/>
      <c r="FJ477" s="214"/>
      <c r="FK477" s="214"/>
      <c r="FL477" s="214"/>
      <c r="FM477" s="214"/>
    </row>
    <row r="478" spans="2:169" x14ac:dyDescent="0.25">
      <c r="B478" s="214"/>
      <c r="C478" s="214"/>
      <c r="D478" s="214"/>
      <c r="E478" s="214"/>
      <c r="F478" s="214"/>
      <c r="G478" s="214"/>
      <c r="H478" s="214"/>
      <c r="I478" s="214"/>
      <c r="J478" s="214"/>
      <c r="K478" s="214"/>
      <c r="L478" s="214"/>
      <c r="M478" s="214"/>
      <c r="N478" s="214"/>
      <c r="O478" s="214"/>
      <c r="P478" s="214"/>
      <c r="Q478" s="214"/>
      <c r="R478" s="214"/>
      <c r="S478" s="214"/>
      <c r="T478" s="214"/>
      <c r="U478" s="214"/>
      <c r="V478" s="214"/>
      <c r="W478" s="214"/>
      <c r="X478" s="214"/>
      <c r="Y478" s="214"/>
      <c r="Z478" s="214"/>
      <c r="AA478" s="214"/>
      <c r="AB478" s="214"/>
      <c r="AC478" s="214"/>
      <c r="AD478" s="214"/>
      <c r="AE478" s="214"/>
      <c r="AF478" s="214"/>
      <c r="AG478" s="214"/>
      <c r="AH478" s="214"/>
      <c r="AI478" s="214"/>
      <c r="AJ478" s="214"/>
      <c r="AK478" s="214"/>
      <c r="AL478" s="214"/>
      <c r="AM478" s="214"/>
      <c r="AN478" s="214"/>
      <c r="AO478" s="214"/>
      <c r="AP478" s="214"/>
      <c r="AQ478" s="214"/>
      <c r="AR478" s="214"/>
      <c r="AS478" s="214"/>
      <c r="AT478" s="214"/>
      <c r="AU478" s="214"/>
      <c r="AV478" s="214"/>
      <c r="AW478" s="214"/>
      <c r="AX478" s="214"/>
      <c r="AY478" s="214"/>
      <c r="AZ478" s="214"/>
      <c r="BA478" s="214"/>
      <c r="BB478" s="214"/>
      <c r="BC478" s="214"/>
      <c r="BD478" s="214"/>
      <c r="BE478" s="214"/>
      <c r="BF478" s="214"/>
      <c r="BG478" s="214"/>
      <c r="BH478" s="214"/>
      <c r="BI478" s="214"/>
      <c r="BJ478" s="214"/>
      <c r="BK478" s="214"/>
      <c r="BL478" s="214"/>
      <c r="BM478" s="214"/>
      <c r="BN478" s="214"/>
      <c r="BO478" s="214"/>
      <c r="BP478" s="214"/>
      <c r="BQ478" s="214"/>
      <c r="BR478" s="214"/>
      <c r="BS478" s="214"/>
      <c r="BT478" s="214"/>
      <c r="BU478" s="214"/>
      <c r="BV478" s="214"/>
      <c r="BW478" s="214"/>
      <c r="BX478" s="214"/>
      <c r="BY478" s="214"/>
      <c r="BZ478" s="214"/>
      <c r="CA478" s="214"/>
      <c r="CB478" s="214"/>
      <c r="CC478" s="214"/>
      <c r="CD478" s="214"/>
      <c r="CE478" s="214"/>
      <c r="CF478" s="214"/>
      <c r="CG478" s="214"/>
      <c r="CH478" s="214"/>
      <c r="CI478" s="214"/>
      <c r="CJ478" s="214"/>
      <c r="CK478" s="214"/>
      <c r="CL478" s="214"/>
      <c r="CM478" s="214"/>
      <c r="CN478" s="214"/>
      <c r="CO478" s="214"/>
      <c r="CP478" s="214"/>
      <c r="CQ478" s="214"/>
      <c r="CR478" s="214"/>
      <c r="CS478" s="214"/>
      <c r="CT478" s="214"/>
      <c r="CU478" s="214"/>
      <c r="CV478" s="214"/>
      <c r="CW478" s="214"/>
      <c r="CX478" s="214"/>
      <c r="CY478" s="214"/>
      <c r="CZ478" s="214"/>
      <c r="DA478" s="214"/>
      <c r="DB478" s="214"/>
      <c r="DC478" s="214"/>
      <c r="DD478" s="214"/>
      <c r="DE478" s="214"/>
      <c r="DF478" s="214"/>
      <c r="DG478" s="214"/>
      <c r="DH478" s="214"/>
      <c r="DI478" s="214"/>
      <c r="DJ478" s="214"/>
      <c r="DK478" s="214"/>
      <c r="DL478" s="214"/>
      <c r="DM478" s="214"/>
      <c r="DN478" s="214"/>
      <c r="DO478" s="214"/>
      <c r="DP478" s="214"/>
      <c r="DQ478" s="214"/>
      <c r="DR478" s="214"/>
      <c r="DS478" s="214"/>
      <c r="DT478" s="214"/>
      <c r="DU478" s="214"/>
      <c r="DV478" s="214"/>
      <c r="DW478" s="214"/>
      <c r="DX478" s="214"/>
      <c r="DY478" s="214"/>
      <c r="DZ478" s="214"/>
      <c r="EA478" s="214"/>
      <c r="EB478" s="214"/>
      <c r="EC478" s="214"/>
      <c r="ED478" s="214"/>
      <c r="EE478" s="214"/>
      <c r="EF478" s="214"/>
      <c r="EG478" s="214"/>
      <c r="EH478" s="214"/>
      <c r="EI478" s="214"/>
      <c r="EJ478" s="214"/>
      <c r="EK478" s="214"/>
      <c r="EL478" s="214"/>
      <c r="EM478" s="214"/>
      <c r="EN478" s="214"/>
      <c r="EO478" s="214"/>
      <c r="EP478" s="214"/>
      <c r="EQ478" s="214"/>
      <c r="ER478" s="214"/>
      <c r="ES478" s="214"/>
      <c r="ET478" s="214"/>
      <c r="EU478" s="214"/>
      <c r="EV478" s="214"/>
      <c r="EW478" s="214"/>
      <c r="EX478" s="214"/>
      <c r="EY478" s="214"/>
      <c r="EZ478" s="214"/>
      <c r="FA478" s="214"/>
      <c r="FB478" s="214"/>
      <c r="FC478" s="214"/>
      <c r="FD478" s="214"/>
      <c r="FE478" s="214"/>
      <c r="FF478" s="214"/>
      <c r="FG478" s="214"/>
      <c r="FH478" s="214"/>
      <c r="FI478" s="214"/>
      <c r="FJ478" s="214"/>
      <c r="FK478" s="214"/>
      <c r="FL478" s="214"/>
      <c r="FM478" s="214"/>
    </row>
    <row r="479" spans="2:169" x14ac:dyDescent="0.25">
      <c r="B479" s="214"/>
      <c r="C479" s="214"/>
      <c r="D479" s="214"/>
      <c r="E479" s="214"/>
      <c r="F479" s="214"/>
      <c r="G479" s="214"/>
      <c r="H479" s="214"/>
      <c r="I479" s="214"/>
      <c r="J479" s="214"/>
      <c r="K479" s="214"/>
      <c r="L479" s="214"/>
      <c r="M479" s="214"/>
      <c r="N479" s="214"/>
      <c r="O479" s="214"/>
      <c r="P479" s="214"/>
      <c r="Q479" s="214"/>
      <c r="R479" s="214"/>
      <c r="S479" s="214"/>
      <c r="T479" s="214"/>
      <c r="U479" s="214"/>
      <c r="V479" s="214"/>
      <c r="W479" s="214"/>
      <c r="X479" s="214"/>
      <c r="Y479" s="214"/>
      <c r="Z479" s="214"/>
      <c r="AA479" s="214"/>
      <c r="AB479" s="214"/>
      <c r="AC479" s="214"/>
      <c r="AD479" s="214"/>
      <c r="AE479" s="214"/>
      <c r="AF479" s="214"/>
      <c r="AG479" s="214"/>
      <c r="AH479" s="214"/>
      <c r="AI479" s="214"/>
      <c r="AJ479" s="214"/>
      <c r="AK479" s="214"/>
      <c r="AL479" s="214"/>
      <c r="AM479" s="214"/>
      <c r="AN479" s="214"/>
      <c r="AO479" s="214"/>
      <c r="AP479" s="214"/>
      <c r="AQ479" s="214"/>
      <c r="AR479" s="214"/>
      <c r="AS479" s="214"/>
      <c r="AT479" s="214"/>
      <c r="AU479" s="214"/>
      <c r="AV479" s="214"/>
      <c r="AW479" s="214"/>
      <c r="AX479" s="214"/>
      <c r="AY479" s="214"/>
      <c r="AZ479" s="214"/>
      <c r="BA479" s="214"/>
      <c r="BB479" s="214"/>
      <c r="BC479" s="214"/>
      <c r="BD479" s="214"/>
      <c r="BE479" s="214"/>
      <c r="BF479" s="214"/>
      <c r="BG479" s="214"/>
      <c r="BH479" s="214"/>
      <c r="BI479" s="214"/>
      <c r="BJ479" s="214"/>
      <c r="BK479" s="214"/>
      <c r="BL479" s="214"/>
      <c r="BM479" s="214"/>
      <c r="BN479" s="214"/>
      <c r="BO479" s="214"/>
      <c r="BP479" s="214"/>
      <c r="BQ479" s="214"/>
      <c r="BR479" s="214"/>
      <c r="BS479" s="214"/>
      <c r="BT479" s="214"/>
      <c r="BU479" s="214"/>
      <c r="BV479" s="214"/>
      <c r="BW479" s="214"/>
      <c r="BX479" s="214"/>
      <c r="BY479" s="214"/>
      <c r="BZ479" s="214"/>
      <c r="CA479" s="214"/>
      <c r="CB479" s="214"/>
      <c r="CC479" s="214"/>
      <c r="CD479" s="214"/>
      <c r="CE479" s="214"/>
      <c r="CF479" s="214"/>
      <c r="CG479" s="214"/>
      <c r="CH479" s="214"/>
      <c r="CI479" s="214"/>
      <c r="CJ479" s="214"/>
      <c r="CK479" s="214"/>
      <c r="CL479" s="214"/>
      <c r="CM479" s="214"/>
      <c r="CN479" s="214"/>
      <c r="CO479" s="214"/>
      <c r="CP479" s="214"/>
      <c r="CQ479" s="214"/>
      <c r="CR479" s="214"/>
      <c r="CS479" s="214"/>
      <c r="CT479" s="214"/>
      <c r="CU479" s="214"/>
      <c r="CV479" s="214"/>
      <c r="CW479" s="214"/>
      <c r="CX479" s="214"/>
      <c r="CY479" s="214"/>
      <c r="CZ479" s="214"/>
      <c r="DA479" s="214"/>
      <c r="DB479" s="214"/>
      <c r="DC479" s="214"/>
      <c r="DD479" s="214"/>
      <c r="DE479" s="214"/>
      <c r="DF479" s="214"/>
      <c r="DG479" s="214"/>
      <c r="DH479" s="214"/>
      <c r="DI479" s="214"/>
      <c r="DJ479" s="214"/>
      <c r="DK479" s="214"/>
      <c r="DL479" s="214"/>
      <c r="DM479" s="214"/>
      <c r="DN479" s="214"/>
      <c r="DO479" s="214"/>
      <c r="DP479" s="214"/>
      <c r="DQ479" s="214"/>
      <c r="DR479" s="214"/>
      <c r="DS479" s="214"/>
      <c r="DT479" s="214"/>
      <c r="DU479" s="214"/>
      <c r="DV479" s="214"/>
      <c r="DW479" s="214"/>
      <c r="DX479" s="214"/>
      <c r="DY479" s="214"/>
      <c r="DZ479" s="214"/>
      <c r="EA479" s="214"/>
      <c r="EB479" s="214"/>
      <c r="EC479" s="214"/>
      <c r="ED479" s="214"/>
      <c r="EE479" s="214"/>
      <c r="EF479" s="214"/>
      <c r="EG479" s="214"/>
      <c r="EH479" s="214"/>
      <c r="EI479" s="214"/>
      <c r="EJ479" s="214"/>
      <c r="EK479" s="214"/>
      <c r="EL479" s="214"/>
      <c r="EM479" s="214"/>
      <c r="EN479" s="214"/>
      <c r="EO479" s="214"/>
      <c r="EP479" s="214"/>
      <c r="EQ479" s="214"/>
      <c r="ER479" s="214"/>
      <c r="ES479" s="214"/>
      <c r="ET479" s="214"/>
      <c r="EU479" s="214"/>
      <c r="EV479" s="214"/>
      <c r="EW479" s="214"/>
      <c r="EX479" s="214"/>
      <c r="EY479" s="214"/>
      <c r="EZ479" s="214"/>
      <c r="FA479" s="214"/>
      <c r="FB479" s="214"/>
      <c r="FC479" s="214"/>
      <c r="FD479" s="214"/>
      <c r="FE479" s="214"/>
      <c r="FF479" s="214"/>
      <c r="FG479" s="214"/>
      <c r="FH479" s="214"/>
      <c r="FI479" s="214"/>
      <c r="FJ479" s="214"/>
      <c r="FK479" s="214"/>
      <c r="FL479" s="214"/>
      <c r="FM479" s="214"/>
    </row>
    <row r="480" spans="2:169" x14ac:dyDescent="0.25">
      <c r="B480" s="214"/>
      <c r="C480" s="214"/>
      <c r="D480" s="214"/>
      <c r="E480" s="214"/>
      <c r="F480" s="214"/>
      <c r="G480" s="214"/>
      <c r="H480" s="214"/>
      <c r="I480" s="214"/>
      <c r="J480" s="214"/>
      <c r="K480" s="214"/>
      <c r="L480" s="214"/>
      <c r="M480" s="214"/>
      <c r="N480" s="214"/>
      <c r="O480" s="214"/>
      <c r="P480" s="214"/>
      <c r="Q480" s="214"/>
      <c r="R480" s="214"/>
      <c r="S480" s="214"/>
      <c r="T480" s="214"/>
      <c r="U480" s="214"/>
      <c r="V480" s="214"/>
      <c r="W480" s="214"/>
      <c r="X480" s="214"/>
      <c r="Y480" s="214"/>
      <c r="Z480" s="214"/>
      <c r="AA480" s="214"/>
      <c r="AB480" s="214"/>
      <c r="AC480" s="214"/>
      <c r="AD480" s="214"/>
      <c r="AE480" s="214"/>
      <c r="AF480" s="214"/>
      <c r="AG480" s="214"/>
      <c r="AH480" s="214"/>
      <c r="AI480" s="214"/>
      <c r="AJ480" s="214"/>
      <c r="AK480" s="214"/>
      <c r="AL480" s="214"/>
      <c r="AM480" s="214"/>
      <c r="AN480" s="214"/>
      <c r="AO480" s="214"/>
      <c r="AP480" s="214"/>
      <c r="AQ480" s="214"/>
      <c r="AR480" s="214"/>
      <c r="AS480" s="214"/>
      <c r="AT480" s="214"/>
      <c r="AU480" s="214"/>
      <c r="AV480" s="214"/>
      <c r="AW480" s="214"/>
      <c r="AX480" s="214"/>
      <c r="AY480" s="214"/>
      <c r="AZ480" s="214"/>
      <c r="BA480" s="214"/>
      <c r="BB480" s="214"/>
      <c r="BC480" s="214"/>
      <c r="BD480" s="214"/>
      <c r="BE480" s="214"/>
      <c r="BF480" s="214"/>
      <c r="BG480" s="214"/>
      <c r="BH480" s="214"/>
      <c r="BI480" s="214"/>
      <c r="BJ480" s="214"/>
      <c r="BK480" s="214"/>
      <c r="BL480" s="214"/>
      <c r="BM480" s="214"/>
      <c r="BN480" s="214"/>
      <c r="BO480" s="214"/>
      <c r="BP480" s="214"/>
      <c r="BQ480" s="214"/>
      <c r="BR480" s="214"/>
      <c r="BS480" s="214"/>
      <c r="BT480" s="214"/>
      <c r="BU480" s="214"/>
      <c r="BV480" s="214"/>
      <c r="BW480" s="214"/>
      <c r="BX480" s="214"/>
      <c r="BY480" s="214"/>
      <c r="BZ480" s="214"/>
      <c r="CA480" s="214"/>
      <c r="CB480" s="214"/>
      <c r="CC480" s="214"/>
      <c r="CD480" s="214"/>
      <c r="CE480" s="214"/>
      <c r="CF480" s="214"/>
      <c r="CG480" s="214"/>
      <c r="CH480" s="214"/>
      <c r="CI480" s="214"/>
      <c r="CJ480" s="214"/>
      <c r="CK480" s="214"/>
      <c r="CL480" s="214"/>
      <c r="CM480" s="214"/>
      <c r="CN480" s="214"/>
      <c r="CO480" s="214"/>
      <c r="CP480" s="214"/>
      <c r="CQ480" s="214"/>
      <c r="CR480" s="214"/>
      <c r="CS480" s="214"/>
      <c r="CT480" s="214"/>
      <c r="CU480" s="214"/>
      <c r="CV480" s="214"/>
      <c r="CW480" s="214"/>
      <c r="CX480" s="214"/>
      <c r="CY480" s="214"/>
      <c r="CZ480" s="214"/>
      <c r="DA480" s="214"/>
      <c r="DB480" s="214"/>
      <c r="DC480" s="214"/>
      <c r="DD480" s="214"/>
      <c r="DE480" s="214"/>
      <c r="DF480" s="214"/>
      <c r="DG480" s="214"/>
      <c r="DH480" s="214"/>
      <c r="DI480" s="214"/>
      <c r="DJ480" s="214"/>
      <c r="DK480" s="214"/>
      <c r="DL480" s="214"/>
      <c r="DM480" s="214"/>
      <c r="DN480" s="214"/>
      <c r="DO480" s="214"/>
      <c r="DP480" s="214"/>
      <c r="DQ480" s="214"/>
      <c r="DR480" s="214"/>
      <c r="DS480" s="214"/>
      <c r="DT480" s="214"/>
      <c r="DU480" s="214"/>
      <c r="DV480" s="214"/>
      <c r="DW480" s="214"/>
      <c r="DX480" s="214"/>
      <c r="DY480" s="214"/>
      <c r="DZ480" s="214"/>
      <c r="EA480" s="214"/>
      <c r="EB480" s="214"/>
      <c r="EC480" s="214"/>
      <c r="ED480" s="214"/>
      <c r="EE480" s="214"/>
      <c r="EF480" s="214"/>
      <c r="EG480" s="214"/>
      <c r="EH480" s="214"/>
      <c r="EI480" s="214"/>
      <c r="EJ480" s="214"/>
      <c r="EK480" s="214"/>
      <c r="EL480" s="214"/>
      <c r="EM480" s="214"/>
      <c r="EN480" s="214"/>
      <c r="EO480" s="214"/>
      <c r="EP480" s="214"/>
      <c r="EQ480" s="214"/>
      <c r="ER480" s="214"/>
      <c r="ES480" s="214"/>
      <c r="ET480" s="214"/>
      <c r="EU480" s="214"/>
      <c r="EV480" s="214"/>
      <c r="EW480" s="214"/>
      <c r="EX480" s="214"/>
      <c r="EY480" s="214"/>
      <c r="EZ480" s="214"/>
      <c r="FA480" s="214"/>
      <c r="FB480" s="214"/>
      <c r="FC480" s="214"/>
      <c r="FD480" s="214"/>
      <c r="FE480" s="214"/>
      <c r="FF480" s="214"/>
      <c r="FG480" s="214"/>
      <c r="FH480" s="214"/>
      <c r="FI480" s="214"/>
      <c r="FJ480" s="214"/>
      <c r="FK480" s="214"/>
      <c r="FL480" s="214"/>
      <c r="FM480" s="214"/>
    </row>
    <row r="481" spans="2:169" x14ac:dyDescent="0.25">
      <c r="B481" s="214"/>
      <c r="C481" s="214"/>
      <c r="D481" s="214"/>
      <c r="E481" s="214"/>
      <c r="F481" s="214"/>
      <c r="G481" s="214"/>
      <c r="H481" s="214"/>
      <c r="I481" s="214"/>
      <c r="J481" s="214"/>
      <c r="K481" s="214"/>
      <c r="L481" s="214"/>
      <c r="M481" s="214"/>
      <c r="N481" s="214"/>
      <c r="O481" s="214"/>
      <c r="P481" s="214"/>
      <c r="Q481" s="214"/>
      <c r="R481" s="214"/>
      <c r="S481" s="214"/>
      <c r="T481" s="214"/>
      <c r="U481" s="214"/>
      <c r="V481" s="214"/>
      <c r="W481" s="214"/>
      <c r="X481" s="214"/>
      <c r="Y481" s="214"/>
      <c r="Z481" s="214"/>
      <c r="AA481" s="214"/>
      <c r="AB481" s="214"/>
      <c r="AC481" s="214"/>
      <c r="AD481" s="214"/>
      <c r="AE481" s="214"/>
      <c r="AF481" s="214"/>
      <c r="AG481" s="214"/>
      <c r="AH481" s="214"/>
      <c r="AI481" s="214"/>
      <c r="AJ481" s="214"/>
      <c r="AK481" s="214"/>
      <c r="AL481" s="214"/>
      <c r="AM481" s="214"/>
      <c r="AN481" s="214"/>
      <c r="AO481" s="214"/>
      <c r="AP481" s="214"/>
      <c r="AQ481" s="214"/>
      <c r="AR481" s="214"/>
      <c r="AS481" s="214"/>
      <c r="AT481" s="214"/>
      <c r="AU481" s="214"/>
      <c r="AV481" s="214"/>
      <c r="AW481" s="214"/>
      <c r="AX481" s="214"/>
      <c r="AY481" s="214"/>
      <c r="AZ481" s="214"/>
      <c r="BA481" s="214"/>
      <c r="BB481" s="214"/>
      <c r="BC481" s="214"/>
      <c r="BD481" s="214"/>
      <c r="BE481" s="214"/>
      <c r="BF481" s="214"/>
      <c r="BG481" s="214"/>
      <c r="BH481" s="214"/>
      <c r="BI481" s="214"/>
      <c r="BJ481" s="214"/>
      <c r="BK481" s="214"/>
      <c r="BL481" s="214"/>
      <c r="BM481" s="214"/>
      <c r="BN481" s="214"/>
      <c r="BO481" s="214"/>
      <c r="BP481" s="214"/>
      <c r="BQ481" s="214"/>
      <c r="BR481" s="214"/>
      <c r="BS481" s="214"/>
      <c r="BT481" s="214"/>
      <c r="BU481" s="214"/>
      <c r="BV481" s="214"/>
      <c r="BW481" s="214"/>
      <c r="BX481" s="214"/>
      <c r="BY481" s="214"/>
      <c r="BZ481" s="214"/>
      <c r="CA481" s="214"/>
      <c r="CB481" s="214"/>
      <c r="CC481" s="214"/>
      <c r="CD481" s="214"/>
      <c r="CE481" s="214"/>
      <c r="CF481" s="214"/>
      <c r="CG481" s="214"/>
      <c r="CH481" s="214"/>
      <c r="CI481" s="214"/>
      <c r="CJ481" s="214"/>
      <c r="CK481" s="214"/>
      <c r="CL481" s="214"/>
      <c r="CM481" s="214"/>
      <c r="CN481" s="214"/>
      <c r="CO481" s="214"/>
      <c r="CP481" s="214"/>
      <c r="CQ481" s="214"/>
      <c r="CR481" s="214"/>
      <c r="CS481" s="214"/>
      <c r="CT481" s="214"/>
      <c r="CU481" s="214"/>
      <c r="CV481" s="214"/>
      <c r="CW481" s="214"/>
      <c r="CX481" s="214"/>
      <c r="CY481" s="214"/>
      <c r="CZ481" s="214"/>
      <c r="DA481" s="214"/>
      <c r="DB481" s="214"/>
      <c r="DC481" s="214"/>
      <c r="DD481" s="214"/>
      <c r="DE481" s="214"/>
      <c r="DF481" s="214"/>
      <c r="DG481" s="214"/>
      <c r="DH481" s="214"/>
      <c r="DI481" s="214"/>
      <c r="DJ481" s="214"/>
      <c r="DK481" s="214"/>
      <c r="DL481" s="214"/>
      <c r="DM481" s="214"/>
      <c r="DN481" s="214"/>
      <c r="DO481" s="214"/>
      <c r="DP481" s="214"/>
      <c r="DQ481" s="214"/>
      <c r="DR481" s="214"/>
      <c r="DS481" s="214"/>
      <c r="DT481" s="214"/>
      <c r="DU481" s="214"/>
      <c r="DV481" s="214"/>
      <c r="DW481" s="214"/>
      <c r="DX481" s="214"/>
      <c r="DY481" s="214"/>
      <c r="DZ481" s="214"/>
      <c r="EA481" s="214"/>
      <c r="EB481" s="214"/>
      <c r="EC481" s="214"/>
      <c r="ED481" s="214"/>
      <c r="EE481" s="214"/>
      <c r="EF481" s="214"/>
      <c r="EG481" s="214"/>
      <c r="EH481" s="214"/>
      <c r="EI481" s="214"/>
      <c r="EJ481" s="214"/>
      <c r="EK481" s="214"/>
      <c r="EL481" s="214"/>
      <c r="EM481" s="214"/>
      <c r="EN481" s="214"/>
      <c r="EO481" s="214"/>
      <c r="EP481" s="214"/>
      <c r="EQ481" s="214"/>
      <c r="ER481" s="214"/>
      <c r="ES481" s="214"/>
      <c r="ET481" s="214"/>
      <c r="EU481" s="214"/>
      <c r="EV481" s="214"/>
      <c r="EW481" s="214"/>
      <c r="EX481" s="214"/>
      <c r="EY481" s="214"/>
      <c r="EZ481" s="214"/>
      <c r="FA481" s="214"/>
      <c r="FB481" s="214"/>
      <c r="FC481" s="214"/>
      <c r="FD481" s="214"/>
      <c r="FE481" s="214"/>
      <c r="FF481" s="214"/>
      <c r="FG481" s="214"/>
      <c r="FH481" s="214"/>
      <c r="FI481" s="214"/>
      <c r="FJ481" s="214"/>
      <c r="FK481" s="214"/>
      <c r="FL481" s="214"/>
      <c r="FM481" s="214"/>
    </row>
    <row r="482" spans="2:169" x14ac:dyDescent="0.25">
      <c r="B482" s="214"/>
      <c r="C482" s="214"/>
      <c r="D482" s="214"/>
      <c r="E482" s="214"/>
      <c r="F482" s="214"/>
      <c r="G482" s="214"/>
      <c r="H482" s="214"/>
      <c r="I482" s="214"/>
      <c r="J482" s="214"/>
      <c r="K482" s="214"/>
      <c r="L482" s="214"/>
      <c r="M482" s="214"/>
      <c r="N482" s="214"/>
      <c r="O482" s="214"/>
      <c r="P482" s="214"/>
      <c r="Q482" s="214"/>
      <c r="R482" s="214"/>
      <c r="S482" s="214"/>
      <c r="T482" s="214"/>
      <c r="U482" s="214"/>
      <c r="V482" s="214"/>
      <c r="W482" s="214"/>
      <c r="X482" s="214"/>
      <c r="Y482" s="214"/>
      <c r="Z482" s="214"/>
      <c r="AA482" s="214"/>
      <c r="AB482" s="214"/>
      <c r="AC482" s="214"/>
      <c r="AD482" s="214"/>
      <c r="AE482" s="214"/>
      <c r="AF482" s="214"/>
      <c r="AG482" s="214"/>
      <c r="AH482" s="214"/>
      <c r="AI482" s="214"/>
      <c r="AJ482" s="214"/>
      <c r="AK482" s="214"/>
      <c r="AL482" s="214"/>
      <c r="AM482" s="214"/>
      <c r="AN482" s="214"/>
      <c r="AO482" s="214"/>
      <c r="AP482" s="214"/>
      <c r="AQ482" s="214"/>
      <c r="AR482" s="214"/>
      <c r="AS482" s="214"/>
      <c r="AT482" s="214"/>
      <c r="AU482" s="214"/>
      <c r="AV482" s="214"/>
      <c r="AW482" s="214"/>
      <c r="AX482" s="214"/>
      <c r="AY482" s="214"/>
      <c r="AZ482" s="214"/>
      <c r="BA482" s="214"/>
      <c r="BB482" s="214"/>
      <c r="BC482" s="214"/>
      <c r="BD482" s="214"/>
      <c r="BE482" s="214"/>
      <c r="BF482" s="214"/>
      <c r="BG482" s="214"/>
      <c r="BH482" s="214"/>
      <c r="BI482" s="214"/>
      <c r="BJ482" s="214"/>
      <c r="BK482" s="214"/>
      <c r="BL482" s="214"/>
      <c r="BM482" s="214"/>
      <c r="BN482" s="214"/>
      <c r="BO482" s="214"/>
      <c r="BP482" s="214"/>
      <c r="BQ482" s="214"/>
      <c r="BR482" s="214"/>
      <c r="BS482" s="214"/>
      <c r="BT482" s="214"/>
      <c r="BU482" s="214"/>
      <c r="BV482" s="214"/>
      <c r="BW482" s="214"/>
      <c r="BX482" s="214"/>
      <c r="BY482" s="214"/>
      <c r="BZ482" s="214"/>
      <c r="CA482" s="214"/>
      <c r="CB482" s="214"/>
      <c r="CC482" s="214"/>
      <c r="CD482" s="214"/>
      <c r="CE482" s="214"/>
      <c r="CF482" s="214"/>
      <c r="CG482" s="214"/>
      <c r="CH482" s="214"/>
      <c r="CI482" s="214"/>
      <c r="CJ482" s="214"/>
      <c r="CK482" s="214"/>
      <c r="CL482" s="214"/>
      <c r="CM482" s="214"/>
      <c r="CN482" s="214"/>
      <c r="CO482" s="214"/>
      <c r="CP482" s="214"/>
      <c r="CQ482" s="214"/>
      <c r="CR482" s="214"/>
      <c r="CS482" s="214"/>
      <c r="CT482" s="214"/>
      <c r="CU482" s="214"/>
      <c r="CV482" s="214"/>
      <c r="CW482" s="214"/>
      <c r="CX482" s="214"/>
      <c r="CY482" s="214"/>
      <c r="CZ482" s="214"/>
      <c r="DA482" s="214"/>
      <c r="DB482" s="214"/>
      <c r="DC482" s="214"/>
      <c r="DD482" s="214"/>
      <c r="DE482" s="214"/>
      <c r="DF482" s="214"/>
      <c r="DG482" s="214"/>
      <c r="DH482" s="214"/>
      <c r="DI482" s="214"/>
      <c r="DJ482" s="214"/>
      <c r="DK482" s="214"/>
      <c r="DL482" s="214"/>
      <c r="DM482" s="214"/>
      <c r="DN482" s="214"/>
      <c r="DO482" s="214"/>
      <c r="DP482" s="214"/>
      <c r="DQ482" s="214"/>
      <c r="DR482" s="214"/>
      <c r="DS482" s="214"/>
      <c r="DT482" s="214"/>
      <c r="DU482" s="214"/>
      <c r="DV482" s="214"/>
      <c r="DW482" s="214"/>
      <c r="DX482" s="214"/>
      <c r="DY482" s="214"/>
      <c r="DZ482" s="214"/>
      <c r="EA482" s="214"/>
      <c r="EB482" s="214"/>
      <c r="EC482" s="214"/>
      <c r="ED482" s="214"/>
      <c r="EE482" s="214"/>
      <c r="EF482" s="214"/>
      <c r="EG482" s="214"/>
      <c r="EH482" s="214"/>
      <c r="EI482" s="214"/>
      <c r="EJ482" s="214"/>
      <c r="EK482" s="214"/>
      <c r="EL482" s="214"/>
      <c r="EM482" s="214"/>
      <c r="EN482" s="214"/>
      <c r="EO482" s="214"/>
      <c r="EP482" s="214"/>
      <c r="EQ482" s="214"/>
      <c r="ER482" s="214"/>
      <c r="ES482" s="214"/>
      <c r="ET482" s="214"/>
      <c r="EU482" s="214"/>
      <c r="EV482" s="214"/>
      <c r="EW482" s="214"/>
      <c r="EX482" s="214"/>
      <c r="EY482" s="214"/>
      <c r="EZ482" s="214"/>
      <c r="FA482" s="214"/>
      <c r="FB482" s="214"/>
      <c r="FC482" s="214"/>
      <c r="FD482" s="214"/>
      <c r="FE482" s="214"/>
      <c r="FF482" s="214"/>
      <c r="FG482" s="214"/>
      <c r="FH482" s="214"/>
      <c r="FI482" s="214"/>
      <c r="FJ482" s="214"/>
      <c r="FK482" s="214"/>
      <c r="FL482" s="214"/>
      <c r="FM482" s="214"/>
    </row>
    <row r="483" spans="2:169" x14ac:dyDescent="0.25">
      <c r="B483" s="214"/>
      <c r="C483" s="214"/>
      <c r="D483" s="214"/>
      <c r="E483" s="214"/>
      <c r="F483" s="214"/>
      <c r="G483" s="214"/>
      <c r="H483" s="214"/>
      <c r="I483" s="214"/>
      <c r="J483" s="214"/>
      <c r="K483" s="214"/>
      <c r="L483" s="214"/>
      <c r="M483" s="214"/>
      <c r="N483" s="214"/>
      <c r="O483" s="214"/>
      <c r="P483" s="214"/>
      <c r="Q483" s="214"/>
      <c r="R483" s="214"/>
      <c r="S483" s="214"/>
      <c r="T483" s="214"/>
      <c r="U483" s="214"/>
      <c r="V483" s="214"/>
      <c r="W483" s="214"/>
      <c r="X483" s="214"/>
      <c r="Y483" s="214"/>
      <c r="Z483" s="214"/>
      <c r="AA483" s="214"/>
      <c r="AB483" s="214"/>
      <c r="AC483" s="214"/>
      <c r="AD483" s="214"/>
      <c r="AE483" s="214"/>
      <c r="AF483" s="214"/>
      <c r="AG483" s="214"/>
      <c r="AH483" s="214"/>
      <c r="AI483" s="214"/>
      <c r="AJ483" s="214"/>
      <c r="AK483" s="214"/>
      <c r="AL483" s="214"/>
      <c r="AM483" s="214"/>
      <c r="AN483" s="214"/>
      <c r="AO483" s="214"/>
      <c r="AP483" s="214"/>
      <c r="AQ483" s="214"/>
      <c r="AR483" s="214"/>
      <c r="AS483" s="214"/>
      <c r="AT483" s="214"/>
      <c r="AU483" s="214"/>
      <c r="AV483" s="214"/>
      <c r="AW483" s="214"/>
      <c r="AX483" s="214"/>
      <c r="AY483" s="214"/>
      <c r="AZ483" s="214"/>
      <c r="BA483" s="214"/>
      <c r="BB483" s="214"/>
      <c r="BC483" s="214"/>
      <c r="BD483" s="214"/>
      <c r="BE483" s="214"/>
      <c r="BF483" s="214"/>
      <c r="BG483" s="214"/>
      <c r="BH483" s="214"/>
      <c r="BI483" s="214"/>
      <c r="BJ483" s="214"/>
      <c r="BK483" s="214"/>
      <c r="BL483" s="214"/>
      <c r="BM483" s="214"/>
      <c r="BN483" s="214"/>
      <c r="BO483" s="214"/>
      <c r="BP483" s="214"/>
      <c r="BQ483" s="214"/>
      <c r="BR483" s="214"/>
      <c r="BS483" s="214"/>
      <c r="BT483" s="214"/>
      <c r="BU483" s="214"/>
      <c r="BV483" s="214"/>
      <c r="BW483" s="214"/>
      <c r="BX483" s="214"/>
      <c r="BY483" s="214"/>
      <c r="BZ483" s="214"/>
      <c r="CA483" s="214"/>
      <c r="CB483" s="214"/>
      <c r="CC483" s="214"/>
      <c r="CD483" s="214"/>
      <c r="CE483" s="214"/>
      <c r="CF483" s="214"/>
      <c r="CG483" s="214"/>
      <c r="CH483" s="214"/>
      <c r="CI483" s="214"/>
      <c r="CJ483" s="214"/>
      <c r="CK483" s="214"/>
      <c r="CL483" s="214"/>
      <c r="CM483" s="214"/>
      <c r="CN483" s="214"/>
      <c r="CO483" s="214"/>
      <c r="CP483" s="214"/>
      <c r="CQ483" s="214"/>
      <c r="CR483" s="214"/>
      <c r="CS483" s="214"/>
      <c r="CT483" s="214"/>
      <c r="CU483" s="214"/>
      <c r="CV483" s="214"/>
      <c r="CW483" s="214"/>
      <c r="CX483" s="214"/>
      <c r="CY483" s="214"/>
      <c r="CZ483" s="214"/>
      <c r="DA483" s="214"/>
      <c r="DB483" s="214"/>
      <c r="DC483" s="214"/>
      <c r="DD483" s="214"/>
      <c r="DE483" s="214"/>
      <c r="DF483" s="214"/>
      <c r="DG483" s="214"/>
      <c r="DH483" s="214"/>
      <c r="DI483" s="214"/>
      <c r="DJ483" s="214"/>
      <c r="DK483" s="214"/>
      <c r="DL483" s="214"/>
      <c r="DM483" s="214"/>
      <c r="DN483" s="214"/>
      <c r="DO483" s="214"/>
      <c r="DP483" s="214"/>
      <c r="DQ483" s="214"/>
      <c r="DR483" s="214"/>
      <c r="DS483" s="214"/>
      <c r="DT483" s="214"/>
      <c r="DU483" s="214"/>
      <c r="DV483" s="214"/>
      <c r="DW483" s="214"/>
      <c r="DX483" s="214"/>
      <c r="DY483" s="214"/>
      <c r="DZ483" s="214"/>
      <c r="EA483" s="214"/>
      <c r="EB483" s="214"/>
      <c r="EC483" s="214"/>
      <c r="ED483" s="214"/>
      <c r="EE483" s="214"/>
      <c r="EF483" s="214"/>
      <c r="EG483" s="214"/>
      <c r="EH483" s="214"/>
      <c r="EI483" s="214"/>
      <c r="EJ483" s="214"/>
      <c r="EK483" s="214"/>
      <c r="EL483" s="214"/>
      <c r="EM483" s="214"/>
      <c r="EN483" s="214"/>
      <c r="EO483" s="214"/>
      <c r="EP483" s="214"/>
      <c r="EQ483" s="214"/>
      <c r="ER483" s="214"/>
      <c r="ES483" s="214"/>
      <c r="ET483" s="214"/>
      <c r="EU483" s="214"/>
      <c r="EV483" s="214"/>
      <c r="EW483" s="214"/>
      <c r="EX483" s="214"/>
      <c r="EY483" s="214"/>
      <c r="EZ483" s="214"/>
      <c r="FA483" s="214"/>
      <c r="FB483" s="214"/>
      <c r="FC483" s="214"/>
      <c r="FD483" s="214"/>
      <c r="FE483" s="214"/>
      <c r="FF483" s="214"/>
      <c r="FG483" s="214"/>
      <c r="FH483" s="214"/>
      <c r="FI483" s="214"/>
      <c r="FJ483" s="214"/>
      <c r="FK483" s="214"/>
      <c r="FL483" s="214"/>
      <c r="FM483" s="214"/>
    </row>
    <row r="484" spans="2:169" x14ac:dyDescent="0.25">
      <c r="B484" s="214"/>
      <c r="C484" s="214"/>
      <c r="D484" s="214"/>
      <c r="E484" s="214"/>
      <c r="F484" s="214"/>
      <c r="G484" s="214"/>
      <c r="H484" s="214"/>
      <c r="I484" s="214"/>
      <c r="J484" s="214"/>
      <c r="K484" s="214"/>
      <c r="L484" s="214"/>
      <c r="M484" s="214"/>
      <c r="N484" s="214"/>
      <c r="O484" s="214"/>
      <c r="P484" s="214"/>
      <c r="Q484" s="214"/>
      <c r="R484" s="214"/>
      <c r="S484" s="214"/>
      <c r="T484" s="214"/>
      <c r="U484" s="214"/>
      <c r="V484" s="214"/>
      <c r="W484" s="214"/>
      <c r="X484" s="214"/>
      <c r="Y484" s="214"/>
      <c r="Z484" s="214"/>
      <c r="AA484" s="214"/>
      <c r="AB484" s="214"/>
      <c r="AC484" s="214"/>
      <c r="AD484" s="214"/>
      <c r="AE484" s="214"/>
      <c r="AF484" s="214"/>
      <c r="AG484" s="214"/>
      <c r="AH484" s="214"/>
      <c r="AI484" s="214"/>
      <c r="AJ484" s="214"/>
      <c r="AK484" s="214"/>
      <c r="AL484" s="214"/>
      <c r="AM484" s="214"/>
      <c r="AN484" s="214"/>
      <c r="AO484" s="214"/>
      <c r="AP484" s="214"/>
      <c r="AQ484" s="214"/>
      <c r="AR484" s="214"/>
      <c r="AS484" s="214"/>
      <c r="AT484" s="214"/>
      <c r="AU484" s="214"/>
      <c r="AV484" s="214"/>
      <c r="AW484" s="214"/>
      <c r="AX484" s="214"/>
      <c r="AY484" s="214"/>
      <c r="AZ484" s="214"/>
      <c r="BA484" s="214"/>
      <c r="BB484" s="214"/>
      <c r="BC484" s="214"/>
      <c r="BD484" s="214"/>
      <c r="BE484" s="214"/>
      <c r="BF484" s="214"/>
      <c r="BG484" s="214"/>
      <c r="BH484" s="214"/>
      <c r="BI484" s="214"/>
      <c r="BJ484" s="214"/>
      <c r="BK484" s="214"/>
      <c r="BL484" s="214"/>
      <c r="BM484" s="214"/>
      <c r="BN484" s="214"/>
      <c r="BO484" s="214"/>
      <c r="BP484" s="214"/>
      <c r="BQ484" s="214"/>
      <c r="BR484" s="214"/>
      <c r="BS484" s="214"/>
      <c r="BT484" s="214"/>
      <c r="BU484" s="214"/>
      <c r="BV484" s="214"/>
      <c r="BW484" s="214"/>
      <c r="BX484" s="214"/>
      <c r="BY484" s="214"/>
      <c r="BZ484" s="214"/>
      <c r="CA484" s="214"/>
      <c r="CB484" s="214"/>
      <c r="CC484" s="214"/>
      <c r="CD484" s="214"/>
      <c r="CE484" s="214"/>
      <c r="CF484" s="214"/>
      <c r="CG484" s="214"/>
      <c r="CH484" s="214"/>
      <c r="CI484" s="214"/>
      <c r="CJ484" s="214"/>
      <c r="CK484" s="214"/>
      <c r="CL484" s="214"/>
      <c r="CM484" s="214"/>
      <c r="CN484" s="214"/>
      <c r="CO484" s="214"/>
      <c r="CP484" s="214"/>
      <c r="CQ484" s="214"/>
      <c r="CR484" s="214"/>
      <c r="CS484" s="214"/>
      <c r="CT484" s="214"/>
      <c r="CU484" s="214"/>
      <c r="CV484" s="214"/>
      <c r="CW484" s="214"/>
      <c r="CX484" s="214"/>
      <c r="CY484" s="214"/>
      <c r="CZ484" s="214"/>
      <c r="DA484" s="214"/>
      <c r="DB484" s="214"/>
      <c r="DC484" s="214"/>
      <c r="DD484" s="214"/>
      <c r="DE484" s="214"/>
      <c r="DF484" s="214"/>
      <c r="DG484" s="214"/>
      <c r="DH484" s="214"/>
      <c r="DI484" s="214"/>
      <c r="DJ484" s="214"/>
      <c r="DK484" s="214"/>
      <c r="DL484" s="214"/>
      <c r="DM484" s="214"/>
      <c r="DN484" s="214"/>
      <c r="DO484" s="214"/>
      <c r="DP484" s="214"/>
      <c r="DQ484" s="214"/>
      <c r="DR484" s="214"/>
      <c r="DS484" s="214"/>
      <c r="DT484" s="214"/>
      <c r="DU484" s="214"/>
      <c r="DV484" s="214"/>
      <c r="DW484" s="214"/>
      <c r="DX484" s="214"/>
      <c r="DY484" s="214"/>
      <c r="DZ484" s="214"/>
      <c r="EA484" s="214"/>
      <c r="EB484" s="214"/>
      <c r="EC484" s="214"/>
      <c r="ED484" s="214"/>
      <c r="EE484" s="214"/>
      <c r="EF484" s="214"/>
      <c r="EG484" s="214"/>
      <c r="EH484" s="214"/>
      <c r="EI484" s="214"/>
      <c r="EJ484" s="214"/>
      <c r="EK484" s="214"/>
      <c r="EL484" s="214"/>
      <c r="EM484" s="214"/>
      <c r="EN484" s="214"/>
      <c r="EO484" s="214"/>
      <c r="EP484" s="214"/>
      <c r="EQ484" s="214"/>
      <c r="ER484" s="214"/>
      <c r="ES484" s="214"/>
      <c r="ET484" s="214"/>
      <c r="EU484" s="214"/>
      <c r="EV484" s="214"/>
      <c r="EW484" s="214"/>
      <c r="EX484" s="214"/>
      <c r="EY484" s="214"/>
      <c r="EZ484" s="214"/>
      <c r="FA484" s="214"/>
      <c r="FB484" s="214"/>
      <c r="FC484" s="214"/>
      <c r="FD484" s="214"/>
      <c r="FE484" s="214"/>
      <c r="FF484" s="214"/>
      <c r="FG484" s="214"/>
      <c r="FH484" s="214"/>
      <c r="FI484" s="214"/>
      <c r="FJ484" s="214"/>
      <c r="FK484" s="214"/>
      <c r="FL484" s="214"/>
      <c r="FM484" s="214"/>
    </row>
    <row r="485" spans="2:169" x14ac:dyDescent="0.25">
      <c r="B485" s="214"/>
      <c r="C485" s="214"/>
      <c r="D485" s="214"/>
      <c r="E485" s="214"/>
      <c r="F485" s="214"/>
      <c r="G485" s="214"/>
      <c r="H485" s="214"/>
      <c r="I485" s="214"/>
      <c r="J485" s="214"/>
      <c r="K485" s="214"/>
      <c r="L485" s="214"/>
      <c r="M485" s="214"/>
      <c r="N485" s="214"/>
      <c r="O485" s="214"/>
      <c r="P485" s="214"/>
      <c r="Q485" s="214"/>
      <c r="R485" s="214"/>
      <c r="S485" s="214"/>
      <c r="T485" s="214"/>
      <c r="U485" s="214"/>
      <c r="V485" s="214"/>
      <c r="W485" s="214"/>
      <c r="X485" s="214"/>
      <c r="Y485" s="214"/>
      <c r="Z485" s="214"/>
      <c r="AA485" s="214"/>
      <c r="AB485" s="214"/>
      <c r="AC485" s="214"/>
      <c r="AD485" s="214"/>
      <c r="AE485" s="214"/>
      <c r="AF485" s="214"/>
      <c r="AG485" s="214"/>
      <c r="AH485" s="214"/>
      <c r="AI485" s="214"/>
      <c r="AJ485" s="214"/>
      <c r="AK485" s="214"/>
      <c r="AL485" s="214"/>
      <c r="AM485" s="214"/>
      <c r="AN485" s="214"/>
      <c r="AO485" s="214"/>
      <c r="AP485" s="214"/>
      <c r="AQ485" s="214"/>
      <c r="AR485" s="214"/>
      <c r="AS485" s="214"/>
      <c r="AT485" s="214"/>
      <c r="AU485" s="214"/>
      <c r="AV485" s="214"/>
      <c r="AW485" s="214"/>
      <c r="AX485" s="214"/>
      <c r="AY485" s="214"/>
      <c r="AZ485" s="214"/>
      <c r="BA485" s="214"/>
      <c r="BB485" s="214"/>
      <c r="BC485" s="214"/>
      <c r="BD485" s="214"/>
      <c r="BE485" s="214"/>
      <c r="BF485" s="214"/>
      <c r="BG485" s="214"/>
      <c r="BH485" s="214"/>
      <c r="BI485" s="214"/>
      <c r="BJ485" s="214"/>
      <c r="BK485" s="214"/>
      <c r="BL485" s="214"/>
      <c r="BM485" s="214"/>
      <c r="BN485" s="214"/>
      <c r="BO485" s="214"/>
      <c r="BP485" s="214"/>
      <c r="BQ485" s="214"/>
      <c r="BR485" s="214"/>
      <c r="BS485" s="214"/>
      <c r="BT485" s="214"/>
      <c r="BU485" s="214"/>
      <c r="BV485" s="214"/>
      <c r="BW485" s="214"/>
      <c r="BX485" s="214"/>
      <c r="BY485" s="214"/>
      <c r="BZ485" s="214"/>
      <c r="CA485" s="214"/>
      <c r="CB485" s="214"/>
      <c r="CC485" s="214"/>
      <c r="CD485" s="214"/>
      <c r="CE485" s="214"/>
      <c r="CF485" s="214"/>
      <c r="CG485" s="214"/>
      <c r="CH485" s="214"/>
      <c r="CI485" s="214"/>
      <c r="CJ485" s="214"/>
      <c r="CK485" s="214"/>
      <c r="CL485" s="214"/>
      <c r="CM485" s="214"/>
      <c r="CN485" s="214"/>
      <c r="CO485" s="214"/>
      <c r="CP485" s="214"/>
      <c r="CQ485" s="214"/>
      <c r="CR485" s="214"/>
      <c r="CS485" s="214"/>
      <c r="CT485" s="214"/>
      <c r="CU485" s="214"/>
      <c r="CV485" s="214"/>
      <c r="CW485" s="214"/>
      <c r="CX485" s="214"/>
      <c r="CY485" s="214"/>
      <c r="CZ485" s="214"/>
      <c r="DA485" s="214"/>
      <c r="DB485" s="214"/>
      <c r="DC485" s="214"/>
      <c r="DD485" s="214"/>
      <c r="DE485" s="214"/>
      <c r="DF485" s="214"/>
      <c r="DG485" s="214"/>
      <c r="DH485" s="214"/>
      <c r="DI485" s="214"/>
      <c r="DJ485" s="214"/>
      <c r="DK485" s="214"/>
      <c r="DL485" s="214"/>
      <c r="DM485" s="214"/>
      <c r="DN485" s="214"/>
      <c r="DO485" s="214"/>
      <c r="DP485" s="214"/>
      <c r="DQ485" s="214"/>
      <c r="DR485" s="214"/>
      <c r="DS485" s="214"/>
      <c r="DT485" s="214"/>
      <c r="DU485" s="214"/>
      <c r="DV485" s="214"/>
      <c r="DW485" s="214"/>
      <c r="DX485" s="214"/>
      <c r="DY485" s="214"/>
      <c r="DZ485" s="214"/>
      <c r="EA485" s="214"/>
      <c r="EB485" s="214"/>
      <c r="EC485" s="214"/>
      <c r="ED485" s="214"/>
      <c r="EE485" s="214"/>
      <c r="EF485" s="214"/>
      <c r="EG485" s="214"/>
      <c r="EH485" s="214"/>
      <c r="EI485" s="214"/>
      <c r="EJ485" s="214"/>
      <c r="EK485" s="214"/>
      <c r="EL485" s="214"/>
      <c r="EM485" s="214"/>
      <c r="EN485" s="214"/>
      <c r="EO485" s="214"/>
      <c r="EP485" s="214"/>
      <c r="EQ485" s="214"/>
      <c r="ER485" s="214"/>
      <c r="ES485" s="214"/>
      <c r="ET485" s="214"/>
      <c r="EU485" s="214"/>
      <c r="EV485" s="214"/>
      <c r="EW485" s="214"/>
      <c r="EX485" s="214"/>
      <c r="EY485" s="214"/>
      <c r="EZ485" s="214"/>
      <c r="FA485" s="214"/>
      <c r="FB485" s="214"/>
      <c r="FC485" s="214"/>
      <c r="FD485" s="214"/>
      <c r="FE485" s="214"/>
      <c r="FF485" s="214"/>
      <c r="FG485" s="214"/>
      <c r="FH485" s="214"/>
      <c r="FI485" s="214"/>
      <c r="FJ485" s="214"/>
      <c r="FK485" s="214"/>
      <c r="FL485" s="214"/>
      <c r="FM485" s="214"/>
    </row>
    <row r="486" spans="2:169" x14ac:dyDescent="0.25">
      <c r="B486" s="214"/>
      <c r="C486" s="214"/>
      <c r="D486" s="214"/>
      <c r="E486" s="214"/>
      <c r="F486" s="214"/>
      <c r="G486" s="214"/>
      <c r="H486" s="214"/>
      <c r="I486" s="214"/>
      <c r="J486" s="214"/>
      <c r="K486" s="214"/>
      <c r="L486" s="214"/>
      <c r="M486" s="214"/>
      <c r="N486" s="214"/>
      <c r="O486" s="214"/>
      <c r="P486" s="214"/>
      <c r="Q486" s="214"/>
      <c r="R486" s="214"/>
      <c r="S486" s="214"/>
      <c r="T486" s="214"/>
      <c r="U486" s="214"/>
      <c r="V486" s="214"/>
      <c r="W486" s="214"/>
      <c r="X486" s="214"/>
      <c r="Y486" s="214"/>
      <c r="Z486" s="214"/>
      <c r="AA486" s="214"/>
      <c r="AB486" s="214"/>
      <c r="AC486" s="214"/>
      <c r="AD486" s="214"/>
      <c r="AE486" s="214"/>
      <c r="AF486" s="214"/>
      <c r="AG486" s="214"/>
      <c r="AH486" s="214"/>
      <c r="AI486" s="214"/>
      <c r="AJ486" s="214"/>
      <c r="AK486" s="214"/>
      <c r="AL486" s="214"/>
      <c r="AM486" s="214"/>
      <c r="AN486" s="214"/>
      <c r="AO486" s="214"/>
      <c r="AP486" s="214"/>
      <c r="AQ486" s="214"/>
      <c r="AR486" s="214"/>
      <c r="AS486" s="214"/>
      <c r="AT486" s="214"/>
      <c r="AU486" s="214"/>
      <c r="AV486" s="214"/>
      <c r="AW486" s="214"/>
      <c r="AX486" s="214"/>
      <c r="AY486" s="214"/>
      <c r="AZ486" s="214"/>
      <c r="BA486" s="214"/>
      <c r="BB486" s="214"/>
      <c r="BC486" s="214"/>
      <c r="BD486" s="214"/>
      <c r="BE486" s="214"/>
      <c r="BF486" s="214"/>
      <c r="BG486" s="214"/>
      <c r="BH486" s="214"/>
      <c r="BI486" s="214"/>
      <c r="BJ486" s="214"/>
      <c r="BK486" s="214"/>
      <c r="BL486" s="214"/>
      <c r="BM486" s="214"/>
      <c r="BN486" s="214"/>
      <c r="BO486" s="214"/>
      <c r="BP486" s="214"/>
      <c r="BQ486" s="214"/>
      <c r="BR486" s="214"/>
      <c r="BS486" s="214"/>
      <c r="BT486" s="214"/>
      <c r="BU486" s="214"/>
      <c r="BV486" s="214"/>
      <c r="BW486" s="214"/>
      <c r="BX486" s="214"/>
      <c r="BY486" s="214"/>
      <c r="BZ486" s="214"/>
      <c r="CA486" s="214"/>
      <c r="CB486" s="214"/>
      <c r="CC486" s="214"/>
      <c r="CD486" s="214"/>
      <c r="CE486" s="214"/>
      <c r="CF486" s="214"/>
      <c r="CG486" s="214"/>
      <c r="CH486" s="214"/>
      <c r="CI486" s="214"/>
      <c r="CJ486" s="214"/>
      <c r="CK486" s="214"/>
      <c r="CL486" s="214"/>
      <c r="CM486" s="214"/>
      <c r="CN486" s="214"/>
      <c r="CO486" s="214"/>
      <c r="CP486" s="214"/>
      <c r="CQ486" s="214"/>
      <c r="CR486" s="214"/>
      <c r="CS486" s="214"/>
      <c r="CT486" s="214"/>
      <c r="CU486" s="214"/>
      <c r="CV486" s="214"/>
      <c r="CW486" s="214"/>
      <c r="CX486" s="214"/>
      <c r="CY486" s="214"/>
      <c r="CZ486" s="214"/>
      <c r="DA486" s="214"/>
      <c r="DB486" s="214"/>
      <c r="DC486" s="214"/>
      <c r="DD486" s="214"/>
      <c r="DE486" s="214"/>
      <c r="DF486" s="214"/>
      <c r="DG486" s="214"/>
      <c r="DH486" s="214"/>
      <c r="DI486" s="214"/>
      <c r="DJ486" s="214"/>
      <c r="DK486" s="214"/>
      <c r="DL486" s="214"/>
      <c r="DM486" s="214"/>
      <c r="DN486" s="214"/>
      <c r="DO486" s="214"/>
      <c r="DP486" s="214"/>
      <c r="DQ486" s="214"/>
      <c r="DR486" s="214"/>
      <c r="DS486" s="214"/>
      <c r="DT486" s="214"/>
      <c r="DU486" s="214"/>
      <c r="DV486" s="214"/>
      <c r="DW486" s="214"/>
      <c r="DX486" s="214"/>
      <c r="DY486" s="214"/>
      <c r="DZ486" s="214"/>
      <c r="EA486" s="214"/>
      <c r="EB486" s="214"/>
      <c r="EC486" s="214"/>
      <c r="ED486" s="214"/>
      <c r="EE486" s="214"/>
      <c r="EF486" s="214"/>
      <c r="EG486" s="214"/>
      <c r="EH486" s="214"/>
      <c r="EI486" s="214"/>
      <c r="EJ486" s="214"/>
      <c r="EK486" s="214"/>
      <c r="EL486" s="214"/>
      <c r="EM486" s="214"/>
      <c r="EN486" s="214"/>
      <c r="EO486" s="214"/>
      <c r="EP486" s="214"/>
      <c r="EQ486" s="214"/>
      <c r="ER486" s="214"/>
      <c r="ES486" s="214"/>
      <c r="ET486" s="214"/>
      <c r="EU486" s="214"/>
      <c r="EV486" s="214"/>
      <c r="EW486" s="214"/>
      <c r="EX486" s="214"/>
      <c r="EY486" s="214"/>
      <c r="EZ486" s="214"/>
      <c r="FA486" s="214"/>
      <c r="FB486" s="214"/>
      <c r="FC486" s="214"/>
      <c r="FD486" s="214"/>
      <c r="FE486" s="214"/>
      <c r="FF486" s="214"/>
      <c r="FG486" s="214"/>
      <c r="FH486" s="214"/>
      <c r="FI486" s="214"/>
      <c r="FJ486" s="214"/>
      <c r="FK486" s="214"/>
      <c r="FL486" s="214"/>
      <c r="FM486" s="214"/>
    </row>
    <row r="487" spans="2:169" x14ac:dyDescent="0.25">
      <c r="B487" s="214"/>
      <c r="C487" s="214"/>
      <c r="D487" s="214"/>
      <c r="E487" s="214"/>
      <c r="F487" s="214"/>
      <c r="G487" s="214"/>
      <c r="H487" s="214"/>
      <c r="I487" s="214"/>
      <c r="J487" s="214"/>
      <c r="K487" s="214"/>
      <c r="L487" s="214"/>
      <c r="M487" s="214"/>
      <c r="N487" s="214"/>
      <c r="O487" s="214"/>
      <c r="P487" s="214"/>
      <c r="Q487" s="214"/>
      <c r="R487" s="214"/>
      <c r="S487" s="214"/>
      <c r="T487" s="214"/>
      <c r="U487" s="214"/>
      <c r="V487" s="214"/>
      <c r="W487" s="214"/>
      <c r="X487" s="214"/>
      <c r="Y487" s="214"/>
      <c r="Z487" s="214"/>
      <c r="AA487" s="214"/>
      <c r="AB487" s="214"/>
      <c r="AC487" s="214"/>
      <c r="AD487" s="214"/>
      <c r="AE487" s="214"/>
      <c r="AF487" s="214"/>
      <c r="AG487" s="214"/>
      <c r="AH487" s="214"/>
      <c r="AI487" s="214"/>
      <c r="AJ487" s="214"/>
      <c r="AK487" s="214"/>
      <c r="AL487" s="214"/>
      <c r="AM487" s="214"/>
      <c r="AN487" s="214"/>
      <c r="AO487" s="214"/>
      <c r="AP487" s="214"/>
      <c r="AQ487" s="214"/>
      <c r="AR487" s="214"/>
      <c r="AS487" s="214"/>
      <c r="AT487" s="214"/>
      <c r="AU487" s="214"/>
      <c r="AV487" s="214"/>
      <c r="AW487" s="214"/>
      <c r="AX487" s="214"/>
      <c r="AY487" s="214"/>
      <c r="AZ487" s="214"/>
      <c r="BA487" s="214"/>
      <c r="BB487" s="214"/>
      <c r="BC487" s="214"/>
      <c r="BD487" s="214"/>
      <c r="BE487" s="214"/>
      <c r="BF487" s="214"/>
      <c r="BG487" s="214"/>
      <c r="BH487" s="214"/>
      <c r="BI487" s="214"/>
      <c r="BJ487" s="214"/>
      <c r="BK487" s="214"/>
      <c r="BL487" s="214"/>
      <c r="BM487" s="214"/>
      <c r="BN487" s="214"/>
      <c r="BO487" s="214"/>
      <c r="BP487" s="214"/>
      <c r="BQ487" s="214"/>
      <c r="BR487" s="214"/>
      <c r="BS487" s="214"/>
      <c r="BT487" s="214"/>
      <c r="BU487" s="214"/>
      <c r="BV487" s="214"/>
      <c r="BW487" s="214"/>
      <c r="BX487" s="214"/>
      <c r="BY487" s="214"/>
      <c r="BZ487" s="214"/>
      <c r="CA487" s="214"/>
      <c r="CB487" s="214"/>
      <c r="CC487" s="214"/>
      <c r="CD487" s="214"/>
      <c r="CE487" s="214"/>
      <c r="CF487" s="214"/>
      <c r="CG487" s="214"/>
      <c r="CH487" s="214"/>
      <c r="CI487" s="214"/>
      <c r="CJ487" s="214"/>
      <c r="CK487" s="214"/>
      <c r="CL487" s="214"/>
      <c r="CM487" s="214"/>
      <c r="CN487" s="214"/>
      <c r="CO487" s="214"/>
      <c r="CP487" s="214"/>
      <c r="CQ487" s="214"/>
      <c r="CR487" s="214"/>
      <c r="CS487" s="214"/>
      <c r="CT487" s="214"/>
      <c r="CU487" s="214"/>
      <c r="CV487" s="214"/>
      <c r="CW487" s="214"/>
      <c r="CX487" s="214"/>
      <c r="CY487" s="214"/>
      <c r="CZ487" s="214"/>
      <c r="DA487" s="214"/>
      <c r="DB487" s="214"/>
      <c r="DC487" s="214"/>
      <c r="DD487" s="214"/>
      <c r="DE487" s="214"/>
      <c r="DF487" s="214"/>
      <c r="DG487" s="214"/>
      <c r="DH487" s="214"/>
      <c r="DI487" s="214"/>
      <c r="DJ487" s="214"/>
      <c r="DK487" s="214"/>
      <c r="DL487" s="214"/>
      <c r="DM487" s="214"/>
      <c r="DN487" s="214"/>
      <c r="DO487" s="214"/>
      <c r="DP487" s="214"/>
      <c r="DQ487" s="214"/>
      <c r="DR487" s="214"/>
      <c r="DS487" s="214"/>
      <c r="DT487" s="214"/>
      <c r="DU487" s="214"/>
      <c r="DV487" s="214"/>
      <c r="DW487" s="214"/>
      <c r="DX487" s="214"/>
      <c r="DY487" s="214"/>
      <c r="DZ487" s="214"/>
      <c r="EA487" s="214"/>
      <c r="EB487" s="214"/>
      <c r="EC487" s="214"/>
      <c r="ED487" s="214"/>
      <c r="EE487" s="214"/>
      <c r="EF487" s="214"/>
      <c r="EG487" s="214"/>
      <c r="EH487" s="214"/>
      <c r="EI487" s="214"/>
      <c r="EJ487" s="214"/>
      <c r="EK487" s="214"/>
      <c r="EL487" s="214"/>
      <c r="EM487" s="214"/>
      <c r="EN487" s="214"/>
      <c r="EO487" s="214"/>
      <c r="EP487" s="214"/>
      <c r="EQ487" s="214"/>
      <c r="ER487" s="214"/>
      <c r="ES487" s="214"/>
      <c r="ET487" s="214"/>
      <c r="EU487" s="214"/>
      <c r="EV487" s="214"/>
      <c r="EW487" s="214"/>
      <c r="EX487" s="214"/>
      <c r="EY487" s="214"/>
      <c r="EZ487" s="214"/>
      <c r="FA487" s="214"/>
      <c r="FB487" s="214"/>
      <c r="FC487" s="214"/>
      <c r="FD487" s="214"/>
      <c r="FE487" s="214"/>
      <c r="FF487" s="214"/>
      <c r="FG487" s="214"/>
      <c r="FH487" s="214"/>
      <c r="FI487" s="214"/>
      <c r="FJ487" s="214"/>
      <c r="FK487" s="214"/>
      <c r="FL487" s="214"/>
      <c r="FM487" s="214"/>
    </row>
    <row r="488" spans="2:169" x14ac:dyDescent="0.25">
      <c r="B488" s="214"/>
      <c r="C488" s="214"/>
      <c r="D488" s="214"/>
      <c r="E488" s="214"/>
      <c r="F488" s="214"/>
      <c r="G488" s="214"/>
      <c r="H488" s="214"/>
      <c r="I488" s="214"/>
      <c r="J488" s="214"/>
      <c r="K488" s="214"/>
      <c r="L488" s="214"/>
      <c r="M488" s="214"/>
      <c r="N488" s="214"/>
      <c r="O488" s="214"/>
      <c r="P488" s="214"/>
      <c r="Q488" s="214"/>
      <c r="R488" s="214"/>
      <c r="S488" s="214"/>
      <c r="T488" s="214"/>
      <c r="U488" s="214"/>
      <c r="V488" s="214"/>
      <c r="W488" s="214"/>
      <c r="X488" s="214"/>
      <c r="Y488" s="214"/>
      <c r="Z488" s="214"/>
      <c r="AA488" s="214"/>
      <c r="AB488" s="214"/>
      <c r="AC488" s="214"/>
      <c r="AD488" s="214"/>
      <c r="AE488" s="214"/>
      <c r="AF488" s="214"/>
      <c r="AG488" s="214"/>
      <c r="AH488" s="214"/>
      <c r="AI488" s="214"/>
      <c r="AJ488" s="214"/>
      <c r="AK488" s="214"/>
      <c r="AL488" s="214"/>
      <c r="AM488" s="214"/>
      <c r="AN488" s="214"/>
      <c r="AO488" s="214"/>
      <c r="AP488" s="214"/>
      <c r="AQ488" s="214"/>
      <c r="AR488" s="214"/>
      <c r="AS488" s="214"/>
      <c r="AT488" s="214"/>
      <c r="AU488" s="214"/>
      <c r="AV488" s="214"/>
      <c r="AW488" s="214"/>
      <c r="AX488" s="214"/>
      <c r="AY488" s="214"/>
      <c r="AZ488" s="214"/>
      <c r="BA488" s="214"/>
      <c r="BB488" s="214"/>
      <c r="BC488" s="214"/>
      <c r="BD488" s="214"/>
      <c r="BE488" s="214"/>
      <c r="BF488" s="214"/>
      <c r="BG488" s="214"/>
      <c r="BH488" s="214"/>
      <c r="BI488" s="214"/>
      <c r="BJ488" s="214"/>
      <c r="BK488" s="214"/>
      <c r="BL488" s="214"/>
      <c r="BM488" s="214"/>
      <c r="BN488" s="214"/>
      <c r="BO488" s="214"/>
      <c r="BP488" s="214"/>
      <c r="BQ488" s="214"/>
      <c r="BR488" s="214"/>
      <c r="BS488" s="214"/>
      <c r="BT488" s="214"/>
      <c r="BU488" s="214"/>
      <c r="BV488" s="214"/>
      <c r="BW488" s="214"/>
      <c r="BX488" s="214"/>
      <c r="BY488" s="214"/>
      <c r="BZ488" s="214"/>
      <c r="CA488" s="214"/>
      <c r="CB488" s="214"/>
      <c r="CC488" s="214"/>
      <c r="CD488" s="214"/>
      <c r="CE488" s="214"/>
      <c r="CF488" s="214"/>
      <c r="CG488" s="214"/>
      <c r="CH488" s="214"/>
      <c r="CI488" s="214"/>
      <c r="CJ488" s="214"/>
      <c r="CK488" s="214"/>
      <c r="CL488" s="214"/>
      <c r="CM488" s="214"/>
      <c r="CN488" s="214"/>
      <c r="CO488" s="214"/>
      <c r="CP488" s="214"/>
      <c r="CQ488" s="214"/>
      <c r="CR488" s="214"/>
      <c r="CS488" s="214"/>
      <c r="CT488" s="214"/>
      <c r="CU488" s="214"/>
      <c r="CV488" s="214"/>
      <c r="CW488" s="214"/>
      <c r="CX488" s="214"/>
      <c r="CY488" s="214"/>
      <c r="CZ488" s="214"/>
      <c r="DA488" s="214"/>
      <c r="DB488" s="214"/>
      <c r="DC488" s="214"/>
      <c r="DD488" s="214"/>
      <c r="DE488" s="214"/>
      <c r="DF488" s="214"/>
      <c r="DG488" s="214"/>
      <c r="DH488" s="214"/>
      <c r="DI488" s="214"/>
      <c r="DJ488" s="214"/>
      <c r="DK488" s="214"/>
      <c r="DL488" s="214"/>
      <c r="DM488" s="214"/>
      <c r="DN488" s="214"/>
      <c r="DO488" s="214"/>
      <c r="DP488" s="214"/>
      <c r="DQ488" s="214"/>
      <c r="DR488" s="214"/>
      <c r="DS488" s="214"/>
      <c r="DT488" s="214"/>
      <c r="DU488" s="214"/>
      <c r="DV488" s="214"/>
      <c r="DW488" s="214"/>
      <c r="DX488" s="214"/>
      <c r="DY488" s="214"/>
      <c r="DZ488" s="214"/>
      <c r="EA488" s="214"/>
      <c r="EB488" s="214"/>
      <c r="EC488" s="214"/>
      <c r="ED488" s="214"/>
      <c r="EE488" s="214"/>
      <c r="EF488" s="214"/>
      <c r="EG488" s="214"/>
      <c r="EH488" s="214"/>
      <c r="EI488" s="214"/>
      <c r="EJ488" s="214"/>
      <c r="EK488" s="214"/>
      <c r="EL488" s="214"/>
      <c r="EM488" s="214"/>
      <c r="EN488" s="214"/>
      <c r="EO488" s="214"/>
      <c r="EP488" s="214"/>
      <c r="EQ488" s="214"/>
      <c r="ER488" s="214"/>
      <c r="ES488" s="214"/>
      <c r="ET488" s="214"/>
      <c r="EU488" s="214"/>
      <c r="EV488" s="214"/>
      <c r="EW488" s="214"/>
      <c r="EX488" s="214"/>
      <c r="EY488" s="214"/>
      <c r="EZ488" s="214"/>
      <c r="FA488" s="214"/>
      <c r="FB488" s="214"/>
      <c r="FC488" s="214"/>
      <c r="FD488" s="214"/>
      <c r="FE488" s="214"/>
      <c r="FF488" s="214"/>
      <c r="FG488" s="214"/>
      <c r="FH488" s="214"/>
      <c r="FI488" s="214"/>
      <c r="FJ488" s="214"/>
      <c r="FK488" s="214"/>
      <c r="FL488" s="214"/>
      <c r="FM488" s="214"/>
    </row>
    <row r="489" spans="2:169" x14ac:dyDescent="0.25">
      <c r="B489" s="214"/>
      <c r="C489" s="214"/>
      <c r="D489" s="214"/>
      <c r="E489" s="214"/>
      <c r="F489" s="214"/>
      <c r="G489" s="214"/>
      <c r="H489" s="214"/>
      <c r="I489" s="214"/>
      <c r="J489" s="214"/>
      <c r="K489" s="214"/>
      <c r="L489" s="214"/>
      <c r="M489" s="214"/>
      <c r="N489" s="214"/>
      <c r="O489" s="214"/>
      <c r="P489" s="214"/>
      <c r="Q489" s="214"/>
      <c r="R489" s="214"/>
      <c r="S489" s="214"/>
      <c r="T489" s="214"/>
      <c r="U489" s="214"/>
      <c r="V489" s="214"/>
      <c r="W489" s="214"/>
      <c r="X489" s="214"/>
      <c r="Y489" s="214"/>
      <c r="Z489" s="214"/>
      <c r="AA489" s="214"/>
      <c r="AB489" s="214"/>
      <c r="AC489" s="214"/>
      <c r="AD489" s="214"/>
      <c r="AE489" s="214"/>
      <c r="AF489" s="214"/>
      <c r="AG489" s="214"/>
      <c r="AH489" s="214"/>
      <c r="AI489" s="214"/>
      <c r="AJ489" s="214"/>
      <c r="AK489" s="214"/>
      <c r="AL489" s="214"/>
      <c r="AM489" s="214"/>
      <c r="AN489" s="214"/>
      <c r="AO489" s="214"/>
      <c r="AP489" s="214"/>
      <c r="AQ489" s="214"/>
      <c r="AR489" s="214"/>
      <c r="AS489" s="214"/>
      <c r="AT489" s="214"/>
      <c r="AU489" s="214"/>
      <c r="AV489" s="214"/>
      <c r="AW489" s="214"/>
      <c r="AX489" s="214"/>
      <c r="AY489" s="214"/>
      <c r="AZ489" s="214"/>
      <c r="BA489" s="214"/>
      <c r="BB489" s="214"/>
      <c r="BC489" s="214"/>
      <c r="BD489" s="214"/>
      <c r="BE489" s="214"/>
      <c r="BF489" s="214"/>
      <c r="BG489" s="214"/>
      <c r="BH489" s="214"/>
      <c r="BI489" s="214"/>
      <c r="BJ489" s="214"/>
      <c r="BK489" s="214"/>
      <c r="BL489" s="214"/>
      <c r="BM489" s="214"/>
      <c r="BN489" s="214"/>
      <c r="BO489" s="214"/>
      <c r="BP489" s="214"/>
      <c r="BQ489" s="214"/>
      <c r="BR489" s="214"/>
      <c r="BS489" s="214"/>
      <c r="BT489" s="214"/>
      <c r="BU489" s="214"/>
      <c r="BV489" s="214"/>
      <c r="BW489" s="214"/>
      <c r="BX489" s="214"/>
      <c r="BY489" s="214"/>
      <c r="BZ489" s="214"/>
      <c r="CA489" s="214"/>
      <c r="CB489" s="214"/>
      <c r="CC489" s="214"/>
      <c r="CD489" s="214"/>
      <c r="CE489" s="214"/>
      <c r="CF489" s="214"/>
      <c r="CG489" s="214"/>
      <c r="CH489" s="214"/>
      <c r="CI489" s="214"/>
      <c r="CJ489" s="214"/>
      <c r="CK489" s="214"/>
      <c r="CL489" s="214"/>
      <c r="CM489" s="214"/>
      <c r="CN489" s="214"/>
      <c r="CO489" s="214"/>
      <c r="CP489" s="214"/>
      <c r="CQ489" s="214"/>
      <c r="CR489" s="214"/>
      <c r="CS489" s="214"/>
      <c r="CT489" s="214"/>
      <c r="CU489" s="214"/>
      <c r="CV489" s="214"/>
      <c r="CW489" s="214"/>
      <c r="CX489" s="214"/>
      <c r="CY489" s="214"/>
      <c r="CZ489" s="214"/>
      <c r="DA489" s="214"/>
      <c r="DB489" s="214"/>
      <c r="DC489" s="214"/>
      <c r="DD489" s="214"/>
      <c r="DE489" s="214"/>
      <c r="DF489" s="214"/>
      <c r="DG489" s="214"/>
      <c r="DH489" s="214"/>
      <c r="DI489" s="214"/>
      <c r="DJ489" s="214"/>
      <c r="DK489" s="214"/>
      <c r="DL489" s="214"/>
      <c r="DM489" s="214"/>
      <c r="DN489" s="214"/>
      <c r="DO489" s="214"/>
      <c r="DP489" s="214"/>
      <c r="DQ489" s="214"/>
      <c r="DR489" s="214"/>
      <c r="DS489" s="214"/>
      <c r="DT489" s="214"/>
      <c r="DU489" s="214"/>
      <c r="DV489" s="214"/>
      <c r="DW489" s="214"/>
      <c r="DX489" s="214"/>
      <c r="DY489" s="214"/>
      <c r="DZ489" s="214"/>
      <c r="EA489" s="214"/>
      <c r="EB489" s="214"/>
      <c r="EC489" s="214"/>
      <c r="ED489" s="214"/>
      <c r="EE489" s="214"/>
      <c r="EF489" s="214"/>
      <c r="EG489" s="214"/>
      <c r="EH489" s="214"/>
      <c r="EI489" s="214"/>
      <c r="EJ489" s="214"/>
      <c r="EK489" s="214"/>
      <c r="EL489" s="214"/>
      <c r="EM489" s="214"/>
      <c r="EN489" s="214"/>
      <c r="EO489" s="214"/>
      <c r="EP489" s="214"/>
      <c r="EQ489" s="214"/>
      <c r="ER489" s="214"/>
      <c r="ES489" s="214"/>
      <c r="ET489" s="214"/>
      <c r="EU489" s="214"/>
      <c r="EV489" s="214"/>
      <c r="EW489" s="214"/>
      <c r="EX489" s="214"/>
      <c r="EY489" s="214"/>
      <c r="EZ489" s="214"/>
      <c r="FA489" s="214"/>
      <c r="FB489" s="214"/>
      <c r="FC489" s="214"/>
      <c r="FD489" s="214"/>
      <c r="FE489" s="214"/>
      <c r="FF489" s="214"/>
      <c r="FG489" s="214"/>
      <c r="FH489" s="214"/>
      <c r="FI489" s="214"/>
      <c r="FJ489" s="214"/>
      <c r="FK489" s="214"/>
      <c r="FL489" s="214"/>
      <c r="FM489" s="214"/>
    </row>
    <row r="490" spans="2:169" x14ac:dyDescent="0.25">
      <c r="B490" s="214"/>
      <c r="C490" s="214"/>
      <c r="D490" s="214"/>
      <c r="E490" s="214"/>
      <c r="F490" s="214"/>
      <c r="G490" s="214"/>
      <c r="H490" s="214"/>
      <c r="I490" s="214"/>
      <c r="J490" s="214"/>
      <c r="K490" s="214"/>
      <c r="L490" s="214"/>
      <c r="M490" s="214"/>
      <c r="N490" s="214"/>
      <c r="O490" s="214"/>
      <c r="P490" s="214"/>
      <c r="Q490" s="214"/>
      <c r="R490" s="214"/>
      <c r="S490" s="214"/>
      <c r="T490" s="214"/>
      <c r="U490" s="214"/>
      <c r="V490" s="214"/>
      <c r="W490" s="214"/>
      <c r="X490" s="214"/>
      <c r="Y490" s="214"/>
      <c r="Z490" s="214"/>
      <c r="AA490" s="214"/>
      <c r="AB490" s="214"/>
      <c r="AC490" s="214"/>
      <c r="AD490" s="214"/>
      <c r="AE490" s="214"/>
      <c r="AF490" s="214"/>
      <c r="AG490" s="214"/>
      <c r="AH490" s="214"/>
      <c r="AI490" s="214"/>
      <c r="AJ490" s="214"/>
      <c r="AK490" s="214"/>
      <c r="AL490" s="214"/>
      <c r="AM490" s="214"/>
      <c r="AN490" s="214"/>
      <c r="AO490" s="214"/>
      <c r="AP490" s="214"/>
      <c r="AQ490" s="214"/>
      <c r="AR490" s="214"/>
      <c r="AS490" s="214"/>
      <c r="AT490" s="214"/>
      <c r="AU490" s="214"/>
      <c r="AV490" s="214"/>
      <c r="AW490" s="214"/>
      <c r="AX490" s="214"/>
      <c r="AY490" s="214"/>
      <c r="AZ490" s="214"/>
      <c r="BA490" s="214"/>
      <c r="BB490" s="214"/>
      <c r="BC490" s="214"/>
      <c r="BD490" s="214"/>
      <c r="BE490" s="214"/>
      <c r="BF490" s="214"/>
      <c r="BG490" s="214"/>
      <c r="BH490" s="214"/>
      <c r="BI490" s="214"/>
      <c r="BJ490" s="214"/>
      <c r="BK490" s="214"/>
      <c r="BL490" s="214"/>
      <c r="BM490" s="214"/>
      <c r="BN490" s="214"/>
      <c r="BO490" s="214"/>
      <c r="BP490" s="214"/>
      <c r="BQ490" s="214"/>
      <c r="BR490" s="214"/>
      <c r="BS490" s="214"/>
      <c r="BT490" s="214"/>
      <c r="BU490" s="214"/>
      <c r="BV490" s="214"/>
      <c r="BW490" s="214"/>
      <c r="BX490" s="214"/>
      <c r="BY490" s="214"/>
      <c r="BZ490" s="214"/>
      <c r="CA490" s="214"/>
      <c r="CB490" s="214"/>
      <c r="CC490" s="214"/>
      <c r="CD490" s="214"/>
      <c r="CE490" s="214"/>
      <c r="CF490" s="214"/>
      <c r="CG490" s="214"/>
      <c r="CH490" s="214"/>
      <c r="CI490" s="214"/>
      <c r="CJ490" s="214"/>
      <c r="CK490" s="214"/>
      <c r="CL490" s="214"/>
      <c r="CM490" s="214"/>
      <c r="CN490" s="214"/>
      <c r="CO490" s="214"/>
      <c r="CP490" s="214"/>
      <c r="CQ490" s="214"/>
      <c r="CR490" s="214"/>
      <c r="CS490" s="214"/>
      <c r="CT490" s="214"/>
      <c r="CU490" s="214"/>
      <c r="CV490" s="214"/>
      <c r="CW490" s="214"/>
      <c r="CX490" s="214"/>
      <c r="CY490" s="214"/>
      <c r="CZ490" s="214"/>
      <c r="DA490" s="214"/>
      <c r="DB490" s="214"/>
      <c r="DC490" s="214"/>
      <c r="DD490" s="214"/>
      <c r="DE490" s="214"/>
      <c r="DF490" s="214"/>
      <c r="DG490" s="214"/>
      <c r="DH490" s="214"/>
      <c r="DI490" s="214"/>
      <c r="DJ490" s="214"/>
      <c r="DK490" s="214"/>
      <c r="DL490" s="214"/>
      <c r="DM490" s="214"/>
      <c r="DN490" s="214"/>
      <c r="DO490" s="214"/>
      <c r="DP490" s="214"/>
      <c r="DQ490" s="214"/>
      <c r="DR490" s="214"/>
      <c r="DS490" s="214"/>
      <c r="DT490" s="214"/>
      <c r="DU490" s="214"/>
      <c r="DV490" s="214"/>
      <c r="DW490" s="214"/>
      <c r="DX490" s="214"/>
      <c r="DY490" s="214"/>
      <c r="DZ490" s="214"/>
      <c r="EA490" s="214"/>
      <c r="EB490" s="214"/>
      <c r="EC490" s="214"/>
      <c r="ED490" s="214"/>
      <c r="EE490" s="214"/>
      <c r="EF490" s="214"/>
      <c r="EG490" s="214"/>
      <c r="EH490" s="214"/>
      <c r="EI490" s="214"/>
      <c r="EJ490" s="214"/>
      <c r="EK490" s="214"/>
      <c r="EL490" s="214"/>
      <c r="EM490" s="214"/>
      <c r="EN490" s="214"/>
      <c r="EO490" s="214"/>
      <c r="EP490" s="214"/>
      <c r="EQ490" s="214"/>
      <c r="ER490" s="214"/>
      <c r="ES490" s="214"/>
      <c r="ET490" s="214"/>
      <c r="EU490" s="214"/>
      <c r="EV490" s="214"/>
      <c r="EW490" s="214"/>
      <c r="EX490" s="214"/>
      <c r="EY490" s="214"/>
      <c r="EZ490" s="214"/>
      <c r="FA490" s="214"/>
      <c r="FB490" s="214"/>
      <c r="FC490" s="214"/>
      <c r="FD490" s="214"/>
      <c r="FE490" s="214"/>
      <c r="FF490" s="214"/>
      <c r="FG490" s="214"/>
      <c r="FH490" s="214"/>
      <c r="FI490" s="214"/>
      <c r="FJ490" s="214"/>
      <c r="FK490" s="214"/>
      <c r="FL490" s="214"/>
      <c r="FM490" s="214"/>
    </row>
    <row r="491" spans="2:169" x14ac:dyDescent="0.25">
      <c r="B491" s="214"/>
      <c r="C491" s="214"/>
      <c r="D491" s="214"/>
      <c r="E491" s="214"/>
      <c r="F491" s="214"/>
      <c r="G491" s="214"/>
      <c r="H491" s="214"/>
      <c r="I491" s="214"/>
      <c r="J491" s="214"/>
      <c r="K491" s="214"/>
      <c r="L491" s="214"/>
      <c r="M491" s="214"/>
      <c r="N491" s="214"/>
      <c r="O491" s="214"/>
      <c r="P491" s="214"/>
      <c r="Q491" s="214"/>
      <c r="R491" s="214"/>
      <c r="S491" s="214"/>
      <c r="T491" s="214"/>
      <c r="U491" s="214"/>
      <c r="V491" s="214"/>
      <c r="W491" s="214"/>
      <c r="X491" s="214"/>
      <c r="Y491" s="214"/>
      <c r="Z491" s="214"/>
      <c r="AA491" s="214"/>
      <c r="AB491" s="214"/>
      <c r="AC491" s="214"/>
      <c r="AD491" s="214"/>
      <c r="AE491" s="214"/>
      <c r="AF491" s="214"/>
      <c r="AG491" s="214"/>
      <c r="AH491" s="214"/>
      <c r="AI491" s="214"/>
      <c r="AJ491" s="214"/>
      <c r="AK491" s="214"/>
      <c r="AL491" s="214"/>
      <c r="AM491" s="214"/>
      <c r="AN491" s="214"/>
      <c r="AO491" s="214"/>
      <c r="AP491" s="214"/>
      <c r="AQ491" s="214"/>
      <c r="AR491" s="214"/>
      <c r="AS491" s="214"/>
      <c r="AT491" s="214"/>
      <c r="AU491" s="214"/>
      <c r="AV491" s="214"/>
      <c r="AW491" s="214"/>
      <c r="AX491" s="214"/>
      <c r="AY491" s="214"/>
      <c r="AZ491" s="214"/>
      <c r="BA491" s="214"/>
      <c r="BB491" s="214"/>
      <c r="BC491" s="214"/>
      <c r="BD491" s="214"/>
      <c r="BE491" s="214"/>
      <c r="BF491" s="214"/>
      <c r="BG491" s="214"/>
      <c r="BH491" s="214"/>
      <c r="BI491" s="214"/>
      <c r="BJ491" s="214"/>
      <c r="BK491" s="214"/>
      <c r="BL491" s="214"/>
      <c r="BM491" s="214"/>
      <c r="BN491" s="214"/>
      <c r="BO491" s="214"/>
      <c r="BP491" s="214"/>
      <c r="BQ491" s="214"/>
      <c r="BR491" s="214"/>
      <c r="BS491" s="214"/>
      <c r="BT491" s="214"/>
      <c r="BU491" s="214"/>
      <c r="BV491" s="214"/>
      <c r="BW491" s="214"/>
      <c r="BX491" s="214"/>
      <c r="BY491" s="214"/>
      <c r="BZ491" s="214"/>
      <c r="CA491" s="214"/>
      <c r="CB491" s="214"/>
      <c r="CC491" s="214"/>
      <c r="CD491" s="214"/>
      <c r="CE491" s="214"/>
      <c r="CF491" s="214"/>
      <c r="CG491" s="214"/>
      <c r="CH491" s="214"/>
      <c r="CI491" s="214"/>
      <c r="CJ491" s="214"/>
      <c r="CK491" s="214"/>
      <c r="CL491" s="214"/>
      <c r="CM491" s="214"/>
      <c r="CN491" s="214"/>
      <c r="CO491" s="214"/>
      <c r="CP491" s="214"/>
      <c r="CQ491" s="214"/>
      <c r="CR491" s="214"/>
      <c r="CS491" s="214"/>
      <c r="CT491" s="214"/>
      <c r="CU491" s="214"/>
      <c r="CV491" s="214"/>
      <c r="CW491" s="214"/>
      <c r="CX491" s="214"/>
      <c r="CY491" s="214"/>
      <c r="CZ491" s="214"/>
      <c r="DA491" s="214"/>
      <c r="DB491" s="214"/>
      <c r="DC491" s="214"/>
      <c r="DD491" s="214"/>
      <c r="DE491" s="214"/>
      <c r="DF491" s="214"/>
      <c r="DG491" s="214"/>
      <c r="DH491" s="214"/>
      <c r="DI491" s="214"/>
      <c r="DJ491" s="214"/>
      <c r="DK491" s="214"/>
      <c r="DL491" s="214"/>
      <c r="DM491" s="214"/>
      <c r="DN491" s="214"/>
      <c r="DO491" s="214"/>
      <c r="DP491" s="214"/>
      <c r="DQ491" s="214"/>
      <c r="DR491" s="214"/>
      <c r="DS491" s="214"/>
      <c r="DT491" s="214"/>
      <c r="DU491" s="214"/>
      <c r="DV491" s="214"/>
      <c r="DW491" s="214"/>
      <c r="DX491" s="214"/>
      <c r="DY491" s="214"/>
      <c r="DZ491" s="214"/>
      <c r="EA491" s="214"/>
      <c r="EB491" s="214"/>
      <c r="EC491" s="214"/>
      <c r="ED491" s="214"/>
      <c r="EE491" s="214"/>
      <c r="EF491" s="214"/>
      <c r="EG491" s="214"/>
      <c r="EH491" s="214"/>
      <c r="EI491" s="214"/>
      <c r="EJ491" s="214"/>
      <c r="EK491" s="214"/>
      <c r="EL491" s="214"/>
      <c r="EM491" s="214"/>
      <c r="EN491" s="214"/>
      <c r="EO491" s="214"/>
      <c r="EP491" s="214"/>
      <c r="EQ491" s="214"/>
      <c r="ER491" s="214"/>
      <c r="ES491" s="214"/>
      <c r="ET491" s="214"/>
      <c r="EU491" s="214"/>
      <c r="EV491" s="214"/>
      <c r="EW491" s="214"/>
      <c r="EX491" s="214"/>
      <c r="EY491" s="214"/>
      <c r="EZ491" s="214"/>
      <c r="FA491" s="214"/>
      <c r="FB491" s="214"/>
      <c r="FC491" s="214"/>
      <c r="FD491" s="214"/>
      <c r="FE491" s="214"/>
      <c r="FF491" s="214"/>
      <c r="FG491" s="214"/>
      <c r="FH491" s="214"/>
      <c r="FI491" s="214"/>
      <c r="FJ491" s="214"/>
      <c r="FK491" s="214"/>
      <c r="FL491" s="214"/>
      <c r="FM491" s="214"/>
    </row>
    <row r="492" spans="2:169" x14ac:dyDescent="0.25">
      <c r="B492" s="214"/>
      <c r="C492" s="214"/>
      <c r="D492" s="214"/>
      <c r="E492" s="214"/>
      <c r="F492" s="214"/>
      <c r="G492" s="214"/>
      <c r="H492" s="214"/>
      <c r="I492" s="214"/>
      <c r="J492" s="214"/>
      <c r="K492" s="214"/>
      <c r="L492" s="214"/>
      <c r="M492" s="214"/>
      <c r="N492" s="214"/>
      <c r="O492" s="214"/>
      <c r="P492" s="214"/>
      <c r="Q492" s="214"/>
      <c r="R492" s="214"/>
      <c r="S492" s="214"/>
      <c r="T492" s="214"/>
      <c r="U492" s="214"/>
      <c r="V492" s="214"/>
      <c r="W492" s="214"/>
      <c r="X492" s="214"/>
      <c r="Y492" s="214"/>
      <c r="Z492" s="214"/>
      <c r="AA492" s="214"/>
      <c r="AB492" s="214"/>
      <c r="AC492" s="214"/>
      <c r="AD492" s="214"/>
      <c r="AE492" s="214"/>
      <c r="AF492" s="214"/>
      <c r="AG492" s="214"/>
      <c r="AH492" s="214"/>
      <c r="AI492" s="214"/>
      <c r="AJ492" s="214"/>
      <c r="AK492" s="214"/>
      <c r="AL492" s="214"/>
      <c r="AM492" s="214"/>
      <c r="AN492" s="214"/>
      <c r="AO492" s="214"/>
      <c r="AP492" s="214"/>
      <c r="AQ492" s="214"/>
      <c r="AR492" s="214"/>
      <c r="AS492" s="214"/>
      <c r="AT492" s="214"/>
      <c r="AU492" s="214"/>
      <c r="AV492" s="214"/>
      <c r="AW492" s="214"/>
      <c r="AX492" s="214"/>
      <c r="AY492" s="214"/>
      <c r="AZ492" s="214"/>
      <c r="BA492" s="214"/>
      <c r="BB492" s="214"/>
      <c r="BC492" s="214"/>
      <c r="BD492" s="214"/>
      <c r="BE492" s="214"/>
      <c r="BF492" s="214"/>
      <c r="BG492" s="214"/>
      <c r="BH492" s="214"/>
      <c r="BI492" s="214"/>
      <c r="BJ492" s="214"/>
      <c r="BK492" s="214"/>
      <c r="BL492" s="214"/>
      <c r="BM492" s="214"/>
      <c r="BN492" s="214"/>
      <c r="BO492" s="214"/>
      <c r="BP492" s="214"/>
      <c r="BQ492" s="214"/>
      <c r="BR492" s="214"/>
      <c r="BS492" s="214"/>
      <c r="BT492" s="214"/>
      <c r="BU492" s="214"/>
      <c r="BV492" s="214"/>
      <c r="BW492" s="214"/>
      <c r="BX492" s="214"/>
      <c r="BY492" s="214"/>
      <c r="BZ492" s="214"/>
      <c r="CA492" s="214"/>
      <c r="CB492" s="214"/>
      <c r="CC492" s="214"/>
      <c r="CD492" s="214"/>
      <c r="CE492" s="214"/>
      <c r="CF492" s="214"/>
      <c r="CG492" s="214"/>
      <c r="CH492" s="214"/>
      <c r="CI492" s="214"/>
      <c r="CJ492" s="214"/>
      <c r="CK492" s="214"/>
      <c r="CL492" s="214"/>
      <c r="CM492" s="214"/>
      <c r="CN492" s="214"/>
      <c r="CO492" s="214"/>
      <c r="CP492" s="214"/>
      <c r="CQ492" s="214"/>
      <c r="CR492" s="214"/>
      <c r="CS492" s="214"/>
      <c r="CT492" s="214"/>
      <c r="CU492" s="214"/>
      <c r="CV492" s="214"/>
      <c r="CW492" s="214"/>
      <c r="CX492" s="214"/>
      <c r="CY492" s="214"/>
      <c r="CZ492" s="214"/>
      <c r="DA492" s="214"/>
      <c r="DB492" s="214"/>
      <c r="DC492" s="214"/>
      <c r="DD492" s="214"/>
      <c r="DE492" s="214"/>
      <c r="DF492" s="214"/>
      <c r="DG492" s="214"/>
      <c r="DH492" s="214"/>
      <c r="DI492" s="214"/>
      <c r="DJ492" s="214"/>
      <c r="DK492" s="214"/>
      <c r="DL492" s="214"/>
      <c r="DM492" s="214"/>
      <c r="DN492" s="214"/>
      <c r="DO492" s="214"/>
      <c r="DP492" s="214"/>
      <c r="DQ492" s="214"/>
      <c r="DR492" s="214"/>
      <c r="DS492" s="214"/>
      <c r="DT492" s="214"/>
      <c r="DU492" s="214"/>
      <c r="DV492" s="214"/>
      <c r="DW492" s="214"/>
      <c r="DX492" s="214"/>
      <c r="DY492" s="214"/>
      <c r="DZ492" s="214"/>
      <c r="EA492" s="214"/>
      <c r="EB492" s="214"/>
      <c r="EC492" s="214"/>
      <c r="ED492" s="214"/>
      <c r="EE492" s="214"/>
      <c r="EF492" s="214"/>
      <c r="EG492" s="214"/>
      <c r="EH492" s="214"/>
      <c r="EI492" s="214"/>
      <c r="EJ492" s="214"/>
      <c r="EK492" s="214"/>
      <c r="EL492" s="214"/>
      <c r="EM492" s="214"/>
      <c r="EN492" s="214"/>
      <c r="EO492" s="214"/>
      <c r="EP492" s="214"/>
      <c r="EQ492" s="214"/>
      <c r="ER492" s="214"/>
      <c r="ES492" s="214"/>
      <c r="ET492" s="214"/>
      <c r="EU492" s="214"/>
      <c r="EV492" s="214"/>
      <c r="EW492" s="214"/>
      <c r="EX492" s="214"/>
      <c r="EY492" s="214"/>
      <c r="EZ492" s="214"/>
      <c r="FA492" s="214"/>
      <c r="FB492" s="214"/>
      <c r="FC492" s="214"/>
      <c r="FD492" s="214"/>
      <c r="FE492" s="214"/>
      <c r="FF492" s="214"/>
      <c r="FG492" s="214"/>
      <c r="FH492" s="214"/>
      <c r="FI492" s="214"/>
      <c r="FJ492" s="214"/>
      <c r="FK492" s="214"/>
      <c r="FL492" s="214"/>
      <c r="FM492" s="214"/>
    </row>
    <row r="493" spans="2:169" x14ac:dyDescent="0.25">
      <c r="B493" s="214"/>
      <c r="C493" s="214"/>
      <c r="D493" s="214"/>
      <c r="E493" s="214"/>
      <c r="F493" s="214"/>
      <c r="G493" s="214"/>
      <c r="H493" s="214"/>
      <c r="I493" s="214"/>
      <c r="J493" s="214"/>
      <c r="K493" s="214"/>
      <c r="L493" s="214"/>
      <c r="M493" s="214"/>
      <c r="N493" s="214"/>
      <c r="O493" s="214"/>
      <c r="P493" s="214"/>
      <c r="Q493" s="214"/>
      <c r="R493" s="214"/>
      <c r="S493" s="214"/>
      <c r="T493" s="214"/>
      <c r="U493" s="214"/>
      <c r="V493" s="214"/>
      <c r="W493" s="214"/>
      <c r="X493" s="214"/>
      <c r="Y493" s="214"/>
      <c r="Z493" s="214"/>
      <c r="AA493" s="214"/>
      <c r="AB493" s="214"/>
      <c r="AC493" s="214"/>
      <c r="AD493" s="214"/>
      <c r="AE493" s="214"/>
      <c r="AF493" s="214"/>
      <c r="AG493" s="214"/>
      <c r="AH493" s="214"/>
      <c r="AI493" s="214"/>
      <c r="AJ493" s="214"/>
      <c r="AK493" s="214"/>
      <c r="AL493" s="214"/>
      <c r="AM493" s="214"/>
      <c r="AN493" s="214"/>
      <c r="AO493" s="214"/>
      <c r="AP493" s="214"/>
      <c r="AQ493" s="214"/>
      <c r="AR493" s="214"/>
      <c r="AS493" s="214"/>
      <c r="AT493" s="214"/>
      <c r="AU493" s="214"/>
      <c r="AV493" s="214"/>
      <c r="AW493" s="214"/>
      <c r="AX493" s="214"/>
      <c r="AY493" s="214"/>
      <c r="AZ493" s="214"/>
      <c r="BA493" s="214"/>
      <c r="BB493" s="214"/>
      <c r="BC493" s="214"/>
      <c r="BD493" s="214"/>
      <c r="BE493" s="214"/>
      <c r="BF493" s="214"/>
      <c r="BG493" s="214"/>
      <c r="BH493" s="214"/>
      <c r="BI493" s="214"/>
      <c r="BJ493" s="214"/>
      <c r="BK493" s="214"/>
      <c r="BL493" s="214"/>
      <c r="BM493" s="214"/>
      <c r="BN493" s="214"/>
      <c r="BO493" s="214"/>
      <c r="BP493" s="214"/>
      <c r="BQ493" s="214"/>
      <c r="BR493" s="214"/>
      <c r="BS493" s="214"/>
      <c r="BT493" s="214"/>
      <c r="BU493" s="214"/>
      <c r="BV493" s="214"/>
      <c r="BW493" s="214"/>
      <c r="BX493" s="214"/>
      <c r="BY493" s="214"/>
      <c r="BZ493" s="214"/>
      <c r="CA493" s="214"/>
      <c r="CB493" s="214"/>
      <c r="CC493" s="214"/>
      <c r="CD493" s="214"/>
      <c r="CE493" s="214"/>
      <c r="CF493" s="214"/>
      <c r="CG493" s="214"/>
      <c r="CH493" s="214"/>
      <c r="CI493" s="214"/>
      <c r="CJ493" s="214"/>
      <c r="CK493" s="214"/>
      <c r="CL493" s="214"/>
      <c r="CM493" s="214"/>
      <c r="CN493" s="214"/>
      <c r="CO493" s="214"/>
      <c r="CP493" s="214"/>
      <c r="CQ493" s="214"/>
      <c r="CR493" s="214"/>
      <c r="CS493" s="214"/>
      <c r="CT493" s="214"/>
      <c r="CU493" s="214"/>
      <c r="CV493" s="214"/>
      <c r="CW493" s="214"/>
      <c r="CX493" s="214"/>
      <c r="CY493" s="214"/>
      <c r="CZ493" s="214"/>
      <c r="DA493" s="214"/>
      <c r="DB493" s="214"/>
      <c r="DC493" s="214"/>
      <c r="DD493" s="214"/>
      <c r="DE493" s="214"/>
      <c r="DF493" s="214"/>
      <c r="DG493" s="214"/>
      <c r="DH493" s="214"/>
      <c r="DI493" s="214"/>
      <c r="DJ493" s="214"/>
      <c r="DK493" s="214"/>
      <c r="DL493" s="214"/>
      <c r="DM493" s="214"/>
      <c r="DN493" s="214"/>
      <c r="DO493" s="214"/>
      <c r="DP493" s="214"/>
      <c r="DQ493" s="214"/>
      <c r="DR493" s="214"/>
      <c r="DS493" s="214"/>
      <c r="DT493" s="214"/>
      <c r="DU493" s="214"/>
      <c r="DV493" s="214"/>
      <c r="DW493" s="214"/>
      <c r="DX493" s="214"/>
      <c r="DY493" s="214"/>
      <c r="DZ493" s="214"/>
      <c r="EA493" s="214"/>
      <c r="EB493" s="214"/>
      <c r="EC493" s="214"/>
      <c r="ED493" s="214"/>
      <c r="EE493" s="214"/>
      <c r="EF493" s="214"/>
      <c r="EG493" s="214"/>
      <c r="EH493" s="214"/>
      <c r="EI493" s="214"/>
      <c r="EJ493" s="214"/>
      <c r="EK493" s="214"/>
      <c r="EL493" s="214"/>
      <c r="EM493" s="214"/>
      <c r="EN493" s="214"/>
      <c r="EO493" s="214"/>
      <c r="EP493" s="214"/>
      <c r="EQ493" s="214"/>
      <c r="ER493" s="214"/>
      <c r="ES493" s="214"/>
      <c r="ET493" s="214"/>
      <c r="EU493" s="214"/>
      <c r="EV493" s="214"/>
      <c r="EW493" s="214"/>
      <c r="EX493" s="214"/>
      <c r="EY493" s="214"/>
      <c r="EZ493" s="214"/>
      <c r="FA493" s="214"/>
      <c r="FB493" s="214"/>
      <c r="FC493" s="214"/>
      <c r="FD493" s="214"/>
      <c r="FE493" s="214"/>
      <c r="FF493" s="214"/>
      <c r="FG493" s="214"/>
      <c r="FH493" s="214"/>
      <c r="FI493" s="214"/>
      <c r="FJ493" s="214"/>
      <c r="FK493" s="214"/>
      <c r="FL493" s="214"/>
      <c r="FM493" s="214"/>
    </row>
    <row r="494" spans="2:169" x14ac:dyDescent="0.25">
      <c r="B494" s="214"/>
      <c r="C494" s="214"/>
      <c r="D494" s="214"/>
      <c r="E494" s="214"/>
      <c r="F494" s="214"/>
      <c r="G494" s="214"/>
      <c r="H494" s="214"/>
      <c r="I494" s="214"/>
      <c r="J494" s="214"/>
      <c r="K494" s="214"/>
      <c r="L494" s="214"/>
      <c r="M494" s="214"/>
      <c r="N494" s="214"/>
      <c r="O494" s="214"/>
      <c r="P494" s="214"/>
      <c r="Q494" s="214"/>
      <c r="R494" s="214"/>
      <c r="S494" s="214"/>
      <c r="T494" s="214"/>
      <c r="U494" s="214"/>
      <c r="V494" s="214"/>
      <c r="W494" s="214"/>
      <c r="X494" s="214"/>
      <c r="Y494" s="214"/>
      <c r="Z494" s="214"/>
      <c r="AA494" s="214"/>
      <c r="AB494" s="214"/>
      <c r="AC494" s="214"/>
      <c r="AD494" s="214"/>
      <c r="AE494" s="214"/>
      <c r="AF494" s="214"/>
      <c r="AG494" s="214"/>
      <c r="AH494" s="214"/>
      <c r="AI494" s="214"/>
      <c r="AJ494" s="214"/>
      <c r="AK494" s="214"/>
      <c r="AL494" s="214"/>
      <c r="AM494" s="214"/>
      <c r="AN494" s="214"/>
      <c r="AO494" s="214"/>
      <c r="AP494" s="214"/>
      <c r="AQ494" s="214"/>
      <c r="AR494" s="214"/>
      <c r="AS494" s="214"/>
      <c r="AT494" s="214"/>
      <c r="AU494" s="214"/>
      <c r="AV494" s="214"/>
      <c r="AW494" s="214"/>
      <c r="AX494" s="214"/>
      <c r="AY494" s="214"/>
      <c r="AZ494" s="214"/>
      <c r="BA494" s="214"/>
      <c r="BB494" s="214"/>
      <c r="BC494" s="214"/>
      <c r="BD494" s="214"/>
      <c r="BE494" s="214"/>
      <c r="BF494" s="214"/>
      <c r="BG494" s="214"/>
      <c r="BH494" s="214"/>
      <c r="BI494" s="214"/>
      <c r="BJ494" s="214"/>
      <c r="BK494" s="214"/>
      <c r="BL494" s="214"/>
      <c r="BM494" s="214"/>
      <c r="BN494" s="214"/>
      <c r="BO494" s="214"/>
      <c r="BP494" s="214"/>
      <c r="BQ494" s="214"/>
      <c r="BR494" s="214"/>
      <c r="BS494" s="214"/>
      <c r="BT494" s="214"/>
      <c r="BU494" s="214"/>
      <c r="BV494" s="214"/>
      <c r="BW494" s="214"/>
      <c r="BX494" s="214"/>
      <c r="BY494" s="214"/>
      <c r="BZ494" s="214"/>
      <c r="CA494" s="214"/>
      <c r="CB494" s="214"/>
      <c r="CC494" s="214"/>
      <c r="CD494" s="214"/>
      <c r="CE494" s="214"/>
      <c r="CF494" s="214"/>
      <c r="CG494" s="214"/>
      <c r="CH494" s="214"/>
      <c r="CI494" s="214"/>
      <c r="CJ494" s="214"/>
      <c r="CK494" s="214"/>
      <c r="CL494" s="214"/>
      <c r="CM494" s="214"/>
      <c r="CN494" s="214"/>
      <c r="CO494" s="214"/>
      <c r="CP494" s="214"/>
      <c r="CQ494" s="214"/>
      <c r="CR494" s="214"/>
      <c r="CS494" s="214"/>
      <c r="CT494" s="214"/>
      <c r="CU494" s="214"/>
      <c r="CV494" s="214"/>
      <c r="CW494" s="214"/>
      <c r="CX494" s="214"/>
      <c r="CY494" s="214"/>
      <c r="CZ494" s="214"/>
      <c r="DA494" s="214"/>
      <c r="DB494" s="214"/>
      <c r="DC494" s="214"/>
      <c r="DD494" s="214"/>
      <c r="DE494" s="214"/>
      <c r="DF494" s="214"/>
      <c r="DG494" s="214"/>
      <c r="DH494" s="214"/>
      <c r="DI494" s="214"/>
      <c r="DJ494" s="214"/>
      <c r="DK494" s="214"/>
      <c r="DL494" s="214"/>
      <c r="DM494" s="214"/>
      <c r="DN494" s="214"/>
      <c r="DO494" s="214"/>
      <c r="DP494" s="214"/>
      <c r="DQ494" s="214"/>
      <c r="DR494" s="214"/>
      <c r="DS494" s="214"/>
      <c r="DT494" s="214"/>
      <c r="DU494" s="214"/>
      <c r="DV494" s="214"/>
      <c r="DW494" s="214"/>
      <c r="DX494" s="214"/>
      <c r="DY494" s="214"/>
      <c r="DZ494" s="214"/>
      <c r="EA494" s="214"/>
      <c r="EB494" s="214"/>
      <c r="EC494" s="214"/>
      <c r="ED494" s="214"/>
      <c r="EE494" s="214"/>
      <c r="EF494" s="214"/>
      <c r="EG494" s="214"/>
      <c r="EH494" s="214"/>
      <c r="EI494" s="214"/>
      <c r="EJ494" s="214"/>
      <c r="EK494" s="214"/>
      <c r="EL494" s="214"/>
      <c r="EM494" s="214"/>
      <c r="EN494" s="214"/>
      <c r="EO494" s="214"/>
      <c r="EP494" s="214"/>
      <c r="EQ494" s="214"/>
      <c r="ER494" s="214"/>
      <c r="ES494" s="214"/>
      <c r="ET494" s="214"/>
      <c r="EU494" s="214"/>
      <c r="EV494" s="214"/>
      <c r="EW494" s="214"/>
      <c r="EX494" s="214"/>
      <c r="EY494" s="214"/>
      <c r="EZ494" s="214"/>
      <c r="FA494" s="214"/>
      <c r="FB494" s="214"/>
      <c r="FC494" s="214"/>
      <c r="FD494" s="214"/>
      <c r="FE494" s="214"/>
      <c r="FF494" s="214"/>
      <c r="FG494" s="214"/>
      <c r="FH494" s="214"/>
      <c r="FI494" s="214"/>
      <c r="FJ494" s="214"/>
      <c r="FK494" s="214"/>
      <c r="FL494" s="214"/>
      <c r="FM494" s="214"/>
    </row>
    <row r="495" spans="2:169" x14ac:dyDescent="0.25">
      <c r="B495" s="214"/>
      <c r="C495" s="214"/>
      <c r="D495" s="214"/>
      <c r="E495" s="214"/>
      <c r="F495" s="214"/>
      <c r="G495" s="214"/>
      <c r="H495" s="214"/>
      <c r="I495" s="214"/>
      <c r="J495" s="214"/>
      <c r="K495" s="214"/>
      <c r="L495" s="214"/>
      <c r="M495" s="214"/>
      <c r="N495" s="214"/>
      <c r="O495" s="214"/>
      <c r="P495" s="214"/>
      <c r="Q495" s="214"/>
      <c r="R495" s="214"/>
      <c r="S495" s="214"/>
      <c r="T495" s="214"/>
      <c r="U495" s="214"/>
      <c r="V495" s="214"/>
      <c r="W495" s="214"/>
      <c r="X495" s="214"/>
      <c r="Y495" s="214"/>
      <c r="Z495" s="214"/>
      <c r="AA495" s="214"/>
      <c r="AB495" s="214"/>
      <c r="AC495" s="214"/>
      <c r="AD495" s="214"/>
      <c r="AE495" s="214"/>
      <c r="AF495" s="214"/>
      <c r="AG495" s="214"/>
      <c r="AH495" s="214"/>
      <c r="AI495" s="214"/>
      <c r="AJ495" s="214"/>
      <c r="AK495" s="214"/>
      <c r="AL495" s="214"/>
      <c r="AM495" s="214"/>
      <c r="AN495" s="214"/>
      <c r="AO495" s="214"/>
      <c r="AP495" s="214"/>
      <c r="AQ495" s="214"/>
      <c r="AR495" s="214"/>
      <c r="AS495" s="214"/>
      <c r="AT495" s="214"/>
      <c r="AU495" s="214"/>
      <c r="AV495" s="214"/>
      <c r="AW495" s="214"/>
      <c r="AX495" s="214"/>
      <c r="AY495" s="214"/>
      <c r="AZ495" s="214"/>
      <c r="BA495" s="214"/>
      <c r="BB495" s="214"/>
      <c r="BC495" s="214"/>
      <c r="BD495" s="214"/>
      <c r="BE495" s="214"/>
      <c r="BF495" s="214"/>
      <c r="BG495" s="214"/>
      <c r="BH495" s="214"/>
      <c r="BI495" s="214"/>
      <c r="BJ495" s="214"/>
      <c r="BK495" s="214"/>
      <c r="BL495" s="214"/>
      <c r="BM495" s="214"/>
      <c r="BN495" s="214"/>
      <c r="BO495" s="214"/>
      <c r="BP495" s="214"/>
      <c r="BQ495" s="214"/>
      <c r="BR495" s="214"/>
      <c r="BS495" s="214"/>
      <c r="BT495" s="214"/>
      <c r="BU495" s="214"/>
      <c r="BV495" s="214"/>
      <c r="BW495" s="214"/>
      <c r="BX495" s="214"/>
      <c r="BY495" s="214"/>
      <c r="BZ495" s="214"/>
      <c r="CA495" s="214"/>
      <c r="CB495" s="214"/>
      <c r="CC495" s="214"/>
      <c r="CD495" s="214"/>
      <c r="CE495" s="214"/>
      <c r="CF495" s="214"/>
      <c r="CG495" s="214"/>
      <c r="CH495" s="214"/>
      <c r="CI495" s="214"/>
      <c r="CJ495" s="214"/>
      <c r="CK495" s="214"/>
      <c r="CL495" s="214"/>
      <c r="CM495" s="214"/>
      <c r="CN495" s="214"/>
      <c r="CO495" s="214"/>
      <c r="CP495" s="214"/>
      <c r="CQ495" s="214"/>
      <c r="CR495" s="214"/>
      <c r="CS495" s="214"/>
      <c r="CT495" s="214"/>
      <c r="CU495" s="214"/>
      <c r="CV495" s="214"/>
      <c r="CW495" s="214"/>
      <c r="CX495" s="214"/>
      <c r="CY495" s="214"/>
      <c r="CZ495" s="214"/>
      <c r="DA495" s="214"/>
      <c r="DB495" s="214"/>
      <c r="DC495" s="214"/>
      <c r="DD495" s="214"/>
      <c r="DE495" s="214"/>
      <c r="DF495" s="214"/>
      <c r="DG495" s="214"/>
      <c r="DH495" s="214"/>
      <c r="DI495" s="214"/>
      <c r="DJ495" s="214"/>
      <c r="DK495" s="214"/>
      <c r="DL495" s="214"/>
      <c r="DM495" s="214"/>
      <c r="DN495" s="214"/>
      <c r="DO495" s="214"/>
      <c r="DP495" s="214"/>
      <c r="DQ495" s="214"/>
      <c r="DR495" s="214"/>
      <c r="DS495" s="214"/>
      <c r="DT495" s="214"/>
      <c r="DU495" s="214"/>
      <c r="DV495" s="214"/>
      <c r="DW495" s="214"/>
      <c r="DX495" s="214"/>
      <c r="DY495" s="214"/>
      <c r="DZ495" s="214"/>
      <c r="EA495" s="214"/>
      <c r="EB495" s="214"/>
      <c r="EC495" s="214"/>
      <c r="ED495" s="214"/>
      <c r="EE495" s="214"/>
      <c r="EF495" s="214"/>
      <c r="EG495" s="214"/>
      <c r="EH495" s="214"/>
      <c r="EI495" s="214"/>
      <c r="EJ495" s="214"/>
      <c r="EK495" s="214"/>
      <c r="EL495" s="214"/>
      <c r="EM495" s="214"/>
      <c r="EN495" s="214"/>
      <c r="EO495" s="214"/>
      <c r="EP495" s="214"/>
      <c r="EQ495" s="214"/>
      <c r="ER495" s="214"/>
      <c r="ES495" s="214"/>
      <c r="ET495" s="214"/>
      <c r="EU495" s="214"/>
      <c r="EV495" s="214"/>
      <c r="EW495" s="214"/>
      <c r="EX495" s="214"/>
      <c r="EY495" s="214"/>
      <c r="EZ495" s="214"/>
      <c r="FA495" s="214"/>
      <c r="FB495" s="214"/>
      <c r="FC495" s="214"/>
      <c r="FD495" s="214"/>
      <c r="FE495" s="214"/>
      <c r="FF495" s="214"/>
      <c r="FG495" s="214"/>
      <c r="FH495" s="214"/>
      <c r="FI495" s="214"/>
      <c r="FJ495" s="214"/>
      <c r="FK495" s="214"/>
      <c r="FL495" s="214"/>
      <c r="FM495" s="214"/>
    </row>
    <row r="496" spans="2:169" x14ac:dyDescent="0.25">
      <c r="B496" s="214"/>
      <c r="C496" s="214"/>
      <c r="D496" s="214"/>
      <c r="E496" s="214"/>
      <c r="F496" s="214"/>
      <c r="G496" s="214"/>
      <c r="H496" s="214"/>
      <c r="I496" s="214"/>
      <c r="J496" s="214"/>
      <c r="K496" s="214"/>
      <c r="L496" s="214"/>
      <c r="M496" s="214"/>
      <c r="N496" s="214"/>
      <c r="O496" s="214"/>
      <c r="P496" s="214"/>
      <c r="Q496" s="214"/>
      <c r="R496" s="214"/>
      <c r="S496" s="214"/>
      <c r="T496" s="214"/>
      <c r="U496" s="214"/>
      <c r="V496" s="214"/>
      <c r="W496" s="214"/>
      <c r="X496" s="214"/>
      <c r="Y496" s="214"/>
      <c r="Z496" s="214"/>
      <c r="AA496" s="214"/>
      <c r="AB496" s="214"/>
      <c r="AC496" s="214"/>
      <c r="AD496" s="214"/>
      <c r="AE496" s="214"/>
      <c r="AF496" s="214"/>
      <c r="AG496" s="214"/>
      <c r="AH496" s="214"/>
      <c r="AI496" s="214"/>
      <c r="AJ496" s="214"/>
      <c r="AK496" s="214"/>
      <c r="AL496" s="214"/>
      <c r="AM496" s="214"/>
      <c r="AN496" s="214"/>
      <c r="AO496" s="214"/>
      <c r="AP496" s="214"/>
      <c r="AQ496" s="214"/>
      <c r="AR496" s="214"/>
      <c r="AS496" s="214"/>
      <c r="AT496" s="214"/>
      <c r="AU496" s="214"/>
      <c r="AV496" s="214"/>
      <c r="AW496" s="214"/>
      <c r="AX496" s="214"/>
      <c r="AY496" s="214"/>
      <c r="AZ496" s="214"/>
      <c r="BA496" s="214"/>
      <c r="BB496" s="214"/>
      <c r="BC496" s="214"/>
      <c r="BD496" s="214"/>
      <c r="BE496" s="214"/>
      <c r="BF496" s="214"/>
      <c r="BG496" s="214"/>
      <c r="BH496" s="214"/>
      <c r="BI496" s="214"/>
      <c r="BJ496" s="214"/>
      <c r="BK496" s="214"/>
      <c r="BL496" s="214"/>
      <c r="BM496" s="214"/>
      <c r="BN496" s="214"/>
      <c r="BO496" s="214"/>
      <c r="BP496" s="214"/>
      <c r="BQ496" s="214"/>
      <c r="BR496" s="214"/>
      <c r="BS496" s="214"/>
      <c r="BT496" s="214"/>
      <c r="BU496" s="214"/>
      <c r="BV496" s="214"/>
      <c r="BW496" s="214"/>
      <c r="BX496" s="214"/>
      <c r="BY496" s="214"/>
      <c r="BZ496" s="214"/>
      <c r="CA496" s="214"/>
      <c r="CB496" s="214"/>
      <c r="CC496" s="214"/>
      <c r="CD496" s="214"/>
      <c r="CE496" s="214"/>
      <c r="CF496" s="214"/>
      <c r="CG496" s="214"/>
      <c r="CH496" s="214"/>
      <c r="CI496" s="214"/>
      <c r="CJ496" s="214"/>
      <c r="CK496" s="214"/>
      <c r="CL496" s="214"/>
      <c r="CM496" s="214"/>
      <c r="CN496" s="214"/>
      <c r="CO496" s="214"/>
      <c r="CP496" s="214"/>
      <c r="CQ496" s="214"/>
      <c r="CR496" s="214"/>
      <c r="CS496" s="214"/>
      <c r="CT496" s="214"/>
      <c r="CU496" s="214"/>
      <c r="CV496" s="214"/>
      <c r="CW496" s="214"/>
      <c r="CX496" s="214"/>
      <c r="CY496" s="214"/>
      <c r="CZ496" s="214"/>
      <c r="DA496" s="214"/>
      <c r="DB496" s="214"/>
      <c r="DC496" s="214"/>
      <c r="DD496" s="214"/>
      <c r="DE496" s="214"/>
      <c r="DF496" s="214"/>
      <c r="DG496" s="214"/>
      <c r="DH496" s="214"/>
      <c r="DI496" s="214"/>
      <c r="DJ496" s="214"/>
      <c r="DK496" s="214"/>
      <c r="DL496" s="214"/>
      <c r="DM496" s="214"/>
      <c r="DN496" s="214"/>
      <c r="DO496" s="214"/>
      <c r="DP496" s="214"/>
      <c r="DQ496" s="214"/>
      <c r="DR496" s="214"/>
      <c r="DS496" s="214"/>
      <c r="DT496" s="214"/>
      <c r="DU496" s="214"/>
      <c r="DV496" s="214"/>
      <c r="DW496" s="214"/>
      <c r="DX496" s="214"/>
      <c r="DY496" s="214"/>
      <c r="DZ496" s="214"/>
      <c r="EA496" s="214"/>
      <c r="EB496" s="214"/>
      <c r="EC496" s="214"/>
      <c r="ED496" s="214"/>
      <c r="EE496" s="214"/>
      <c r="EF496" s="214"/>
      <c r="EG496" s="214"/>
      <c r="EH496" s="214"/>
      <c r="EI496" s="214"/>
      <c r="EJ496" s="214"/>
      <c r="EK496" s="214"/>
      <c r="EL496" s="214"/>
      <c r="EM496" s="214"/>
      <c r="EN496" s="214"/>
      <c r="EO496" s="214"/>
      <c r="EP496" s="214"/>
      <c r="EQ496" s="214"/>
      <c r="ER496" s="214"/>
      <c r="ES496" s="214"/>
      <c r="ET496" s="214"/>
      <c r="EU496" s="214"/>
      <c r="EV496" s="214"/>
      <c r="EW496" s="214"/>
      <c r="EX496" s="214"/>
      <c r="EY496" s="214"/>
      <c r="EZ496" s="214"/>
      <c r="FA496" s="214"/>
      <c r="FB496" s="214"/>
      <c r="FC496" s="214"/>
      <c r="FD496" s="214"/>
      <c r="FE496" s="214"/>
      <c r="FF496" s="214"/>
      <c r="FG496" s="214"/>
      <c r="FH496" s="214"/>
      <c r="FI496" s="214"/>
      <c r="FJ496" s="214"/>
      <c r="FK496" s="214"/>
      <c r="FL496" s="214"/>
      <c r="FM496" s="214"/>
    </row>
    <row r="497" spans="2:169" x14ac:dyDescent="0.25">
      <c r="B497" s="214"/>
      <c r="C497" s="214"/>
      <c r="D497" s="214"/>
      <c r="E497" s="214"/>
      <c r="F497" s="214"/>
      <c r="G497" s="214"/>
      <c r="H497" s="214"/>
      <c r="I497" s="214"/>
      <c r="J497" s="214"/>
      <c r="K497" s="214"/>
      <c r="L497" s="214"/>
      <c r="M497" s="214"/>
      <c r="N497" s="214"/>
      <c r="O497" s="214"/>
      <c r="P497" s="214"/>
      <c r="Q497" s="214"/>
      <c r="R497" s="214"/>
      <c r="S497" s="214"/>
      <c r="T497" s="214"/>
      <c r="U497" s="214"/>
      <c r="V497" s="214"/>
      <c r="W497" s="214"/>
      <c r="X497" s="214"/>
      <c r="Y497" s="214"/>
      <c r="Z497" s="214"/>
      <c r="AA497" s="214"/>
      <c r="AB497" s="214"/>
      <c r="AC497" s="214"/>
      <c r="AD497" s="214"/>
      <c r="AE497" s="214"/>
      <c r="AF497" s="214"/>
      <c r="AG497" s="214"/>
      <c r="AH497" s="214"/>
      <c r="AI497" s="214"/>
      <c r="AJ497" s="214"/>
      <c r="AK497" s="214"/>
      <c r="AL497" s="214"/>
      <c r="AM497" s="214"/>
      <c r="AN497" s="214"/>
      <c r="AO497" s="214"/>
      <c r="AP497" s="214"/>
      <c r="AQ497" s="214"/>
      <c r="AR497" s="214"/>
      <c r="AS497" s="214"/>
      <c r="AT497" s="214"/>
      <c r="AU497" s="214"/>
      <c r="AV497" s="214"/>
      <c r="AW497" s="214"/>
      <c r="AX497" s="214"/>
      <c r="AY497" s="214"/>
      <c r="AZ497" s="214"/>
      <c r="BA497" s="214"/>
      <c r="BB497" s="214"/>
      <c r="BC497" s="214"/>
      <c r="BD497" s="214"/>
      <c r="BE497" s="214"/>
      <c r="BF497" s="214"/>
      <c r="BG497" s="214"/>
      <c r="BH497" s="214"/>
      <c r="BI497" s="214"/>
      <c r="BJ497" s="214"/>
      <c r="BK497" s="214"/>
      <c r="BL497" s="214"/>
      <c r="BM497" s="214"/>
      <c r="BN497" s="214"/>
      <c r="BO497" s="214"/>
      <c r="BP497" s="214"/>
      <c r="BQ497" s="214"/>
      <c r="BR497" s="214"/>
      <c r="BS497" s="214"/>
      <c r="BT497" s="214"/>
      <c r="BU497" s="214"/>
      <c r="BV497" s="214"/>
      <c r="BW497" s="214"/>
      <c r="BX497" s="214"/>
      <c r="BY497" s="214"/>
      <c r="BZ497" s="214"/>
      <c r="CA497" s="214"/>
      <c r="CB497" s="214"/>
      <c r="CC497" s="214"/>
      <c r="CD497" s="214"/>
      <c r="CE497" s="214"/>
      <c r="CF497" s="214"/>
      <c r="CG497" s="214"/>
      <c r="CH497" s="214"/>
      <c r="CI497" s="214"/>
      <c r="CJ497" s="214"/>
      <c r="CK497" s="214"/>
      <c r="CL497" s="214"/>
      <c r="CM497" s="214"/>
      <c r="CN497" s="214"/>
      <c r="CO497" s="214"/>
      <c r="CP497" s="214"/>
      <c r="CQ497" s="214"/>
      <c r="CR497" s="214"/>
      <c r="CS497" s="214"/>
      <c r="CT497" s="214"/>
      <c r="CU497" s="214"/>
      <c r="CV497" s="214"/>
      <c r="CW497" s="214"/>
      <c r="CX497" s="214"/>
      <c r="CY497" s="214"/>
      <c r="CZ497" s="214"/>
      <c r="DA497" s="214"/>
      <c r="DB497" s="214"/>
      <c r="DC497" s="214"/>
      <c r="DD497" s="214"/>
      <c r="DE497" s="214"/>
      <c r="DF497" s="214"/>
      <c r="DG497" s="214"/>
      <c r="DH497" s="214"/>
      <c r="DI497" s="214"/>
      <c r="DJ497" s="214"/>
      <c r="DK497" s="214"/>
      <c r="DL497" s="214"/>
      <c r="DM497" s="214"/>
      <c r="DN497" s="214"/>
      <c r="DO497" s="214"/>
      <c r="DP497" s="214"/>
      <c r="DQ497" s="214"/>
      <c r="DR497" s="214"/>
      <c r="DS497" s="214"/>
      <c r="DT497" s="214"/>
      <c r="DU497" s="214"/>
      <c r="DV497" s="214"/>
      <c r="DW497" s="214"/>
      <c r="DX497" s="214"/>
      <c r="DY497" s="214"/>
      <c r="DZ497" s="214"/>
      <c r="EA497" s="214"/>
      <c r="EB497" s="214"/>
      <c r="EC497" s="214"/>
      <c r="ED497" s="214"/>
      <c r="EE497" s="214"/>
      <c r="EF497" s="214"/>
      <c r="EG497" s="214"/>
      <c r="EH497" s="214"/>
      <c r="EI497" s="214"/>
      <c r="EJ497" s="214"/>
      <c r="EK497" s="214"/>
      <c r="EL497" s="214"/>
      <c r="EM497" s="214"/>
      <c r="EN497" s="214"/>
      <c r="EO497" s="214"/>
      <c r="EP497" s="214"/>
      <c r="EQ497" s="214"/>
      <c r="ER497" s="214"/>
      <c r="ES497" s="214"/>
      <c r="ET497" s="214"/>
      <c r="EU497" s="214"/>
      <c r="EV497" s="214"/>
      <c r="EW497" s="214"/>
      <c r="EX497" s="214"/>
      <c r="EY497" s="214"/>
      <c r="EZ497" s="214"/>
      <c r="FA497" s="214"/>
      <c r="FB497" s="214"/>
      <c r="FC497" s="214"/>
      <c r="FD497" s="214"/>
      <c r="FE497" s="214"/>
      <c r="FF497" s="214"/>
      <c r="FG497" s="214"/>
      <c r="FH497" s="214"/>
      <c r="FI497" s="214"/>
      <c r="FJ497" s="214"/>
      <c r="FK497" s="214"/>
      <c r="FL497" s="214"/>
      <c r="FM497" s="214"/>
    </row>
    <row r="498" spans="2:169" x14ac:dyDescent="0.25">
      <c r="B498" s="214"/>
      <c r="C498" s="214"/>
      <c r="D498" s="214"/>
      <c r="E498" s="214"/>
      <c r="F498" s="214"/>
      <c r="G498" s="214"/>
      <c r="H498" s="214"/>
      <c r="I498" s="214"/>
      <c r="J498" s="214"/>
      <c r="K498" s="214"/>
      <c r="L498" s="214"/>
      <c r="M498" s="214"/>
      <c r="N498" s="214"/>
      <c r="O498" s="214"/>
      <c r="P498" s="214"/>
      <c r="Q498" s="214"/>
      <c r="R498" s="214"/>
      <c r="S498" s="214"/>
      <c r="T498" s="214"/>
      <c r="U498" s="214"/>
      <c r="V498" s="214"/>
      <c r="W498" s="214"/>
      <c r="X498" s="214"/>
      <c r="Y498" s="214"/>
      <c r="Z498" s="214"/>
      <c r="AA498" s="214"/>
      <c r="AB498" s="214"/>
      <c r="AC498" s="214"/>
      <c r="AD498" s="214"/>
      <c r="AE498" s="214"/>
      <c r="AF498" s="214"/>
      <c r="AG498" s="214"/>
      <c r="AH498" s="214"/>
      <c r="AI498" s="214"/>
      <c r="AJ498" s="214"/>
      <c r="AK498" s="214"/>
      <c r="AL498" s="214"/>
      <c r="AM498" s="214"/>
      <c r="AN498" s="214"/>
      <c r="AO498" s="214"/>
      <c r="AP498" s="214"/>
      <c r="AQ498" s="214"/>
      <c r="AR498" s="214"/>
      <c r="AS498" s="214"/>
      <c r="AT498" s="214"/>
      <c r="AU498" s="214"/>
      <c r="AV498" s="214"/>
      <c r="AW498" s="214"/>
      <c r="AX498" s="214"/>
      <c r="AY498" s="214"/>
      <c r="AZ498" s="214"/>
      <c r="BA498" s="214"/>
      <c r="BB498" s="214"/>
      <c r="BC498" s="214"/>
      <c r="BD498" s="214"/>
      <c r="BE498" s="214"/>
      <c r="BF498" s="214"/>
      <c r="BG498" s="214"/>
      <c r="BH498" s="214"/>
      <c r="BI498" s="214"/>
      <c r="BJ498" s="214"/>
      <c r="BK498" s="214"/>
      <c r="BL498" s="214"/>
      <c r="BM498" s="214"/>
      <c r="BN498" s="214"/>
      <c r="BO498" s="214"/>
      <c r="BP498" s="214"/>
      <c r="BQ498" s="214"/>
      <c r="BR498" s="214"/>
      <c r="BS498" s="214"/>
      <c r="BT498" s="214"/>
      <c r="BU498" s="214"/>
      <c r="BV498" s="214"/>
      <c r="BW498" s="214"/>
      <c r="BX498" s="214"/>
      <c r="BY498" s="214"/>
      <c r="BZ498" s="214"/>
      <c r="CA498" s="214"/>
      <c r="CB498" s="214"/>
      <c r="CC498" s="214"/>
      <c r="CD498" s="214"/>
      <c r="CE498" s="214"/>
      <c r="CF498" s="214"/>
      <c r="CG498" s="214"/>
      <c r="CH498" s="214"/>
      <c r="CI498" s="214"/>
      <c r="CJ498" s="214"/>
      <c r="CK498" s="214"/>
      <c r="CL498" s="214"/>
      <c r="CM498" s="214"/>
      <c r="CN498" s="214"/>
      <c r="CO498" s="214"/>
      <c r="CP498" s="214"/>
      <c r="CQ498" s="214"/>
      <c r="CR498" s="214"/>
      <c r="CS498" s="214"/>
      <c r="CT498" s="214"/>
      <c r="CU498" s="214"/>
      <c r="CV498" s="214"/>
      <c r="CW498" s="214"/>
      <c r="CX498" s="214"/>
      <c r="CY498" s="214"/>
      <c r="CZ498" s="214"/>
      <c r="DA498" s="214"/>
      <c r="DB498" s="214"/>
      <c r="DC498" s="214"/>
      <c r="DD498" s="214"/>
      <c r="DE498" s="214"/>
      <c r="DF498" s="214"/>
      <c r="DG498" s="214"/>
      <c r="DH498" s="214"/>
      <c r="DI498" s="214"/>
      <c r="DJ498" s="214"/>
      <c r="DK498" s="214"/>
      <c r="DL498" s="214"/>
      <c r="DM498" s="214"/>
      <c r="DN498" s="214"/>
      <c r="DO498" s="214"/>
      <c r="DP498" s="214"/>
      <c r="DQ498" s="214"/>
      <c r="DR498" s="214"/>
      <c r="DS498" s="214"/>
      <c r="DT498" s="214"/>
      <c r="DU498" s="214"/>
      <c r="DV498" s="214"/>
      <c r="DW498" s="214"/>
      <c r="DX498" s="214"/>
      <c r="DY498" s="214"/>
      <c r="DZ498" s="214"/>
      <c r="EA498" s="214"/>
      <c r="EB498" s="214"/>
      <c r="EC498" s="214"/>
      <c r="ED498" s="214"/>
      <c r="EE498" s="214"/>
      <c r="EF498" s="214"/>
      <c r="EG498" s="214"/>
      <c r="EH498" s="214"/>
      <c r="EI498" s="214"/>
      <c r="EJ498" s="214"/>
      <c r="EK498" s="214"/>
      <c r="EL498" s="214"/>
      <c r="EM498" s="214"/>
      <c r="EN498" s="214"/>
      <c r="EO498" s="214"/>
      <c r="EP498" s="214"/>
      <c r="EQ498" s="214"/>
      <c r="ER498" s="214"/>
      <c r="ES498" s="214"/>
      <c r="ET498" s="214"/>
      <c r="EU498" s="214"/>
      <c r="EV498" s="214"/>
      <c r="EW498" s="214"/>
      <c r="EX498" s="214"/>
      <c r="EY498" s="214"/>
      <c r="EZ498" s="214"/>
      <c r="FA498" s="214"/>
      <c r="FB498" s="214"/>
      <c r="FC498" s="214"/>
      <c r="FD498" s="214"/>
      <c r="FE498" s="214"/>
      <c r="FF498" s="214"/>
      <c r="FG498" s="214"/>
      <c r="FH498" s="214"/>
      <c r="FI498" s="214"/>
      <c r="FJ498" s="214"/>
      <c r="FK498" s="214"/>
      <c r="FL498" s="214"/>
      <c r="FM498" s="214"/>
    </row>
    <row r="499" spans="2:169" x14ac:dyDescent="0.25">
      <c r="B499" s="214"/>
      <c r="C499" s="214"/>
      <c r="D499" s="214"/>
      <c r="E499" s="214"/>
      <c r="F499" s="214"/>
      <c r="G499" s="214"/>
      <c r="H499" s="214"/>
      <c r="I499" s="214"/>
      <c r="J499" s="214"/>
      <c r="K499" s="214"/>
      <c r="L499" s="214"/>
      <c r="M499" s="214"/>
      <c r="N499" s="214"/>
      <c r="O499" s="214"/>
      <c r="P499" s="214"/>
      <c r="Q499" s="214"/>
      <c r="R499" s="214"/>
      <c r="S499" s="214"/>
      <c r="T499" s="214"/>
      <c r="U499" s="214"/>
      <c r="V499" s="214"/>
      <c r="W499" s="214"/>
      <c r="X499" s="214"/>
      <c r="Y499" s="214"/>
      <c r="Z499" s="214"/>
      <c r="AA499" s="214"/>
      <c r="AB499" s="214"/>
      <c r="AC499" s="214"/>
      <c r="AD499" s="214"/>
      <c r="AE499" s="214"/>
      <c r="AF499" s="214"/>
      <c r="AG499" s="214"/>
      <c r="AH499" s="214"/>
      <c r="AI499" s="214"/>
      <c r="AJ499" s="214"/>
      <c r="AK499" s="214"/>
      <c r="AL499" s="214"/>
      <c r="AM499" s="214"/>
      <c r="AN499" s="214"/>
      <c r="AO499" s="214"/>
      <c r="AP499" s="214"/>
      <c r="AQ499" s="214"/>
      <c r="AR499" s="214"/>
      <c r="AS499" s="214"/>
      <c r="AT499" s="214"/>
      <c r="AU499" s="214"/>
      <c r="AV499" s="214"/>
      <c r="AW499" s="214"/>
      <c r="AX499" s="214"/>
      <c r="AY499" s="214"/>
      <c r="AZ499" s="214"/>
      <c r="BA499" s="214"/>
      <c r="BB499" s="214"/>
      <c r="BC499" s="214"/>
      <c r="BD499" s="214"/>
      <c r="BE499" s="214"/>
      <c r="BF499" s="214"/>
      <c r="BG499" s="214"/>
      <c r="BH499" s="214"/>
      <c r="BI499" s="214"/>
      <c r="BJ499" s="214"/>
      <c r="BK499" s="214"/>
      <c r="BL499" s="214"/>
      <c r="BM499" s="214"/>
      <c r="BN499" s="214"/>
      <c r="BO499" s="214"/>
      <c r="BP499" s="214"/>
      <c r="BQ499" s="214"/>
      <c r="BR499" s="214"/>
      <c r="BS499" s="214"/>
      <c r="BT499" s="214"/>
      <c r="BU499" s="214"/>
      <c r="BV499" s="214"/>
      <c r="BW499" s="214"/>
      <c r="BX499" s="214"/>
      <c r="BY499" s="214"/>
      <c r="BZ499" s="214"/>
      <c r="CA499" s="214"/>
      <c r="CB499" s="214"/>
      <c r="CC499" s="214"/>
      <c r="CD499" s="214"/>
      <c r="CE499" s="214"/>
      <c r="CF499" s="214"/>
      <c r="CG499" s="214"/>
      <c r="CH499" s="214"/>
      <c r="CI499" s="214"/>
      <c r="CJ499" s="214"/>
      <c r="CK499" s="214"/>
      <c r="CL499" s="214"/>
      <c r="CM499" s="214"/>
      <c r="CN499" s="214"/>
      <c r="CO499" s="214"/>
      <c r="CP499" s="214"/>
      <c r="CQ499" s="214"/>
      <c r="CR499" s="214"/>
      <c r="CS499" s="214"/>
      <c r="CT499" s="214"/>
      <c r="CU499" s="214"/>
      <c r="CV499" s="214"/>
      <c r="CW499" s="214"/>
      <c r="CX499" s="214"/>
      <c r="CY499" s="214"/>
      <c r="CZ499" s="214"/>
      <c r="DA499" s="214"/>
      <c r="DB499" s="214"/>
      <c r="DC499" s="214"/>
      <c r="DD499" s="214"/>
      <c r="DE499" s="214"/>
      <c r="DF499" s="214"/>
      <c r="DG499" s="214"/>
      <c r="DH499" s="214"/>
      <c r="DI499" s="214"/>
      <c r="DJ499" s="214"/>
      <c r="DK499" s="214"/>
      <c r="DL499" s="214"/>
      <c r="DM499" s="214"/>
      <c r="DN499" s="214"/>
      <c r="DO499" s="214"/>
      <c r="DP499" s="214"/>
      <c r="DQ499" s="214"/>
      <c r="DR499" s="214"/>
      <c r="DS499" s="214"/>
      <c r="DT499" s="214"/>
      <c r="DU499" s="214"/>
      <c r="DV499" s="214"/>
      <c r="DW499" s="214"/>
      <c r="DX499" s="214"/>
      <c r="DY499" s="214"/>
      <c r="DZ499" s="214"/>
      <c r="EA499" s="214"/>
      <c r="EB499" s="214"/>
      <c r="EC499" s="214"/>
      <c r="ED499" s="214"/>
      <c r="EE499" s="214"/>
      <c r="EF499" s="214"/>
      <c r="EG499" s="214"/>
      <c r="EH499" s="214"/>
      <c r="EI499" s="214"/>
      <c r="EJ499" s="214"/>
      <c r="EK499" s="214"/>
      <c r="EL499" s="214"/>
      <c r="EM499" s="214"/>
      <c r="EN499" s="214"/>
      <c r="EO499" s="214"/>
      <c r="EP499" s="214"/>
      <c r="EQ499" s="214"/>
      <c r="ER499" s="214"/>
      <c r="ES499" s="214"/>
      <c r="ET499" s="214"/>
      <c r="EU499" s="214"/>
      <c r="EV499" s="214"/>
      <c r="EW499" s="214"/>
      <c r="EX499" s="214"/>
      <c r="EY499" s="214"/>
      <c r="EZ499" s="214"/>
      <c r="FA499" s="214"/>
      <c r="FB499" s="214"/>
      <c r="FC499" s="214"/>
      <c r="FD499" s="214"/>
      <c r="FE499" s="214"/>
      <c r="FF499" s="214"/>
      <c r="FG499" s="214"/>
      <c r="FH499" s="214"/>
      <c r="FI499" s="214"/>
      <c r="FJ499" s="214"/>
      <c r="FK499" s="214"/>
      <c r="FL499" s="214"/>
      <c r="FM499" s="214"/>
    </row>
    <row r="500" spans="2:169" x14ac:dyDescent="0.25">
      <c r="B500" s="214"/>
      <c r="C500" s="214"/>
      <c r="D500" s="214"/>
      <c r="E500" s="214"/>
      <c r="F500" s="214"/>
      <c r="G500" s="214"/>
      <c r="H500" s="214"/>
      <c r="I500" s="214"/>
      <c r="J500" s="214"/>
      <c r="K500" s="214"/>
      <c r="L500" s="214"/>
      <c r="M500" s="214"/>
      <c r="N500" s="214"/>
      <c r="O500" s="214"/>
      <c r="P500" s="214"/>
      <c r="Q500" s="214"/>
      <c r="R500" s="214"/>
      <c r="S500" s="214"/>
      <c r="T500" s="214"/>
      <c r="U500" s="214"/>
      <c r="V500" s="214"/>
      <c r="W500" s="214"/>
      <c r="X500" s="214"/>
      <c r="Y500" s="214"/>
      <c r="Z500" s="214"/>
      <c r="AA500" s="214"/>
      <c r="AB500" s="214"/>
      <c r="AC500" s="214"/>
      <c r="AD500" s="214"/>
      <c r="AE500" s="214"/>
      <c r="AF500" s="214"/>
      <c r="AG500" s="214"/>
      <c r="AH500" s="214"/>
      <c r="AI500" s="214"/>
      <c r="AJ500" s="214"/>
      <c r="AK500" s="214"/>
      <c r="AL500" s="214"/>
      <c r="AM500" s="214"/>
      <c r="AN500" s="214"/>
      <c r="AO500" s="214"/>
      <c r="AP500" s="214"/>
      <c r="AQ500" s="214"/>
      <c r="AR500" s="214"/>
      <c r="AS500" s="214"/>
      <c r="AT500" s="214"/>
      <c r="AU500" s="214"/>
      <c r="AV500" s="214"/>
      <c r="AW500" s="214"/>
      <c r="AX500" s="214"/>
      <c r="AY500" s="214"/>
      <c r="AZ500" s="214"/>
      <c r="BA500" s="214"/>
      <c r="BB500" s="214"/>
      <c r="BC500" s="214"/>
      <c r="BD500" s="214"/>
      <c r="BE500" s="214"/>
      <c r="BF500" s="214"/>
      <c r="BG500" s="214"/>
      <c r="BH500" s="214"/>
      <c r="BI500" s="214"/>
      <c r="BJ500" s="214"/>
      <c r="BK500" s="214"/>
      <c r="BL500" s="214"/>
      <c r="BM500" s="214"/>
      <c r="BN500" s="214"/>
      <c r="BO500" s="214"/>
      <c r="BP500" s="214"/>
      <c r="BQ500" s="214"/>
      <c r="BR500" s="214"/>
      <c r="BS500" s="214"/>
      <c r="BT500" s="214"/>
      <c r="BU500" s="214"/>
      <c r="BV500" s="214"/>
      <c r="BW500" s="214"/>
      <c r="BX500" s="214"/>
      <c r="BY500" s="214"/>
      <c r="BZ500" s="214"/>
      <c r="CA500" s="214"/>
      <c r="CB500" s="214"/>
      <c r="CC500" s="214"/>
      <c r="CD500" s="214"/>
      <c r="CE500" s="214"/>
      <c r="CF500" s="214"/>
      <c r="CG500" s="214"/>
      <c r="CH500" s="214"/>
      <c r="CI500" s="214"/>
      <c r="CJ500" s="214"/>
      <c r="CK500" s="214"/>
      <c r="CL500" s="214"/>
      <c r="CM500" s="214"/>
      <c r="CN500" s="214"/>
      <c r="CO500" s="214"/>
      <c r="CP500" s="214"/>
      <c r="CQ500" s="214"/>
      <c r="CR500" s="214"/>
      <c r="CS500" s="214"/>
      <c r="CT500" s="214"/>
      <c r="CU500" s="214"/>
      <c r="CV500" s="214"/>
      <c r="CW500" s="214"/>
      <c r="CX500" s="214"/>
      <c r="CY500" s="214"/>
      <c r="CZ500" s="214"/>
      <c r="DA500" s="214"/>
      <c r="DB500" s="214"/>
      <c r="DC500" s="214"/>
      <c r="DD500" s="214"/>
      <c r="DE500" s="214"/>
      <c r="DF500" s="214"/>
      <c r="DG500" s="214"/>
      <c r="DH500" s="214"/>
      <c r="DI500" s="214"/>
      <c r="DJ500" s="214"/>
      <c r="DK500" s="214"/>
      <c r="DL500" s="214"/>
      <c r="DM500" s="214"/>
      <c r="DN500" s="214"/>
      <c r="DO500" s="214"/>
      <c r="DP500" s="214"/>
      <c r="DQ500" s="214"/>
      <c r="DR500" s="214"/>
      <c r="DS500" s="214"/>
      <c r="DT500" s="214"/>
      <c r="DU500" s="214"/>
      <c r="DV500" s="214"/>
      <c r="DW500" s="214"/>
      <c r="DX500" s="214"/>
      <c r="DY500" s="214"/>
      <c r="DZ500" s="214"/>
      <c r="EA500" s="214"/>
      <c r="EB500" s="214"/>
      <c r="EC500" s="214"/>
      <c r="ED500" s="214"/>
      <c r="EE500" s="214"/>
      <c r="EF500" s="214"/>
      <c r="EG500" s="214"/>
      <c r="EH500" s="214"/>
      <c r="EI500" s="214"/>
      <c r="EJ500" s="214"/>
      <c r="EK500" s="214"/>
      <c r="EL500" s="214"/>
      <c r="EM500" s="214"/>
      <c r="EN500" s="214"/>
      <c r="EO500" s="214"/>
      <c r="EP500" s="214"/>
      <c r="EQ500" s="214"/>
      <c r="ER500" s="214"/>
      <c r="ES500" s="214"/>
      <c r="ET500" s="214"/>
      <c r="EU500" s="214"/>
      <c r="EV500" s="214"/>
      <c r="EW500" s="214"/>
      <c r="EX500" s="214"/>
      <c r="EY500" s="214"/>
      <c r="EZ500" s="214"/>
      <c r="FA500" s="214"/>
      <c r="FB500" s="214"/>
      <c r="FC500" s="214"/>
      <c r="FD500" s="214"/>
      <c r="FE500" s="214"/>
      <c r="FF500" s="214"/>
      <c r="FG500" s="214"/>
      <c r="FH500" s="214"/>
      <c r="FI500" s="214"/>
      <c r="FJ500" s="214"/>
      <c r="FK500" s="214"/>
      <c r="FL500" s="214"/>
      <c r="FM500" s="214"/>
    </row>
    <row r="501" spans="2:169" x14ac:dyDescent="0.25">
      <c r="B501" s="214"/>
      <c r="C501" s="214"/>
      <c r="D501" s="214"/>
      <c r="E501" s="214"/>
      <c r="F501" s="214"/>
      <c r="G501" s="214"/>
      <c r="H501" s="214"/>
      <c r="I501" s="214"/>
      <c r="J501" s="214"/>
      <c r="K501" s="214"/>
      <c r="L501" s="214"/>
      <c r="M501" s="214"/>
      <c r="N501" s="214"/>
      <c r="O501" s="214"/>
      <c r="P501" s="214"/>
      <c r="Q501" s="214"/>
      <c r="R501" s="214"/>
      <c r="S501" s="214"/>
      <c r="T501" s="214"/>
      <c r="U501" s="214"/>
      <c r="V501" s="214"/>
      <c r="W501" s="214"/>
      <c r="X501" s="214"/>
      <c r="Y501" s="214"/>
      <c r="Z501" s="214"/>
      <c r="AA501" s="214"/>
      <c r="AB501" s="214"/>
      <c r="AC501" s="214"/>
      <c r="AD501" s="214"/>
      <c r="AE501" s="214"/>
      <c r="AF501" s="214"/>
      <c r="AG501" s="214"/>
      <c r="AH501" s="214"/>
      <c r="AI501" s="214"/>
      <c r="AJ501" s="214"/>
      <c r="AK501" s="214"/>
      <c r="AL501" s="214"/>
      <c r="AM501" s="214"/>
      <c r="AN501" s="214"/>
      <c r="AO501" s="214"/>
      <c r="AP501" s="214"/>
      <c r="AQ501" s="214"/>
      <c r="AR501" s="214"/>
      <c r="AS501" s="214"/>
      <c r="AT501" s="214"/>
      <c r="AU501" s="214"/>
      <c r="AV501" s="214"/>
      <c r="AW501" s="214"/>
      <c r="AX501" s="214"/>
      <c r="AY501" s="214"/>
      <c r="AZ501" s="214"/>
      <c r="BA501" s="214"/>
      <c r="BB501" s="214"/>
      <c r="BC501" s="214"/>
      <c r="BD501" s="214"/>
      <c r="BE501" s="214"/>
      <c r="BF501" s="214"/>
      <c r="BG501" s="214"/>
      <c r="BH501" s="214"/>
      <c r="BI501" s="214"/>
      <c r="BJ501" s="214"/>
      <c r="BK501" s="214"/>
      <c r="BL501" s="214"/>
      <c r="BM501" s="214"/>
      <c r="BN501" s="214"/>
      <c r="BO501" s="214"/>
      <c r="BP501" s="214"/>
      <c r="BQ501" s="214"/>
      <c r="BR501" s="214"/>
      <c r="BS501" s="214"/>
      <c r="BT501" s="214"/>
      <c r="BU501" s="214"/>
      <c r="BV501" s="214"/>
      <c r="BW501" s="214"/>
      <c r="BX501" s="214"/>
      <c r="BY501" s="214"/>
      <c r="BZ501" s="214"/>
      <c r="CA501" s="214"/>
      <c r="CB501" s="214"/>
      <c r="CC501" s="214"/>
      <c r="CD501" s="214"/>
      <c r="CE501" s="214"/>
      <c r="CF501" s="214"/>
      <c r="CG501" s="214"/>
      <c r="CH501" s="214"/>
      <c r="CI501" s="214"/>
      <c r="CJ501" s="214"/>
      <c r="CK501" s="214"/>
      <c r="CL501" s="214"/>
      <c r="CM501" s="214"/>
      <c r="CN501" s="214"/>
      <c r="CO501" s="214"/>
      <c r="CP501" s="214"/>
      <c r="CQ501" s="214"/>
      <c r="CR501" s="214"/>
      <c r="CS501" s="214"/>
      <c r="CT501" s="214"/>
      <c r="CU501" s="214"/>
      <c r="CV501" s="214"/>
      <c r="CW501" s="214"/>
      <c r="CX501" s="214"/>
      <c r="CY501" s="214"/>
      <c r="CZ501" s="214"/>
      <c r="DA501" s="214"/>
      <c r="DB501" s="214"/>
      <c r="DC501" s="214"/>
      <c r="DD501" s="214"/>
      <c r="DE501" s="214"/>
      <c r="DF501" s="214"/>
      <c r="DG501" s="214"/>
      <c r="DH501" s="214"/>
      <c r="DI501" s="214"/>
      <c r="DJ501" s="214"/>
      <c r="DK501" s="214"/>
      <c r="DL501" s="214"/>
      <c r="DM501" s="214"/>
      <c r="DN501" s="214"/>
      <c r="DO501" s="214"/>
      <c r="DP501" s="214"/>
      <c r="DQ501" s="214"/>
      <c r="DR501" s="214"/>
      <c r="DS501" s="214"/>
      <c r="DT501" s="214"/>
      <c r="DU501" s="214"/>
      <c r="DV501" s="214"/>
      <c r="DW501" s="214"/>
      <c r="DX501" s="214"/>
      <c r="DY501" s="214"/>
      <c r="DZ501" s="214"/>
      <c r="EA501" s="214"/>
      <c r="EB501" s="214"/>
      <c r="EC501" s="214"/>
      <c r="ED501" s="214"/>
      <c r="EE501" s="214"/>
      <c r="EF501" s="214"/>
      <c r="EG501" s="214"/>
      <c r="EH501" s="214"/>
      <c r="EI501" s="214"/>
      <c r="EJ501" s="214"/>
      <c r="EK501" s="214"/>
      <c r="EL501" s="214"/>
      <c r="EM501" s="214"/>
      <c r="EN501" s="214"/>
      <c r="EO501" s="214"/>
      <c r="EP501" s="214"/>
      <c r="EQ501" s="214"/>
      <c r="ER501" s="214"/>
      <c r="ES501" s="214"/>
      <c r="ET501" s="214"/>
      <c r="EU501" s="214"/>
      <c r="EV501" s="214"/>
      <c r="EW501" s="214"/>
      <c r="EX501" s="214"/>
      <c r="EY501" s="214"/>
      <c r="EZ501" s="214"/>
      <c r="FA501" s="214"/>
      <c r="FB501" s="214"/>
      <c r="FC501" s="214"/>
      <c r="FD501" s="214"/>
      <c r="FE501" s="214"/>
      <c r="FF501" s="214"/>
      <c r="FG501" s="214"/>
      <c r="FH501" s="214"/>
      <c r="FI501" s="214"/>
      <c r="FJ501" s="214"/>
      <c r="FK501" s="214"/>
      <c r="FL501" s="214"/>
      <c r="FM501" s="214"/>
    </row>
    <row r="502" spans="2:169" x14ac:dyDescent="0.25">
      <c r="B502" s="214"/>
      <c r="C502" s="214"/>
      <c r="D502" s="214"/>
      <c r="E502" s="214"/>
      <c r="F502" s="214"/>
      <c r="G502" s="214"/>
      <c r="H502" s="214"/>
      <c r="I502" s="214"/>
      <c r="J502" s="214"/>
      <c r="K502" s="214"/>
      <c r="L502" s="214"/>
      <c r="M502" s="214"/>
      <c r="N502" s="214"/>
      <c r="O502" s="214"/>
      <c r="P502" s="214"/>
      <c r="Q502" s="214"/>
      <c r="R502" s="214"/>
      <c r="S502" s="214"/>
      <c r="T502" s="214"/>
      <c r="U502" s="214"/>
      <c r="V502" s="214"/>
      <c r="W502" s="214"/>
      <c r="X502" s="214"/>
      <c r="Y502" s="214"/>
      <c r="Z502" s="214"/>
      <c r="AA502" s="214"/>
      <c r="AB502" s="214"/>
      <c r="AC502" s="214"/>
      <c r="AD502" s="214"/>
      <c r="AE502" s="214"/>
      <c r="AF502" s="214"/>
      <c r="AG502" s="214"/>
      <c r="AH502" s="214"/>
      <c r="AI502" s="214"/>
      <c r="AJ502" s="214"/>
      <c r="AK502" s="214"/>
      <c r="AL502" s="214"/>
      <c r="AM502" s="214"/>
      <c r="AN502" s="214"/>
      <c r="AO502" s="214"/>
      <c r="AP502" s="214"/>
      <c r="AQ502" s="214"/>
      <c r="AR502" s="214"/>
      <c r="AS502" s="214"/>
      <c r="AT502" s="214"/>
      <c r="AU502" s="214"/>
      <c r="AV502" s="214"/>
      <c r="AW502" s="214"/>
      <c r="AX502" s="214"/>
      <c r="AY502" s="214"/>
      <c r="AZ502" s="214"/>
      <c r="BA502" s="214"/>
      <c r="BB502" s="214"/>
      <c r="BC502" s="214"/>
      <c r="BD502" s="214"/>
      <c r="BE502" s="214"/>
      <c r="BF502" s="214"/>
      <c r="BG502" s="214"/>
      <c r="BH502" s="214"/>
      <c r="BI502" s="214"/>
      <c r="BJ502" s="214"/>
      <c r="BK502" s="214"/>
      <c r="BL502" s="214"/>
      <c r="BM502" s="214"/>
      <c r="BN502" s="214"/>
      <c r="BO502" s="214"/>
      <c r="BP502" s="214"/>
      <c r="BQ502" s="214"/>
      <c r="BR502" s="214"/>
      <c r="BS502" s="214"/>
      <c r="BT502" s="214"/>
      <c r="BU502" s="214"/>
      <c r="BV502" s="214"/>
      <c r="BW502" s="214"/>
      <c r="BX502" s="214"/>
      <c r="BY502" s="214"/>
      <c r="BZ502" s="214"/>
      <c r="CA502" s="214"/>
      <c r="CB502" s="214"/>
      <c r="CC502" s="214"/>
      <c r="CD502" s="214"/>
      <c r="CE502" s="214"/>
      <c r="CF502" s="214"/>
      <c r="CG502" s="214"/>
      <c r="CH502" s="214"/>
      <c r="CI502" s="214"/>
      <c r="CJ502" s="214"/>
      <c r="CK502" s="214"/>
      <c r="CL502" s="214"/>
      <c r="CM502" s="214"/>
      <c r="CN502" s="214"/>
      <c r="CO502" s="214"/>
      <c r="CP502" s="214"/>
      <c r="CQ502" s="214"/>
      <c r="CR502" s="214"/>
      <c r="CS502" s="214"/>
      <c r="CT502" s="214"/>
      <c r="CU502" s="214"/>
      <c r="CV502" s="214"/>
      <c r="CW502" s="214"/>
      <c r="CX502" s="214"/>
      <c r="CY502" s="214"/>
      <c r="CZ502" s="214"/>
      <c r="DA502" s="214"/>
      <c r="DB502" s="214"/>
      <c r="DC502" s="214"/>
      <c r="DD502" s="214"/>
      <c r="DE502" s="214"/>
      <c r="DF502" s="214"/>
      <c r="DG502" s="214"/>
      <c r="DH502" s="214"/>
      <c r="DI502" s="214"/>
      <c r="DJ502" s="214"/>
      <c r="DK502" s="214"/>
      <c r="DL502" s="214"/>
      <c r="DM502" s="214"/>
      <c r="DN502" s="214"/>
      <c r="DO502" s="214"/>
      <c r="DP502" s="214"/>
      <c r="DQ502" s="214"/>
      <c r="DR502" s="214"/>
      <c r="DS502" s="214"/>
      <c r="DT502" s="214"/>
      <c r="DU502" s="214"/>
      <c r="DV502" s="214"/>
      <c r="DW502" s="214"/>
      <c r="DX502" s="214"/>
      <c r="DY502" s="214"/>
      <c r="DZ502" s="214"/>
      <c r="EA502" s="214"/>
      <c r="EB502" s="214"/>
      <c r="EC502" s="214"/>
      <c r="ED502" s="214"/>
      <c r="EE502" s="214"/>
      <c r="EF502" s="214"/>
      <c r="EG502" s="214"/>
      <c r="EH502" s="214"/>
      <c r="EI502" s="214"/>
      <c r="EJ502" s="214"/>
      <c r="EK502" s="214"/>
      <c r="EL502" s="214"/>
      <c r="EM502" s="214"/>
      <c r="EN502" s="214"/>
      <c r="EO502" s="214"/>
      <c r="EP502" s="214"/>
      <c r="EQ502" s="214"/>
      <c r="ER502" s="214"/>
      <c r="ES502" s="214"/>
      <c r="ET502" s="214"/>
      <c r="EU502" s="214"/>
      <c r="EV502" s="214"/>
      <c r="EW502" s="214"/>
      <c r="EX502" s="214"/>
      <c r="EY502" s="214"/>
      <c r="EZ502" s="214"/>
      <c r="FA502" s="214"/>
      <c r="FB502" s="214"/>
      <c r="FC502" s="214"/>
      <c r="FD502" s="214"/>
      <c r="FE502" s="214"/>
      <c r="FF502" s="214"/>
      <c r="FG502" s="214"/>
      <c r="FH502" s="214"/>
      <c r="FI502" s="214"/>
      <c r="FJ502" s="214"/>
      <c r="FK502" s="214"/>
      <c r="FL502" s="214"/>
      <c r="FM502" s="214"/>
    </row>
    <row r="503" spans="2:169" x14ac:dyDescent="0.25">
      <c r="B503" s="214"/>
      <c r="C503" s="214"/>
      <c r="D503" s="214"/>
      <c r="E503" s="214"/>
      <c r="F503" s="214"/>
      <c r="G503" s="214"/>
      <c r="H503" s="214"/>
      <c r="I503" s="214"/>
      <c r="J503" s="214"/>
      <c r="K503" s="214"/>
      <c r="L503" s="214"/>
      <c r="M503" s="214"/>
      <c r="N503" s="214"/>
      <c r="O503" s="214"/>
      <c r="P503" s="214"/>
      <c r="Q503" s="214"/>
      <c r="R503" s="214"/>
      <c r="S503" s="214"/>
      <c r="T503" s="214"/>
      <c r="U503" s="214"/>
      <c r="V503" s="214"/>
      <c r="W503" s="214"/>
      <c r="X503" s="214"/>
      <c r="Y503" s="214"/>
      <c r="Z503" s="214"/>
      <c r="AA503" s="214"/>
      <c r="AB503" s="214"/>
      <c r="AC503" s="214"/>
      <c r="AD503" s="214"/>
      <c r="AE503" s="214"/>
      <c r="AF503" s="214"/>
      <c r="AG503" s="214"/>
      <c r="AH503" s="214"/>
      <c r="AI503" s="214"/>
      <c r="AJ503" s="214"/>
      <c r="AK503" s="214"/>
      <c r="AL503" s="214"/>
      <c r="AM503" s="214"/>
      <c r="AN503" s="214"/>
      <c r="AO503" s="214"/>
      <c r="AP503" s="214"/>
      <c r="AQ503" s="214"/>
      <c r="AR503" s="214"/>
      <c r="AS503" s="214"/>
      <c r="AT503" s="214"/>
      <c r="AU503" s="214"/>
      <c r="AV503" s="214"/>
      <c r="AW503" s="214"/>
      <c r="AX503" s="214"/>
      <c r="AY503" s="214"/>
      <c r="AZ503" s="214"/>
      <c r="BA503" s="214"/>
      <c r="BB503" s="214"/>
      <c r="BC503" s="214"/>
      <c r="BD503" s="214"/>
      <c r="BE503" s="214"/>
      <c r="BF503" s="214"/>
      <c r="BG503" s="214"/>
      <c r="BH503" s="214"/>
      <c r="BI503" s="214"/>
      <c r="BJ503" s="214"/>
      <c r="BK503" s="214"/>
      <c r="BL503" s="214"/>
      <c r="BM503" s="214"/>
      <c r="BN503" s="214"/>
      <c r="BO503" s="214"/>
      <c r="BP503" s="214"/>
      <c r="BQ503" s="214"/>
      <c r="BR503" s="214"/>
      <c r="BS503" s="214"/>
      <c r="BT503" s="214"/>
      <c r="BU503" s="214"/>
      <c r="BV503" s="214"/>
      <c r="BW503" s="214"/>
      <c r="BX503" s="214"/>
      <c r="BY503" s="214"/>
      <c r="BZ503" s="214"/>
      <c r="CA503" s="214"/>
      <c r="CB503" s="214"/>
      <c r="CC503" s="214"/>
      <c r="CD503" s="214"/>
      <c r="CE503" s="214"/>
      <c r="CF503" s="214"/>
      <c r="CG503" s="214"/>
      <c r="CH503" s="214"/>
      <c r="CI503" s="214"/>
      <c r="CJ503" s="214"/>
      <c r="CK503" s="214"/>
      <c r="CL503" s="214"/>
      <c r="CM503" s="214"/>
      <c r="CN503" s="214"/>
      <c r="CO503" s="214"/>
      <c r="CP503" s="214"/>
      <c r="CQ503" s="214"/>
      <c r="CR503" s="214"/>
      <c r="CS503" s="214"/>
      <c r="CT503" s="214"/>
      <c r="CU503" s="214"/>
      <c r="CV503" s="214"/>
      <c r="CW503" s="214"/>
      <c r="CX503" s="214"/>
      <c r="CY503" s="214"/>
      <c r="CZ503" s="214"/>
      <c r="DA503" s="214"/>
      <c r="DB503" s="214"/>
      <c r="DC503" s="214"/>
      <c r="DD503" s="214"/>
      <c r="DE503" s="214"/>
      <c r="DF503" s="214"/>
      <c r="DG503" s="214"/>
      <c r="DH503" s="214"/>
      <c r="DI503" s="214"/>
      <c r="DJ503" s="214"/>
      <c r="DK503" s="214"/>
      <c r="DL503" s="214"/>
      <c r="DM503" s="214"/>
      <c r="DN503" s="214"/>
      <c r="DO503" s="214"/>
      <c r="DP503" s="214"/>
      <c r="DQ503" s="214"/>
      <c r="DR503" s="214"/>
      <c r="DS503" s="214"/>
      <c r="DT503" s="214"/>
      <c r="DU503" s="214"/>
      <c r="DV503" s="214"/>
      <c r="DW503" s="214"/>
      <c r="DX503" s="214"/>
      <c r="DY503" s="214"/>
      <c r="DZ503" s="214"/>
      <c r="EA503" s="214"/>
      <c r="EB503" s="214"/>
      <c r="EC503" s="214"/>
      <c r="ED503" s="214"/>
      <c r="EE503" s="214"/>
      <c r="EF503" s="214"/>
      <c r="EG503" s="214"/>
      <c r="EH503" s="214"/>
      <c r="EI503" s="214"/>
      <c r="EJ503" s="214"/>
      <c r="EK503" s="214"/>
      <c r="EL503" s="214"/>
      <c r="EM503" s="214"/>
      <c r="EN503" s="214"/>
      <c r="EO503" s="214"/>
      <c r="EP503" s="214"/>
      <c r="EQ503" s="214"/>
      <c r="ER503" s="214"/>
      <c r="ES503" s="214"/>
      <c r="ET503" s="214"/>
      <c r="EU503" s="214"/>
      <c r="EV503" s="214"/>
      <c r="EW503" s="214"/>
      <c r="EX503" s="214"/>
      <c r="EY503" s="214"/>
      <c r="EZ503" s="214"/>
      <c r="FA503" s="214"/>
      <c r="FB503" s="214"/>
      <c r="FC503" s="214"/>
      <c r="FD503" s="214"/>
      <c r="FE503" s="214"/>
      <c r="FF503" s="214"/>
      <c r="FG503" s="214"/>
      <c r="FH503" s="214"/>
      <c r="FI503" s="214"/>
      <c r="FJ503" s="214"/>
      <c r="FK503" s="214"/>
      <c r="FL503" s="214"/>
      <c r="FM503" s="214"/>
    </row>
    <row r="504" spans="2:169" x14ac:dyDescent="0.25">
      <c r="B504" s="214"/>
      <c r="C504" s="214"/>
      <c r="D504" s="214"/>
      <c r="E504" s="214"/>
      <c r="F504" s="214"/>
      <c r="G504" s="214"/>
      <c r="H504" s="214"/>
      <c r="I504" s="214"/>
      <c r="J504" s="214"/>
      <c r="K504" s="214"/>
      <c r="L504" s="214"/>
      <c r="M504" s="214"/>
      <c r="N504" s="214"/>
      <c r="O504" s="214"/>
      <c r="P504" s="214"/>
      <c r="Q504" s="214"/>
      <c r="R504" s="214"/>
      <c r="S504" s="214"/>
      <c r="T504" s="214"/>
      <c r="U504" s="214"/>
      <c r="V504" s="214"/>
      <c r="W504" s="214"/>
      <c r="X504" s="214"/>
      <c r="Y504" s="214"/>
      <c r="Z504" s="214"/>
      <c r="AA504" s="214"/>
      <c r="AB504" s="214"/>
      <c r="AC504" s="214"/>
      <c r="AD504" s="214"/>
      <c r="AE504" s="214"/>
      <c r="AF504" s="214"/>
      <c r="AG504" s="214"/>
      <c r="AH504" s="214"/>
      <c r="AI504" s="214"/>
      <c r="AJ504" s="214"/>
      <c r="AK504" s="214"/>
      <c r="AL504" s="214"/>
      <c r="AM504" s="214"/>
      <c r="AN504" s="214"/>
      <c r="AO504" s="214"/>
      <c r="AP504" s="214"/>
      <c r="AQ504" s="214"/>
      <c r="AR504" s="214"/>
      <c r="AS504" s="214"/>
      <c r="AT504" s="214"/>
      <c r="AU504" s="214"/>
      <c r="AV504" s="214"/>
      <c r="AW504" s="214"/>
      <c r="AX504" s="214"/>
      <c r="AY504" s="214"/>
      <c r="AZ504" s="214"/>
      <c r="BA504" s="214"/>
      <c r="BB504" s="214"/>
      <c r="BC504" s="214"/>
      <c r="BD504" s="214"/>
      <c r="BE504" s="214"/>
      <c r="BF504" s="214"/>
      <c r="BG504" s="214"/>
      <c r="BH504" s="214"/>
      <c r="BI504" s="214"/>
      <c r="BJ504" s="214"/>
      <c r="BK504" s="214"/>
      <c r="BL504" s="214"/>
      <c r="BM504" s="214"/>
      <c r="BN504" s="214"/>
      <c r="BO504" s="214"/>
      <c r="BP504" s="214"/>
      <c r="BQ504" s="214"/>
      <c r="BR504" s="214"/>
      <c r="BS504" s="214"/>
      <c r="BT504" s="214"/>
      <c r="BU504" s="214"/>
      <c r="BV504" s="214"/>
      <c r="BW504" s="214"/>
      <c r="BX504" s="214"/>
      <c r="BY504" s="214"/>
      <c r="BZ504" s="214"/>
      <c r="CA504" s="214"/>
      <c r="CB504" s="214"/>
      <c r="CC504" s="214"/>
      <c r="CD504" s="214"/>
      <c r="CE504" s="214"/>
      <c r="CF504" s="214"/>
      <c r="CG504" s="214"/>
      <c r="CH504" s="214"/>
      <c r="CI504" s="214"/>
      <c r="CJ504" s="214"/>
      <c r="CK504" s="214"/>
      <c r="CL504" s="214"/>
      <c r="CM504" s="214"/>
      <c r="CN504" s="214"/>
      <c r="CO504" s="214"/>
      <c r="CP504" s="214"/>
      <c r="CQ504" s="214"/>
      <c r="CR504" s="214"/>
      <c r="CS504" s="214"/>
      <c r="CT504" s="214"/>
      <c r="CU504" s="214"/>
      <c r="CV504" s="214"/>
      <c r="CW504" s="214"/>
      <c r="CX504" s="214"/>
      <c r="CY504" s="214"/>
      <c r="CZ504" s="214"/>
      <c r="DA504" s="214"/>
      <c r="DB504" s="214"/>
      <c r="DC504" s="214"/>
      <c r="DD504" s="214"/>
      <c r="DE504" s="214"/>
      <c r="DF504" s="214"/>
      <c r="DG504" s="214"/>
      <c r="DH504" s="214"/>
      <c r="DI504" s="214"/>
      <c r="DJ504" s="214"/>
      <c r="DK504" s="214"/>
      <c r="DL504" s="214"/>
      <c r="DM504" s="214"/>
      <c r="DN504" s="214"/>
      <c r="DO504" s="214"/>
      <c r="DP504" s="214"/>
      <c r="DQ504" s="214"/>
      <c r="DR504" s="214"/>
      <c r="DS504" s="214"/>
      <c r="DT504" s="214"/>
      <c r="DU504" s="214"/>
      <c r="DV504" s="214"/>
      <c r="DW504" s="214"/>
      <c r="DX504" s="214"/>
      <c r="DY504" s="214"/>
      <c r="DZ504" s="214"/>
      <c r="EA504" s="214"/>
      <c r="EB504" s="214"/>
      <c r="EC504" s="214"/>
      <c r="ED504" s="214"/>
      <c r="EE504" s="214"/>
      <c r="EF504" s="214"/>
      <c r="EG504" s="214"/>
      <c r="EH504" s="214"/>
      <c r="EI504" s="214"/>
      <c r="EJ504" s="214"/>
      <c r="EK504" s="214"/>
      <c r="EL504" s="214"/>
      <c r="EM504" s="214"/>
      <c r="EN504" s="214"/>
      <c r="EO504" s="214"/>
      <c r="EP504" s="214"/>
      <c r="EQ504" s="214"/>
      <c r="ER504" s="214"/>
      <c r="ES504" s="214"/>
      <c r="ET504" s="214"/>
      <c r="EU504" s="214"/>
      <c r="EV504" s="214"/>
      <c r="EW504" s="214"/>
      <c r="EX504" s="214"/>
      <c r="EY504" s="214"/>
      <c r="EZ504" s="214"/>
      <c r="FA504" s="214"/>
      <c r="FB504" s="214"/>
      <c r="FC504" s="214"/>
      <c r="FD504" s="214"/>
      <c r="FE504" s="214"/>
      <c r="FF504" s="214"/>
      <c r="FG504" s="214"/>
      <c r="FH504" s="214"/>
      <c r="FI504" s="214"/>
      <c r="FJ504" s="214"/>
      <c r="FK504" s="214"/>
      <c r="FL504" s="214"/>
      <c r="FM504" s="214"/>
    </row>
    <row r="505" spans="2:169" x14ac:dyDescent="0.25">
      <c r="B505" s="214"/>
      <c r="C505" s="214"/>
      <c r="D505" s="214"/>
      <c r="E505" s="214"/>
      <c r="F505" s="214"/>
      <c r="G505" s="214"/>
      <c r="H505" s="214"/>
      <c r="I505" s="214"/>
      <c r="J505" s="214"/>
      <c r="K505" s="214"/>
      <c r="L505" s="214"/>
      <c r="M505" s="214"/>
      <c r="N505" s="214"/>
      <c r="O505" s="214"/>
      <c r="P505" s="214"/>
      <c r="Q505" s="214"/>
      <c r="R505" s="214"/>
      <c r="S505" s="214"/>
      <c r="T505" s="214"/>
      <c r="U505" s="214"/>
      <c r="V505" s="214"/>
      <c r="W505" s="214"/>
      <c r="X505" s="214"/>
      <c r="Y505" s="214"/>
      <c r="Z505" s="214"/>
      <c r="AA505" s="214"/>
      <c r="AB505" s="214"/>
      <c r="AC505" s="214"/>
      <c r="AD505" s="214"/>
      <c r="AE505" s="214"/>
      <c r="AF505" s="214"/>
      <c r="AG505" s="214"/>
      <c r="AH505" s="214"/>
      <c r="AI505" s="214"/>
      <c r="AJ505" s="214"/>
      <c r="AK505" s="214"/>
      <c r="AL505" s="214"/>
      <c r="AM505" s="214"/>
      <c r="AN505" s="214"/>
      <c r="AO505" s="214"/>
      <c r="AP505" s="214"/>
      <c r="AQ505" s="214"/>
      <c r="AR505" s="214"/>
      <c r="AS505" s="214"/>
      <c r="AT505" s="214"/>
      <c r="AU505" s="214"/>
      <c r="AV505" s="214"/>
      <c r="AW505" s="214"/>
      <c r="AX505" s="214"/>
      <c r="AY505" s="214"/>
      <c r="AZ505" s="214"/>
      <c r="BA505" s="214"/>
      <c r="BB505" s="214"/>
      <c r="BC505" s="214"/>
      <c r="BD505" s="214"/>
      <c r="BE505" s="214"/>
      <c r="BF505" s="214"/>
      <c r="BG505" s="214"/>
      <c r="BH505" s="214"/>
      <c r="BI505" s="214"/>
      <c r="BJ505" s="214"/>
      <c r="BK505" s="214"/>
      <c r="BL505" s="214"/>
      <c r="BM505" s="214"/>
      <c r="BN505" s="214"/>
      <c r="BO505" s="214"/>
      <c r="BP505" s="214"/>
      <c r="BQ505" s="214"/>
      <c r="BR505" s="214"/>
      <c r="BS505" s="214"/>
      <c r="BT505" s="214"/>
      <c r="BU505" s="214"/>
      <c r="BV505" s="214"/>
      <c r="BW505" s="214"/>
      <c r="BX505" s="214"/>
      <c r="BY505" s="214"/>
      <c r="BZ505" s="214"/>
      <c r="CA505" s="214"/>
      <c r="CB505" s="214"/>
      <c r="CC505" s="214"/>
      <c r="CD505" s="214"/>
      <c r="CE505" s="214"/>
      <c r="CF505" s="214"/>
      <c r="CG505" s="214"/>
      <c r="CH505" s="214"/>
      <c r="CI505" s="214"/>
      <c r="CJ505" s="214"/>
      <c r="CK505" s="214"/>
      <c r="CL505" s="214"/>
      <c r="CM505" s="214"/>
      <c r="CN505" s="214"/>
      <c r="CO505" s="214"/>
      <c r="CP505" s="214"/>
      <c r="CQ505" s="214"/>
      <c r="CR505" s="214"/>
      <c r="CS505" s="214"/>
      <c r="CT505" s="214"/>
      <c r="CU505" s="214"/>
      <c r="CV505" s="214"/>
      <c r="CW505" s="214"/>
      <c r="CX505" s="214"/>
      <c r="CY505" s="214"/>
      <c r="CZ505" s="214"/>
      <c r="DA505" s="214"/>
      <c r="DB505" s="214"/>
      <c r="DC505" s="214"/>
      <c r="DD505" s="214"/>
      <c r="DE505" s="214"/>
      <c r="DF505" s="214"/>
      <c r="DG505" s="214"/>
      <c r="DH505" s="214"/>
      <c r="DI505" s="214"/>
      <c r="DJ505" s="214"/>
      <c r="DK505" s="214"/>
      <c r="DL505" s="214"/>
      <c r="DM505" s="214"/>
      <c r="DN505" s="214"/>
      <c r="DO505" s="214"/>
      <c r="DP505" s="214"/>
      <c r="DQ505" s="214"/>
      <c r="DR505" s="214"/>
      <c r="DS505" s="214"/>
      <c r="DT505" s="214"/>
      <c r="DU505" s="214"/>
      <c r="DV505" s="214"/>
      <c r="DW505" s="214"/>
      <c r="DX505" s="214"/>
      <c r="DY505" s="214"/>
      <c r="DZ505" s="214"/>
      <c r="EA505" s="214"/>
      <c r="EB505" s="214"/>
      <c r="EC505" s="214"/>
      <c r="ED505" s="214"/>
      <c r="EE505" s="214"/>
      <c r="EF505" s="214"/>
      <c r="EG505" s="214"/>
      <c r="EH505" s="214"/>
      <c r="EI505" s="214"/>
      <c r="EJ505" s="214"/>
      <c r="EK505" s="214"/>
      <c r="EL505" s="214"/>
      <c r="EM505" s="214"/>
      <c r="EN505" s="214"/>
      <c r="EO505" s="214"/>
      <c r="EP505" s="214"/>
      <c r="EQ505" s="214"/>
      <c r="ER505" s="214"/>
      <c r="ES505" s="214"/>
      <c r="ET505" s="214"/>
      <c r="EU505" s="214"/>
      <c r="EV505" s="214"/>
      <c r="EW505" s="214"/>
      <c r="EX505" s="214"/>
      <c r="EY505" s="214"/>
      <c r="EZ505" s="214"/>
      <c r="FA505" s="214"/>
      <c r="FB505" s="214"/>
      <c r="FC505" s="214"/>
      <c r="FD505" s="214"/>
      <c r="FE505" s="214"/>
      <c r="FF505" s="214"/>
      <c r="FG505" s="214"/>
      <c r="FH505" s="214"/>
      <c r="FI505" s="214"/>
      <c r="FJ505" s="214"/>
      <c r="FK505" s="214"/>
      <c r="FL505" s="214"/>
      <c r="FM505" s="214"/>
    </row>
    <row r="506" spans="2:169" x14ac:dyDescent="0.25">
      <c r="B506" s="214"/>
      <c r="C506" s="214"/>
      <c r="D506" s="214"/>
      <c r="E506" s="214"/>
      <c r="F506" s="214"/>
      <c r="G506" s="214"/>
      <c r="H506" s="214"/>
      <c r="I506" s="214"/>
      <c r="J506" s="214"/>
      <c r="K506" s="214"/>
      <c r="L506" s="214"/>
      <c r="M506" s="214"/>
      <c r="N506" s="214"/>
      <c r="O506" s="214"/>
      <c r="P506" s="214"/>
      <c r="Q506" s="214"/>
      <c r="R506" s="214"/>
      <c r="S506" s="214"/>
      <c r="T506" s="214"/>
      <c r="U506" s="214"/>
      <c r="V506" s="214"/>
      <c r="W506" s="214"/>
      <c r="X506" s="214"/>
      <c r="Y506" s="214"/>
      <c r="Z506" s="214"/>
      <c r="AA506" s="214"/>
      <c r="AB506" s="214"/>
      <c r="AC506" s="214"/>
      <c r="AD506" s="214"/>
      <c r="AE506" s="214"/>
      <c r="AF506" s="214"/>
      <c r="AG506" s="214"/>
      <c r="AH506" s="214"/>
      <c r="AI506" s="214"/>
      <c r="AJ506" s="214"/>
      <c r="AK506" s="214"/>
      <c r="AL506" s="214"/>
      <c r="AM506" s="214"/>
      <c r="AN506" s="214"/>
      <c r="AO506" s="214"/>
      <c r="AP506" s="214"/>
      <c r="AQ506" s="214"/>
      <c r="AR506" s="214"/>
      <c r="AS506" s="214"/>
      <c r="AT506" s="214"/>
      <c r="AU506" s="214"/>
      <c r="AV506" s="214"/>
      <c r="AW506" s="214"/>
      <c r="AX506" s="214"/>
      <c r="AY506" s="214"/>
      <c r="AZ506" s="214"/>
      <c r="BA506" s="214"/>
      <c r="BB506" s="214"/>
      <c r="BC506" s="214"/>
      <c r="BD506" s="214"/>
      <c r="BE506" s="214"/>
      <c r="BF506" s="214"/>
      <c r="BG506" s="214"/>
      <c r="BH506" s="214"/>
      <c r="BI506" s="214"/>
      <c r="BJ506" s="214"/>
      <c r="BK506" s="214"/>
      <c r="BL506" s="214"/>
      <c r="BM506" s="214"/>
      <c r="BN506" s="214"/>
      <c r="BO506" s="214"/>
      <c r="BP506" s="214"/>
      <c r="BQ506" s="214"/>
      <c r="BR506" s="214"/>
      <c r="BS506" s="214"/>
      <c r="BT506" s="214"/>
      <c r="BU506" s="214"/>
      <c r="BV506" s="214"/>
      <c r="BW506" s="214"/>
      <c r="BX506" s="214"/>
      <c r="BY506" s="214"/>
      <c r="BZ506" s="214"/>
      <c r="CA506" s="214"/>
      <c r="CB506" s="214"/>
      <c r="CC506" s="214"/>
      <c r="CD506" s="214"/>
      <c r="CE506" s="214"/>
      <c r="CF506" s="214"/>
      <c r="CG506" s="214"/>
      <c r="CH506" s="214"/>
      <c r="CI506" s="214"/>
      <c r="CJ506" s="214"/>
      <c r="CK506" s="214"/>
      <c r="CL506" s="214"/>
      <c r="CM506" s="214"/>
      <c r="CN506" s="214"/>
      <c r="CO506" s="214"/>
      <c r="CP506" s="214"/>
      <c r="CQ506" s="214"/>
      <c r="CR506" s="214"/>
      <c r="CS506" s="214"/>
      <c r="CT506" s="214"/>
      <c r="CU506" s="214"/>
      <c r="CV506" s="214"/>
      <c r="CW506" s="214"/>
      <c r="CX506" s="214"/>
      <c r="CY506" s="214"/>
      <c r="CZ506" s="214"/>
      <c r="DA506" s="214"/>
      <c r="DB506" s="214"/>
      <c r="DC506" s="214"/>
      <c r="DD506" s="214"/>
      <c r="DE506" s="214"/>
      <c r="DF506" s="214"/>
      <c r="DG506" s="214"/>
      <c r="DH506" s="214"/>
      <c r="DI506" s="214"/>
      <c r="DJ506" s="214"/>
      <c r="DK506" s="214"/>
      <c r="DL506" s="214"/>
      <c r="DM506" s="214"/>
      <c r="DN506" s="214"/>
      <c r="DO506" s="214"/>
      <c r="DP506" s="214"/>
      <c r="DQ506" s="214"/>
      <c r="DR506" s="214"/>
      <c r="DS506" s="214"/>
      <c r="DT506" s="214"/>
      <c r="DU506" s="214"/>
      <c r="DV506" s="214"/>
      <c r="DW506" s="214"/>
      <c r="DX506" s="214"/>
      <c r="DY506" s="214"/>
      <c r="DZ506" s="214"/>
      <c r="EA506" s="214"/>
      <c r="EB506" s="214"/>
      <c r="EC506" s="214"/>
      <c r="ED506" s="214"/>
      <c r="EE506" s="214"/>
      <c r="EF506" s="214"/>
      <c r="EG506" s="214"/>
      <c r="EH506" s="214"/>
      <c r="EI506" s="214"/>
      <c r="EJ506" s="214"/>
      <c r="EK506" s="214"/>
      <c r="EL506" s="214"/>
      <c r="EM506" s="214"/>
      <c r="EN506" s="214"/>
      <c r="EO506" s="214"/>
      <c r="EP506" s="214"/>
      <c r="EQ506" s="214"/>
      <c r="ER506" s="214"/>
      <c r="ES506" s="214"/>
      <c r="ET506" s="214"/>
      <c r="EU506" s="214"/>
      <c r="EV506" s="214"/>
      <c r="EW506" s="214"/>
      <c r="EX506" s="214"/>
      <c r="EY506" s="214"/>
      <c r="EZ506" s="214"/>
      <c r="FA506" s="214"/>
      <c r="FB506" s="214"/>
      <c r="FC506" s="214"/>
      <c r="FD506" s="214"/>
      <c r="FE506" s="214"/>
      <c r="FF506" s="214"/>
      <c r="FG506" s="214"/>
      <c r="FH506" s="214"/>
      <c r="FI506" s="214"/>
      <c r="FJ506" s="214"/>
      <c r="FK506" s="214"/>
      <c r="FL506" s="214"/>
      <c r="FM506" s="214"/>
    </row>
    <row r="507" spans="2:169" x14ac:dyDescent="0.25">
      <c r="B507" s="214"/>
      <c r="C507" s="214"/>
      <c r="D507" s="214"/>
      <c r="E507" s="214"/>
      <c r="F507" s="214"/>
      <c r="G507" s="214"/>
      <c r="H507" s="214"/>
      <c r="I507" s="214"/>
      <c r="J507" s="214"/>
      <c r="K507" s="214"/>
      <c r="L507" s="214"/>
      <c r="M507" s="214"/>
      <c r="N507" s="214"/>
      <c r="O507" s="214"/>
      <c r="P507" s="214"/>
      <c r="Q507" s="214"/>
      <c r="R507" s="214"/>
      <c r="S507" s="214"/>
      <c r="T507" s="214"/>
      <c r="U507" s="214"/>
      <c r="V507" s="214"/>
      <c r="W507" s="214"/>
      <c r="X507" s="214"/>
      <c r="Y507" s="214"/>
      <c r="Z507" s="214"/>
      <c r="AA507" s="214"/>
      <c r="AB507" s="214"/>
      <c r="AC507" s="214"/>
      <c r="AD507" s="214"/>
      <c r="AE507" s="214"/>
      <c r="AF507" s="214"/>
      <c r="AG507" s="214"/>
      <c r="AH507" s="214"/>
      <c r="AI507" s="214"/>
      <c r="AJ507" s="214"/>
      <c r="AK507" s="214"/>
      <c r="AL507" s="214"/>
      <c r="AM507" s="214"/>
      <c r="AN507" s="214"/>
      <c r="AO507" s="214"/>
      <c r="AP507" s="214"/>
      <c r="AQ507" s="214"/>
      <c r="AR507" s="214"/>
      <c r="AS507" s="214"/>
      <c r="AT507" s="214"/>
      <c r="AU507" s="214"/>
      <c r="AV507" s="214"/>
      <c r="AW507" s="214"/>
      <c r="AX507" s="214"/>
      <c r="AY507" s="214"/>
      <c r="AZ507" s="214"/>
      <c r="BA507" s="214"/>
      <c r="BB507" s="214"/>
      <c r="BC507" s="214"/>
      <c r="BD507" s="214"/>
      <c r="BE507" s="214"/>
      <c r="BF507" s="214"/>
      <c r="BG507" s="214"/>
      <c r="BH507" s="214"/>
      <c r="BI507" s="214"/>
      <c r="BJ507" s="214"/>
      <c r="BK507" s="214"/>
      <c r="BL507" s="214"/>
      <c r="BM507" s="214"/>
      <c r="BN507" s="214"/>
      <c r="BO507" s="214"/>
      <c r="BP507" s="214"/>
      <c r="BQ507" s="214"/>
      <c r="BR507" s="214"/>
      <c r="BS507" s="214"/>
      <c r="BT507" s="214"/>
      <c r="BU507" s="214"/>
      <c r="BV507" s="214"/>
      <c r="BW507" s="214"/>
      <c r="BX507" s="214"/>
      <c r="BY507" s="214"/>
      <c r="BZ507" s="214"/>
      <c r="CA507" s="214"/>
      <c r="CB507" s="214"/>
      <c r="CC507" s="214"/>
      <c r="CD507" s="214"/>
      <c r="CE507" s="214"/>
      <c r="CF507" s="214"/>
      <c r="CG507" s="214"/>
      <c r="CH507" s="214"/>
      <c r="CI507" s="214"/>
      <c r="CJ507" s="214"/>
      <c r="CK507" s="214"/>
      <c r="CL507" s="214"/>
      <c r="CM507" s="214"/>
      <c r="CN507" s="214"/>
      <c r="CO507" s="214"/>
      <c r="CP507" s="214"/>
      <c r="CQ507" s="214"/>
      <c r="CR507" s="214"/>
      <c r="CS507" s="214"/>
      <c r="CT507" s="214"/>
      <c r="CU507" s="214"/>
      <c r="CV507" s="214"/>
      <c r="CW507" s="214"/>
      <c r="CX507" s="214"/>
      <c r="CY507" s="214"/>
      <c r="CZ507" s="214"/>
      <c r="DA507" s="214"/>
      <c r="DB507" s="214"/>
      <c r="DC507" s="214"/>
      <c r="DD507" s="214"/>
      <c r="DE507" s="214"/>
      <c r="DF507" s="214"/>
      <c r="DG507" s="214"/>
      <c r="DH507" s="214"/>
      <c r="DI507" s="214"/>
      <c r="DJ507" s="214"/>
      <c r="DK507" s="214"/>
      <c r="DL507" s="214"/>
      <c r="DM507" s="214"/>
      <c r="DN507" s="214"/>
      <c r="DO507" s="214"/>
      <c r="DP507" s="214"/>
      <c r="DQ507" s="214"/>
      <c r="DR507" s="214"/>
      <c r="DS507" s="214"/>
      <c r="DT507" s="214"/>
      <c r="DU507" s="214"/>
      <c r="DV507" s="214"/>
      <c r="DW507" s="214"/>
      <c r="DX507" s="214"/>
      <c r="DY507" s="214"/>
      <c r="DZ507" s="214"/>
      <c r="EA507" s="214"/>
      <c r="EB507" s="214"/>
      <c r="EC507" s="214"/>
      <c r="ED507" s="214"/>
      <c r="EE507" s="214"/>
      <c r="EF507" s="214"/>
      <c r="EG507" s="214"/>
      <c r="EH507" s="214"/>
      <c r="EI507" s="214"/>
      <c r="EJ507" s="214"/>
      <c r="EK507" s="214"/>
      <c r="EL507" s="214"/>
      <c r="EM507" s="214"/>
      <c r="EN507" s="214"/>
      <c r="EO507" s="214"/>
      <c r="EP507" s="214"/>
      <c r="EQ507" s="214"/>
      <c r="ER507" s="214"/>
      <c r="ES507" s="214"/>
      <c r="ET507" s="214"/>
      <c r="EU507" s="214"/>
      <c r="EV507" s="214"/>
      <c r="EW507" s="214"/>
      <c r="EX507" s="214"/>
      <c r="EY507" s="214"/>
      <c r="EZ507" s="214"/>
      <c r="FA507" s="214"/>
      <c r="FB507" s="214"/>
      <c r="FC507" s="214"/>
      <c r="FD507" s="214"/>
      <c r="FE507" s="214"/>
      <c r="FF507" s="214"/>
      <c r="FG507" s="214"/>
      <c r="FH507" s="214"/>
      <c r="FI507" s="214"/>
      <c r="FJ507" s="214"/>
      <c r="FK507" s="214"/>
      <c r="FL507" s="214"/>
      <c r="FM507" s="214"/>
    </row>
    <row r="508" spans="2:169" x14ac:dyDescent="0.25">
      <c r="B508" s="214"/>
      <c r="C508" s="214"/>
      <c r="D508" s="214"/>
      <c r="E508" s="214"/>
      <c r="F508" s="214"/>
      <c r="G508" s="214"/>
      <c r="H508" s="214"/>
      <c r="I508" s="214"/>
      <c r="J508" s="214"/>
      <c r="K508" s="214"/>
      <c r="L508" s="214"/>
      <c r="M508" s="214"/>
      <c r="N508" s="214"/>
      <c r="O508" s="214"/>
      <c r="P508" s="214"/>
      <c r="Q508" s="214"/>
      <c r="R508" s="214"/>
      <c r="S508" s="214"/>
      <c r="T508" s="214"/>
      <c r="U508" s="214"/>
      <c r="V508" s="214"/>
      <c r="W508" s="214"/>
      <c r="X508" s="214"/>
      <c r="Y508" s="214"/>
      <c r="Z508" s="214"/>
      <c r="AA508" s="214"/>
      <c r="AB508" s="214"/>
      <c r="AC508" s="214"/>
      <c r="AD508" s="214"/>
      <c r="AE508" s="214"/>
      <c r="AF508" s="214"/>
      <c r="AG508" s="214"/>
      <c r="AH508" s="214"/>
      <c r="AI508" s="214"/>
      <c r="AJ508" s="214"/>
      <c r="AK508" s="214"/>
      <c r="AL508" s="214"/>
      <c r="AM508" s="214"/>
      <c r="AN508" s="214"/>
      <c r="AO508" s="214"/>
      <c r="AP508" s="214"/>
      <c r="AQ508" s="214"/>
      <c r="AR508" s="214"/>
      <c r="AS508" s="214"/>
      <c r="AT508" s="214"/>
      <c r="AU508" s="214"/>
      <c r="AV508" s="214"/>
      <c r="AW508" s="214"/>
      <c r="AX508" s="214"/>
      <c r="AY508" s="214"/>
      <c r="AZ508" s="214"/>
      <c r="BA508" s="214"/>
      <c r="BB508" s="214"/>
      <c r="BC508" s="214"/>
      <c r="BD508" s="214"/>
      <c r="BE508" s="214"/>
      <c r="BF508" s="214"/>
      <c r="BG508" s="214"/>
      <c r="BH508" s="214"/>
      <c r="BI508" s="214"/>
      <c r="BJ508" s="214"/>
      <c r="BK508" s="214"/>
      <c r="BL508" s="214"/>
      <c r="BM508" s="214"/>
      <c r="BN508" s="214"/>
      <c r="BO508" s="214"/>
      <c r="BP508" s="214"/>
      <c r="BQ508" s="214"/>
      <c r="BR508" s="214"/>
      <c r="BS508" s="214"/>
      <c r="BT508" s="214"/>
      <c r="BU508" s="214"/>
      <c r="BV508" s="214"/>
      <c r="BW508" s="214"/>
      <c r="BX508" s="214"/>
      <c r="BY508" s="214"/>
      <c r="BZ508" s="214"/>
      <c r="CA508" s="214"/>
      <c r="CB508" s="214"/>
      <c r="CC508" s="214"/>
      <c r="CD508" s="214"/>
      <c r="CE508" s="214"/>
      <c r="CF508" s="214"/>
      <c r="CG508" s="214"/>
      <c r="CH508" s="214"/>
      <c r="CI508" s="214"/>
      <c r="CJ508" s="214"/>
      <c r="CK508" s="214"/>
      <c r="CL508" s="214"/>
      <c r="CM508" s="214"/>
      <c r="CN508" s="214"/>
      <c r="CO508" s="214"/>
      <c r="CP508" s="214"/>
      <c r="CQ508" s="214"/>
      <c r="CR508" s="214"/>
      <c r="CS508" s="214"/>
      <c r="CT508" s="214"/>
      <c r="CU508" s="214"/>
      <c r="CV508" s="214"/>
      <c r="CW508" s="214"/>
      <c r="CX508" s="214"/>
      <c r="CY508" s="214"/>
      <c r="CZ508" s="214"/>
      <c r="DA508" s="214"/>
      <c r="DB508" s="214"/>
      <c r="DC508" s="214"/>
      <c r="DD508" s="214"/>
      <c r="DE508" s="214"/>
      <c r="DF508" s="214"/>
      <c r="DG508" s="214"/>
      <c r="DH508" s="214"/>
      <c r="DI508" s="214"/>
      <c r="DJ508" s="214"/>
      <c r="DK508" s="214"/>
      <c r="DL508" s="214"/>
      <c r="DM508" s="214"/>
      <c r="DN508" s="214"/>
      <c r="DO508" s="214"/>
      <c r="DP508" s="214"/>
      <c r="DQ508" s="214"/>
      <c r="DR508" s="214"/>
      <c r="DS508" s="214"/>
      <c r="DT508" s="214"/>
      <c r="DU508" s="214"/>
      <c r="DV508" s="214"/>
      <c r="DW508" s="214"/>
      <c r="DX508" s="214"/>
      <c r="DY508" s="214"/>
      <c r="DZ508" s="214"/>
      <c r="EA508" s="214"/>
      <c r="EB508" s="214"/>
      <c r="EC508" s="214"/>
      <c r="ED508" s="214"/>
      <c r="EE508" s="214"/>
      <c r="EF508" s="214"/>
      <c r="EG508" s="214"/>
      <c r="EH508" s="214"/>
      <c r="EI508" s="214"/>
      <c r="EJ508" s="214"/>
      <c r="EK508" s="214"/>
      <c r="EL508" s="214"/>
      <c r="EM508" s="214"/>
      <c r="EN508" s="214"/>
      <c r="EO508" s="214"/>
      <c r="EP508" s="214"/>
      <c r="EQ508" s="214"/>
      <c r="ER508" s="214"/>
      <c r="ES508" s="214"/>
      <c r="ET508" s="214"/>
      <c r="EU508" s="214"/>
      <c r="EV508" s="214"/>
      <c r="EW508" s="214"/>
      <c r="EX508" s="214"/>
      <c r="EY508" s="214"/>
      <c r="EZ508" s="214"/>
      <c r="FA508" s="214"/>
      <c r="FB508" s="214"/>
      <c r="FC508" s="214"/>
      <c r="FD508" s="214"/>
      <c r="FE508" s="214"/>
      <c r="FF508" s="214"/>
      <c r="FG508" s="214"/>
      <c r="FH508" s="214"/>
      <c r="FI508" s="214"/>
      <c r="FJ508" s="214"/>
      <c r="FK508" s="214"/>
      <c r="FL508" s="214"/>
      <c r="FM508" s="214"/>
    </row>
    <row r="509" spans="2:169" x14ac:dyDescent="0.25">
      <c r="B509" s="214"/>
      <c r="C509" s="214"/>
      <c r="D509" s="214"/>
      <c r="E509" s="214"/>
      <c r="F509" s="214"/>
      <c r="G509" s="214"/>
      <c r="H509" s="214"/>
      <c r="I509" s="214"/>
      <c r="J509" s="214"/>
      <c r="K509" s="214"/>
      <c r="L509" s="214"/>
      <c r="M509" s="214"/>
      <c r="N509" s="214"/>
      <c r="O509" s="214"/>
      <c r="P509" s="214"/>
      <c r="Q509" s="214"/>
      <c r="R509" s="214"/>
      <c r="S509" s="214"/>
      <c r="T509" s="214"/>
      <c r="U509" s="214"/>
      <c r="V509" s="214"/>
      <c r="W509" s="214"/>
      <c r="X509" s="214"/>
      <c r="Y509" s="214"/>
      <c r="Z509" s="214"/>
      <c r="AA509" s="214"/>
      <c r="AB509" s="214"/>
      <c r="AC509" s="214"/>
      <c r="AD509" s="214"/>
      <c r="AE509" s="214"/>
      <c r="AF509" s="214"/>
      <c r="AG509" s="214"/>
      <c r="AH509" s="214"/>
      <c r="AI509" s="214"/>
      <c r="AJ509" s="214"/>
      <c r="AK509" s="214"/>
      <c r="AL509" s="214"/>
      <c r="AM509" s="214"/>
      <c r="AN509" s="214"/>
      <c r="AO509" s="214"/>
      <c r="AP509" s="214"/>
      <c r="AQ509" s="214"/>
      <c r="AR509" s="214"/>
      <c r="AS509" s="214"/>
      <c r="AT509" s="214"/>
      <c r="AU509" s="214"/>
      <c r="AV509" s="214"/>
      <c r="AW509" s="214"/>
      <c r="AX509" s="214"/>
      <c r="AY509" s="214"/>
      <c r="AZ509" s="214"/>
      <c r="BA509" s="214"/>
      <c r="BB509" s="214"/>
      <c r="BC509" s="214"/>
      <c r="BD509" s="214"/>
      <c r="BE509" s="214"/>
      <c r="BF509" s="214"/>
      <c r="BG509" s="214"/>
      <c r="BH509" s="214"/>
      <c r="BI509" s="214"/>
      <c r="BJ509" s="214"/>
      <c r="BK509" s="214"/>
      <c r="BL509" s="214"/>
      <c r="BM509" s="214"/>
      <c r="BN509" s="214"/>
      <c r="BO509" s="214"/>
      <c r="BP509" s="214"/>
      <c r="BQ509" s="214"/>
      <c r="BR509" s="214"/>
      <c r="BS509" s="214"/>
      <c r="BT509" s="214"/>
      <c r="BU509" s="214"/>
      <c r="BV509" s="214"/>
      <c r="BW509" s="214"/>
      <c r="BX509" s="214"/>
      <c r="BY509" s="214"/>
      <c r="BZ509" s="214"/>
      <c r="CA509" s="214"/>
      <c r="CB509" s="214"/>
      <c r="CC509" s="214"/>
      <c r="CD509" s="214"/>
      <c r="CE509" s="214"/>
      <c r="CF509" s="214"/>
      <c r="CG509" s="214"/>
      <c r="CH509" s="214"/>
      <c r="CI509" s="214"/>
      <c r="CJ509" s="214"/>
      <c r="CK509" s="214"/>
      <c r="CL509" s="214"/>
      <c r="CM509" s="214"/>
      <c r="CN509" s="214"/>
      <c r="CO509" s="214"/>
      <c r="CP509" s="214"/>
      <c r="CQ509" s="214"/>
      <c r="CR509" s="214"/>
      <c r="CS509" s="214"/>
      <c r="CT509" s="214"/>
      <c r="CU509" s="214"/>
      <c r="CV509" s="214"/>
      <c r="CW509" s="214"/>
      <c r="CX509" s="214"/>
      <c r="CY509" s="214"/>
      <c r="CZ509" s="214"/>
      <c r="DA509" s="214"/>
      <c r="DB509" s="214"/>
      <c r="DC509" s="214"/>
      <c r="DD509" s="214"/>
      <c r="DE509" s="214"/>
      <c r="DF509" s="214"/>
      <c r="DG509" s="214"/>
      <c r="DH509" s="214"/>
      <c r="DI509" s="214"/>
      <c r="DJ509" s="214"/>
      <c r="DK509" s="214"/>
      <c r="DL509" s="214"/>
      <c r="DM509" s="214"/>
      <c r="DN509" s="214"/>
      <c r="DO509" s="214"/>
      <c r="DP509" s="214"/>
      <c r="DQ509" s="214"/>
      <c r="DR509" s="214"/>
      <c r="DS509" s="214"/>
      <c r="DT509" s="214"/>
      <c r="DU509" s="214"/>
      <c r="DV509" s="214"/>
      <c r="DW509" s="214"/>
      <c r="DX509" s="214"/>
      <c r="DY509" s="214"/>
      <c r="DZ509" s="214"/>
      <c r="EA509" s="214"/>
      <c r="EB509" s="214"/>
      <c r="EC509" s="214"/>
      <c r="ED509" s="214"/>
      <c r="EE509" s="214"/>
      <c r="EF509" s="214"/>
      <c r="EG509" s="214"/>
      <c r="EH509" s="214"/>
      <c r="EI509" s="214"/>
      <c r="EJ509" s="214"/>
      <c r="EK509" s="214"/>
      <c r="EL509" s="214"/>
      <c r="EM509" s="214"/>
      <c r="EN509" s="214"/>
      <c r="EO509" s="214"/>
      <c r="EP509" s="214"/>
      <c r="EQ509" s="214"/>
      <c r="ER509" s="214"/>
      <c r="ES509" s="214"/>
      <c r="ET509" s="214"/>
      <c r="EU509" s="214"/>
      <c r="EV509" s="214"/>
      <c r="EW509" s="214"/>
      <c r="EX509" s="214"/>
      <c r="EY509" s="214"/>
      <c r="EZ509" s="214"/>
      <c r="FA509" s="214"/>
      <c r="FB509" s="214"/>
      <c r="FC509" s="214"/>
      <c r="FD509" s="214"/>
      <c r="FE509" s="214"/>
      <c r="FF509" s="214"/>
      <c r="FG509" s="214"/>
      <c r="FH509" s="214"/>
      <c r="FI509" s="214"/>
      <c r="FJ509" s="214"/>
      <c r="FK509" s="214"/>
      <c r="FL509" s="214"/>
      <c r="FM509" s="214"/>
    </row>
    <row r="510" spans="2:169" x14ac:dyDescent="0.25">
      <c r="B510" s="214"/>
      <c r="C510" s="214"/>
      <c r="D510" s="214"/>
      <c r="E510" s="214"/>
      <c r="F510" s="214"/>
      <c r="G510" s="214"/>
      <c r="H510" s="214"/>
      <c r="I510" s="214"/>
      <c r="J510" s="214"/>
      <c r="K510" s="214"/>
      <c r="L510" s="214"/>
      <c r="M510" s="214"/>
      <c r="N510" s="214"/>
      <c r="O510" s="214"/>
      <c r="P510" s="214"/>
      <c r="Q510" s="214"/>
      <c r="R510" s="214"/>
      <c r="S510" s="214"/>
      <c r="T510" s="214"/>
      <c r="U510" s="214"/>
      <c r="V510" s="214"/>
      <c r="W510" s="214"/>
      <c r="X510" s="214"/>
      <c r="Y510" s="214"/>
      <c r="Z510" s="214"/>
      <c r="AA510" s="214"/>
      <c r="AB510" s="214"/>
      <c r="AC510" s="214"/>
      <c r="AD510" s="214"/>
      <c r="AE510" s="214"/>
      <c r="AF510" s="214"/>
      <c r="AG510" s="214"/>
      <c r="AH510" s="214"/>
      <c r="AI510" s="214"/>
      <c r="AJ510" s="214"/>
      <c r="AK510" s="214"/>
      <c r="AL510" s="214"/>
      <c r="AM510" s="214"/>
      <c r="AN510" s="214"/>
      <c r="AO510" s="214"/>
      <c r="AP510" s="214"/>
      <c r="AQ510" s="214"/>
      <c r="AR510" s="214"/>
      <c r="AS510" s="214"/>
      <c r="AT510" s="214"/>
      <c r="AU510" s="214"/>
      <c r="AV510" s="214"/>
      <c r="AW510" s="214"/>
      <c r="AX510" s="214"/>
      <c r="AY510" s="214"/>
      <c r="AZ510" s="214"/>
      <c r="BA510" s="214"/>
      <c r="BB510" s="214"/>
      <c r="BC510" s="214"/>
      <c r="BD510" s="214"/>
      <c r="BE510" s="214"/>
      <c r="BF510" s="214"/>
      <c r="BG510" s="214"/>
      <c r="BH510" s="214"/>
      <c r="BI510" s="214"/>
      <c r="BJ510" s="214"/>
      <c r="BK510" s="214"/>
      <c r="BL510" s="214"/>
      <c r="BM510" s="214"/>
      <c r="BN510" s="214"/>
      <c r="BO510" s="214"/>
      <c r="BP510" s="214"/>
      <c r="BQ510" s="214"/>
      <c r="BR510" s="214"/>
      <c r="BS510" s="214"/>
      <c r="BT510" s="214"/>
      <c r="BU510" s="214"/>
      <c r="BV510" s="214"/>
      <c r="BW510" s="214"/>
      <c r="BX510" s="214"/>
      <c r="BY510" s="214"/>
      <c r="BZ510" s="214"/>
      <c r="CA510" s="214"/>
      <c r="CB510" s="214"/>
      <c r="CC510" s="214"/>
      <c r="CD510" s="214"/>
      <c r="CE510" s="214"/>
      <c r="CF510" s="214"/>
      <c r="CG510" s="214"/>
      <c r="CH510" s="214"/>
      <c r="CI510" s="214"/>
      <c r="CJ510" s="214"/>
      <c r="CK510" s="214"/>
      <c r="CL510" s="214"/>
      <c r="CM510" s="214"/>
      <c r="CN510" s="214"/>
      <c r="CO510" s="214"/>
      <c r="CP510" s="214"/>
      <c r="CQ510" s="214"/>
      <c r="CR510" s="214"/>
      <c r="CS510" s="214"/>
      <c r="CT510" s="214"/>
      <c r="CU510" s="214"/>
      <c r="CV510" s="214"/>
      <c r="CW510" s="214"/>
      <c r="CX510" s="214"/>
      <c r="CY510" s="214"/>
      <c r="CZ510" s="214"/>
      <c r="DA510" s="214"/>
      <c r="DB510" s="214"/>
      <c r="DC510" s="214"/>
      <c r="DD510" s="214"/>
      <c r="DE510" s="214"/>
      <c r="DF510" s="214"/>
      <c r="DG510" s="214"/>
      <c r="DH510" s="214"/>
      <c r="DI510" s="214"/>
      <c r="DJ510" s="214"/>
      <c r="DK510" s="214"/>
      <c r="DL510" s="214"/>
      <c r="DM510" s="214"/>
      <c r="DN510" s="214"/>
      <c r="DO510" s="214"/>
      <c r="DP510" s="214"/>
      <c r="DQ510" s="214"/>
      <c r="DR510" s="214"/>
      <c r="DS510" s="214"/>
      <c r="DT510" s="214"/>
      <c r="DU510" s="214"/>
      <c r="DV510" s="214"/>
      <c r="DW510" s="214"/>
      <c r="DX510" s="214"/>
      <c r="DY510" s="214"/>
      <c r="DZ510" s="214"/>
      <c r="EA510" s="214"/>
      <c r="EB510" s="214"/>
      <c r="EC510" s="214"/>
      <c r="ED510" s="214"/>
      <c r="EE510" s="214"/>
      <c r="EF510" s="214"/>
      <c r="EG510" s="214"/>
      <c r="EH510" s="214"/>
      <c r="EI510" s="214"/>
      <c r="EJ510" s="214"/>
      <c r="EK510" s="214"/>
      <c r="EL510" s="214"/>
      <c r="EM510" s="214"/>
      <c r="EN510" s="214"/>
      <c r="EO510" s="214"/>
      <c r="EP510" s="214"/>
      <c r="EQ510" s="214"/>
      <c r="ER510" s="214"/>
      <c r="ES510" s="214"/>
      <c r="ET510" s="214"/>
      <c r="EU510" s="214"/>
      <c r="EV510" s="214"/>
      <c r="EW510" s="214"/>
      <c r="EX510" s="214"/>
      <c r="EY510" s="214"/>
      <c r="EZ510" s="214"/>
      <c r="FA510" s="214"/>
      <c r="FB510" s="214"/>
      <c r="FC510" s="214"/>
      <c r="FD510" s="214"/>
      <c r="FE510" s="214"/>
      <c r="FF510" s="214"/>
      <c r="FG510" s="214"/>
      <c r="FH510" s="214"/>
      <c r="FI510" s="214"/>
      <c r="FJ510" s="214"/>
      <c r="FK510" s="214"/>
      <c r="FL510" s="214"/>
      <c r="FM510" s="214"/>
    </row>
    <row r="511" spans="2:169" x14ac:dyDescent="0.25">
      <c r="B511" s="214"/>
      <c r="C511" s="214"/>
      <c r="D511" s="214"/>
      <c r="E511" s="214"/>
      <c r="F511" s="214"/>
      <c r="G511" s="214"/>
      <c r="H511" s="214"/>
      <c r="I511" s="214"/>
      <c r="J511" s="214"/>
      <c r="K511" s="214"/>
      <c r="L511" s="214"/>
      <c r="M511" s="214"/>
      <c r="N511" s="214"/>
      <c r="O511" s="214"/>
      <c r="P511" s="214"/>
      <c r="Q511" s="214"/>
      <c r="R511" s="214"/>
      <c r="S511" s="214"/>
      <c r="T511" s="214"/>
      <c r="U511" s="214"/>
      <c r="V511" s="214"/>
      <c r="W511" s="214"/>
      <c r="X511" s="214"/>
      <c r="Y511" s="214"/>
      <c r="Z511" s="214"/>
      <c r="AA511" s="214"/>
      <c r="AB511" s="214"/>
      <c r="AC511" s="214"/>
      <c r="AD511" s="214"/>
      <c r="AE511" s="214"/>
      <c r="AF511" s="214"/>
      <c r="AG511" s="214"/>
      <c r="AH511" s="214"/>
      <c r="AI511" s="214"/>
      <c r="AJ511" s="214"/>
      <c r="AK511" s="214"/>
      <c r="AL511" s="214"/>
      <c r="AM511" s="214"/>
      <c r="AN511" s="214"/>
      <c r="AO511" s="214"/>
      <c r="AP511" s="214"/>
      <c r="AQ511" s="214"/>
      <c r="AR511" s="214"/>
      <c r="AS511" s="214"/>
      <c r="AT511" s="214"/>
      <c r="AU511" s="214"/>
      <c r="AV511" s="214"/>
      <c r="AW511" s="214"/>
      <c r="AX511" s="214"/>
      <c r="AY511" s="214"/>
      <c r="AZ511" s="214"/>
      <c r="BA511" s="214"/>
      <c r="BB511" s="214"/>
      <c r="BC511" s="214"/>
      <c r="BD511" s="214"/>
      <c r="BE511" s="214"/>
      <c r="BF511" s="214"/>
      <c r="BG511" s="214"/>
      <c r="BH511" s="214"/>
      <c r="BI511" s="214"/>
      <c r="BJ511" s="214"/>
      <c r="BK511" s="214"/>
      <c r="BL511" s="214"/>
      <c r="BM511" s="214"/>
      <c r="BN511" s="214"/>
      <c r="BO511" s="214"/>
      <c r="BP511" s="214"/>
      <c r="BQ511" s="214"/>
      <c r="BR511" s="214"/>
      <c r="BS511" s="214"/>
      <c r="BT511" s="214"/>
      <c r="BU511" s="214"/>
      <c r="BV511" s="214"/>
      <c r="BW511" s="214"/>
      <c r="BX511" s="214"/>
      <c r="BY511" s="214"/>
      <c r="BZ511" s="214"/>
      <c r="CA511" s="214"/>
      <c r="CB511" s="214"/>
      <c r="CC511" s="214"/>
      <c r="CD511" s="214"/>
      <c r="CE511" s="214"/>
      <c r="CF511" s="214"/>
      <c r="CG511" s="214"/>
      <c r="CH511" s="214"/>
      <c r="CI511" s="214"/>
      <c r="CJ511" s="214"/>
      <c r="CK511" s="214"/>
      <c r="CL511" s="214"/>
      <c r="CM511" s="214"/>
      <c r="CN511" s="214"/>
      <c r="CO511" s="214"/>
      <c r="CP511" s="214"/>
      <c r="CQ511" s="214"/>
      <c r="CR511" s="214"/>
      <c r="CS511" s="214"/>
      <c r="CT511" s="214"/>
      <c r="CU511" s="214"/>
      <c r="CV511" s="214"/>
      <c r="CW511" s="214"/>
      <c r="CX511" s="214"/>
      <c r="CY511" s="214"/>
      <c r="CZ511" s="214"/>
      <c r="DA511" s="214"/>
      <c r="DB511" s="214"/>
      <c r="DC511" s="214"/>
      <c r="DD511" s="214"/>
      <c r="DE511" s="214"/>
      <c r="DF511" s="214"/>
      <c r="DG511" s="214"/>
      <c r="DH511" s="214"/>
      <c r="DI511" s="214"/>
      <c r="DJ511" s="214"/>
      <c r="DK511" s="214"/>
      <c r="DL511" s="214"/>
      <c r="DM511" s="214"/>
      <c r="DN511" s="214"/>
      <c r="DO511" s="214"/>
      <c r="DP511" s="214"/>
      <c r="DQ511" s="214"/>
      <c r="DR511" s="214"/>
      <c r="DS511" s="214"/>
      <c r="DT511" s="214"/>
      <c r="DU511" s="214"/>
      <c r="DV511" s="214"/>
      <c r="DW511" s="214"/>
      <c r="DX511" s="214"/>
      <c r="DY511" s="214"/>
      <c r="DZ511" s="214"/>
      <c r="EA511" s="214"/>
      <c r="EB511" s="214"/>
      <c r="EC511" s="214"/>
      <c r="ED511" s="214"/>
      <c r="EE511" s="214"/>
      <c r="EF511" s="214"/>
      <c r="EG511" s="214"/>
      <c r="EH511" s="214"/>
      <c r="EI511" s="214"/>
      <c r="EJ511" s="214"/>
      <c r="EK511" s="214"/>
      <c r="EL511" s="214"/>
      <c r="EM511" s="214"/>
      <c r="EN511" s="214"/>
      <c r="EO511" s="214"/>
      <c r="EP511" s="214"/>
      <c r="EQ511" s="214"/>
      <c r="ER511" s="214"/>
      <c r="ES511" s="214"/>
      <c r="ET511" s="214"/>
      <c r="EU511" s="214"/>
      <c r="EV511" s="214"/>
      <c r="EW511" s="214"/>
      <c r="EX511" s="214"/>
      <c r="EY511" s="214"/>
      <c r="EZ511" s="214"/>
      <c r="FA511" s="214"/>
      <c r="FB511" s="214"/>
      <c r="FC511" s="214"/>
      <c r="FD511" s="214"/>
      <c r="FE511" s="214"/>
      <c r="FF511" s="214"/>
      <c r="FG511" s="214"/>
      <c r="FH511" s="214"/>
      <c r="FI511" s="214"/>
      <c r="FJ511" s="214"/>
      <c r="FK511" s="214"/>
      <c r="FL511" s="214"/>
      <c r="FM511" s="214"/>
    </row>
    <row r="512" spans="2:169" x14ac:dyDescent="0.25">
      <c r="B512" s="214"/>
      <c r="C512" s="214"/>
      <c r="D512" s="214"/>
      <c r="E512" s="214"/>
      <c r="F512" s="214"/>
      <c r="G512" s="214"/>
      <c r="H512" s="214"/>
      <c r="I512" s="214"/>
      <c r="J512" s="214"/>
      <c r="K512" s="214"/>
      <c r="L512" s="214"/>
      <c r="M512" s="214"/>
      <c r="N512" s="214"/>
      <c r="O512" s="214"/>
      <c r="P512" s="214"/>
      <c r="Q512" s="214"/>
      <c r="R512" s="214"/>
      <c r="S512" s="214"/>
      <c r="T512" s="214"/>
      <c r="U512" s="214"/>
      <c r="V512" s="214"/>
      <c r="W512" s="214"/>
      <c r="X512" s="214"/>
      <c r="Y512" s="214"/>
      <c r="Z512" s="214"/>
      <c r="AA512" s="214"/>
      <c r="AB512" s="214"/>
      <c r="AC512" s="214"/>
      <c r="AD512" s="214"/>
      <c r="AE512" s="214"/>
      <c r="AF512" s="214"/>
      <c r="AG512" s="214"/>
      <c r="AH512" s="214"/>
      <c r="AI512" s="214"/>
      <c r="AJ512" s="214"/>
      <c r="AK512" s="214"/>
      <c r="AL512" s="214"/>
      <c r="AM512" s="214"/>
      <c r="AN512" s="214"/>
      <c r="AO512" s="214"/>
      <c r="AP512" s="214"/>
      <c r="AQ512" s="214"/>
      <c r="AR512" s="214"/>
      <c r="AS512" s="214"/>
      <c r="AT512" s="214"/>
      <c r="AU512" s="214"/>
      <c r="AV512" s="214"/>
      <c r="AW512" s="214"/>
      <c r="AX512" s="214"/>
      <c r="AY512" s="214"/>
      <c r="AZ512" s="214"/>
      <c r="BA512" s="214"/>
      <c r="BB512" s="214"/>
      <c r="BC512" s="214"/>
      <c r="BD512" s="214"/>
      <c r="BE512" s="214"/>
      <c r="BF512" s="214"/>
      <c r="BG512" s="214"/>
      <c r="BH512" s="214"/>
      <c r="BI512" s="214"/>
      <c r="BJ512" s="214"/>
      <c r="BK512" s="214"/>
      <c r="BL512" s="214"/>
      <c r="BM512" s="214"/>
      <c r="BN512" s="214"/>
      <c r="BO512" s="214"/>
      <c r="BP512" s="214"/>
      <c r="BQ512" s="214"/>
      <c r="BR512" s="214"/>
      <c r="BS512" s="214"/>
      <c r="BT512" s="214"/>
      <c r="BU512" s="214"/>
      <c r="BV512" s="214"/>
      <c r="BW512" s="214"/>
      <c r="BX512" s="214"/>
      <c r="BY512" s="214"/>
      <c r="BZ512" s="214"/>
      <c r="CA512" s="214"/>
      <c r="CB512" s="214"/>
      <c r="CC512" s="214"/>
      <c r="CD512" s="214"/>
      <c r="CE512" s="214"/>
      <c r="CF512" s="214"/>
      <c r="CG512" s="214"/>
      <c r="CH512" s="214"/>
      <c r="CI512" s="214"/>
      <c r="CJ512" s="214"/>
      <c r="CK512" s="214"/>
      <c r="CL512" s="214"/>
      <c r="CM512" s="214"/>
      <c r="CN512" s="214"/>
      <c r="CO512" s="214"/>
      <c r="CP512" s="214"/>
      <c r="CQ512" s="214"/>
      <c r="CR512" s="214"/>
      <c r="CS512" s="214"/>
      <c r="CT512" s="214"/>
      <c r="CU512" s="214"/>
      <c r="CV512" s="214"/>
      <c r="CW512" s="214"/>
      <c r="CX512" s="214"/>
      <c r="CY512" s="214"/>
      <c r="CZ512" s="214"/>
      <c r="DA512" s="214"/>
      <c r="DB512" s="214"/>
      <c r="DC512" s="214"/>
      <c r="DD512" s="214"/>
      <c r="DE512" s="214"/>
      <c r="DF512" s="214"/>
      <c r="DG512" s="214"/>
      <c r="DH512" s="214"/>
      <c r="DI512" s="214"/>
      <c r="DJ512" s="214"/>
      <c r="DK512" s="214"/>
      <c r="DL512" s="214"/>
      <c r="DM512" s="214"/>
      <c r="DN512" s="214"/>
      <c r="DO512" s="214"/>
      <c r="DP512" s="214"/>
      <c r="DQ512" s="214"/>
      <c r="DR512" s="214"/>
      <c r="DS512" s="214"/>
      <c r="DT512" s="214"/>
      <c r="DU512" s="214"/>
      <c r="DV512" s="214"/>
      <c r="DW512" s="214"/>
      <c r="DX512" s="214"/>
      <c r="DY512" s="214"/>
      <c r="DZ512" s="214"/>
      <c r="EA512" s="214"/>
      <c r="EB512" s="214"/>
      <c r="EC512" s="214"/>
      <c r="ED512" s="214"/>
      <c r="EE512" s="214"/>
      <c r="EF512" s="214"/>
      <c r="EG512" s="214"/>
      <c r="EH512" s="214"/>
      <c r="EI512" s="214"/>
      <c r="EJ512" s="214"/>
      <c r="EK512" s="214"/>
      <c r="EL512" s="214"/>
      <c r="EM512" s="214"/>
      <c r="EN512" s="214"/>
      <c r="EO512" s="214"/>
      <c r="EP512" s="214"/>
      <c r="EQ512" s="214"/>
      <c r="ER512" s="214"/>
      <c r="ES512" s="214"/>
      <c r="ET512" s="214"/>
      <c r="EU512" s="214"/>
      <c r="EV512" s="214"/>
      <c r="EW512" s="214"/>
      <c r="EX512" s="214"/>
      <c r="EY512" s="214"/>
      <c r="EZ512" s="214"/>
      <c r="FA512" s="214"/>
      <c r="FB512" s="214"/>
      <c r="FC512" s="214"/>
      <c r="FD512" s="214"/>
      <c r="FE512" s="214"/>
      <c r="FF512" s="214"/>
      <c r="FG512" s="214"/>
      <c r="FH512" s="214"/>
      <c r="FI512" s="214"/>
      <c r="FJ512" s="214"/>
      <c r="FK512" s="214"/>
      <c r="FL512" s="214"/>
      <c r="FM512" s="214"/>
    </row>
    <row r="513" spans="2:169" x14ac:dyDescent="0.25">
      <c r="B513" s="214"/>
      <c r="C513" s="214"/>
      <c r="D513" s="214"/>
      <c r="E513" s="214"/>
      <c r="F513" s="214"/>
      <c r="G513" s="214"/>
      <c r="H513" s="214"/>
      <c r="I513" s="214"/>
      <c r="J513" s="214"/>
      <c r="K513" s="214"/>
      <c r="L513" s="214"/>
      <c r="M513" s="214"/>
      <c r="N513" s="214"/>
      <c r="O513" s="214"/>
      <c r="P513" s="214"/>
      <c r="Q513" s="214"/>
      <c r="R513" s="214"/>
      <c r="S513" s="214"/>
      <c r="T513" s="214"/>
      <c r="U513" s="214"/>
      <c r="V513" s="214"/>
      <c r="W513" s="214"/>
      <c r="X513" s="214"/>
      <c r="Y513" s="214"/>
      <c r="Z513" s="214"/>
      <c r="AA513" s="214"/>
      <c r="AB513" s="214"/>
      <c r="AC513" s="214"/>
      <c r="AD513" s="214"/>
      <c r="AE513" s="214"/>
      <c r="AF513" s="214"/>
      <c r="AG513" s="214"/>
      <c r="AH513" s="214"/>
      <c r="AI513" s="214"/>
      <c r="AJ513" s="214"/>
      <c r="AK513" s="214"/>
      <c r="AL513" s="214"/>
      <c r="AM513" s="214"/>
      <c r="AN513" s="214"/>
      <c r="AO513" s="214"/>
      <c r="AP513" s="214"/>
      <c r="AQ513" s="214"/>
      <c r="AR513" s="214"/>
      <c r="AS513" s="214"/>
      <c r="AT513" s="214"/>
      <c r="AU513" s="214"/>
      <c r="AV513" s="214"/>
      <c r="AW513" s="214"/>
      <c r="AX513" s="214"/>
      <c r="AY513" s="214"/>
      <c r="AZ513" s="214"/>
      <c r="BA513" s="214"/>
      <c r="BB513" s="214"/>
      <c r="BC513" s="214"/>
      <c r="BD513" s="214"/>
      <c r="BE513" s="214"/>
      <c r="BF513" s="214"/>
      <c r="BG513" s="214"/>
      <c r="BH513" s="214"/>
      <c r="BI513" s="214"/>
      <c r="BJ513" s="214"/>
      <c r="BK513" s="214"/>
      <c r="BL513" s="214"/>
      <c r="BM513" s="214"/>
      <c r="BN513" s="214"/>
      <c r="BO513" s="214"/>
      <c r="BP513" s="214"/>
      <c r="BQ513" s="214"/>
      <c r="BR513" s="214"/>
      <c r="BS513" s="214"/>
      <c r="BT513" s="214"/>
      <c r="BU513" s="214"/>
      <c r="BV513" s="214"/>
      <c r="BW513" s="214"/>
      <c r="BX513" s="214"/>
      <c r="BY513" s="214"/>
      <c r="BZ513" s="214"/>
      <c r="CA513" s="214"/>
      <c r="CB513" s="214"/>
      <c r="CC513" s="214"/>
      <c r="CD513" s="214"/>
      <c r="CE513" s="214"/>
      <c r="CF513" s="214"/>
      <c r="CG513" s="214"/>
      <c r="CH513" s="214"/>
      <c r="CI513" s="214"/>
      <c r="CJ513" s="214"/>
      <c r="CK513" s="214"/>
      <c r="CL513" s="214"/>
      <c r="CM513" s="214"/>
      <c r="CN513" s="214"/>
      <c r="CO513" s="214"/>
      <c r="CP513" s="214"/>
      <c r="CQ513" s="214"/>
      <c r="CR513" s="214"/>
      <c r="CS513" s="214"/>
      <c r="CT513" s="214"/>
      <c r="CU513" s="214"/>
      <c r="CV513" s="214"/>
      <c r="CW513" s="214"/>
      <c r="CX513" s="214"/>
      <c r="CY513" s="214"/>
      <c r="CZ513" s="214"/>
      <c r="DA513" s="214"/>
      <c r="DB513" s="214"/>
      <c r="DC513" s="214"/>
      <c r="DD513" s="214"/>
      <c r="DE513" s="214"/>
      <c r="DF513" s="214"/>
      <c r="DG513" s="214"/>
      <c r="DH513" s="214"/>
      <c r="DI513" s="214"/>
      <c r="DJ513" s="214"/>
      <c r="DK513" s="214"/>
      <c r="DL513" s="214"/>
      <c r="DM513" s="214"/>
      <c r="DN513" s="214"/>
      <c r="DO513" s="214"/>
      <c r="DP513" s="214"/>
      <c r="DQ513" s="214"/>
      <c r="DR513" s="214"/>
      <c r="DS513" s="214"/>
      <c r="DT513" s="214"/>
      <c r="DU513" s="214"/>
      <c r="DV513" s="214"/>
      <c r="DW513" s="214"/>
      <c r="DX513" s="214"/>
      <c r="DY513" s="214"/>
      <c r="DZ513" s="214"/>
      <c r="EA513" s="214"/>
      <c r="EB513" s="214"/>
      <c r="EC513" s="214"/>
      <c r="ED513" s="214"/>
      <c r="EE513" s="214"/>
      <c r="EF513" s="214"/>
      <c r="EG513" s="214"/>
      <c r="EH513" s="214"/>
      <c r="EI513" s="214"/>
      <c r="EJ513" s="214"/>
      <c r="EK513" s="214"/>
      <c r="EL513" s="214"/>
      <c r="EM513" s="214"/>
      <c r="EN513" s="214"/>
      <c r="EO513" s="214"/>
      <c r="EP513" s="214"/>
      <c r="EQ513" s="214"/>
      <c r="ER513" s="214"/>
      <c r="ES513" s="214"/>
      <c r="ET513" s="214"/>
      <c r="EU513" s="214"/>
      <c r="EV513" s="214"/>
      <c r="EW513" s="214"/>
      <c r="EX513" s="214"/>
      <c r="EY513" s="214"/>
      <c r="EZ513" s="214"/>
      <c r="FA513" s="214"/>
      <c r="FB513" s="214"/>
      <c r="FC513" s="214"/>
      <c r="FD513" s="214"/>
      <c r="FE513" s="214"/>
      <c r="FF513" s="214"/>
      <c r="FG513" s="214"/>
      <c r="FH513" s="214"/>
      <c r="FI513" s="214"/>
      <c r="FJ513" s="214"/>
      <c r="FK513" s="214"/>
      <c r="FL513" s="214"/>
      <c r="FM513" s="214"/>
    </row>
    <row r="514" spans="2:169" x14ac:dyDescent="0.25">
      <c r="B514" s="214"/>
      <c r="C514" s="214"/>
      <c r="D514" s="214"/>
      <c r="E514" s="214"/>
      <c r="F514" s="214"/>
      <c r="G514" s="214"/>
      <c r="H514" s="214"/>
      <c r="I514" s="214"/>
      <c r="J514" s="214"/>
      <c r="K514" s="214"/>
      <c r="L514" s="214"/>
      <c r="M514" s="214"/>
      <c r="N514" s="214"/>
      <c r="O514" s="214"/>
      <c r="P514" s="214"/>
      <c r="Q514" s="214"/>
      <c r="R514" s="214"/>
      <c r="S514" s="214"/>
      <c r="T514" s="214"/>
      <c r="U514" s="214"/>
      <c r="V514" s="214"/>
      <c r="W514" s="214"/>
      <c r="X514" s="214"/>
      <c r="Y514" s="214"/>
      <c r="Z514" s="214"/>
      <c r="AA514" s="214"/>
      <c r="AB514" s="214"/>
      <c r="AC514" s="214"/>
      <c r="AD514" s="214"/>
      <c r="AE514" s="214"/>
      <c r="AF514" s="214"/>
      <c r="AG514" s="214"/>
      <c r="AH514" s="214"/>
      <c r="AI514" s="214"/>
      <c r="AJ514" s="214"/>
      <c r="AK514" s="214"/>
      <c r="AL514" s="214"/>
      <c r="AM514" s="214"/>
      <c r="AN514" s="214"/>
      <c r="AO514" s="214"/>
      <c r="AP514" s="214"/>
      <c r="AQ514" s="214"/>
      <c r="AR514" s="214"/>
      <c r="AS514" s="214"/>
      <c r="AT514" s="214"/>
      <c r="AU514" s="214"/>
      <c r="AV514" s="214"/>
      <c r="AW514" s="214"/>
      <c r="AX514" s="214"/>
      <c r="AY514" s="214"/>
      <c r="AZ514" s="214"/>
      <c r="BA514" s="214"/>
      <c r="BB514" s="214"/>
      <c r="BC514" s="214"/>
      <c r="BD514" s="214"/>
      <c r="BE514" s="214"/>
      <c r="BF514" s="214"/>
      <c r="BG514" s="214"/>
      <c r="BH514" s="214"/>
      <c r="BI514" s="214"/>
      <c r="BJ514" s="214"/>
      <c r="BK514" s="214"/>
      <c r="BL514" s="214"/>
      <c r="BM514" s="214"/>
      <c r="BN514" s="214"/>
      <c r="BO514" s="214"/>
      <c r="BP514" s="214"/>
      <c r="BQ514" s="214"/>
      <c r="BR514" s="214"/>
      <c r="BS514" s="214"/>
      <c r="BT514" s="214"/>
      <c r="BU514" s="214"/>
      <c r="BV514" s="214"/>
      <c r="BW514" s="214"/>
      <c r="BX514" s="214"/>
      <c r="BY514" s="214"/>
      <c r="BZ514" s="214"/>
      <c r="CA514" s="214"/>
      <c r="CB514" s="214"/>
      <c r="CC514" s="214"/>
      <c r="CD514" s="214"/>
      <c r="CE514" s="214"/>
      <c r="CF514" s="214"/>
      <c r="CG514" s="214"/>
      <c r="CH514" s="214"/>
      <c r="CI514" s="214"/>
      <c r="CJ514" s="214"/>
      <c r="CK514" s="214"/>
      <c r="CL514" s="214"/>
      <c r="CM514" s="214"/>
      <c r="CN514" s="214"/>
      <c r="CO514" s="214"/>
      <c r="CP514" s="214"/>
      <c r="CQ514" s="214"/>
      <c r="CR514" s="214"/>
      <c r="CS514" s="214"/>
      <c r="CT514" s="214"/>
      <c r="CU514" s="214"/>
      <c r="CV514" s="214"/>
      <c r="CW514" s="214"/>
      <c r="CX514" s="214"/>
      <c r="CY514" s="214"/>
      <c r="CZ514" s="214"/>
      <c r="DA514" s="214"/>
      <c r="DB514" s="214"/>
      <c r="DC514" s="214"/>
      <c r="DD514" s="214"/>
      <c r="DE514" s="214"/>
      <c r="DF514" s="214"/>
      <c r="DG514" s="214"/>
      <c r="DH514" s="214"/>
      <c r="DI514" s="214"/>
      <c r="DJ514" s="214"/>
      <c r="DK514" s="214"/>
      <c r="DL514" s="214"/>
      <c r="DM514" s="214"/>
      <c r="DN514" s="214"/>
      <c r="DO514" s="214"/>
      <c r="DP514" s="214"/>
      <c r="DQ514" s="214"/>
      <c r="DR514" s="214"/>
      <c r="DS514" s="214"/>
      <c r="DT514" s="214"/>
      <c r="DU514" s="214"/>
      <c r="DV514" s="214"/>
      <c r="DW514" s="214"/>
      <c r="DX514" s="214"/>
      <c r="DY514" s="214"/>
      <c r="DZ514" s="214"/>
      <c r="EA514" s="214"/>
      <c r="EB514" s="214"/>
      <c r="EC514" s="214"/>
      <c r="ED514" s="214"/>
      <c r="EE514" s="214"/>
      <c r="EF514" s="214"/>
      <c r="EG514" s="214"/>
      <c r="EH514" s="214"/>
      <c r="EI514" s="214"/>
      <c r="EJ514" s="214"/>
      <c r="EK514" s="214"/>
      <c r="EL514" s="214"/>
      <c r="EM514" s="214"/>
      <c r="EN514" s="214"/>
      <c r="EO514" s="214"/>
      <c r="EP514" s="214"/>
      <c r="EQ514" s="214"/>
      <c r="ER514" s="214"/>
      <c r="ES514" s="214"/>
      <c r="ET514" s="214"/>
      <c r="EU514" s="214"/>
      <c r="EV514" s="214"/>
      <c r="EW514" s="214"/>
      <c r="EX514" s="214"/>
      <c r="EY514" s="214"/>
      <c r="EZ514" s="214"/>
      <c r="FA514" s="214"/>
      <c r="FB514" s="214"/>
      <c r="FC514" s="214"/>
      <c r="FD514" s="214"/>
      <c r="FE514" s="214"/>
      <c r="FF514" s="214"/>
      <c r="FG514" s="214"/>
      <c r="FH514" s="214"/>
      <c r="FI514" s="214"/>
      <c r="FJ514" s="214"/>
      <c r="FK514" s="214"/>
      <c r="FL514" s="214"/>
      <c r="FM514" s="214"/>
    </row>
    <row r="515" spans="2:169" x14ac:dyDescent="0.25">
      <c r="B515" s="214"/>
      <c r="C515" s="214"/>
      <c r="D515" s="214"/>
      <c r="E515" s="214"/>
      <c r="F515" s="214"/>
      <c r="G515" s="214"/>
      <c r="H515" s="214"/>
      <c r="I515" s="214"/>
      <c r="J515" s="214"/>
      <c r="K515" s="214"/>
      <c r="L515" s="214"/>
      <c r="M515" s="214"/>
      <c r="N515" s="214"/>
      <c r="O515" s="214"/>
      <c r="P515" s="214"/>
      <c r="Q515" s="214"/>
      <c r="R515" s="214"/>
      <c r="S515" s="214"/>
      <c r="T515" s="214"/>
      <c r="U515" s="214"/>
      <c r="V515" s="214"/>
      <c r="W515" s="214"/>
      <c r="X515" s="214"/>
      <c r="Y515" s="214"/>
      <c r="Z515" s="214"/>
      <c r="AA515" s="214"/>
      <c r="AB515" s="214"/>
      <c r="AC515" s="214"/>
      <c r="AD515" s="214"/>
      <c r="AE515" s="214"/>
      <c r="AF515" s="214"/>
      <c r="AG515" s="214"/>
      <c r="AH515" s="214"/>
      <c r="AI515" s="214"/>
      <c r="AJ515" s="214"/>
      <c r="AK515" s="214"/>
      <c r="AL515" s="214"/>
      <c r="AM515" s="214"/>
      <c r="AN515" s="214"/>
      <c r="AO515" s="214"/>
      <c r="AP515" s="214"/>
      <c r="AQ515" s="214"/>
      <c r="AR515" s="214"/>
      <c r="AS515" s="214"/>
      <c r="AT515" s="214"/>
      <c r="AU515" s="214"/>
      <c r="AV515" s="214"/>
      <c r="AW515" s="214"/>
      <c r="AX515" s="214"/>
      <c r="AY515" s="214"/>
      <c r="AZ515" s="214"/>
      <c r="BA515" s="214"/>
      <c r="BB515" s="214"/>
      <c r="BC515" s="214"/>
      <c r="BD515" s="214"/>
      <c r="BE515" s="214"/>
      <c r="BF515" s="214"/>
      <c r="BG515" s="214"/>
      <c r="BH515" s="214"/>
      <c r="BI515" s="214"/>
      <c r="BJ515" s="214"/>
      <c r="BK515" s="214"/>
      <c r="BL515" s="214"/>
      <c r="BM515" s="214"/>
      <c r="BN515" s="214"/>
      <c r="BO515" s="214"/>
      <c r="BP515" s="214"/>
      <c r="BQ515" s="214"/>
      <c r="BR515" s="214"/>
      <c r="BS515" s="214"/>
      <c r="BT515" s="214"/>
      <c r="BU515" s="214"/>
      <c r="BV515" s="214"/>
      <c r="BW515" s="214"/>
      <c r="BX515" s="214"/>
      <c r="BY515" s="214"/>
      <c r="BZ515" s="214"/>
      <c r="CA515" s="214"/>
      <c r="CB515" s="214"/>
      <c r="CC515" s="214"/>
      <c r="CD515" s="214"/>
      <c r="CE515" s="214"/>
      <c r="CF515" s="214"/>
      <c r="CG515" s="214"/>
      <c r="CH515" s="214"/>
      <c r="CI515" s="214"/>
      <c r="CJ515" s="214"/>
      <c r="CK515" s="214"/>
      <c r="CL515" s="214"/>
      <c r="CM515" s="214"/>
      <c r="CN515" s="214"/>
      <c r="CO515" s="214"/>
      <c r="CP515" s="214"/>
      <c r="CQ515" s="214"/>
      <c r="CR515" s="214"/>
      <c r="CS515" s="214"/>
      <c r="CT515" s="214"/>
      <c r="CU515" s="214"/>
      <c r="CV515" s="214"/>
      <c r="CW515" s="214"/>
      <c r="CX515" s="214"/>
      <c r="CY515" s="214"/>
      <c r="CZ515" s="214"/>
      <c r="DA515" s="214"/>
      <c r="DB515" s="214"/>
      <c r="DC515" s="214"/>
      <c r="DD515" s="214"/>
      <c r="DE515" s="214"/>
      <c r="DF515" s="214"/>
      <c r="DG515" s="214"/>
      <c r="DH515" s="214"/>
      <c r="DI515" s="214"/>
      <c r="DJ515" s="214"/>
      <c r="DK515" s="214"/>
      <c r="DL515" s="214"/>
      <c r="DM515" s="214"/>
      <c r="DN515" s="214"/>
      <c r="DO515" s="214"/>
      <c r="DP515" s="214"/>
      <c r="DQ515" s="214"/>
      <c r="DR515" s="214"/>
      <c r="DS515" s="214"/>
      <c r="DT515" s="214"/>
      <c r="DU515" s="214"/>
      <c r="DV515" s="214"/>
      <c r="DW515" s="214"/>
      <c r="DX515" s="214"/>
      <c r="DY515" s="214"/>
      <c r="DZ515" s="214"/>
      <c r="EA515" s="214"/>
      <c r="EB515" s="214"/>
      <c r="EC515" s="214"/>
      <c r="ED515" s="214"/>
      <c r="EE515" s="214"/>
      <c r="EF515" s="214"/>
      <c r="EG515" s="214"/>
      <c r="EH515" s="214"/>
      <c r="EI515" s="214"/>
      <c r="EJ515" s="214"/>
      <c r="EK515" s="214"/>
      <c r="EL515" s="214"/>
      <c r="EM515" s="214"/>
      <c r="EN515" s="214"/>
      <c r="EO515" s="214"/>
      <c r="EP515" s="214"/>
      <c r="EQ515" s="214"/>
      <c r="ER515" s="214"/>
      <c r="ES515" s="214"/>
      <c r="ET515" s="214"/>
      <c r="EU515" s="214"/>
      <c r="EV515" s="214"/>
      <c r="EW515" s="214"/>
      <c r="EX515" s="214"/>
      <c r="EY515" s="214"/>
      <c r="EZ515" s="214"/>
      <c r="FA515" s="214"/>
      <c r="FB515" s="214"/>
      <c r="FC515" s="214"/>
      <c r="FD515" s="214"/>
      <c r="FE515" s="214"/>
      <c r="FF515" s="214"/>
      <c r="FG515" s="214"/>
      <c r="FH515" s="214"/>
      <c r="FI515" s="214"/>
      <c r="FJ515" s="214"/>
      <c r="FK515" s="214"/>
      <c r="FL515" s="214"/>
      <c r="FM515" s="214"/>
    </row>
    <row r="516" spans="2:169" x14ac:dyDescent="0.25">
      <c r="B516" s="214"/>
      <c r="C516" s="214"/>
      <c r="D516" s="214"/>
      <c r="E516" s="214"/>
      <c r="F516" s="214"/>
      <c r="G516" s="214"/>
      <c r="H516" s="214"/>
      <c r="I516" s="214"/>
      <c r="J516" s="214"/>
      <c r="K516" s="214"/>
      <c r="L516" s="214"/>
      <c r="M516" s="214"/>
      <c r="N516" s="214"/>
      <c r="O516" s="214"/>
      <c r="P516" s="214"/>
      <c r="Q516" s="214"/>
      <c r="R516" s="214"/>
      <c r="S516" s="214"/>
      <c r="T516" s="214"/>
      <c r="U516" s="214"/>
      <c r="V516" s="214"/>
      <c r="W516" s="214"/>
      <c r="X516" s="214"/>
      <c r="Y516" s="214"/>
      <c r="Z516" s="214"/>
      <c r="AA516" s="214"/>
      <c r="AB516" s="214"/>
      <c r="AC516" s="214"/>
      <c r="AD516" s="214"/>
      <c r="AE516" s="214"/>
      <c r="AF516" s="214"/>
      <c r="AG516" s="214"/>
      <c r="AH516" s="214"/>
      <c r="AI516" s="214"/>
      <c r="AJ516" s="214"/>
      <c r="AK516" s="214"/>
      <c r="AL516" s="214"/>
      <c r="AM516" s="214"/>
      <c r="AN516" s="214"/>
      <c r="AO516" s="214"/>
      <c r="AP516" s="214"/>
      <c r="AQ516" s="214"/>
      <c r="AR516" s="214"/>
      <c r="AS516" s="214"/>
      <c r="AT516" s="214"/>
      <c r="AU516" s="214"/>
      <c r="AV516" s="214"/>
      <c r="AW516" s="214"/>
      <c r="AX516" s="214"/>
      <c r="AY516" s="214"/>
      <c r="AZ516" s="214"/>
      <c r="BA516" s="214"/>
      <c r="BB516" s="214"/>
      <c r="BC516" s="214"/>
      <c r="BD516" s="214"/>
      <c r="BE516" s="214"/>
      <c r="BF516" s="214"/>
      <c r="BG516" s="214"/>
      <c r="BH516" s="214"/>
      <c r="BI516" s="214"/>
      <c r="BJ516" s="214"/>
      <c r="BK516" s="214"/>
      <c r="BL516" s="214"/>
      <c r="BM516" s="214"/>
      <c r="BN516" s="214"/>
      <c r="BO516" s="214"/>
      <c r="BP516" s="214"/>
      <c r="BQ516" s="214"/>
      <c r="BR516" s="214"/>
      <c r="BS516" s="214"/>
      <c r="BT516" s="214"/>
      <c r="BU516" s="214"/>
      <c r="BV516" s="214"/>
      <c r="BW516" s="214"/>
      <c r="BX516" s="214"/>
      <c r="BY516" s="214"/>
      <c r="BZ516" s="214"/>
      <c r="CA516" s="214"/>
      <c r="CB516" s="214"/>
      <c r="CC516" s="214"/>
      <c r="CD516" s="214"/>
      <c r="CE516" s="214"/>
      <c r="CF516" s="214"/>
      <c r="CG516" s="214"/>
      <c r="CH516" s="214"/>
      <c r="CI516" s="214"/>
      <c r="CJ516" s="214"/>
      <c r="CK516" s="214"/>
      <c r="CL516" s="214"/>
      <c r="CM516" s="214"/>
      <c r="CN516" s="214"/>
      <c r="CO516" s="214"/>
      <c r="CP516" s="214"/>
      <c r="CQ516" s="214"/>
      <c r="CR516" s="214"/>
      <c r="CS516" s="214"/>
      <c r="CT516" s="214"/>
      <c r="CU516" s="214"/>
      <c r="CV516" s="214"/>
      <c r="CW516" s="214"/>
      <c r="CX516" s="214"/>
      <c r="CY516" s="214"/>
      <c r="CZ516" s="214"/>
      <c r="DA516" s="214"/>
      <c r="DB516" s="214"/>
      <c r="DC516" s="214"/>
      <c r="DD516" s="214"/>
      <c r="DE516" s="214"/>
      <c r="DF516" s="214"/>
      <c r="DG516" s="214"/>
      <c r="DH516" s="214"/>
      <c r="DI516" s="214"/>
      <c r="DJ516" s="214"/>
      <c r="DK516" s="214"/>
      <c r="DL516" s="214"/>
      <c r="DM516" s="214"/>
      <c r="DN516" s="214"/>
      <c r="DO516" s="214"/>
      <c r="DP516" s="214"/>
      <c r="DQ516" s="214"/>
      <c r="DR516" s="214"/>
      <c r="DS516" s="214"/>
      <c r="DT516" s="214"/>
      <c r="DU516" s="214"/>
      <c r="DV516" s="214"/>
      <c r="DW516" s="214"/>
      <c r="DX516" s="214"/>
      <c r="DY516" s="214"/>
      <c r="DZ516" s="214"/>
      <c r="EA516" s="214"/>
      <c r="EB516" s="214"/>
      <c r="EC516" s="214"/>
      <c r="ED516" s="214"/>
      <c r="EE516" s="214"/>
      <c r="EF516" s="214"/>
      <c r="EG516" s="214"/>
      <c r="EH516" s="214"/>
      <c r="EI516" s="214"/>
      <c r="EJ516" s="214"/>
      <c r="EK516" s="214"/>
      <c r="EL516" s="214"/>
      <c r="EM516" s="214"/>
      <c r="EN516" s="214"/>
      <c r="EO516" s="214"/>
      <c r="EP516" s="214"/>
      <c r="EQ516" s="214"/>
      <c r="ER516" s="214"/>
      <c r="ES516" s="214"/>
      <c r="ET516" s="214"/>
      <c r="EU516" s="214"/>
      <c r="EV516" s="214"/>
      <c r="EW516" s="214"/>
      <c r="EX516" s="214"/>
      <c r="EY516" s="214"/>
      <c r="EZ516" s="214"/>
      <c r="FA516" s="214"/>
      <c r="FB516" s="214"/>
      <c r="FC516" s="214"/>
      <c r="FD516" s="214"/>
      <c r="FE516" s="214"/>
      <c r="FF516" s="214"/>
      <c r="FG516" s="214"/>
      <c r="FH516" s="214"/>
      <c r="FI516" s="214"/>
      <c r="FJ516" s="214"/>
      <c r="FK516" s="214"/>
      <c r="FL516" s="214"/>
      <c r="FM516" s="214"/>
    </row>
    <row r="517" spans="2:169" x14ac:dyDescent="0.25">
      <c r="B517" s="214"/>
      <c r="C517" s="214"/>
      <c r="D517" s="214"/>
      <c r="E517" s="214"/>
      <c r="F517" s="214"/>
      <c r="G517" s="214"/>
      <c r="H517" s="214"/>
      <c r="I517" s="214"/>
      <c r="J517" s="214"/>
      <c r="K517" s="214"/>
      <c r="L517" s="214"/>
      <c r="M517" s="214"/>
      <c r="N517" s="214"/>
      <c r="O517" s="214"/>
      <c r="P517" s="214"/>
      <c r="Q517" s="214"/>
      <c r="R517" s="214"/>
      <c r="S517" s="214"/>
      <c r="T517" s="214"/>
      <c r="U517" s="214"/>
      <c r="V517" s="214"/>
      <c r="W517" s="214"/>
      <c r="X517" s="214"/>
      <c r="Y517" s="214"/>
      <c r="Z517" s="214"/>
      <c r="AA517" s="214"/>
      <c r="AB517" s="214"/>
      <c r="AC517" s="214"/>
      <c r="AD517" s="214"/>
      <c r="AE517" s="214"/>
      <c r="AF517" s="214"/>
      <c r="AG517" s="214"/>
      <c r="AH517" s="214"/>
      <c r="AI517" s="214"/>
      <c r="AJ517" s="214"/>
      <c r="AK517" s="214"/>
      <c r="AL517" s="214"/>
      <c r="AM517" s="214"/>
      <c r="AN517" s="214"/>
      <c r="AO517" s="214"/>
      <c r="AP517" s="214"/>
      <c r="AQ517" s="214"/>
      <c r="AR517" s="214"/>
      <c r="AS517" s="214"/>
      <c r="AT517" s="214"/>
      <c r="AU517" s="214"/>
      <c r="AV517" s="214"/>
      <c r="AW517" s="214"/>
      <c r="AX517" s="214"/>
      <c r="AY517" s="214"/>
      <c r="AZ517" s="214"/>
      <c r="BA517" s="214"/>
      <c r="BB517" s="214"/>
      <c r="BC517" s="214"/>
      <c r="BD517" s="214"/>
      <c r="BE517" s="214"/>
      <c r="BF517" s="214"/>
      <c r="BG517" s="214"/>
      <c r="BH517" s="214"/>
      <c r="BI517" s="214"/>
      <c r="BJ517" s="214"/>
      <c r="BK517" s="214"/>
      <c r="BL517" s="214"/>
      <c r="BM517" s="214"/>
      <c r="BN517" s="214"/>
      <c r="BO517" s="214"/>
      <c r="BP517" s="214"/>
      <c r="BQ517" s="214"/>
      <c r="BR517" s="214"/>
      <c r="BS517" s="214"/>
      <c r="BT517" s="214"/>
      <c r="BU517" s="214"/>
      <c r="BV517" s="214"/>
      <c r="BW517" s="214"/>
      <c r="BX517" s="214"/>
      <c r="BY517" s="214"/>
      <c r="BZ517" s="214"/>
      <c r="CA517" s="214"/>
      <c r="CB517" s="214"/>
      <c r="CC517" s="214"/>
      <c r="CD517" s="214"/>
      <c r="CE517" s="214"/>
      <c r="CF517" s="214"/>
      <c r="CG517" s="214"/>
      <c r="CH517" s="214"/>
      <c r="CI517" s="214"/>
      <c r="CJ517" s="214"/>
      <c r="CK517" s="214"/>
      <c r="CL517" s="214"/>
      <c r="CM517" s="214"/>
      <c r="CN517" s="214"/>
      <c r="CO517" s="214"/>
      <c r="CP517" s="214"/>
      <c r="CQ517" s="214"/>
      <c r="CR517" s="214"/>
      <c r="CS517" s="214"/>
      <c r="CT517" s="214"/>
      <c r="CU517" s="214"/>
      <c r="CV517" s="214"/>
      <c r="CW517" s="214"/>
      <c r="CX517" s="214"/>
      <c r="CY517" s="214"/>
      <c r="CZ517" s="214"/>
      <c r="DA517" s="214"/>
      <c r="DB517" s="214"/>
      <c r="DC517" s="214"/>
      <c r="DD517" s="214"/>
      <c r="DE517" s="214"/>
      <c r="DF517" s="214"/>
      <c r="DG517" s="214"/>
      <c r="DH517" s="214"/>
      <c r="DI517" s="214"/>
      <c r="DJ517" s="214"/>
      <c r="DK517" s="214"/>
      <c r="DL517" s="214"/>
      <c r="DM517" s="214"/>
      <c r="DN517" s="214"/>
      <c r="DO517" s="214"/>
      <c r="DP517" s="214"/>
      <c r="DQ517" s="214"/>
      <c r="DR517" s="214"/>
      <c r="DS517" s="214"/>
      <c r="DT517" s="214"/>
      <c r="DU517" s="214"/>
      <c r="DV517" s="214"/>
      <c r="DW517" s="214"/>
      <c r="DX517" s="214"/>
      <c r="DY517" s="214"/>
      <c r="DZ517" s="214"/>
      <c r="EA517" s="214"/>
      <c r="EB517" s="214"/>
      <c r="EC517" s="214"/>
      <c r="ED517" s="214"/>
      <c r="EE517" s="214"/>
      <c r="EF517" s="214"/>
      <c r="EG517" s="214"/>
      <c r="EH517" s="214"/>
      <c r="EI517" s="214"/>
      <c r="EJ517" s="214"/>
      <c r="EK517" s="214"/>
      <c r="EL517" s="214"/>
      <c r="EM517" s="214"/>
      <c r="EN517" s="214"/>
      <c r="EO517" s="214"/>
      <c r="EP517" s="214"/>
      <c r="EQ517" s="214"/>
      <c r="ER517" s="214"/>
      <c r="ES517" s="214"/>
      <c r="ET517" s="214"/>
      <c r="EU517" s="214"/>
      <c r="EV517" s="214"/>
      <c r="EW517" s="214"/>
      <c r="EX517" s="214"/>
      <c r="EY517" s="214"/>
      <c r="EZ517" s="214"/>
      <c r="FA517" s="214"/>
      <c r="FB517" s="214"/>
      <c r="FC517" s="214"/>
      <c r="FD517" s="214"/>
      <c r="FE517" s="214"/>
      <c r="FF517" s="214"/>
      <c r="FG517" s="214"/>
      <c r="FH517" s="214"/>
      <c r="FI517" s="214"/>
      <c r="FJ517" s="214"/>
      <c r="FK517" s="214"/>
      <c r="FL517" s="214"/>
      <c r="FM517" s="214"/>
    </row>
    <row r="518" spans="2:169" x14ac:dyDescent="0.25">
      <c r="B518" s="214"/>
      <c r="C518" s="214"/>
      <c r="D518" s="214"/>
      <c r="E518" s="214"/>
      <c r="F518" s="214"/>
      <c r="G518" s="214"/>
      <c r="H518" s="214"/>
      <c r="I518" s="214"/>
      <c r="J518" s="214"/>
      <c r="K518" s="214"/>
      <c r="L518" s="214"/>
      <c r="M518" s="214"/>
      <c r="N518" s="214"/>
      <c r="O518" s="214"/>
      <c r="P518" s="214"/>
      <c r="Q518" s="214"/>
      <c r="R518" s="214"/>
      <c r="S518" s="214"/>
      <c r="T518" s="214"/>
      <c r="U518" s="214"/>
      <c r="V518" s="214"/>
      <c r="W518" s="214"/>
      <c r="X518" s="214"/>
      <c r="Y518" s="214"/>
      <c r="Z518" s="214"/>
      <c r="AA518" s="214"/>
      <c r="AB518" s="214"/>
      <c r="AC518" s="214"/>
      <c r="AD518" s="214"/>
      <c r="AE518" s="214"/>
      <c r="AF518" s="214"/>
      <c r="AG518" s="214"/>
      <c r="AH518" s="214"/>
      <c r="AI518" s="214"/>
      <c r="AJ518" s="214"/>
      <c r="AK518" s="214"/>
      <c r="AL518" s="214"/>
      <c r="AM518" s="214"/>
      <c r="AN518" s="214"/>
      <c r="AO518" s="214"/>
      <c r="AP518" s="214"/>
      <c r="AQ518" s="214"/>
      <c r="AR518" s="214"/>
      <c r="AS518" s="214"/>
      <c r="AT518" s="214"/>
      <c r="AU518" s="214"/>
      <c r="AV518" s="214"/>
      <c r="AW518" s="214"/>
      <c r="AX518" s="214"/>
      <c r="AY518" s="214"/>
      <c r="AZ518" s="214"/>
      <c r="BA518" s="214"/>
      <c r="BB518" s="214"/>
      <c r="BC518" s="214"/>
      <c r="BD518" s="214"/>
      <c r="BE518" s="214"/>
      <c r="BF518" s="214"/>
      <c r="BG518" s="214"/>
      <c r="BH518" s="214"/>
      <c r="BI518" s="214"/>
      <c r="BJ518" s="214"/>
      <c r="BK518" s="214"/>
      <c r="BL518" s="214"/>
      <c r="BM518" s="214"/>
      <c r="BN518" s="214"/>
      <c r="BO518" s="214"/>
      <c r="BP518" s="214"/>
      <c r="BQ518" s="214"/>
      <c r="BR518" s="214"/>
      <c r="BS518" s="214"/>
      <c r="BT518" s="214"/>
      <c r="BU518" s="214"/>
      <c r="BV518" s="214"/>
      <c r="BW518" s="214"/>
      <c r="BX518" s="214"/>
      <c r="BY518" s="214"/>
      <c r="BZ518" s="214"/>
      <c r="CA518" s="214"/>
      <c r="CB518" s="214"/>
      <c r="CC518" s="214"/>
      <c r="CD518" s="214"/>
      <c r="CE518" s="214"/>
      <c r="CF518" s="214"/>
      <c r="CG518" s="214"/>
      <c r="CH518" s="214"/>
      <c r="CI518" s="214"/>
      <c r="CJ518" s="214"/>
      <c r="CK518" s="214"/>
      <c r="CL518" s="214"/>
      <c r="CM518" s="214"/>
      <c r="CN518" s="214"/>
      <c r="CO518" s="214"/>
      <c r="CP518" s="214"/>
      <c r="CQ518" s="214"/>
      <c r="CR518" s="214"/>
      <c r="CS518" s="214"/>
      <c r="CT518" s="214"/>
      <c r="CU518" s="214"/>
      <c r="CV518" s="214"/>
      <c r="CW518" s="214"/>
      <c r="CX518" s="214"/>
      <c r="CY518" s="214"/>
      <c r="CZ518" s="214"/>
      <c r="DA518" s="214"/>
      <c r="DB518" s="214"/>
      <c r="DC518" s="214"/>
      <c r="DD518" s="214"/>
      <c r="DE518" s="214"/>
      <c r="DF518" s="214"/>
      <c r="DG518" s="214"/>
      <c r="DH518" s="214"/>
      <c r="DI518" s="214"/>
      <c r="DJ518" s="214"/>
      <c r="DK518" s="214"/>
      <c r="DL518" s="214"/>
      <c r="DM518" s="214"/>
      <c r="DN518" s="214"/>
      <c r="DO518" s="214"/>
      <c r="DP518" s="214"/>
      <c r="DQ518" s="214"/>
      <c r="DR518" s="214"/>
      <c r="DS518" s="214"/>
      <c r="DT518" s="214"/>
      <c r="DU518" s="214"/>
      <c r="DV518" s="214"/>
      <c r="DW518" s="214"/>
      <c r="DX518" s="214"/>
      <c r="DY518" s="214"/>
      <c r="DZ518" s="214"/>
      <c r="EA518" s="214"/>
      <c r="EB518" s="214"/>
      <c r="EC518" s="214"/>
      <c r="ED518" s="214"/>
      <c r="EE518" s="214"/>
      <c r="EF518" s="214"/>
      <c r="EG518" s="214"/>
      <c r="EH518" s="214"/>
      <c r="EI518" s="214"/>
      <c r="EJ518" s="214"/>
      <c r="EK518" s="214"/>
      <c r="EL518" s="214"/>
      <c r="EM518" s="214"/>
      <c r="EN518" s="214"/>
      <c r="EO518" s="214"/>
      <c r="EP518" s="214"/>
      <c r="EQ518" s="214"/>
      <c r="ER518" s="214"/>
      <c r="ES518" s="214"/>
      <c r="ET518" s="214"/>
      <c r="EU518" s="214"/>
      <c r="EV518" s="214"/>
      <c r="EW518" s="214"/>
      <c r="EX518" s="214"/>
      <c r="EY518" s="214"/>
      <c r="EZ518" s="214"/>
      <c r="FA518" s="214"/>
      <c r="FB518" s="214"/>
      <c r="FC518" s="214"/>
      <c r="FD518" s="214"/>
      <c r="FE518" s="214"/>
      <c r="FF518" s="214"/>
      <c r="FG518" s="214"/>
      <c r="FH518" s="214"/>
      <c r="FI518" s="214"/>
      <c r="FJ518" s="214"/>
      <c r="FK518" s="214"/>
      <c r="FL518" s="214"/>
      <c r="FM518" s="214"/>
    </row>
    <row r="519" spans="2:169" x14ac:dyDescent="0.25">
      <c r="B519" s="214"/>
      <c r="C519" s="214"/>
      <c r="D519" s="214"/>
      <c r="E519" s="214"/>
      <c r="F519" s="214"/>
      <c r="G519" s="214"/>
      <c r="H519" s="214"/>
      <c r="I519" s="214"/>
      <c r="J519" s="214"/>
      <c r="K519" s="214"/>
      <c r="L519" s="214"/>
      <c r="M519" s="214"/>
      <c r="N519" s="214"/>
      <c r="O519" s="214"/>
      <c r="P519" s="214"/>
      <c r="Q519" s="214"/>
      <c r="R519" s="214"/>
      <c r="S519" s="214"/>
      <c r="T519" s="214"/>
      <c r="U519" s="214"/>
      <c r="V519" s="214"/>
      <c r="W519" s="214"/>
      <c r="X519" s="214"/>
      <c r="Y519" s="214"/>
      <c r="Z519" s="214"/>
      <c r="AA519" s="214"/>
      <c r="AB519" s="214"/>
      <c r="AC519" s="214"/>
      <c r="AD519" s="214"/>
      <c r="AE519" s="214"/>
      <c r="AF519" s="214"/>
      <c r="AG519" s="214"/>
      <c r="AH519" s="214"/>
      <c r="AI519" s="214"/>
      <c r="AJ519" s="214"/>
      <c r="AK519" s="214"/>
      <c r="AL519" s="214"/>
      <c r="AM519" s="214"/>
      <c r="AN519" s="214"/>
      <c r="AO519" s="214"/>
      <c r="AP519" s="214"/>
      <c r="AQ519" s="214"/>
      <c r="AR519" s="214"/>
      <c r="AS519" s="214"/>
      <c r="AT519" s="214"/>
      <c r="AU519" s="214"/>
      <c r="AV519" s="214"/>
      <c r="AW519" s="214"/>
      <c r="AX519" s="214"/>
      <c r="AY519" s="214"/>
      <c r="AZ519" s="214"/>
      <c r="BA519" s="214"/>
      <c r="BB519" s="214"/>
      <c r="BC519" s="214"/>
      <c r="BD519" s="214"/>
      <c r="BE519" s="214"/>
      <c r="BF519" s="214"/>
      <c r="BG519" s="214"/>
      <c r="BH519" s="214"/>
      <c r="BI519" s="214"/>
      <c r="BJ519" s="214"/>
      <c r="BK519" s="214"/>
      <c r="BL519" s="214"/>
      <c r="BM519" s="214"/>
      <c r="BN519" s="214"/>
      <c r="BO519" s="214"/>
      <c r="BP519" s="214"/>
      <c r="BQ519" s="214"/>
      <c r="BR519" s="214"/>
      <c r="BS519" s="214"/>
      <c r="BT519" s="214"/>
      <c r="BU519" s="214"/>
      <c r="BV519" s="214"/>
      <c r="BW519" s="214"/>
      <c r="BX519" s="214"/>
      <c r="BY519" s="214"/>
      <c r="BZ519" s="214"/>
      <c r="CA519" s="214"/>
      <c r="CB519" s="214"/>
      <c r="CC519" s="214"/>
      <c r="CD519" s="214"/>
      <c r="CE519" s="214"/>
      <c r="CF519" s="214"/>
      <c r="CG519" s="214"/>
      <c r="CH519" s="214"/>
      <c r="CI519" s="214"/>
      <c r="CJ519" s="214"/>
      <c r="CK519" s="214"/>
      <c r="CL519" s="214"/>
      <c r="CM519" s="214"/>
      <c r="CN519" s="214"/>
      <c r="CO519" s="214"/>
      <c r="CP519" s="214"/>
      <c r="CQ519" s="214"/>
      <c r="CR519" s="214"/>
      <c r="CS519" s="214"/>
      <c r="CT519" s="214"/>
      <c r="CU519" s="214"/>
      <c r="CV519" s="214"/>
      <c r="CW519" s="214"/>
      <c r="CX519" s="214"/>
      <c r="CY519" s="214"/>
      <c r="CZ519" s="214"/>
      <c r="DA519" s="214"/>
      <c r="DB519" s="214"/>
      <c r="DC519" s="214"/>
      <c r="DD519" s="214"/>
      <c r="DE519" s="214"/>
      <c r="DF519" s="214"/>
      <c r="DG519" s="214"/>
      <c r="DH519" s="214"/>
      <c r="DI519" s="214"/>
      <c r="DJ519" s="214"/>
      <c r="DK519" s="214"/>
      <c r="DL519" s="214"/>
      <c r="DM519" s="214"/>
      <c r="DN519" s="214"/>
      <c r="DO519" s="214"/>
      <c r="DP519" s="214"/>
      <c r="DQ519" s="214"/>
      <c r="DR519" s="214"/>
      <c r="DS519" s="214"/>
      <c r="DT519" s="214"/>
      <c r="DU519" s="214"/>
      <c r="DV519" s="214"/>
      <c r="DW519" s="214"/>
      <c r="DX519" s="214"/>
      <c r="DY519" s="214"/>
      <c r="DZ519" s="214"/>
      <c r="EA519" s="214"/>
      <c r="EB519" s="214"/>
      <c r="EC519" s="214"/>
      <c r="ED519" s="214"/>
      <c r="EE519" s="214"/>
      <c r="EF519" s="214"/>
      <c r="EG519" s="214"/>
      <c r="EH519" s="214"/>
      <c r="EI519" s="214"/>
      <c r="EJ519" s="214"/>
      <c r="EK519" s="214"/>
      <c r="EL519" s="214"/>
      <c r="EM519" s="214"/>
      <c r="EN519" s="214"/>
      <c r="EO519" s="214"/>
      <c r="EP519" s="214"/>
      <c r="EQ519" s="214"/>
      <c r="ER519" s="214"/>
      <c r="ES519" s="214"/>
      <c r="ET519" s="214"/>
      <c r="EU519" s="214"/>
      <c r="EV519" s="214"/>
      <c r="EW519" s="214"/>
      <c r="EX519" s="214"/>
      <c r="EY519" s="214"/>
      <c r="EZ519" s="214"/>
      <c r="FA519" s="214"/>
      <c r="FB519" s="214"/>
      <c r="FC519" s="214"/>
      <c r="FD519" s="214"/>
      <c r="FE519" s="214"/>
      <c r="FF519" s="214"/>
      <c r="FG519" s="214"/>
      <c r="FH519" s="214"/>
      <c r="FI519" s="214"/>
      <c r="FJ519" s="214"/>
      <c r="FK519" s="214"/>
      <c r="FL519" s="214"/>
      <c r="FM519" s="214"/>
    </row>
    <row r="520" spans="2:169" x14ac:dyDescent="0.25">
      <c r="B520" s="214"/>
      <c r="C520" s="214"/>
      <c r="D520" s="214"/>
      <c r="E520" s="214"/>
      <c r="F520" s="214"/>
      <c r="G520" s="214"/>
      <c r="H520" s="214"/>
      <c r="I520" s="214"/>
      <c r="J520" s="214"/>
      <c r="K520" s="214"/>
      <c r="L520" s="214"/>
      <c r="M520" s="214"/>
      <c r="N520" s="214"/>
      <c r="O520" s="214"/>
      <c r="P520" s="214"/>
      <c r="Q520" s="214"/>
      <c r="R520" s="214"/>
      <c r="S520" s="214"/>
      <c r="T520" s="214"/>
      <c r="U520" s="214"/>
      <c r="V520" s="214"/>
      <c r="W520" s="214"/>
      <c r="X520" s="214"/>
      <c r="Y520" s="214"/>
      <c r="Z520" s="214"/>
      <c r="AA520" s="214"/>
      <c r="AB520" s="214"/>
      <c r="AC520" s="214"/>
      <c r="AD520" s="214"/>
      <c r="AE520" s="214"/>
      <c r="AF520" s="214"/>
      <c r="AG520" s="214"/>
      <c r="AH520" s="214"/>
      <c r="AI520" s="214"/>
      <c r="AJ520" s="214"/>
      <c r="AK520" s="214"/>
      <c r="AL520" s="214"/>
      <c r="AM520" s="214"/>
      <c r="AN520" s="214"/>
      <c r="AO520" s="214"/>
      <c r="AP520" s="214"/>
      <c r="AQ520" s="214"/>
      <c r="AR520" s="214"/>
      <c r="AS520" s="214"/>
      <c r="AT520" s="214"/>
      <c r="AU520" s="214"/>
      <c r="AV520" s="214"/>
      <c r="AW520" s="214"/>
      <c r="AX520" s="214"/>
      <c r="AY520" s="214"/>
      <c r="AZ520" s="214"/>
      <c r="BA520" s="214"/>
      <c r="BB520" s="214"/>
      <c r="BC520" s="214"/>
      <c r="BD520" s="214"/>
      <c r="BE520" s="214"/>
      <c r="BF520" s="214"/>
      <c r="BG520" s="214"/>
      <c r="BH520" s="214"/>
      <c r="BI520" s="214"/>
      <c r="BJ520" s="214"/>
      <c r="BK520" s="214"/>
      <c r="BL520" s="214"/>
      <c r="BM520" s="214"/>
      <c r="BN520" s="214"/>
      <c r="BO520" s="214"/>
      <c r="BP520" s="214"/>
      <c r="BQ520" s="214"/>
      <c r="BR520" s="214"/>
      <c r="BS520" s="214"/>
      <c r="BT520" s="214"/>
      <c r="BU520" s="214"/>
      <c r="BV520" s="214"/>
      <c r="BW520" s="214"/>
      <c r="BX520" s="214"/>
      <c r="BY520" s="214"/>
      <c r="BZ520" s="214"/>
      <c r="CA520" s="214"/>
      <c r="CB520" s="214"/>
      <c r="CC520" s="214"/>
      <c r="CD520" s="214"/>
      <c r="CE520" s="214"/>
      <c r="CF520" s="214"/>
      <c r="CG520" s="214"/>
      <c r="CH520" s="214"/>
      <c r="CI520" s="214"/>
      <c r="CJ520" s="214"/>
      <c r="CK520" s="214"/>
      <c r="CL520" s="214"/>
      <c r="CM520" s="214"/>
      <c r="CN520" s="214"/>
      <c r="CO520" s="214"/>
      <c r="CP520" s="214"/>
      <c r="CQ520" s="214"/>
      <c r="CR520" s="214"/>
      <c r="CS520" s="214"/>
      <c r="CT520" s="214"/>
      <c r="CU520" s="214"/>
      <c r="CV520" s="214"/>
      <c r="CW520" s="214"/>
      <c r="CX520" s="214"/>
      <c r="CY520" s="214"/>
      <c r="CZ520" s="214"/>
      <c r="DA520" s="214"/>
      <c r="DB520" s="214"/>
      <c r="DC520" s="214"/>
      <c r="DD520" s="214"/>
      <c r="DE520" s="214"/>
      <c r="DF520" s="214"/>
      <c r="DG520" s="214"/>
      <c r="DH520" s="214"/>
      <c r="DI520" s="214"/>
      <c r="DJ520" s="214"/>
      <c r="DK520" s="214"/>
      <c r="DL520" s="214"/>
      <c r="DM520" s="214"/>
      <c r="DN520" s="214"/>
      <c r="DO520" s="214"/>
      <c r="DP520" s="214"/>
      <c r="DQ520" s="214"/>
      <c r="DR520" s="214"/>
      <c r="DS520" s="214"/>
      <c r="DT520" s="214"/>
      <c r="DU520" s="214"/>
      <c r="DV520" s="214"/>
      <c r="DW520" s="214"/>
      <c r="DX520" s="214"/>
      <c r="DY520" s="214"/>
      <c r="DZ520" s="214"/>
      <c r="EA520" s="214"/>
      <c r="EB520" s="214"/>
      <c r="EC520" s="214"/>
      <c r="ED520" s="214"/>
      <c r="EE520" s="214"/>
      <c r="EF520" s="214"/>
      <c r="EG520" s="214"/>
      <c r="EH520" s="214"/>
      <c r="EI520" s="214"/>
      <c r="EJ520" s="214"/>
      <c r="EK520" s="214"/>
      <c r="EL520" s="214"/>
      <c r="EM520" s="214"/>
      <c r="EN520" s="214"/>
      <c r="EO520" s="214"/>
      <c r="EP520" s="214"/>
      <c r="EQ520" s="214"/>
      <c r="ER520" s="214"/>
      <c r="ES520" s="214"/>
      <c r="ET520" s="214"/>
      <c r="EU520" s="214"/>
      <c r="EV520" s="214"/>
      <c r="EW520" s="214"/>
      <c r="EX520" s="214"/>
      <c r="EY520" s="214"/>
      <c r="EZ520" s="214"/>
      <c r="FA520" s="214"/>
      <c r="FB520" s="214"/>
      <c r="FC520" s="214"/>
      <c r="FD520" s="214"/>
      <c r="FE520" s="214"/>
      <c r="FF520" s="214"/>
      <c r="FG520" s="214"/>
      <c r="FH520" s="214"/>
      <c r="FI520" s="214"/>
      <c r="FJ520" s="214"/>
      <c r="FK520" s="214"/>
      <c r="FL520" s="214"/>
      <c r="FM520" s="214"/>
    </row>
    <row r="521" spans="2:169" x14ac:dyDescent="0.25">
      <c r="B521" s="214"/>
      <c r="C521" s="214"/>
      <c r="D521" s="214"/>
      <c r="E521" s="214"/>
      <c r="F521" s="214"/>
      <c r="G521" s="214"/>
      <c r="H521" s="214"/>
      <c r="I521" s="214"/>
      <c r="J521" s="214"/>
      <c r="K521" s="214"/>
      <c r="L521" s="214"/>
      <c r="M521" s="214"/>
      <c r="N521" s="214"/>
      <c r="O521" s="214"/>
      <c r="P521" s="214"/>
      <c r="Q521" s="214"/>
      <c r="R521" s="214"/>
      <c r="S521" s="214"/>
      <c r="T521" s="214"/>
      <c r="U521" s="214"/>
      <c r="V521" s="214"/>
      <c r="W521" s="214"/>
      <c r="X521" s="214"/>
      <c r="Y521" s="214"/>
      <c r="Z521" s="214"/>
      <c r="AA521" s="214"/>
      <c r="AB521" s="214"/>
      <c r="AC521" s="214"/>
      <c r="AD521" s="214"/>
      <c r="AE521" s="214"/>
      <c r="AF521" s="214"/>
      <c r="AG521" s="214"/>
      <c r="AH521" s="214"/>
      <c r="AI521" s="214"/>
      <c r="AJ521" s="214"/>
      <c r="AK521" s="214"/>
      <c r="AL521" s="214"/>
      <c r="AM521" s="214"/>
      <c r="AN521" s="214"/>
      <c r="AO521" s="214"/>
      <c r="AP521" s="214"/>
      <c r="AQ521" s="214"/>
      <c r="AR521" s="214"/>
      <c r="AS521" s="214"/>
      <c r="AT521" s="214"/>
      <c r="AU521" s="214"/>
      <c r="AV521" s="214"/>
      <c r="AW521" s="214"/>
      <c r="AX521" s="214"/>
      <c r="AY521" s="214"/>
      <c r="AZ521" s="214"/>
      <c r="BA521" s="214"/>
      <c r="BB521" s="214"/>
      <c r="BC521" s="214"/>
      <c r="BD521" s="214"/>
      <c r="BE521" s="214"/>
      <c r="BF521" s="214"/>
      <c r="BG521" s="214"/>
      <c r="BH521" s="214"/>
      <c r="BI521" s="214"/>
      <c r="BJ521" s="214"/>
      <c r="BK521" s="214"/>
      <c r="BL521" s="214"/>
      <c r="BM521" s="214"/>
      <c r="BN521" s="214"/>
      <c r="BO521" s="214"/>
      <c r="BP521" s="214"/>
      <c r="BQ521" s="214"/>
      <c r="BR521" s="214"/>
      <c r="BS521" s="214"/>
      <c r="BT521" s="214"/>
      <c r="BU521" s="214"/>
      <c r="BV521" s="214"/>
      <c r="BW521" s="214"/>
      <c r="BX521" s="214"/>
      <c r="BY521" s="214"/>
      <c r="BZ521" s="214"/>
      <c r="CA521" s="214"/>
      <c r="CB521" s="214"/>
      <c r="CC521" s="214"/>
      <c r="CD521" s="214"/>
      <c r="CE521" s="214"/>
      <c r="CF521" s="214"/>
      <c r="CG521" s="214"/>
      <c r="CH521" s="214"/>
      <c r="CI521" s="214"/>
      <c r="CJ521" s="214"/>
      <c r="CK521" s="214"/>
      <c r="CL521" s="214"/>
      <c r="CM521" s="214"/>
      <c r="CN521" s="214"/>
      <c r="CO521" s="214"/>
      <c r="CP521" s="214"/>
      <c r="CQ521" s="214"/>
      <c r="CR521" s="214"/>
      <c r="CS521" s="214"/>
      <c r="CT521" s="214"/>
      <c r="CU521" s="214"/>
      <c r="CV521" s="214"/>
      <c r="CW521" s="214"/>
      <c r="CX521" s="214"/>
      <c r="CY521" s="214"/>
      <c r="CZ521" s="214"/>
      <c r="DA521" s="214"/>
      <c r="DB521" s="214"/>
      <c r="DC521" s="214"/>
      <c r="DD521" s="214"/>
      <c r="DE521" s="214"/>
      <c r="DF521" s="214"/>
      <c r="DG521" s="214"/>
      <c r="DH521" s="214"/>
      <c r="DI521" s="214"/>
      <c r="DJ521" s="214"/>
      <c r="DK521" s="214"/>
      <c r="DL521" s="214"/>
      <c r="DM521" s="214"/>
      <c r="DN521" s="214"/>
      <c r="DO521" s="214"/>
      <c r="DP521" s="214"/>
      <c r="DQ521" s="214"/>
      <c r="DR521" s="214"/>
      <c r="DS521" s="214"/>
      <c r="DT521" s="214"/>
      <c r="DU521" s="214"/>
      <c r="DV521" s="214"/>
      <c r="DW521" s="214"/>
      <c r="DX521" s="214"/>
      <c r="DY521" s="214"/>
      <c r="DZ521" s="214"/>
      <c r="EA521" s="214"/>
      <c r="EB521" s="214"/>
      <c r="EC521" s="214"/>
      <c r="ED521" s="214"/>
      <c r="EE521" s="214"/>
      <c r="EF521" s="214"/>
      <c r="EG521" s="214"/>
      <c r="EH521" s="214"/>
      <c r="EI521" s="214"/>
      <c r="EJ521" s="214"/>
      <c r="EK521" s="214"/>
      <c r="EL521" s="214"/>
      <c r="EM521" s="214"/>
      <c r="EN521" s="214"/>
      <c r="EO521" s="214"/>
      <c r="EP521" s="214"/>
      <c r="EQ521" s="214"/>
      <c r="ER521" s="214"/>
      <c r="ES521" s="214"/>
      <c r="ET521" s="214"/>
      <c r="EU521" s="214"/>
      <c r="EV521" s="214"/>
      <c r="EW521" s="214"/>
      <c r="EX521" s="214"/>
      <c r="EY521" s="214"/>
      <c r="EZ521" s="214"/>
      <c r="FA521" s="214"/>
      <c r="FB521" s="214"/>
      <c r="FC521" s="214"/>
      <c r="FD521" s="214"/>
      <c r="FE521" s="214"/>
      <c r="FF521" s="214"/>
      <c r="FG521" s="214"/>
      <c r="FH521" s="214"/>
      <c r="FI521" s="214"/>
      <c r="FJ521" s="214"/>
      <c r="FK521" s="214"/>
      <c r="FL521" s="214"/>
      <c r="FM521" s="214"/>
    </row>
    <row r="522" spans="2:169" x14ac:dyDescent="0.25">
      <c r="B522" s="214"/>
      <c r="C522" s="214"/>
      <c r="D522" s="214"/>
      <c r="E522" s="214"/>
      <c r="F522" s="214"/>
      <c r="G522" s="214"/>
      <c r="H522" s="214"/>
      <c r="I522" s="214"/>
      <c r="J522" s="214"/>
      <c r="K522" s="214"/>
      <c r="L522" s="214"/>
      <c r="M522" s="214"/>
      <c r="N522" s="214"/>
      <c r="O522" s="214"/>
      <c r="P522" s="214"/>
      <c r="Q522" s="214"/>
      <c r="R522" s="214"/>
      <c r="S522" s="214"/>
      <c r="T522" s="214"/>
      <c r="U522" s="214"/>
      <c r="V522" s="214"/>
      <c r="W522" s="214"/>
      <c r="X522" s="214"/>
      <c r="Y522" s="214"/>
      <c r="Z522" s="214"/>
      <c r="AA522" s="214"/>
      <c r="AB522" s="214"/>
      <c r="AC522" s="214"/>
      <c r="AD522" s="214"/>
      <c r="AE522" s="214"/>
      <c r="AF522" s="214"/>
      <c r="AG522" s="214"/>
      <c r="AH522" s="214"/>
      <c r="AI522" s="214"/>
      <c r="AJ522" s="214"/>
      <c r="AK522" s="214"/>
      <c r="AL522" s="214"/>
      <c r="AM522" s="214"/>
      <c r="AN522" s="214"/>
      <c r="AO522" s="214"/>
      <c r="AP522" s="214"/>
      <c r="AQ522" s="214"/>
      <c r="AR522" s="214"/>
      <c r="AS522" s="214"/>
      <c r="AT522" s="214"/>
      <c r="AU522" s="214"/>
      <c r="AV522" s="214"/>
      <c r="AW522" s="214"/>
      <c r="AX522" s="214"/>
      <c r="AY522" s="214"/>
      <c r="AZ522" s="214"/>
      <c r="BA522" s="214"/>
      <c r="BB522" s="214"/>
      <c r="BC522" s="214"/>
      <c r="BD522" s="214"/>
      <c r="BE522" s="214"/>
      <c r="BF522" s="214"/>
      <c r="BG522" s="214"/>
      <c r="BH522" s="214"/>
      <c r="BI522" s="214"/>
      <c r="BJ522" s="214"/>
      <c r="BK522" s="214"/>
      <c r="BL522" s="214"/>
      <c r="BM522" s="214"/>
      <c r="BN522" s="214"/>
      <c r="BO522" s="214"/>
      <c r="BP522" s="214"/>
      <c r="BQ522" s="214"/>
      <c r="BR522" s="214"/>
      <c r="BS522" s="214"/>
      <c r="BT522" s="214"/>
      <c r="BU522" s="214"/>
      <c r="BV522" s="214"/>
      <c r="BW522" s="214"/>
      <c r="BX522" s="214"/>
      <c r="BY522" s="214"/>
      <c r="BZ522" s="214"/>
      <c r="CA522" s="214"/>
      <c r="CB522" s="214"/>
      <c r="CC522" s="214"/>
      <c r="CD522" s="214"/>
      <c r="CE522" s="214"/>
      <c r="CF522" s="214"/>
      <c r="CG522" s="214"/>
      <c r="CH522" s="214"/>
      <c r="CI522" s="214"/>
      <c r="CJ522" s="214"/>
      <c r="CK522" s="214"/>
      <c r="CL522" s="214"/>
      <c r="CM522" s="214"/>
      <c r="CN522" s="214"/>
      <c r="CO522" s="214"/>
      <c r="CP522" s="214"/>
      <c r="CQ522" s="214"/>
      <c r="CR522" s="214"/>
      <c r="CS522" s="214"/>
      <c r="CT522" s="214"/>
      <c r="CU522" s="214"/>
      <c r="CV522" s="214"/>
      <c r="CW522" s="214"/>
      <c r="CX522" s="214"/>
      <c r="CY522" s="214"/>
      <c r="CZ522" s="214"/>
      <c r="DA522" s="214"/>
      <c r="DB522" s="214"/>
      <c r="DC522" s="214"/>
      <c r="DD522" s="214"/>
      <c r="DE522" s="214"/>
      <c r="DF522" s="214"/>
      <c r="DG522" s="214"/>
      <c r="DH522" s="214"/>
      <c r="DI522" s="214"/>
      <c r="DJ522" s="214"/>
      <c r="DK522" s="214"/>
      <c r="DL522" s="214"/>
      <c r="DM522" s="214"/>
      <c r="DN522" s="214"/>
      <c r="DO522" s="214"/>
      <c r="DP522" s="214"/>
      <c r="DQ522" s="214"/>
      <c r="DR522" s="214"/>
      <c r="DS522" s="214"/>
      <c r="DT522" s="214"/>
      <c r="DU522" s="214"/>
      <c r="DV522" s="214"/>
      <c r="DW522" s="214"/>
      <c r="DX522" s="214"/>
      <c r="DY522" s="214"/>
      <c r="DZ522" s="214"/>
      <c r="EA522" s="214"/>
      <c r="EB522" s="214"/>
      <c r="EC522" s="214"/>
      <c r="ED522" s="214"/>
      <c r="EE522" s="214"/>
      <c r="EF522" s="214"/>
      <c r="EG522" s="214"/>
      <c r="EH522" s="214"/>
      <c r="EI522" s="214"/>
      <c r="EJ522" s="214"/>
      <c r="EK522" s="214"/>
      <c r="EL522" s="214"/>
      <c r="EM522" s="214"/>
      <c r="EN522" s="214"/>
      <c r="EO522" s="214"/>
      <c r="EP522" s="214"/>
      <c r="EQ522" s="214"/>
      <c r="ER522" s="214"/>
      <c r="ES522" s="214"/>
      <c r="ET522" s="214"/>
      <c r="EU522" s="214"/>
      <c r="EV522" s="214"/>
      <c r="EW522" s="214"/>
      <c r="EX522" s="214"/>
      <c r="EY522" s="214"/>
      <c r="EZ522" s="214"/>
      <c r="FA522" s="214"/>
      <c r="FB522" s="214"/>
      <c r="FC522" s="214"/>
      <c r="FD522" s="214"/>
      <c r="FE522" s="214"/>
      <c r="FF522" s="214"/>
      <c r="FG522" s="214"/>
      <c r="FH522" s="214"/>
      <c r="FI522" s="214"/>
      <c r="FJ522" s="214"/>
      <c r="FK522" s="214"/>
      <c r="FL522" s="214"/>
      <c r="FM522" s="214"/>
    </row>
    <row r="523" spans="2:169" x14ac:dyDescent="0.25">
      <c r="B523" s="214"/>
      <c r="C523" s="214"/>
      <c r="D523" s="214"/>
      <c r="E523" s="214"/>
      <c r="F523" s="214"/>
      <c r="G523" s="214"/>
      <c r="H523" s="214"/>
      <c r="I523" s="214"/>
      <c r="J523" s="214"/>
      <c r="K523" s="214"/>
      <c r="L523" s="214"/>
      <c r="M523" s="214"/>
      <c r="N523" s="214"/>
      <c r="O523" s="214"/>
      <c r="P523" s="214"/>
      <c r="Q523" s="214"/>
      <c r="R523" s="214"/>
      <c r="S523" s="214"/>
      <c r="T523" s="214"/>
      <c r="U523" s="214"/>
      <c r="V523" s="214"/>
      <c r="W523" s="214"/>
      <c r="X523" s="214"/>
      <c r="Y523" s="214"/>
      <c r="Z523" s="214"/>
      <c r="AA523" s="214"/>
      <c r="AB523" s="214"/>
      <c r="AC523" s="214"/>
      <c r="AD523" s="214"/>
      <c r="AE523" s="214"/>
      <c r="AF523" s="214"/>
      <c r="AG523" s="214"/>
      <c r="AH523" s="214"/>
      <c r="AI523" s="214"/>
      <c r="AJ523" s="214"/>
      <c r="AK523" s="214"/>
      <c r="AL523" s="214"/>
      <c r="AM523" s="214"/>
      <c r="AN523" s="214"/>
      <c r="AO523" s="214"/>
      <c r="AP523" s="214"/>
      <c r="AQ523" s="214"/>
      <c r="AR523" s="214"/>
      <c r="AS523" s="214"/>
      <c r="AT523" s="214"/>
      <c r="AU523" s="214"/>
      <c r="AV523" s="214"/>
      <c r="AW523" s="214"/>
      <c r="AX523" s="214"/>
      <c r="AY523" s="214"/>
      <c r="AZ523" s="214"/>
      <c r="BA523" s="214"/>
      <c r="BB523" s="214"/>
      <c r="BC523" s="214"/>
      <c r="BD523" s="214"/>
      <c r="BE523" s="214"/>
      <c r="BF523" s="214"/>
      <c r="BG523" s="214"/>
      <c r="BH523" s="214"/>
      <c r="BI523" s="214"/>
      <c r="BJ523" s="214"/>
      <c r="BK523" s="214"/>
      <c r="BL523" s="214"/>
      <c r="BM523" s="214"/>
      <c r="BN523" s="214"/>
      <c r="BO523" s="214"/>
      <c r="BP523" s="214"/>
      <c r="BQ523" s="214"/>
      <c r="BR523" s="214"/>
      <c r="BS523" s="214"/>
      <c r="BT523" s="214"/>
      <c r="BU523" s="214"/>
      <c r="BV523" s="214"/>
      <c r="BW523" s="214"/>
      <c r="BX523" s="214"/>
      <c r="BY523" s="214"/>
      <c r="BZ523" s="214"/>
      <c r="CA523" s="214"/>
      <c r="CB523" s="214"/>
      <c r="CC523" s="214"/>
      <c r="CD523" s="214"/>
      <c r="CE523" s="214"/>
      <c r="CF523" s="214"/>
      <c r="CG523" s="214"/>
      <c r="CH523" s="214"/>
      <c r="CI523" s="214"/>
      <c r="CJ523" s="214"/>
      <c r="CK523" s="214"/>
      <c r="CL523" s="214"/>
      <c r="CM523" s="214"/>
      <c r="CN523" s="214"/>
      <c r="CO523" s="214"/>
      <c r="CP523" s="214"/>
      <c r="CQ523" s="214"/>
      <c r="CR523" s="214"/>
      <c r="CS523" s="214"/>
      <c r="CT523" s="214"/>
      <c r="CU523" s="214"/>
      <c r="CV523" s="214"/>
      <c r="CW523" s="214"/>
      <c r="CX523" s="214"/>
      <c r="CY523" s="214"/>
      <c r="CZ523" s="214"/>
      <c r="DA523" s="214"/>
      <c r="DB523" s="214"/>
      <c r="DC523" s="214"/>
      <c r="DD523" s="214"/>
      <c r="DE523" s="214"/>
      <c r="DF523" s="214"/>
      <c r="DG523" s="214"/>
      <c r="DH523" s="214"/>
      <c r="DI523" s="214"/>
      <c r="DJ523" s="214"/>
      <c r="DK523" s="214"/>
      <c r="DL523" s="214"/>
      <c r="DM523" s="214"/>
      <c r="DN523" s="214"/>
      <c r="DO523" s="214"/>
      <c r="DP523" s="214"/>
      <c r="DQ523" s="214"/>
      <c r="DR523" s="214"/>
      <c r="DS523" s="214"/>
      <c r="DT523" s="214"/>
      <c r="DU523" s="214"/>
      <c r="DV523" s="214"/>
      <c r="DW523" s="214"/>
      <c r="DX523" s="214"/>
      <c r="DY523" s="214"/>
      <c r="DZ523" s="214"/>
      <c r="EA523" s="214"/>
      <c r="EB523" s="214"/>
      <c r="EC523" s="214"/>
      <c r="ED523" s="214"/>
      <c r="EE523" s="214"/>
      <c r="EF523" s="214"/>
      <c r="EG523" s="214"/>
      <c r="EH523" s="214"/>
      <c r="EI523" s="214"/>
      <c r="EJ523" s="214"/>
      <c r="EK523" s="214"/>
      <c r="EL523" s="214"/>
      <c r="EM523" s="214"/>
      <c r="EN523" s="214"/>
      <c r="EO523" s="214"/>
      <c r="EP523" s="214"/>
      <c r="EQ523" s="214"/>
      <c r="ER523" s="214"/>
      <c r="ES523" s="214"/>
      <c r="ET523" s="214"/>
      <c r="EU523" s="214"/>
      <c r="EV523" s="214"/>
      <c r="EW523" s="214"/>
      <c r="EX523" s="214"/>
      <c r="EY523" s="214"/>
      <c r="EZ523" s="214"/>
      <c r="FA523" s="214"/>
      <c r="FB523" s="214"/>
      <c r="FC523" s="214"/>
      <c r="FD523" s="214"/>
      <c r="FE523" s="214"/>
      <c r="FF523" s="214"/>
      <c r="FG523" s="214"/>
      <c r="FH523" s="214"/>
      <c r="FI523" s="214"/>
      <c r="FJ523" s="214"/>
      <c r="FK523" s="214"/>
      <c r="FL523" s="214"/>
      <c r="FM523" s="214"/>
    </row>
    <row r="524" spans="2:169" x14ac:dyDescent="0.25">
      <c r="B524" s="214"/>
      <c r="C524" s="214"/>
      <c r="D524" s="214"/>
      <c r="E524" s="214"/>
      <c r="F524" s="214"/>
      <c r="G524" s="214"/>
      <c r="H524" s="214"/>
      <c r="I524" s="214"/>
      <c r="J524" s="214"/>
      <c r="K524" s="214"/>
      <c r="L524" s="214"/>
      <c r="M524" s="214"/>
      <c r="N524" s="214"/>
      <c r="O524" s="214"/>
      <c r="P524" s="214"/>
      <c r="Q524" s="214"/>
      <c r="R524" s="214"/>
      <c r="S524" s="214"/>
      <c r="T524" s="214"/>
      <c r="U524" s="214"/>
      <c r="V524" s="214"/>
      <c r="W524" s="214"/>
      <c r="X524" s="214"/>
      <c r="Y524" s="214"/>
      <c r="Z524" s="214"/>
      <c r="AA524" s="214"/>
      <c r="AB524" s="214"/>
      <c r="AC524" s="214"/>
      <c r="AD524" s="214"/>
      <c r="AE524" s="214"/>
      <c r="AF524" s="214"/>
      <c r="AG524" s="214"/>
      <c r="AH524" s="214"/>
      <c r="AI524" s="214"/>
      <c r="AJ524" s="214"/>
      <c r="AK524" s="214"/>
      <c r="AL524" s="214"/>
      <c r="AM524" s="214"/>
      <c r="AN524" s="214"/>
      <c r="AO524" s="214"/>
      <c r="AP524" s="214"/>
      <c r="AQ524" s="214"/>
      <c r="AR524" s="214"/>
      <c r="AS524" s="214"/>
      <c r="AT524" s="214"/>
      <c r="AU524" s="214"/>
      <c r="AV524" s="214"/>
      <c r="AW524" s="214"/>
      <c r="AX524" s="214"/>
      <c r="AY524" s="214"/>
      <c r="AZ524" s="214"/>
      <c r="BA524" s="214"/>
      <c r="BB524" s="214"/>
      <c r="BC524" s="214"/>
      <c r="BD524" s="214"/>
      <c r="BE524" s="214"/>
      <c r="BF524" s="214"/>
      <c r="BG524" s="214"/>
      <c r="BH524" s="214"/>
      <c r="BI524" s="214"/>
      <c r="BJ524" s="214"/>
      <c r="BK524" s="214"/>
      <c r="BL524" s="214"/>
      <c r="BM524" s="214"/>
      <c r="BN524" s="214"/>
      <c r="BO524" s="214"/>
      <c r="BP524" s="214"/>
      <c r="BQ524" s="214"/>
      <c r="BR524" s="214"/>
      <c r="BS524" s="214"/>
      <c r="BT524" s="214"/>
      <c r="BU524" s="214"/>
      <c r="BV524" s="214"/>
      <c r="BW524" s="214"/>
      <c r="BX524" s="214"/>
      <c r="BY524" s="214"/>
      <c r="BZ524" s="214"/>
      <c r="CA524" s="214"/>
      <c r="CB524" s="214"/>
      <c r="CC524" s="214"/>
      <c r="CD524" s="214"/>
      <c r="CE524" s="214"/>
      <c r="CF524" s="214"/>
      <c r="CG524" s="214"/>
      <c r="CH524" s="214"/>
      <c r="CI524" s="214"/>
      <c r="CJ524" s="214"/>
      <c r="CK524" s="214"/>
      <c r="CL524" s="214"/>
      <c r="CM524" s="214"/>
      <c r="CN524" s="214"/>
      <c r="CO524" s="214"/>
      <c r="CP524" s="214"/>
      <c r="CQ524" s="214"/>
      <c r="CR524" s="214"/>
      <c r="CS524" s="214"/>
      <c r="CT524" s="214"/>
      <c r="CU524" s="214"/>
      <c r="CV524" s="214"/>
      <c r="CW524" s="214"/>
      <c r="CX524" s="214"/>
      <c r="CY524" s="214"/>
      <c r="CZ524" s="214"/>
      <c r="DA524" s="214"/>
      <c r="DB524" s="214"/>
      <c r="DC524" s="214"/>
      <c r="DD524" s="214"/>
      <c r="DE524" s="214"/>
      <c r="DF524" s="214"/>
      <c r="DG524" s="214"/>
      <c r="DH524" s="214"/>
      <c r="DI524" s="214"/>
      <c r="DJ524" s="214"/>
      <c r="DK524" s="214"/>
      <c r="DL524" s="214"/>
      <c r="DM524" s="214"/>
      <c r="DN524" s="214"/>
      <c r="DO524" s="214"/>
      <c r="DP524" s="214"/>
      <c r="DQ524" s="214"/>
      <c r="DR524" s="214"/>
      <c r="DS524" s="214"/>
      <c r="DT524" s="214"/>
      <c r="DU524" s="214"/>
      <c r="DV524" s="214"/>
      <c r="DW524" s="214"/>
      <c r="DX524" s="214"/>
      <c r="DY524" s="214"/>
      <c r="DZ524" s="214"/>
      <c r="EA524" s="214"/>
      <c r="EB524" s="214"/>
      <c r="EC524" s="214"/>
      <c r="ED524" s="214"/>
      <c r="EE524" s="214"/>
      <c r="EF524" s="214"/>
      <c r="EG524" s="214"/>
      <c r="EH524" s="214"/>
      <c r="EI524" s="214"/>
      <c r="EJ524" s="214"/>
      <c r="EK524" s="214"/>
      <c r="EL524" s="214"/>
      <c r="EM524" s="214"/>
      <c r="EN524" s="214"/>
      <c r="EO524" s="214"/>
      <c r="EP524" s="214"/>
      <c r="EQ524" s="214"/>
      <c r="ER524" s="214"/>
      <c r="ES524" s="214"/>
      <c r="ET524" s="214"/>
      <c r="EU524" s="214"/>
      <c r="EV524" s="214"/>
      <c r="EW524" s="214"/>
      <c r="EX524" s="214"/>
      <c r="EY524" s="214"/>
      <c r="EZ524" s="214"/>
      <c r="FA524" s="214"/>
      <c r="FB524" s="214"/>
      <c r="FC524" s="214"/>
      <c r="FD524" s="214"/>
      <c r="FE524" s="214"/>
      <c r="FF524" s="214"/>
      <c r="FG524" s="214"/>
      <c r="FH524" s="214"/>
      <c r="FI524" s="214"/>
      <c r="FJ524" s="214"/>
      <c r="FK524" s="214"/>
      <c r="FL524" s="214"/>
      <c r="FM524" s="214"/>
    </row>
    <row r="525" spans="2:169" x14ac:dyDescent="0.25">
      <c r="B525" s="214"/>
      <c r="C525" s="214"/>
      <c r="D525" s="214"/>
      <c r="E525" s="214"/>
      <c r="F525" s="214"/>
      <c r="G525" s="214"/>
      <c r="H525" s="214"/>
      <c r="I525" s="214"/>
      <c r="J525" s="214"/>
      <c r="K525" s="214"/>
      <c r="L525" s="214"/>
      <c r="M525" s="214"/>
      <c r="N525" s="214"/>
      <c r="O525" s="214"/>
      <c r="P525" s="214"/>
      <c r="Q525" s="214"/>
      <c r="R525" s="214"/>
      <c r="S525" s="214"/>
      <c r="T525" s="214"/>
      <c r="U525" s="214"/>
      <c r="V525" s="214"/>
      <c r="W525" s="214"/>
      <c r="X525" s="214"/>
      <c r="Y525" s="214"/>
      <c r="Z525" s="214"/>
      <c r="AA525" s="214"/>
      <c r="AB525" s="214"/>
      <c r="AC525" s="214"/>
      <c r="AD525" s="214"/>
      <c r="AE525" s="214"/>
      <c r="AF525" s="214"/>
      <c r="AG525" s="214"/>
      <c r="AH525" s="214"/>
      <c r="AI525" s="214"/>
      <c r="AJ525" s="214"/>
      <c r="AK525" s="214"/>
      <c r="AL525" s="214"/>
      <c r="AM525" s="214"/>
      <c r="AN525" s="214"/>
      <c r="AO525" s="214"/>
      <c r="AP525" s="214"/>
      <c r="AQ525" s="214"/>
      <c r="AR525" s="214"/>
      <c r="AS525" s="214"/>
      <c r="AT525" s="214"/>
      <c r="AU525" s="214"/>
      <c r="AV525" s="214"/>
      <c r="AW525" s="214"/>
      <c r="AX525" s="214"/>
      <c r="AY525" s="214"/>
      <c r="AZ525" s="214"/>
      <c r="BA525" s="214"/>
      <c r="BB525" s="214"/>
      <c r="BC525" s="214"/>
      <c r="BD525" s="214"/>
      <c r="BE525" s="214"/>
      <c r="BF525" s="214"/>
      <c r="BG525" s="214"/>
      <c r="BH525" s="214"/>
      <c r="BI525" s="214"/>
      <c r="BJ525" s="214"/>
      <c r="BK525" s="214"/>
      <c r="BL525" s="214"/>
      <c r="BM525" s="214"/>
      <c r="BN525" s="214"/>
      <c r="BO525" s="214"/>
      <c r="BP525" s="214"/>
      <c r="BQ525" s="214"/>
      <c r="BR525" s="214"/>
      <c r="BS525" s="214"/>
      <c r="BT525" s="214"/>
      <c r="BU525" s="214"/>
      <c r="BV525" s="214"/>
      <c r="BW525" s="214"/>
      <c r="BX525" s="214"/>
      <c r="BY525" s="214"/>
      <c r="BZ525" s="214"/>
      <c r="CA525" s="214"/>
      <c r="CB525" s="214"/>
      <c r="CC525" s="214"/>
      <c r="CD525" s="214"/>
      <c r="CE525" s="214"/>
      <c r="CF525" s="214"/>
      <c r="CG525" s="214"/>
      <c r="CH525" s="214"/>
      <c r="CI525" s="214"/>
      <c r="CJ525" s="214"/>
      <c r="CK525" s="214"/>
      <c r="CL525" s="214"/>
      <c r="CM525" s="214"/>
      <c r="CN525" s="214"/>
      <c r="CO525" s="214"/>
      <c r="CP525" s="214"/>
      <c r="CQ525" s="214"/>
      <c r="CR525" s="214"/>
      <c r="CS525" s="214"/>
      <c r="CT525" s="214"/>
      <c r="CU525" s="214"/>
      <c r="CV525" s="214"/>
      <c r="CW525" s="214"/>
      <c r="CX525" s="214"/>
      <c r="CY525" s="214"/>
      <c r="CZ525" s="214"/>
      <c r="DA525" s="214"/>
      <c r="DB525" s="214"/>
      <c r="DC525" s="214"/>
      <c r="DD525" s="214"/>
      <c r="DE525" s="214"/>
      <c r="DF525" s="214"/>
      <c r="DG525" s="214"/>
      <c r="DH525" s="214"/>
      <c r="DI525" s="214"/>
      <c r="DJ525" s="214"/>
      <c r="DK525" s="214"/>
      <c r="DL525" s="214"/>
      <c r="DM525" s="214"/>
      <c r="DN525" s="214"/>
      <c r="DO525" s="214"/>
      <c r="DP525" s="214"/>
      <c r="DQ525" s="214"/>
      <c r="DR525" s="214"/>
      <c r="DS525" s="214"/>
      <c r="DT525" s="214"/>
      <c r="DU525" s="214"/>
      <c r="DV525" s="214"/>
      <c r="DW525" s="214"/>
      <c r="DX525" s="214"/>
      <c r="DY525" s="214"/>
      <c r="DZ525" s="214"/>
      <c r="EA525" s="214"/>
      <c r="EB525" s="214"/>
      <c r="EC525" s="214"/>
      <c r="ED525" s="214"/>
      <c r="EE525" s="214"/>
      <c r="EF525" s="214"/>
      <c r="EG525" s="214"/>
      <c r="EH525" s="214"/>
      <c r="EI525" s="214"/>
      <c r="EJ525" s="214"/>
      <c r="EK525" s="214"/>
      <c r="EL525" s="214"/>
      <c r="EM525" s="214"/>
      <c r="EN525" s="214"/>
      <c r="EO525" s="214"/>
      <c r="EP525" s="214"/>
      <c r="EQ525" s="214"/>
      <c r="ER525" s="214"/>
      <c r="ES525" s="214"/>
      <c r="ET525" s="214"/>
      <c r="EU525" s="214"/>
      <c r="EV525" s="214"/>
      <c r="EW525" s="214"/>
      <c r="EX525" s="214"/>
      <c r="EY525" s="214"/>
      <c r="EZ525" s="214"/>
      <c r="FA525" s="214"/>
      <c r="FB525" s="214"/>
      <c r="FC525" s="214"/>
      <c r="FD525" s="214"/>
      <c r="FE525" s="214"/>
      <c r="FF525" s="214"/>
      <c r="FG525" s="214"/>
      <c r="FH525" s="214"/>
      <c r="FI525" s="214"/>
      <c r="FJ525" s="214"/>
      <c r="FK525" s="214"/>
      <c r="FL525" s="214"/>
      <c r="FM525" s="214"/>
    </row>
    <row r="526" spans="2:169" x14ac:dyDescent="0.25">
      <c r="B526" s="214"/>
      <c r="C526" s="214"/>
      <c r="D526" s="214"/>
      <c r="E526" s="214"/>
      <c r="F526" s="214"/>
      <c r="G526" s="214"/>
      <c r="H526" s="214"/>
      <c r="I526" s="214"/>
      <c r="J526" s="214"/>
      <c r="K526" s="214"/>
      <c r="L526" s="214"/>
      <c r="M526" s="214"/>
      <c r="N526" s="214"/>
      <c r="O526" s="214"/>
      <c r="P526" s="214"/>
      <c r="Q526" s="214"/>
      <c r="R526" s="214"/>
      <c r="S526" s="214"/>
      <c r="T526" s="214"/>
      <c r="U526" s="214"/>
      <c r="V526" s="214"/>
      <c r="W526" s="214"/>
      <c r="X526" s="214"/>
      <c r="Y526" s="214"/>
      <c r="Z526" s="214"/>
      <c r="AA526" s="214"/>
      <c r="AB526" s="214"/>
      <c r="AC526" s="214"/>
      <c r="AD526" s="214"/>
      <c r="AE526" s="214"/>
      <c r="AF526" s="214"/>
      <c r="AG526" s="214"/>
      <c r="AH526" s="214"/>
      <c r="AI526" s="214"/>
      <c r="AJ526" s="214"/>
      <c r="AK526" s="214"/>
      <c r="AL526" s="214"/>
      <c r="AM526" s="214"/>
      <c r="AN526" s="214"/>
      <c r="AO526" s="214"/>
      <c r="AP526" s="214"/>
      <c r="AQ526" s="214"/>
      <c r="AR526" s="214"/>
      <c r="AS526" s="214"/>
      <c r="AT526" s="214"/>
      <c r="AU526" s="214"/>
      <c r="AV526" s="214"/>
      <c r="AW526" s="214"/>
      <c r="AX526" s="214"/>
      <c r="AY526" s="214"/>
      <c r="AZ526" s="214"/>
      <c r="BA526" s="214"/>
      <c r="BB526" s="214"/>
      <c r="BC526" s="214"/>
      <c r="BD526" s="214"/>
      <c r="BE526" s="214"/>
      <c r="BF526" s="214"/>
      <c r="BG526" s="214"/>
      <c r="BH526" s="214"/>
      <c r="BI526" s="214"/>
      <c r="BJ526" s="214"/>
      <c r="BK526" s="214"/>
      <c r="BL526" s="214"/>
      <c r="BM526" s="214"/>
      <c r="BN526" s="214"/>
      <c r="BO526" s="214"/>
      <c r="BP526" s="214"/>
      <c r="BQ526" s="214"/>
      <c r="BR526" s="214"/>
      <c r="BS526" s="214"/>
      <c r="BT526" s="214"/>
      <c r="BU526" s="214"/>
      <c r="BV526" s="214"/>
      <c r="BW526" s="214"/>
      <c r="BX526" s="214"/>
      <c r="BY526" s="214"/>
      <c r="BZ526" s="214"/>
      <c r="CA526" s="214"/>
      <c r="CB526" s="214"/>
      <c r="CC526" s="214"/>
      <c r="CD526" s="214"/>
      <c r="CE526" s="214"/>
      <c r="CF526" s="214"/>
      <c r="CG526" s="214"/>
      <c r="CH526" s="214"/>
      <c r="CI526" s="214"/>
      <c r="CJ526" s="214"/>
      <c r="CK526" s="214"/>
      <c r="CL526" s="214"/>
      <c r="CM526" s="214"/>
      <c r="CN526" s="214"/>
      <c r="CO526" s="214"/>
      <c r="CP526" s="214"/>
      <c r="CQ526" s="214"/>
      <c r="CR526" s="214"/>
      <c r="CS526" s="214"/>
      <c r="CT526" s="214"/>
      <c r="CU526" s="214"/>
      <c r="CV526" s="214"/>
      <c r="CW526" s="214"/>
      <c r="CX526" s="214"/>
      <c r="CY526" s="214"/>
      <c r="CZ526" s="214"/>
      <c r="DA526" s="214"/>
      <c r="DB526" s="214"/>
      <c r="DC526" s="214"/>
      <c r="DD526" s="214"/>
      <c r="DE526" s="214"/>
      <c r="DF526" s="214"/>
      <c r="DG526" s="214"/>
      <c r="DH526" s="214"/>
      <c r="DI526" s="214"/>
      <c r="DJ526" s="214"/>
      <c r="DK526" s="214"/>
      <c r="DL526" s="214"/>
      <c r="DM526" s="214"/>
      <c r="DN526" s="214"/>
      <c r="DO526" s="214"/>
      <c r="DP526" s="214"/>
      <c r="DQ526" s="214"/>
      <c r="DR526" s="214"/>
      <c r="DS526" s="214"/>
      <c r="DT526" s="214"/>
      <c r="DU526" s="214"/>
      <c r="DV526" s="214"/>
      <c r="DW526" s="214"/>
      <c r="DX526" s="214"/>
      <c r="DY526" s="214"/>
      <c r="DZ526" s="214"/>
      <c r="EA526" s="214"/>
      <c r="EB526" s="214"/>
      <c r="EC526" s="214"/>
      <c r="ED526" s="214"/>
      <c r="EE526" s="214"/>
      <c r="EF526" s="214"/>
      <c r="EG526" s="214"/>
      <c r="EH526" s="214"/>
      <c r="EI526" s="214"/>
      <c r="EJ526" s="214"/>
      <c r="EK526" s="214"/>
      <c r="EL526" s="214"/>
      <c r="EM526" s="214"/>
      <c r="EN526" s="214"/>
      <c r="EO526" s="214"/>
      <c r="EP526" s="214"/>
      <c r="EQ526" s="214"/>
      <c r="ER526" s="214"/>
      <c r="ES526" s="214"/>
      <c r="ET526" s="214"/>
      <c r="EU526" s="214"/>
      <c r="EV526" s="214"/>
      <c r="EW526" s="214"/>
      <c r="EX526" s="214"/>
      <c r="EY526" s="214"/>
      <c r="EZ526" s="214"/>
      <c r="FA526" s="214"/>
      <c r="FB526" s="214"/>
      <c r="FC526" s="214"/>
      <c r="FD526" s="214"/>
      <c r="FE526" s="214"/>
      <c r="FF526" s="214"/>
      <c r="FG526" s="214"/>
      <c r="FH526" s="214"/>
      <c r="FI526" s="214"/>
      <c r="FJ526" s="214"/>
      <c r="FK526" s="214"/>
      <c r="FL526" s="214"/>
      <c r="FM526" s="214"/>
    </row>
    <row r="527" spans="2:169" x14ac:dyDescent="0.25">
      <c r="B527" s="214"/>
      <c r="C527" s="214"/>
      <c r="D527" s="214"/>
      <c r="E527" s="214"/>
      <c r="F527" s="214"/>
      <c r="G527" s="214"/>
      <c r="H527" s="214"/>
      <c r="I527" s="214"/>
      <c r="J527" s="214"/>
      <c r="K527" s="214"/>
      <c r="L527" s="214"/>
      <c r="M527" s="214"/>
      <c r="N527" s="214"/>
      <c r="O527" s="214"/>
      <c r="P527" s="214"/>
      <c r="Q527" s="214"/>
      <c r="R527" s="214"/>
      <c r="S527" s="214"/>
      <c r="T527" s="214"/>
      <c r="U527" s="214"/>
      <c r="V527" s="214"/>
      <c r="W527" s="214"/>
      <c r="X527" s="214"/>
      <c r="Y527" s="214"/>
      <c r="Z527" s="214"/>
      <c r="AA527" s="214"/>
      <c r="AB527" s="214"/>
      <c r="AC527" s="214"/>
      <c r="AD527" s="214"/>
      <c r="AE527" s="214"/>
      <c r="AF527" s="214"/>
      <c r="AG527" s="214"/>
      <c r="AH527" s="214"/>
      <c r="AI527" s="214"/>
      <c r="AJ527" s="214"/>
      <c r="AK527" s="214"/>
      <c r="AL527" s="214"/>
      <c r="AM527" s="214"/>
      <c r="AN527" s="214"/>
      <c r="AO527" s="214"/>
      <c r="AP527" s="214"/>
      <c r="AQ527" s="214"/>
      <c r="AR527" s="214"/>
      <c r="AS527" s="214"/>
      <c r="AT527" s="214"/>
      <c r="AU527" s="214"/>
      <c r="AV527" s="214"/>
      <c r="AW527" s="214"/>
      <c r="AX527" s="214"/>
      <c r="AY527" s="214"/>
      <c r="AZ527" s="214"/>
      <c r="BA527" s="214"/>
      <c r="BB527" s="214"/>
      <c r="BC527" s="214"/>
      <c r="BD527" s="214"/>
      <c r="BE527" s="214"/>
      <c r="BF527" s="214"/>
      <c r="BG527" s="214"/>
      <c r="BH527" s="214"/>
      <c r="BI527" s="214"/>
      <c r="BJ527" s="214"/>
      <c r="BK527" s="214"/>
      <c r="BL527" s="214"/>
      <c r="BM527" s="214"/>
      <c r="BN527" s="214"/>
      <c r="BO527" s="214"/>
      <c r="BP527" s="214"/>
      <c r="BQ527" s="214"/>
      <c r="BR527" s="214"/>
      <c r="BS527" s="214"/>
      <c r="BT527" s="214"/>
      <c r="BU527" s="214"/>
      <c r="BV527" s="214"/>
      <c r="BW527" s="214"/>
      <c r="BX527" s="214"/>
      <c r="BY527" s="214"/>
      <c r="BZ527" s="214"/>
      <c r="CA527" s="214"/>
      <c r="CB527" s="214"/>
      <c r="CC527" s="214"/>
      <c r="CD527" s="214"/>
      <c r="CE527" s="214"/>
      <c r="CF527" s="214"/>
      <c r="CG527" s="214"/>
      <c r="CH527" s="214"/>
      <c r="CI527" s="214"/>
      <c r="CJ527" s="214"/>
      <c r="CK527" s="214"/>
      <c r="CL527" s="214"/>
      <c r="CM527" s="214"/>
      <c r="CN527" s="214"/>
      <c r="CO527" s="214"/>
      <c r="CP527" s="214"/>
      <c r="CQ527" s="214"/>
      <c r="CR527" s="214"/>
      <c r="CS527" s="214"/>
      <c r="CT527" s="214"/>
      <c r="CU527" s="214"/>
      <c r="CV527" s="214"/>
      <c r="CW527" s="214"/>
      <c r="CX527" s="214"/>
      <c r="CY527" s="214"/>
      <c r="CZ527" s="214"/>
      <c r="DA527" s="214"/>
      <c r="DB527" s="214"/>
      <c r="DC527" s="214"/>
      <c r="DD527" s="214"/>
      <c r="DE527" s="214"/>
      <c r="DF527" s="214"/>
      <c r="DG527" s="214"/>
      <c r="DH527" s="214"/>
      <c r="DI527" s="214"/>
      <c r="DJ527" s="214"/>
      <c r="DK527" s="214"/>
      <c r="DL527" s="214"/>
      <c r="DM527" s="214"/>
      <c r="DN527" s="214"/>
      <c r="DO527" s="214"/>
      <c r="DP527" s="214"/>
      <c r="DQ527" s="214"/>
      <c r="DR527" s="214"/>
      <c r="DS527" s="214"/>
      <c r="DT527" s="214"/>
      <c r="DU527" s="214"/>
      <c r="DV527" s="214"/>
      <c r="DW527" s="214"/>
      <c r="DX527" s="214"/>
      <c r="DY527" s="214"/>
      <c r="DZ527" s="214"/>
      <c r="EA527" s="214"/>
      <c r="EB527" s="214"/>
      <c r="EC527" s="214"/>
      <c r="ED527" s="214"/>
      <c r="EE527" s="214"/>
      <c r="EF527" s="214"/>
      <c r="EG527" s="214"/>
      <c r="EH527" s="214"/>
      <c r="EI527" s="214"/>
      <c r="EJ527" s="214"/>
      <c r="EK527" s="214"/>
      <c r="EL527" s="214"/>
      <c r="EM527" s="214"/>
      <c r="EN527" s="214"/>
      <c r="EO527" s="214"/>
      <c r="EP527" s="214"/>
      <c r="EQ527" s="214"/>
      <c r="ER527" s="214"/>
      <c r="ES527" s="214"/>
      <c r="ET527" s="214"/>
      <c r="EU527" s="214"/>
      <c r="EV527" s="214"/>
      <c r="EW527" s="214"/>
      <c r="EX527" s="214"/>
      <c r="EY527" s="214"/>
      <c r="EZ527" s="214"/>
      <c r="FA527" s="214"/>
      <c r="FB527" s="214"/>
      <c r="FC527" s="214"/>
      <c r="FD527" s="214"/>
      <c r="FE527" s="214"/>
      <c r="FF527" s="214"/>
      <c r="FG527" s="214"/>
      <c r="FH527" s="214"/>
      <c r="FI527" s="214"/>
      <c r="FJ527" s="214"/>
      <c r="FK527" s="214"/>
      <c r="FL527" s="214"/>
      <c r="FM527" s="214"/>
    </row>
    <row r="528" spans="2:169" x14ac:dyDescent="0.25">
      <c r="B528" s="214"/>
      <c r="C528" s="214"/>
      <c r="D528" s="214"/>
      <c r="E528" s="214"/>
      <c r="F528" s="214"/>
      <c r="G528" s="214"/>
      <c r="H528" s="214"/>
      <c r="I528" s="214"/>
      <c r="J528" s="214"/>
      <c r="K528" s="214"/>
      <c r="L528" s="214"/>
      <c r="M528" s="214"/>
      <c r="N528" s="214"/>
      <c r="O528" s="214"/>
      <c r="P528" s="214"/>
      <c r="Q528" s="214"/>
      <c r="R528" s="214"/>
      <c r="S528" s="214"/>
      <c r="T528" s="214"/>
      <c r="U528" s="214"/>
      <c r="V528" s="214"/>
      <c r="W528" s="214"/>
      <c r="X528" s="214"/>
      <c r="Y528" s="214"/>
      <c r="Z528" s="214"/>
      <c r="AA528" s="214"/>
      <c r="AB528" s="214"/>
      <c r="AC528" s="214"/>
      <c r="AD528" s="214"/>
      <c r="AE528" s="214"/>
      <c r="AF528" s="214"/>
      <c r="AG528" s="214"/>
      <c r="AH528" s="214"/>
      <c r="AI528" s="214"/>
      <c r="AJ528" s="214"/>
      <c r="AK528" s="214"/>
      <c r="AL528" s="214"/>
      <c r="AM528" s="214"/>
      <c r="AN528" s="214"/>
      <c r="AO528" s="214"/>
      <c r="AP528" s="214"/>
      <c r="AQ528" s="214"/>
      <c r="AR528" s="214"/>
      <c r="AS528" s="214"/>
      <c r="AT528" s="214"/>
      <c r="AU528" s="214"/>
      <c r="AV528" s="214"/>
      <c r="AW528" s="214"/>
      <c r="AX528" s="214"/>
      <c r="AY528" s="214"/>
      <c r="AZ528" s="214"/>
      <c r="BA528" s="214"/>
      <c r="BB528" s="214"/>
      <c r="BC528" s="214"/>
      <c r="BD528" s="214"/>
      <c r="BE528" s="214"/>
      <c r="BF528" s="214"/>
      <c r="BG528" s="214"/>
      <c r="BH528" s="214"/>
      <c r="BI528" s="214"/>
      <c r="BJ528" s="214"/>
      <c r="BK528" s="214"/>
      <c r="BL528" s="214"/>
      <c r="BM528" s="214"/>
      <c r="BN528" s="214"/>
      <c r="BO528" s="214"/>
      <c r="BP528" s="214"/>
      <c r="BQ528" s="214"/>
      <c r="BR528" s="214"/>
      <c r="BS528" s="214"/>
      <c r="BT528" s="214"/>
      <c r="BU528" s="214"/>
      <c r="BV528" s="214"/>
      <c r="BW528" s="214"/>
      <c r="BX528" s="214"/>
      <c r="BY528" s="214"/>
      <c r="BZ528" s="214"/>
      <c r="CA528" s="214"/>
      <c r="CB528" s="214"/>
      <c r="CC528" s="214"/>
      <c r="CD528" s="214"/>
      <c r="CE528" s="214"/>
      <c r="CF528" s="214"/>
      <c r="CG528" s="214"/>
      <c r="CH528" s="214"/>
      <c r="CI528" s="214"/>
      <c r="CJ528" s="214"/>
      <c r="CK528" s="214"/>
      <c r="CL528" s="214"/>
      <c r="CM528" s="214"/>
      <c r="CN528" s="214"/>
      <c r="CO528" s="214"/>
      <c r="CP528" s="214"/>
      <c r="CQ528" s="214"/>
      <c r="CR528" s="214"/>
      <c r="CS528" s="214"/>
      <c r="CT528" s="214"/>
      <c r="CU528" s="214"/>
      <c r="CV528" s="214"/>
      <c r="CW528" s="214"/>
      <c r="CX528" s="214"/>
      <c r="CY528" s="214"/>
      <c r="CZ528" s="214"/>
      <c r="DA528" s="214"/>
      <c r="DB528" s="214"/>
      <c r="DC528" s="214"/>
      <c r="DD528" s="214"/>
      <c r="DE528" s="214"/>
      <c r="DF528" s="214"/>
      <c r="DG528" s="214"/>
      <c r="DH528" s="214"/>
      <c r="DI528" s="214"/>
      <c r="DJ528" s="214"/>
      <c r="DK528" s="214"/>
      <c r="DL528" s="214"/>
      <c r="DM528" s="214"/>
      <c r="DN528" s="214"/>
      <c r="DO528" s="214"/>
      <c r="DP528" s="214"/>
      <c r="DQ528" s="214"/>
      <c r="DR528" s="214"/>
      <c r="DS528" s="214"/>
      <c r="DT528" s="214"/>
      <c r="DU528" s="214"/>
      <c r="DV528" s="214"/>
      <c r="DW528" s="214"/>
      <c r="DX528" s="214"/>
      <c r="DY528" s="214"/>
      <c r="DZ528" s="214"/>
      <c r="EA528" s="214"/>
      <c r="EB528" s="214"/>
      <c r="EC528" s="214"/>
      <c r="ED528" s="214"/>
      <c r="EE528" s="214"/>
      <c r="EF528" s="214"/>
      <c r="EG528" s="214"/>
      <c r="EH528" s="214"/>
      <c r="EI528" s="214"/>
      <c r="EJ528" s="214"/>
      <c r="EK528" s="214"/>
      <c r="EL528" s="214"/>
      <c r="EM528" s="214"/>
      <c r="EN528" s="214"/>
      <c r="EO528" s="214"/>
      <c r="EP528" s="214"/>
      <c r="EQ528" s="214"/>
      <c r="ER528" s="214"/>
      <c r="ES528" s="214"/>
      <c r="ET528" s="214"/>
      <c r="EU528" s="214"/>
      <c r="EV528" s="214"/>
      <c r="EW528" s="214"/>
      <c r="EX528" s="214"/>
      <c r="EY528" s="214"/>
      <c r="EZ528" s="214"/>
      <c r="FA528" s="214"/>
      <c r="FB528" s="214"/>
      <c r="FC528" s="214"/>
      <c r="FD528" s="214"/>
      <c r="FE528" s="214"/>
      <c r="FF528" s="214"/>
      <c r="FG528" s="214"/>
      <c r="FH528" s="214"/>
      <c r="FI528" s="214"/>
      <c r="FJ528" s="214"/>
      <c r="FK528" s="214"/>
      <c r="FL528" s="214"/>
      <c r="FM528" s="214"/>
    </row>
    <row r="529" spans="2:169" x14ac:dyDescent="0.25">
      <c r="B529" s="214"/>
      <c r="C529" s="214"/>
      <c r="D529" s="214"/>
      <c r="E529" s="214"/>
      <c r="F529" s="214"/>
      <c r="G529" s="214"/>
      <c r="H529" s="214"/>
      <c r="I529" s="214"/>
      <c r="J529" s="214"/>
      <c r="K529" s="214"/>
      <c r="L529" s="214"/>
      <c r="M529" s="214"/>
      <c r="N529" s="214"/>
      <c r="O529" s="214"/>
      <c r="P529" s="214"/>
      <c r="Q529" s="214"/>
      <c r="R529" s="214"/>
      <c r="S529" s="214"/>
      <c r="T529" s="214"/>
      <c r="U529" s="214"/>
      <c r="V529" s="214"/>
      <c r="W529" s="214"/>
      <c r="X529" s="214"/>
      <c r="Y529" s="214"/>
      <c r="Z529" s="214"/>
      <c r="AA529" s="214"/>
      <c r="AB529" s="214"/>
      <c r="AC529" s="214"/>
      <c r="AD529" s="214"/>
      <c r="AE529" s="214"/>
      <c r="AF529" s="214"/>
      <c r="AG529" s="214"/>
      <c r="AH529" s="214"/>
      <c r="AI529" s="214"/>
      <c r="AJ529" s="214"/>
      <c r="AK529" s="214"/>
      <c r="AL529" s="214"/>
      <c r="AM529" s="214"/>
      <c r="AN529" s="214"/>
      <c r="AO529" s="214"/>
      <c r="AP529" s="214"/>
      <c r="AQ529" s="214"/>
      <c r="AR529" s="214"/>
      <c r="AS529" s="214"/>
      <c r="AT529" s="214"/>
      <c r="AU529" s="214"/>
      <c r="AV529" s="214"/>
      <c r="AW529" s="214"/>
      <c r="AX529" s="214"/>
      <c r="AY529" s="214"/>
      <c r="AZ529" s="214"/>
      <c r="BA529" s="214"/>
      <c r="BB529" s="214"/>
      <c r="BC529" s="214"/>
      <c r="BD529" s="214"/>
      <c r="BE529" s="214"/>
      <c r="BF529" s="214"/>
      <c r="BG529" s="214"/>
      <c r="BH529" s="214"/>
      <c r="BI529" s="214"/>
      <c r="BJ529" s="214"/>
      <c r="BK529" s="214"/>
      <c r="BL529" s="214"/>
      <c r="BM529" s="214"/>
      <c r="BN529" s="214"/>
      <c r="BO529" s="214"/>
      <c r="BP529" s="214"/>
      <c r="BQ529" s="214"/>
      <c r="BR529" s="214"/>
      <c r="BS529" s="214"/>
      <c r="BT529" s="214"/>
      <c r="BU529" s="214"/>
      <c r="BV529" s="214"/>
      <c r="BW529" s="214"/>
      <c r="BX529" s="214"/>
      <c r="BY529" s="214"/>
      <c r="BZ529" s="214"/>
      <c r="CA529" s="214"/>
      <c r="CB529" s="214"/>
      <c r="CC529" s="214"/>
      <c r="CD529" s="214"/>
      <c r="CE529" s="214"/>
      <c r="CF529" s="214"/>
      <c r="CG529" s="214"/>
      <c r="CH529" s="214"/>
      <c r="CI529" s="214"/>
      <c r="CJ529" s="214"/>
      <c r="CK529" s="214"/>
      <c r="CL529" s="214"/>
      <c r="CM529" s="214"/>
      <c r="CN529" s="214"/>
      <c r="CO529" s="214"/>
      <c r="CP529" s="214"/>
      <c r="CQ529" s="214"/>
      <c r="CR529" s="214"/>
      <c r="CS529" s="214"/>
      <c r="CT529" s="214"/>
      <c r="CU529" s="214"/>
      <c r="CV529" s="214"/>
      <c r="CW529" s="214"/>
      <c r="CX529" s="214"/>
      <c r="CY529" s="214"/>
      <c r="CZ529" s="214"/>
      <c r="DA529" s="214"/>
      <c r="DB529" s="214"/>
      <c r="DC529" s="214"/>
      <c r="DD529" s="214"/>
      <c r="DE529" s="214"/>
      <c r="DF529" s="214"/>
      <c r="DG529" s="214"/>
      <c r="DH529" s="214"/>
      <c r="DI529" s="214"/>
      <c r="DJ529" s="214"/>
      <c r="DK529" s="214"/>
      <c r="DL529" s="214"/>
      <c r="DM529" s="214"/>
      <c r="DN529" s="214"/>
      <c r="DO529" s="214"/>
      <c r="DP529" s="214"/>
      <c r="DQ529" s="214"/>
      <c r="DR529" s="214"/>
      <c r="DS529" s="214"/>
      <c r="DT529" s="214"/>
      <c r="DU529" s="214"/>
      <c r="DV529" s="214"/>
      <c r="DW529" s="214"/>
      <c r="DX529" s="214"/>
      <c r="DY529" s="214"/>
      <c r="DZ529" s="214"/>
      <c r="EA529" s="214"/>
      <c r="EB529" s="214"/>
      <c r="EC529" s="214"/>
      <c r="ED529" s="214"/>
      <c r="EE529" s="214"/>
      <c r="EF529" s="214"/>
      <c r="EG529" s="214"/>
      <c r="EH529" s="214"/>
      <c r="EI529" s="214"/>
      <c r="EJ529" s="214"/>
      <c r="EK529" s="214"/>
      <c r="EL529" s="214"/>
      <c r="EM529" s="214"/>
      <c r="EN529" s="214"/>
      <c r="EO529" s="214"/>
      <c r="EP529" s="214"/>
      <c r="EQ529" s="214"/>
      <c r="ER529" s="214"/>
      <c r="ES529" s="214"/>
      <c r="ET529" s="214"/>
      <c r="EU529" s="214"/>
      <c r="EV529" s="214"/>
      <c r="EW529" s="214"/>
      <c r="EX529" s="214"/>
      <c r="EY529" s="214"/>
      <c r="EZ529" s="214"/>
      <c r="FA529" s="214"/>
      <c r="FB529" s="214"/>
      <c r="FC529" s="214"/>
      <c r="FD529" s="214"/>
      <c r="FE529" s="214"/>
      <c r="FF529" s="214"/>
      <c r="FG529" s="214"/>
      <c r="FH529" s="214"/>
      <c r="FI529" s="214"/>
      <c r="FJ529" s="214"/>
      <c r="FK529" s="214"/>
      <c r="FL529" s="214"/>
      <c r="FM529" s="214"/>
    </row>
    <row r="530" spans="2:169" x14ac:dyDescent="0.25">
      <c r="B530" s="214"/>
      <c r="C530" s="214"/>
      <c r="D530" s="214"/>
      <c r="E530" s="214"/>
      <c r="F530" s="214"/>
      <c r="G530" s="214"/>
      <c r="H530" s="214"/>
      <c r="I530" s="214"/>
      <c r="J530" s="214"/>
      <c r="K530" s="214"/>
      <c r="L530" s="214"/>
      <c r="M530" s="214"/>
      <c r="N530" s="214"/>
      <c r="O530" s="214"/>
      <c r="P530" s="214"/>
      <c r="Q530" s="214"/>
      <c r="R530" s="214"/>
      <c r="S530" s="214"/>
      <c r="T530" s="214"/>
      <c r="U530" s="214"/>
      <c r="V530" s="214"/>
      <c r="W530" s="214"/>
      <c r="X530" s="214"/>
      <c r="Y530" s="214"/>
      <c r="Z530" s="214"/>
      <c r="AA530" s="214"/>
      <c r="AB530" s="214"/>
      <c r="AC530" s="214"/>
      <c r="AD530" s="214"/>
      <c r="AE530" s="214"/>
      <c r="AF530" s="214"/>
      <c r="AG530" s="214"/>
      <c r="AH530" s="214"/>
      <c r="AI530" s="214"/>
      <c r="AJ530" s="214"/>
      <c r="AK530" s="214"/>
      <c r="AL530" s="214"/>
      <c r="AM530" s="214"/>
      <c r="AN530" s="214"/>
      <c r="AO530" s="214"/>
      <c r="AP530" s="214"/>
      <c r="AQ530" s="214"/>
      <c r="AR530" s="214"/>
      <c r="AS530" s="214"/>
      <c r="AT530" s="214"/>
      <c r="AU530" s="214"/>
      <c r="AV530" s="214"/>
      <c r="AW530" s="214"/>
      <c r="AX530" s="214"/>
      <c r="AY530" s="214"/>
      <c r="AZ530" s="214"/>
      <c r="BA530" s="214"/>
      <c r="BB530" s="214"/>
      <c r="BC530" s="214"/>
      <c r="BD530" s="214"/>
      <c r="BE530" s="214"/>
      <c r="BF530" s="214"/>
      <c r="BG530" s="214"/>
      <c r="BH530" s="214"/>
      <c r="BI530" s="214"/>
      <c r="BJ530" s="214"/>
      <c r="BK530" s="214"/>
      <c r="BL530" s="214"/>
      <c r="BM530" s="214"/>
      <c r="BN530" s="214"/>
      <c r="BO530" s="214"/>
      <c r="BP530" s="214"/>
      <c r="BQ530" s="214"/>
      <c r="BR530" s="214"/>
      <c r="BS530" s="214"/>
      <c r="BT530" s="214"/>
      <c r="BU530" s="214"/>
      <c r="BV530" s="214"/>
      <c r="BW530" s="214"/>
      <c r="BX530" s="214"/>
      <c r="BY530" s="214"/>
      <c r="BZ530" s="214"/>
      <c r="CA530" s="214"/>
      <c r="CB530" s="214"/>
      <c r="CC530" s="214"/>
      <c r="CD530" s="214"/>
      <c r="CE530" s="214"/>
      <c r="CF530" s="214"/>
      <c r="CG530" s="214"/>
      <c r="CH530" s="214"/>
      <c r="CI530" s="214"/>
      <c r="CJ530" s="214"/>
      <c r="CK530" s="214"/>
      <c r="CL530" s="214"/>
      <c r="CM530" s="214"/>
      <c r="CN530" s="214"/>
      <c r="CO530" s="214"/>
      <c r="CP530" s="214"/>
      <c r="CQ530" s="214"/>
      <c r="CR530" s="214"/>
      <c r="CS530" s="214"/>
      <c r="CT530" s="214"/>
      <c r="CU530" s="214"/>
      <c r="CV530" s="214"/>
      <c r="CW530" s="214"/>
      <c r="CX530" s="214"/>
      <c r="CY530" s="214"/>
      <c r="CZ530" s="214"/>
      <c r="DA530" s="214"/>
      <c r="DB530" s="214"/>
      <c r="DC530" s="214"/>
      <c r="DD530" s="214"/>
      <c r="DE530" s="214"/>
      <c r="DF530" s="214"/>
      <c r="DG530" s="214"/>
      <c r="DH530" s="214"/>
      <c r="DI530" s="214"/>
      <c r="DJ530" s="214"/>
      <c r="DK530" s="214"/>
      <c r="DL530" s="214"/>
      <c r="DM530" s="214"/>
      <c r="DN530" s="214"/>
      <c r="DO530" s="214"/>
      <c r="DP530" s="214"/>
      <c r="DQ530" s="214"/>
      <c r="DR530" s="214"/>
      <c r="DS530" s="214"/>
      <c r="DT530" s="214"/>
      <c r="DU530" s="214"/>
      <c r="DV530" s="214"/>
      <c r="DW530" s="214"/>
      <c r="DX530" s="214"/>
      <c r="DY530" s="214"/>
      <c r="DZ530" s="214"/>
      <c r="EA530" s="214"/>
      <c r="EB530" s="214"/>
      <c r="EC530" s="214"/>
      <c r="ED530" s="214"/>
      <c r="EE530" s="214"/>
      <c r="EF530" s="214"/>
      <c r="EG530" s="214"/>
      <c r="EH530" s="214"/>
      <c r="EI530" s="214"/>
      <c r="EJ530" s="214"/>
      <c r="EK530" s="214"/>
      <c r="EL530" s="214"/>
      <c r="EM530" s="214"/>
      <c r="EN530" s="214"/>
      <c r="EO530" s="214"/>
      <c r="EP530" s="214"/>
      <c r="EQ530" s="214"/>
      <c r="ER530" s="214"/>
      <c r="ES530" s="214"/>
      <c r="ET530" s="214"/>
      <c r="EU530" s="214"/>
      <c r="EV530" s="214"/>
      <c r="EW530" s="214"/>
      <c r="EX530" s="214"/>
      <c r="EY530" s="214"/>
      <c r="EZ530" s="214"/>
      <c r="FA530" s="214"/>
      <c r="FB530" s="214"/>
      <c r="FC530" s="214"/>
      <c r="FD530" s="214"/>
      <c r="FE530" s="214"/>
      <c r="FF530" s="214"/>
      <c r="FG530" s="214"/>
      <c r="FH530" s="214"/>
      <c r="FI530" s="214"/>
      <c r="FJ530" s="214"/>
      <c r="FK530" s="214"/>
      <c r="FL530" s="214"/>
      <c r="FM530" s="214"/>
    </row>
    <row r="531" spans="2:169" x14ac:dyDescent="0.25">
      <c r="B531" s="214"/>
      <c r="C531" s="214"/>
      <c r="D531" s="214"/>
      <c r="E531" s="214"/>
      <c r="F531" s="214"/>
      <c r="G531" s="214"/>
      <c r="H531" s="214"/>
      <c r="I531" s="214"/>
      <c r="J531" s="214"/>
      <c r="K531" s="214"/>
      <c r="L531" s="214"/>
      <c r="M531" s="214"/>
      <c r="N531" s="214"/>
      <c r="O531" s="214"/>
      <c r="P531" s="214"/>
      <c r="Q531" s="214"/>
      <c r="R531" s="214"/>
      <c r="S531" s="214"/>
      <c r="T531" s="214"/>
      <c r="U531" s="214"/>
      <c r="V531" s="214"/>
      <c r="W531" s="214"/>
      <c r="X531" s="214"/>
      <c r="Y531" s="214"/>
      <c r="Z531" s="214"/>
      <c r="AA531" s="214"/>
      <c r="AB531" s="214"/>
      <c r="AC531" s="214"/>
      <c r="AD531" s="214"/>
      <c r="AE531" s="214"/>
      <c r="AF531" s="214"/>
      <c r="AG531" s="214"/>
      <c r="AH531" s="214"/>
      <c r="AI531" s="214"/>
      <c r="AJ531" s="214"/>
      <c r="AK531" s="214"/>
      <c r="AL531" s="214"/>
      <c r="AM531" s="214"/>
      <c r="AN531" s="214"/>
      <c r="AO531" s="214"/>
      <c r="AP531" s="214"/>
      <c r="AQ531" s="214"/>
      <c r="AR531" s="214"/>
      <c r="AS531" s="214"/>
      <c r="AT531" s="214"/>
      <c r="AU531" s="214"/>
      <c r="AV531" s="214"/>
      <c r="AW531" s="214"/>
      <c r="AX531" s="214"/>
      <c r="AY531" s="214"/>
      <c r="AZ531" s="214"/>
      <c r="BA531" s="214"/>
      <c r="BB531" s="214"/>
      <c r="BC531" s="214"/>
      <c r="BD531" s="214"/>
      <c r="BE531" s="214"/>
      <c r="BF531" s="214"/>
      <c r="BG531" s="214"/>
      <c r="BH531" s="214"/>
      <c r="BI531" s="214"/>
      <c r="BJ531" s="214"/>
      <c r="BK531" s="214"/>
      <c r="BL531" s="214"/>
      <c r="BM531" s="214"/>
      <c r="BN531" s="214"/>
      <c r="BO531" s="214"/>
      <c r="BP531" s="214"/>
      <c r="BQ531" s="214"/>
      <c r="BR531" s="214"/>
      <c r="BS531" s="214"/>
      <c r="BT531" s="214"/>
      <c r="BU531" s="214"/>
      <c r="BV531" s="214"/>
      <c r="BW531" s="214"/>
      <c r="BX531" s="214"/>
      <c r="BY531" s="214"/>
      <c r="BZ531" s="214"/>
      <c r="CA531" s="214"/>
      <c r="CB531" s="214"/>
      <c r="CC531" s="214"/>
      <c r="CD531" s="214"/>
      <c r="CE531" s="214"/>
      <c r="CF531" s="214"/>
      <c r="CG531" s="214"/>
      <c r="CH531" s="214"/>
      <c r="CI531" s="214"/>
      <c r="CJ531" s="214"/>
      <c r="CK531" s="214"/>
      <c r="CL531" s="214"/>
      <c r="CM531" s="214"/>
      <c r="CN531" s="214"/>
      <c r="CO531" s="214"/>
      <c r="CP531" s="214"/>
      <c r="CQ531" s="214"/>
      <c r="CR531" s="214"/>
      <c r="CS531" s="214"/>
      <c r="CT531" s="214"/>
      <c r="CU531" s="214"/>
      <c r="CV531" s="214"/>
      <c r="CW531" s="214"/>
      <c r="CX531" s="214"/>
      <c r="CY531" s="214"/>
      <c r="CZ531" s="214"/>
      <c r="DA531" s="214"/>
      <c r="DB531" s="214"/>
      <c r="DC531" s="214"/>
      <c r="DD531" s="214"/>
      <c r="DE531" s="214"/>
      <c r="DF531" s="214"/>
      <c r="DG531" s="214"/>
      <c r="DH531" s="214"/>
      <c r="DI531" s="214"/>
      <c r="DJ531" s="214"/>
      <c r="DK531" s="214"/>
      <c r="DL531" s="214"/>
      <c r="DM531" s="214"/>
      <c r="DN531" s="214"/>
      <c r="DO531" s="214"/>
      <c r="DP531" s="214"/>
      <c r="DQ531" s="214"/>
      <c r="DR531" s="214"/>
      <c r="DS531" s="214"/>
      <c r="DT531" s="214"/>
      <c r="DU531" s="214"/>
      <c r="DV531" s="214"/>
      <c r="DW531" s="214"/>
      <c r="DX531" s="214"/>
      <c r="DY531" s="214"/>
      <c r="DZ531" s="214"/>
      <c r="EA531" s="214"/>
      <c r="EB531" s="214"/>
      <c r="EC531" s="214"/>
      <c r="ED531" s="214"/>
      <c r="EE531" s="214"/>
      <c r="EF531" s="214"/>
      <c r="EG531" s="214"/>
      <c r="EH531" s="214"/>
      <c r="EI531" s="214"/>
      <c r="EJ531" s="214"/>
      <c r="EK531" s="214"/>
      <c r="EL531" s="214"/>
      <c r="EM531" s="214"/>
      <c r="EN531" s="214"/>
      <c r="EO531" s="214"/>
      <c r="EP531" s="214"/>
      <c r="EQ531" s="214"/>
      <c r="ER531" s="214"/>
      <c r="ES531" s="214"/>
      <c r="ET531" s="214"/>
      <c r="EU531" s="214"/>
      <c r="EV531" s="214"/>
      <c r="EW531" s="214"/>
      <c r="EX531" s="214"/>
      <c r="EY531" s="214"/>
      <c r="EZ531" s="214"/>
      <c r="FA531" s="214"/>
      <c r="FB531" s="214"/>
      <c r="FC531" s="214"/>
      <c r="FD531" s="214"/>
      <c r="FE531" s="214"/>
      <c r="FF531" s="214"/>
      <c r="FG531" s="214"/>
      <c r="FH531" s="214"/>
      <c r="FI531" s="214"/>
      <c r="FJ531" s="214"/>
      <c r="FK531" s="214"/>
      <c r="FL531" s="214"/>
      <c r="FM531" s="214"/>
    </row>
    <row r="532" spans="2:169" x14ac:dyDescent="0.25">
      <c r="B532" s="214"/>
      <c r="C532" s="214"/>
      <c r="D532" s="214"/>
      <c r="E532" s="214"/>
      <c r="F532" s="214"/>
      <c r="G532" s="214"/>
      <c r="H532" s="214"/>
      <c r="I532" s="214"/>
      <c r="J532" s="214"/>
      <c r="K532" s="214"/>
      <c r="L532" s="214"/>
      <c r="M532" s="214"/>
      <c r="N532" s="214"/>
      <c r="O532" s="214"/>
      <c r="P532" s="214"/>
      <c r="Q532" s="214"/>
      <c r="R532" s="214"/>
      <c r="S532" s="214"/>
      <c r="T532" s="214"/>
      <c r="U532" s="214"/>
      <c r="V532" s="214"/>
      <c r="W532" s="214"/>
      <c r="X532" s="214"/>
      <c r="Y532" s="214"/>
      <c r="Z532" s="214"/>
      <c r="AA532" s="214"/>
      <c r="AB532" s="214"/>
      <c r="AC532" s="214"/>
      <c r="AD532" s="214"/>
      <c r="AE532" s="214"/>
      <c r="AF532" s="214"/>
      <c r="AG532" s="214"/>
      <c r="AH532" s="214"/>
      <c r="AI532" s="214"/>
      <c r="AJ532" s="214"/>
      <c r="AK532" s="214"/>
      <c r="AL532" s="214"/>
      <c r="AM532" s="214"/>
      <c r="AN532" s="214"/>
      <c r="AO532" s="214"/>
      <c r="AP532" s="214"/>
      <c r="AQ532" s="214"/>
      <c r="AR532" s="214"/>
      <c r="AS532" s="214"/>
      <c r="AT532" s="214"/>
      <c r="AU532" s="214"/>
      <c r="AV532" s="214"/>
      <c r="AW532" s="214"/>
      <c r="AX532" s="214"/>
      <c r="AY532" s="214"/>
      <c r="AZ532" s="214"/>
      <c r="BA532" s="214"/>
      <c r="BB532" s="214"/>
      <c r="BC532" s="214"/>
      <c r="BD532" s="214"/>
      <c r="BE532" s="214"/>
      <c r="BF532" s="214"/>
      <c r="BG532" s="214"/>
      <c r="BH532" s="214"/>
      <c r="BI532" s="214"/>
      <c r="BJ532" s="214"/>
      <c r="BK532" s="214"/>
      <c r="BL532" s="214"/>
      <c r="BM532" s="214"/>
      <c r="BN532" s="214"/>
      <c r="BO532" s="214"/>
      <c r="BP532" s="214"/>
      <c r="BQ532" s="214"/>
      <c r="BR532" s="214"/>
      <c r="BS532" s="214"/>
      <c r="BT532" s="214"/>
      <c r="BU532" s="214"/>
      <c r="BV532" s="214"/>
      <c r="BW532" s="214"/>
      <c r="BX532" s="214"/>
      <c r="BY532" s="214"/>
      <c r="BZ532" s="214"/>
      <c r="CA532" s="214"/>
      <c r="CB532" s="214"/>
      <c r="CC532" s="214"/>
      <c r="CD532" s="214"/>
      <c r="CE532" s="214"/>
      <c r="CF532" s="214"/>
      <c r="CG532" s="214"/>
      <c r="CH532" s="214"/>
      <c r="CI532" s="214"/>
      <c r="CJ532" s="214"/>
      <c r="CK532" s="214"/>
      <c r="CL532" s="214"/>
      <c r="CM532" s="214"/>
      <c r="CN532" s="214"/>
      <c r="CO532" s="214"/>
      <c r="CP532" s="214"/>
      <c r="CQ532" s="214"/>
      <c r="CR532" s="214"/>
      <c r="CS532" s="214"/>
      <c r="CT532" s="214"/>
      <c r="CU532" s="214"/>
      <c r="CV532" s="214"/>
      <c r="CW532" s="214"/>
      <c r="CX532" s="214"/>
      <c r="CY532" s="214"/>
      <c r="CZ532" s="214"/>
      <c r="DA532" s="214"/>
      <c r="DB532" s="214"/>
      <c r="DC532" s="214"/>
      <c r="DD532" s="214"/>
      <c r="DE532" s="214"/>
      <c r="DF532" s="214"/>
      <c r="DG532" s="214"/>
      <c r="DH532" s="214"/>
      <c r="DI532" s="214"/>
      <c r="DJ532" s="214"/>
      <c r="DK532" s="214"/>
      <c r="DL532" s="214"/>
      <c r="DM532" s="214"/>
      <c r="DN532" s="214"/>
      <c r="DO532" s="214"/>
      <c r="DP532" s="214"/>
      <c r="DQ532" s="214"/>
      <c r="DR532" s="214"/>
      <c r="DS532" s="214"/>
      <c r="DT532" s="214"/>
      <c r="DU532" s="214"/>
      <c r="DV532" s="214"/>
      <c r="DW532" s="214"/>
      <c r="DX532" s="214"/>
      <c r="DY532" s="214"/>
      <c r="DZ532" s="214"/>
      <c r="EA532" s="214"/>
      <c r="EB532" s="214"/>
      <c r="EC532" s="214"/>
      <c r="ED532" s="214"/>
      <c r="EE532" s="214"/>
      <c r="EF532" s="214"/>
      <c r="EG532" s="214"/>
      <c r="EH532" s="214"/>
      <c r="EI532" s="214"/>
      <c r="EJ532" s="214"/>
      <c r="EK532" s="214"/>
      <c r="EL532" s="214"/>
      <c r="EM532" s="214"/>
      <c r="EN532" s="214"/>
      <c r="EO532" s="214"/>
      <c r="EP532" s="214"/>
      <c r="EQ532" s="214"/>
      <c r="ER532" s="214"/>
      <c r="ES532" s="214"/>
      <c r="ET532" s="214"/>
      <c r="EU532" s="214"/>
      <c r="EV532" s="214"/>
      <c r="EW532" s="214"/>
      <c r="EX532" s="214"/>
      <c r="EY532" s="214"/>
      <c r="EZ532" s="214"/>
      <c r="FA532" s="214"/>
      <c r="FB532" s="214"/>
      <c r="FC532" s="214"/>
      <c r="FD532" s="214"/>
      <c r="FE532" s="214"/>
      <c r="FF532" s="214"/>
      <c r="FG532" s="214"/>
      <c r="FH532" s="214"/>
      <c r="FI532" s="214"/>
      <c r="FJ532" s="214"/>
      <c r="FK532" s="214"/>
      <c r="FL532" s="214"/>
      <c r="FM532" s="214"/>
    </row>
    <row r="533" spans="2:169" x14ac:dyDescent="0.25">
      <c r="B533" s="214"/>
      <c r="C533" s="214"/>
      <c r="D533" s="214"/>
      <c r="E533" s="214"/>
      <c r="F533" s="214"/>
      <c r="G533" s="214"/>
      <c r="H533" s="214"/>
      <c r="I533" s="214"/>
      <c r="J533" s="214"/>
      <c r="K533" s="214"/>
      <c r="L533" s="214"/>
      <c r="M533" s="214"/>
      <c r="N533" s="214"/>
      <c r="O533" s="214"/>
      <c r="P533" s="214"/>
      <c r="Q533" s="214"/>
      <c r="R533" s="214"/>
      <c r="S533" s="214"/>
      <c r="T533" s="214"/>
      <c r="U533" s="214"/>
      <c r="V533" s="214"/>
      <c r="W533" s="214"/>
      <c r="X533" s="214"/>
      <c r="Y533" s="214"/>
      <c r="Z533" s="214"/>
      <c r="AA533" s="214"/>
      <c r="AB533" s="214"/>
      <c r="AC533" s="214"/>
      <c r="AD533" s="214"/>
      <c r="AE533" s="214"/>
      <c r="AF533" s="214"/>
      <c r="AG533" s="214"/>
      <c r="AH533" s="214"/>
      <c r="AI533" s="214"/>
      <c r="AJ533" s="214"/>
      <c r="AK533" s="214"/>
      <c r="AL533" s="214"/>
      <c r="AM533" s="214"/>
      <c r="AN533" s="214"/>
      <c r="AO533" s="214"/>
      <c r="AP533" s="214"/>
      <c r="AQ533" s="214"/>
      <c r="AR533" s="214"/>
      <c r="AS533" s="214"/>
      <c r="AT533" s="214"/>
      <c r="AU533" s="214"/>
      <c r="AV533" s="214"/>
      <c r="AW533" s="214"/>
      <c r="AX533" s="214"/>
      <c r="AY533" s="214"/>
      <c r="AZ533" s="214"/>
      <c r="BA533" s="214"/>
      <c r="BB533" s="214"/>
      <c r="BC533" s="214"/>
      <c r="BD533" s="214"/>
      <c r="BE533" s="214"/>
      <c r="BF533" s="214"/>
      <c r="BG533" s="214"/>
      <c r="BH533" s="214"/>
      <c r="BI533" s="214"/>
      <c r="BJ533" s="214"/>
      <c r="BK533" s="214"/>
      <c r="BL533" s="214"/>
      <c r="BM533" s="214"/>
      <c r="BN533" s="214"/>
      <c r="BO533" s="214"/>
      <c r="BP533" s="214"/>
      <c r="BQ533" s="214"/>
      <c r="BR533" s="214"/>
      <c r="BS533" s="214"/>
      <c r="BT533" s="214"/>
      <c r="BU533" s="214"/>
      <c r="BV533" s="214"/>
      <c r="BW533" s="214"/>
      <c r="BX533" s="214"/>
      <c r="BY533" s="214"/>
      <c r="BZ533" s="214"/>
      <c r="CA533" s="214"/>
      <c r="CB533" s="214"/>
      <c r="CC533" s="214"/>
      <c r="CD533" s="214"/>
      <c r="CE533" s="214"/>
      <c r="CF533" s="214"/>
      <c r="CG533" s="214"/>
      <c r="CH533" s="214"/>
      <c r="CI533" s="214"/>
      <c r="CJ533" s="214"/>
      <c r="CK533" s="214"/>
      <c r="CL533" s="214"/>
      <c r="CM533" s="214"/>
      <c r="CN533" s="214"/>
      <c r="CO533" s="214"/>
      <c r="CP533" s="214"/>
      <c r="CQ533" s="214"/>
      <c r="CR533" s="214"/>
      <c r="CS533" s="214"/>
      <c r="CT533" s="214"/>
      <c r="CU533" s="214"/>
      <c r="CV533" s="214"/>
      <c r="CW533" s="214"/>
      <c r="CX533" s="214"/>
      <c r="CY533" s="214"/>
      <c r="CZ533" s="214"/>
      <c r="DA533" s="214"/>
      <c r="DB533" s="214"/>
      <c r="DC533" s="214"/>
      <c r="DD533" s="214"/>
      <c r="DE533" s="214"/>
      <c r="DF533" s="214"/>
      <c r="DG533" s="214"/>
      <c r="DH533" s="214"/>
      <c r="DI533" s="214"/>
      <c r="DJ533" s="214"/>
      <c r="DK533" s="214"/>
      <c r="DL533" s="214"/>
      <c r="DM533" s="214"/>
      <c r="DN533" s="214"/>
      <c r="DO533" s="214"/>
      <c r="DP533" s="214"/>
      <c r="DQ533" s="214"/>
      <c r="DR533" s="214"/>
      <c r="DS533" s="214"/>
      <c r="DT533" s="214"/>
      <c r="DU533" s="214"/>
      <c r="DV533" s="214"/>
      <c r="DW533" s="214"/>
      <c r="DX533" s="214"/>
      <c r="DY533" s="214"/>
      <c r="DZ533" s="214"/>
      <c r="EA533" s="214"/>
      <c r="EB533" s="214"/>
      <c r="EC533" s="214"/>
      <c r="ED533" s="214"/>
      <c r="EE533" s="214"/>
      <c r="EF533" s="214"/>
      <c r="EG533" s="214"/>
      <c r="EH533" s="214"/>
      <c r="EI533" s="214"/>
      <c r="EJ533" s="214"/>
      <c r="EK533" s="214"/>
      <c r="EL533" s="214"/>
      <c r="EM533" s="214"/>
      <c r="EN533" s="214"/>
      <c r="EO533" s="214"/>
      <c r="EP533" s="214"/>
      <c r="EQ533" s="214"/>
      <c r="ER533" s="214"/>
      <c r="ES533" s="214"/>
      <c r="ET533" s="214"/>
      <c r="EU533" s="214"/>
      <c r="EV533" s="214"/>
      <c r="EW533" s="214"/>
      <c r="EX533" s="214"/>
      <c r="EY533" s="214"/>
      <c r="EZ533" s="214"/>
      <c r="FA533" s="214"/>
      <c r="FB533" s="214"/>
      <c r="FC533" s="214"/>
      <c r="FD533" s="214"/>
      <c r="FE533" s="214"/>
      <c r="FF533" s="214"/>
      <c r="FG533" s="214"/>
      <c r="FH533" s="214"/>
      <c r="FI533" s="214"/>
      <c r="FJ533" s="214"/>
      <c r="FK533" s="214"/>
      <c r="FL533" s="214"/>
      <c r="FM533" s="214"/>
    </row>
    <row r="534" spans="2:169" x14ac:dyDescent="0.25">
      <c r="B534" s="214"/>
      <c r="C534" s="214"/>
      <c r="D534" s="214"/>
      <c r="E534" s="214"/>
      <c r="F534" s="214"/>
      <c r="G534" s="214"/>
      <c r="H534" s="214"/>
      <c r="I534" s="214"/>
      <c r="J534" s="214"/>
      <c r="K534" s="214"/>
      <c r="L534" s="214"/>
      <c r="M534" s="214"/>
      <c r="N534" s="214"/>
      <c r="O534" s="214"/>
      <c r="P534" s="214"/>
      <c r="Q534" s="214"/>
      <c r="R534" s="214"/>
      <c r="S534" s="214"/>
      <c r="T534" s="214"/>
      <c r="U534" s="214"/>
      <c r="V534" s="214"/>
      <c r="W534" s="214"/>
      <c r="X534" s="214"/>
      <c r="Y534" s="214"/>
      <c r="Z534" s="214"/>
      <c r="AA534" s="214"/>
      <c r="AB534" s="214"/>
      <c r="AC534" s="214"/>
      <c r="AD534" s="214"/>
      <c r="AE534" s="214"/>
      <c r="AF534" s="214"/>
      <c r="AG534" s="214"/>
      <c r="AH534" s="214"/>
      <c r="AI534" s="214"/>
      <c r="AJ534" s="214"/>
      <c r="AK534" s="214"/>
      <c r="AL534" s="214"/>
      <c r="AM534" s="214"/>
      <c r="AN534" s="214"/>
      <c r="AO534" s="214"/>
      <c r="AP534" s="214"/>
      <c r="AQ534" s="214"/>
      <c r="AR534" s="214"/>
      <c r="AS534" s="214"/>
      <c r="AT534" s="214"/>
      <c r="AU534" s="214"/>
      <c r="AV534" s="214"/>
      <c r="AW534" s="214"/>
      <c r="AX534" s="214"/>
      <c r="AY534" s="214"/>
      <c r="AZ534" s="214"/>
      <c r="BA534" s="214"/>
      <c r="BB534" s="214"/>
      <c r="BC534" s="214"/>
      <c r="BD534" s="214"/>
      <c r="BE534" s="214"/>
      <c r="BF534" s="214"/>
      <c r="BG534" s="214"/>
      <c r="BH534" s="214"/>
      <c r="BI534" s="214"/>
      <c r="BJ534" s="214"/>
      <c r="BK534" s="214"/>
      <c r="BL534" s="214"/>
      <c r="BM534" s="214"/>
      <c r="BN534" s="214"/>
      <c r="BO534" s="214"/>
      <c r="BP534" s="214"/>
      <c r="BQ534" s="214"/>
      <c r="BR534" s="214"/>
      <c r="BS534" s="214"/>
      <c r="BT534" s="214"/>
      <c r="BU534" s="214"/>
      <c r="BV534" s="214"/>
      <c r="BW534" s="214"/>
      <c r="BX534" s="214"/>
      <c r="BY534" s="214"/>
      <c r="BZ534" s="214"/>
      <c r="CA534" s="214"/>
      <c r="CB534" s="214"/>
      <c r="CC534" s="214"/>
      <c r="CD534" s="214"/>
      <c r="CE534" s="214"/>
      <c r="CF534" s="214"/>
      <c r="CG534" s="214"/>
      <c r="CH534" s="214"/>
      <c r="CI534" s="214"/>
      <c r="CJ534" s="214"/>
      <c r="CK534" s="214"/>
      <c r="CL534" s="214"/>
      <c r="CM534" s="214"/>
      <c r="CN534" s="214"/>
      <c r="CO534" s="214"/>
      <c r="CP534" s="214"/>
      <c r="CQ534" s="214"/>
      <c r="CR534" s="214"/>
      <c r="CS534" s="214"/>
      <c r="CT534" s="214"/>
      <c r="CU534" s="214"/>
      <c r="CV534" s="214"/>
      <c r="CW534" s="214"/>
      <c r="CX534" s="214"/>
      <c r="CY534" s="214"/>
      <c r="CZ534" s="214"/>
      <c r="DA534" s="214"/>
      <c r="DB534" s="214"/>
      <c r="DC534" s="214"/>
      <c r="DD534" s="214"/>
      <c r="DE534" s="214"/>
      <c r="DF534" s="214"/>
      <c r="DG534" s="214"/>
      <c r="DH534" s="214"/>
      <c r="DI534" s="214"/>
      <c r="DJ534" s="214"/>
      <c r="DK534" s="214"/>
      <c r="DL534" s="214"/>
      <c r="DM534" s="214"/>
      <c r="DN534" s="214"/>
      <c r="DO534" s="214"/>
      <c r="DP534" s="214"/>
      <c r="DQ534" s="214"/>
      <c r="DR534" s="214"/>
      <c r="DS534" s="214"/>
      <c r="DT534" s="214"/>
      <c r="DU534" s="214"/>
      <c r="DV534" s="214"/>
      <c r="DW534" s="214"/>
      <c r="DX534" s="214"/>
      <c r="DY534" s="214"/>
      <c r="DZ534" s="214"/>
      <c r="EA534" s="214"/>
      <c r="EB534" s="214"/>
      <c r="EC534" s="214"/>
      <c r="ED534" s="214"/>
      <c r="EE534" s="214"/>
      <c r="EF534" s="214"/>
      <c r="EG534" s="214"/>
      <c r="EH534" s="214"/>
      <c r="EI534" s="214"/>
      <c r="EJ534" s="214"/>
      <c r="EK534" s="214"/>
      <c r="EL534" s="214"/>
      <c r="EM534" s="214"/>
      <c r="EN534" s="214"/>
      <c r="EO534" s="214"/>
      <c r="EP534" s="214"/>
      <c r="EQ534" s="214"/>
      <c r="ER534" s="214"/>
      <c r="ES534" s="214"/>
      <c r="ET534" s="214"/>
      <c r="EU534" s="214"/>
      <c r="EV534" s="214"/>
      <c r="EW534" s="214"/>
      <c r="EX534" s="214"/>
      <c r="EY534" s="214"/>
      <c r="EZ534" s="214"/>
      <c r="FA534" s="214"/>
      <c r="FB534" s="214"/>
      <c r="FC534" s="214"/>
      <c r="FD534" s="214"/>
      <c r="FE534" s="214"/>
      <c r="FF534" s="214"/>
      <c r="FG534" s="214"/>
      <c r="FH534" s="214"/>
      <c r="FI534" s="214"/>
      <c r="FJ534" s="214"/>
      <c r="FK534" s="214"/>
      <c r="FL534" s="214"/>
      <c r="FM534" s="214"/>
    </row>
    <row r="535" spans="2:169" x14ac:dyDescent="0.25">
      <c r="B535" s="214"/>
      <c r="C535" s="214"/>
      <c r="D535" s="214"/>
      <c r="E535" s="214"/>
      <c r="F535" s="214"/>
      <c r="G535" s="214"/>
      <c r="H535" s="214"/>
      <c r="I535" s="214"/>
      <c r="J535" s="214"/>
      <c r="K535" s="214"/>
      <c r="L535" s="214"/>
      <c r="M535" s="214"/>
      <c r="N535" s="214"/>
      <c r="O535" s="214"/>
      <c r="P535" s="214"/>
      <c r="Q535" s="214"/>
      <c r="R535" s="214"/>
      <c r="S535" s="214"/>
      <c r="T535" s="214"/>
      <c r="U535" s="214"/>
      <c r="V535" s="214"/>
      <c r="W535" s="214"/>
      <c r="X535" s="214"/>
      <c r="Y535" s="214"/>
      <c r="Z535" s="214"/>
      <c r="AA535" s="214"/>
      <c r="AB535" s="214"/>
      <c r="AC535" s="214"/>
      <c r="AD535" s="214"/>
      <c r="AE535" s="214"/>
      <c r="AF535" s="214"/>
      <c r="AG535" s="214"/>
      <c r="AH535" s="214"/>
      <c r="AI535" s="214"/>
      <c r="AJ535" s="214"/>
      <c r="AK535" s="214"/>
      <c r="AL535" s="214"/>
      <c r="AM535" s="214"/>
      <c r="AN535" s="214"/>
      <c r="AO535" s="214"/>
      <c r="AP535" s="214"/>
      <c r="AQ535" s="214"/>
      <c r="AR535" s="214"/>
      <c r="AS535" s="214"/>
      <c r="AT535" s="214"/>
      <c r="AU535" s="214"/>
      <c r="AV535" s="214"/>
      <c r="AW535" s="214"/>
      <c r="AX535" s="214"/>
      <c r="AY535" s="214"/>
      <c r="AZ535" s="214"/>
      <c r="BA535" s="214"/>
      <c r="BB535" s="214"/>
      <c r="BC535" s="214"/>
      <c r="BD535" s="214"/>
      <c r="BE535" s="214"/>
      <c r="BF535" s="214"/>
      <c r="BG535" s="214"/>
      <c r="BH535" s="214"/>
      <c r="BI535" s="214"/>
      <c r="BJ535" s="214"/>
      <c r="BK535" s="214"/>
      <c r="BL535" s="214"/>
      <c r="BM535" s="214"/>
      <c r="BN535" s="214"/>
      <c r="BO535" s="214"/>
      <c r="BP535" s="214"/>
      <c r="BQ535" s="214"/>
      <c r="BR535" s="214"/>
      <c r="BS535" s="214"/>
      <c r="BT535" s="214"/>
      <c r="BU535" s="214"/>
      <c r="BV535" s="214"/>
      <c r="BW535" s="214"/>
      <c r="BX535" s="214"/>
      <c r="BY535" s="214"/>
      <c r="BZ535" s="214"/>
      <c r="CA535" s="214"/>
      <c r="CB535" s="214"/>
      <c r="CC535" s="214"/>
      <c r="CD535" s="214"/>
      <c r="CE535" s="214"/>
      <c r="CF535" s="214"/>
      <c r="CG535" s="214"/>
      <c r="CH535" s="214"/>
      <c r="CI535" s="214"/>
      <c r="CJ535" s="214"/>
      <c r="CK535" s="214"/>
      <c r="CL535" s="214"/>
      <c r="CM535" s="214"/>
      <c r="CN535" s="214"/>
      <c r="CO535" s="214"/>
      <c r="CP535" s="214"/>
      <c r="CQ535" s="214"/>
      <c r="CR535" s="214"/>
      <c r="CS535" s="214"/>
      <c r="CT535" s="214"/>
      <c r="CU535" s="214"/>
      <c r="CV535" s="214"/>
      <c r="CW535" s="214"/>
      <c r="CX535" s="214"/>
      <c r="CY535" s="214"/>
      <c r="CZ535" s="214"/>
      <c r="DA535" s="214"/>
      <c r="DB535" s="214"/>
      <c r="DC535" s="214"/>
      <c r="DD535" s="214"/>
      <c r="DE535" s="214"/>
      <c r="DF535" s="214"/>
      <c r="DG535" s="214"/>
      <c r="DH535" s="214"/>
      <c r="DI535" s="214"/>
      <c r="DJ535" s="214"/>
      <c r="DK535" s="214"/>
      <c r="DL535" s="214"/>
      <c r="DM535" s="214"/>
      <c r="DN535" s="214"/>
      <c r="DO535" s="214"/>
      <c r="DP535" s="214"/>
      <c r="DQ535" s="214"/>
      <c r="DR535" s="214"/>
      <c r="DS535" s="214"/>
      <c r="DT535" s="214"/>
      <c r="DU535" s="214"/>
      <c r="DV535" s="214"/>
      <c r="DW535" s="214"/>
      <c r="DX535" s="214"/>
      <c r="DY535" s="214"/>
      <c r="DZ535" s="214"/>
      <c r="EA535" s="214"/>
      <c r="EB535" s="214"/>
      <c r="EC535" s="214"/>
      <c r="ED535" s="214"/>
      <c r="EE535" s="214"/>
      <c r="EF535" s="214"/>
      <c r="EG535" s="214"/>
      <c r="EH535" s="214"/>
      <c r="EI535" s="214"/>
      <c r="EJ535" s="214"/>
      <c r="EK535" s="214"/>
      <c r="EL535" s="214"/>
      <c r="EM535" s="214"/>
      <c r="EN535" s="214"/>
      <c r="EO535" s="214"/>
      <c r="EP535" s="214"/>
      <c r="EQ535" s="214"/>
      <c r="ER535" s="214"/>
      <c r="ES535" s="214"/>
      <c r="ET535" s="214"/>
      <c r="EU535" s="214"/>
      <c r="EV535" s="214"/>
      <c r="EW535" s="214"/>
      <c r="EX535" s="214"/>
      <c r="EY535" s="214"/>
      <c r="EZ535" s="214"/>
      <c r="FA535" s="214"/>
      <c r="FB535" s="214"/>
      <c r="FC535" s="214"/>
      <c r="FD535" s="214"/>
      <c r="FE535" s="214"/>
      <c r="FF535" s="214"/>
      <c r="FG535" s="214"/>
      <c r="FH535" s="214"/>
      <c r="FI535" s="214"/>
      <c r="FJ535" s="214"/>
      <c r="FK535" s="214"/>
      <c r="FL535" s="214"/>
      <c r="FM535" s="214"/>
    </row>
    <row r="536" spans="2:169" x14ac:dyDescent="0.25">
      <c r="B536" s="214"/>
      <c r="C536" s="214"/>
      <c r="D536" s="214"/>
      <c r="E536" s="214"/>
      <c r="F536" s="214"/>
      <c r="G536" s="214"/>
      <c r="H536" s="214"/>
      <c r="I536" s="214"/>
      <c r="J536" s="214"/>
      <c r="K536" s="214"/>
      <c r="L536" s="214"/>
      <c r="M536" s="214"/>
      <c r="N536" s="214"/>
      <c r="O536" s="214"/>
      <c r="P536" s="214"/>
      <c r="Q536" s="214"/>
      <c r="R536" s="214"/>
      <c r="S536" s="214"/>
      <c r="T536" s="214"/>
      <c r="U536" s="214"/>
      <c r="V536" s="214"/>
      <c r="W536" s="214"/>
      <c r="X536" s="214"/>
      <c r="Y536" s="214"/>
      <c r="Z536" s="214"/>
      <c r="AA536" s="214"/>
      <c r="AB536" s="214"/>
      <c r="AC536" s="214"/>
      <c r="AD536" s="214"/>
      <c r="AE536" s="214"/>
      <c r="AF536" s="214"/>
      <c r="AG536" s="214"/>
      <c r="AH536" s="214"/>
      <c r="AI536" s="214"/>
      <c r="AJ536" s="214"/>
      <c r="AK536" s="214"/>
      <c r="AL536" s="214"/>
      <c r="AM536" s="214"/>
      <c r="AN536" s="214"/>
      <c r="AO536" s="214"/>
      <c r="AP536" s="214"/>
      <c r="AQ536" s="214"/>
      <c r="AR536" s="214"/>
      <c r="AS536" s="214"/>
      <c r="AT536" s="214"/>
      <c r="AU536" s="214"/>
      <c r="AV536" s="214"/>
      <c r="AW536" s="214"/>
      <c r="AX536" s="214"/>
      <c r="AY536" s="214"/>
      <c r="AZ536" s="214"/>
      <c r="BA536" s="214"/>
      <c r="BB536" s="214"/>
      <c r="BC536" s="214"/>
      <c r="BD536" s="214"/>
      <c r="BE536" s="214"/>
      <c r="BF536" s="214"/>
      <c r="BG536" s="214"/>
      <c r="BH536" s="214"/>
      <c r="BI536" s="214"/>
      <c r="BJ536" s="214"/>
      <c r="BK536" s="214"/>
      <c r="BL536" s="214"/>
      <c r="BM536" s="214"/>
      <c r="BN536" s="214"/>
      <c r="BO536" s="214"/>
      <c r="BP536" s="214"/>
      <c r="BQ536" s="214"/>
      <c r="BR536" s="214"/>
      <c r="BS536" s="214"/>
      <c r="BT536" s="214"/>
      <c r="BU536" s="214"/>
      <c r="BV536" s="214"/>
      <c r="BW536" s="214"/>
      <c r="BX536" s="214"/>
      <c r="BY536" s="214"/>
      <c r="BZ536" s="214"/>
      <c r="CA536" s="214"/>
      <c r="CB536" s="214"/>
      <c r="CC536" s="214"/>
      <c r="CD536" s="214"/>
      <c r="CE536" s="214"/>
      <c r="CF536" s="214"/>
      <c r="CG536" s="214"/>
      <c r="CH536" s="214"/>
      <c r="CI536" s="214"/>
      <c r="CJ536" s="214"/>
      <c r="CK536" s="214"/>
      <c r="CL536" s="214"/>
      <c r="CM536" s="214"/>
      <c r="CN536" s="214"/>
      <c r="CO536" s="214"/>
      <c r="CP536" s="214"/>
      <c r="CQ536" s="214"/>
      <c r="CR536" s="214"/>
      <c r="CS536" s="214"/>
      <c r="CT536" s="214"/>
      <c r="CU536" s="214"/>
      <c r="CV536" s="214"/>
      <c r="CW536" s="214"/>
      <c r="CX536" s="214"/>
      <c r="CY536" s="214"/>
      <c r="CZ536" s="214"/>
      <c r="DA536" s="214"/>
      <c r="DB536" s="214"/>
      <c r="DC536" s="214"/>
      <c r="DD536" s="214"/>
      <c r="DE536" s="214"/>
      <c r="DF536" s="214"/>
      <c r="DG536" s="214"/>
      <c r="DH536" s="214"/>
      <c r="DI536" s="214"/>
      <c r="DJ536" s="214"/>
      <c r="DK536" s="214"/>
      <c r="DL536" s="214"/>
      <c r="DM536" s="214"/>
      <c r="DN536" s="214"/>
      <c r="DO536" s="214"/>
      <c r="DP536" s="214"/>
      <c r="DQ536" s="214"/>
      <c r="DR536" s="214"/>
      <c r="DS536" s="214"/>
      <c r="DT536" s="214"/>
      <c r="DU536" s="214"/>
      <c r="DV536" s="214"/>
      <c r="DW536" s="214"/>
      <c r="DX536" s="214"/>
      <c r="DY536" s="214"/>
      <c r="DZ536" s="214"/>
      <c r="EA536" s="214"/>
      <c r="EB536" s="214"/>
      <c r="EC536" s="214"/>
      <c r="ED536" s="214"/>
      <c r="EE536" s="214"/>
      <c r="EF536" s="214"/>
      <c r="EG536" s="214"/>
      <c r="EH536" s="214"/>
      <c r="EI536" s="214"/>
      <c r="EJ536" s="214"/>
      <c r="EK536" s="214"/>
      <c r="EL536" s="214"/>
      <c r="EM536" s="214"/>
      <c r="EN536" s="214"/>
      <c r="EO536" s="214"/>
      <c r="EP536" s="214"/>
      <c r="EQ536" s="214"/>
      <c r="ER536" s="214"/>
      <c r="ES536" s="214"/>
      <c r="ET536" s="214"/>
      <c r="EU536" s="214"/>
      <c r="EV536" s="214"/>
      <c r="EW536" s="214"/>
      <c r="EX536" s="214"/>
      <c r="EY536" s="214"/>
      <c r="EZ536" s="214"/>
      <c r="FA536" s="214"/>
      <c r="FB536" s="214"/>
      <c r="FC536" s="214"/>
      <c r="FD536" s="214"/>
      <c r="FE536" s="214"/>
      <c r="FF536" s="214"/>
      <c r="FG536" s="214"/>
      <c r="FH536" s="214"/>
      <c r="FI536" s="214"/>
      <c r="FJ536" s="214"/>
      <c r="FK536" s="214"/>
      <c r="FL536" s="214"/>
      <c r="FM536" s="214"/>
    </row>
    <row r="537" spans="2:169" x14ac:dyDescent="0.25">
      <c r="B537" s="214"/>
      <c r="C537" s="214"/>
      <c r="D537" s="214"/>
      <c r="E537" s="214"/>
      <c r="F537" s="214"/>
      <c r="G537" s="214"/>
      <c r="H537" s="214"/>
      <c r="I537" s="214"/>
      <c r="J537" s="214"/>
      <c r="K537" s="214"/>
      <c r="L537" s="214"/>
      <c r="M537" s="214"/>
      <c r="N537" s="214"/>
      <c r="O537" s="214"/>
      <c r="P537" s="214"/>
      <c r="Q537" s="214"/>
      <c r="R537" s="214"/>
      <c r="S537" s="214"/>
      <c r="T537" s="214"/>
      <c r="U537" s="214"/>
      <c r="V537" s="214"/>
      <c r="W537" s="214"/>
      <c r="X537" s="214"/>
      <c r="Y537" s="214"/>
      <c r="Z537" s="214"/>
      <c r="AA537" s="214"/>
      <c r="AB537" s="214"/>
      <c r="AC537" s="214"/>
      <c r="AD537" s="214"/>
      <c r="AE537" s="214"/>
      <c r="AF537" s="214"/>
      <c r="AG537" s="214"/>
      <c r="AH537" s="214"/>
      <c r="AI537" s="214"/>
      <c r="AJ537" s="214"/>
      <c r="AK537" s="214"/>
      <c r="AL537" s="214"/>
      <c r="AM537" s="214"/>
      <c r="AN537" s="214"/>
      <c r="AO537" s="214"/>
      <c r="AP537" s="214"/>
      <c r="AQ537" s="214"/>
      <c r="AR537" s="214"/>
      <c r="AS537" s="214"/>
      <c r="AT537" s="214"/>
      <c r="AU537" s="214"/>
      <c r="AV537" s="214"/>
      <c r="AW537" s="214"/>
      <c r="AX537" s="214"/>
      <c r="AY537" s="214"/>
      <c r="AZ537" s="214"/>
      <c r="BA537" s="214"/>
      <c r="BB537" s="214"/>
      <c r="BC537" s="214"/>
      <c r="BD537" s="214"/>
      <c r="BE537" s="214"/>
      <c r="BF537" s="214"/>
      <c r="BG537" s="214"/>
      <c r="BH537" s="214"/>
      <c r="BI537" s="214"/>
      <c r="BJ537" s="214"/>
      <c r="BK537" s="214"/>
      <c r="BL537" s="214"/>
      <c r="BM537" s="214"/>
      <c r="BN537" s="214"/>
      <c r="BO537" s="214"/>
      <c r="BP537" s="214"/>
      <c r="BQ537" s="214"/>
      <c r="BR537" s="214"/>
      <c r="BS537" s="214"/>
      <c r="BT537" s="214"/>
      <c r="BU537" s="214"/>
      <c r="BV537" s="214"/>
      <c r="BW537" s="214"/>
      <c r="BX537" s="214"/>
      <c r="BY537" s="214"/>
      <c r="BZ537" s="214"/>
      <c r="CA537" s="214"/>
      <c r="CB537" s="214"/>
      <c r="CC537" s="214"/>
      <c r="CD537" s="214"/>
      <c r="CE537" s="214"/>
      <c r="CF537" s="214"/>
      <c r="CG537" s="214"/>
      <c r="CH537" s="214"/>
      <c r="CI537" s="214"/>
      <c r="CJ537" s="214"/>
      <c r="CK537" s="214"/>
      <c r="CL537" s="214"/>
      <c r="CM537" s="214"/>
      <c r="CN537" s="214"/>
      <c r="CO537" s="214"/>
      <c r="CP537" s="214"/>
      <c r="CQ537" s="214"/>
      <c r="CR537" s="214"/>
      <c r="CS537" s="214"/>
      <c r="CT537" s="214"/>
      <c r="CU537" s="214"/>
      <c r="CV537" s="214"/>
      <c r="CW537" s="214"/>
      <c r="CX537" s="214"/>
      <c r="CY537" s="214"/>
      <c r="CZ537" s="214"/>
      <c r="DA537" s="214"/>
      <c r="DB537" s="214"/>
      <c r="DC537" s="214"/>
      <c r="DD537" s="214"/>
      <c r="DE537" s="214"/>
      <c r="DF537" s="214"/>
      <c r="DG537" s="214"/>
      <c r="DH537" s="214"/>
      <c r="DI537" s="214"/>
      <c r="DJ537" s="214"/>
      <c r="DK537" s="214"/>
      <c r="DL537" s="214"/>
      <c r="DM537" s="214"/>
      <c r="DN537" s="214"/>
      <c r="DO537" s="214"/>
      <c r="DP537" s="214"/>
      <c r="DQ537" s="214"/>
      <c r="DR537" s="214"/>
      <c r="DS537" s="214"/>
      <c r="DT537" s="214"/>
      <c r="DU537" s="214"/>
      <c r="DV537" s="214"/>
      <c r="DW537" s="214"/>
      <c r="DX537" s="214"/>
      <c r="DY537" s="214"/>
      <c r="DZ537" s="214"/>
      <c r="EA537" s="214"/>
      <c r="EB537" s="214"/>
      <c r="EC537" s="214"/>
      <c r="ED537" s="214"/>
      <c r="EE537" s="214"/>
      <c r="EF537" s="214"/>
      <c r="EG537" s="214"/>
      <c r="EH537" s="214"/>
      <c r="EI537" s="214"/>
      <c r="EJ537" s="214"/>
      <c r="EK537" s="214"/>
      <c r="EL537" s="214"/>
      <c r="EM537" s="214"/>
      <c r="EN537" s="214"/>
      <c r="EO537" s="214"/>
      <c r="EP537" s="214"/>
      <c r="EQ537" s="214"/>
      <c r="ER537" s="214"/>
      <c r="ES537" s="214"/>
      <c r="ET537" s="214"/>
      <c r="EU537" s="214"/>
      <c r="EV537" s="214"/>
      <c r="EW537" s="214"/>
      <c r="EX537" s="214"/>
      <c r="EY537" s="214"/>
      <c r="EZ537" s="214"/>
      <c r="FA537" s="214"/>
      <c r="FB537" s="214"/>
      <c r="FC537" s="214"/>
      <c r="FD537" s="214"/>
      <c r="FE537" s="214"/>
      <c r="FF537" s="214"/>
      <c r="FG537" s="214"/>
      <c r="FH537" s="214"/>
      <c r="FI537" s="214"/>
      <c r="FJ537" s="214"/>
      <c r="FK537" s="214"/>
      <c r="FL537" s="214"/>
      <c r="FM537" s="214"/>
    </row>
    <row r="538" spans="2:169" x14ac:dyDescent="0.25">
      <c r="B538" s="214"/>
      <c r="C538" s="214"/>
      <c r="D538" s="214"/>
      <c r="E538" s="214"/>
      <c r="F538" s="214"/>
      <c r="G538" s="214"/>
      <c r="H538" s="214"/>
      <c r="I538" s="214"/>
      <c r="J538" s="214"/>
      <c r="K538" s="214"/>
      <c r="L538" s="214"/>
      <c r="M538" s="214"/>
      <c r="N538" s="214"/>
      <c r="O538" s="214"/>
      <c r="P538" s="214"/>
      <c r="Q538" s="214"/>
      <c r="R538" s="214"/>
      <c r="S538" s="214"/>
      <c r="T538" s="214"/>
      <c r="U538" s="214"/>
      <c r="V538" s="214"/>
      <c r="W538" s="214"/>
      <c r="X538" s="214"/>
      <c r="Y538" s="214"/>
      <c r="Z538" s="214"/>
      <c r="AA538" s="214"/>
      <c r="AB538" s="214"/>
      <c r="AC538" s="214"/>
      <c r="AD538" s="214"/>
      <c r="AE538" s="214"/>
      <c r="AF538" s="214"/>
      <c r="AG538" s="214"/>
      <c r="AH538" s="214"/>
      <c r="AI538" s="214"/>
      <c r="AJ538" s="214"/>
      <c r="AK538" s="214"/>
      <c r="AL538" s="214"/>
      <c r="AM538" s="214"/>
      <c r="AN538" s="214"/>
      <c r="AO538" s="214"/>
      <c r="AP538" s="214"/>
      <c r="AQ538" s="214"/>
      <c r="AR538" s="214"/>
      <c r="AS538" s="214"/>
      <c r="AT538" s="214"/>
      <c r="AU538" s="214"/>
      <c r="AV538" s="214"/>
      <c r="AW538" s="214"/>
      <c r="AX538" s="214"/>
      <c r="AY538" s="214"/>
      <c r="AZ538" s="214"/>
      <c r="BA538" s="214"/>
      <c r="BB538" s="214"/>
      <c r="BC538" s="214"/>
      <c r="BD538" s="214"/>
      <c r="BE538" s="214"/>
      <c r="BF538" s="214"/>
      <c r="BG538" s="214"/>
      <c r="BH538" s="214"/>
      <c r="BI538" s="214"/>
      <c r="BJ538" s="214"/>
      <c r="BK538" s="214"/>
      <c r="BL538" s="214"/>
      <c r="BM538" s="214"/>
      <c r="BN538" s="214"/>
      <c r="BO538" s="214"/>
      <c r="BP538" s="214"/>
      <c r="BQ538" s="214"/>
      <c r="BR538" s="214"/>
      <c r="BS538" s="214"/>
      <c r="BT538" s="214"/>
      <c r="BU538" s="214"/>
      <c r="BV538" s="214"/>
      <c r="BW538" s="214"/>
      <c r="BX538" s="214"/>
      <c r="BY538" s="214"/>
      <c r="BZ538" s="214"/>
      <c r="CA538" s="214"/>
      <c r="CB538" s="214"/>
      <c r="CC538" s="214"/>
      <c r="CD538" s="214"/>
      <c r="CE538" s="214"/>
      <c r="CF538" s="214"/>
      <c r="CG538" s="214"/>
      <c r="CH538" s="214"/>
      <c r="CI538" s="214"/>
      <c r="CJ538" s="214"/>
      <c r="CK538" s="214"/>
      <c r="CL538" s="214"/>
      <c r="CM538" s="214"/>
      <c r="CN538" s="214"/>
      <c r="CO538" s="214"/>
      <c r="CP538" s="214"/>
      <c r="CQ538" s="214"/>
      <c r="CR538" s="214"/>
      <c r="CS538" s="214"/>
      <c r="CT538" s="214"/>
      <c r="CU538" s="214"/>
      <c r="CV538" s="214"/>
      <c r="CW538" s="214"/>
      <c r="CX538" s="214"/>
      <c r="CY538" s="214"/>
      <c r="CZ538" s="214"/>
      <c r="DA538" s="214"/>
      <c r="DB538" s="214"/>
      <c r="DC538" s="214"/>
      <c r="DD538" s="214"/>
      <c r="DE538" s="214"/>
      <c r="DF538" s="214"/>
      <c r="DG538" s="214"/>
      <c r="DH538" s="214"/>
      <c r="DI538" s="214"/>
      <c r="DJ538" s="214"/>
      <c r="DK538" s="214"/>
      <c r="DL538" s="214"/>
      <c r="DM538" s="214"/>
      <c r="DN538" s="214"/>
      <c r="DO538" s="214"/>
      <c r="DP538" s="214"/>
      <c r="DQ538" s="214"/>
      <c r="DR538" s="214"/>
      <c r="DS538" s="214"/>
      <c r="DT538" s="214"/>
      <c r="DU538" s="214"/>
      <c r="DV538" s="214"/>
      <c r="DW538" s="214"/>
      <c r="DX538" s="214"/>
      <c r="DY538" s="214"/>
      <c r="DZ538" s="214"/>
      <c r="EA538" s="214"/>
      <c r="EB538" s="214"/>
      <c r="EC538" s="214"/>
      <c r="ED538" s="214"/>
      <c r="EE538" s="214"/>
      <c r="EF538" s="214"/>
      <c r="EG538" s="214"/>
      <c r="EH538" s="214"/>
      <c r="EI538" s="214"/>
      <c r="EJ538" s="214"/>
      <c r="EK538" s="214"/>
      <c r="EL538" s="214"/>
      <c r="EM538" s="214"/>
      <c r="EN538" s="214"/>
      <c r="EO538" s="214"/>
      <c r="EP538" s="214"/>
      <c r="EQ538" s="214"/>
      <c r="ER538" s="214"/>
      <c r="ES538" s="214"/>
      <c r="ET538" s="214"/>
      <c r="EU538" s="214"/>
      <c r="EV538" s="214"/>
      <c r="EW538" s="214"/>
      <c r="EX538" s="214"/>
      <c r="EY538" s="214"/>
      <c r="EZ538" s="214"/>
      <c r="FA538" s="214"/>
      <c r="FB538" s="214"/>
      <c r="FC538" s="214"/>
      <c r="FD538" s="214"/>
      <c r="FE538" s="214"/>
      <c r="FF538" s="214"/>
      <c r="FG538" s="214"/>
      <c r="FH538" s="214"/>
      <c r="FI538" s="214"/>
      <c r="FJ538" s="214"/>
      <c r="FK538" s="214"/>
      <c r="FL538" s="214"/>
      <c r="FM538" s="214"/>
    </row>
    <row r="539" spans="2:169" x14ac:dyDescent="0.25">
      <c r="B539" s="214"/>
      <c r="C539" s="214"/>
      <c r="D539" s="214"/>
      <c r="E539" s="214"/>
      <c r="F539" s="214"/>
      <c r="G539" s="214"/>
      <c r="H539" s="214"/>
      <c r="I539" s="214"/>
      <c r="J539" s="214"/>
      <c r="K539" s="214"/>
      <c r="L539" s="214"/>
      <c r="M539" s="214"/>
      <c r="N539" s="214"/>
      <c r="O539" s="214"/>
      <c r="P539" s="214"/>
      <c r="Q539" s="214"/>
      <c r="R539" s="214"/>
      <c r="S539" s="214"/>
      <c r="T539" s="214"/>
      <c r="U539" s="214"/>
      <c r="V539" s="214"/>
      <c r="W539" s="214"/>
      <c r="X539" s="214"/>
      <c r="Y539" s="214"/>
      <c r="Z539" s="214"/>
      <c r="AA539" s="214"/>
      <c r="AB539" s="214"/>
      <c r="AC539" s="214"/>
      <c r="AD539" s="214"/>
      <c r="AE539" s="214"/>
      <c r="AF539" s="214"/>
      <c r="AG539" s="214"/>
      <c r="AH539" s="214"/>
      <c r="AI539" s="214"/>
      <c r="AJ539" s="214"/>
      <c r="AK539" s="214"/>
      <c r="AL539" s="214"/>
      <c r="AM539" s="214"/>
      <c r="AN539" s="214"/>
      <c r="AO539" s="214"/>
      <c r="AP539" s="214"/>
      <c r="AQ539" s="214"/>
      <c r="AR539" s="214"/>
      <c r="AS539" s="214"/>
      <c r="AT539" s="214"/>
      <c r="AU539" s="214"/>
      <c r="AV539" s="214"/>
      <c r="AW539" s="214"/>
      <c r="AX539" s="214"/>
      <c r="AY539" s="214"/>
      <c r="AZ539" s="214"/>
      <c r="BA539" s="214"/>
      <c r="BB539" s="214"/>
      <c r="BC539" s="214"/>
      <c r="BD539" s="214"/>
      <c r="BE539" s="214"/>
      <c r="BF539" s="214"/>
      <c r="BG539" s="214"/>
      <c r="BH539" s="214"/>
      <c r="BI539" s="214"/>
      <c r="BJ539" s="214"/>
      <c r="BK539" s="214"/>
      <c r="BL539" s="214"/>
      <c r="BM539" s="214"/>
      <c r="BN539" s="214"/>
      <c r="BO539" s="214"/>
      <c r="BP539" s="214"/>
      <c r="BQ539" s="214"/>
      <c r="BR539" s="214"/>
      <c r="BS539" s="214"/>
      <c r="BT539" s="214"/>
      <c r="BU539" s="214"/>
      <c r="BV539" s="214"/>
      <c r="BW539" s="214"/>
      <c r="BX539" s="214"/>
      <c r="BY539" s="214"/>
      <c r="BZ539" s="214"/>
      <c r="CA539" s="214"/>
      <c r="CB539" s="214"/>
      <c r="CC539" s="214"/>
      <c r="CD539" s="214"/>
      <c r="CE539" s="214"/>
      <c r="CF539" s="214"/>
      <c r="CG539" s="214"/>
      <c r="CH539" s="214"/>
      <c r="CI539" s="214"/>
      <c r="CJ539" s="214"/>
      <c r="CK539" s="214"/>
      <c r="CL539" s="214"/>
      <c r="CM539" s="214"/>
      <c r="CN539" s="214"/>
      <c r="CO539" s="214"/>
      <c r="CP539" s="214"/>
      <c r="CQ539" s="214"/>
      <c r="CR539" s="214"/>
      <c r="CS539" s="214"/>
      <c r="CT539" s="214"/>
      <c r="CU539" s="214"/>
      <c r="CV539" s="214"/>
      <c r="CW539" s="214"/>
      <c r="CX539" s="214"/>
      <c r="CY539" s="214"/>
      <c r="CZ539" s="214"/>
      <c r="DA539" s="214"/>
      <c r="DB539" s="214"/>
      <c r="DC539" s="214"/>
      <c r="DD539" s="214"/>
      <c r="DE539" s="214"/>
      <c r="DF539" s="214"/>
      <c r="DG539" s="214"/>
      <c r="DH539" s="214"/>
      <c r="DI539" s="214"/>
      <c r="DJ539" s="214"/>
      <c r="DK539" s="214"/>
      <c r="DL539" s="214"/>
      <c r="DM539" s="214"/>
      <c r="DN539" s="214"/>
      <c r="DO539" s="214"/>
      <c r="DP539" s="214"/>
      <c r="DQ539" s="214"/>
      <c r="DR539" s="214"/>
      <c r="DS539" s="214"/>
      <c r="DT539" s="214"/>
      <c r="DU539" s="214"/>
      <c r="DV539" s="214"/>
      <c r="DW539" s="214"/>
      <c r="DX539" s="214"/>
      <c r="DY539" s="214"/>
      <c r="DZ539" s="214"/>
      <c r="EA539" s="214"/>
      <c r="EB539" s="214"/>
      <c r="EC539" s="214"/>
      <c r="ED539" s="214"/>
      <c r="EE539" s="214"/>
      <c r="EF539" s="214"/>
      <c r="EG539" s="214"/>
      <c r="EH539" s="214"/>
      <c r="EI539" s="214"/>
      <c r="EJ539" s="214"/>
      <c r="EK539" s="214"/>
      <c r="EL539" s="214"/>
      <c r="EM539" s="214"/>
      <c r="EN539" s="214"/>
      <c r="EO539" s="214"/>
      <c r="EP539" s="214"/>
      <c r="EQ539" s="214"/>
      <c r="ER539" s="214"/>
      <c r="ES539" s="214"/>
      <c r="ET539" s="214"/>
      <c r="EU539" s="214"/>
      <c r="EV539" s="214"/>
      <c r="EW539" s="214"/>
      <c r="EX539" s="214"/>
      <c r="EY539" s="214"/>
      <c r="EZ539" s="214"/>
      <c r="FA539" s="214"/>
      <c r="FB539" s="214"/>
      <c r="FC539" s="214"/>
      <c r="FD539" s="214"/>
      <c r="FE539" s="214"/>
      <c r="FF539" s="214"/>
      <c r="FG539" s="214"/>
      <c r="FH539" s="214"/>
      <c r="FI539" s="214"/>
      <c r="FJ539" s="214"/>
      <c r="FK539" s="214"/>
      <c r="FL539" s="214"/>
      <c r="FM539" s="214"/>
    </row>
    <row r="540" spans="2:169" x14ac:dyDescent="0.25">
      <c r="B540" s="214"/>
      <c r="C540" s="214"/>
      <c r="D540" s="214"/>
      <c r="E540" s="214"/>
      <c r="F540" s="214"/>
      <c r="G540" s="214"/>
      <c r="H540" s="214"/>
      <c r="I540" s="214"/>
      <c r="J540" s="214"/>
      <c r="K540" s="214"/>
      <c r="L540" s="214"/>
      <c r="M540" s="214"/>
      <c r="N540" s="214"/>
      <c r="O540" s="214"/>
      <c r="P540" s="214"/>
      <c r="Q540" s="214"/>
      <c r="R540" s="214"/>
      <c r="S540" s="214"/>
      <c r="T540" s="214"/>
      <c r="U540" s="214"/>
      <c r="V540" s="214"/>
      <c r="W540" s="214"/>
      <c r="X540" s="214"/>
      <c r="Y540" s="214"/>
      <c r="Z540" s="214"/>
      <c r="AA540" s="214"/>
      <c r="AB540" s="214"/>
      <c r="AC540" s="214"/>
      <c r="AD540" s="214"/>
      <c r="AE540" s="214"/>
      <c r="AF540" s="214"/>
      <c r="AG540" s="214"/>
      <c r="AH540" s="214"/>
      <c r="AI540" s="214"/>
      <c r="AJ540" s="214"/>
      <c r="AK540" s="214"/>
      <c r="AL540" s="214"/>
      <c r="AM540" s="214"/>
      <c r="AN540" s="214"/>
      <c r="AO540" s="214"/>
      <c r="AP540" s="214"/>
      <c r="AQ540" s="214"/>
      <c r="AR540" s="214"/>
      <c r="AS540" s="214"/>
      <c r="AT540" s="214"/>
      <c r="AU540" s="214"/>
      <c r="AV540" s="214"/>
      <c r="AW540" s="214"/>
      <c r="AX540" s="214"/>
      <c r="AY540" s="214"/>
      <c r="AZ540" s="214"/>
      <c r="BA540" s="214"/>
      <c r="BB540" s="214"/>
      <c r="BC540" s="214"/>
      <c r="BD540" s="214"/>
      <c r="BE540" s="214"/>
      <c r="BF540" s="214"/>
      <c r="BG540" s="214"/>
      <c r="BH540" s="214"/>
      <c r="BI540" s="214"/>
      <c r="BJ540" s="214"/>
      <c r="BK540" s="214"/>
      <c r="BL540" s="214"/>
      <c r="BM540" s="214"/>
      <c r="BN540" s="214"/>
      <c r="BO540" s="214"/>
      <c r="BP540" s="214"/>
      <c r="BQ540" s="214"/>
      <c r="BR540" s="214"/>
      <c r="BS540" s="214"/>
      <c r="BT540" s="214"/>
      <c r="BU540" s="214"/>
      <c r="BV540" s="214"/>
      <c r="BW540" s="214"/>
      <c r="BX540" s="214"/>
      <c r="BY540" s="214"/>
      <c r="BZ540" s="214"/>
      <c r="CA540" s="214"/>
      <c r="CB540" s="214"/>
      <c r="CC540" s="214"/>
      <c r="CD540" s="214"/>
      <c r="CE540" s="214"/>
      <c r="CF540" s="214"/>
      <c r="CG540" s="214"/>
      <c r="CH540" s="214"/>
      <c r="CI540" s="214"/>
      <c r="CJ540" s="214"/>
      <c r="CK540" s="214"/>
      <c r="CL540" s="214"/>
      <c r="CM540" s="214"/>
      <c r="CN540" s="214"/>
      <c r="CO540" s="214"/>
      <c r="CP540" s="214"/>
      <c r="CQ540" s="214"/>
      <c r="CR540" s="214"/>
      <c r="CS540" s="214"/>
      <c r="CT540" s="214"/>
      <c r="CU540" s="214"/>
      <c r="CV540" s="214"/>
      <c r="CW540" s="214"/>
      <c r="CX540" s="214"/>
      <c r="CY540" s="214"/>
      <c r="CZ540" s="214"/>
      <c r="DA540" s="214"/>
      <c r="DB540" s="214"/>
      <c r="DC540" s="214"/>
      <c r="DD540" s="214"/>
      <c r="DE540" s="214"/>
      <c r="DF540" s="214"/>
      <c r="DG540" s="214"/>
      <c r="DH540" s="214"/>
      <c r="DI540" s="214"/>
      <c r="DJ540" s="214"/>
      <c r="DK540" s="214"/>
      <c r="DL540" s="214"/>
      <c r="DM540" s="214"/>
      <c r="DN540" s="214"/>
      <c r="DO540" s="214"/>
      <c r="DP540" s="214"/>
      <c r="DQ540" s="214"/>
      <c r="DR540" s="214"/>
      <c r="DS540" s="214"/>
      <c r="DT540" s="214"/>
      <c r="DU540" s="214"/>
      <c r="DV540" s="214"/>
      <c r="DW540" s="214"/>
      <c r="DX540" s="214"/>
      <c r="DY540" s="214"/>
      <c r="DZ540" s="214"/>
      <c r="EA540" s="214"/>
      <c r="EB540" s="214"/>
      <c r="EC540" s="214"/>
      <c r="ED540" s="214"/>
      <c r="EE540" s="214"/>
      <c r="EF540" s="214"/>
      <c r="EG540" s="214"/>
      <c r="EH540" s="214"/>
      <c r="EI540" s="214"/>
      <c r="EJ540" s="214"/>
      <c r="EK540" s="214"/>
      <c r="EL540" s="214"/>
      <c r="EM540" s="214"/>
      <c r="EN540" s="214"/>
      <c r="EO540" s="214"/>
      <c r="EP540" s="214"/>
      <c r="EQ540" s="214"/>
      <c r="ER540" s="214"/>
      <c r="ES540" s="214"/>
      <c r="ET540" s="214"/>
      <c r="EU540" s="214"/>
      <c r="EV540" s="214"/>
      <c r="EW540" s="214"/>
      <c r="EX540" s="214"/>
      <c r="EY540" s="214"/>
      <c r="EZ540" s="214"/>
      <c r="FA540" s="214"/>
      <c r="FB540" s="214"/>
      <c r="FC540" s="214"/>
      <c r="FD540" s="214"/>
      <c r="FE540" s="214"/>
      <c r="FF540" s="214"/>
      <c r="FG540" s="214"/>
      <c r="FH540" s="214"/>
      <c r="FI540" s="214"/>
      <c r="FJ540" s="214"/>
      <c r="FK540" s="214"/>
      <c r="FL540" s="214"/>
      <c r="FM540" s="214"/>
    </row>
    <row r="541" spans="2:169" x14ac:dyDescent="0.25">
      <c r="B541" s="214"/>
      <c r="C541" s="214"/>
      <c r="D541" s="214"/>
      <c r="E541" s="214"/>
      <c r="F541" s="214"/>
      <c r="G541" s="214"/>
      <c r="H541" s="214"/>
      <c r="I541" s="214"/>
      <c r="J541" s="214"/>
      <c r="K541" s="214"/>
      <c r="L541" s="214"/>
      <c r="M541" s="214"/>
      <c r="N541" s="214"/>
      <c r="O541" s="214"/>
      <c r="P541" s="214"/>
      <c r="Q541" s="214"/>
      <c r="R541" s="214"/>
      <c r="S541" s="214"/>
      <c r="T541" s="214"/>
      <c r="U541" s="214"/>
      <c r="V541" s="214"/>
      <c r="W541" s="214"/>
      <c r="X541" s="214"/>
      <c r="Y541" s="214"/>
      <c r="Z541" s="214"/>
      <c r="AA541" s="214"/>
      <c r="AB541" s="214"/>
      <c r="AC541" s="214"/>
      <c r="AD541" s="214"/>
      <c r="AE541" s="214"/>
      <c r="AF541" s="214"/>
      <c r="AG541" s="214"/>
      <c r="AH541" s="214"/>
      <c r="AI541" s="214"/>
      <c r="AJ541" s="214"/>
      <c r="AK541" s="214"/>
      <c r="AL541" s="214"/>
      <c r="AM541" s="214"/>
      <c r="AN541" s="214"/>
      <c r="AO541" s="214"/>
      <c r="AP541" s="214"/>
      <c r="AQ541" s="214"/>
      <c r="AR541" s="214"/>
      <c r="AS541" s="214"/>
      <c r="AT541" s="214"/>
      <c r="AU541" s="214"/>
      <c r="AV541" s="214"/>
      <c r="AW541" s="214"/>
      <c r="AX541" s="214"/>
      <c r="AY541" s="214"/>
      <c r="AZ541" s="214"/>
      <c r="BA541" s="214"/>
      <c r="BB541" s="214"/>
      <c r="BC541" s="214"/>
      <c r="BD541" s="214"/>
      <c r="BE541" s="214"/>
      <c r="BF541" s="214"/>
      <c r="BG541" s="214"/>
      <c r="BH541" s="214"/>
      <c r="BI541" s="214"/>
      <c r="BJ541" s="214"/>
      <c r="BK541" s="214"/>
      <c r="BL541" s="214"/>
      <c r="BM541" s="214"/>
      <c r="BN541" s="214"/>
      <c r="BO541" s="214"/>
      <c r="BP541" s="214"/>
      <c r="BQ541" s="214"/>
      <c r="BR541" s="214"/>
      <c r="BS541" s="214"/>
      <c r="BT541" s="214"/>
      <c r="BU541" s="214"/>
      <c r="BV541" s="214"/>
      <c r="BW541" s="214"/>
      <c r="BX541" s="214"/>
      <c r="BY541" s="214"/>
      <c r="BZ541" s="214"/>
      <c r="CA541" s="214"/>
      <c r="CB541" s="214"/>
      <c r="CC541" s="214"/>
      <c r="CD541" s="214"/>
      <c r="CE541" s="214"/>
      <c r="CF541" s="214"/>
      <c r="CG541" s="214"/>
      <c r="CH541" s="214"/>
      <c r="CI541" s="214"/>
      <c r="CJ541" s="214"/>
      <c r="CK541" s="214"/>
      <c r="CL541" s="214"/>
      <c r="CM541" s="214"/>
      <c r="CN541" s="214"/>
      <c r="CO541" s="214"/>
      <c r="CP541" s="214"/>
      <c r="CQ541" s="214"/>
      <c r="CR541" s="214"/>
      <c r="CS541" s="214"/>
      <c r="CT541" s="214"/>
      <c r="CU541" s="214"/>
      <c r="CV541" s="214"/>
      <c r="CW541" s="214"/>
      <c r="CX541" s="214"/>
      <c r="CY541" s="214"/>
      <c r="CZ541" s="214"/>
      <c r="DA541" s="214"/>
      <c r="DB541" s="214"/>
      <c r="DC541" s="214"/>
      <c r="DD541" s="214"/>
      <c r="DE541" s="214"/>
      <c r="DF541" s="214"/>
      <c r="DG541" s="214"/>
      <c r="DH541" s="214"/>
      <c r="DI541" s="214"/>
      <c r="DJ541" s="214"/>
      <c r="DK541" s="214"/>
      <c r="DL541" s="214"/>
      <c r="DM541" s="214"/>
      <c r="DN541" s="214"/>
      <c r="DO541" s="214"/>
      <c r="DP541" s="214"/>
      <c r="DQ541" s="214"/>
      <c r="DR541" s="214"/>
      <c r="DS541" s="214"/>
      <c r="DT541" s="214"/>
      <c r="DU541" s="214"/>
      <c r="DV541" s="214"/>
      <c r="DW541" s="214"/>
      <c r="DX541" s="214"/>
      <c r="DY541" s="214"/>
      <c r="DZ541" s="214"/>
      <c r="EA541" s="214"/>
      <c r="EB541" s="214"/>
      <c r="EC541" s="214"/>
      <c r="ED541" s="214"/>
      <c r="EE541" s="214"/>
      <c r="EF541" s="214"/>
      <c r="EG541" s="214"/>
      <c r="EH541" s="214"/>
      <c r="EI541" s="214"/>
      <c r="EJ541" s="214"/>
      <c r="EK541" s="214"/>
      <c r="EL541" s="214"/>
      <c r="EM541" s="214"/>
      <c r="EN541" s="214"/>
      <c r="EO541" s="214"/>
      <c r="EP541" s="214"/>
      <c r="EQ541" s="214"/>
      <c r="ER541" s="214"/>
      <c r="ES541" s="214"/>
      <c r="ET541" s="214"/>
      <c r="EU541" s="214"/>
      <c r="EV541" s="214"/>
      <c r="EW541" s="214"/>
      <c r="EX541" s="214"/>
      <c r="EY541" s="214"/>
      <c r="EZ541" s="214"/>
      <c r="FA541" s="214"/>
      <c r="FB541" s="214"/>
      <c r="FC541" s="214"/>
      <c r="FD541" s="214"/>
      <c r="FE541" s="214"/>
      <c r="FF541" s="214"/>
      <c r="FG541" s="214"/>
      <c r="FH541" s="214"/>
      <c r="FI541" s="214"/>
      <c r="FJ541" s="214"/>
      <c r="FK541" s="214"/>
      <c r="FL541" s="214"/>
      <c r="FM541" s="214"/>
    </row>
    <row r="542" spans="2:169" x14ac:dyDescent="0.25">
      <c r="B542" s="214"/>
      <c r="C542" s="214"/>
      <c r="D542" s="214"/>
      <c r="E542" s="214"/>
      <c r="F542" s="214"/>
      <c r="G542" s="214"/>
      <c r="H542" s="214"/>
      <c r="I542" s="214"/>
      <c r="J542" s="214"/>
      <c r="K542" s="214"/>
      <c r="L542" s="214"/>
      <c r="M542" s="214"/>
      <c r="N542" s="214"/>
      <c r="O542" s="214"/>
      <c r="P542" s="214"/>
      <c r="Q542" s="214"/>
      <c r="R542" s="214"/>
      <c r="S542" s="214"/>
      <c r="T542" s="214"/>
      <c r="U542" s="214"/>
      <c r="V542" s="214"/>
      <c r="W542" s="214"/>
      <c r="X542" s="214"/>
      <c r="Y542" s="214"/>
      <c r="Z542" s="214"/>
      <c r="AA542" s="214"/>
      <c r="AB542" s="214"/>
      <c r="AC542" s="214"/>
      <c r="AD542" s="214"/>
      <c r="AE542" s="214"/>
      <c r="AF542" s="214"/>
      <c r="AG542" s="214"/>
      <c r="AH542" s="214"/>
      <c r="AI542" s="214"/>
      <c r="AJ542" s="214"/>
      <c r="AK542" s="214"/>
      <c r="AL542" s="214"/>
      <c r="AM542" s="214"/>
      <c r="AN542" s="214"/>
      <c r="AO542" s="214"/>
      <c r="AP542" s="214"/>
      <c r="AQ542" s="214"/>
      <c r="AR542" s="214"/>
      <c r="AS542" s="214"/>
      <c r="AT542" s="214"/>
      <c r="AU542" s="214"/>
      <c r="AV542" s="214"/>
      <c r="AW542" s="214"/>
      <c r="AX542" s="214"/>
      <c r="AY542" s="214"/>
      <c r="AZ542" s="214"/>
      <c r="BA542" s="214"/>
      <c r="BB542" s="214"/>
      <c r="BC542" s="214"/>
      <c r="BD542" s="214"/>
      <c r="BE542" s="214"/>
      <c r="BF542" s="214"/>
      <c r="BG542" s="214"/>
      <c r="BH542" s="214"/>
      <c r="BI542" s="214"/>
      <c r="BJ542" s="214"/>
      <c r="BK542" s="214"/>
      <c r="BL542" s="214"/>
      <c r="BM542" s="214"/>
      <c r="BN542" s="214"/>
      <c r="BO542" s="214"/>
      <c r="BP542" s="214"/>
      <c r="BQ542" s="214"/>
      <c r="BR542" s="214"/>
      <c r="BS542" s="214"/>
      <c r="BT542" s="214"/>
      <c r="BU542" s="214"/>
      <c r="BV542" s="214"/>
      <c r="BW542" s="214"/>
      <c r="BX542" s="214"/>
      <c r="BY542" s="214"/>
      <c r="BZ542" s="214"/>
      <c r="CA542" s="214"/>
      <c r="CB542" s="214"/>
      <c r="CC542" s="214"/>
      <c r="CD542" s="214"/>
      <c r="CE542" s="214"/>
      <c r="CF542" s="214"/>
      <c r="CG542" s="214"/>
      <c r="CH542" s="214"/>
      <c r="CI542" s="214"/>
      <c r="CJ542" s="214"/>
      <c r="CK542" s="214"/>
      <c r="CL542" s="214"/>
      <c r="CM542" s="214"/>
      <c r="CN542" s="214"/>
      <c r="CO542" s="214"/>
      <c r="CP542" s="214"/>
      <c r="CQ542" s="214"/>
      <c r="CR542" s="214"/>
      <c r="CS542" s="214"/>
      <c r="CT542" s="214"/>
      <c r="CU542" s="214"/>
      <c r="CV542" s="214"/>
      <c r="CW542" s="214"/>
      <c r="CX542" s="214"/>
      <c r="CY542" s="214"/>
      <c r="CZ542" s="214"/>
      <c r="DA542" s="214"/>
      <c r="DB542" s="214"/>
      <c r="DC542" s="214"/>
      <c r="DD542" s="214"/>
      <c r="DE542" s="214"/>
      <c r="DF542" s="214"/>
      <c r="DG542" s="214"/>
      <c r="DH542" s="214"/>
      <c r="DI542" s="214"/>
      <c r="DJ542" s="214"/>
      <c r="DK542" s="214"/>
      <c r="DL542" s="214"/>
      <c r="DM542" s="214"/>
      <c r="DN542" s="214"/>
      <c r="DO542" s="214"/>
      <c r="DP542" s="214"/>
      <c r="DQ542" s="214"/>
      <c r="DR542" s="214"/>
      <c r="DS542" s="214"/>
      <c r="DT542" s="214"/>
      <c r="DU542" s="214"/>
      <c r="DV542" s="214"/>
      <c r="DW542" s="214"/>
      <c r="DX542" s="214"/>
      <c r="DY542" s="214"/>
      <c r="DZ542" s="214"/>
      <c r="EA542" s="214"/>
      <c r="EB542" s="214"/>
      <c r="EC542" s="214"/>
      <c r="ED542" s="214"/>
      <c r="EE542" s="214"/>
      <c r="EF542" s="214"/>
      <c r="EG542" s="214"/>
      <c r="EH542" s="214"/>
      <c r="EI542" s="214"/>
      <c r="EJ542" s="214"/>
      <c r="EK542" s="214"/>
      <c r="EL542" s="214"/>
      <c r="EM542" s="214"/>
      <c r="EN542" s="214"/>
      <c r="EO542" s="214"/>
      <c r="EP542" s="214"/>
      <c r="EQ542" s="214"/>
      <c r="ER542" s="214"/>
      <c r="ES542" s="214"/>
      <c r="ET542" s="214"/>
      <c r="EU542" s="214"/>
      <c r="EV542" s="214"/>
      <c r="EW542" s="214"/>
      <c r="EX542" s="214"/>
      <c r="EY542" s="214"/>
      <c r="EZ542" s="214"/>
      <c r="FA542" s="214"/>
      <c r="FB542" s="214"/>
      <c r="FC542" s="214"/>
      <c r="FD542" s="214"/>
      <c r="FE542" s="214"/>
      <c r="FF542" s="214"/>
      <c r="FG542" s="214"/>
      <c r="FH542" s="214"/>
      <c r="FI542" s="214"/>
      <c r="FJ542" s="214"/>
      <c r="FK542" s="214"/>
      <c r="FL542" s="214"/>
      <c r="FM542" s="214"/>
    </row>
    <row r="543" spans="2:169" x14ac:dyDescent="0.25">
      <c r="B543" s="214"/>
      <c r="C543" s="214"/>
      <c r="D543" s="214"/>
      <c r="E543" s="214"/>
      <c r="F543" s="214"/>
      <c r="G543" s="214"/>
      <c r="H543" s="214"/>
      <c r="I543" s="214"/>
      <c r="J543" s="214"/>
      <c r="K543" s="214"/>
      <c r="L543" s="214"/>
      <c r="M543" s="214"/>
      <c r="N543" s="214"/>
      <c r="O543" s="214"/>
      <c r="P543" s="214"/>
      <c r="Q543" s="214"/>
      <c r="R543" s="214"/>
      <c r="S543" s="214"/>
      <c r="T543" s="214"/>
      <c r="U543" s="214"/>
      <c r="V543" s="214"/>
      <c r="W543" s="214"/>
      <c r="X543" s="214"/>
      <c r="Y543" s="214"/>
      <c r="Z543" s="214"/>
      <c r="AA543" s="214"/>
      <c r="AB543" s="214"/>
      <c r="AC543" s="214"/>
      <c r="AD543" s="214"/>
      <c r="AE543" s="214"/>
      <c r="AF543" s="214"/>
      <c r="AG543" s="214"/>
      <c r="AH543" s="214"/>
      <c r="AI543" s="214"/>
      <c r="AJ543" s="214"/>
      <c r="AK543" s="214"/>
      <c r="AL543" s="214"/>
      <c r="AM543" s="214"/>
      <c r="AN543" s="214"/>
      <c r="AO543" s="214"/>
      <c r="AP543" s="214"/>
      <c r="AQ543" s="214"/>
      <c r="AR543" s="214"/>
      <c r="AS543" s="214"/>
      <c r="AT543" s="214"/>
      <c r="AU543" s="214"/>
      <c r="AV543" s="214"/>
      <c r="AW543" s="214"/>
      <c r="AX543" s="214"/>
      <c r="AY543" s="214"/>
      <c r="AZ543" s="214"/>
      <c r="BA543" s="214"/>
      <c r="BB543" s="214"/>
      <c r="BC543" s="214"/>
      <c r="BD543" s="214"/>
      <c r="BE543" s="214"/>
      <c r="BF543" s="214"/>
      <c r="BG543" s="214"/>
      <c r="BH543" s="214"/>
      <c r="BI543" s="214"/>
      <c r="BJ543" s="214"/>
      <c r="BK543" s="214"/>
      <c r="BL543" s="214"/>
      <c r="BM543" s="214"/>
      <c r="BN543" s="214"/>
      <c r="BO543" s="214"/>
      <c r="BP543" s="214"/>
      <c r="BQ543" s="214"/>
      <c r="BR543" s="214"/>
      <c r="BS543" s="214"/>
      <c r="BT543" s="214"/>
      <c r="BU543" s="214"/>
      <c r="BV543" s="214"/>
      <c r="BW543" s="214"/>
      <c r="BX543" s="214"/>
      <c r="BY543" s="214"/>
      <c r="BZ543" s="214"/>
      <c r="CA543" s="214"/>
      <c r="CB543" s="214"/>
      <c r="CC543" s="214"/>
      <c r="CD543" s="214"/>
      <c r="CE543" s="214"/>
      <c r="CF543" s="214"/>
      <c r="CG543" s="214"/>
      <c r="CH543" s="214"/>
      <c r="CI543" s="214"/>
      <c r="CJ543" s="214"/>
      <c r="CK543" s="214"/>
      <c r="CL543" s="214"/>
      <c r="CM543" s="214"/>
      <c r="CN543" s="214"/>
      <c r="CO543" s="214"/>
      <c r="CP543" s="214"/>
      <c r="CQ543" s="214"/>
      <c r="CR543" s="214"/>
      <c r="CS543" s="214"/>
      <c r="CT543" s="214"/>
      <c r="CU543" s="214"/>
      <c r="CV543" s="214"/>
      <c r="CW543" s="214"/>
      <c r="CX543" s="214"/>
      <c r="CY543" s="214"/>
      <c r="CZ543" s="214"/>
      <c r="DA543" s="214"/>
      <c r="DB543" s="214"/>
      <c r="DC543" s="214"/>
      <c r="DD543" s="214"/>
      <c r="DE543" s="214"/>
      <c r="DF543" s="214"/>
      <c r="DG543" s="214"/>
      <c r="DH543" s="214"/>
      <c r="DI543" s="214"/>
      <c r="DJ543" s="214"/>
      <c r="DK543" s="214"/>
      <c r="DL543" s="214"/>
      <c r="DM543" s="214"/>
      <c r="DN543" s="214"/>
      <c r="DO543" s="214"/>
      <c r="DP543" s="214"/>
      <c r="DQ543" s="214"/>
      <c r="DR543" s="214"/>
      <c r="DS543" s="214"/>
      <c r="DT543" s="214"/>
      <c r="DU543" s="214"/>
      <c r="DV543" s="214"/>
      <c r="DW543" s="214"/>
      <c r="DX543" s="214"/>
      <c r="DY543" s="214"/>
      <c r="DZ543" s="214"/>
      <c r="EA543" s="214"/>
      <c r="EB543" s="214"/>
      <c r="EC543" s="214"/>
      <c r="ED543" s="214"/>
      <c r="EE543" s="214"/>
      <c r="EF543" s="214"/>
      <c r="EG543" s="214"/>
      <c r="EH543" s="214"/>
      <c r="EI543" s="214"/>
      <c r="EJ543" s="214"/>
      <c r="EK543" s="214"/>
      <c r="EL543" s="214"/>
      <c r="EM543" s="214"/>
      <c r="EN543" s="214"/>
      <c r="EO543" s="214"/>
      <c r="EP543" s="214"/>
      <c r="EQ543" s="214"/>
      <c r="ER543" s="214"/>
      <c r="ES543" s="214"/>
      <c r="ET543" s="214"/>
      <c r="EU543" s="214"/>
      <c r="EV543" s="214"/>
      <c r="EW543" s="214"/>
      <c r="EX543" s="214"/>
      <c r="EY543" s="214"/>
      <c r="EZ543" s="214"/>
      <c r="FA543" s="214"/>
      <c r="FB543" s="214"/>
      <c r="FC543" s="214"/>
      <c r="FD543" s="214"/>
      <c r="FE543" s="214"/>
      <c r="FF543" s="214"/>
      <c r="FG543" s="214"/>
      <c r="FH543" s="214"/>
      <c r="FI543" s="214"/>
      <c r="FJ543" s="214"/>
      <c r="FK543" s="214"/>
      <c r="FL543" s="214"/>
      <c r="FM543" s="214"/>
    </row>
    <row r="544" spans="2:169" x14ac:dyDescent="0.25">
      <c r="B544" s="214"/>
      <c r="C544" s="214"/>
      <c r="D544" s="214"/>
      <c r="E544" s="214"/>
      <c r="F544" s="214"/>
      <c r="G544" s="214"/>
      <c r="H544" s="214"/>
      <c r="I544" s="214"/>
      <c r="J544" s="214"/>
      <c r="K544" s="214"/>
      <c r="L544" s="214"/>
      <c r="M544" s="214"/>
      <c r="N544" s="214"/>
      <c r="O544" s="214"/>
      <c r="P544" s="214"/>
      <c r="Q544" s="214"/>
      <c r="R544" s="214"/>
      <c r="S544" s="214"/>
      <c r="T544" s="214"/>
      <c r="U544" s="214"/>
      <c r="V544" s="214"/>
      <c r="W544" s="214"/>
      <c r="X544" s="214"/>
      <c r="Y544" s="214"/>
      <c r="Z544" s="214"/>
      <c r="AA544" s="214"/>
      <c r="AB544" s="214"/>
      <c r="AC544" s="214"/>
      <c r="AD544" s="214"/>
      <c r="AE544" s="214"/>
      <c r="AF544" s="214"/>
      <c r="AG544" s="214"/>
      <c r="AH544" s="214"/>
      <c r="AI544" s="214"/>
      <c r="AJ544" s="214"/>
      <c r="AK544" s="214"/>
      <c r="AL544" s="214"/>
      <c r="AM544" s="214"/>
      <c r="AN544" s="214"/>
      <c r="AO544" s="214"/>
      <c r="AP544" s="214"/>
      <c r="AQ544" s="214"/>
      <c r="AR544" s="214"/>
      <c r="AS544" s="214"/>
      <c r="AT544" s="214"/>
      <c r="AU544" s="214"/>
      <c r="AV544" s="214"/>
      <c r="AW544" s="214"/>
      <c r="AX544" s="214"/>
      <c r="AY544" s="214"/>
      <c r="AZ544" s="214"/>
      <c r="BA544" s="214"/>
      <c r="BB544" s="214"/>
      <c r="BC544" s="214"/>
      <c r="BD544" s="214"/>
      <c r="BE544" s="214"/>
      <c r="BF544" s="214"/>
      <c r="BG544" s="214"/>
      <c r="BH544" s="214"/>
      <c r="BI544" s="214"/>
      <c r="BJ544" s="214"/>
      <c r="BK544" s="214"/>
      <c r="BL544" s="214"/>
      <c r="BM544" s="214"/>
      <c r="BN544" s="214"/>
      <c r="BO544" s="214"/>
      <c r="BP544" s="214"/>
      <c r="BQ544" s="214"/>
      <c r="BR544" s="214"/>
      <c r="BS544" s="214"/>
      <c r="BT544" s="214"/>
      <c r="BU544" s="214"/>
      <c r="BV544" s="214"/>
      <c r="BW544" s="214"/>
      <c r="BX544" s="214"/>
      <c r="BY544" s="214"/>
      <c r="BZ544" s="214"/>
      <c r="CA544" s="214"/>
      <c r="CB544" s="214"/>
      <c r="CC544" s="214"/>
      <c r="CD544" s="214"/>
      <c r="CE544" s="214"/>
      <c r="CF544" s="214"/>
      <c r="CG544" s="214"/>
      <c r="CH544" s="214"/>
      <c r="CI544" s="214"/>
      <c r="CJ544" s="214"/>
      <c r="CK544" s="214"/>
      <c r="CL544" s="214"/>
      <c r="CM544" s="214"/>
      <c r="CN544" s="214"/>
      <c r="CO544" s="214"/>
      <c r="CP544" s="214"/>
      <c r="CQ544" s="214"/>
      <c r="CR544" s="214"/>
      <c r="CS544" s="214"/>
      <c r="CT544" s="214"/>
      <c r="CU544" s="214"/>
      <c r="CV544" s="214"/>
      <c r="CW544" s="214"/>
      <c r="CX544" s="214"/>
      <c r="CY544" s="214"/>
      <c r="CZ544" s="214"/>
      <c r="DA544" s="214"/>
      <c r="DB544" s="214"/>
      <c r="DC544" s="214"/>
      <c r="DD544" s="214"/>
      <c r="DE544" s="214"/>
      <c r="DF544" s="214"/>
      <c r="DG544" s="214"/>
      <c r="DH544" s="214"/>
      <c r="DI544" s="214"/>
      <c r="DJ544" s="214"/>
      <c r="DK544" s="214"/>
      <c r="DL544" s="214"/>
      <c r="DM544" s="214"/>
      <c r="DN544" s="214"/>
      <c r="DO544" s="214"/>
      <c r="DP544" s="214"/>
      <c r="DQ544" s="214"/>
      <c r="DR544" s="214"/>
      <c r="DS544" s="214"/>
      <c r="DT544" s="214"/>
      <c r="DU544" s="214"/>
      <c r="DV544" s="214"/>
      <c r="DW544" s="214"/>
      <c r="DX544" s="214"/>
      <c r="DY544" s="214"/>
      <c r="DZ544" s="214"/>
      <c r="EA544" s="214"/>
      <c r="EB544" s="214"/>
      <c r="EC544" s="214"/>
      <c r="ED544" s="214"/>
      <c r="EE544" s="214"/>
      <c r="EF544" s="214"/>
      <c r="EG544" s="214"/>
      <c r="EH544" s="214"/>
      <c r="EI544" s="214"/>
      <c r="EJ544" s="214"/>
      <c r="EK544" s="214"/>
      <c r="EL544" s="214"/>
      <c r="EM544" s="214"/>
      <c r="EN544" s="214"/>
      <c r="EO544" s="214"/>
      <c r="EP544" s="214"/>
      <c r="EQ544" s="214"/>
      <c r="ER544" s="214"/>
      <c r="ES544" s="214"/>
      <c r="ET544" s="214"/>
      <c r="EU544" s="214"/>
      <c r="EV544" s="214"/>
      <c r="EW544" s="214"/>
      <c r="EX544" s="214"/>
      <c r="EY544" s="214"/>
      <c r="EZ544" s="214"/>
      <c r="FA544" s="214"/>
      <c r="FB544" s="214"/>
      <c r="FC544" s="214"/>
      <c r="FD544" s="214"/>
      <c r="FE544" s="214"/>
      <c r="FF544" s="214"/>
      <c r="FG544" s="214"/>
      <c r="FH544" s="214"/>
      <c r="FI544" s="214"/>
      <c r="FJ544" s="214"/>
      <c r="FK544" s="214"/>
      <c r="FL544" s="214"/>
      <c r="FM544" s="214"/>
    </row>
    <row r="545" spans="2:169" x14ac:dyDescent="0.25">
      <c r="B545" s="214"/>
      <c r="C545" s="214"/>
      <c r="D545" s="214"/>
      <c r="E545" s="214"/>
      <c r="F545" s="214"/>
      <c r="G545" s="214"/>
      <c r="H545" s="214"/>
      <c r="I545" s="214"/>
      <c r="J545" s="214"/>
      <c r="K545" s="214"/>
      <c r="L545" s="214"/>
      <c r="M545" s="214"/>
      <c r="N545" s="214"/>
      <c r="O545" s="214"/>
      <c r="P545" s="214"/>
      <c r="Q545" s="214"/>
      <c r="R545" s="214"/>
      <c r="S545" s="214"/>
      <c r="T545" s="214"/>
      <c r="U545" s="214"/>
      <c r="V545" s="214"/>
      <c r="W545" s="214"/>
      <c r="X545" s="214"/>
      <c r="Y545" s="214"/>
      <c r="Z545" s="214"/>
      <c r="AA545" s="214"/>
      <c r="AB545" s="214"/>
      <c r="AC545" s="214"/>
      <c r="AD545" s="214"/>
      <c r="AE545" s="214"/>
      <c r="AF545" s="214"/>
      <c r="AG545" s="214"/>
      <c r="AH545" s="214"/>
      <c r="AI545" s="214"/>
      <c r="AJ545" s="214"/>
      <c r="AK545" s="214"/>
      <c r="AL545" s="214"/>
      <c r="AM545" s="214"/>
      <c r="AN545" s="214"/>
      <c r="AO545" s="214"/>
      <c r="AP545" s="214"/>
      <c r="AQ545" s="214"/>
      <c r="AR545" s="214"/>
      <c r="AS545" s="214"/>
      <c r="AT545" s="214"/>
      <c r="AU545" s="214"/>
      <c r="AV545" s="214"/>
      <c r="AW545" s="214"/>
      <c r="AX545" s="214"/>
      <c r="AY545" s="214"/>
      <c r="AZ545" s="214"/>
      <c r="BA545" s="214"/>
      <c r="BB545" s="214"/>
      <c r="BC545" s="214"/>
      <c r="BD545" s="214"/>
      <c r="BE545" s="214"/>
      <c r="BF545" s="214"/>
      <c r="BG545" s="214"/>
      <c r="BH545" s="214"/>
      <c r="BI545" s="214"/>
      <c r="BJ545" s="214"/>
      <c r="BK545" s="214"/>
      <c r="BL545" s="214"/>
      <c r="BM545" s="214"/>
      <c r="BN545" s="214"/>
      <c r="BO545" s="214"/>
      <c r="BP545" s="214"/>
      <c r="BQ545" s="214"/>
      <c r="BR545" s="214"/>
      <c r="BS545" s="214"/>
      <c r="BT545" s="214"/>
      <c r="BU545" s="214"/>
      <c r="BV545" s="214"/>
      <c r="BW545" s="214"/>
      <c r="BX545" s="214"/>
      <c r="BY545" s="214"/>
      <c r="BZ545" s="214"/>
      <c r="CA545" s="214"/>
      <c r="CB545" s="214"/>
      <c r="CC545" s="214"/>
      <c r="CD545" s="214"/>
      <c r="CE545" s="214"/>
      <c r="CF545" s="214"/>
      <c r="CG545" s="214"/>
      <c r="CH545" s="214"/>
      <c r="CI545" s="214"/>
      <c r="CJ545" s="214"/>
      <c r="CK545" s="214"/>
      <c r="CL545" s="214"/>
      <c r="CM545" s="214"/>
      <c r="CN545" s="214"/>
      <c r="CO545" s="214"/>
      <c r="CP545" s="214"/>
      <c r="CQ545" s="214"/>
      <c r="CR545" s="214"/>
      <c r="CS545" s="214"/>
      <c r="CT545" s="214"/>
      <c r="CU545" s="214"/>
      <c r="CV545" s="214"/>
      <c r="CW545" s="214"/>
      <c r="CX545" s="214"/>
      <c r="CY545" s="214"/>
      <c r="CZ545" s="214"/>
      <c r="DA545" s="214"/>
      <c r="DB545" s="214"/>
      <c r="DC545" s="214"/>
      <c r="DD545" s="214"/>
      <c r="DE545" s="214"/>
      <c r="DF545" s="214"/>
      <c r="DG545" s="214"/>
      <c r="DH545" s="214"/>
      <c r="DI545" s="214"/>
      <c r="DJ545" s="214"/>
      <c r="DK545" s="214"/>
      <c r="DL545" s="214"/>
      <c r="DM545" s="214"/>
      <c r="DN545" s="214"/>
      <c r="DO545" s="214"/>
      <c r="DP545" s="214"/>
      <c r="DQ545" s="214"/>
      <c r="DR545" s="214"/>
      <c r="DS545" s="214"/>
      <c r="DT545" s="214"/>
      <c r="DU545" s="214"/>
      <c r="DV545" s="214"/>
      <c r="DW545" s="214"/>
      <c r="DX545" s="214"/>
      <c r="DY545" s="214"/>
      <c r="DZ545" s="214"/>
      <c r="EA545" s="214"/>
      <c r="EB545" s="214"/>
      <c r="EC545" s="214"/>
      <c r="ED545" s="214"/>
      <c r="EE545" s="214"/>
      <c r="EF545" s="214"/>
      <c r="EG545" s="214"/>
      <c r="EH545" s="214"/>
      <c r="EI545" s="214"/>
      <c r="EJ545" s="214"/>
      <c r="EK545" s="214"/>
      <c r="EL545" s="214"/>
      <c r="EM545" s="214"/>
      <c r="EN545" s="214"/>
      <c r="EO545" s="214"/>
      <c r="EP545" s="214"/>
      <c r="EQ545" s="214"/>
      <c r="ER545" s="214"/>
      <c r="ES545" s="214"/>
      <c r="ET545" s="214"/>
      <c r="EU545" s="214"/>
      <c r="EV545" s="214"/>
      <c r="EW545" s="214"/>
      <c r="EX545" s="214"/>
      <c r="EY545" s="214"/>
      <c r="EZ545" s="214"/>
      <c r="FA545" s="214"/>
      <c r="FB545" s="214"/>
      <c r="FC545" s="214"/>
      <c r="FD545" s="214"/>
      <c r="FE545" s="214"/>
      <c r="FF545" s="214"/>
      <c r="FG545" s="214"/>
      <c r="FH545" s="214"/>
      <c r="FI545" s="214"/>
      <c r="FJ545" s="214"/>
      <c r="FK545" s="214"/>
      <c r="FL545" s="214"/>
      <c r="FM545" s="214"/>
    </row>
    <row r="546" spans="2:169" x14ac:dyDescent="0.25">
      <c r="B546" s="214"/>
      <c r="C546" s="214"/>
      <c r="D546" s="214"/>
      <c r="E546" s="214"/>
      <c r="F546" s="214"/>
      <c r="G546" s="214"/>
      <c r="H546" s="214"/>
      <c r="I546" s="214"/>
      <c r="J546" s="214"/>
      <c r="K546" s="214"/>
      <c r="L546" s="214"/>
      <c r="M546" s="214"/>
      <c r="N546" s="214"/>
      <c r="O546" s="214"/>
      <c r="P546" s="214"/>
      <c r="Q546" s="214"/>
      <c r="R546" s="214"/>
      <c r="S546" s="214"/>
      <c r="T546" s="214"/>
      <c r="U546" s="214"/>
      <c r="V546" s="214"/>
      <c r="W546" s="214"/>
      <c r="X546" s="214"/>
      <c r="Y546" s="214"/>
      <c r="Z546" s="214"/>
      <c r="AA546" s="214"/>
      <c r="AB546" s="214"/>
      <c r="AC546" s="214"/>
      <c r="AD546" s="214"/>
      <c r="AE546" s="214"/>
      <c r="AF546" s="214"/>
      <c r="AG546" s="214"/>
      <c r="AH546" s="214"/>
      <c r="AI546" s="214"/>
      <c r="AJ546" s="214"/>
      <c r="AK546" s="214"/>
      <c r="AL546" s="214"/>
      <c r="AM546" s="214"/>
      <c r="AN546" s="214"/>
      <c r="AO546" s="214"/>
      <c r="AP546" s="214"/>
      <c r="AQ546" s="214"/>
      <c r="AR546" s="214"/>
      <c r="AS546" s="214"/>
      <c r="AT546" s="214"/>
      <c r="AU546" s="214"/>
      <c r="AV546" s="214"/>
      <c r="AW546" s="214"/>
      <c r="AX546" s="214"/>
      <c r="AY546" s="214"/>
      <c r="AZ546" s="214"/>
      <c r="BA546" s="214"/>
      <c r="BB546" s="214"/>
      <c r="BC546" s="214"/>
      <c r="BD546" s="214"/>
      <c r="BE546" s="214"/>
      <c r="BF546" s="214"/>
      <c r="BG546" s="214"/>
      <c r="BH546" s="214"/>
      <c r="BI546" s="214"/>
      <c r="BJ546" s="214"/>
      <c r="BK546" s="214"/>
      <c r="BL546" s="214"/>
      <c r="BM546" s="214"/>
      <c r="BN546" s="214"/>
      <c r="BO546" s="214"/>
      <c r="BP546" s="214"/>
      <c r="BQ546" s="214"/>
      <c r="BR546" s="214"/>
      <c r="BS546" s="214"/>
      <c r="BT546" s="214"/>
      <c r="BU546" s="214"/>
      <c r="BV546" s="214"/>
      <c r="BW546" s="214"/>
      <c r="BX546" s="214"/>
      <c r="BY546" s="214"/>
      <c r="BZ546" s="214"/>
      <c r="CA546" s="214"/>
      <c r="CB546" s="214"/>
      <c r="CC546" s="214"/>
      <c r="CD546" s="214"/>
      <c r="CE546" s="214"/>
      <c r="CF546" s="214"/>
      <c r="CG546" s="214"/>
      <c r="CH546" s="214"/>
      <c r="CI546" s="214"/>
      <c r="CJ546" s="214"/>
      <c r="CK546" s="214"/>
      <c r="CL546" s="214"/>
      <c r="CM546" s="214"/>
      <c r="CN546" s="214"/>
      <c r="CO546" s="214"/>
      <c r="CP546" s="214"/>
      <c r="CQ546" s="214"/>
      <c r="CR546" s="214"/>
      <c r="CS546" s="214"/>
      <c r="CT546" s="214"/>
      <c r="CU546" s="214"/>
      <c r="CV546" s="214"/>
      <c r="CW546" s="214"/>
      <c r="CX546" s="214"/>
      <c r="CY546" s="214"/>
      <c r="CZ546" s="214"/>
      <c r="DA546" s="214"/>
      <c r="DB546" s="214"/>
      <c r="DC546" s="214"/>
      <c r="DD546" s="214"/>
      <c r="DE546" s="214"/>
      <c r="DF546" s="214"/>
      <c r="DG546" s="214"/>
      <c r="DH546" s="214"/>
      <c r="DI546" s="214"/>
      <c r="DJ546" s="214"/>
      <c r="DK546" s="214"/>
      <c r="DL546" s="214"/>
      <c r="DM546" s="214"/>
      <c r="DN546" s="214"/>
      <c r="DO546" s="214"/>
      <c r="DP546" s="214"/>
      <c r="DQ546" s="214"/>
      <c r="DR546" s="214"/>
      <c r="DS546" s="214"/>
      <c r="DT546" s="214"/>
      <c r="DU546" s="214"/>
      <c r="DV546" s="214"/>
      <c r="DW546" s="214"/>
      <c r="DX546" s="214"/>
      <c r="DY546" s="214"/>
      <c r="DZ546" s="214"/>
      <c r="EA546" s="214"/>
      <c r="EB546" s="214"/>
      <c r="EC546" s="214"/>
      <c r="ED546" s="214"/>
      <c r="EE546" s="214"/>
      <c r="EF546" s="214"/>
      <c r="EG546" s="214"/>
      <c r="EH546" s="214"/>
      <c r="EI546" s="214"/>
      <c r="EJ546" s="214"/>
      <c r="EK546" s="214"/>
      <c r="EL546" s="214"/>
      <c r="EM546" s="214"/>
      <c r="EN546" s="214"/>
      <c r="EO546" s="214"/>
      <c r="EP546" s="214"/>
      <c r="EQ546" s="214"/>
      <c r="ER546" s="214"/>
      <c r="ES546" s="214"/>
      <c r="ET546" s="214"/>
      <c r="EU546" s="214"/>
      <c r="EV546" s="214"/>
      <c r="EW546" s="214"/>
      <c r="EX546" s="214"/>
      <c r="EY546" s="214"/>
      <c r="EZ546" s="214"/>
      <c r="FA546" s="214"/>
      <c r="FB546" s="214"/>
      <c r="FC546" s="214"/>
      <c r="FD546" s="214"/>
      <c r="FE546" s="214"/>
      <c r="FF546" s="214"/>
      <c r="FG546" s="214"/>
      <c r="FH546" s="214"/>
      <c r="FI546" s="214"/>
      <c r="FJ546" s="214"/>
      <c r="FK546" s="214"/>
      <c r="FL546" s="214"/>
      <c r="FM546" s="214"/>
    </row>
    <row r="547" spans="2:169" x14ac:dyDescent="0.25">
      <c r="B547" s="214"/>
      <c r="C547" s="214"/>
      <c r="D547" s="214"/>
      <c r="E547" s="214"/>
      <c r="F547" s="214"/>
      <c r="G547" s="214"/>
      <c r="H547" s="214"/>
      <c r="I547" s="214"/>
      <c r="J547" s="214"/>
      <c r="K547" s="214"/>
      <c r="L547" s="214"/>
      <c r="M547" s="214"/>
      <c r="N547" s="214"/>
      <c r="O547" s="214"/>
      <c r="P547" s="214"/>
      <c r="Q547" s="214"/>
      <c r="R547" s="214"/>
      <c r="S547" s="214"/>
      <c r="T547" s="214"/>
      <c r="U547" s="214"/>
      <c r="V547" s="214"/>
      <c r="W547" s="214"/>
      <c r="X547" s="214"/>
      <c r="Y547" s="214"/>
      <c r="Z547" s="214"/>
      <c r="AA547" s="214"/>
      <c r="AB547" s="214"/>
      <c r="AC547" s="214"/>
      <c r="AD547" s="214"/>
      <c r="AE547" s="214"/>
      <c r="AF547" s="214"/>
      <c r="AG547" s="214"/>
      <c r="AH547" s="214"/>
      <c r="AI547" s="214"/>
      <c r="AJ547" s="214"/>
      <c r="AK547" s="214"/>
      <c r="AL547" s="214"/>
      <c r="AM547" s="214"/>
      <c r="AN547" s="214"/>
      <c r="AO547" s="214"/>
      <c r="AP547" s="214"/>
      <c r="AQ547" s="214"/>
      <c r="AR547" s="214"/>
      <c r="AS547" s="214"/>
      <c r="AT547" s="214"/>
      <c r="AU547" s="214"/>
      <c r="AV547" s="214"/>
      <c r="AW547" s="214"/>
      <c r="AX547" s="214"/>
      <c r="AY547" s="214"/>
      <c r="AZ547" s="214"/>
      <c r="BA547" s="214"/>
      <c r="BB547" s="214"/>
      <c r="BC547" s="214"/>
      <c r="BD547" s="214"/>
      <c r="BE547" s="214"/>
      <c r="BF547" s="214"/>
      <c r="BG547" s="214"/>
      <c r="BH547" s="214"/>
      <c r="BI547" s="214"/>
      <c r="BJ547" s="214"/>
      <c r="BK547" s="214"/>
      <c r="BL547" s="214"/>
      <c r="BM547" s="214"/>
      <c r="BN547" s="214"/>
      <c r="BO547" s="214"/>
      <c r="BP547" s="214"/>
      <c r="BQ547" s="214"/>
      <c r="BR547" s="214"/>
      <c r="BS547" s="214"/>
      <c r="BT547" s="214"/>
      <c r="BU547" s="214"/>
      <c r="BV547" s="214"/>
      <c r="BW547" s="214"/>
      <c r="BX547" s="214"/>
      <c r="BY547" s="214"/>
      <c r="BZ547" s="214"/>
      <c r="CA547" s="214"/>
      <c r="CB547" s="214"/>
      <c r="CC547" s="214"/>
      <c r="CD547" s="214"/>
      <c r="CE547" s="214"/>
      <c r="CF547" s="214"/>
      <c r="CG547" s="214"/>
      <c r="CH547" s="214"/>
      <c r="CI547" s="214"/>
      <c r="CJ547" s="214"/>
      <c r="CK547" s="214"/>
      <c r="CL547" s="214"/>
      <c r="CM547" s="214"/>
      <c r="CN547" s="214"/>
      <c r="CO547" s="214"/>
      <c r="CP547" s="214"/>
      <c r="CQ547" s="214"/>
      <c r="CR547" s="214"/>
      <c r="CS547" s="214"/>
      <c r="CT547" s="214"/>
      <c r="CU547" s="214"/>
      <c r="CV547" s="214"/>
      <c r="CW547" s="214"/>
      <c r="CX547" s="214"/>
      <c r="CY547" s="214"/>
      <c r="CZ547" s="214"/>
      <c r="DA547" s="214"/>
      <c r="DB547" s="214"/>
      <c r="DC547" s="214"/>
      <c r="DD547" s="214"/>
      <c r="DE547" s="214"/>
      <c r="DF547" s="214"/>
      <c r="DG547" s="214"/>
      <c r="DH547" s="214"/>
      <c r="DI547" s="214"/>
      <c r="DJ547" s="214"/>
      <c r="DK547" s="214"/>
      <c r="DL547" s="214"/>
      <c r="DM547" s="214"/>
      <c r="DN547" s="214"/>
      <c r="DO547" s="214"/>
      <c r="DP547" s="214"/>
      <c r="DQ547" s="214"/>
      <c r="DR547" s="214"/>
      <c r="DS547" s="214"/>
      <c r="DT547" s="214"/>
      <c r="DU547" s="214"/>
      <c r="DV547" s="214"/>
      <c r="DW547" s="214"/>
      <c r="DX547" s="214"/>
      <c r="DY547" s="214"/>
      <c r="DZ547" s="214"/>
      <c r="EA547" s="214"/>
      <c r="EB547" s="214"/>
      <c r="EC547" s="214"/>
      <c r="ED547" s="214"/>
      <c r="EE547" s="214"/>
      <c r="EF547" s="214"/>
      <c r="EG547" s="214"/>
      <c r="EH547" s="214"/>
      <c r="EI547" s="214"/>
      <c r="EJ547" s="214"/>
      <c r="EK547" s="214"/>
      <c r="EL547" s="214"/>
      <c r="EM547" s="214"/>
      <c r="EN547" s="214"/>
      <c r="EO547" s="214"/>
      <c r="EP547" s="214"/>
      <c r="EQ547" s="214"/>
      <c r="ER547" s="214"/>
      <c r="ES547" s="214"/>
      <c r="ET547" s="214"/>
      <c r="EU547" s="214"/>
      <c r="EV547" s="214"/>
      <c r="EW547" s="214"/>
      <c r="EX547" s="214"/>
      <c r="EY547" s="214"/>
      <c r="EZ547" s="214"/>
      <c r="FA547" s="214"/>
      <c r="FB547" s="214"/>
      <c r="FC547" s="214"/>
      <c r="FD547" s="214"/>
      <c r="FE547" s="214"/>
      <c r="FF547" s="214"/>
      <c r="FG547" s="214"/>
      <c r="FH547" s="214"/>
      <c r="FI547" s="214"/>
      <c r="FJ547" s="214"/>
      <c r="FK547" s="214"/>
      <c r="FL547" s="214"/>
      <c r="FM547" s="214"/>
    </row>
    <row r="548" spans="2:169" x14ac:dyDescent="0.25">
      <c r="B548" s="214"/>
      <c r="C548" s="214"/>
      <c r="D548" s="214"/>
      <c r="E548" s="214"/>
      <c r="F548" s="214"/>
      <c r="G548" s="214"/>
      <c r="H548" s="214"/>
      <c r="I548" s="214"/>
      <c r="J548" s="214"/>
      <c r="K548" s="214"/>
      <c r="L548" s="214"/>
      <c r="M548" s="214"/>
      <c r="N548" s="214"/>
      <c r="O548" s="214"/>
      <c r="P548" s="214"/>
      <c r="Q548" s="214"/>
      <c r="R548" s="214"/>
      <c r="S548" s="214"/>
      <c r="T548" s="214"/>
      <c r="U548" s="214"/>
      <c r="V548" s="214"/>
      <c r="W548" s="214"/>
      <c r="X548" s="214"/>
      <c r="Y548" s="214"/>
      <c r="Z548" s="214"/>
      <c r="AA548" s="214"/>
      <c r="AB548" s="214"/>
      <c r="AC548" s="214"/>
      <c r="AD548" s="214"/>
      <c r="AE548" s="214"/>
      <c r="AF548" s="214"/>
      <c r="AG548" s="214"/>
      <c r="AH548" s="214"/>
      <c r="AI548" s="214"/>
      <c r="AJ548" s="214"/>
      <c r="AK548" s="214"/>
      <c r="AL548" s="214"/>
      <c r="AM548" s="214"/>
      <c r="AN548" s="214"/>
      <c r="AO548" s="214"/>
      <c r="AP548" s="214"/>
      <c r="AQ548" s="214"/>
      <c r="AR548" s="214"/>
      <c r="AS548" s="214"/>
      <c r="AT548" s="214"/>
      <c r="AU548" s="214"/>
      <c r="AV548" s="214"/>
      <c r="AW548" s="214"/>
      <c r="AX548" s="214"/>
      <c r="AY548" s="214"/>
      <c r="AZ548" s="214"/>
      <c r="BA548" s="214"/>
      <c r="BB548" s="214"/>
      <c r="BC548" s="214"/>
      <c r="BD548" s="214"/>
      <c r="BE548" s="214"/>
      <c r="BF548" s="214"/>
      <c r="BG548" s="214"/>
      <c r="BH548" s="214"/>
      <c r="BI548" s="214"/>
      <c r="BJ548" s="214"/>
      <c r="BK548" s="214"/>
      <c r="BL548" s="214"/>
      <c r="BM548" s="214"/>
      <c r="BN548" s="214"/>
      <c r="BO548" s="214"/>
      <c r="BP548" s="214"/>
      <c r="BQ548" s="214"/>
      <c r="BR548" s="214"/>
      <c r="BS548" s="214"/>
      <c r="BT548" s="214"/>
      <c r="BU548" s="214"/>
      <c r="BV548" s="214"/>
      <c r="BW548" s="214"/>
      <c r="BX548" s="214"/>
      <c r="BY548" s="214"/>
      <c r="BZ548" s="214"/>
      <c r="CA548" s="214"/>
      <c r="CB548" s="214"/>
      <c r="CC548" s="214"/>
      <c r="CD548" s="214"/>
      <c r="CE548" s="214"/>
      <c r="CF548" s="214"/>
      <c r="CG548" s="214"/>
      <c r="CH548" s="214"/>
      <c r="CI548" s="214"/>
      <c r="CJ548" s="214"/>
      <c r="CK548" s="214"/>
      <c r="CL548" s="214"/>
      <c r="CM548" s="214"/>
      <c r="CN548" s="214"/>
      <c r="CO548" s="214"/>
      <c r="CP548" s="214"/>
      <c r="CQ548" s="214"/>
      <c r="CR548" s="214"/>
      <c r="CS548" s="214"/>
      <c r="CT548" s="214"/>
      <c r="CU548" s="214"/>
      <c r="CV548" s="214"/>
      <c r="CW548" s="214"/>
      <c r="CX548" s="214"/>
      <c r="CY548" s="214"/>
      <c r="CZ548" s="214"/>
      <c r="DA548" s="214"/>
      <c r="DB548" s="214"/>
      <c r="DC548" s="214"/>
      <c r="DD548" s="214"/>
      <c r="DE548" s="214"/>
      <c r="DF548" s="214"/>
      <c r="DG548" s="214"/>
      <c r="DH548" s="214"/>
      <c r="DI548" s="214"/>
      <c r="DJ548" s="214"/>
      <c r="DK548" s="214"/>
      <c r="DL548" s="214"/>
      <c r="DM548" s="214"/>
      <c r="DN548" s="214"/>
      <c r="DO548" s="214"/>
      <c r="DP548" s="214"/>
      <c r="DQ548" s="214"/>
      <c r="DR548" s="214"/>
      <c r="DS548" s="214"/>
      <c r="DT548" s="214"/>
      <c r="DU548" s="214"/>
      <c r="DV548" s="214"/>
      <c r="DW548" s="214"/>
      <c r="DX548" s="214"/>
      <c r="DY548" s="214"/>
      <c r="DZ548" s="214"/>
      <c r="EA548" s="214"/>
      <c r="EB548" s="214"/>
      <c r="EC548" s="214"/>
      <c r="ED548" s="214"/>
      <c r="EE548" s="214"/>
      <c r="EF548" s="214"/>
      <c r="EG548" s="214"/>
      <c r="EH548" s="214"/>
      <c r="EI548" s="214"/>
      <c r="EJ548" s="214"/>
      <c r="EK548" s="214"/>
      <c r="EL548" s="214"/>
      <c r="EM548" s="214"/>
      <c r="EN548" s="214"/>
      <c r="EO548" s="214"/>
      <c r="EP548" s="214"/>
      <c r="EQ548" s="214"/>
      <c r="ER548" s="214"/>
      <c r="ES548" s="214"/>
      <c r="ET548" s="214"/>
      <c r="EU548" s="214"/>
      <c r="EV548" s="214"/>
      <c r="EW548" s="214"/>
      <c r="EX548" s="214"/>
      <c r="EY548" s="214"/>
      <c r="EZ548" s="214"/>
      <c r="FA548" s="214"/>
      <c r="FB548" s="214"/>
      <c r="FC548" s="214"/>
      <c r="FD548" s="214"/>
      <c r="FE548" s="214"/>
      <c r="FF548" s="214"/>
      <c r="FG548" s="214"/>
      <c r="FH548" s="214"/>
      <c r="FI548" s="214"/>
      <c r="FJ548" s="214"/>
      <c r="FK548" s="214"/>
      <c r="FL548" s="214"/>
      <c r="FM548" s="214"/>
    </row>
    <row r="549" spans="2:169" x14ac:dyDescent="0.25">
      <c r="B549" s="214"/>
      <c r="C549" s="214"/>
      <c r="D549" s="214"/>
      <c r="E549" s="214"/>
      <c r="F549" s="214"/>
      <c r="G549" s="214"/>
      <c r="H549" s="214"/>
      <c r="I549" s="214"/>
      <c r="J549" s="214"/>
      <c r="K549" s="214"/>
      <c r="L549" s="214"/>
      <c r="M549" s="214"/>
      <c r="N549" s="214"/>
      <c r="O549" s="214"/>
      <c r="P549" s="214"/>
      <c r="Q549" s="214"/>
      <c r="R549" s="214"/>
      <c r="S549" s="214"/>
      <c r="T549" s="214"/>
      <c r="U549" s="214"/>
      <c r="V549" s="214"/>
      <c r="W549" s="214"/>
      <c r="X549" s="214"/>
      <c r="Y549" s="214"/>
      <c r="Z549" s="214"/>
      <c r="AA549" s="214"/>
      <c r="AB549" s="214"/>
      <c r="AC549" s="214"/>
      <c r="AD549" s="214"/>
      <c r="AE549" s="214"/>
      <c r="AF549" s="214"/>
      <c r="AG549" s="214"/>
      <c r="AH549" s="214"/>
      <c r="AI549" s="214"/>
      <c r="AJ549" s="214"/>
      <c r="AK549" s="214"/>
      <c r="AL549" s="214"/>
      <c r="AM549" s="214"/>
      <c r="AN549" s="214"/>
      <c r="AO549" s="214"/>
      <c r="AP549" s="214"/>
      <c r="AQ549" s="214"/>
      <c r="AR549" s="214"/>
      <c r="AS549" s="214"/>
      <c r="AT549" s="214"/>
      <c r="AU549" s="214"/>
      <c r="AV549" s="214"/>
      <c r="AW549" s="214"/>
      <c r="AX549" s="214"/>
      <c r="AY549" s="214"/>
      <c r="AZ549" s="214"/>
      <c r="BA549" s="214"/>
      <c r="BB549" s="214"/>
      <c r="BC549" s="214"/>
      <c r="BD549" s="214"/>
      <c r="BE549" s="214"/>
      <c r="BF549" s="214"/>
      <c r="BG549" s="214"/>
      <c r="BH549" s="214"/>
      <c r="BI549" s="214"/>
      <c r="BJ549" s="214"/>
      <c r="BK549" s="214"/>
      <c r="BL549" s="214"/>
      <c r="BM549" s="214"/>
      <c r="BN549" s="214"/>
      <c r="BO549" s="214"/>
      <c r="BP549" s="214"/>
      <c r="BQ549" s="214"/>
      <c r="BR549" s="214"/>
      <c r="BS549" s="214"/>
      <c r="BT549" s="214"/>
      <c r="BU549" s="214"/>
      <c r="BV549" s="214"/>
      <c r="BW549" s="214"/>
      <c r="BX549" s="214"/>
      <c r="BY549" s="214"/>
      <c r="BZ549" s="214"/>
      <c r="CA549" s="214"/>
      <c r="CB549" s="214"/>
      <c r="CC549" s="214"/>
      <c r="CD549" s="214"/>
      <c r="CE549" s="214"/>
      <c r="CF549" s="214"/>
      <c r="CG549" s="214"/>
      <c r="CH549" s="214"/>
      <c r="CI549" s="214"/>
      <c r="CJ549" s="214"/>
      <c r="CK549" s="214"/>
      <c r="CL549" s="214"/>
      <c r="CM549" s="214"/>
      <c r="CN549" s="214"/>
      <c r="CO549" s="214"/>
      <c r="CP549" s="214"/>
      <c r="CQ549" s="214"/>
      <c r="CR549" s="214"/>
      <c r="CS549" s="214"/>
      <c r="CT549" s="214"/>
      <c r="CU549" s="214"/>
      <c r="CV549" s="214"/>
      <c r="CW549" s="214"/>
      <c r="CX549" s="214"/>
      <c r="CY549" s="214"/>
      <c r="CZ549" s="214"/>
      <c r="DA549" s="214"/>
      <c r="DB549" s="214"/>
      <c r="DC549" s="214"/>
      <c r="DD549" s="214"/>
      <c r="DE549" s="214"/>
      <c r="DF549" s="214"/>
      <c r="DG549" s="214"/>
      <c r="DH549" s="214"/>
      <c r="DI549" s="214"/>
      <c r="DJ549" s="214"/>
      <c r="DK549" s="214"/>
      <c r="DL549" s="214"/>
      <c r="DM549" s="214"/>
      <c r="DN549" s="214"/>
      <c r="DO549" s="214"/>
      <c r="DP549" s="214"/>
      <c r="DQ549" s="214"/>
      <c r="DR549" s="214"/>
      <c r="DS549" s="214"/>
      <c r="DT549" s="214"/>
      <c r="DU549" s="214"/>
      <c r="DV549" s="214"/>
      <c r="DW549" s="214"/>
      <c r="DX549" s="214"/>
      <c r="DY549" s="214"/>
      <c r="DZ549" s="214"/>
      <c r="EA549" s="214"/>
      <c r="EB549" s="214"/>
      <c r="EC549" s="214"/>
      <c r="ED549" s="214"/>
      <c r="EE549" s="214"/>
      <c r="EF549" s="214"/>
      <c r="EG549" s="214"/>
      <c r="EH549" s="214"/>
      <c r="EI549" s="214"/>
      <c r="EJ549" s="214"/>
      <c r="EK549" s="214"/>
      <c r="EL549" s="214"/>
      <c r="EM549" s="214"/>
      <c r="EN549" s="214"/>
      <c r="EO549" s="214"/>
      <c r="EP549" s="214"/>
      <c r="EQ549" s="214"/>
      <c r="ER549" s="214"/>
      <c r="ES549" s="214"/>
      <c r="ET549" s="214"/>
      <c r="EU549" s="214"/>
      <c r="EV549" s="214"/>
      <c r="EW549" s="214"/>
      <c r="EX549" s="214"/>
      <c r="EY549" s="214"/>
      <c r="EZ549" s="214"/>
      <c r="FA549" s="214"/>
      <c r="FB549" s="214"/>
      <c r="FC549" s="214"/>
      <c r="FD549" s="214"/>
      <c r="FE549" s="214"/>
      <c r="FF549" s="214"/>
      <c r="FG549" s="214"/>
      <c r="FH549" s="214"/>
      <c r="FI549" s="214"/>
      <c r="FJ549" s="214"/>
      <c r="FK549" s="214"/>
      <c r="FL549" s="214"/>
      <c r="FM549" s="214"/>
    </row>
    <row r="550" spans="2:169" x14ac:dyDescent="0.25">
      <c r="B550" s="214"/>
      <c r="C550" s="214"/>
      <c r="D550" s="214"/>
      <c r="E550" s="214"/>
      <c r="F550" s="214"/>
      <c r="G550" s="214"/>
      <c r="H550" s="214"/>
      <c r="I550" s="214"/>
      <c r="J550" s="214"/>
      <c r="K550" s="214"/>
      <c r="L550" s="214"/>
      <c r="M550" s="214"/>
      <c r="N550" s="214"/>
      <c r="O550" s="214"/>
      <c r="P550" s="214"/>
      <c r="Q550" s="214"/>
      <c r="R550" s="214"/>
      <c r="S550" s="214"/>
      <c r="T550" s="214"/>
      <c r="U550" s="214"/>
      <c r="V550" s="214"/>
      <c r="W550" s="214"/>
      <c r="X550" s="214"/>
      <c r="Y550" s="214"/>
      <c r="Z550" s="214"/>
      <c r="AA550" s="214"/>
      <c r="AB550" s="214"/>
      <c r="AC550" s="214"/>
      <c r="AD550" s="214"/>
      <c r="AE550" s="214"/>
      <c r="AF550" s="214"/>
      <c r="AG550" s="214"/>
      <c r="AH550" s="214"/>
      <c r="AI550" s="214"/>
      <c r="AJ550" s="214"/>
      <c r="AK550" s="214"/>
      <c r="AL550" s="214"/>
      <c r="AM550" s="214"/>
      <c r="AN550" s="214"/>
      <c r="AO550" s="214"/>
      <c r="AP550" s="214"/>
      <c r="AQ550" s="214"/>
      <c r="AR550" s="214"/>
      <c r="AS550" s="214"/>
      <c r="AT550" s="214"/>
      <c r="AU550" s="214"/>
      <c r="AV550" s="214"/>
      <c r="AW550" s="214"/>
      <c r="AX550" s="214"/>
      <c r="AY550" s="214"/>
      <c r="AZ550" s="214"/>
      <c r="BA550" s="214"/>
      <c r="BB550" s="214"/>
      <c r="BC550" s="214"/>
      <c r="BD550" s="214"/>
      <c r="BE550" s="214"/>
      <c r="BF550" s="214"/>
      <c r="BG550" s="214"/>
      <c r="BH550" s="214"/>
      <c r="BI550" s="214"/>
      <c r="BJ550" s="214"/>
      <c r="BK550" s="214"/>
      <c r="BL550" s="214"/>
      <c r="BM550" s="214"/>
      <c r="BN550" s="214"/>
      <c r="BO550" s="214"/>
      <c r="BP550" s="214"/>
      <c r="BQ550" s="214"/>
      <c r="BR550" s="214"/>
      <c r="BS550" s="214"/>
      <c r="BT550" s="214"/>
      <c r="BU550" s="214"/>
      <c r="BV550" s="214"/>
      <c r="BW550" s="214"/>
      <c r="BX550" s="214"/>
      <c r="BY550" s="214"/>
      <c r="BZ550" s="214"/>
      <c r="CA550" s="214"/>
      <c r="CB550" s="214"/>
      <c r="CC550" s="214"/>
      <c r="CD550" s="214"/>
      <c r="CE550" s="214"/>
      <c r="CF550" s="214"/>
      <c r="CG550" s="214"/>
      <c r="CH550" s="214"/>
      <c r="CI550" s="214"/>
      <c r="CJ550" s="214"/>
      <c r="CK550" s="214"/>
      <c r="CL550" s="214"/>
      <c r="CM550" s="214"/>
      <c r="CN550" s="214"/>
      <c r="CO550" s="214"/>
      <c r="CP550" s="214"/>
      <c r="CQ550" s="214"/>
      <c r="CR550" s="214"/>
      <c r="CS550" s="214"/>
      <c r="CT550" s="214"/>
      <c r="CU550" s="214"/>
      <c r="CV550" s="214"/>
      <c r="CW550" s="214"/>
      <c r="CX550" s="214"/>
      <c r="CY550" s="214"/>
      <c r="CZ550" s="214"/>
      <c r="DA550" s="214"/>
      <c r="DB550" s="214"/>
      <c r="DC550" s="214"/>
      <c r="DD550" s="214"/>
      <c r="DE550" s="214"/>
      <c r="DF550" s="214"/>
      <c r="DG550" s="214"/>
      <c r="DH550" s="214"/>
      <c r="DI550" s="214"/>
      <c r="DJ550" s="214"/>
      <c r="DK550" s="214"/>
      <c r="DL550" s="214"/>
      <c r="DM550" s="214"/>
      <c r="DN550" s="214"/>
      <c r="DO550" s="214"/>
      <c r="DP550" s="214"/>
      <c r="DQ550" s="214"/>
      <c r="DR550" s="214"/>
      <c r="DS550" s="214"/>
      <c r="DT550" s="214"/>
      <c r="DU550" s="214"/>
      <c r="DV550" s="214"/>
      <c r="DW550" s="214"/>
      <c r="DX550" s="214"/>
      <c r="DY550" s="214"/>
      <c r="DZ550" s="214"/>
      <c r="EA550" s="214"/>
      <c r="EB550" s="214"/>
      <c r="EC550" s="214"/>
      <c r="ED550" s="214"/>
      <c r="EE550" s="214"/>
      <c r="EF550" s="214"/>
      <c r="EG550" s="214"/>
      <c r="EH550" s="214"/>
      <c r="EI550" s="214"/>
      <c r="EJ550" s="214"/>
      <c r="EK550" s="214"/>
      <c r="EL550" s="214"/>
      <c r="EM550" s="214"/>
      <c r="EN550" s="214"/>
      <c r="EO550" s="214"/>
      <c r="EP550" s="214"/>
      <c r="EQ550" s="214"/>
      <c r="ER550" s="214"/>
      <c r="ES550" s="214"/>
      <c r="ET550" s="214"/>
      <c r="EU550" s="214"/>
      <c r="EV550" s="214"/>
      <c r="EW550" s="214"/>
      <c r="EX550" s="214"/>
      <c r="EY550" s="214"/>
      <c r="EZ550" s="214"/>
      <c r="FA550" s="214"/>
      <c r="FB550" s="214"/>
      <c r="FC550" s="214"/>
      <c r="FD550" s="214"/>
      <c r="FE550" s="214"/>
      <c r="FF550" s="214"/>
      <c r="FG550" s="214"/>
      <c r="FH550" s="214"/>
      <c r="FI550" s="214"/>
      <c r="FJ550" s="214"/>
      <c r="FK550" s="214"/>
      <c r="FL550" s="214"/>
      <c r="FM550" s="214"/>
    </row>
    <row r="551" spans="2:169" x14ac:dyDescent="0.25">
      <c r="B551" s="214"/>
      <c r="C551" s="214"/>
      <c r="D551" s="214"/>
      <c r="E551" s="214"/>
      <c r="F551" s="214"/>
      <c r="G551" s="214"/>
      <c r="H551" s="214"/>
      <c r="I551" s="214"/>
      <c r="J551" s="214"/>
      <c r="K551" s="214"/>
      <c r="L551" s="214"/>
      <c r="M551" s="214"/>
      <c r="N551" s="214"/>
      <c r="O551" s="214"/>
      <c r="P551" s="214"/>
      <c r="Q551" s="214"/>
      <c r="R551" s="214"/>
      <c r="S551" s="214"/>
      <c r="T551" s="214"/>
      <c r="U551" s="214"/>
      <c r="V551" s="214"/>
      <c r="W551" s="214"/>
      <c r="X551" s="214"/>
      <c r="Y551" s="214"/>
      <c r="Z551" s="214"/>
      <c r="AA551" s="214"/>
      <c r="AB551" s="214"/>
      <c r="AC551" s="214"/>
      <c r="AD551" s="214"/>
      <c r="AE551" s="214"/>
      <c r="AF551" s="214"/>
      <c r="AG551" s="214"/>
      <c r="AH551" s="214"/>
      <c r="AI551" s="214"/>
      <c r="AJ551" s="214"/>
      <c r="AK551" s="214"/>
      <c r="AL551" s="214"/>
      <c r="AM551" s="214"/>
      <c r="AN551" s="214"/>
      <c r="AO551" s="214"/>
      <c r="AP551" s="214"/>
      <c r="AQ551" s="214"/>
      <c r="AR551" s="214"/>
      <c r="AS551" s="214"/>
      <c r="AT551" s="214"/>
      <c r="AU551" s="214"/>
      <c r="AV551" s="214"/>
      <c r="AW551" s="214"/>
      <c r="AX551" s="214"/>
      <c r="AY551" s="214"/>
      <c r="AZ551" s="214"/>
      <c r="BA551" s="214"/>
      <c r="BB551" s="214"/>
      <c r="BC551" s="214"/>
      <c r="BD551" s="214"/>
      <c r="BE551" s="214"/>
      <c r="BF551" s="214"/>
      <c r="BG551" s="214"/>
      <c r="BH551" s="214"/>
      <c r="BI551" s="214"/>
      <c r="BJ551" s="214"/>
      <c r="BK551" s="214"/>
      <c r="BL551" s="214"/>
      <c r="BM551" s="214"/>
      <c r="BN551" s="214"/>
      <c r="BO551" s="214"/>
      <c r="BP551" s="214"/>
      <c r="BQ551" s="214"/>
      <c r="BR551" s="214"/>
      <c r="BS551" s="214"/>
      <c r="BT551" s="214"/>
      <c r="BU551" s="214"/>
      <c r="BV551" s="214"/>
      <c r="BW551" s="214"/>
      <c r="BX551" s="214"/>
      <c r="BY551" s="214"/>
      <c r="BZ551" s="214"/>
      <c r="CA551" s="214"/>
      <c r="CB551" s="214"/>
      <c r="CC551" s="214"/>
      <c r="CD551" s="214"/>
      <c r="CE551" s="214"/>
      <c r="CF551" s="214"/>
      <c r="CG551" s="214"/>
      <c r="CH551" s="214"/>
      <c r="CI551" s="214"/>
      <c r="CJ551" s="214"/>
      <c r="CK551" s="214"/>
      <c r="CL551" s="214"/>
      <c r="CM551" s="214"/>
      <c r="CN551" s="214"/>
      <c r="CO551" s="214"/>
      <c r="CP551" s="214"/>
      <c r="CQ551" s="214"/>
      <c r="CR551" s="214"/>
      <c r="CS551" s="214"/>
      <c r="CT551" s="214"/>
      <c r="CU551" s="214"/>
      <c r="CV551" s="214"/>
      <c r="CW551" s="214"/>
      <c r="CX551" s="214"/>
      <c r="CY551" s="214"/>
      <c r="CZ551" s="214"/>
      <c r="DA551" s="214"/>
      <c r="DB551" s="214"/>
      <c r="DC551" s="214"/>
      <c r="DD551" s="214"/>
      <c r="DE551" s="214"/>
      <c r="DF551" s="214"/>
      <c r="DG551" s="214"/>
      <c r="DH551" s="214"/>
      <c r="DI551" s="214"/>
      <c r="DJ551" s="214"/>
      <c r="DK551" s="214"/>
      <c r="DL551" s="214"/>
      <c r="DM551" s="214"/>
      <c r="DN551" s="214"/>
      <c r="DO551" s="214"/>
      <c r="DP551" s="214"/>
      <c r="DQ551" s="214"/>
      <c r="DR551" s="214"/>
      <c r="DS551" s="214"/>
      <c r="DT551" s="214"/>
      <c r="DU551" s="214"/>
      <c r="DV551" s="214"/>
      <c r="DW551" s="214"/>
      <c r="DX551" s="214"/>
      <c r="DY551" s="214"/>
      <c r="DZ551" s="214"/>
      <c r="EA551" s="214"/>
      <c r="EB551" s="214"/>
      <c r="EC551" s="214"/>
      <c r="ED551" s="214"/>
      <c r="EE551" s="214"/>
      <c r="EF551" s="214"/>
      <c r="EG551" s="214"/>
      <c r="EH551" s="214"/>
      <c r="EI551" s="214"/>
      <c r="EJ551" s="214"/>
      <c r="EK551" s="214"/>
      <c r="EL551" s="214"/>
      <c r="EM551" s="214"/>
      <c r="EN551" s="214"/>
      <c r="EO551" s="214"/>
      <c r="EP551" s="214"/>
      <c r="EQ551" s="214"/>
      <c r="ER551" s="214"/>
      <c r="ES551" s="214"/>
      <c r="ET551" s="214"/>
      <c r="EU551" s="214"/>
      <c r="EV551" s="214"/>
      <c r="EW551" s="214"/>
      <c r="EX551" s="214"/>
      <c r="EY551" s="214"/>
      <c r="EZ551" s="214"/>
      <c r="FA551" s="214"/>
      <c r="FB551" s="214"/>
      <c r="FC551" s="214"/>
      <c r="FD551" s="214"/>
      <c r="FE551" s="214"/>
      <c r="FF551" s="214"/>
      <c r="FG551" s="214"/>
      <c r="FH551" s="214"/>
      <c r="FI551" s="214"/>
      <c r="FJ551" s="214"/>
      <c r="FK551" s="214"/>
      <c r="FL551" s="214"/>
      <c r="FM551" s="214"/>
    </row>
    <row r="552" spans="2:169" x14ac:dyDescent="0.25">
      <c r="B552" s="214"/>
      <c r="C552" s="214"/>
      <c r="D552" s="214"/>
      <c r="E552" s="214"/>
      <c r="F552" s="214"/>
      <c r="G552" s="214"/>
      <c r="H552" s="214"/>
      <c r="I552" s="214"/>
      <c r="J552" s="214"/>
      <c r="K552" s="214"/>
      <c r="L552" s="214"/>
      <c r="M552" s="214"/>
      <c r="N552" s="214"/>
      <c r="O552" s="214"/>
      <c r="P552" s="214"/>
      <c r="Q552" s="214"/>
      <c r="R552" s="214"/>
      <c r="S552" s="214"/>
      <c r="T552" s="214"/>
      <c r="U552" s="214"/>
      <c r="V552" s="214"/>
      <c r="W552" s="214"/>
      <c r="X552" s="214"/>
      <c r="Y552" s="214"/>
      <c r="Z552" s="214"/>
      <c r="AA552" s="214"/>
      <c r="AB552" s="214"/>
      <c r="AC552" s="214"/>
      <c r="AD552" s="214"/>
      <c r="AE552" s="214"/>
      <c r="AF552" s="214"/>
      <c r="AG552" s="214"/>
      <c r="AH552" s="214"/>
      <c r="AI552" s="214"/>
      <c r="AJ552" s="214"/>
      <c r="AK552" s="214"/>
      <c r="AL552" s="214"/>
      <c r="AM552" s="214"/>
      <c r="AN552" s="214"/>
      <c r="AO552" s="214"/>
      <c r="AP552" s="214"/>
      <c r="AQ552" s="214"/>
      <c r="AR552" s="214"/>
      <c r="AS552" s="214"/>
      <c r="AT552" s="214"/>
      <c r="AU552" s="214"/>
      <c r="AV552" s="214"/>
      <c r="AW552" s="214"/>
      <c r="AX552" s="214"/>
      <c r="AY552" s="214"/>
      <c r="AZ552" s="214"/>
      <c r="BA552" s="214"/>
      <c r="BB552" s="214"/>
      <c r="BC552" s="214"/>
      <c r="BD552" s="214"/>
      <c r="BE552" s="214"/>
      <c r="BF552" s="214"/>
      <c r="BG552" s="214"/>
      <c r="BH552" s="214"/>
      <c r="BI552" s="214"/>
      <c r="BJ552" s="214"/>
      <c r="BK552" s="214"/>
      <c r="BL552" s="214"/>
      <c r="BM552" s="214"/>
      <c r="BN552" s="214"/>
      <c r="BO552" s="214"/>
      <c r="BP552" s="214"/>
      <c r="BQ552" s="214"/>
      <c r="BR552" s="214"/>
      <c r="BS552" s="214"/>
      <c r="BT552" s="214"/>
      <c r="BU552" s="214"/>
      <c r="BV552" s="214"/>
      <c r="BW552" s="214"/>
      <c r="BX552" s="214"/>
      <c r="BY552" s="214"/>
      <c r="BZ552" s="214"/>
      <c r="CA552" s="214"/>
      <c r="CB552" s="214"/>
      <c r="CC552" s="214"/>
      <c r="CD552" s="214"/>
      <c r="CE552" s="214"/>
      <c r="CF552" s="214"/>
      <c r="CG552" s="214"/>
      <c r="CH552" s="214"/>
      <c r="CI552" s="214"/>
      <c r="CJ552" s="214"/>
      <c r="CK552" s="214"/>
      <c r="CL552" s="214"/>
      <c r="CM552" s="214"/>
      <c r="CN552" s="214"/>
      <c r="CO552" s="214"/>
      <c r="CP552" s="214"/>
      <c r="CQ552" s="214"/>
      <c r="CR552" s="214"/>
      <c r="CS552" s="214"/>
      <c r="CT552" s="214"/>
      <c r="CU552" s="214"/>
      <c r="CV552" s="214"/>
      <c r="CW552" s="214"/>
      <c r="CX552" s="214"/>
      <c r="CY552" s="214"/>
      <c r="CZ552" s="214"/>
      <c r="DA552" s="214"/>
      <c r="DB552" s="214"/>
      <c r="DC552" s="214"/>
      <c r="DD552" s="214"/>
      <c r="DE552" s="214"/>
      <c r="DF552" s="214"/>
      <c r="DG552" s="214"/>
      <c r="DH552" s="214"/>
      <c r="DI552" s="214"/>
      <c r="DJ552" s="214"/>
      <c r="DK552" s="214"/>
      <c r="DL552" s="214"/>
      <c r="DM552" s="214"/>
      <c r="DN552" s="214"/>
      <c r="DO552" s="214"/>
      <c r="DP552" s="214"/>
      <c r="DQ552" s="214"/>
      <c r="DR552" s="214"/>
      <c r="DS552" s="214"/>
      <c r="DT552" s="214"/>
      <c r="DU552" s="214"/>
      <c r="DV552" s="214"/>
      <c r="DW552" s="214"/>
      <c r="DX552" s="214"/>
      <c r="DY552" s="214"/>
      <c r="DZ552" s="214"/>
      <c r="EA552" s="214"/>
      <c r="EB552" s="214"/>
      <c r="EC552" s="214"/>
      <c r="ED552" s="214"/>
      <c r="EE552" s="214"/>
      <c r="EF552" s="214"/>
      <c r="EG552" s="214"/>
      <c r="EH552" s="214"/>
      <c r="EI552" s="214"/>
      <c r="EJ552" s="214"/>
      <c r="EK552" s="214"/>
      <c r="EL552" s="214"/>
      <c r="EM552" s="214"/>
      <c r="EN552" s="214"/>
      <c r="EO552" s="214"/>
      <c r="EP552" s="214"/>
      <c r="EQ552" s="214"/>
      <c r="ER552" s="214"/>
      <c r="ES552" s="214"/>
      <c r="ET552" s="214"/>
      <c r="EU552" s="214"/>
      <c r="EV552" s="214"/>
      <c r="EW552" s="214"/>
      <c r="EX552" s="214"/>
      <c r="EY552" s="214"/>
      <c r="EZ552" s="214"/>
      <c r="FA552" s="214"/>
      <c r="FB552" s="214"/>
      <c r="FC552" s="214"/>
      <c r="FD552" s="214"/>
      <c r="FE552" s="214"/>
      <c r="FF552" s="214"/>
      <c r="FG552" s="214"/>
      <c r="FH552" s="214"/>
      <c r="FI552" s="214"/>
      <c r="FJ552" s="214"/>
      <c r="FK552" s="214"/>
      <c r="FL552" s="214"/>
      <c r="FM552" s="214"/>
    </row>
    <row r="553" spans="2:169" x14ac:dyDescent="0.25">
      <c r="B553" s="214"/>
      <c r="C553" s="214"/>
      <c r="D553" s="214"/>
      <c r="E553" s="214"/>
      <c r="F553" s="214"/>
      <c r="G553" s="214"/>
      <c r="H553" s="214"/>
      <c r="I553" s="214"/>
      <c r="J553" s="214"/>
      <c r="K553" s="214"/>
      <c r="L553" s="214"/>
      <c r="M553" s="214"/>
      <c r="N553" s="214"/>
      <c r="O553" s="214"/>
      <c r="P553" s="214"/>
      <c r="Q553" s="214"/>
      <c r="R553" s="214"/>
      <c r="S553" s="214"/>
      <c r="T553" s="214"/>
      <c r="U553" s="214"/>
      <c r="V553" s="214"/>
      <c r="W553" s="214"/>
      <c r="X553" s="214"/>
      <c r="Y553" s="214"/>
      <c r="Z553" s="214"/>
      <c r="AA553" s="214"/>
      <c r="AB553" s="214"/>
      <c r="AC553" s="214"/>
      <c r="AD553" s="214"/>
      <c r="AE553" s="214"/>
      <c r="AF553" s="214"/>
      <c r="AG553" s="214"/>
      <c r="AH553" s="214"/>
      <c r="AI553" s="214"/>
      <c r="AJ553" s="214"/>
      <c r="AK553" s="214"/>
      <c r="AL553" s="214"/>
      <c r="AM553" s="214"/>
      <c r="AN553" s="214"/>
      <c r="AO553" s="214"/>
      <c r="AP553" s="214"/>
      <c r="AQ553" s="214"/>
      <c r="AR553" s="214"/>
      <c r="AS553" s="214"/>
      <c r="AT553" s="214"/>
      <c r="AU553" s="214"/>
      <c r="AV553" s="214"/>
      <c r="AW553" s="214"/>
      <c r="AX553" s="214"/>
      <c r="AY553" s="214"/>
      <c r="AZ553" s="214"/>
      <c r="BA553" s="214"/>
      <c r="BB553" s="214"/>
      <c r="BC553" s="214"/>
      <c r="BD553" s="214"/>
      <c r="BE553" s="214"/>
      <c r="BF553" s="214"/>
      <c r="BG553" s="214"/>
      <c r="BH553" s="214"/>
      <c r="BI553" s="214"/>
      <c r="BJ553" s="214"/>
      <c r="BK553" s="214"/>
      <c r="BL553" s="214"/>
      <c r="BM553" s="214"/>
      <c r="BN553" s="214"/>
      <c r="BO553" s="214"/>
      <c r="BP553" s="214"/>
      <c r="BQ553" s="214"/>
      <c r="BR553" s="214"/>
      <c r="BS553" s="214"/>
      <c r="BT553" s="214"/>
      <c r="BU553" s="214"/>
      <c r="BV553" s="214"/>
      <c r="BW553" s="214"/>
      <c r="BX553" s="214"/>
      <c r="BY553" s="214"/>
      <c r="BZ553" s="214"/>
      <c r="CA553" s="214"/>
      <c r="CB553" s="214"/>
      <c r="CC553" s="214"/>
      <c r="CD553" s="214"/>
      <c r="CE553" s="214"/>
      <c r="CF553" s="214"/>
      <c r="CG553" s="214"/>
      <c r="CH553" s="214"/>
      <c r="CI553" s="214"/>
      <c r="CJ553" s="214"/>
      <c r="CK553" s="214"/>
      <c r="CL553" s="214"/>
      <c r="CM553" s="214"/>
      <c r="CN553" s="214"/>
      <c r="CO553" s="214"/>
      <c r="CP553" s="214"/>
      <c r="CQ553" s="214"/>
      <c r="CR553" s="214"/>
      <c r="CS553" s="214"/>
      <c r="CT553" s="214"/>
      <c r="CU553" s="214"/>
      <c r="CV553" s="214"/>
      <c r="CW553" s="214"/>
      <c r="CX553" s="214"/>
      <c r="CY553" s="214"/>
      <c r="CZ553" s="214"/>
      <c r="DA553" s="214"/>
      <c r="DB553" s="214"/>
      <c r="DC553" s="214"/>
      <c r="DD553" s="214"/>
      <c r="DE553" s="214"/>
      <c r="DF553" s="214"/>
      <c r="DG553" s="214"/>
      <c r="DH553" s="214"/>
      <c r="DI553" s="214"/>
      <c r="DJ553" s="214"/>
      <c r="DK553" s="214"/>
      <c r="DL553" s="214"/>
      <c r="DM553" s="214"/>
      <c r="DN553" s="214"/>
      <c r="DO553" s="214"/>
      <c r="DP553" s="214"/>
      <c r="DQ553" s="214"/>
      <c r="DR553" s="214"/>
      <c r="DS553" s="214"/>
      <c r="DT553" s="214"/>
      <c r="DU553" s="214"/>
      <c r="DV553" s="214"/>
      <c r="DW553" s="214"/>
      <c r="DX553" s="214"/>
      <c r="DY553" s="214"/>
      <c r="DZ553" s="214"/>
      <c r="EA553" s="214"/>
      <c r="EB553" s="214"/>
      <c r="EC553" s="214"/>
      <c r="ED553" s="214"/>
      <c r="EE553" s="214"/>
      <c r="EF553" s="214"/>
      <c r="EG553" s="214"/>
      <c r="EH553" s="214"/>
      <c r="EI553" s="214"/>
      <c r="EJ553" s="214"/>
      <c r="EK553" s="214"/>
      <c r="EL553" s="214"/>
      <c r="EM553" s="214"/>
      <c r="EN553" s="214"/>
      <c r="EO553" s="214"/>
      <c r="EP553" s="214"/>
      <c r="EQ553" s="214"/>
      <c r="ER553" s="214"/>
      <c r="ES553" s="214"/>
      <c r="ET553" s="214"/>
      <c r="EU553" s="214"/>
      <c r="EV553" s="214"/>
      <c r="EW553" s="214"/>
      <c r="EX553" s="214"/>
      <c r="EY553" s="214"/>
      <c r="EZ553" s="214"/>
      <c r="FA553" s="214"/>
      <c r="FB553" s="214"/>
      <c r="FC553" s="214"/>
      <c r="FD553" s="214"/>
      <c r="FE553" s="214"/>
      <c r="FF553" s="214"/>
      <c r="FG553" s="214"/>
      <c r="FH553" s="214"/>
      <c r="FI553" s="214"/>
      <c r="FJ553" s="214"/>
      <c r="FK553" s="214"/>
      <c r="FL553" s="214"/>
      <c r="FM553" s="214"/>
    </row>
    <row r="554" spans="2:169" x14ac:dyDescent="0.25">
      <c r="B554" s="214"/>
      <c r="C554" s="214"/>
      <c r="D554" s="214"/>
      <c r="E554" s="214"/>
      <c r="F554" s="214"/>
      <c r="G554" s="214"/>
      <c r="H554" s="214"/>
      <c r="I554" s="214"/>
      <c r="J554" s="214"/>
      <c r="K554" s="214"/>
      <c r="L554" s="214"/>
      <c r="M554" s="214"/>
      <c r="N554" s="214"/>
      <c r="O554" s="214"/>
      <c r="P554" s="214"/>
      <c r="Q554" s="214"/>
      <c r="R554" s="214"/>
      <c r="S554" s="214"/>
      <c r="T554" s="214"/>
      <c r="U554" s="214"/>
      <c r="V554" s="214"/>
      <c r="W554" s="214"/>
      <c r="X554" s="214"/>
      <c r="Y554" s="214"/>
      <c r="Z554" s="214"/>
      <c r="AA554" s="214"/>
      <c r="AB554" s="214"/>
      <c r="AC554" s="214"/>
      <c r="AD554" s="214"/>
      <c r="AE554" s="214"/>
      <c r="AF554" s="214"/>
      <c r="AG554" s="214"/>
      <c r="AH554" s="214"/>
      <c r="AI554" s="214"/>
      <c r="AJ554" s="214"/>
      <c r="AK554" s="214"/>
      <c r="AL554" s="214"/>
      <c r="AM554" s="214"/>
      <c r="AN554" s="214"/>
      <c r="AO554" s="214"/>
      <c r="AP554" s="214"/>
      <c r="AQ554" s="214"/>
      <c r="AR554" s="214"/>
      <c r="AS554" s="214"/>
      <c r="AT554" s="214"/>
      <c r="AU554" s="214"/>
      <c r="AV554" s="214"/>
      <c r="AW554" s="214"/>
      <c r="AX554" s="214"/>
      <c r="AY554" s="214"/>
      <c r="AZ554" s="214"/>
      <c r="BA554" s="214"/>
      <c r="BB554" s="214"/>
      <c r="BC554" s="214"/>
      <c r="BD554" s="214"/>
      <c r="BE554" s="214"/>
      <c r="BF554" s="214"/>
      <c r="BG554" s="214"/>
      <c r="BH554" s="214"/>
      <c r="BI554" s="214"/>
      <c r="BJ554" s="214"/>
      <c r="BK554" s="214"/>
      <c r="BL554" s="214"/>
      <c r="BM554" s="214"/>
      <c r="BN554" s="214"/>
      <c r="BO554" s="214"/>
      <c r="BP554" s="214"/>
      <c r="BQ554" s="214"/>
      <c r="BR554" s="214"/>
      <c r="BS554" s="214"/>
      <c r="BT554" s="214"/>
      <c r="BU554" s="214"/>
      <c r="BV554" s="214"/>
      <c r="BW554" s="214"/>
      <c r="BX554" s="214"/>
      <c r="BY554" s="214"/>
      <c r="BZ554" s="214"/>
      <c r="CA554" s="214"/>
      <c r="CB554" s="214"/>
      <c r="CC554" s="214"/>
      <c r="CD554" s="214"/>
      <c r="CE554" s="214"/>
      <c r="CF554" s="214"/>
      <c r="CG554" s="214"/>
      <c r="CH554" s="214"/>
      <c r="CI554" s="214"/>
      <c r="CJ554" s="214"/>
      <c r="CK554" s="214"/>
      <c r="CL554" s="214"/>
      <c r="CM554" s="214"/>
      <c r="CN554" s="214"/>
      <c r="CO554" s="214"/>
      <c r="CP554" s="214"/>
      <c r="CQ554" s="214"/>
      <c r="CR554" s="214"/>
      <c r="CS554" s="214"/>
      <c r="CT554" s="214"/>
      <c r="CU554" s="214"/>
      <c r="CV554" s="214"/>
      <c r="CW554" s="214"/>
      <c r="CX554" s="214"/>
      <c r="CY554" s="214"/>
      <c r="CZ554" s="214"/>
      <c r="DA554" s="214"/>
      <c r="DB554" s="214"/>
      <c r="DC554" s="214"/>
      <c r="DD554" s="214"/>
      <c r="DE554" s="214"/>
      <c r="DF554" s="214"/>
      <c r="DG554" s="214"/>
      <c r="DH554" s="214"/>
      <c r="DI554" s="214"/>
      <c r="DJ554" s="214"/>
      <c r="DK554" s="214"/>
      <c r="DL554" s="214"/>
      <c r="DM554" s="214"/>
      <c r="DN554" s="214"/>
      <c r="DO554" s="214"/>
      <c r="DP554" s="214"/>
      <c r="DQ554" s="214"/>
      <c r="DR554" s="214"/>
      <c r="DS554" s="214"/>
      <c r="DT554" s="214"/>
      <c r="DU554" s="214"/>
      <c r="DV554" s="214"/>
      <c r="DW554" s="214"/>
      <c r="DX554" s="214"/>
      <c r="DY554" s="214"/>
      <c r="DZ554" s="214"/>
      <c r="EA554" s="214"/>
      <c r="EB554" s="214"/>
      <c r="EC554" s="214"/>
      <c r="ED554" s="214"/>
      <c r="EE554" s="214"/>
      <c r="EF554" s="214"/>
      <c r="EG554" s="214"/>
      <c r="EH554" s="214"/>
      <c r="EI554" s="214"/>
      <c r="EJ554" s="214"/>
      <c r="EK554" s="214"/>
      <c r="EL554" s="214"/>
      <c r="EM554" s="214"/>
      <c r="EN554" s="214"/>
      <c r="EO554" s="214"/>
      <c r="EP554" s="214"/>
      <c r="EQ554" s="214"/>
      <c r="ER554" s="214"/>
      <c r="ES554" s="214"/>
      <c r="ET554" s="214"/>
      <c r="EU554" s="214"/>
      <c r="EV554" s="214"/>
      <c r="EW554" s="214"/>
      <c r="EX554" s="214"/>
      <c r="EY554" s="214"/>
      <c r="EZ554" s="214"/>
      <c r="FA554" s="214"/>
      <c r="FB554" s="214"/>
      <c r="FC554" s="214"/>
      <c r="FD554" s="214"/>
      <c r="FE554" s="214"/>
      <c r="FF554" s="214"/>
      <c r="FG554" s="214"/>
      <c r="FH554" s="214"/>
      <c r="FI554" s="214"/>
      <c r="FJ554" s="214"/>
      <c r="FK554" s="214"/>
      <c r="FL554" s="214"/>
      <c r="FM554" s="214"/>
    </row>
    <row r="555" spans="2:169" x14ac:dyDescent="0.25">
      <c r="B555" s="214"/>
      <c r="C555" s="214"/>
      <c r="D555" s="214"/>
      <c r="E555" s="214"/>
      <c r="F555" s="214"/>
      <c r="G555" s="214"/>
      <c r="H555" s="214"/>
      <c r="I555" s="214"/>
      <c r="J555" s="214"/>
      <c r="K555" s="214"/>
      <c r="L555" s="214"/>
      <c r="M555" s="214"/>
      <c r="N555" s="214"/>
      <c r="O555" s="214"/>
      <c r="P555" s="214"/>
      <c r="Q555" s="214"/>
      <c r="R555" s="214"/>
      <c r="S555" s="214"/>
      <c r="T555" s="214"/>
      <c r="U555" s="214"/>
      <c r="V555" s="214"/>
      <c r="W555" s="214"/>
      <c r="X555" s="214"/>
      <c r="Y555" s="214"/>
      <c r="Z555" s="214"/>
      <c r="AA555" s="214"/>
      <c r="AB555" s="214"/>
      <c r="AC555" s="214"/>
      <c r="AD555" s="214"/>
      <c r="AE555" s="214"/>
      <c r="AF555" s="214"/>
      <c r="AG555" s="214"/>
      <c r="AH555" s="214"/>
      <c r="AI555" s="214"/>
      <c r="AJ555" s="214"/>
      <c r="AK555" s="214"/>
      <c r="AL555" s="214"/>
      <c r="AM555" s="214"/>
      <c r="AN555" s="214"/>
      <c r="AO555" s="214"/>
      <c r="AP555" s="214"/>
      <c r="AQ555" s="214"/>
      <c r="AR555" s="214"/>
      <c r="AS555" s="214"/>
      <c r="AT555" s="214"/>
      <c r="AU555" s="214"/>
      <c r="AV555" s="214"/>
      <c r="AW555" s="214"/>
      <c r="AX555" s="214"/>
      <c r="AY555" s="214"/>
      <c r="AZ555" s="214"/>
      <c r="BA555" s="214"/>
      <c r="BB555" s="214"/>
      <c r="BC555" s="214"/>
      <c r="BD555" s="214"/>
      <c r="BE555" s="214"/>
      <c r="BF555" s="214"/>
      <c r="BG555" s="214"/>
      <c r="BH555" s="214"/>
      <c r="BI555" s="214"/>
      <c r="BJ555" s="214"/>
      <c r="BK555" s="214"/>
      <c r="BL555" s="214"/>
      <c r="BM555" s="214"/>
      <c r="BN555" s="214"/>
      <c r="BO555" s="214"/>
      <c r="BP555" s="214"/>
      <c r="BQ555" s="214"/>
      <c r="BR555" s="214"/>
      <c r="BS555" s="214"/>
      <c r="BT555" s="214"/>
      <c r="BU555" s="214"/>
      <c r="BV555" s="214"/>
      <c r="BW555" s="214"/>
      <c r="BX555" s="214"/>
      <c r="BY555" s="214"/>
      <c r="BZ555" s="214"/>
      <c r="CA555" s="214"/>
      <c r="CB555" s="214"/>
      <c r="CC555" s="214"/>
      <c r="CD555" s="214"/>
      <c r="CE555" s="214"/>
      <c r="CF555" s="214"/>
      <c r="CG555" s="214"/>
      <c r="CH555" s="214"/>
      <c r="CI555" s="214"/>
      <c r="CJ555" s="214"/>
      <c r="CK555" s="214"/>
      <c r="CL555" s="214"/>
      <c r="CM555" s="214"/>
      <c r="CN555" s="214"/>
      <c r="CO555" s="214"/>
      <c r="CP555" s="214"/>
      <c r="CQ555" s="214"/>
      <c r="CR555" s="214"/>
      <c r="CS555" s="214"/>
      <c r="CT555" s="214"/>
      <c r="CU555" s="214"/>
      <c r="CV555" s="214"/>
      <c r="CW555" s="214"/>
      <c r="CX555" s="214"/>
      <c r="CY555" s="214"/>
      <c r="CZ555" s="214"/>
      <c r="DA555" s="214"/>
      <c r="DB555" s="214"/>
      <c r="DC555" s="214"/>
      <c r="DD555" s="214"/>
      <c r="DE555" s="214"/>
      <c r="DF555" s="214"/>
      <c r="DG555" s="214"/>
      <c r="DH555" s="214"/>
      <c r="DI555" s="214"/>
      <c r="DJ555" s="214"/>
      <c r="DK555" s="214"/>
      <c r="DL555" s="214"/>
      <c r="DM555" s="214"/>
      <c r="DN555" s="214"/>
      <c r="DO555" s="214"/>
      <c r="DP555" s="214"/>
      <c r="DQ555" s="214"/>
      <c r="DR555" s="214"/>
      <c r="DS555" s="214"/>
      <c r="DT555" s="214"/>
      <c r="DU555" s="214"/>
      <c r="DV555" s="214"/>
      <c r="DW555" s="214"/>
      <c r="DX555" s="214"/>
      <c r="DY555" s="214"/>
      <c r="DZ555" s="214"/>
      <c r="EA555" s="214"/>
      <c r="EB555" s="214"/>
      <c r="EC555" s="214"/>
      <c r="ED555" s="214"/>
      <c r="EE555" s="214"/>
      <c r="EF555" s="214"/>
      <c r="EG555" s="214"/>
      <c r="EH555" s="214"/>
      <c r="EI555" s="214"/>
      <c r="EJ555" s="214"/>
      <c r="EK555" s="214"/>
      <c r="EL555" s="214"/>
      <c r="EM555" s="214"/>
      <c r="EN555" s="214"/>
      <c r="EO555" s="214"/>
      <c r="EP555" s="214"/>
      <c r="EQ555" s="214"/>
      <c r="ER555" s="214"/>
      <c r="ES555" s="214"/>
      <c r="ET555" s="214"/>
      <c r="EU555" s="214"/>
      <c r="EV555" s="214"/>
      <c r="EW555" s="214"/>
      <c r="EX555" s="214"/>
      <c r="EY555" s="214"/>
      <c r="EZ555" s="214"/>
      <c r="FA555" s="214"/>
      <c r="FB555" s="214"/>
      <c r="FC555" s="214"/>
      <c r="FD555" s="214"/>
      <c r="FE555" s="214"/>
      <c r="FF555" s="214"/>
      <c r="FG555" s="214"/>
      <c r="FH555" s="214"/>
      <c r="FI555" s="214"/>
      <c r="FJ555" s="214"/>
      <c r="FK555" s="214"/>
      <c r="FL555" s="214"/>
      <c r="FM555" s="214"/>
    </row>
    <row r="556" spans="2:169" x14ac:dyDescent="0.25">
      <c r="B556" s="214"/>
      <c r="C556" s="214"/>
      <c r="D556" s="214"/>
      <c r="E556" s="214"/>
      <c r="F556" s="214"/>
      <c r="G556" s="214"/>
      <c r="H556" s="214"/>
      <c r="I556" s="214"/>
      <c r="J556" s="214"/>
      <c r="K556" s="214"/>
      <c r="L556" s="214"/>
      <c r="M556" s="214"/>
      <c r="N556" s="214"/>
      <c r="O556" s="214"/>
      <c r="P556" s="214"/>
      <c r="Q556" s="214"/>
      <c r="R556" s="214"/>
      <c r="S556" s="214"/>
      <c r="T556" s="214"/>
      <c r="U556" s="214"/>
      <c r="V556" s="214"/>
      <c r="W556" s="214"/>
      <c r="X556" s="214"/>
      <c r="Y556" s="214"/>
      <c r="Z556" s="214"/>
      <c r="AA556" s="214"/>
      <c r="AB556" s="214"/>
      <c r="AC556" s="214"/>
      <c r="AD556" s="214"/>
      <c r="AE556" s="214"/>
      <c r="AF556" s="214"/>
      <c r="AG556" s="214"/>
      <c r="AH556" s="214"/>
      <c r="AI556" s="214"/>
      <c r="AJ556" s="214"/>
      <c r="AK556" s="214"/>
      <c r="AL556" s="214"/>
      <c r="AM556" s="214"/>
      <c r="AN556" s="214"/>
      <c r="AO556" s="214"/>
      <c r="AP556" s="214"/>
      <c r="AQ556" s="214"/>
      <c r="AR556" s="214"/>
      <c r="AS556" s="214"/>
      <c r="AT556" s="214"/>
      <c r="AU556" s="214"/>
      <c r="AV556" s="214"/>
      <c r="AW556" s="214"/>
      <c r="AX556" s="214"/>
      <c r="AY556" s="214"/>
      <c r="AZ556" s="214"/>
      <c r="BA556" s="214"/>
      <c r="BB556" s="214"/>
      <c r="BC556" s="214"/>
      <c r="BD556" s="214"/>
      <c r="BE556" s="214"/>
      <c r="BF556" s="214"/>
      <c r="BG556" s="214"/>
      <c r="BH556" s="214"/>
      <c r="BI556" s="214"/>
      <c r="BJ556" s="214"/>
      <c r="BK556" s="214"/>
      <c r="BL556" s="214"/>
      <c r="BM556" s="214"/>
      <c r="BN556" s="214"/>
      <c r="BO556" s="214"/>
      <c r="BP556" s="214"/>
      <c r="BQ556" s="214"/>
      <c r="BR556" s="214"/>
      <c r="BS556" s="214"/>
      <c r="BT556" s="214"/>
      <c r="BU556" s="214"/>
      <c r="BV556" s="214"/>
      <c r="BW556" s="214"/>
      <c r="BX556" s="214"/>
      <c r="BY556" s="214"/>
      <c r="BZ556" s="214"/>
      <c r="CA556" s="214"/>
      <c r="CB556" s="214"/>
      <c r="CC556" s="214"/>
      <c r="CD556" s="214"/>
      <c r="CE556" s="214"/>
      <c r="CF556" s="214"/>
      <c r="CG556" s="214"/>
      <c r="CH556" s="214"/>
      <c r="CI556" s="214"/>
      <c r="CJ556" s="214"/>
      <c r="CK556" s="214"/>
      <c r="CL556" s="214"/>
      <c r="CM556" s="214"/>
      <c r="CN556" s="214"/>
      <c r="CO556" s="214"/>
      <c r="CP556" s="214"/>
      <c r="CQ556" s="214"/>
      <c r="CR556" s="214"/>
      <c r="CS556" s="214"/>
      <c r="CT556" s="214"/>
      <c r="CU556" s="214"/>
      <c r="CV556" s="214"/>
      <c r="CW556" s="214"/>
      <c r="CX556" s="214"/>
      <c r="CY556" s="214"/>
      <c r="CZ556" s="214"/>
      <c r="DA556" s="214"/>
      <c r="DB556" s="214"/>
      <c r="DC556" s="214"/>
      <c r="DD556" s="214"/>
      <c r="DE556" s="214"/>
      <c r="DF556" s="214"/>
      <c r="DG556" s="214"/>
      <c r="DH556" s="214"/>
      <c r="DI556" s="214"/>
      <c r="DJ556" s="214"/>
      <c r="DK556" s="214"/>
      <c r="DL556" s="214"/>
      <c r="DM556" s="214"/>
      <c r="DN556" s="214"/>
      <c r="DO556" s="214"/>
      <c r="DP556" s="214"/>
      <c r="DQ556" s="214"/>
      <c r="DR556" s="214"/>
      <c r="DS556" s="214"/>
      <c r="DT556" s="214"/>
      <c r="DU556" s="214"/>
      <c r="DV556" s="214"/>
      <c r="DW556" s="214"/>
      <c r="DX556" s="214"/>
      <c r="DY556" s="214"/>
      <c r="DZ556" s="214"/>
      <c r="EA556" s="214"/>
      <c r="EB556" s="214"/>
      <c r="EC556" s="214"/>
      <c r="ED556" s="214"/>
      <c r="EE556" s="214"/>
      <c r="EF556" s="214"/>
      <c r="EG556" s="214"/>
      <c r="EH556" s="214"/>
      <c r="EI556" s="214"/>
      <c r="EJ556" s="214"/>
      <c r="EK556" s="214"/>
      <c r="EL556" s="214"/>
      <c r="EM556" s="214"/>
      <c r="EN556" s="214"/>
      <c r="EO556" s="214"/>
      <c r="EP556" s="214"/>
      <c r="EQ556" s="214"/>
      <c r="ER556" s="214"/>
      <c r="ES556" s="214"/>
      <c r="ET556" s="214"/>
      <c r="EU556" s="214"/>
      <c r="EV556" s="214"/>
      <c r="EW556" s="214"/>
      <c r="EX556" s="214"/>
      <c r="EY556" s="214"/>
      <c r="EZ556" s="214"/>
      <c r="FA556" s="214"/>
      <c r="FB556" s="214"/>
      <c r="FC556" s="214"/>
      <c r="FD556" s="214"/>
      <c r="FE556" s="214"/>
      <c r="FF556" s="214"/>
      <c r="FG556" s="214"/>
      <c r="FH556" s="214"/>
      <c r="FI556" s="214"/>
      <c r="FJ556" s="214"/>
      <c r="FK556" s="214"/>
      <c r="FL556" s="214"/>
      <c r="FM556" s="214"/>
    </row>
    <row r="557" spans="2:169" x14ac:dyDescent="0.25">
      <c r="B557" s="214"/>
      <c r="C557" s="214"/>
      <c r="D557" s="214"/>
      <c r="E557" s="214"/>
      <c r="F557" s="214"/>
      <c r="G557" s="214"/>
      <c r="H557" s="214"/>
      <c r="I557" s="214"/>
      <c r="J557" s="214"/>
      <c r="K557" s="214"/>
      <c r="L557" s="214"/>
      <c r="M557" s="214"/>
      <c r="N557" s="214"/>
      <c r="O557" s="214"/>
      <c r="P557" s="214"/>
      <c r="Q557" s="214"/>
      <c r="R557" s="214"/>
      <c r="S557" s="214"/>
      <c r="T557" s="214"/>
      <c r="U557" s="214"/>
      <c r="V557" s="214"/>
      <c r="W557" s="214"/>
      <c r="X557" s="214"/>
      <c r="Y557" s="214"/>
      <c r="Z557" s="214"/>
      <c r="AA557" s="214"/>
      <c r="AB557" s="214"/>
      <c r="AC557" s="214"/>
      <c r="AD557" s="214"/>
      <c r="AE557" s="214"/>
      <c r="AF557" s="214"/>
      <c r="AG557" s="214"/>
      <c r="AH557" s="214"/>
      <c r="AI557" s="214"/>
      <c r="AJ557" s="214"/>
      <c r="AK557" s="214"/>
      <c r="AL557" s="214"/>
      <c r="AM557" s="214"/>
      <c r="AN557" s="214"/>
      <c r="AO557" s="214"/>
      <c r="AP557" s="214"/>
      <c r="AQ557" s="214"/>
      <c r="AR557" s="214"/>
      <c r="AS557" s="214"/>
      <c r="AT557" s="214"/>
      <c r="AU557" s="214"/>
      <c r="AV557" s="214"/>
      <c r="AW557" s="214"/>
      <c r="AX557" s="214"/>
      <c r="AY557" s="214"/>
      <c r="AZ557" s="214"/>
      <c r="BA557" s="214"/>
      <c r="BB557" s="214"/>
      <c r="BC557" s="214"/>
      <c r="BD557" s="214"/>
      <c r="BE557" s="214"/>
      <c r="BF557" s="214"/>
      <c r="BG557" s="214"/>
      <c r="BH557" s="214"/>
      <c r="BI557" s="214"/>
      <c r="BJ557" s="214"/>
      <c r="BK557" s="214"/>
      <c r="BL557" s="214"/>
      <c r="BM557" s="214"/>
      <c r="BN557" s="214"/>
      <c r="BO557" s="214"/>
      <c r="BP557" s="214"/>
      <c r="BQ557" s="214"/>
      <c r="BR557" s="214"/>
      <c r="BS557" s="214"/>
      <c r="BT557" s="214"/>
      <c r="BU557" s="214"/>
      <c r="BV557" s="214"/>
      <c r="BW557" s="214"/>
      <c r="BX557" s="214"/>
      <c r="BY557" s="214"/>
      <c r="BZ557" s="214"/>
      <c r="CA557" s="214"/>
      <c r="CB557" s="214"/>
      <c r="CC557" s="214"/>
      <c r="CD557" s="214"/>
      <c r="CE557" s="214"/>
      <c r="CF557" s="214"/>
      <c r="CG557" s="214"/>
      <c r="CH557" s="214"/>
      <c r="CI557" s="214"/>
      <c r="CJ557" s="214"/>
      <c r="CK557" s="214"/>
      <c r="CL557" s="214"/>
      <c r="CM557" s="214"/>
      <c r="CN557" s="214"/>
      <c r="CO557" s="214"/>
      <c r="CP557" s="214"/>
      <c r="CQ557" s="214"/>
      <c r="CR557" s="214"/>
      <c r="CS557" s="214"/>
      <c r="CT557" s="214"/>
      <c r="CU557" s="214"/>
      <c r="CV557" s="214"/>
      <c r="CW557" s="214"/>
      <c r="CX557" s="214"/>
      <c r="CY557" s="214"/>
      <c r="CZ557" s="214"/>
      <c r="DA557" s="214"/>
      <c r="DB557" s="214"/>
      <c r="DC557" s="214"/>
      <c r="DD557" s="214"/>
      <c r="DE557" s="214"/>
      <c r="DF557" s="214"/>
      <c r="DG557" s="214"/>
      <c r="DH557" s="214"/>
      <c r="DI557" s="214"/>
      <c r="DJ557" s="214"/>
      <c r="DK557" s="214"/>
      <c r="DL557" s="214"/>
      <c r="DM557" s="214"/>
      <c r="DN557" s="214"/>
      <c r="DO557" s="214"/>
      <c r="DP557" s="214"/>
      <c r="DQ557" s="214"/>
      <c r="DR557" s="214"/>
      <c r="DS557" s="214"/>
      <c r="DT557" s="214"/>
      <c r="DU557" s="214"/>
      <c r="DV557" s="214"/>
      <c r="DW557" s="214"/>
      <c r="DX557" s="214"/>
      <c r="DY557" s="214"/>
      <c r="DZ557" s="214"/>
      <c r="EA557" s="214"/>
      <c r="EB557" s="214"/>
      <c r="EC557" s="214"/>
      <c r="ED557" s="214"/>
      <c r="EE557" s="214"/>
      <c r="EF557" s="214"/>
      <c r="EG557" s="214"/>
      <c r="EH557" s="214"/>
      <c r="EI557" s="214"/>
      <c r="EJ557" s="214"/>
      <c r="EK557" s="214"/>
      <c r="EL557" s="214"/>
      <c r="EM557" s="214"/>
      <c r="EN557" s="214"/>
      <c r="EO557" s="214"/>
      <c r="EP557" s="214"/>
      <c r="EQ557" s="214"/>
      <c r="ER557" s="214"/>
      <c r="ES557" s="214"/>
      <c r="ET557" s="214"/>
      <c r="EU557" s="214"/>
      <c r="EV557" s="214"/>
      <c r="EW557" s="214"/>
      <c r="EX557" s="214"/>
      <c r="EY557" s="214"/>
      <c r="EZ557" s="214"/>
      <c r="FA557" s="214"/>
      <c r="FB557" s="214"/>
      <c r="FC557" s="214"/>
      <c r="FD557" s="214"/>
      <c r="FE557" s="214"/>
      <c r="FF557" s="214"/>
      <c r="FG557" s="214"/>
      <c r="FH557" s="214"/>
      <c r="FI557" s="214"/>
      <c r="FJ557" s="214"/>
      <c r="FK557" s="214"/>
      <c r="FL557" s="214"/>
      <c r="FM557" s="214"/>
    </row>
    <row r="558" spans="2:169" x14ac:dyDescent="0.25">
      <c r="B558" s="214"/>
      <c r="C558" s="214"/>
      <c r="D558" s="214"/>
      <c r="E558" s="214"/>
      <c r="F558" s="214"/>
      <c r="G558" s="214"/>
      <c r="H558" s="214"/>
      <c r="I558" s="214"/>
      <c r="J558" s="214"/>
      <c r="K558" s="214"/>
      <c r="L558" s="214"/>
      <c r="M558" s="214"/>
      <c r="N558" s="214"/>
      <c r="O558" s="214"/>
      <c r="P558" s="214"/>
      <c r="Q558" s="214"/>
      <c r="R558" s="214"/>
      <c r="S558" s="214"/>
      <c r="T558" s="214"/>
      <c r="U558" s="214"/>
      <c r="V558" s="214"/>
      <c r="W558" s="214"/>
      <c r="X558" s="214"/>
      <c r="Y558" s="214"/>
      <c r="Z558" s="214"/>
      <c r="AA558" s="214"/>
      <c r="AB558" s="214"/>
      <c r="AC558" s="214"/>
      <c r="AD558" s="214"/>
      <c r="AE558" s="214"/>
      <c r="AF558" s="214"/>
      <c r="AG558" s="214"/>
      <c r="AH558" s="214"/>
      <c r="AI558" s="214"/>
      <c r="AJ558" s="214"/>
      <c r="AK558" s="214"/>
      <c r="AL558" s="214"/>
      <c r="AM558" s="214"/>
      <c r="AN558" s="214"/>
      <c r="AO558" s="214"/>
      <c r="AP558" s="214"/>
      <c r="AQ558" s="214"/>
      <c r="AR558" s="214"/>
      <c r="AS558" s="214"/>
      <c r="AT558" s="214"/>
      <c r="AU558" s="214"/>
      <c r="AV558" s="214"/>
      <c r="AW558" s="214"/>
      <c r="AX558" s="214"/>
      <c r="AY558" s="214"/>
      <c r="AZ558" s="214"/>
      <c r="BA558" s="214"/>
      <c r="BB558" s="214"/>
      <c r="BC558" s="214"/>
      <c r="BD558" s="214"/>
      <c r="BE558" s="214"/>
      <c r="BF558" s="214"/>
      <c r="BG558" s="214"/>
      <c r="BH558" s="214"/>
      <c r="BI558" s="214"/>
      <c r="BJ558" s="214"/>
      <c r="BK558" s="214"/>
      <c r="BL558" s="214"/>
      <c r="BM558" s="214"/>
      <c r="BN558" s="214"/>
      <c r="BO558" s="214"/>
      <c r="BP558" s="214"/>
      <c r="BQ558" s="214"/>
      <c r="BR558" s="214"/>
      <c r="BS558" s="214"/>
      <c r="BT558" s="214"/>
      <c r="BU558" s="214"/>
      <c r="BV558" s="214"/>
      <c r="BW558" s="214"/>
      <c r="BX558" s="214"/>
      <c r="BY558" s="214"/>
      <c r="BZ558" s="214"/>
      <c r="CA558" s="214"/>
      <c r="CB558" s="214"/>
      <c r="CC558" s="214"/>
      <c r="CD558" s="214"/>
      <c r="CE558" s="214"/>
      <c r="CF558" s="214"/>
      <c r="CG558" s="214"/>
      <c r="CH558" s="214"/>
      <c r="CI558" s="214"/>
      <c r="CJ558" s="214"/>
      <c r="CK558" s="214"/>
      <c r="CL558" s="214"/>
      <c r="CM558" s="214"/>
      <c r="CN558" s="214"/>
      <c r="CO558" s="214"/>
      <c r="CP558" s="214"/>
      <c r="CQ558" s="214"/>
      <c r="CR558" s="214"/>
      <c r="CS558" s="214"/>
      <c r="CT558" s="214"/>
      <c r="CU558" s="214"/>
      <c r="CV558" s="214"/>
      <c r="CW558" s="214"/>
      <c r="CX558" s="214"/>
      <c r="CY558" s="214"/>
      <c r="CZ558" s="214"/>
      <c r="DA558" s="214"/>
      <c r="DB558" s="214"/>
      <c r="DC558" s="214"/>
      <c r="DD558" s="214"/>
      <c r="DE558" s="214"/>
      <c r="DF558" s="214"/>
      <c r="DG558" s="214"/>
      <c r="DH558" s="214"/>
      <c r="DI558" s="214"/>
      <c r="DJ558" s="214"/>
      <c r="DK558" s="214"/>
      <c r="DL558" s="214"/>
      <c r="DM558" s="214"/>
      <c r="DN558" s="214"/>
      <c r="DO558" s="214"/>
      <c r="DP558" s="214"/>
      <c r="DQ558" s="214"/>
      <c r="DR558" s="214"/>
      <c r="DS558" s="214"/>
      <c r="DT558" s="214"/>
      <c r="DU558" s="214"/>
      <c r="DV558" s="214"/>
      <c r="DW558" s="214"/>
      <c r="DX558" s="214"/>
      <c r="DY558" s="214"/>
      <c r="DZ558" s="214"/>
      <c r="EA558" s="214"/>
      <c r="EB558" s="214"/>
      <c r="EC558" s="214"/>
      <c r="ED558" s="214"/>
      <c r="EE558" s="214"/>
      <c r="EF558" s="214"/>
      <c r="EG558" s="214"/>
      <c r="EH558" s="214"/>
      <c r="EI558" s="214"/>
      <c r="EJ558" s="214"/>
      <c r="EK558" s="214"/>
      <c r="EL558" s="214"/>
      <c r="EM558" s="214"/>
      <c r="EN558" s="214"/>
      <c r="EO558" s="214"/>
      <c r="EP558" s="214"/>
      <c r="EQ558" s="214"/>
      <c r="ER558" s="214"/>
      <c r="ES558" s="214"/>
      <c r="ET558" s="214"/>
      <c r="EU558" s="214"/>
      <c r="EV558" s="214"/>
      <c r="EW558" s="214"/>
      <c r="EX558" s="214"/>
      <c r="EY558" s="214"/>
      <c r="EZ558" s="214"/>
      <c r="FA558" s="214"/>
      <c r="FB558" s="214"/>
      <c r="FC558" s="214"/>
      <c r="FD558" s="214"/>
      <c r="FE558" s="214"/>
      <c r="FF558" s="214"/>
      <c r="FG558" s="214"/>
      <c r="FH558" s="214"/>
      <c r="FI558" s="214"/>
      <c r="FJ558" s="214"/>
      <c r="FK558" s="214"/>
      <c r="FL558" s="214"/>
      <c r="FM558" s="214"/>
    </row>
    <row r="559" spans="2:169" x14ac:dyDescent="0.25">
      <c r="B559" s="214"/>
      <c r="C559" s="214"/>
      <c r="D559" s="214"/>
      <c r="E559" s="214"/>
      <c r="F559" s="214"/>
      <c r="G559" s="214"/>
      <c r="H559" s="214"/>
      <c r="I559" s="214"/>
      <c r="J559" s="214"/>
      <c r="K559" s="214"/>
      <c r="L559" s="214"/>
      <c r="M559" s="214"/>
      <c r="N559" s="214"/>
      <c r="O559" s="214"/>
      <c r="P559" s="214"/>
      <c r="Q559" s="214"/>
      <c r="R559" s="214"/>
      <c r="S559" s="214"/>
      <c r="T559" s="214"/>
      <c r="U559" s="214"/>
      <c r="V559" s="214"/>
      <c r="W559" s="214"/>
      <c r="X559" s="214"/>
      <c r="Y559" s="214"/>
      <c r="Z559" s="214"/>
      <c r="AA559" s="214"/>
      <c r="AB559" s="214"/>
      <c r="AC559" s="214"/>
      <c r="AD559" s="214"/>
      <c r="AE559" s="214"/>
      <c r="AF559" s="214"/>
      <c r="AG559" s="214"/>
      <c r="AH559" s="214"/>
      <c r="AI559" s="214"/>
      <c r="AJ559" s="214"/>
      <c r="AK559" s="214"/>
      <c r="AL559" s="214"/>
      <c r="AM559" s="214"/>
      <c r="AN559" s="214"/>
      <c r="AO559" s="214"/>
      <c r="AP559" s="214"/>
      <c r="AQ559" s="214"/>
      <c r="AR559" s="214"/>
      <c r="AS559" s="214"/>
      <c r="AT559" s="214"/>
      <c r="AU559" s="214"/>
      <c r="AV559" s="214"/>
      <c r="AW559" s="214"/>
      <c r="AX559" s="214"/>
      <c r="AY559" s="214"/>
      <c r="AZ559" s="214"/>
      <c r="BA559" s="214"/>
      <c r="BB559" s="214"/>
      <c r="BC559" s="214"/>
      <c r="BD559" s="214"/>
      <c r="BE559" s="214"/>
      <c r="BF559" s="214"/>
      <c r="BG559" s="214"/>
      <c r="BH559" s="214"/>
      <c r="BI559" s="214"/>
      <c r="BJ559" s="214"/>
      <c r="BK559" s="214"/>
      <c r="BL559" s="214"/>
      <c r="BM559" s="214"/>
      <c r="BN559" s="214"/>
      <c r="BO559" s="214"/>
      <c r="BP559" s="214"/>
      <c r="BQ559" s="214"/>
      <c r="BR559" s="214"/>
      <c r="BS559" s="214"/>
      <c r="BT559" s="214"/>
      <c r="BU559" s="214"/>
      <c r="BV559" s="214"/>
      <c r="BW559" s="214"/>
      <c r="BX559" s="214"/>
      <c r="BY559" s="214"/>
      <c r="BZ559" s="214"/>
      <c r="CA559" s="214"/>
      <c r="CB559" s="214"/>
      <c r="CC559" s="214"/>
      <c r="CD559" s="214"/>
      <c r="CE559" s="214"/>
      <c r="CF559" s="214"/>
      <c r="CG559" s="214"/>
      <c r="CH559" s="214"/>
      <c r="CI559" s="214"/>
      <c r="CJ559" s="214"/>
      <c r="CK559" s="214"/>
      <c r="CL559" s="214"/>
      <c r="CM559" s="214"/>
      <c r="CN559" s="214"/>
      <c r="CO559" s="214"/>
      <c r="CP559" s="214"/>
      <c r="CQ559" s="214"/>
      <c r="CR559" s="214"/>
      <c r="CS559" s="214"/>
      <c r="CT559" s="214"/>
      <c r="CU559" s="214"/>
      <c r="CV559" s="214"/>
      <c r="CW559" s="214"/>
      <c r="CX559" s="214"/>
      <c r="CY559" s="214"/>
      <c r="CZ559" s="214"/>
      <c r="DA559" s="214"/>
      <c r="DB559" s="214"/>
      <c r="DC559" s="214"/>
      <c r="DD559" s="214"/>
      <c r="DE559" s="214"/>
      <c r="DF559" s="214"/>
      <c r="DG559" s="214"/>
      <c r="DH559" s="214"/>
      <c r="DI559" s="214"/>
      <c r="DJ559" s="214"/>
      <c r="DK559" s="214"/>
      <c r="DL559" s="214"/>
      <c r="DM559" s="214"/>
      <c r="DN559" s="214"/>
      <c r="DO559" s="214"/>
      <c r="DP559" s="214"/>
      <c r="DQ559" s="214"/>
      <c r="DR559" s="214"/>
      <c r="DS559" s="214"/>
      <c r="DT559" s="214"/>
      <c r="DU559" s="214"/>
      <c r="DV559" s="214"/>
      <c r="DW559" s="214"/>
      <c r="DX559" s="214"/>
      <c r="DY559" s="214"/>
      <c r="DZ559" s="214"/>
      <c r="EA559" s="214"/>
      <c r="EB559" s="214"/>
      <c r="EC559" s="214"/>
      <c r="ED559" s="214"/>
      <c r="EE559" s="214"/>
      <c r="EF559" s="214"/>
      <c r="EG559" s="214"/>
      <c r="EH559" s="214"/>
      <c r="EI559" s="214"/>
      <c r="EJ559" s="214"/>
      <c r="EK559" s="214"/>
      <c r="EL559" s="214"/>
      <c r="EM559" s="214"/>
      <c r="EN559" s="214"/>
      <c r="EO559" s="214"/>
      <c r="EP559" s="214"/>
      <c r="EQ559" s="214"/>
      <c r="ER559" s="214"/>
      <c r="ES559" s="214"/>
      <c r="ET559" s="214"/>
      <c r="EU559" s="214"/>
      <c r="EV559" s="214"/>
      <c r="EW559" s="214"/>
      <c r="EX559" s="214"/>
      <c r="EY559" s="214"/>
      <c r="EZ559" s="214"/>
      <c r="FA559" s="214"/>
      <c r="FB559" s="214"/>
      <c r="FC559" s="214"/>
      <c r="FD559" s="214"/>
      <c r="FE559" s="214"/>
      <c r="FF559" s="214"/>
      <c r="FG559" s="214"/>
      <c r="FH559" s="214"/>
      <c r="FI559" s="214"/>
      <c r="FJ559" s="214"/>
      <c r="FK559" s="214"/>
      <c r="FL559" s="214"/>
      <c r="FM559" s="214"/>
    </row>
    <row r="560" spans="2:169" x14ac:dyDescent="0.25">
      <c r="I560" s="214"/>
      <c r="J560" s="214"/>
      <c r="K560" s="214"/>
      <c r="L560" s="214"/>
      <c r="M560" s="214"/>
      <c r="N560" s="214"/>
      <c r="O560" s="214"/>
      <c r="P560" s="214"/>
      <c r="Q560" s="214"/>
      <c r="R560" s="214"/>
      <c r="S560" s="214"/>
      <c r="T560" s="214"/>
      <c r="U560" s="214"/>
      <c r="V560" s="214"/>
      <c r="W560" s="214"/>
      <c r="X560" s="214"/>
      <c r="Y560" s="214"/>
      <c r="Z560" s="214"/>
      <c r="AA560" s="214"/>
      <c r="AB560" s="214"/>
      <c r="AC560" s="214"/>
      <c r="AD560" s="214"/>
      <c r="AE560" s="214"/>
      <c r="AF560" s="214"/>
      <c r="AG560" s="214"/>
      <c r="AH560" s="214"/>
      <c r="AI560" s="214"/>
      <c r="AJ560" s="214"/>
      <c r="AK560" s="214"/>
      <c r="AL560" s="214"/>
      <c r="AM560" s="214"/>
      <c r="AN560" s="214"/>
      <c r="AO560" s="214"/>
      <c r="AP560" s="214"/>
      <c r="AQ560" s="214"/>
      <c r="AR560" s="214"/>
      <c r="AS560" s="214"/>
      <c r="AT560" s="214"/>
      <c r="AU560" s="214"/>
      <c r="AV560" s="214"/>
      <c r="AW560" s="214"/>
      <c r="AX560" s="214"/>
      <c r="AY560" s="214"/>
      <c r="AZ560" s="214"/>
      <c r="BA560" s="214"/>
      <c r="BB560" s="214"/>
      <c r="BC560" s="214"/>
      <c r="BD560" s="214"/>
      <c r="BE560" s="214"/>
      <c r="BF560" s="214"/>
      <c r="BG560" s="214"/>
      <c r="BH560" s="214"/>
      <c r="BI560" s="214"/>
      <c r="BJ560" s="214"/>
      <c r="BK560" s="214"/>
      <c r="BL560" s="214"/>
      <c r="BM560" s="214"/>
      <c r="BN560" s="214"/>
      <c r="BO560" s="214"/>
      <c r="BP560" s="214"/>
      <c r="BQ560" s="214"/>
      <c r="BR560" s="214"/>
      <c r="BS560" s="214"/>
      <c r="BT560" s="214"/>
      <c r="BU560" s="214"/>
      <c r="BV560" s="214"/>
      <c r="BW560" s="214"/>
      <c r="BX560" s="214"/>
      <c r="BY560" s="214"/>
      <c r="BZ560" s="214"/>
      <c r="CA560" s="214"/>
      <c r="CB560" s="214"/>
      <c r="CC560" s="214"/>
      <c r="CD560" s="214"/>
      <c r="CE560" s="214"/>
      <c r="CF560" s="214"/>
      <c r="CG560" s="214"/>
      <c r="CH560" s="214"/>
      <c r="CI560" s="214"/>
      <c r="CJ560" s="214"/>
      <c r="CK560" s="214"/>
      <c r="CL560" s="214"/>
      <c r="CM560" s="214"/>
      <c r="CN560" s="214"/>
      <c r="CO560" s="214"/>
      <c r="CP560" s="214"/>
      <c r="CQ560" s="214"/>
      <c r="CR560" s="214"/>
      <c r="CS560" s="214"/>
      <c r="CT560" s="214"/>
      <c r="CU560" s="214"/>
      <c r="CV560" s="214"/>
      <c r="CW560" s="214"/>
      <c r="CX560" s="214"/>
      <c r="CY560" s="214"/>
      <c r="CZ560" s="214"/>
      <c r="DA560" s="214"/>
      <c r="DB560" s="214"/>
      <c r="DC560" s="214"/>
      <c r="DD560" s="214"/>
      <c r="DE560" s="214"/>
      <c r="DF560" s="214"/>
      <c r="DG560" s="214"/>
      <c r="DH560" s="214"/>
      <c r="DI560" s="214"/>
      <c r="DJ560" s="214"/>
      <c r="DK560" s="214"/>
      <c r="DL560" s="214"/>
      <c r="DM560" s="214"/>
      <c r="DN560" s="214"/>
      <c r="DO560" s="214"/>
      <c r="DP560" s="214"/>
      <c r="DQ560" s="214"/>
      <c r="DR560" s="214"/>
      <c r="DS560" s="214"/>
      <c r="DT560" s="214"/>
      <c r="DU560" s="214"/>
      <c r="DV560" s="214"/>
      <c r="DW560" s="214"/>
      <c r="DX560" s="214"/>
      <c r="DY560" s="214"/>
      <c r="DZ560" s="214"/>
      <c r="EA560" s="214"/>
      <c r="EB560" s="214"/>
      <c r="EC560" s="214"/>
      <c r="ED560" s="214"/>
      <c r="EE560" s="214"/>
      <c r="EF560" s="214"/>
      <c r="EG560" s="214"/>
      <c r="EH560" s="214"/>
      <c r="EI560" s="214"/>
      <c r="EJ560" s="214"/>
      <c r="EK560" s="214"/>
      <c r="EL560" s="214"/>
      <c r="EM560" s="214"/>
      <c r="EN560" s="214"/>
      <c r="EO560" s="214"/>
      <c r="EP560" s="214"/>
      <c r="EQ560" s="214"/>
      <c r="ER560" s="214"/>
      <c r="ES560" s="214"/>
      <c r="ET560" s="214"/>
      <c r="EU560" s="214"/>
      <c r="EV560" s="214"/>
      <c r="EW560" s="214"/>
      <c r="EX560" s="214"/>
      <c r="EY560" s="214"/>
      <c r="EZ560" s="214"/>
      <c r="FA560" s="214"/>
      <c r="FB560" s="214"/>
      <c r="FC560" s="214"/>
      <c r="FD560" s="214"/>
      <c r="FE560" s="214"/>
      <c r="FF560" s="214"/>
      <c r="FG560" s="214"/>
      <c r="FH560" s="214"/>
      <c r="FI560" s="214"/>
      <c r="FJ560" s="214"/>
      <c r="FK560" s="214"/>
      <c r="FL560" s="214"/>
      <c r="FM560" s="214"/>
    </row>
    <row r="561" spans="9:169" x14ac:dyDescent="0.25">
      <c r="I561" s="214"/>
      <c r="J561" s="214"/>
      <c r="K561" s="214"/>
      <c r="L561" s="214"/>
      <c r="M561" s="214"/>
      <c r="N561" s="214"/>
      <c r="O561" s="214"/>
      <c r="P561" s="214"/>
      <c r="Q561" s="214"/>
      <c r="R561" s="214"/>
      <c r="S561" s="214"/>
      <c r="T561" s="214"/>
      <c r="U561" s="214"/>
      <c r="V561" s="214"/>
      <c r="W561" s="214"/>
      <c r="X561" s="214"/>
      <c r="Y561" s="214"/>
      <c r="Z561" s="214"/>
      <c r="AA561" s="214"/>
      <c r="AB561" s="214"/>
      <c r="AC561" s="214"/>
      <c r="AD561" s="214"/>
      <c r="AE561" s="214"/>
      <c r="AF561" s="214"/>
      <c r="AG561" s="214"/>
      <c r="AH561" s="214"/>
      <c r="AI561" s="214"/>
      <c r="AJ561" s="214"/>
      <c r="AK561" s="214"/>
      <c r="AL561" s="214"/>
      <c r="AM561" s="214"/>
      <c r="AN561" s="214"/>
      <c r="AO561" s="214"/>
      <c r="AP561" s="214"/>
      <c r="AQ561" s="214"/>
      <c r="AR561" s="214"/>
      <c r="AS561" s="214"/>
      <c r="AT561" s="214"/>
      <c r="AU561" s="214"/>
      <c r="AV561" s="214"/>
      <c r="AW561" s="214"/>
      <c r="AX561" s="214"/>
      <c r="AY561" s="214"/>
      <c r="AZ561" s="214"/>
      <c r="BA561" s="214"/>
      <c r="BB561" s="214"/>
      <c r="BC561" s="214"/>
      <c r="BD561" s="214"/>
      <c r="BE561" s="214"/>
      <c r="BF561" s="214"/>
      <c r="BG561" s="214"/>
      <c r="BH561" s="214"/>
      <c r="BI561" s="214"/>
      <c r="BJ561" s="214"/>
      <c r="BK561" s="214"/>
      <c r="BL561" s="214"/>
      <c r="BM561" s="214"/>
      <c r="BN561" s="214"/>
      <c r="BO561" s="214"/>
      <c r="BP561" s="214"/>
      <c r="BQ561" s="214"/>
      <c r="BR561" s="214"/>
      <c r="BS561" s="214"/>
      <c r="BT561" s="214"/>
      <c r="BU561" s="214"/>
      <c r="BV561" s="214"/>
      <c r="BW561" s="214"/>
      <c r="BX561" s="214"/>
      <c r="BY561" s="214"/>
      <c r="BZ561" s="214"/>
      <c r="CA561" s="214"/>
      <c r="CB561" s="214"/>
      <c r="CC561" s="214"/>
      <c r="CD561" s="214"/>
      <c r="CE561" s="214"/>
      <c r="CF561" s="214"/>
      <c r="CG561" s="214"/>
      <c r="CH561" s="214"/>
      <c r="CI561" s="214"/>
      <c r="CJ561" s="214"/>
      <c r="CK561" s="214"/>
      <c r="CL561" s="214"/>
      <c r="CM561" s="214"/>
      <c r="CN561" s="214"/>
      <c r="CO561" s="214"/>
      <c r="CP561" s="214"/>
      <c r="CQ561" s="214"/>
      <c r="CR561" s="214"/>
      <c r="CS561" s="214"/>
      <c r="CT561" s="214"/>
      <c r="CU561" s="214"/>
      <c r="CV561" s="214"/>
      <c r="CW561" s="214"/>
      <c r="CX561" s="214"/>
      <c r="CY561" s="214"/>
      <c r="CZ561" s="214"/>
      <c r="DA561" s="214"/>
      <c r="DB561" s="214"/>
      <c r="DC561" s="214"/>
      <c r="DD561" s="214"/>
      <c r="DE561" s="214"/>
      <c r="DF561" s="214"/>
      <c r="DG561" s="214"/>
      <c r="DH561" s="214"/>
      <c r="DI561" s="214"/>
      <c r="DJ561" s="214"/>
      <c r="DK561" s="214"/>
      <c r="DL561" s="214"/>
      <c r="DM561" s="214"/>
      <c r="DN561" s="214"/>
      <c r="DO561" s="214"/>
      <c r="DP561" s="214"/>
      <c r="DQ561" s="214"/>
      <c r="DR561" s="214"/>
      <c r="DS561" s="214"/>
      <c r="DT561" s="214"/>
      <c r="DU561" s="214"/>
      <c r="DV561" s="214"/>
      <c r="DW561" s="214"/>
      <c r="DX561" s="214"/>
      <c r="DY561" s="214"/>
      <c r="DZ561" s="214"/>
      <c r="EA561" s="214"/>
      <c r="EB561" s="214"/>
      <c r="EC561" s="214"/>
      <c r="ED561" s="214"/>
      <c r="EE561" s="214"/>
      <c r="EF561" s="214"/>
      <c r="EG561" s="214"/>
      <c r="EH561" s="214"/>
      <c r="EI561" s="214"/>
      <c r="EJ561" s="214"/>
      <c r="EK561" s="214"/>
      <c r="EL561" s="214"/>
      <c r="EM561" s="214"/>
      <c r="EN561" s="214"/>
      <c r="EO561" s="214"/>
      <c r="EP561" s="214"/>
      <c r="EQ561" s="214"/>
      <c r="ER561" s="214"/>
      <c r="ES561" s="214"/>
      <c r="ET561" s="214"/>
      <c r="EU561" s="214"/>
      <c r="EV561" s="214"/>
      <c r="EW561" s="214"/>
      <c r="EX561" s="214"/>
      <c r="EY561" s="214"/>
      <c r="EZ561" s="214"/>
      <c r="FA561" s="214"/>
      <c r="FB561" s="214"/>
      <c r="FC561" s="214"/>
      <c r="FD561" s="214"/>
      <c r="FE561" s="214"/>
      <c r="FF561" s="214"/>
      <c r="FG561" s="214"/>
      <c r="FH561" s="214"/>
      <c r="FI561" s="214"/>
      <c r="FJ561" s="214"/>
      <c r="FK561" s="214"/>
      <c r="FL561" s="214"/>
      <c r="FM561" s="214"/>
    </row>
    <row r="562" spans="9:169" x14ac:dyDescent="0.25">
      <c r="I562" s="214"/>
      <c r="J562" s="214"/>
      <c r="K562" s="214"/>
      <c r="L562" s="214"/>
      <c r="M562" s="214"/>
      <c r="N562" s="214"/>
      <c r="O562" s="214"/>
      <c r="P562" s="214"/>
      <c r="Q562" s="214"/>
      <c r="R562" s="214"/>
      <c r="S562" s="214"/>
      <c r="T562" s="214"/>
      <c r="U562" s="214"/>
      <c r="V562" s="214"/>
      <c r="W562" s="214"/>
      <c r="X562" s="214"/>
      <c r="Y562" s="214"/>
      <c r="Z562" s="214"/>
      <c r="AA562" s="214"/>
      <c r="AB562" s="214"/>
      <c r="AC562" s="214"/>
      <c r="AD562" s="214"/>
      <c r="AE562" s="214"/>
      <c r="AF562" s="214"/>
      <c r="AG562" s="214"/>
      <c r="AH562" s="214"/>
      <c r="AI562" s="214"/>
      <c r="AJ562" s="214"/>
      <c r="AK562" s="214"/>
      <c r="AL562" s="214"/>
      <c r="AM562" s="214"/>
      <c r="AN562" s="214"/>
      <c r="AO562" s="214"/>
      <c r="AP562" s="214"/>
      <c r="AQ562" s="214"/>
      <c r="AR562" s="214"/>
      <c r="AS562" s="214"/>
      <c r="AT562" s="214"/>
      <c r="AU562" s="214"/>
      <c r="AV562" s="214"/>
      <c r="AW562" s="214"/>
      <c r="AX562" s="214"/>
      <c r="AY562" s="214"/>
      <c r="AZ562" s="214"/>
      <c r="BA562" s="214"/>
      <c r="BB562" s="214"/>
      <c r="BC562" s="214"/>
      <c r="BD562" s="214"/>
      <c r="BE562" s="214"/>
      <c r="BF562" s="214"/>
      <c r="BG562" s="214"/>
      <c r="BH562" s="214"/>
      <c r="BI562" s="214"/>
      <c r="BJ562" s="214"/>
      <c r="BK562" s="214"/>
      <c r="BL562" s="214"/>
      <c r="BM562" s="214"/>
      <c r="BN562" s="214"/>
      <c r="BO562" s="214"/>
      <c r="BP562" s="214"/>
      <c r="BQ562" s="214"/>
      <c r="BR562" s="214"/>
      <c r="BS562" s="214"/>
      <c r="BT562" s="214"/>
      <c r="BU562" s="214"/>
      <c r="BV562" s="214"/>
      <c r="BW562" s="214"/>
      <c r="BX562" s="214"/>
      <c r="BY562" s="214"/>
      <c r="BZ562" s="214"/>
      <c r="CA562" s="214"/>
      <c r="CB562" s="214"/>
      <c r="CC562" s="214"/>
      <c r="CD562" s="214"/>
      <c r="CE562" s="214"/>
      <c r="CF562" s="214"/>
      <c r="CG562" s="214"/>
      <c r="CH562" s="214"/>
      <c r="CI562" s="214"/>
      <c r="CJ562" s="214"/>
      <c r="CK562" s="214"/>
      <c r="CL562" s="214"/>
      <c r="CM562" s="214"/>
      <c r="CN562" s="214"/>
      <c r="CO562" s="214"/>
      <c r="CP562" s="214"/>
      <c r="CQ562" s="214"/>
      <c r="CR562" s="214"/>
      <c r="CS562" s="214"/>
      <c r="CT562" s="214"/>
      <c r="CU562" s="214"/>
      <c r="CV562" s="214"/>
      <c r="CW562" s="214"/>
      <c r="CX562" s="214"/>
      <c r="CY562" s="214"/>
      <c r="CZ562" s="214"/>
      <c r="DA562" s="214"/>
      <c r="DB562" s="214"/>
      <c r="DC562" s="214"/>
      <c r="DD562" s="214"/>
      <c r="DE562" s="214"/>
      <c r="DF562" s="214"/>
      <c r="DG562" s="214"/>
      <c r="DH562" s="214"/>
      <c r="DI562" s="214"/>
      <c r="DJ562" s="214"/>
      <c r="DK562" s="214"/>
      <c r="DL562" s="214"/>
      <c r="DM562" s="214"/>
      <c r="DN562" s="214"/>
      <c r="DO562" s="214"/>
      <c r="DP562" s="214"/>
      <c r="DQ562" s="214"/>
      <c r="DR562" s="214"/>
      <c r="DS562" s="214"/>
      <c r="DT562" s="214"/>
      <c r="DU562" s="214"/>
      <c r="DV562" s="214"/>
      <c r="DW562" s="214"/>
      <c r="DX562" s="214"/>
      <c r="DY562" s="214"/>
      <c r="DZ562" s="214"/>
      <c r="EA562" s="214"/>
      <c r="EB562" s="214"/>
      <c r="EC562" s="214"/>
      <c r="ED562" s="214"/>
      <c r="EE562" s="214"/>
      <c r="EF562" s="214"/>
      <c r="EG562" s="214"/>
      <c r="EH562" s="214"/>
      <c r="EI562" s="214"/>
      <c r="EJ562" s="214"/>
      <c r="EK562" s="214"/>
      <c r="EL562" s="214"/>
      <c r="EM562" s="214"/>
      <c r="EN562" s="214"/>
      <c r="EO562" s="214"/>
      <c r="EP562" s="214"/>
      <c r="EQ562" s="214"/>
      <c r="ER562" s="214"/>
      <c r="ES562" s="214"/>
      <c r="ET562" s="214"/>
      <c r="EU562" s="214"/>
      <c r="EV562" s="214"/>
      <c r="EW562" s="214"/>
      <c r="EX562" s="214"/>
      <c r="EY562" s="214"/>
      <c r="EZ562" s="214"/>
      <c r="FA562" s="214"/>
      <c r="FB562" s="214"/>
      <c r="FC562" s="214"/>
      <c r="FD562" s="214"/>
      <c r="FE562" s="214"/>
      <c r="FF562" s="214"/>
      <c r="FG562" s="214"/>
      <c r="FH562" s="214"/>
      <c r="FI562" s="214"/>
      <c r="FJ562" s="214"/>
      <c r="FK562" s="214"/>
      <c r="FL562" s="214"/>
      <c r="FM562" s="214"/>
    </row>
    <row r="563" spans="9:169" x14ac:dyDescent="0.25">
      <c r="I563" s="214"/>
      <c r="J563" s="214"/>
      <c r="K563" s="214"/>
      <c r="L563" s="214"/>
      <c r="M563" s="214"/>
      <c r="N563" s="214"/>
      <c r="O563" s="214"/>
      <c r="P563" s="214"/>
      <c r="Q563" s="214"/>
      <c r="R563" s="214"/>
      <c r="S563" s="214"/>
      <c r="T563" s="214"/>
      <c r="U563" s="214"/>
      <c r="V563" s="214"/>
      <c r="W563" s="214"/>
      <c r="X563" s="214"/>
      <c r="Y563" s="214"/>
      <c r="Z563" s="214"/>
      <c r="AA563" s="214"/>
      <c r="AB563" s="214"/>
      <c r="AC563" s="214"/>
      <c r="AD563" s="214"/>
      <c r="AE563" s="214"/>
      <c r="AF563" s="214"/>
      <c r="AG563" s="214"/>
      <c r="AH563" s="214"/>
      <c r="AI563" s="214"/>
      <c r="AJ563" s="214"/>
      <c r="AK563" s="214"/>
      <c r="AL563" s="214"/>
      <c r="AM563" s="214"/>
      <c r="AN563" s="214"/>
      <c r="AO563" s="214"/>
      <c r="AP563" s="214"/>
      <c r="AQ563" s="214"/>
      <c r="AR563" s="214"/>
      <c r="AS563" s="214"/>
      <c r="AT563" s="214"/>
      <c r="AU563" s="214"/>
      <c r="AV563" s="214"/>
      <c r="AW563" s="214"/>
      <c r="AX563" s="214"/>
      <c r="AY563" s="214"/>
      <c r="AZ563" s="214"/>
      <c r="BA563" s="214"/>
      <c r="BB563" s="214"/>
      <c r="BC563" s="214"/>
      <c r="BD563" s="214"/>
      <c r="BE563" s="214"/>
      <c r="BF563" s="214"/>
      <c r="BG563" s="214"/>
      <c r="BH563" s="214"/>
      <c r="BI563" s="214"/>
      <c r="BJ563" s="214"/>
      <c r="BK563" s="214"/>
      <c r="BL563" s="214"/>
      <c r="BM563" s="214"/>
      <c r="BN563" s="214"/>
      <c r="BO563" s="214"/>
      <c r="BP563" s="214"/>
      <c r="BQ563" s="214"/>
      <c r="BR563" s="214"/>
      <c r="BS563" s="214"/>
      <c r="BT563" s="214"/>
      <c r="BU563" s="214"/>
      <c r="BV563" s="214"/>
      <c r="BW563" s="214"/>
      <c r="BX563" s="214"/>
      <c r="BY563" s="214"/>
      <c r="BZ563" s="214"/>
      <c r="CA563" s="214"/>
      <c r="CB563" s="214"/>
      <c r="CC563" s="214"/>
      <c r="CD563" s="214"/>
      <c r="CE563" s="214"/>
      <c r="CF563" s="214"/>
      <c r="CG563" s="214"/>
      <c r="CH563" s="214"/>
      <c r="CI563" s="214"/>
      <c r="CJ563" s="214"/>
      <c r="CK563" s="214"/>
      <c r="CL563" s="214"/>
      <c r="CM563" s="214"/>
      <c r="CN563" s="214"/>
      <c r="CO563" s="214"/>
      <c r="CP563" s="214"/>
      <c r="CQ563" s="214"/>
      <c r="CR563" s="214"/>
      <c r="CS563" s="214"/>
      <c r="CT563" s="214"/>
      <c r="CU563" s="214"/>
      <c r="CV563" s="214"/>
      <c r="CW563" s="214"/>
      <c r="CX563" s="214"/>
      <c r="CY563" s="214"/>
      <c r="CZ563" s="214"/>
      <c r="DA563" s="214"/>
      <c r="DB563" s="214"/>
      <c r="DC563" s="214"/>
      <c r="DD563" s="214"/>
      <c r="DE563" s="214"/>
      <c r="DF563" s="214"/>
      <c r="DG563" s="214"/>
      <c r="DH563" s="214"/>
      <c r="DI563" s="214"/>
      <c r="DJ563" s="214"/>
      <c r="DK563" s="214"/>
      <c r="DL563" s="214"/>
      <c r="DM563" s="214"/>
      <c r="DN563" s="214"/>
      <c r="DO563" s="214"/>
      <c r="DP563" s="214"/>
      <c r="DQ563" s="214"/>
      <c r="DR563" s="214"/>
      <c r="DS563" s="214"/>
      <c r="DT563" s="214"/>
      <c r="DU563" s="214"/>
      <c r="DV563" s="214"/>
      <c r="DW563" s="214"/>
      <c r="DX563" s="214"/>
      <c r="DY563" s="214"/>
      <c r="DZ563" s="214"/>
      <c r="EA563" s="214"/>
      <c r="EB563" s="214"/>
      <c r="EC563" s="214"/>
      <c r="ED563" s="214"/>
      <c r="EE563" s="214"/>
      <c r="EF563" s="214"/>
      <c r="EG563" s="214"/>
      <c r="EH563" s="214"/>
      <c r="EI563" s="214"/>
      <c r="EJ563" s="214"/>
      <c r="EK563" s="214"/>
      <c r="EL563" s="214"/>
      <c r="EM563" s="214"/>
      <c r="EN563" s="214"/>
      <c r="EO563" s="214"/>
      <c r="EP563" s="214"/>
      <c r="EQ563" s="214"/>
      <c r="ER563" s="214"/>
      <c r="ES563" s="214"/>
      <c r="ET563" s="214"/>
      <c r="EU563" s="214"/>
      <c r="EV563" s="214"/>
      <c r="EW563" s="214"/>
      <c r="EX563" s="214"/>
      <c r="EY563" s="214"/>
      <c r="EZ563" s="214"/>
      <c r="FA563" s="214"/>
      <c r="FB563" s="214"/>
      <c r="FC563" s="214"/>
      <c r="FD563" s="214"/>
      <c r="FE563" s="214"/>
      <c r="FF563" s="214"/>
      <c r="FG563" s="214"/>
      <c r="FH563" s="214"/>
      <c r="FI563" s="214"/>
      <c r="FJ563" s="214"/>
      <c r="FK563" s="214"/>
      <c r="FL563" s="214"/>
      <c r="FM563" s="214"/>
    </row>
    <row r="564" spans="9:169" x14ac:dyDescent="0.25">
      <c r="I564" s="214"/>
      <c r="J564" s="214"/>
      <c r="K564" s="214"/>
      <c r="L564" s="214"/>
      <c r="M564" s="214"/>
      <c r="N564" s="214"/>
      <c r="O564" s="214"/>
      <c r="P564" s="214"/>
      <c r="Q564" s="214"/>
      <c r="R564" s="214"/>
      <c r="S564" s="214"/>
      <c r="T564" s="214"/>
      <c r="U564" s="214"/>
      <c r="V564" s="214"/>
      <c r="W564" s="214"/>
      <c r="X564" s="214"/>
      <c r="Y564" s="214"/>
      <c r="Z564" s="214"/>
      <c r="AA564" s="214"/>
      <c r="AB564" s="214"/>
      <c r="AC564" s="214"/>
      <c r="AD564" s="214"/>
      <c r="AE564" s="214"/>
      <c r="AF564" s="214"/>
      <c r="AG564" s="214"/>
      <c r="AH564" s="214"/>
      <c r="AI564" s="214"/>
      <c r="AJ564" s="214"/>
      <c r="AK564" s="214"/>
      <c r="AL564" s="214"/>
      <c r="AM564" s="214"/>
      <c r="AN564" s="214"/>
      <c r="AO564" s="214"/>
      <c r="AP564" s="214"/>
      <c r="AQ564" s="214"/>
      <c r="AR564" s="214"/>
      <c r="AS564" s="214"/>
      <c r="AT564" s="214"/>
      <c r="AU564" s="214"/>
      <c r="AV564" s="214"/>
      <c r="AW564" s="214"/>
      <c r="AX564" s="214"/>
      <c r="AY564" s="214"/>
      <c r="AZ564" s="214"/>
      <c r="BA564" s="214"/>
      <c r="BB564" s="214"/>
      <c r="BC564" s="214"/>
      <c r="BD564" s="214"/>
      <c r="BE564" s="214"/>
      <c r="BF564" s="214"/>
      <c r="BG564" s="214"/>
      <c r="BH564" s="214"/>
      <c r="BI564" s="214"/>
      <c r="BJ564" s="214"/>
      <c r="BK564" s="214"/>
      <c r="BL564" s="214"/>
      <c r="BM564" s="214"/>
      <c r="BN564" s="214"/>
      <c r="BO564" s="214"/>
      <c r="BP564" s="214"/>
      <c r="BQ564" s="214"/>
      <c r="BR564" s="214"/>
      <c r="BS564" s="214"/>
      <c r="BT564" s="214"/>
      <c r="BU564" s="214"/>
      <c r="BV564" s="214"/>
      <c r="BW564" s="214"/>
      <c r="BX564" s="214"/>
      <c r="BY564" s="214"/>
      <c r="BZ564" s="214"/>
      <c r="CA564" s="214"/>
      <c r="CB564" s="214"/>
      <c r="CC564" s="214"/>
      <c r="CD564" s="214"/>
      <c r="CE564" s="214"/>
      <c r="CF564" s="214"/>
      <c r="CG564" s="214"/>
      <c r="CH564" s="214"/>
      <c r="CI564" s="214"/>
      <c r="CJ564" s="214"/>
      <c r="CK564" s="214"/>
      <c r="CL564" s="214"/>
      <c r="CM564" s="214"/>
      <c r="CN564" s="214"/>
      <c r="CO564" s="214"/>
      <c r="CP564" s="214"/>
      <c r="CQ564" s="214"/>
      <c r="CR564" s="214"/>
      <c r="CS564" s="214"/>
      <c r="CT564" s="214"/>
      <c r="CU564" s="214"/>
      <c r="CV564" s="214"/>
      <c r="CW564" s="214"/>
      <c r="CX564" s="214"/>
      <c r="CY564" s="214"/>
      <c r="CZ564" s="214"/>
      <c r="DA564" s="214"/>
      <c r="DB564" s="214"/>
      <c r="DC564" s="214"/>
      <c r="DD564" s="214"/>
      <c r="DE564" s="214"/>
      <c r="DF564" s="214"/>
      <c r="DG564" s="214"/>
      <c r="DH564" s="214"/>
      <c r="DI564" s="214"/>
      <c r="DJ564" s="214"/>
      <c r="DK564" s="214"/>
      <c r="DL564" s="214"/>
      <c r="DM564" s="214"/>
      <c r="DN564" s="214"/>
      <c r="DO564" s="214"/>
      <c r="DP564" s="214"/>
      <c r="DQ564" s="214"/>
      <c r="DR564" s="214"/>
      <c r="DS564" s="214"/>
      <c r="DT564" s="214"/>
      <c r="DU564" s="214"/>
      <c r="DV564" s="214"/>
      <c r="DW564" s="214"/>
      <c r="DX564" s="214"/>
      <c r="DY564" s="214"/>
      <c r="DZ564" s="214"/>
      <c r="EA564" s="214"/>
      <c r="EB564" s="214"/>
      <c r="EC564" s="214"/>
      <c r="ED564" s="214"/>
      <c r="EE564" s="214"/>
      <c r="EF564" s="214"/>
      <c r="EG564" s="214"/>
      <c r="EH564" s="214"/>
      <c r="EI564" s="214"/>
      <c r="EJ564" s="214"/>
      <c r="EK564" s="214"/>
      <c r="EL564" s="214"/>
      <c r="EM564" s="214"/>
      <c r="EN564" s="214"/>
      <c r="EO564" s="214"/>
      <c r="EP564" s="214"/>
      <c r="EQ564" s="214"/>
      <c r="ER564" s="214"/>
      <c r="ES564" s="214"/>
      <c r="ET564" s="214"/>
      <c r="EU564" s="214"/>
      <c r="EV564" s="214"/>
      <c r="EW564" s="214"/>
      <c r="EX564" s="214"/>
      <c r="EY564" s="214"/>
      <c r="EZ564" s="214"/>
      <c r="FA564" s="214"/>
      <c r="FB564" s="214"/>
      <c r="FC564" s="214"/>
      <c r="FD564" s="214"/>
      <c r="FE564" s="214"/>
      <c r="FF564" s="214"/>
      <c r="FG564" s="214"/>
      <c r="FH564" s="214"/>
      <c r="FI564" s="214"/>
      <c r="FJ564" s="214"/>
      <c r="FK564" s="214"/>
      <c r="FL564" s="214"/>
      <c r="FM564" s="214"/>
    </row>
    <row r="565" spans="9:169" x14ac:dyDescent="0.25">
      <c r="I565" s="214"/>
      <c r="J565" s="214"/>
      <c r="K565" s="214"/>
      <c r="L565" s="214"/>
      <c r="M565" s="214"/>
      <c r="N565" s="214"/>
      <c r="O565" s="214"/>
      <c r="P565" s="214"/>
      <c r="Q565" s="214"/>
      <c r="R565" s="214"/>
      <c r="S565" s="214"/>
      <c r="T565" s="214"/>
      <c r="U565" s="214"/>
      <c r="V565" s="214"/>
      <c r="W565" s="214"/>
      <c r="X565" s="214"/>
      <c r="Y565" s="214"/>
      <c r="Z565" s="214"/>
      <c r="AA565" s="214"/>
      <c r="AB565" s="214"/>
      <c r="AC565" s="214"/>
      <c r="AD565" s="214"/>
      <c r="AE565" s="214"/>
      <c r="AF565" s="214"/>
      <c r="AG565" s="214"/>
      <c r="AH565" s="214"/>
      <c r="AI565" s="214"/>
      <c r="AJ565" s="214"/>
      <c r="AK565" s="214"/>
      <c r="AL565" s="214"/>
      <c r="AM565" s="214"/>
      <c r="AN565" s="214"/>
      <c r="AO565" s="214"/>
      <c r="AP565" s="214"/>
      <c r="AQ565" s="214"/>
      <c r="AR565" s="214"/>
      <c r="AS565" s="214"/>
      <c r="AT565" s="214"/>
      <c r="AU565" s="214"/>
      <c r="AV565" s="214"/>
      <c r="AW565" s="214"/>
      <c r="AX565" s="214"/>
      <c r="AY565" s="214"/>
      <c r="AZ565" s="214"/>
      <c r="BA565" s="214"/>
      <c r="BB565" s="214"/>
      <c r="BC565" s="214"/>
      <c r="BD565" s="214"/>
      <c r="BE565" s="214"/>
      <c r="BF565" s="214"/>
      <c r="BG565" s="214"/>
      <c r="BH565" s="214"/>
      <c r="BI565" s="214"/>
      <c r="BJ565" s="214"/>
      <c r="BK565" s="214"/>
      <c r="BL565" s="214"/>
      <c r="BM565" s="214"/>
      <c r="BN565" s="214"/>
      <c r="BO565" s="214"/>
      <c r="BP565" s="214"/>
      <c r="BQ565" s="214"/>
      <c r="BR565" s="214"/>
      <c r="BS565" s="214"/>
      <c r="BT565" s="214"/>
      <c r="BU565" s="214"/>
      <c r="BV565" s="214"/>
      <c r="BW565" s="214"/>
      <c r="BX565" s="214"/>
      <c r="BY565" s="214"/>
      <c r="BZ565" s="214"/>
      <c r="CA565" s="214"/>
      <c r="CB565" s="214"/>
      <c r="CC565" s="214"/>
      <c r="CD565" s="214"/>
      <c r="CE565" s="214"/>
      <c r="CF565" s="214"/>
      <c r="CG565" s="214"/>
      <c r="CH565" s="214"/>
      <c r="CI565" s="214"/>
      <c r="CJ565" s="214"/>
      <c r="CK565" s="214"/>
      <c r="CL565" s="214"/>
      <c r="CM565" s="214"/>
      <c r="CN565" s="214"/>
      <c r="CO565" s="214"/>
      <c r="CP565" s="214"/>
      <c r="CQ565" s="214"/>
      <c r="CR565" s="214"/>
      <c r="CS565" s="214"/>
      <c r="CT565" s="214"/>
      <c r="CU565" s="214"/>
      <c r="CV565" s="214"/>
      <c r="CW565" s="214"/>
      <c r="CX565" s="214"/>
      <c r="CY565" s="214"/>
      <c r="CZ565" s="214"/>
      <c r="DA565" s="214"/>
      <c r="DB565" s="214"/>
      <c r="DC565" s="214"/>
      <c r="DD565" s="214"/>
      <c r="DE565" s="214"/>
      <c r="DF565" s="214"/>
      <c r="DG565" s="214"/>
      <c r="DH565" s="214"/>
      <c r="DI565" s="214"/>
      <c r="DJ565" s="214"/>
      <c r="DK565" s="214"/>
      <c r="DL565" s="214"/>
      <c r="DM565" s="214"/>
      <c r="DN565" s="214"/>
      <c r="DO565" s="214"/>
      <c r="DP565" s="214"/>
      <c r="DQ565" s="214"/>
      <c r="DR565" s="214"/>
      <c r="DS565" s="214"/>
      <c r="DT565" s="214"/>
      <c r="DU565" s="214"/>
      <c r="DV565" s="214"/>
      <c r="DW565" s="214"/>
      <c r="DX565" s="214"/>
      <c r="DY565" s="214"/>
      <c r="DZ565" s="214"/>
      <c r="EA565" s="214"/>
      <c r="EB565" s="214"/>
      <c r="EC565" s="214"/>
      <c r="ED565" s="214"/>
      <c r="EE565" s="214"/>
      <c r="EF565" s="214"/>
      <c r="EG565" s="214"/>
      <c r="EH565" s="214"/>
      <c r="EI565" s="214"/>
      <c r="EJ565" s="214"/>
      <c r="EK565" s="214"/>
      <c r="EL565" s="214"/>
      <c r="EM565" s="214"/>
      <c r="EN565" s="214"/>
      <c r="EO565" s="214"/>
      <c r="EP565" s="214"/>
      <c r="EQ565" s="214"/>
      <c r="ER565" s="214"/>
      <c r="ES565" s="214"/>
      <c r="ET565" s="214"/>
      <c r="EU565" s="214"/>
      <c r="EV565" s="214"/>
      <c r="EW565" s="214"/>
      <c r="EX565" s="214"/>
      <c r="EY565" s="214"/>
      <c r="EZ565" s="214"/>
      <c r="FA565" s="214"/>
      <c r="FB565" s="214"/>
      <c r="FC565" s="214"/>
      <c r="FD565" s="214"/>
      <c r="FE565" s="214"/>
      <c r="FF565" s="214"/>
      <c r="FG565" s="214"/>
      <c r="FH565" s="214"/>
      <c r="FI565" s="214"/>
      <c r="FJ565" s="214"/>
      <c r="FK565" s="214"/>
      <c r="FL565" s="214"/>
      <c r="FM565" s="214"/>
    </row>
    <row r="566" spans="9:169" x14ac:dyDescent="0.25">
      <c r="I566" s="214"/>
      <c r="J566" s="214"/>
      <c r="K566" s="214"/>
      <c r="L566" s="214"/>
      <c r="M566" s="214"/>
      <c r="N566" s="214"/>
      <c r="O566" s="214"/>
      <c r="P566" s="214"/>
      <c r="Q566" s="214"/>
      <c r="R566" s="214"/>
      <c r="S566" s="214"/>
      <c r="T566" s="214"/>
      <c r="U566" s="214"/>
      <c r="V566" s="214"/>
      <c r="W566" s="214"/>
      <c r="X566" s="214"/>
      <c r="Y566" s="214"/>
      <c r="Z566" s="214"/>
      <c r="AA566" s="214"/>
      <c r="AB566" s="214"/>
      <c r="AC566" s="214"/>
      <c r="AD566" s="214"/>
      <c r="AE566" s="214"/>
      <c r="AF566" s="214"/>
      <c r="AG566" s="214"/>
      <c r="AH566" s="214"/>
      <c r="AI566" s="214"/>
      <c r="AJ566" s="214"/>
      <c r="AK566" s="214"/>
      <c r="AL566" s="214"/>
      <c r="AM566" s="214"/>
      <c r="AN566" s="214"/>
      <c r="AO566" s="214"/>
      <c r="AP566" s="214"/>
      <c r="AQ566" s="214"/>
      <c r="AR566" s="214"/>
      <c r="AS566" s="214"/>
      <c r="AT566" s="214"/>
      <c r="AU566" s="214"/>
      <c r="AV566" s="214"/>
      <c r="AW566" s="214"/>
      <c r="AX566" s="214"/>
      <c r="AY566" s="214"/>
      <c r="AZ566" s="214"/>
      <c r="BA566" s="214"/>
      <c r="BB566" s="214"/>
      <c r="BC566" s="214"/>
      <c r="BD566" s="214"/>
      <c r="BE566" s="214"/>
      <c r="BF566" s="214"/>
      <c r="BG566" s="214"/>
      <c r="BH566" s="214"/>
      <c r="BI566" s="214"/>
      <c r="BJ566" s="214"/>
      <c r="BK566" s="214"/>
      <c r="BL566" s="214"/>
      <c r="BM566" s="214"/>
      <c r="BN566" s="214"/>
      <c r="BO566" s="214"/>
      <c r="BP566" s="214"/>
      <c r="BQ566" s="214"/>
      <c r="BR566" s="214"/>
      <c r="BS566" s="214"/>
      <c r="BT566" s="214"/>
      <c r="BU566" s="214"/>
      <c r="BV566" s="214"/>
      <c r="BW566" s="214"/>
      <c r="BX566" s="214"/>
      <c r="BY566" s="214"/>
      <c r="BZ566" s="214"/>
      <c r="CA566" s="214"/>
      <c r="CB566" s="214"/>
      <c r="CC566" s="214"/>
      <c r="CD566" s="214"/>
      <c r="CE566" s="214"/>
      <c r="CF566" s="214"/>
      <c r="CG566" s="214"/>
      <c r="CH566" s="214"/>
      <c r="CI566" s="214"/>
      <c r="CJ566" s="214"/>
      <c r="CK566" s="214"/>
      <c r="CL566" s="214"/>
      <c r="CM566" s="214"/>
      <c r="CN566" s="214"/>
      <c r="CO566" s="214"/>
      <c r="CP566" s="214"/>
      <c r="CQ566" s="214"/>
      <c r="CR566" s="214"/>
      <c r="CS566" s="214"/>
      <c r="CT566" s="214"/>
      <c r="CU566" s="214"/>
      <c r="CV566" s="214"/>
      <c r="CW566" s="214"/>
      <c r="CX566" s="214"/>
      <c r="CY566" s="214"/>
      <c r="CZ566" s="214"/>
      <c r="DA566" s="214"/>
      <c r="DB566" s="214"/>
      <c r="DC566" s="214"/>
      <c r="DD566" s="214"/>
      <c r="DE566" s="214"/>
      <c r="DF566" s="214"/>
      <c r="DG566" s="214"/>
      <c r="DH566" s="214"/>
      <c r="DI566" s="214"/>
      <c r="DJ566" s="214"/>
      <c r="DK566" s="214"/>
      <c r="DL566" s="214"/>
      <c r="DM566" s="214"/>
      <c r="DN566" s="214"/>
      <c r="DO566" s="214"/>
      <c r="DP566" s="214"/>
      <c r="DQ566" s="214"/>
      <c r="DR566" s="214"/>
      <c r="DS566" s="214"/>
      <c r="DT566" s="214"/>
      <c r="DU566" s="214"/>
      <c r="DV566" s="214"/>
      <c r="DW566" s="214"/>
      <c r="DX566" s="214"/>
      <c r="DY566" s="214"/>
      <c r="DZ566" s="214"/>
      <c r="EA566" s="214"/>
      <c r="EB566" s="214"/>
      <c r="EC566" s="214"/>
      <c r="ED566" s="214"/>
      <c r="EE566" s="214"/>
      <c r="EF566" s="214"/>
      <c r="EG566" s="214"/>
      <c r="EH566" s="214"/>
      <c r="EI566" s="214"/>
      <c r="EJ566" s="214"/>
      <c r="EK566" s="214"/>
      <c r="EL566" s="214"/>
      <c r="EM566" s="214"/>
      <c r="EN566" s="214"/>
      <c r="EO566" s="214"/>
      <c r="EP566" s="214"/>
      <c r="EQ566" s="214"/>
      <c r="ER566" s="214"/>
      <c r="ES566" s="214"/>
      <c r="ET566" s="214"/>
      <c r="EU566" s="214"/>
      <c r="EV566" s="214"/>
      <c r="EW566" s="214"/>
      <c r="EX566" s="214"/>
      <c r="EY566" s="214"/>
      <c r="EZ566" s="214"/>
      <c r="FA566" s="214"/>
      <c r="FB566" s="214"/>
      <c r="FC566" s="214"/>
      <c r="FD566" s="214"/>
      <c r="FE566" s="214"/>
      <c r="FF566" s="214"/>
      <c r="FG566" s="214"/>
      <c r="FH566" s="214"/>
      <c r="FI566" s="214"/>
      <c r="FJ566" s="214"/>
      <c r="FK566" s="214"/>
      <c r="FL566" s="214"/>
      <c r="FM566" s="214"/>
    </row>
    <row r="567" spans="9:169" x14ac:dyDescent="0.25">
      <c r="I567" s="214"/>
      <c r="J567" s="214"/>
      <c r="K567" s="214"/>
      <c r="L567" s="214"/>
      <c r="M567" s="214"/>
      <c r="N567" s="214"/>
      <c r="O567" s="214"/>
      <c r="P567" s="214"/>
      <c r="Q567" s="214"/>
      <c r="R567" s="214"/>
      <c r="S567" s="214"/>
      <c r="T567" s="214"/>
      <c r="U567" s="214"/>
      <c r="V567" s="214"/>
      <c r="W567" s="214"/>
      <c r="X567" s="214"/>
      <c r="Y567" s="214"/>
      <c r="Z567" s="214"/>
      <c r="AA567" s="214"/>
      <c r="AB567" s="214"/>
      <c r="AC567" s="214"/>
      <c r="AD567" s="214"/>
      <c r="AE567" s="214"/>
      <c r="AF567" s="214"/>
      <c r="AG567" s="214"/>
      <c r="AH567" s="214"/>
      <c r="AI567" s="214"/>
      <c r="AJ567" s="214"/>
      <c r="AK567" s="214"/>
      <c r="AL567" s="214"/>
      <c r="AM567" s="214"/>
      <c r="AN567" s="214"/>
      <c r="AO567" s="214"/>
      <c r="AP567" s="214"/>
      <c r="AQ567" s="214"/>
      <c r="AR567" s="214"/>
      <c r="AS567" s="214"/>
      <c r="AT567" s="214"/>
      <c r="AU567" s="214"/>
      <c r="AV567" s="214"/>
      <c r="AW567" s="214"/>
      <c r="AX567" s="214"/>
      <c r="AY567" s="214"/>
      <c r="AZ567" s="214"/>
      <c r="BA567" s="214"/>
      <c r="BB567" s="214"/>
      <c r="BC567" s="214"/>
      <c r="BD567" s="214"/>
      <c r="BE567" s="214"/>
      <c r="BF567" s="214"/>
      <c r="BG567" s="214"/>
      <c r="BH567" s="214"/>
      <c r="BI567" s="214"/>
      <c r="BJ567" s="214"/>
      <c r="BK567" s="214"/>
      <c r="BL567" s="214"/>
      <c r="BM567" s="214"/>
      <c r="BN567" s="214"/>
      <c r="BO567" s="214"/>
      <c r="BP567" s="214"/>
      <c r="BQ567" s="214"/>
      <c r="BR567" s="214"/>
      <c r="BS567" s="214"/>
      <c r="BT567" s="214"/>
      <c r="BU567" s="214"/>
      <c r="BV567" s="214"/>
      <c r="BW567" s="214"/>
      <c r="BX567" s="214"/>
      <c r="BY567" s="214"/>
      <c r="BZ567" s="214"/>
      <c r="CA567" s="214"/>
      <c r="CB567" s="214"/>
      <c r="CC567" s="214"/>
      <c r="CD567" s="214"/>
      <c r="CE567" s="214"/>
      <c r="CF567" s="214"/>
      <c r="CG567" s="214"/>
      <c r="CH567" s="214"/>
      <c r="CI567" s="214"/>
      <c r="CJ567" s="214"/>
      <c r="CK567" s="214"/>
      <c r="CL567" s="214"/>
      <c r="CM567" s="214"/>
      <c r="CN567" s="214"/>
      <c r="CO567" s="214"/>
      <c r="CP567" s="214"/>
      <c r="CQ567" s="214"/>
      <c r="CR567" s="214"/>
      <c r="CS567" s="214"/>
      <c r="CT567" s="214"/>
      <c r="CU567" s="214"/>
      <c r="CV567" s="214"/>
      <c r="CW567" s="214"/>
      <c r="CX567" s="214"/>
      <c r="CY567" s="214"/>
      <c r="CZ567" s="214"/>
      <c r="DA567" s="214"/>
      <c r="DB567" s="214"/>
      <c r="DC567" s="214"/>
      <c r="DD567" s="214"/>
      <c r="DE567" s="214"/>
      <c r="DF567" s="214"/>
      <c r="DG567" s="214"/>
      <c r="DH567" s="214"/>
      <c r="DI567" s="214"/>
      <c r="DJ567" s="214"/>
      <c r="DK567" s="214"/>
      <c r="DL567" s="214"/>
      <c r="DM567" s="214"/>
      <c r="DN567" s="214"/>
      <c r="DO567" s="214"/>
      <c r="DP567" s="214"/>
      <c r="DQ567" s="214"/>
      <c r="DR567" s="214"/>
      <c r="DS567" s="214"/>
      <c r="DT567" s="214"/>
      <c r="DU567" s="214"/>
      <c r="DV567" s="214"/>
      <c r="DW567" s="214"/>
      <c r="DX567" s="214"/>
      <c r="DY567" s="214"/>
      <c r="DZ567" s="214"/>
      <c r="EA567" s="214"/>
      <c r="EB567" s="214"/>
      <c r="EC567" s="214"/>
      <c r="ED567" s="214"/>
      <c r="EE567" s="214"/>
      <c r="EF567" s="214"/>
      <c r="EG567" s="214"/>
      <c r="EH567" s="214"/>
      <c r="EI567" s="214"/>
      <c r="EJ567" s="214"/>
      <c r="EK567" s="214"/>
      <c r="EL567" s="214"/>
      <c r="EM567" s="214"/>
      <c r="EN567" s="214"/>
      <c r="EO567" s="214"/>
      <c r="EP567" s="214"/>
      <c r="EQ567" s="214"/>
      <c r="ER567" s="214"/>
      <c r="ES567" s="214"/>
      <c r="ET567" s="214"/>
      <c r="EU567" s="214"/>
      <c r="EV567" s="214"/>
      <c r="EW567" s="214"/>
      <c r="EX567" s="214"/>
      <c r="EY567" s="214"/>
      <c r="EZ567" s="214"/>
      <c r="FA567" s="214"/>
      <c r="FB567" s="214"/>
      <c r="FC567" s="214"/>
      <c r="FD567" s="214"/>
      <c r="FE567" s="214"/>
      <c r="FF567" s="214"/>
      <c r="FG567" s="214"/>
      <c r="FH567" s="214"/>
      <c r="FI567" s="214"/>
      <c r="FJ567" s="214"/>
      <c r="FK567" s="214"/>
      <c r="FL567" s="214"/>
      <c r="FM567" s="214"/>
    </row>
    <row r="568" spans="9:169" x14ac:dyDescent="0.25">
      <c r="I568" s="214"/>
      <c r="J568" s="214"/>
      <c r="K568" s="214"/>
      <c r="L568" s="214"/>
      <c r="M568" s="214"/>
      <c r="N568" s="214"/>
      <c r="O568" s="214"/>
      <c r="P568" s="214"/>
      <c r="Q568" s="214"/>
      <c r="R568" s="214"/>
      <c r="S568" s="214"/>
      <c r="T568" s="214"/>
      <c r="U568" s="214"/>
      <c r="V568" s="214"/>
      <c r="W568" s="214"/>
      <c r="X568" s="214"/>
      <c r="Y568" s="214"/>
      <c r="Z568" s="214"/>
      <c r="AA568" s="214"/>
      <c r="AB568" s="214"/>
      <c r="AC568" s="214"/>
      <c r="AD568" s="214"/>
      <c r="AE568" s="214"/>
      <c r="AF568" s="214"/>
      <c r="AG568" s="214"/>
      <c r="AH568" s="214"/>
      <c r="AI568" s="214"/>
      <c r="AJ568" s="214"/>
      <c r="AK568" s="214"/>
      <c r="AL568" s="214"/>
      <c r="AM568" s="214"/>
      <c r="AN568" s="214"/>
      <c r="AO568" s="214"/>
      <c r="AP568" s="214"/>
      <c r="AQ568" s="214"/>
      <c r="AR568" s="214"/>
      <c r="AS568" s="214"/>
      <c r="AT568" s="214"/>
      <c r="AU568" s="214"/>
      <c r="AV568" s="214"/>
      <c r="AW568" s="214"/>
      <c r="AX568" s="214"/>
      <c r="AY568" s="214"/>
      <c r="AZ568" s="214"/>
      <c r="BA568" s="214"/>
      <c r="BB568" s="214"/>
      <c r="BC568" s="214"/>
      <c r="BD568" s="214"/>
      <c r="BE568" s="214"/>
      <c r="BF568" s="214"/>
      <c r="BG568" s="214"/>
      <c r="BH568" s="214"/>
      <c r="BI568" s="214"/>
      <c r="BJ568" s="214"/>
      <c r="BK568" s="214"/>
      <c r="BL568" s="214"/>
      <c r="BM568" s="214"/>
      <c r="BN568" s="214"/>
      <c r="BO568" s="214"/>
      <c r="BP568" s="214"/>
      <c r="BQ568" s="214"/>
      <c r="BR568" s="214"/>
      <c r="BS568" s="214"/>
      <c r="BT568" s="214"/>
      <c r="BU568" s="214"/>
      <c r="BV568" s="214"/>
      <c r="BW568" s="214"/>
      <c r="BX568" s="214"/>
      <c r="BY568" s="214"/>
      <c r="BZ568" s="214"/>
      <c r="CA568" s="214"/>
      <c r="CB568" s="214"/>
      <c r="CC568" s="214"/>
      <c r="CD568" s="214"/>
      <c r="CE568" s="214"/>
      <c r="CF568" s="214"/>
      <c r="CG568" s="214"/>
      <c r="CH568" s="214"/>
      <c r="CI568" s="214"/>
      <c r="CJ568" s="214"/>
      <c r="CK568" s="214"/>
      <c r="CL568" s="214"/>
      <c r="CM568" s="214"/>
      <c r="CN568" s="214"/>
      <c r="CO568" s="214"/>
      <c r="CP568" s="214"/>
      <c r="CQ568" s="214"/>
      <c r="CR568" s="214"/>
      <c r="CS568" s="214"/>
      <c r="CT568" s="214"/>
      <c r="CU568" s="214"/>
      <c r="CV568" s="214"/>
      <c r="CW568" s="214"/>
      <c r="CX568" s="214"/>
      <c r="CY568" s="214"/>
      <c r="CZ568" s="214"/>
      <c r="DA568" s="214"/>
      <c r="DB568" s="214"/>
      <c r="DC568" s="214"/>
      <c r="DD568" s="214"/>
      <c r="DE568" s="214"/>
      <c r="DF568" s="214"/>
      <c r="DG568" s="214"/>
      <c r="DH568" s="214"/>
      <c r="DI568" s="214"/>
      <c r="DJ568" s="214"/>
      <c r="DK568" s="214"/>
      <c r="DL568" s="214"/>
      <c r="DM568" s="214"/>
      <c r="DN568" s="214"/>
      <c r="DO568" s="214"/>
      <c r="DP568" s="214"/>
      <c r="DQ568" s="214"/>
      <c r="DR568" s="214"/>
      <c r="DS568" s="214"/>
      <c r="DT568" s="214"/>
      <c r="DU568" s="214"/>
      <c r="DV568" s="214"/>
      <c r="DW568" s="214"/>
      <c r="DX568" s="214"/>
      <c r="DY568" s="214"/>
      <c r="DZ568" s="214"/>
      <c r="EA568" s="214"/>
      <c r="EB568" s="214"/>
      <c r="EC568" s="214"/>
      <c r="ED568" s="214"/>
      <c r="EE568" s="214"/>
      <c r="EF568" s="214"/>
      <c r="EG568" s="214"/>
      <c r="EH568" s="214"/>
      <c r="EI568" s="214"/>
      <c r="EJ568" s="214"/>
      <c r="EK568" s="214"/>
      <c r="EL568" s="214"/>
      <c r="EM568" s="214"/>
      <c r="EN568" s="214"/>
      <c r="EO568" s="214"/>
      <c r="EP568" s="214"/>
      <c r="EQ568" s="214"/>
      <c r="ER568" s="214"/>
      <c r="ES568" s="214"/>
      <c r="ET568" s="214"/>
      <c r="EU568" s="214"/>
      <c r="EV568" s="214"/>
      <c r="EW568" s="214"/>
      <c r="EX568" s="214"/>
      <c r="EY568" s="214"/>
      <c r="EZ568" s="214"/>
      <c r="FA568" s="214"/>
      <c r="FB568" s="214"/>
      <c r="FC568" s="214"/>
      <c r="FD568" s="214"/>
      <c r="FE568" s="214"/>
      <c r="FF568" s="214"/>
      <c r="FG568" s="214"/>
      <c r="FH568" s="214"/>
      <c r="FI568" s="214"/>
      <c r="FJ568" s="214"/>
      <c r="FK568" s="214"/>
      <c r="FL568" s="214"/>
      <c r="FM568" s="214"/>
    </row>
    <row r="569" spans="9:169" x14ac:dyDescent="0.25">
      <c r="I569" s="214"/>
      <c r="J569" s="214"/>
      <c r="K569" s="214"/>
      <c r="L569" s="214"/>
      <c r="M569" s="214"/>
      <c r="N569" s="214"/>
      <c r="O569" s="214"/>
      <c r="P569" s="214"/>
      <c r="Q569" s="214"/>
      <c r="R569" s="214"/>
      <c r="S569" s="214"/>
      <c r="T569" s="214"/>
      <c r="U569" s="214"/>
      <c r="V569" s="214"/>
      <c r="W569" s="214"/>
      <c r="X569" s="214"/>
      <c r="Y569" s="214"/>
      <c r="Z569" s="214"/>
      <c r="AA569" s="214"/>
      <c r="AB569" s="214"/>
      <c r="AC569" s="214"/>
      <c r="AD569" s="214"/>
      <c r="AE569" s="214"/>
      <c r="AF569" s="214"/>
      <c r="AG569" s="214"/>
      <c r="AH569" s="214"/>
      <c r="AI569" s="214"/>
      <c r="AJ569" s="214"/>
      <c r="AK569" s="214"/>
      <c r="AL569" s="214"/>
      <c r="AM569" s="214"/>
      <c r="AN569" s="214"/>
      <c r="AO569" s="214"/>
      <c r="AP569" s="214"/>
      <c r="AQ569" s="214"/>
      <c r="AR569" s="214"/>
      <c r="AS569" s="214"/>
      <c r="AT569" s="214"/>
      <c r="AU569" s="214"/>
      <c r="AV569" s="214"/>
      <c r="AW569" s="214"/>
      <c r="AX569" s="214"/>
      <c r="AY569" s="214"/>
      <c r="AZ569" s="214"/>
      <c r="BA569" s="214"/>
      <c r="BB569" s="214"/>
      <c r="BC569" s="214"/>
      <c r="BD569" s="214"/>
      <c r="BE569" s="214"/>
      <c r="BF569" s="214"/>
      <c r="BG569" s="214"/>
      <c r="BH569" s="214"/>
      <c r="BI569" s="214"/>
      <c r="BJ569" s="214"/>
      <c r="BK569" s="214"/>
      <c r="BL569" s="214"/>
      <c r="BM569" s="214"/>
      <c r="BN569" s="214"/>
      <c r="BO569" s="214"/>
      <c r="BP569" s="214"/>
      <c r="BQ569" s="214"/>
      <c r="BR569" s="214"/>
      <c r="BS569" s="214"/>
      <c r="BT569" s="214"/>
      <c r="BU569" s="214"/>
      <c r="BV569" s="214"/>
      <c r="BW569" s="214"/>
      <c r="BX569" s="214"/>
      <c r="BY569" s="214"/>
      <c r="BZ569" s="214"/>
      <c r="CA569" s="214"/>
      <c r="CB569" s="214"/>
      <c r="CC569" s="214"/>
      <c r="CD569" s="214"/>
      <c r="CE569" s="214"/>
      <c r="CF569" s="214"/>
      <c r="CG569" s="214"/>
      <c r="CH569" s="214"/>
      <c r="CI569" s="214"/>
      <c r="CJ569" s="214"/>
      <c r="CK569" s="214"/>
      <c r="CL569" s="214"/>
      <c r="CM569" s="214"/>
      <c r="CN569" s="214"/>
      <c r="CO569" s="214"/>
      <c r="CP569" s="214"/>
      <c r="CQ569" s="214"/>
      <c r="CR569" s="214"/>
      <c r="CS569" s="214"/>
      <c r="CT569" s="214"/>
      <c r="CU569" s="214"/>
      <c r="CV569" s="214"/>
      <c r="CW569" s="214"/>
      <c r="CX569" s="214"/>
      <c r="CY569" s="214"/>
      <c r="CZ569" s="214"/>
      <c r="DA569" s="214"/>
      <c r="DB569" s="214"/>
      <c r="DC569" s="214"/>
      <c r="DD569" s="214"/>
      <c r="DE569" s="214"/>
      <c r="DF569" s="214"/>
      <c r="DG569" s="214"/>
      <c r="DH569" s="214"/>
      <c r="DI569" s="214"/>
      <c r="DJ569" s="214"/>
      <c r="DK569" s="214"/>
      <c r="DL569" s="214"/>
      <c r="DM569" s="214"/>
      <c r="DN569" s="214"/>
      <c r="DO569" s="214"/>
      <c r="DP569" s="214"/>
      <c r="DQ569" s="214"/>
      <c r="DR569" s="214"/>
      <c r="DS569" s="214"/>
      <c r="DT569" s="214"/>
      <c r="DU569" s="214"/>
      <c r="DV569" s="214"/>
      <c r="DW569" s="214"/>
      <c r="DX569" s="214"/>
      <c r="DY569" s="214"/>
      <c r="DZ569" s="214"/>
      <c r="EA569" s="214"/>
      <c r="EB569" s="214"/>
      <c r="EC569" s="214"/>
      <c r="ED569" s="214"/>
      <c r="EE569" s="214"/>
      <c r="EF569" s="214"/>
      <c r="EG569" s="214"/>
      <c r="EH569" s="214"/>
      <c r="EI569" s="214"/>
      <c r="EJ569" s="214"/>
      <c r="EK569" s="214"/>
      <c r="EL569" s="214"/>
      <c r="EM569" s="214"/>
      <c r="EN569" s="214"/>
      <c r="EO569" s="214"/>
      <c r="EP569" s="214"/>
      <c r="EQ569" s="214"/>
      <c r="ER569" s="214"/>
      <c r="ES569" s="214"/>
      <c r="ET569" s="214"/>
      <c r="EU569" s="214"/>
      <c r="EV569" s="214"/>
      <c r="EW569" s="214"/>
      <c r="EX569" s="214"/>
      <c r="EY569" s="214"/>
      <c r="EZ569" s="214"/>
      <c r="FA569" s="214"/>
      <c r="FB569" s="214"/>
      <c r="FC569" s="214"/>
      <c r="FD569" s="214"/>
      <c r="FE569" s="214"/>
      <c r="FF569" s="214"/>
      <c r="FG569" s="214"/>
      <c r="FH569" s="214"/>
      <c r="FI569" s="214"/>
      <c r="FJ569" s="214"/>
      <c r="FK569" s="214"/>
      <c r="FL569" s="214"/>
      <c r="FM569" s="214"/>
    </row>
    <row r="570" spans="9:169" x14ac:dyDescent="0.25">
      <c r="I570" s="214"/>
      <c r="J570" s="214"/>
      <c r="K570" s="214"/>
      <c r="L570" s="214"/>
      <c r="M570" s="214"/>
      <c r="N570" s="214"/>
      <c r="O570" s="214"/>
      <c r="P570" s="214"/>
      <c r="Q570" s="214"/>
      <c r="R570" s="214"/>
      <c r="S570" s="214"/>
      <c r="T570" s="214"/>
      <c r="U570" s="214"/>
      <c r="V570" s="214"/>
      <c r="W570" s="214"/>
      <c r="X570" s="214"/>
      <c r="Y570" s="214"/>
      <c r="Z570" s="214"/>
      <c r="AA570" s="214"/>
      <c r="AB570" s="214"/>
      <c r="AC570" s="214"/>
      <c r="AD570" s="214"/>
      <c r="AE570" s="214"/>
      <c r="AF570" s="214"/>
      <c r="AG570" s="214"/>
      <c r="AH570" s="214"/>
      <c r="AI570" s="214"/>
      <c r="AJ570" s="214"/>
      <c r="AK570" s="214"/>
      <c r="AL570" s="214"/>
      <c r="AM570" s="214"/>
      <c r="AN570" s="214"/>
      <c r="AO570" s="214"/>
      <c r="AP570" s="214"/>
      <c r="AQ570" s="214"/>
      <c r="AR570" s="214"/>
      <c r="AS570" s="214"/>
      <c r="AT570" s="214"/>
      <c r="AU570" s="214"/>
      <c r="AV570" s="214"/>
      <c r="AW570" s="214"/>
      <c r="AX570" s="214"/>
      <c r="AY570" s="214"/>
      <c r="AZ570" s="214"/>
      <c r="BA570" s="214"/>
      <c r="BB570" s="214"/>
      <c r="BC570" s="214"/>
      <c r="BD570" s="214"/>
      <c r="BE570" s="214"/>
      <c r="BF570" s="214"/>
      <c r="BG570" s="214"/>
      <c r="BH570" s="214"/>
      <c r="BI570" s="214"/>
      <c r="BJ570" s="214"/>
      <c r="BK570" s="214"/>
      <c r="BL570" s="214"/>
      <c r="BM570" s="214"/>
      <c r="BN570" s="214"/>
      <c r="BO570" s="214"/>
      <c r="BP570" s="214"/>
      <c r="BQ570" s="214"/>
      <c r="BR570" s="214"/>
      <c r="BS570" s="214"/>
      <c r="BT570" s="214"/>
      <c r="BU570" s="214"/>
      <c r="BV570" s="214"/>
      <c r="BW570" s="214"/>
      <c r="BX570" s="214"/>
      <c r="BY570" s="214"/>
      <c r="BZ570" s="214"/>
      <c r="CA570" s="214"/>
      <c r="CB570" s="214"/>
      <c r="CC570" s="214"/>
      <c r="CD570" s="214"/>
      <c r="CE570" s="214"/>
      <c r="CF570" s="214"/>
      <c r="CG570" s="214"/>
      <c r="CH570" s="214"/>
      <c r="CI570" s="214"/>
      <c r="CJ570" s="214"/>
      <c r="CK570" s="214"/>
      <c r="CL570" s="214"/>
      <c r="CM570" s="214"/>
      <c r="CN570" s="214"/>
      <c r="CO570" s="214"/>
      <c r="CP570" s="214"/>
      <c r="CQ570" s="214"/>
      <c r="CR570" s="214"/>
      <c r="CS570" s="214"/>
      <c r="CT570" s="214"/>
      <c r="CU570" s="214"/>
      <c r="CV570" s="214"/>
      <c r="CW570" s="214"/>
      <c r="CX570" s="214"/>
      <c r="CY570" s="214"/>
      <c r="CZ570" s="214"/>
      <c r="DA570" s="214"/>
      <c r="DB570" s="214"/>
      <c r="DC570" s="214"/>
      <c r="DD570" s="214"/>
      <c r="DE570" s="214"/>
      <c r="DF570" s="214"/>
      <c r="DG570" s="214"/>
      <c r="DH570" s="214"/>
      <c r="DI570" s="214"/>
      <c r="DJ570" s="214"/>
      <c r="DK570" s="214"/>
      <c r="DL570" s="214"/>
      <c r="DM570" s="214"/>
      <c r="DN570" s="214"/>
      <c r="DO570" s="214"/>
      <c r="DP570" s="214"/>
      <c r="DQ570" s="214"/>
      <c r="DR570" s="214"/>
      <c r="DS570" s="214"/>
      <c r="DT570" s="214"/>
      <c r="DU570" s="214"/>
      <c r="DV570" s="214"/>
      <c r="DW570" s="214"/>
      <c r="DX570" s="214"/>
      <c r="DY570" s="214"/>
      <c r="DZ570" s="214"/>
      <c r="EA570" s="214"/>
      <c r="EB570" s="214"/>
      <c r="EC570" s="214"/>
      <c r="ED570" s="214"/>
      <c r="EE570" s="214"/>
      <c r="EF570" s="214"/>
      <c r="EG570" s="214"/>
      <c r="EH570" s="214"/>
      <c r="EI570" s="214"/>
      <c r="EJ570" s="214"/>
      <c r="EK570" s="214"/>
      <c r="EL570" s="214"/>
      <c r="EM570" s="214"/>
      <c r="EN570" s="214"/>
      <c r="EO570" s="214"/>
      <c r="EP570" s="214"/>
      <c r="EQ570" s="214"/>
      <c r="ER570" s="214"/>
      <c r="ES570" s="214"/>
      <c r="ET570" s="214"/>
      <c r="EU570" s="214"/>
      <c r="EV570" s="214"/>
      <c r="EW570" s="214"/>
      <c r="EX570" s="214"/>
      <c r="EY570" s="214"/>
      <c r="EZ570" s="214"/>
      <c r="FA570" s="214"/>
      <c r="FB570" s="214"/>
      <c r="FC570" s="214"/>
      <c r="FD570" s="214"/>
      <c r="FE570" s="214"/>
      <c r="FF570" s="214"/>
      <c r="FG570" s="214"/>
      <c r="FH570" s="214"/>
      <c r="FI570" s="214"/>
      <c r="FJ570" s="214"/>
      <c r="FK570" s="214"/>
      <c r="FL570" s="214"/>
      <c r="FM570" s="214"/>
    </row>
    <row r="571" spans="9:169" x14ac:dyDescent="0.25">
      <c r="I571" s="214"/>
      <c r="J571" s="214"/>
      <c r="K571" s="214"/>
      <c r="L571" s="214"/>
      <c r="M571" s="214"/>
      <c r="N571" s="214"/>
      <c r="O571" s="214"/>
      <c r="P571" s="214"/>
      <c r="Q571" s="214"/>
      <c r="R571" s="214"/>
      <c r="S571" s="214"/>
      <c r="T571" s="214"/>
      <c r="U571" s="214"/>
      <c r="V571" s="214"/>
      <c r="W571" s="214"/>
      <c r="X571" s="214"/>
      <c r="Y571" s="214"/>
      <c r="Z571" s="214"/>
      <c r="AA571" s="214"/>
      <c r="AB571" s="214"/>
      <c r="AC571" s="214"/>
      <c r="AD571" s="214"/>
      <c r="AE571" s="214"/>
      <c r="AF571" s="214"/>
      <c r="AG571" s="214"/>
      <c r="AH571" s="214"/>
      <c r="AI571" s="214"/>
      <c r="AJ571" s="214"/>
      <c r="AK571" s="214"/>
      <c r="AL571" s="214"/>
      <c r="AM571" s="214"/>
      <c r="AN571" s="214"/>
      <c r="AO571" s="214"/>
      <c r="AP571" s="214"/>
      <c r="AQ571" s="214"/>
      <c r="AR571" s="214"/>
      <c r="AS571" s="214"/>
      <c r="AT571" s="214"/>
      <c r="AU571" s="214"/>
      <c r="AV571" s="214"/>
      <c r="AW571" s="214"/>
      <c r="AX571" s="214"/>
      <c r="AY571" s="214"/>
      <c r="AZ571" s="214"/>
      <c r="BA571" s="214"/>
      <c r="BB571" s="214"/>
      <c r="BC571" s="214"/>
      <c r="BD571" s="214"/>
      <c r="BE571" s="214"/>
      <c r="BF571" s="214"/>
      <c r="BG571" s="214"/>
      <c r="BH571" s="214"/>
      <c r="BI571" s="214"/>
      <c r="BJ571" s="214"/>
      <c r="BK571" s="214"/>
      <c r="BL571" s="214"/>
      <c r="BM571" s="214"/>
      <c r="BN571" s="214"/>
      <c r="BO571" s="214"/>
      <c r="BP571" s="214"/>
      <c r="BQ571" s="214"/>
      <c r="BR571" s="214"/>
      <c r="BS571" s="214"/>
      <c r="BT571" s="214"/>
      <c r="BU571" s="214"/>
      <c r="BV571" s="214"/>
      <c r="BW571" s="214"/>
      <c r="BX571" s="214"/>
      <c r="BY571" s="214"/>
      <c r="BZ571" s="214"/>
      <c r="CA571" s="214"/>
      <c r="CB571" s="214"/>
      <c r="CC571" s="214"/>
      <c r="CD571" s="214"/>
      <c r="CE571" s="214"/>
      <c r="CF571" s="214"/>
      <c r="CG571" s="214"/>
      <c r="CH571" s="214"/>
      <c r="CI571" s="214"/>
      <c r="CJ571" s="214"/>
      <c r="CK571" s="214"/>
      <c r="CL571" s="214"/>
      <c r="CM571" s="214"/>
      <c r="CN571" s="214"/>
      <c r="CO571" s="214"/>
      <c r="CP571" s="214"/>
      <c r="CQ571" s="214"/>
      <c r="CR571" s="214"/>
      <c r="CS571" s="214"/>
      <c r="CT571" s="214"/>
      <c r="CU571" s="214"/>
      <c r="CV571" s="214"/>
      <c r="CW571" s="214"/>
      <c r="CX571" s="214"/>
      <c r="CY571" s="214"/>
      <c r="CZ571" s="214"/>
      <c r="DA571" s="214"/>
      <c r="DB571" s="214"/>
      <c r="DC571" s="214"/>
      <c r="DD571" s="214"/>
      <c r="DE571" s="214"/>
      <c r="DF571" s="214"/>
      <c r="DG571" s="214"/>
      <c r="DH571" s="214"/>
      <c r="DI571" s="214"/>
      <c r="DJ571" s="214"/>
      <c r="DK571" s="214"/>
      <c r="DL571" s="214"/>
      <c r="DM571" s="214"/>
      <c r="DN571" s="214"/>
      <c r="DO571" s="214"/>
      <c r="DP571" s="214"/>
      <c r="DQ571" s="214"/>
      <c r="DR571" s="214"/>
      <c r="DS571" s="214"/>
      <c r="DT571" s="214"/>
      <c r="DU571" s="214"/>
      <c r="DV571" s="214"/>
      <c r="DW571" s="214"/>
      <c r="DX571" s="214"/>
      <c r="DY571" s="214"/>
      <c r="DZ571" s="214"/>
      <c r="EA571" s="214"/>
      <c r="EB571" s="214"/>
      <c r="EC571" s="214"/>
      <c r="ED571" s="214"/>
      <c r="EE571" s="214"/>
      <c r="EF571" s="214"/>
      <c r="EG571" s="214"/>
      <c r="EH571" s="214"/>
      <c r="EI571" s="214"/>
      <c r="EJ571" s="214"/>
      <c r="EK571" s="214"/>
      <c r="EL571" s="214"/>
      <c r="EM571" s="214"/>
      <c r="EN571" s="214"/>
      <c r="EO571" s="214"/>
      <c r="EP571" s="214"/>
      <c r="EQ571" s="214"/>
      <c r="ER571" s="214"/>
      <c r="ES571" s="214"/>
      <c r="ET571" s="214"/>
      <c r="EU571" s="214"/>
      <c r="EV571" s="214"/>
      <c r="EW571" s="214"/>
      <c r="EX571" s="214"/>
      <c r="EY571" s="214"/>
      <c r="EZ571" s="214"/>
      <c r="FA571" s="214"/>
      <c r="FB571" s="214"/>
      <c r="FC571" s="214"/>
      <c r="FD571" s="214"/>
      <c r="FE571" s="214"/>
      <c r="FF571" s="214"/>
      <c r="FG571" s="214"/>
      <c r="FH571" s="214"/>
      <c r="FI571" s="214"/>
      <c r="FJ571" s="214"/>
      <c r="FK571" s="214"/>
      <c r="FL571" s="214"/>
      <c r="FM571" s="214"/>
    </row>
    <row r="572" spans="9:169" x14ac:dyDescent="0.25">
      <c r="I572" s="214"/>
      <c r="J572" s="214"/>
      <c r="K572" s="214"/>
      <c r="L572" s="214"/>
      <c r="M572" s="214"/>
      <c r="N572" s="214"/>
      <c r="O572" s="214"/>
      <c r="P572" s="214"/>
      <c r="Q572" s="214"/>
      <c r="R572" s="214"/>
      <c r="S572" s="214"/>
      <c r="T572" s="214"/>
      <c r="U572" s="214"/>
      <c r="V572" s="214"/>
      <c r="W572" s="214"/>
      <c r="X572" s="214"/>
      <c r="Y572" s="214"/>
      <c r="Z572" s="214"/>
      <c r="AA572" s="214"/>
      <c r="AB572" s="214"/>
      <c r="AC572" s="214"/>
      <c r="AD572" s="214"/>
      <c r="AE572" s="214"/>
      <c r="AF572" s="214"/>
      <c r="AG572" s="214"/>
      <c r="AH572" s="214"/>
      <c r="AI572" s="214"/>
      <c r="AJ572" s="214"/>
      <c r="AK572" s="214"/>
      <c r="AL572" s="214"/>
      <c r="AM572" s="214"/>
      <c r="AN572" s="214"/>
      <c r="AO572" s="214"/>
      <c r="AP572" s="214"/>
      <c r="AQ572" s="214"/>
      <c r="AR572" s="214"/>
      <c r="AS572" s="214"/>
      <c r="AT572" s="214"/>
      <c r="AU572" s="214"/>
      <c r="AV572" s="214"/>
      <c r="AW572" s="214"/>
      <c r="AX572" s="214"/>
      <c r="AY572" s="214"/>
      <c r="AZ572" s="214"/>
      <c r="BA572" s="214"/>
      <c r="BB572" s="214"/>
      <c r="BC572" s="214"/>
      <c r="BD572" s="214"/>
      <c r="BE572" s="214"/>
      <c r="BF572" s="214"/>
      <c r="BG572" s="214"/>
      <c r="BH572" s="214"/>
      <c r="BI572" s="214"/>
      <c r="BJ572" s="214"/>
      <c r="BK572" s="214"/>
      <c r="BL572" s="214"/>
      <c r="BM572" s="214"/>
      <c r="BN572" s="214"/>
      <c r="BO572" s="214"/>
      <c r="BP572" s="214"/>
      <c r="BQ572" s="214"/>
      <c r="BR572" s="214"/>
      <c r="BS572" s="214"/>
      <c r="BT572" s="214"/>
      <c r="BU572" s="214"/>
      <c r="BV572" s="214"/>
      <c r="BW572" s="214"/>
      <c r="BX572" s="214"/>
      <c r="BY572" s="214"/>
      <c r="BZ572" s="214"/>
      <c r="CA572" s="214"/>
      <c r="CB572" s="214"/>
      <c r="CC572" s="214"/>
      <c r="CD572" s="214"/>
      <c r="CE572" s="214"/>
      <c r="CF572" s="214"/>
      <c r="CG572" s="214"/>
      <c r="CH572" s="214"/>
      <c r="CI572" s="214"/>
      <c r="CJ572" s="214"/>
      <c r="CK572" s="214"/>
      <c r="CL572" s="214"/>
      <c r="CM572" s="214"/>
      <c r="CN572" s="214"/>
      <c r="CO572" s="214"/>
      <c r="CP572" s="214"/>
      <c r="CQ572" s="214"/>
      <c r="CR572" s="214"/>
      <c r="CS572" s="214"/>
      <c r="CT572" s="214"/>
      <c r="CU572" s="214"/>
      <c r="CV572" s="214"/>
      <c r="CW572" s="214"/>
      <c r="CX572" s="214"/>
      <c r="CY572" s="214"/>
      <c r="CZ572" s="214"/>
      <c r="DA572" s="214"/>
      <c r="DB572" s="214"/>
      <c r="DC572" s="214"/>
      <c r="DD572" s="214"/>
      <c r="DE572" s="214"/>
      <c r="DF572" s="214"/>
      <c r="DG572" s="214"/>
      <c r="DH572" s="214"/>
      <c r="DI572" s="214"/>
      <c r="DJ572" s="214"/>
      <c r="DK572" s="214"/>
      <c r="DL572" s="214"/>
      <c r="DM572" s="214"/>
      <c r="DN572" s="214"/>
      <c r="DO572" s="214"/>
      <c r="DP572" s="214"/>
      <c r="DQ572" s="214"/>
      <c r="DR572" s="214"/>
      <c r="DS572" s="214"/>
      <c r="DT572" s="214"/>
      <c r="DU572" s="214"/>
      <c r="DV572" s="214"/>
      <c r="DW572" s="214"/>
      <c r="DX572" s="214"/>
      <c r="DY572" s="214"/>
      <c r="DZ572" s="214"/>
      <c r="EA572" s="214"/>
      <c r="EB572" s="214"/>
      <c r="EC572" s="214"/>
      <c r="ED572" s="214"/>
      <c r="EE572" s="214"/>
      <c r="EF572" s="214"/>
      <c r="EG572" s="214"/>
      <c r="EH572" s="214"/>
      <c r="EI572" s="214"/>
      <c r="EJ572" s="214"/>
      <c r="EK572" s="214"/>
      <c r="EL572" s="214"/>
      <c r="EM572" s="214"/>
      <c r="EN572" s="214"/>
      <c r="EO572" s="214"/>
      <c r="EP572" s="214"/>
      <c r="EQ572" s="214"/>
      <c r="ER572" s="214"/>
      <c r="ES572" s="214"/>
      <c r="ET572" s="214"/>
      <c r="EU572" s="214"/>
      <c r="EV572" s="214"/>
      <c r="EW572" s="214"/>
      <c r="EX572" s="214"/>
      <c r="EY572" s="214"/>
      <c r="EZ572" s="214"/>
      <c r="FA572" s="214"/>
      <c r="FB572" s="214"/>
      <c r="FC572" s="214"/>
      <c r="FD572" s="214"/>
      <c r="FE572" s="214"/>
      <c r="FF572" s="214"/>
      <c r="FG572" s="214"/>
      <c r="FH572" s="214"/>
      <c r="FI572" s="214"/>
      <c r="FJ572" s="214"/>
      <c r="FK572" s="214"/>
      <c r="FL572" s="214"/>
      <c r="FM572" s="214"/>
    </row>
    <row r="573" spans="9:169" x14ac:dyDescent="0.25">
      <c r="I573" s="214"/>
      <c r="J573" s="214"/>
      <c r="K573" s="214"/>
      <c r="L573" s="214"/>
      <c r="M573" s="214"/>
      <c r="N573" s="214"/>
      <c r="O573" s="214"/>
      <c r="P573" s="214"/>
      <c r="Q573" s="214"/>
      <c r="R573" s="214"/>
      <c r="S573" s="214"/>
      <c r="T573" s="214"/>
      <c r="U573" s="214"/>
      <c r="V573" s="214"/>
      <c r="W573" s="214"/>
      <c r="X573" s="214"/>
      <c r="Y573" s="214"/>
      <c r="Z573" s="214"/>
      <c r="AA573" s="214"/>
      <c r="AB573" s="214"/>
      <c r="AC573" s="214"/>
      <c r="AD573" s="214"/>
      <c r="AE573" s="214"/>
      <c r="AF573" s="214"/>
      <c r="AG573" s="214"/>
      <c r="AH573" s="214"/>
      <c r="AI573" s="214"/>
      <c r="AJ573" s="214"/>
      <c r="AK573" s="214"/>
      <c r="AL573" s="214"/>
      <c r="AM573" s="214"/>
      <c r="AN573" s="214"/>
      <c r="AO573" s="214"/>
      <c r="AP573" s="214"/>
      <c r="AQ573" s="214"/>
      <c r="AR573" s="214"/>
      <c r="AS573" s="214"/>
      <c r="AT573" s="214"/>
      <c r="AU573" s="214"/>
      <c r="AV573" s="214"/>
      <c r="AW573" s="214"/>
      <c r="AX573" s="214"/>
      <c r="AY573" s="214"/>
      <c r="AZ573" s="214"/>
      <c r="BA573" s="214"/>
      <c r="BB573" s="214"/>
      <c r="BC573" s="214"/>
      <c r="BD573" s="214"/>
      <c r="BE573" s="214"/>
      <c r="BF573" s="214"/>
      <c r="BG573" s="214"/>
      <c r="BH573" s="214"/>
      <c r="BI573" s="214"/>
      <c r="BJ573" s="214"/>
      <c r="BK573" s="214"/>
      <c r="BL573" s="214"/>
      <c r="BM573" s="214"/>
      <c r="BN573" s="214"/>
      <c r="BO573" s="214"/>
      <c r="BP573" s="214"/>
      <c r="BQ573" s="214"/>
      <c r="BR573" s="214"/>
      <c r="BS573" s="214"/>
      <c r="BT573" s="214"/>
      <c r="BU573" s="214"/>
      <c r="BV573" s="214"/>
      <c r="BW573" s="214"/>
      <c r="BX573" s="214"/>
      <c r="BY573" s="214"/>
      <c r="BZ573" s="214"/>
      <c r="CA573" s="214"/>
      <c r="CB573" s="214"/>
      <c r="CC573" s="214"/>
      <c r="CD573" s="214"/>
      <c r="CE573" s="214"/>
      <c r="CF573" s="214"/>
      <c r="CG573" s="214"/>
      <c r="CH573" s="214"/>
      <c r="CI573" s="214"/>
      <c r="CJ573" s="214"/>
      <c r="CK573" s="214"/>
      <c r="CL573" s="214"/>
      <c r="CM573" s="214"/>
      <c r="CN573" s="214"/>
      <c r="CO573" s="214"/>
      <c r="CP573" s="214"/>
      <c r="CQ573" s="214"/>
      <c r="CR573" s="214"/>
      <c r="CS573" s="214"/>
      <c r="CT573" s="214"/>
      <c r="CU573" s="214"/>
      <c r="CV573" s="214"/>
      <c r="CW573" s="214"/>
      <c r="CX573" s="214"/>
      <c r="CY573" s="214"/>
      <c r="CZ573" s="214"/>
      <c r="DA573" s="214"/>
      <c r="DB573" s="214"/>
      <c r="DC573" s="214"/>
      <c r="DD573" s="214"/>
      <c r="DE573" s="214"/>
      <c r="DF573" s="214"/>
      <c r="DG573" s="214"/>
      <c r="DH573" s="214"/>
      <c r="DI573" s="214"/>
      <c r="DJ573" s="214"/>
      <c r="DK573" s="214"/>
      <c r="DL573" s="214"/>
      <c r="DM573" s="214"/>
      <c r="DN573" s="214"/>
      <c r="DO573" s="214"/>
      <c r="DP573" s="214"/>
      <c r="DQ573" s="214"/>
      <c r="DR573" s="214"/>
      <c r="DS573" s="214"/>
      <c r="DT573" s="214"/>
      <c r="DU573" s="214"/>
      <c r="DV573" s="214"/>
      <c r="DW573" s="214"/>
      <c r="DX573" s="214"/>
      <c r="DY573" s="214"/>
      <c r="DZ573" s="214"/>
      <c r="EA573" s="214"/>
      <c r="EB573" s="214"/>
      <c r="EC573" s="214"/>
      <c r="ED573" s="214"/>
      <c r="EE573" s="214"/>
      <c r="EF573" s="214"/>
      <c r="EG573" s="214"/>
      <c r="EH573" s="214"/>
      <c r="EI573" s="214"/>
      <c r="EJ573" s="214"/>
      <c r="EK573" s="214"/>
      <c r="EL573" s="214"/>
      <c r="EM573" s="214"/>
      <c r="EN573" s="214"/>
      <c r="EO573" s="214"/>
      <c r="EP573" s="214"/>
      <c r="EQ573" s="214"/>
      <c r="ER573" s="214"/>
      <c r="ES573" s="214"/>
      <c r="ET573" s="214"/>
      <c r="EU573" s="214"/>
      <c r="EV573" s="214"/>
      <c r="EW573" s="214"/>
      <c r="EX573" s="214"/>
      <c r="EY573" s="214"/>
      <c r="EZ573" s="214"/>
      <c r="FA573" s="214"/>
      <c r="FB573" s="214"/>
      <c r="FC573" s="214"/>
      <c r="FD573" s="214"/>
      <c r="FE573" s="214"/>
      <c r="FF573" s="214"/>
      <c r="FG573" s="214"/>
      <c r="FH573" s="214"/>
      <c r="FI573" s="214"/>
      <c r="FJ573" s="214"/>
      <c r="FK573" s="214"/>
      <c r="FL573" s="214"/>
      <c r="FM573" s="214"/>
    </row>
    <row r="574" spans="9:169" x14ac:dyDescent="0.25">
      <c r="I574" s="214"/>
      <c r="J574" s="214"/>
      <c r="K574" s="214"/>
      <c r="L574" s="214"/>
      <c r="M574" s="214"/>
      <c r="N574" s="214"/>
      <c r="O574" s="214"/>
      <c r="P574" s="214"/>
      <c r="Q574" s="214"/>
      <c r="R574" s="214"/>
      <c r="S574" s="214"/>
      <c r="T574" s="214"/>
      <c r="U574" s="214"/>
      <c r="V574" s="214"/>
      <c r="W574" s="214"/>
      <c r="X574" s="214"/>
      <c r="Y574" s="214"/>
      <c r="Z574" s="214"/>
      <c r="AA574" s="214"/>
      <c r="AB574" s="214"/>
      <c r="AC574" s="214"/>
      <c r="AD574" s="214"/>
      <c r="AE574" s="214"/>
      <c r="AF574" s="214"/>
      <c r="AG574" s="214"/>
      <c r="AH574" s="214"/>
      <c r="AI574" s="214"/>
      <c r="AJ574" s="214"/>
      <c r="AK574" s="214"/>
      <c r="AL574" s="214"/>
      <c r="AM574" s="214"/>
      <c r="AN574" s="214"/>
      <c r="AO574" s="214"/>
      <c r="AP574" s="214"/>
      <c r="AQ574" s="214"/>
      <c r="AR574" s="214"/>
      <c r="AS574" s="214"/>
      <c r="AT574" s="214"/>
      <c r="AU574" s="214"/>
      <c r="AV574" s="214"/>
      <c r="AW574" s="214"/>
      <c r="AX574" s="214"/>
      <c r="AY574" s="214"/>
      <c r="AZ574" s="214"/>
      <c r="BA574" s="214"/>
      <c r="BB574" s="214"/>
      <c r="BC574" s="214"/>
      <c r="BD574" s="214"/>
      <c r="BE574" s="214"/>
      <c r="BF574" s="214"/>
      <c r="BG574" s="214"/>
      <c r="BH574" s="214"/>
      <c r="BI574" s="214"/>
      <c r="BJ574" s="214"/>
      <c r="BK574" s="214"/>
      <c r="BL574" s="214"/>
      <c r="BM574" s="214"/>
      <c r="BN574" s="214"/>
      <c r="BO574" s="214"/>
      <c r="BP574" s="214"/>
      <c r="BQ574" s="214"/>
      <c r="BR574" s="214"/>
      <c r="BS574" s="214"/>
      <c r="BT574" s="214"/>
      <c r="BU574" s="214"/>
      <c r="BV574" s="214"/>
      <c r="BW574" s="214"/>
      <c r="BX574" s="214"/>
      <c r="BY574" s="214"/>
      <c r="BZ574" s="214"/>
      <c r="CA574" s="214"/>
      <c r="CB574" s="214"/>
      <c r="CC574" s="214"/>
      <c r="CD574" s="214"/>
      <c r="CE574" s="214"/>
      <c r="CF574" s="214"/>
      <c r="CG574" s="214"/>
      <c r="CH574" s="214"/>
      <c r="CI574" s="214"/>
      <c r="CJ574" s="214"/>
      <c r="CK574" s="214"/>
      <c r="CL574" s="214"/>
      <c r="CM574" s="214"/>
      <c r="CN574" s="214"/>
      <c r="CO574" s="214"/>
      <c r="CP574" s="214"/>
      <c r="CQ574" s="214"/>
      <c r="CR574" s="214"/>
      <c r="CS574" s="214"/>
      <c r="CT574" s="214"/>
      <c r="CU574" s="214"/>
      <c r="CV574" s="214"/>
      <c r="CW574" s="214"/>
      <c r="CX574" s="214"/>
      <c r="CY574" s="214"/>
      <c r="CZ574" s="214"/>
      <c r="DA574" s="214"/>
      <c r="DB574" s="214"/>
      <c r="DC574" s="214"/>
      <c r="DD574" s="214"/>
      <c r="DE574" s="214"/>
      <c r="DF574" s="214"/>
      <c r="DG574" s="214"/>
      <c r="DH574" s="214"/>
      <c r="DI574" s="214"/>
      <c r="DJ574" s="214"/>
      <c r="DK574" s="214"/>
      <c r="DL574" s="214"/>
      <c r="DM574" s="214"/>
      <c r="DN574" s="214"/>
      <c r="DO574" s="214"/>
      <c r="DP574" s="214"/>
      <c r="DQ574" s="214"/>
      <c r="DR574" s="214"/>
      <c r="DS574" s="214"/>
      <c r="DT574" s="214"/>
      <c r="DU574" s="214"/>
      <c r="DV574" s="214"/>
      <c r="DW574" s="214"/>
      <c r="DX574" s="214"/>
      <c r="DY574" s="214"/>
      <c r="DZ574" s="214"/>
      <c r="EA574" s="214"/>
      <c r="EB574" s="214"/>
      <c r="EC574" s="214"/>
      <c r="ED574" s="214"/>
      <c r="EE574" s="214"/>
      <c r="EF574" s="214"/>
      <c r="EG574" s="214"/>
      <c r="EH574" s="214"/>
      <c r="EI574" s="214"/>
      <c r="EJ574" s="214"/>
      <c r="EK574" s="214"/>
      <c r="EL574" s="214"/>
      <c r="EM574" s="214"/>
      <c r="EN574" s="214"/>
      <c r="EO574" s="214"/>
      <c r="EP574" s="214"/>
      <c r="EQ574" s="214"/>
      <c r="ER574" s="214"/>
      <c r="ES574" s="214"/>
      <c r="ET574" s="214"/>
      <c r="EU574" s="214"/>
      <c r="EV574" s="214"/>
      <c r="EW574" s="214"/>
      <c r="EX574" s="214"/>
      <c r="EY574" s="214"/>
      <c r="EZ574" s="214"/>
      <c r="FA574" s="214"/>
      <c r="FB574" s="214"/>
      <c r="FC574" s="214"/>
      <c r="FD574" s="214"/>
      <c r="FE574" s="214"/>
      <c r="FF574" s="214"/>
      <c r="FG574" s="214"/>
      <c r="FH574" s="214"/>
      <c r="FI574" s="214"/>
      <c r="FJ574" s="214"/>
      <c r="FK574" s="214"/>
      <c r="FL574" s="214"/>
      <c r="FM574" s="214"/>
    </row>
    <row r="575" spans="9:169" x14ac:dyDescent="0.25">
      <c r="I575" s="214"/>
      <c r="J575" s="214"/>
      <c r="K575" s="214"/>
      <c r="L575" s="214"/>
      <c r="M575" s="214"/>
      <c r="N575" s="214"/>
      <c r="O575" s="214"/>
      <c r="P575" s="214"/>
      <c r="Q575" s="214"/>
      <c r="R575" s="214"/>
      <c r="S575" s="214"/>
      <c r="T575" s="214"/>
      <c r="U575" s="214"/>
      <c r="V575" s="214"/>
      <c r="W575" s="214"/>
      <c r="X575" s="214"/>
      <c r="Y575" s="214"/>
      <c r="Z575" s="214"/>
      <c r="AA575" s="214"/>
      <c r="AB575" s="214"/>
      <c r="AC575" s="214"/>
      <c r="AD575" s="214"/>
      <c r="AE575" s="214"/>
      <c r="AF575" s="214"/>
      <c r="AG575" s="214"/>
      <c r="AH575" s="214"/>
      <c r="AI575" s="214"/>
      <c r="AJ575" s="214"/>
      <c r="AK575" s="214"/>
      <c r="AL575" s="214"/>
      <c r="AM575" s="214"/>
      <c r="AN575" s="214"/>
      <c r="AO575" s="214"/>
      <c r="AP575" s="214"/>
      <c r="AQ575" s="214"/>
      <c r="AR575" s="214"/>
      <c r="AS575" s="214"/>
      <c r="AT575" s="214"/>
      <c r="AU575" s="214"/>
      <c r="AV575" s="214"/>
      <c r="AW575" s="214"/>
      <c r="AX575" s="214"/>
      <c r="AY575" s="214"/>
      <c r="AZ575" s="214"/>
      <c r="BA575" s="214"/>
      <c r="BB575" s="214"/>
      <c r="BC575" s="214"/>
      <c r="BD575" s="214"/>
      <c r="BE575" s="214"/>
      <c r="BF575" s="214"/>
      <c r="BG575" s="214"/>
      <c r="BH575" s="214"/>
      <c r="BI575" s="214"/>
      <c r="BJ575" s="214"/>
      <c r="BK575" s="214"/>
      <c r="BL575" s="214"/>
      <c r="BM575" s="214"/>
      <c r="BN575" s="214"/>
      <c r="BO575" s="214"/>
      <c r="BP575" s="214"/>
      <c r="BQ575" s="214"/>
      <c r="BR575" s="214"/>
      <c r="BS575" s="214"/>
      <c r="BT575" s="214"/>
      <c r="BU575" s="214"/>
      <c r="BV575" s="214"/>
      <c r="BW575" s="214"/>
      <c r="BX575" s="214"/>
      <c r="BY575" s="214"/>
      <c r="BZ575" s="214"/>
      <c r="CA575" s="214"/>
      <c r="CB575" s="214"/>
      <c r="CC575" s="214"/>
      <c r="CD575" s="214"/>
      <c r="CE575" s="214"/>
      <c r="CF575" s="214"/>
      <c r="CG575" s="214"/>
      <c r="CH575" s="214"/>
      <c r="CI575" s="214"/>
      <c r="CJ575" s="214"/>
      <c r="CK575" s="214"/>
      <c r="CL575" s="214"/>
      <c r="CM575" s="214"/>
      <c r="CN575" s="214"/>
      <c r="CO575" s="214"/>
      <c r="CP575" s="214"/>
      <c r="CQ575" s="214"/>
      <c r="CR575" s="214"/>
      <c r="CS575" s="214"/>
      <c r="CT575" s="214"/>
      <c r="CU575" s="214"/>
      <c r="CV575" s="214"/>
      <c r="CW575" s="214"/>
      <c r="CX575" s="214"/>
      <c r="CY575" s="214"/>
      <c r="CZ575" s="214"/>
      <c r="DA575" s="214"/>
      <c r="DB575" s="214"/>
      <c r="DC575" s="214"/>
      <c r="DD575" s="214"/>
      <c r="DE575" s="214"/>
      <c r="DF575" s="214"/>
      <c r="DG575" s="214"/>
      <c r="DH575" s="214"/>
      <c r="DI575" s="214"/>
      <c r="DJ575" s="214"/>
      <c r="DK575" s="214"/>
      <c r="DL575" s="214"/>
      <c r="DM575" s="214"/>
      <c r="DN575" s="214"/>
      <c r="DO575" s="214"/>
      <c r="DP575" s="214"/>
      <c r="DQ575" s="214"/>
      <c r="DR575" s="214"/>
      <c r="DS575" s="214"/>
      <c r="DT575" s="214"/>
      <c r="DU575" s="214"/>
      <c r="DV575" s="214"/>
      <c r="DW575" s="214"/>
      <c r="DX575" s="214"/>
      <c r="DY575" s="214"/>
      <c r="DZ575" s="214"/>
      <c r="EA575" s="214"/>
      <c r="EB575" s="214"/>
      <c r="EC575" s="214"/>
      <c r="ED575" s="214"/>
      <c r="EE575" s="214"/>
      <c r="EF575" s="214"/>
      <c r="EG575" s="214"/>
      <c r="EH575" s="214"/>
      <c r="EI575" s="214"/>
      <c r="EJ575" s="214"/>
      <c r="EK575" s="214"/>
      <c r="EL575" s="214"/>
      <c r="EM575" s="214"/>
      <c r="EN575" s="214"/>
      <c r="EO575" s="214"/>
      <c r="EP575" s="214"/>
      <c r="EQ575" s="214"/>
      <c r="ER575" s="214"/>
      <c r="ES575" s="214"/>
      <c r="ET575" s="214"/>
      <c r="EU575" s="214"/>
      <c r="EV575" s="214"/>
      <c r="EW575" s="214"/>
      <c r="EX575" s="214"/>
      <c r="EY575" s="214"/>
      <c r="EZ575" s="214"/>
      <c r="FA575" s="214"/>
      <c r="FB575" s="214"/>
      <c r="FC575" s="214"/>
      <c r="FD575" s="214"/>
      <c r="FE575" s="214"/>
      <c r="FF575" s="214"/>
      <c r="FG575" s="214"/>
      <c r="FH575" s="214"/>
      <c r="FI575" s="214"/>
      <c r="FJ575" s="214"/>
      <c r="FK575" s="214"/>
      <c r="FL575" s="214"/>
      <c r="FM575" s="214"/>
    </row>
    <row r="576" spans="9:169" x14ac:dyDescent="0.25">
      <c r="I576" s="214"/>
      <c r="J576" s="214"/>
      <c r="K576" s="214"/>
      <c r="L576" s="214"/>
      <c r="M576" s="214"/>
      <c r="N576" s="214"/>
      <c r="O576" s="214"/>
      <c r="P576" s="214"/>
      <c r="Q576" s="214"/>
      <c r="R576" s="214"/>
      <c r="S576" s="214"/>
      <c r="T576" s="214"/>
      <c r="U576" s="214"/>
      <c r="V576" s="214"/>
      <c r="W576" s="214"/>
      <c r="X576" s="214"/>
      <c r="Y576" s="214"/>
      <c r="Z576" s="214"/>
      <c r="AA576" s="214"/>
      <c r="AB576" s="214"/>
      <c r="AC576" s="214"/>
      <c r="AD576" s="214"/>
      <c r="AE576" s="214"/>
      <c r="AF576" s="214"/>
      <c r="AG576" s="214"/>
      <c r="AH576" s="214"/>
      <c r="AI576" s="214"/>
      <c r="AJ576" s="214"/>
      <c r="AK576" s="214"/>
      <c r="AL576" s="214"/>
      <c r="AM576" s="214"/>
      <c r="AN576" s="214"/>
      <c r="AO576" s="214"/>
      <c r="AP576" s="214"/>
      <c r="AQ576" s="214"/>
      <c r="AR576" s="214"/>
      <c r="AS576" s="214"/>
      <c r="AT576" s="214"/>
      <c r="AU576" s="214"/>
      <c r="AV576" s="214"/>
      <c r="AW576" s="214"/>
      <c r="AX576" s="214"/>
      <c r="AY576" s="214"/>
      <c r="AZ576" s="214"/>
      <c r="BA576" s="214"/>
      <c r="BB576" s="214"/>
      <c r="BC576" s="214"/>
      <c r="BD576" s="214"/>
      <c r="BE576" s="214"/>
      <c r="BF576" s="214"/>
      <c r="BG576" s="214"/>
      <c r="BH576" s="214"/>
      <c r="BI576" s="214"/>
      <c r="BJ576" s="214"/>
      <c r="BK576" s="214"/>
      <c r="BL576" s="214"/>
      <c r="BM576" s="214"/>
      <c r="BN576" s="214"/>
      <c r="BO576" s="214"/>
      <c r="BP576" s="214"/>
      <c r="BQ576" s="214"/>
      <c r="BR576" s="214"/>
      <c r="BS576" s="214"/>
      <c r="BT576" s="214"/>
      <c r="BU576" s="214"/>
      <c r="BV576" s="214"/>
      <c r="BW576" s="214"/>
      <c r="BX576" s="214"/>
      <c r="BY576" s="214"/>
      <c r="BZ576" s="214"/>
      <c r="CA576" s="214"/>
      <c r="CB576" s="214"/>
      <c r="CC576" s="214"/>
      <c r="CD576" s="214"/>
      <c r="CE576" s="214"/>
      <c r="CF576" s="214"/>
      <c r="CG576" s="214"/>
      <c r="CH576" s="214"/>
      <c r="CI576" s="214"/>
      <c r="CJ576" s="214"/>
      <c r="CK576" s="214"/>
      <c r="CL576" s="214"/>
      <c r="CM576" s="214"/>
      <c r="CN576" s="214"/>
      <c r="CO576" s="214"/>
      <c r="CP576" s="214"/>
      <c r="CQ576" s="214"/>
      <c r="CR576" s="214"/>
      <c r="CS576" s="214"/>
      <c r="CT576" s="214"/>
      <c r="CU576" s="214"/>
      <c r="CV576" s="214"/>
      <c r="CW576" s="214"/>
      <c r="CX576" s="214"/>
      <c r="CY576" s="214"/>
      <c r="CZ576" s="214"/>
      <c r="DA576" s="214"/>
      <c r="DB576" s="214"/>
      <c r="DC576" s="214"/>
      <c r="DD576" s="214"/>
      <c r="DE576" s="214"/>
      <c r="DF576" s="214"/>
      <c r="DG576" s="214"/>
      <c r="DH576" s="214"/>
      <c r="DI576" s="214"/>
      <c r="DJ576" s="214"/>
      <c r="DK576" s="214"/>
      <c r="DL576" s="214"/>
      <c r="DM576" s="214"/>
      <c r="DN576" s="214"/>
      <c r="DO576" s="214"/>
      <c r="DP576" s="214"/>
      <c r="DQ576" s="214"/>
      <c r="DR576" s="214"/>
      <c r="DS576" s="214"/>
      <c r="DT576" s="214"/>
      <c r="DU576" s="214"/>
      <c r="DV576" s="214"/>
      <c r="DW576" s="214"/>
      <c r="DX576" s="214"/>
      <c r="DY576" s="214"/>
      <c r="DZ576" s="214"/>
      <c r="EA576" s="214"/>
      <c r="EB576" s="214"/>
      <c r="EC576" s="214"/>
      <c r="ED576" s="214"/>
      <c r="EE576" s="214"/>
      <c r="EF576" s="214"/>
      <c r="EG576" s="214"/>
      <c r="EH576" s="214"/>
      <c r="EI576" s="214"/>
      <c r="EJ576" s="214"/>
      <c r="EK576" s="214"/>
      <c r="EL576" s="214"/>
      <c r="EM576" s="214"/>
      <c r="EN576" s="214"/>
      <c r="EO576" s="214"/>
      <c r="EP576" s="214"/>
      <c r="EQ576" s="214"/>
      <c r="ER576" s="214"/>
      <c r="ES576" s="214"/>
      <c r="ET576" s="214"/>
      <c r="EU576" s="214"/>
      <c r="EV576" s="214"/>
      <c r="EW576" s="214"/>
      <c r="EX576" s="214"/>
      <c r="EY576" s="214"/>
      <c r="EZ576" s="214"/>
      <c r="FA576" s="214"/>
      <c r="FB576" s="214"/>
      <c r="FC576" s="214"/>
      <c r="FD576" s="214"/>
      <c r="FE576" s="214"/>
      <c r="FF576" s="214"/>
      <c r="FG576" s="214"/>
      <c r="FH576" s="214"/>
      <c r="FI576" s="214"/>
      <c r="FJ576" s="214"/>
      <c r="FK576" s="214"/>
      <c r="FL576" s="214"/>
      <c r="FM576" s="214"/>
    </row>
    <row r="577" spans="9:169" x14ac:dyDescent="0.25">
      <c r="I577" s="214"/>
      <c r="J577" s="214"/>
      <c r="K577" s="214"/>
      <c r="L577" s="214"/>
      <c r="M577" s="214"/>
      <c r="N577" s="214"/>
      <c r="O577" s="214"/>
      <c r="P577" s="214"/>
      <c r="Q577" s="214"/>
      <c r="R577" s="214"/>
      <c r="S577" s="214"/>
      <c r="T577" s="214"/>
      <c r="U577" s="214"/>
      <c r="V577" s="214"/>
      <c r="W577" s="214"/>
      <c r="X577" s="214"/>
      <c r="Y577" s="214"/>
      <c r="Z577" s="214"/>
      <c r="AA577" s="214"/>
      <c r="AB577" s="214"/>
      <c r="AC577" s="214"/>
      <c r="AD577" s="214"/>
      <c r="AE577" s="214"/>
      <c r="AF577" s="214"/>
      <c r="AG577" s="214"/>
      <c r="AH577" s="214"/>
      <c r="AI577" s="214"/>
      <c r="AJ577" s="214"/>
      <c r="AK577" s="214"/>
      <c r="AL577" s="214"/>
      <c r="AM577" s="214"/>
      <c r="AN577" s="214"/>
      <c r="AO577" s="214"/>
      <c r="AP577" s="214"/>
      <c r="AQ577" s="214"/>
      <c r="AR577" s="214"/>
      <c r="AS577" s="214"/>
      <c r="AT577" s="214"/>
      <c r="AU577" s="214"/>
      <c r="AV577" s="214"/>
      <c r="AW577" s="214"/>
      <c r="AX577" s="214"/>
      <c r="AY577" s="214"/>
      <c r="AZ577" s="214"/>
      <c r="BA577" s="214"/>
      <c r="BB577" s="214"/>
      <c r="BC577" s="214"/>
      <c r="BD577" s="214"/>
      <c r="BE577" s="214"/>
      <c r="BF577" s="214"/>
      <c r="BG577" s="214"/>
      <c r="BH577" s="214"/>
      <c r="BI577" s="214"/>
      <c r="BJ577" s="214"/>
      <c r="BK577" s="214"/>
      <c r="BL577" s="214"/>
      <c r="BM577" s="214"/>
      <c r="BN577" s="214"/>
      <c r="BO577" s="214"/>
      <c r="BP577" s="214"/>
      <c r="BQ577" s="214"/>
      <c r="BR577" s="214"/>
      <c r="BS577" s="214"/>
      <c r="BT577" s="214"/>
      <c r="BU577" s="214"/>
      <c r="BV577" s="214"/>
      <c r="BW577" s="214"/>
      <c r="BX577" s="214"/>
      <c r="BY577" s="214"/>
      <c r="BZ577" s="214"/>
      <c r="CA577" s="214"/>
      <c r="CB577" s="214"/>
      <c r="CC577" s="214"/>
      <c r="CD577" s="214"/>
      <c r="CE577" s="214"/>
      <c r="CF577" s="214"/>
      <c r="CG577" s="214"/>
      <c r="CH577" s="214"/>
      <c r="CI577" s="214"/>
      <c r="CJ577" s="214"/>
      <c r="CK577" s="214"/>
      <c r="CL577" s="214"/>
      <c r="CM577" s="214"/>
      <c r="CN577" s="214"/>
      <c r="CO577" s="214"/>
      <c r="CP577" s="214"/>
      <c r="CQ577" s="214"/>
      <c r="CR577" s="214"/>
      <c r="CS577" s="214"/>
      <c r="CT577" s="214"/>
      <c r="CU577" s="214"/>
      <c r="CV577" s="214"/>
      <c r="CW577" s="214"/>
      <c r="CX577" s="214"/>
      <c r="CY577" s="214"/>
      <c r="CZ577" s="214"/>
      <c r="DA577" s="214"/>
      <c r="DB577" s="214"/>
      <c r="DC577" s="214"/>
      <c r="DD577" s="214"/>
      <c r="DE577" s="214"/>
      <c r="DF577" s="214"/>
      <c r="DG577" s="214"/>
      <c r="DH577" s="214"/>
      <c r="DI577" s="214"/>
      <c r="DJ577" s="214"/>
      <c r="DK577" s="214"/>
      <c r="DL577" s="214"/>
      <c r="DM577" s="214"/>
      <c r="DN577" s="214"/>
      <c r="DO577" s="214"/>
      <c r="DP577" s="214"/>
      <c r="DQ577" s="214"/>
      <c r="DR577" s="214"/>
      <c r="DS577" s="214"/>
      <c r="DT577" s="214"/>
      <c r="DU577" s="214"/>
      <c r="DV577" s="214"/>
      <c r="DW577" s="214"/>
      <c r="DX577" s="214"/>
      <c r="DY577" s="214"/>
      <c r="DZ577" s="214"/>
      <c r="EA577" s="214"/>
      <c r="EB577" s="214"/>
      <c r="EC577" s="214"/>
      <c r="ED577" s="214"/>
      <c r="EE577" s="214"/>
      <c r="EF577" s="214"/>
      <c r="EG577" s="214"/>
      <c r="EH577" s="214"/>
      <c r="EI577" s="214"/>
      <c r="EJ577" s="214"/>
      <c r="EK577" s="214"/>
      <c r="EL577" s="214"/>
      <c r="EM577" s="214"/>
      <c r="EN577" s="214"/>
      <c r="EO577" s="214"/>
      <c r="EP577" s="214"/>
      <c r="EQ577" s="214"/>
      <c r="ER577" s="214"/>
      <c r="ES577" s="214"/>
      <c r="ET577" s="214"/>
      <c r="EU577" s="214"/>
      <c r="EV577" s="214"/>
      <c r="EW577" s="214"/>
      <c r="EX577" s="214"/>
      <c r="EY577" s="214"/>
      <c r="EZ577" s="214"/>
      <c r="FA577" s="214"/>
      <c r="FB577" s="214"/>
      <c r="FC577" s="214"/>
      <c r="FD577" s="214"/>
      <c r="FE577" s="214"/>
      <c r="FF577" s="214"/>
      <c r="FG577" s="214"/>
      <c r="FH577" s="214"/>
      <c r="FI577" s="214"/>
      <c r="FJ577" s="214"/>
      <c r="FK577" s="214"/>
      <c r="FL577" s="214"/>
      <c r="FM577" s="214"/>
    </row>
    <row r="578" spans="9:169" x14ac:dyDescent="0.25">
      <c r="I578" s="214"/>
      <c r="J578" s="214"/>
      <c r="K578" s="214"/>
      <c r="L578" s="214"/>
      <c r="M578" s="214"/>
      <c r="N578" s="214"/>
      <c r="O578" s="214"/>
      <c r="P578" s="214"/>
      <c r="Q578" s="214"/>
      <c r="R578" s="214"/>
      <c r="S578" s="214"/>
      <c r="T578" s="214"/>
      <c r="U578" s="214"/>
      <c r="V578" s="214"/>
      <c r="W578" s="214"/>
      <c r="X578" s="214"/>
      <c r="Y578" s="214"/>
      <c r="Z578" s="214"/>
      <c r="AA578" s="214"/>
      <c r="AB578" s="214"/>
      <c r="AC578" s="214"/>
      <c r="AD578" s="214"/>
      <c r="AE578" s="214"/>
      <c r="AF578" s="214"/>
      <c r="AG578" s="214"/>
      <c r="AH578" s="214"/>
      <c r="AI578" s="214"/>
      <c r="AJ578" s="214"/>
      <c r="AK578" s="214"/>
      <c r="AL578" s="214"/>
      <c r="AM578" s="214"/>
      <c r="AN578" s="214"/>
      <c r="AO578" s="214"/>
      <c r="AP578" s="214"/>
      <c r="AQ578" s="214"/>
      <c r="AR578" s="214"/>
      <c r="AS578" s="214"/>
      <c r="AT578" s="214"/>
      <c r="AU578" s="214"/>
      <c r="AV578" s="214"/>
      <c r="AW578" s="214"/>
      <c r="AX578" s="214"/>
      <c r="AY578" s="214"/>
      <c r="AZ578" s="214"/>
      <c r="BA578" s="214"/>
      <c r="BB578" s="214"/>
      <c r="BC578" s="214"/>
      <c r="BD578" s="214"/>
      <c r="BE578" s="214"/>
      <c r="BF578" s="214"/>
      <c r="BG578" s="214"/>
      <c r="BH578" s="214"/>
      <c r="BI578" s="214"/>
      <c r="BJ578" s="214"/>
      <c r="BK578" s="214"/>
      <c r="BL578" s="214"/>
      <c r="BM578" s="214"/>
      <c r="BN578" s="214"/>
      <c r="BO578" s="214"/>
      <c r="BP578" s="214"/>
      <c r="BQ578" s="214"/>
      <c r="BR578" s="214"/>
      <c r="BS578" s="214"/>
      <c r="BT578" s="214"/>
      <c r="BU578" s="214"/>
      <c r="BV578" s="214"/>
      <c r="BW578" s="214"/>
      <c r="BX578" s="214"/>
      <c r="BY578" s="214"/>
      <c r="BZ578" s="214"/>
      <c r="CA578" s="214"/>
      <c r="CB578" s="214"/>
      <c r="CC578" s="214"/>
      <c r="CD578" s="214"/>
      <c r="CE578" s="214"/>
      <c r="CF578" s="214"/>
      <c r="CG578" s="214"/>
      <c r="CH578" s="214"/>
      <c r="CI578" s="214"/>
      <c r="CJ578" s="214"/>
      <c r="CK578" s="214"/>
      <c r="CL578" s="214"/>
      <c r="CM578" s="214"/>
      <c r="CN578" s="214"/>
      <c r="CO578" s="214"/>
      <c r="CP578" s="214"/>
      <c r="CQ578" s="214"/>
      <c r="CR578" s="214"/>
      <c r="CS578" s="214"/>
      <c r="CT578" s="214"/>
      <c r="CU578" s="214"/>
      <c r="CV578" s="214"/>
      <c r="CW578" s="214"/>
      <c r="CX578" s="214"/>
      <c r="CY578" s="214"/>
      <c r="CZ578" s="214"/>
      <c r="DA578" s="214"/>
      <c r="DB578" s="214"/>
      <c r="DC578" s="214"/>
      <c r="DD578" s="214"/>
      <c r="DE578" s="214"/>
      <c r="DF578" s="214"/>
      <c r="DG578" s="214"/>
      <c r="DH578" s="214"/>
      <c r="DI578" s="214"/>
      <c r="DJ578" s="214"/>
      <c r="DK578" s="214"/>
      <c r="DL578" s="214"/>
      <c r="DM578" s="214"/>
      <c r="DN578" s="214"/>
      <c r="DO578" s="214"/>
      <c r="DP578" s="214"/>
      <c r="DQ578" s="214"/>
      <c r="DR578" s="214"/>
      <c r="DS578" s="214"/>
      <c r="DT578" s="214"/>
      <c r="DU578" s="214"/>
      <c r="DV578" s="214"/>
      <c r="DW578" s="214"/>
      <c r="DX578" s="214"/>
      <c r="DY578" s="214"/>
      <c r="DZ578" s="214"/>
      <c r="EA578" s="214"/>
      <c r="EB578" s="214"/>
      <c r="EC578" s="214"/>
      <c r="ED578" s="214"/>
      <c r="EE578" s="214"/>
      <c r="EF578" s="214"/>
      <c r="EG578" s="214"/>
      <c r="EH578" s="214"/>
      <c r="EI578" s="214"/>
      <c r="EJ578" s="214"/>
      <c r="EK578" s="214"/>
      <c r="EL578" s="214"/>
      <c r="EM578" s="214"/>
      <c r="EN578" s="214"/>
      <c r="EO578" s="214"/>
      <c r="EP578" s="214"/>
      <c r="EQ578" s="214"/>
      <c r="ER578" s="214"/>
      <c r="ES578" s="214"/>
      <c r="ET578" s="214"/>
      <c r="EU578" s="214"/>
      <c r="EV578" s="214"/>
      <c r="EW578" s="214"/>
      <c r="EX578" s="214"/>
      <c r="EY578" s="214"/>
      <c r="EZ578" s="214"/>
      <c r="FA578" s="214"/>
      <c r="FB578" s="214"/>
      <c r="FC578" s="214"/>
      <c r="FD578" s="214"/>
      <c r="FE578" s="214"/>
      <c r="FF578" s="214"/>
      <c r="FG578" s="214"/>
      <c r="FH578" s="214"/>
      <c r="FI578" s="214"/>
      <c r="FJ578" s="214"/>
      <c r="FK578" s="214"/>
      <c r="FL578" s="214"/>
      <c r="FM578" s="214"/>
    </row>
    <row r="579" spans="9:169" x14ac:dyDescent="0.25">
      <c r="I579" s="214"/>
      <c r="J579" s="214"/>
      <c r="K579" s="214"/>
      <c r="L579" s="214"/>
      <c r="M579" s="214"/>
      <c r="N579" s="214"/>
      <c r="O579" s="214"/>
      <c r="P579" s="214"/>
      <c r="Q579" s="214"/>
      <c r="R579" s="214"/>
      <c r="S579" s="214"/>
      <c r="T579" s="214"/>
      <c r="U579" s="214"/>
      <c r="V579" s="214"/>
      <c r="W579" s="214"/>
      <c r="X579" s="214"/>
      <c r="Y579" s="214"/>
      <c r="Z579" s="214"/>
      <c r="AA579" s="214"/>
      <c r="AB579" s="214"/>
      <c r="AC579" s="214"/>
      <c r="AD579" s="214"/>
      <c r="AE579" s="214"/>
      <c r="AF579" s="214"/>
      <c r="AG579" s="214"/>
      <c r="AH579" s="214"/>
      <c r="AI579" s="214"/>
      <c r="AJ579" s="214"/>
      <c r="AK579" s="214"/>
      <c r="AL579" s="214"/>
      <c r="AM579" s="214"/>
      <c r="AN579" s="214"/>
      <c r="AO579" s="214"/>
      <c r="AP579" s="214"/>
      <c r="AQ579" s="214"/>
      <c r="AR579" s="214"/>
      <c r="AS579" s="214"/>
      <c r="AT579" s="214"/>
      <c r="AU579" s="214"/>
      <c r="AV579" s="214"/>
      <c r="AW579" s="214"/>
      <c r="AX579" s="214"/>
      <c r="AY579" s="214"/>
      <c r="AZ579" s="214"/>
      <c r="BA579" s="214"/>
      <c r="BB579" s="214"/>
      <c r="BC579" s="214"/>
      <c r="BD579" s="214"/>
      <c r="BE579" s="214"/>
      <c r="BF579" s="214"/>
      <c r="BG579" s="214"/>
      <c r="BH579" s="214"/>
      <c r="BI579" s="214"/>
      <c r="BJ579" s="214"/>
      <c r="BK579" s="214"/>
      <c r="BL579" s="214"/>
      <c r="BM579" s="214"/>
      <c r="BN579" s="214"/>
      <c r="BO579" s="214"/>
      <c r="BP579" s="214"/>
      <c r="BQ579" s="214"/>
      <c r="BR579" s="214"/>
      <c r="BS579" s="214"/>
      <c r="BT579" s="214"/>
      <c r="BU579" s="214"/>
      <c r="BV579" s="214"/>
      <c r="BW579" s="214"/>
      <c r="BX579" s="214"/>
      <c r="BY579" s="214"/>
      <c r="BZ579" s="214"/>
      <c r="CA579" s="214"/>
      <c r="CB579" s="214"/>
      <c r="CC579" s="214"/>
      <c r="CD579" s="214"/>
      <c r="CE579" s="214"/>
      <c r="CF579" s="214"/>
      <c r="CG579" s="214"/>
      <c r="CH579" s="214"/>
      <c r="CI579" s="214"/>
      <c r="CJ579" s="214"/>
      <c r="CK579" s="214"/>
      <c r="CL579" s="214"/>
      <c r="CM579" s="214"/>
      <c r="CN579" s="214"/>
      <c r="CO579" s="214"/>
      <c r="CP579" s="214"/>
      <c r="CQ579" s="214"/>
      <c r="CR579" s="214"/>
      <c r="CS579" s="214"/>
      <c r="CT579" s="214"/>
      <c r="CU579" s="214"/>
      <c r="CV579" s="214"/>
      <c r="CW579" s="214"/>
      <c r="CX579" s="214"/>
      <c r="CY579" s="214"/>
      <c r="CZ579" s="214"/>
      <c r="DA579" s="214"/>
      <c r="DB579" s="214"/>
      <c r="DC579" s="214"/>
      <c r="DD579" s="214"/>
      <c r="DE579" s="214"/>
      <c r="DF579" s="214"/>
      <c r="DG579" s="214"/>
      <c r="DH579" s="214"/>
      <c r="DI579" s="214"/>
      <c r="DJ579" s="214"/>
      <c r="DK579" s="214"/>
      <c r="DL579" s="214"/>
      <c r="DM579" s="214"/>
      <c r="DN579" s="214"/>
      <c r="DO579" s="214"/>
      <c r="DP579" s="214"/>
      <c r="DQ579" s="214"/>
      <c r="DR579" s="214"/>
      <c r="DS579" s="214"/>
      <c r="DT579" s="214"/>
      <c r="DU579" s="214"/>
      <c r="DV579" s="214"/>
      <c r="DW579" s="214"/>
      <c r="DX579" s="214"/>
      <c r="DY579" s="214"/>
      <c r="DZ579" s="214"/>
      <c r="EA579" s="214"/>
      <c r="EB579" s="214"/>
      <c r="EC579" s="214"/>
      <c r="ED579" s="214"/>
      <c r="EE579" s="214"/>
      <c r="EF579" s="214"/>
      <c r="EG579" s="214"/>
      <c r="EH579" s="214"/>
      <c r="EI579" s="214"/>
      <c r="EJ579" s="214"/>
      <c r="EK579" s="214"/>
      <c r="EL579" s="214"/>
      <c r="EM579" s="214"/>
      <c r="EN579" s="214"/>
      <c r="EO579" s="214"/>
      <c r="EP579" s="214"/>
      <c r="EQ579" s="214"/>
      <c r="ER579" s="214"/>
      <c r="ES579" s="214"/>
      <c r="ET579" s="214"/>
      <c r="EU579" s="214"/>
      <c r="EV579" s="214"/>
      <c r="EW579" s="214"/>
      <c r="EX579" s="214"/>
      <c r="EY579" s="214"/>
      <c r="EZ579" s="214"/>
      <c r="FA579" s="214"/>
      <c r="FB579" s="214"/>
      <c r="FC579" s="214"/>
      <c r="FD579" s="214"/>
      <c r="FE579" s="214"/>
      <c r="FF579" s="214"/>
      <c r="FG579" s="214"/>
      <c r="FH579" s="214"/>
      <c r="FI579" s="214"/>
      <c r="FJ579" s="214"/>
      <c r="FK579" s="214"/>
      <c r="FL579" s="214"/>
      <c r="FM579" s="214"/>
    </row>
    <row r="580" spans="9:169" x14ac:dyDescent="0.25">
      <c r="I580" s="214"/>
      <c r="J580" s="214"/>
      <c r="K580" s="214"/>
      <c r="L580" s="214"/>
      <c r="M580" s="214"/>
      <c r="N580" s="214"/>
      <c r="O580" s="214"/>
      <c r="P580" s="214"/>
      <c r="Q580" s="214"/>
      <c r="R580" s="214"/>
      <c r="S580" s="214"/>
      <c r="T580" s="214"/>
      <c r="U580" s="214"/>
      <c r="V580" s="214"/>
      <c r="W580" s="214"/>
      <c r="X580" s="214"/>
      <c r="Y580" s="214"/>
      <c r="Z580" s="214"/>
      <c r="AA580" s="214"/>
      <c r="AB580" s="214"/>
      <c r="AC580" s="214"/>
      <c r="AD580" s="214"/>
      <c r="AE580" s="214"/>
      <c r="AF580" s="214"/>
      <c r="AG580" s="214"/>
      <c r="AH580" s="214"/>
      <c r="AI580" s="214"/>
      <c r="AJ580" s="214"/>
      <c r="AK580" s="214"/>
      <c r="AL580" s="214"/>
      <c r="AM580" s="214"/>
      <c r="AN580" s="214"/>
      <c r="AO580" s="214"/>
      <c r="AP580" s="214"/>
      <c r="AQ580" s="214"/>
      <c r="AR580" s="214"/>
      <c r="AS580" s="214"/>
      <c r="AT580" s="214"/>
      <c r="AU580" s="214"/>
      <c r="AV580" s="214"/>
      <c r="AW580" s="214"/>
      <c r="AX580" s="214"/>
      <c r="AY580" s="214"/>
      <c r="AZ580" s="214"/>
      <c r="BA580" s="214"/>
      <c r="BB580" s="214"/>
      <c r="BC580" s="214"/>
      <c r="BD580" s="214"/>
      <c r="BE580" s="214"/>
      <c r="BF580" s="214"/>
      <c r="BG580" s="214"/>
      <c r="BH580" s="214"/>
      <c r="BI580" s="214"/>
      <c r="BJ580" s="214"/>
      <c r="BK580" s="214"/>
      <c r="BL580" s="214"/>
      <c r="BM580" s="214"/>
      <c r="BN580" s="214"/>
      <c r="BO580" s="214"/>
      <c r="BP580" s="214"/>
      <c r="BQ580" s="214"/>
      <c r="BR580" s="214"/>
      <c r="BS580" s="214"/>
      <c r="BT580" s="214"/>
      <c r="BU580" s="214"/>
      <c r="BV580" s="214"/>
      <c r="BW580" s="214"/>
      <c r="BX580" s="214"/>
      <c r="BY580" s="214"/>
      <c r="BZ580" s="214"/>
      <c r="CA580" s="214"/>
      <c r="CB580" s="214"/>
      <c r="CC580" s="214"/>
      <c r="CD580" s="214"/>
      <c r="CE580" s="214"/>
      <c r="CF580" s="214"/>
      <c r="CG580" s="214"/>
      <c r="CH580" s="214"/>
      <c r="CI580" s="214"/>
      <c r="CJ580" s="214"/>
      <c r="CK580" s="214"/>
      <c r="CL580" s="214"/>
      <c r="CM580" s="214"/>
      <c r="CN580" s="214"/>
      <c r="CO580" s="214"/>
      <c r="CP580" s="214"/>
      <c r="CQ580" s="214"/>
      <c r="CR580" s="214"/>
      <c r="CS580" s="214"/>
      <c r="CT580" s="214"/>
      <c r="CU580" s="214"/>
      <c r="CV580" s="214"/>
      <c r="CW580" s="214"/>
      <c r="CX580" s="214"/>
      <c r="CY580" s="214"/>
      <c r="CZ580" s="214"/>
      <c r="DA580" s="214"/>
      <c r="DB580" s="214"/>
      <c r="DC580" s="214"/>
      <c r="DD580" s="214"/>
      <c r="DE580" s="214"/>
      <c r="DF580" s="214"/>
      <c r="DG580" s="214"/>
      <c r="DH580" s="214"/>
      <c r="DI580" s="214"/>
      <c r="DJ580" s="214"/>
      <c r="DK580" s="214"/>
      <c r="DL580" s="214"/>
      <c r="DM580" s="214"/>
      <c r="DN580" s="214"/>
      <c r="DO580" s="214"/>
      <c r="DP580" s="214"/>
      <c r="DQ580" s="214"/>
      <c r="DR580" s="214"/>
      <c r="DS580" s="214"/>
      <c r="DT580" s="214"/>
      <c r="DU580" s="214"/>
      <c r="DV580" s="214"/>
      <c r="DW580" s="214"/>
      <c r="DX580" s="214"/>
      <c r="DY580" s="214"/>
      <c r="DZ580" s="214"/>
      <c r="EA580" s="214"/>
      <c r="EB580" s="214"/>
      <c r="EC580" s="214"/>
      <c r="ED580" s="214"/>
      <c r="EE580" s="214"/>
      <c r="EF580" s="214"/>
      <c r="EG580" s="214"/>
      <c r="EH580" s="214"/>
      <c r="EI580" s="214"/>
      <c r="EJ580" s="214"/>
      <c r="EK580" s="214"/>
      <c r="EL580" s="214"/>
      <c r="EM580" s="214"/>
      <c r="EN580" s="214"/>
      <c r="EO580" s="214"/>
      <c r="EP580" s="214"/>
      <c r="EQ580" s="214"/>
      <c r="ER580" s="214"/>
      <c r="ES580" s="214"/>
      <c r="ET580" s="214"/>
      <c r="EU580" s="214"/>
      <c r="EV580" s="214"/>
      <c r="EW580" s="214"/>
      <c r="EX580" s="214"/>
      <c r="EY580" s="214"/>
      <c r="EZ580" s="214"/>
      <c r="FA580" s="214"/>
      <c r="FB580" s="214"/>
      <c r="FC580" s="214"/>
      <c r="FD580" s="214"/>
      <c r="FE580" s="214"/>
      <c r="FF580" s="214"/>
      <c r="FG580" s="214"/>
      <c r="FH580" s="214"/>
      <c r="FI580" s="214"/>
      <c r="FJ580" s="214"/>
      <c r="FK580" s="214"/>
      <c r="FL580" s="214"/>
      <c r="FM580" s="214"/>
    </row>
    <row r="581" spans="9:169" x14ac:dyDescent="0.25">
      <c r="I581" s="214"/>
      <c r="J581" s="214"/>
      <c r="K581" s="214"/>
      <c r="L581" s="214"/>
      <c r="M581" s="214"/>
      <c r="N581" s="214"/>
      <c r="O581" s="214"/>
      <c r="P581" s="214"/>
      <c r="Q581" s="214"/>
      <c r="R581" s="214"/>
      <c r="S581" s="214"/>
      <c r="T581" s="214"/>
      <c r="U581" s="214"/>
      <c r="V581" s="214"/>
      <c r="W581" s="214"/>
      <c r="X581" s="214"/>
      <c r="Y581" s="214"/>
      <c r="Z581" s="214"/>
      <c r="AA581" s="214"/>
      <c r="AB581" s="214"/>
      <c r="AC581" s="214"/>
      <c r="AD581" s="214"/>
      <c r="AE581" s="214"/>
      <c r="AF581" s="214"/>
      <c r="AG581" s="214"/>
      <c r="AH581" s="214"/>
      <c r="AI581" s="214"/>
      <c r="AJ581" s="214"/>
      <c r="AK581" s="214"/>
      <c r="AL581" s="214"/>
      <c r="AM581" s="214"/>
      <c r="AN581" s="214"/>
      <c r="AO581" s="214"/>
      <c r="AP581" s="214"/>
      <c r="AQ581" s="214"/>
      <c r="AR581" s="214"/>
      <c r="AS581" s="214"/>
      <c r="AT581" s="214"/>
      <c r="AU581" s="214"/>
      <c r="AV581" s="214"/>
      <c r="AW581" s="214"/>
      <c r="AX581" s="214"/>
      <c r="AY581" s="214"/>
      <c r="AZ581" s="214"/>
      <c r="BA581" s="214"/>
      <c r="BB581" s="214"/>
      <c r="BC581" s="214"/>
      <c r="BD581" s="214"/>
      <c r="BE581" s="214"/>
      <c r="BF581" s="214"/>
      <c r="BG581" s="214"/>
      <c r="BH581" s="214"/>
      <c r="BI581" s="214"/>
      <c r="BJ581" s="214"/>
      <c r="BK581" s="214"/>
      <c r="BL581" s="214"/>
      <c r="BM581" s="214"/>
      <c r="BN581" s="214"/>
      <c r="BO581" s="214"/>
      <c r="BP581" s="214"/>
      <c r="BQ581" s="214"/>
      <c r="BR581" s="214"/>
      <c r="BS581" s="214"/>
      <c r="BT581" s="214"/>
      <c r="BU581" s="214"/>
      <c r="BV581" s="214"/>
      <c r="BW581" s="214"/>
      <c r="BX581" s="214"/>
      <c r="BY581" s="214"/>
      <c r="BZ581" s="214"/>
      <c r="CA581" s="214"/>
      <c r="CB581" s="214"/>
      <c r="CC581" s="214"/>
      <c r="CD581" s="214"/>
      <c r="CE581" s="214"/>
      <c r="CF581" s="214"/>
      <c r="CG581" s="214"/>
      <c r="CH581" s="214"/>
      <c r="CI581" s="214"/>
      <c r="CJ581" s="214"/>
      <c r="CK581" s="214"/>
      <c r="CL581" s="214"/>
      <c r="CM581" s="214"/>
      <c r="CN581" s="214"/>
      <c r="CO581" s="214"/>
      <c r="CP581" s="214"/>
      <c r="CQ581" s="214"/>
      <c r="CR581" s="214"/>
      <c r="CS581" s="214"/>
      <c r="CT581" s="214"/>
      <c r="CU581" s="214"/>
      <c r="CV581" s="214"/>
      <c r="CW581" s="214"/>
      <c r="CX581" s="214"/>
      <c r="CY581" s="214"/>
      <c r="CZ581" s="214"/>
      <c r="DA581" s="214"/>
      <c r="DB581" s="214"/>
      <c r="DC581" s="214"/>
      <c r="DD581" s="214"/>
      <c r="DE581" s="214"/>
      <c r="DF581" s="214"/>
      <c r="DG581" s="214"/>
      <c r="DH581" s="214"/>
      <c r="DI581" s="214"/>
      <c r="DJ581" s="214"/>
      <c r="DK581" s="214"/>
      <c r="DL581" s="214"/>
      <c r="DM581" s="214"/>
      <c r="DN581" s="214"/>
      <c r="DO581" s="214"/>
      <c r="DP581" s="214"/>
      <c r="DQ581" s="214"/>
      <c r="DR581" s="214"/>
      <c r="DS581" s="214"/>
      <c r="DT581" s="214"/>
      <c r="DU581" s="214"/>
      <c r="DV581" s="214"/>
      <c r="DW581" s="214"/>
      <c r="DX581" s="214"/>
      <c r="DY581" s="214"/>
      <c r="DZ581" s="214"/>
      <c r="EA581" s="214"/>
      <c r="EB581" s="214"/>
      <c r="EC581" s="214"/>
      <c r="ED581" s="214"/>
      <c r="EE581" s="214"/>
      <c r="EF581" s="214"/>
      <c r="EG581" s="214"/>
      <c r="EH581" s="214"/>
      <c r="EI581" s="214"/>
      <c r="EJ581" s="214"/>
      <c r="EK581" s="214"/>
      <c r="EL581" s="214"/>
      <c r="EM581" s="214"/>
      <c r="EN581" s="214"/>
      <c r="EO581" s="214"/>
      <c r="EP581" s="214"/>
      <c r="EQ581" s="214"/>
      <c r="ER581" s="214"/>
      <c r="ES581" s="214"/>
      <c r="ET581" s="214"/>
      <c r="EU581" s="214"/>
      <c r="EV581" s="214"/>
      <c r="EW581" s="214"/>
      <c r="EX581" s="214"/>
      <c r="EY581" s="214"/>
      <c r="EZ581" s="214"/>
      <c r="FA581" s="214"/>
      <c r="FB581" s="214"/>
      <c r="FC581" s="214"/>
      <c r="FD581" s="214"/>
      <c r="FE581" s="214"/>
      <c r="FF581" s="214"/>
      <c r="FG581" s="214"/>
      <c r="FH581" s="214"/>
      <c r="FI581" s="214"/>
      <c r="FJ581" s="214"/>
      <c r="FK581" s="214"/>
      <c r="FL581" s="214"/>
      <c r="FM581" s="214"/>
    </row>
    <row r="582" spans="9:169" x14ac:dyDescent="0.25">
      <c r="I582" s="214"/>
      <c r="J582" s="214"/>
      <c r="K582" s="214"/>
      <c r="L582" s="214"/>
      <c r="M582" s="214"/>
      <c r="N582" s="214"/>
      <c r="O582" s="214"/>
      <c r="P582" s="214"/>
      <c r="Q582" s="214"/>
      <c r="R582" s="214"/>
      <c r="S582" s="214"/>
      <c r="T582" s="214"/>
      <c r="U582" s="214"/>
      <c r="V582" s="214"/>
      <c r="W582" s="214"/>
      <c r="X582" s="214"/>
      <c r="Y582" s="214"/>
      <c r="Z582" s="214"/>
      <c r="AA582" s="214"/>
      <c r="AB582" s="214"/>
      <c r="AC582" s="214"/>
      <c r="AD582" s="214"/>
      <c r="AE582" s="214"/>
      <c r="AF582" s="214"/>
      <c r="AG582" s="214"/>
      <c r="AH582" s="214"/>
      <c r="AI582" s="214"/>
      <c r="AJ582" s="214"/>
      <c r="AK582" s="214"/>
      <c r="AL582" s="214"/>
      <c r="AM582" s="214"/>
      <c r="AN582" s="214"/>
      <c r="AO582" s="214"/>
      <c r="AP582" s="214"/>
      <c r="AQ582" s="214"/>
      <c r="AR582" s="214"/>
      <c r="AS582" s="214"/>
      <c r="AT582" s="214"/>
      <c r="AU582" s="214"/>
      <c r="AV582" s="214"/>
      <c r="AW582" s="214"/>
      <c r="AX582" s="214"/>
      <c r="AY582" s="214"/>
      <c r="AZ582" s="214"/>
      <c r="BA582" s="214"/>
      <c r="BB582" s="214"/>
      <c r="BC582" s="214"/>
      <c r="BD582" s="214"/>
      <c r="BE582" s="214"/>
      <c r="BF582" s="214"/>
      <c r="BG582" s="214"/>
      <c r="BH582" s="214"/>
      <c r="BI582" s="214"/>
      <c r="BJ582" s="214"/>
      <c r="BK582" s="214"/>
      <c r="BL582" s="214"/>
      <c r="BM582" s="214"/>
      <c r="BN582" s="214"/>
      <c r="BO582" s="214"/>
      <c r="BP582" s="214"/>
      <c r="BQ582" s="214"/>
      <c r="BR582" s="214"/>
      <c r="BS582" s="214"/>
      <c r="BT582" s="214"/>
      <c r="BU582" s="214"/>
      <c r="BV582" s="214"/>
      <c r="BW582" s="214"/>
      <c r="BX582" s="214"/>
      <c r="BY582" s="214"/>
      <c r="BZ582" s="214"/>
      <c r="CA582" s="214"/>
      <c r="CB582" s="214"/>
      <c r="CC582" s="214"/>
      <c r="CD582" s="214"/>
      <c r="CE582" s="214"/>
      <c r="CF582" s="214"/>
      <c r="CG582" s="214"/>
      <c r="CH582" s="214"/>
      <c r="CI582" s="214"/>
      <c r="CJ582" s="214"/>
      <c r="CK582" s="214"/>
      <c r="CL582" s="214"/>
      <c r="CM582" s="214"/>
      <c r="CN582" s="214"/>
      <c r="CO582" s="214"/>
      <c r="CP582" s="214"/>
      <c r="CQ582" s="214"/>
      <c r="CR582" s="214"/>
      <c r="CS582" s="214"/>
      <c r="CT582" s="214"/>
      <c r="CU582" s="214"/>
      <c r="CV582" s="214"/>
      <c r="CW582" s="214"/>
      <c r="CX582" s="214"/>
      <c r="CY582" s="214"/>
      <c r="CZ582" s="214"/>
      <c r="DA582" s="214"/>
      <c r="DB582" s="214"/>
      <c r="DC582" s="214"/>
      <c r="DD582" s="214"/>
      <c r="DE582" s="214"/>
      <c r="DF582" s="214"/>
      <c r="DG582" s="214"/>
      <c r="DH582" s="214"/>
      <c r="DI582" s="214"/>
      <c r="DJ582" s="214"/>
      <c r="DK582" s="214"/>
      <c r="DL582" s="214"/>
      <c r="DM582" s="214"/>
      <c r="DN582" s="214"/>
      <c r="DO582" s="214"/>
      <c r="DP582" s="214"/>
      <c r="DQ582" s="214"/>
      <c r="DR582" s="214"/>
      <c r="DS582" s="214"/>
      <c r="DT582" s="214"/>
      <c r="DU582" s="214"/>
      <c r="DV582" s="214"/>
      <c r="DW582" s="214"/>
      <c r="DX582" s="214"/>
      <c r="DY582" s="214"/>
      <c r="DZ582" s="214"/>
      <c r="EA582" s="214"/>
      <c r="EB582" s="214"/>
      <c r="EC582" s="214"/>
      <c r="ED582" s="214"/>
      <c r="EE582" s="214"/>
      <c r="EF582" s="214"/>
      <c r="EG582" s="214"/>
      <c r="EH582" s="214"/>
      <c r="EI582" s="214"/>
      <c r="EJ582" s="214"/>
      <c r="EK582" s="214"/>
      <c r="EL582" s="214"/>
      <c r="EM582" s="214"/>
      <c r="EN582" s="214"/>
      <c r="EO582" s="214"/>
      <c r="EP582" s="214"/>
      <c r="EQ582" s="214"/>
      <c r="ER582" s="214"/>
      <c r="ES582" s="214"/>
      <c r="ET582" s="214"/>
      <c r="EU582" s="214"/>
      <c r="EV582" s="214"/>
      <c r="EW582" s="214"/>
      <c r="EX582" s="214"/>
      <c r="EY582" s="214"/>
      <c r="EZ582" s="214"/>
      <c r="FA582" s="214"/>
      <c r="FB582" s="214"/>
      <c r="FC582" s="214"/>
      <c r="FD582" s="214"/>
      <c r="FE582" s="214"/>
      <c r="FF582" s="214"/>
      <c r="FG582" s="214"/>
      <c r="FH582" s="214"/>
      <c r="FI582" s="214"/>
      <c r="FJ582" s="214"/>
      <c r="FK582" s="214"/>
      <c r="FL582" s="214"/>
      <c r="FM582" s="214"/>
    </row>
    <row r="583" spans="9:169" x14ac:dyDescent="0.25">
      <c r="I583" s="214"/>
      <c r="J583" s="214"/>
      <c r="K583" s="214"/>
      <c r="L583" s="214"/>
      <c r="M583" s="214"/>
      <c r="N583" s="214"/>
      <c r="O583" s="214"/>
      <c r="P583" s="214"/>
      <c r="Q583" s="214"/>
      <c r="R583" s="214"/>
      <c r="S583" s="214"/>
      <c r="T583" s="214"/>
      <c r="U583" s="214"/>
      <c r="V583" s="214"/>
      <c r="W583" s="214"/>
      <c r="X583" s="214"/>
      <c r="Y583" s="214"/>
      <c r="Z583" s="214"/>
      <c r="AA583" s="214"/>
      <c r="AB583" s="214"/>
      <c r="AC583" s="214"/>
      <c r="AD583" s="214"/>
      <c r="AE583" s="214"/>
      <c r="AF583" s="214"/>
      <c r="AG583" s="214"/>
      <c r="AH583" s="214"/>
      <c r="AI583" s="214"/>
      <c r="AJ583" s="214"/>
      <c r="AK583" s="214"/>
      <c r="AL583" s="214"/>
      <c r="AM583" s="214"/>
      <c r="AN583" s="214"/>
      <c r="AO583" s="214"/>
      <c r="AP583" s="214"/>
      <c r="AQ583" s="214"/>
      <c r="AR583" s="214"/>
      <c r="AS583" s="214"/>
      <c r="AT583" s="214"/>
      <c r="AU583" s="214"/>
      <c r="AV583" s="214"/>
      <c r="AW583" s="214"/>
      <c r="AX583" s="214"/>
      <c r="AY583" s="214"/>
      <c r="AZ583" s="214"/>
      <c r="BA583" s="214"/>
      <c r="BB583" s="214"/>
      <c r="BC583" s="214"/>
      <c r="BD583" s="214"/>
      <c r="BE583" s="214"/>
      <c r="BF583" s="214"/>
      <c r="BG583" s="214"/>
      <c r="BH583" s="214"/>
      <c r="BI583" s="214"/>
      <c r="BJ583" s="214"/>
      <c r="BK583" s="214"/>
      <c r="BL583" s="214"/>
      <c r="BM583" s="214"/>
      <c r="BN583" s="214"/>
      <c r="BO583" s="214"/>
      <c r="BP583" s="214"/>
      <c r="BQ583" s="214"/>
      <c r="BR583" s="214"/>
      <c r="BS583" s="214"/>
      <c r="BT583" s="214"/>
      <c r="BU583" s="214"/>
      <c r="BV583" s="214"/>
      <c r="BW583" s="214"/>
      <c r="BX583" s="214"/>
      <c r="BY583" s="214"/>
      <c r="BZ583" s="214"/>
      <c r="CA583" s="214"/>
      <c r="CB583" s="214"/>
      <c r="CC583" s="214"/>
      <c r="CD583" s="214"/>
      <c r="CE583" s="214"/>
      <c r="CF583" s="214"/>
      <c r="CG583" s="214"/>
      <c r="CH583" s="214"/>
      <c r="CI583" s="214"/>
      <c r="CJ583" s="214"/>
      <c r="CK583" s="214"/>
      <c r="CL583" s="214"/>
      <c r="CM583" s="214"/>
      <c r="CN583" s="214"/>
      <c r="CO583" s="214"/>
      <c r="CP583" s="214"/>
      <c r="CQ583" s="214"/>
      <c r="CR583" s="214"/>
      <c r="CS583" s="214"/>
      <c r="CT583" s="214"/>
      <c r="CU583" s="214"/>
      <c r="CV583" s="214"/>
      <c r="CW583" s="214"/>
      <c r="CX583" s="214"/>
      <c r="CY583" s="214"/>
      <c r="CZ583" s="214"/>
      <c r="DA583" s="214"/>
      <c r="DB583" s="214"/>
      <c r="DC583" s="214"/>
      <c r="DD583" s="214"/>
      <c r="DE583" s="214"/>
      <c r="DF583" s="214"/>
      <c r="DG583" s="214"/>
      <c r="DH583" s="214"/>
      <c r="DI583" s="214"/>
      <c r="DJ583" s="214"/>
      <c r="DK583" s="214"/>
      <c r="DL583" s="214"/>
      <c r="DM583" s="214"/>
      <c r="DN583" s="214"/>
      <c r="DO583" s="214"/>
      <c r="DP583" s="214"/>
      <c r="DQ583" s="214"/>
      <c r="DR583" s="214"/>
      <c r="DS583" s="214"/>
      <c r="DT583" s="214"/>
      <c r="DU583" s="214"/>
      <c r="DV583" s="214"/>
      <c r="DW583" s="214"/>
      <c r="DX583" s="214"/>
      <c r="DY583" s="214"/>
      <c r="DZ583" s="214"/>
      <c r="EA583" s="214"/>
      <c r="EB583" s="214"/>
      <c r="EC583" s="214"/>
      <c r="ED583" s="214"/>
      <c r="EE583" s="214"/>
      <c r="EF583" s="214"/>
      <c r="EG583" s="214"/>
      <c r="EH583" s="214"/>
      <c r="EI583" s="214"/>
      <c r="EJ583" s="214"/>
      <c r="EK583" s="214"/>
      <c r="EL583" s="214"/>
      <c r="EM583" s="214"/>
      <c r="EN583" s="214"/>
      <c r="EO583" s="214"/>
      <c r="EP583" s="214"/>
      <c r="EQ583" s="214"/>
      <c r="ER583" s="214"/>
      <c r="ES583" s="214"/>
      <c r="ET583" s="214"/>
      <c r="EU583" s="214"/>
      <c r="EV583" s="214"/>
      <c r="EW583" s="214"/>
      <c r="EX583" s="214"/>
      <c r="EY583" s="214"/>
      <c r="EZ583" s="214"/>
      <c r="FA583" s="214"/>
      <c r="FB583" s="214"/>
      <c r="FC583" s="214"/>
      <c r="FD583" s="214"/>
      <c r="FE583" s="214"/>
      <c r="FF583" s="214"/>
      <c r="FG583" s="214"/>
      <c r="FH583" s="214"/>
      <c r="FI583" s="214"/>
      <c r="FJ583" s="214"/>
      <c r="FK583" s="214"/>
      <c r="FL583" s="214"/>
      <c r="FM583" s="214"/>
    </row>
    <row r="584" spans="9:169" x14ac:dyDescent="0.25">
      <c r="I584" s="214"/>
      <c r="J584" s="214"/>
      <c r="K584" s="214"/>
      <c r="L584" s="214"/>
      <c r="M584" s="214"/>
      <c r="N584" s="214"/>
      <c r="O584" s="214"/>
      <c r="P584" s="214"/>
      <c r="Q584" s="214"/>
      <c r="R584" s="214"/>
      <c r="S584" s="214"/>
      <c r="T584" s="214"/>
      <c r="U584" s="214"/>
      <c r="V584" s="214"/>
      <c r="W584" s="214"/>
      <c r="X584" s="214"/>
      <c r="Y584" s="214"/>
      <c r="Z584" s="214"/>
      <c r="AA584" s="214"/>
      <c r="AB584" s="214"/>
      <c r="AC584" s="214"/>
      <c r="AD584" s="214"/>
      <c r="AE584" s="214"/>
      <c r="AF584" s="214"/>
      <c r="AG584" s="214"/>
      <c r="AH584" s="214"/>
      <c r="AI584" s="214"/>
      <c r="AJ584" s="214"/>
      <c r="AK584" s="214"/>
      <c r="AL584" s="214"/>
      <c r="AM584" s="214"/>
      <c r="AN584" s="214"/>
      <c r="AO584" s="214"/>
      <c r="AP584" s="214"/>
      <c r="AQ584" s="214"/>
      <c r="AR584" s="214"/>
      <c r="AS584" s="214"/>
      <c r="AT584" s="214"/>
      <c r="AU584" s="214"/>
      <c r="AV584" s="214"/>
      <c r="AW584" s="214"/>
      <c r="AX584" s="214"/>
      <c r="AY584" s="214"/>
      <c r="AZ584" s="214"/>
      <c r="BA584" s="214"/>
      <c r="BB584" s="214"/>
      <c r="BC584" s="214"/>
      <c r="BD584" s="214"/>
      <c r="BE584" s="214"/>
      <c r="BF584" s="214"/>
      <c r="BG584" s="214"/>
      <c r="BH584" s="214"/>
      <c r="BI584" s="214"/>
      <c r="BJ584" s="214"/>
      <c r="BK584" s="214"/>
      <c r="BL584" s="214"/>
      <c r="BM584" s="214"/>
      <c r="BN584" s="214"/>
      <c r="BO584" s="214"/>
      <c r="BP584" s="214"/>
      <c r="BQ584" s="214"/>
      <c r="BR584" s="214"/>
      <c r="BS584" s="214"/>
      <c r="BT584" s="214"/>
      <c r="BU584" s="214"/>
      <c r="BV584" s="214"/>
      <c r="BW584" s="214"/>
      <c r="BX584" s="214"/>
      <c r="BY584" s="214"/>
      <c r="BZ584" s="214"/>
      <c r="CA584" s="214"/>
      <c r="CB584" s="214"/>
      <c r="CC584" s="214"/>
      <c r="CD584" s="214"/>
      <c r="CE584" s="214"/>
      <c r="CF584" s="214"/>
      <c r="CG584" s="214"/>
      <c r="CH584" s="214"/>
      <c r="CI584" s="214"/>
      <c r="CJ584" s="214"/>
      <c r="CK584" s="214"/>
      <c r="CL584" s="214"/>
      <c r="CM584" s="214"/>
      <c r="CN584" s="214"/>
      <c r="CO584" s="214"/>
      <c r="CP584" s="214"/>
      <c r="CQ584" s="214"/>
      <c r="CR584" s="214"/>
      <c r="CS584" s="214"/>
      <c r="CT584" s="214"/>
      <c r="CU584" s="214"/>
      <c r="CV584" s="214"/>
      <c r="CW584" s="214"/>
      <c r="CX584" s="214"/>
      <c r="CY584" s="214"/>
      <c r="CZ584" s="214"/>
      <c r="DA584" s="214"/>
      <c r="DB584" s="214"/>
      <c r="DC584" s="214"/>
      <c r="DD584" s="214"/>
      <c r="DE584" s="214"/>
      <c r="DF584" s="214"/>
      <c r="DG584" s="214"/>
      <c r="DH584" s="214"/>
      <c r="DI584" s="214"/>
      <c r="DJ584" s="214"/>
      <c r="DK584" s="214"/>
      <c r="DL584" s="214"/>
      <c r="DM584" s="214"/>
      <c r="DN584" s="214"/>
      <c r="DO584" s="214"/>
      <c r="DP584" s="214"/>
      <c r="DQ584" s="214"/>
      <c r="DR584" s="214"/>
      <c r="DS584" s="214"/>
      <c r="DT584" s="214"/>
      <c r="DU584" s="214"/>
      <c r="DV584" s="214"/>
      <c r="DW584" s="214"/>
      <c r="DX584" s="214"/>
      <c r="DY584" s="214"/>
      <c r="DZ584" s="214"/>
      <c r="EA584" s="214"/>
      <c r="EB584" s="214"/>
      <c r="EC584" s="214"/>
      <c r="ED584" s="214"/>
      <c r="EE584" s="214"/>
      <c r="EF584" s="214"/>
      <c r="EG584" s="214"/>
      <c r="EH584" s="214"/>
      <c r="EI584" s="214"/>
      <c r="EJ584" s="214"/>
      <c r="EK584" s="214"/>
      <c r="EL584" s="214"/>
      <c r="EM584" s="214"/>
      <c r="EN584" s="214"/>
      <c r="EO584" s="214"/>
      <c r="EP584" s="214"/>
      <c r="EQ584" s="214"/>
      <c r="ER584" s="214"/>
      <c r="ES584" s="214"/>
      <c r="ET584" s="214"/>
      <c r="EU584" s="214"/>
      <c r="EV584" s="214"/>
      <c r="EW584" s="214"/>
      <c r="EX584" s="214"/>
      <c r="EY584" s="214"/>
      <c r="EZ584" s="214"/>
      <c r="FA584" s="214"/>
      <c r="FB584" s="214"/>
      <c r="FC584" s="214"/>
      <c r="FD584" s="214"/>
      <c r="FE584" s="214"/>
      <c r="FF584" s="214"/>
      <c r="FG584" s="214"/>
      <c r="FH584" s="214"/>
      <c r="FI584" s="214"/>
      <c r="FJ584" s="214"/>
      <c r="FK584" s="214"/>
      <c r="FL584" s="214"/>
      <c r="FM584" s="214"/>
    </row>
    <row r="585" spans="9:169" x14ac:dyDescent="0.25">
      <c r="I585" s="214"/>
      <c r="J585" s="214"/>
      <c r="K585" s="214"/>
      <c r="L585" s="214"/>
      <c r="M585" s="214"/>
      <c r="N585" s="214"/>
      <c r="O585" s="214"/>
      <c r="P585" s="214"/>
      <c r="Q585" s="214"/>
      <c r="R585" s="214"/>
      <c r="S585" s="214"/>
      <c r="T585" s="214"/>
      <c r="U585" s="214"/>
      <c r="V585" s="214"/>
      <c r="W585" s="214"/>
      <c r="X585" s="214"/>
      <c r="Y585" s="214"/>
      <c r="Z585" s="214"/>
      <c r="AA585" s="214"/>
      <c r="AB585" s="214"/>
      <c r="AC585" s="214"/>
      <c r="AD585" s="214"/>
      <c r="AE585" s="214"/>
      <c r="AF585" s="214"/>
      <c r="AG585" s="214"/>
      <c r="AH585" s="214"/>
      <c r="AI585" s="214"/>
      <c r="AJ585" s="214"/>
      <c r="AK585" s="214"/>
      <c r="AL585" s="214"/>
      <c r="AM585" s="214"/>
      <c r="AN585" s="214"/>
      <c r="AO585" s="214"/>
      <c r="AP585" s="214"/>
      <c r="AQ585" s="214"/>
      <c r="AR585" s="214"/>
      <c r="AS585" s="214"/>
      <c r="AT585" s="214"/>
      <c r="AU585" s="214"/>
      <c r="AV585" s="214"/>
      <c r="AW585" s="214"/>
      <c r="AX585" s="214"/>
      <c r="AY585" s="214"/>
      <c r="AZ585" s="214"/>
      <c r="BA585" s="214"/>
      <c r="BB585" s="214"/>
      <c r="BC585" s="214"/>
      <c r="BD585" s="214"/>
      <c r="BE585" s="214"/>
      <c r="BF585" s="214"/>
      <c r="BG585" s="214"/>
      <c r="BH585" s="214"/>
      <c r="BI585" s="214"/>
      <c r="BJ585" s="214"/>
      <c r="BK585" s="214"/>
      <c r="BL585" s="214"/>
      <c r="BM585" s="214"/>
      <c r="BN585" s="214"/>
      <c r="BO585" s="214"/>
      <c r="BP585" s="214"/>
      <c r="BQ585" s="214"/>
      <c r="BR585" s="214"/>
      <c r="BS585" s="214"/>
      <c r="BT585" s="214"/>
      <c r="BU585" s="214"/>
      <c r="BV585" s="214"/>
      <c r="BW585" s="214"/>
      <c r="BX585" s="214"/>
      <c r="BY585" s="214"/>
      <c r="BZ585" s="214"/>
      <c r="CA585" s="214"/>
      <c r="CB585" s="214"/>
      <c r="CC585" s="214"/>
      <c r="CD585" s="214"/>
      <c r="CE585" s="214"/>
      <c r="CF585" s="214"/>
      <c r="CG585" s="214"/>
      <c r="CH585" s="214"/>
      <c r="CI585" s="214"/>
      <c r="CJ585" s="214"/>
      <c r="CK585" s="214"/>
      <c r="CL585" s="214"/>
      <c r="CM585" s="214"/>
      <c r="CN585" s="214"/>
      <c r="CO585" s="214"/>
      <c r="CP585" s="214"/>
      <c r="CQ585" s="214"/>
      <c r="CR585" s="214"/>
      <c r="CS585" s="214"/>
      <c r="CT585" s="214"/>
      <c r="CU585" s="214"/>
      <c r="CV585" s="214"/>
      <c r="CW585" s="214"/>
      <c r="CX585" s="214"/>
      <c r="CY585" s="214"/>
      <c r="CZ585" s="214"/>
      <c r="DA585" s="214"/>
      <c r="DB585" s="214"/>
      <c r="DC585" s="214"/>
      <c r="DD585" s="214"/>
      <c r="DE585" s="214"/>
      <c r="DF585" s="214"/>
      <c r="DG585" s="214"/>
      <c r="DH585" s="214"/>
      <c r="DI585" s="214"/>
      <c r="DJ585" s="214"/>
      <c r="DK585" s="214"/>
      <c r="DL585" s="214"/>
      <c r="DM585" s="214"/>
      <c r="DN585" s="214"/>
      <c r="DO585" s="214"/>
      <c r="DP585" s="214"/>
      <c r="DQ585" s="214"/>
      <c r="DR585" s="214"/>
      <c r="DS585" s="214"/>
      <c r="DT585" s="214"/>
      <c r="DU585" s="214"/>
      <c r="DV585" s="214"/>
      <c r="DW585" s="214"/>
      <c r="DX585" s="214"/>
      <c r="DY585" s="214"/>
      <c r="DZ585" s="214"/>
      <c r="EA585" s="214"/>
      <c r="EB585" s="214"/>
      <c r="EC585" s="214"/>
      <c r="ED585" s="214"/>
      <c r="EE585" s="214"/>
      <c r="EF585" s="214"/>
      <c r="EG585" s="214"/>
      <c r="EH585" s="214"/>
      <c r="EI585" s="214"/>
      <c r="EJ585" s="214"/>
      <c r="EK585" s="214"/>
      <c r="EL585" s="214"/>
      <c r="EM585" s="214"/>
      <c r="EN585" s="214"/>
      <c r="EO585" s="214"/>
      <c r="EP585" s="214"/>
      <c r="EQ585" s="214"/>
      <c r="ER585" s="214"/>
      <c r="ES585" s="214"/>
      <c r="ET585" s="214"/>
      <c r="EU585" s="214"/>
      <c r="EV585" s="214"/>
      <c r="EW585" s="214"/>
      <c r="EX585" s="214"/>
      <c r="EY585" s="214"/>
      <c r="EZ585" s="214"/>
      <c r="FA585" s="214"/>
      <c r="FB585" s="214"/>
      <c r="FC585" s="214"/>
      <c r="FD585" s="214"/>
      <c r="FE585" s="214"/>
      <c r="FF585" s="214"/>
      <c r="FG585" s="214"/>
      <c r="FH585" s="214"/>
      <c r="FI585" s="214"/>
      <c r="FJ585" s="214"/>
      <c r="FK585" s="214"/>
      <c r="FL585" s="214"/>
      <c r="FM585" s="214"/>
    </row>
    <row r="586" spans="9:169" x14ac:dyDescent="0.25">
      <c r="I586" s="214"/>
      <c r="J586" s="214"/>
      <c r="K586" s="214"/>
      <c r="L586" s="214"/>
      <c r="M586" s="214"/>
      <c r="N586" s="214"/>
      <c r="O586" s="214"/>
      <c r="P586" s="214"/>
      <c r="Q586" s="214"/>
      <c r="R586" s="214"/>
      <c r="S586" s="214"/>
      <c r="T586" s="214"/>
      <c r="U586" s="214"/>
      <c r="V586" s="214"/>
      <c r="W586" s="214"/>
      <c r="X586" s="214"/>
      <c r="Y586" s="214"/>
      <c r="Z586" s="214"/>
      <c r="AA586" s="214"/>
      <c r="AB586" s="214"/>
      <c r="AC586" s="214"/>
      <c r="AD586" s="214"/>
      <c r="AE586" s="214"/>
      <c r="AF586" s="214"/>
      <c r="AG586" s="214"/>
      <c r="AH586" s="214"/>
      <c r="AI586" s="214"/>
      <c r="AJ586" s="214"/>
      <c r="AK586" s="214"/>
      <c r="AL586" s="214"/>
      <c r="AM586" s="214"/>
      <c r="AN586" s="214"/>
      <c r="AO586" s="214"/>
      <c r="AP586" s="214"/>
      <c r="AQ586" s="214"/>
      <c r="AR586" s="214"/>
      <c r="AS586" s="214"/>
      <c r="AT586" s="214"/>
      <c r="AU586" s="214"/>
      <c r="AV586" s="214"/>
      <c r="AW586" s="214"/>
      <c r="AX586" s="214"/>
      <c r="AY586" s="214"/>
      <c r="AZ586" s="214"/>
      <c r="BA586" s="214"/>
      <c r="BB586" s="214"/>
      <c r="BC586" s="214"/>
      <c r="BD586" s="214"/>
      <c r="BE586" s="214"/>
      <c r="BF586" s="214"/>
      <c r="BG586" s="214"/>
      <c r="BH586" s="214"/>
      <c r="BI586" s="214"/>
      <c r="BJ586" s="214"/>
      <c r="BK586" s="214"/>
      <c r="BL586" s="214"/>
      <c r="BM586" s="214"/>
      <c r="BN586" s="214"/>
      <c r="BO586" s="214"/>
      <c r="BP586" s="214"/>
      <c r="BQ586" s="214"/>
      <c r="BR586" s="214"/>
      <c r="BS586" s="214"/>
      <c r="BT586" s="214"/>
      <c r="BU586" s="214"/>
      <c r="BV586" s="214"/>
      <c r="BW586" s="214"/>
      <c r="BX586" s="214"/>
      <c r="BY586" s="214"/>
      <c r="BZ586" s="214"/>
      <c r="CA586" s="214"/>
      <c r="CB586" s="214"/>
      <c r="CC586" s="214"/>
      <c r="CD586" s="214"/>
      <c r="CE586" s="214"/>
      <c r="CF586" s="214"/>
      <c r="CG586" s="214"/>
      <c r="CH586" s="214"/>
      <c r="CI586" s="214"/>
      <c r="CJ586" s="214"/>
      <c r="CK586" s="214"/>
      <c r="CL586" s="214"/>
      <c r="CM586" s="214"/>
      <c r="CN586" s="214"/>
      <c r="CO586" s="214"/>
      <c r="CP586" s="214"/>
      <c r="CQ586" s="214"/>
      <c r="CR586" s="214"/>
      <c r="CS586" s="214"/>
      <c r="CT586" s="214"/>
      <c r="CU586" s="214"/>
      <c r="CV586" s="214"/>
      <c r="CW586" s="214"/>
      <c r="CX586" s="214"/>
      <c r="CY586" s="214"/>
      <c r="CZ586" s="214"/>
      <c r="DA586" s="214"/>
      <c r="DB586" s="214"/>
      <c r="DC586" s="214"/>
      <c r="DD586" s="214"/>
      <c r="DE586" s="214"/>
      <c r="DF586" s="214"/>
      <c r="DG586" s="214"/>
      <c r="DH586" s="214"/>
      <c r="DI586" s="214"/>
      <c r="DJ586" s="214"/>
      <c r="DK586" s="214"/>
      <c r="DL586" s="214"/>
      <c r="DM586" s="214"/>
      <c r="DN586" s="214"/>
      <c r="DO586" s="214"/>
      <c r="DP586" s="214"/>
      <c r="DQ586" s="214"/>
      <c r="DR586" s="214"/>
      <c r="DS586" s="214"/>
      <c r="DT586" s="214"/>
      <c r="DU586" s="214"/>
      <c r="DV586" s="214"/>
      <c r="DW586" s="214"/>
      <c r="DX586" s="214"/>
      <c r="DY586" s="214"/>
      <c r="DZ586" s="214"/>
      <c r="EA586" s="214"/>
      <c r="EB586" s="214"/>
      <c r="EC586" s="214"/>
      <c r="ED586" s="214"/>
      <c r="EE586" s="214"/>
      <c r="EF586" s="214"/>
      <c r="EG586" s="214"/>
      <c r="EH586" s="214"/>
      <c r="EI586" s="214"/>
      <c r="EJ586" s="214"/>
      <c r="EK586" s="214"/>
      <c r="EL586" s="214"/>
      <c r="EM586" s="214"/>
      <c r="EN586" s="214"/>
      <c r="EO586" s="214"/>
      <c r="EP586" s="214"/>
      <c r="EQ586" s="214"/>
      <c r="ER586" s="214"/>
      <c r="ES586" s="214"/>
      <c r="ET586" s="214"/>
      <c r="EU586" s="214"/>
      <c r="EV586" s="214"/>
      <c r="EW586" s="214"/>
      <c r="EX586" s="214"/>
      <c r="EY586" s="214"/>
      <c r="EZ586" s="214"/>
      <c r="FA586" s="214"/>
      <c r="FB586" s="214"/>
      <c r="FC586" s="214"/>
      <c r="FD586" s="214"/>
      <c r="FE586" s="214"/>
      <c r="FF586" s="214"/>
      <c r="FG586" s="214"/>
      <c r="FH586" s="214"/>
      <c r="FI586" s="214"/>
      <c r="FJ586" s="214"/>
      <c r="FK586" s="214"/>
      <c r="FL586" s="214"/>
      <c r="FM586" s="214"/>
    </row>
    <row r="587" spans="9:169" x14ac:dyDescent="0.25">
      <c r="I587" s="214"/>
      <c r="J587" s="214"/>
      <c r="K587" s="214"/>
      <c r="L587" s="214"/>
      <c r="M587" s="214"/>
      <c r="N587" s="214"/>
      <c r="O587" s="214"/>
      <c r="P587" s="214"/>
      <c r="Q587" s="214"/>
      <c r="R587" s="214"/>
      <c r="S587" s="214"/>
      <c r="T587" s="214"/>
      <c r="U587" s="214"/>
      <c r="V587" s="214"/>
      <c r="W587" s="214"/>
      <c r="X587" s="214"/>
      <c r="Y587" s="214"/>
      <c r="Z587" s="214"/>
      <c r="AA587" s="214"/>
      <c r="AB587" s="214"/>
      <c r="AC587" s="214"/>
      <c r="AD587" s="214"/>
      <c r="AE587" s="214"/>
      <c r="AF587" s="214"/>
      <c r="AG587" s="214"/>
      <c r="AH587" s="214"/>
      <c r="AI587" s="214"/>
      <c r="AJ587" s="214"/>
      <c r="AK587" s="214"/>
      <c r="AL587" s="214"/>
      <c r="AM587" s="214"/>
      <c r="AN587" s="214"/>
      <c r="AO587" s="214"/>
      <c r="AP587" s="214"/>
      <c r="AQ587" s="214"/>
      <c r="AR587" s="214"/>
      <c r="AS587" s="214"/>
      <c r="AT587" s="214"/>
      <c r="AU587" s="214"/>
      <c r="AV587" s="214"/>
      <c r="AW587" s="214"/>
      <c r="AX587" s="214"/>
      <c r="AY587" s="214"/>
      <c r="AZ587" s="214"/>
      <c r="BA587" s="214"/>
      <c r="BB587" s="214"/>
      <c r="BC587" s="214"/>
      <c r="BD587" s="214"/>
      <c r="BE587" s="214"/>
      <c r="BF587" s="214"/>
      <c r="BG587" s="214"/>
      <c r="BH587" s="214"/>
      <c r="BI587" s="214"/>
      <c r="BJ587" s="214"/>
      <c r="BK587" s="214"/>
      <c r="BL587" s="214"/>
      <c r="BM587" s="214"/>
      <c r="BN587" s="214"/>
      <c r="BO587" s="214"/>
      <c r="BP587" s="214"/>
      <c r="BQ587" s="214"/>
      <c r="BR587" s="214"/>
      <c r="BS587" s="214"/>
      <c r="BT587" s="214"/>
      <c r="BU587" s="214"/>
      <c r="BV587" s="214"/>
      <c r="BW587" s="214"/>
      <c r="BX587" s="214"/>
      <c r="BY587" s="214"/>
      <c r="BZ587" s="214"/>
      <c r="CA587" s="214"/>
      <c r="CB587" s="214"/>
      <c r="CC587" s="214"/>
      <c r="CD587" s="214"/>
      <c r="CE587" s="214"/>
      <c r="CF587" s="214"/>
      <c r="CG587" s="214"/>
      <c r="CH587" s="214"/>
      <c r="CI587" s="214"/>
      <c r="CJ587" s="214"/>
      <c r="CK587" s="214"/>
      <c r="CL587" s="214"/>
      <c r="CM587" s="214"/>
      <c r="CN587" s="214"/>
      <c r="CO587" s="214"/>
      <c r="CP587" s="214"/>
      <c r="CQ587" s="214"/>
      <c r="CR587" s="214"/>
      <c r="CS587" s="214"/>
      <c r="CT587" s="214"/>
      <c r="CU587" s="214"/>
      <c r="CV587" s="214"/>
      <c r="CW587" s="214"/>
      <c r="CX587" s="214"/>
      <c r="CY587" s="214"/>
      <c r="CZ587" s="214"/>
      <c r="DA587" s="214"/>
      <c r="DB587" s="214"/>
      <c r="DC587" s="214"/>
      <c r="DD587" s="214"/>
      <c r="DE587" s="214"/>
      <c r="DF587" s="214"/>
      <c r="DG587" s="214"/>
      <c r="DH587" s="214"/>
      <c r="DI587" s="214"/>
      <c r="DJ587" s="214"/>
      <c r="DK587" s="214"/>
      <c r="DL587" s="214"/>
      <c r="DM587" s="214"/>
      <c r="DN587" s="214"/>
      <c r="DO587" s="214"/>
      <c r="DP587" s="214"/>
      <c r="DQ587" s="214"/>
      <c r="DR587" s="214"/>
      <c r="DS587" s="214"/>
      <c r="DT587" s="214"/>
      <c r="DU587" s="214"/>
      <c r="DV587" s="214"/>
      <c r="DW587" s="214"/>
      <c r="DX587" s="214"/>
      <c r="DY587" s="214"/>
      <c r="DZ587" s="214"/>
      <c r="EA587" s="214"/>
      <c r="EB587" s="214"/>
      <c r="EC587" s="214"/>
      <c r="ED587" s="214"/>
      <c r="EE587" s="214"/>
      <c r="EF587" s="214"/>
      <c r="EG587" s="214"/>
      <c r="EH587" s="214"/>
      <c r="EI587" s="214"/>
      <c r="EJ587" s="214"/>
      <c r="EK587" s="214"/>
      <c r="EL587" s="214"/>
      <c r="EM587" s="214"/>
      <c r="EN587" s="214"/>
      <c r="EO587" s="214"/>
      <c r="EP587" s="214"/>
      <c r="EQ587" s="214"/>
      <c r="ER587" s="214"/>
      <c r="ES587" s="214"/>
      <c r="ET587" s="214"/>
      <c r="EU587" s="214"/>
      <c r="EV587" s="214"/>
      <c r="EW587" s="214"/>
      <c r="EX587" s="214"/>
      <c r="EY587" s="214"/>
      <c r="EZ587" s="214"/>
      <c r="FA587" s="214"/>
      <c r="FB587" s="214"/>
      <c r="FC587" s="214"/>
      <c r="FD587" s="214"/>
      <c r="FE587" s="214"/>
      <c r="FF587" s="214"/>
      <c r="FG587" s="214"/>
      <c r="FH587" s="214"/>
      <c r="FI587" s="214"/>
      <c r="FJ587" s="214"/>
      <c r="FK587" s="214"/>
      <c r="FL587" s="214"/>
      <c r="FM587" s="214"/>
    </row>
    <row r="588" spans="9:169" x14ac:dyDescent="0.25">
      <c r="I588" s="214"/>
      <c r="J588" s="214"/>
      <c r="K588" s="214"/>
      <c r="L588" s="214"/>
      <c r="M588" s="214"/>
      <c r="N588" s="214"/>
      <c r="O588" s="214"/>
      <c r="P588" s="214"/>
      <c r="Q588" s="214"/>
      <c r="R588" s="214"/>
      <c r="S588" s="214"/>
      <c r="T588" s="214"/>
      <c r="U588" s="214"/>
      <c r="V588" s="214"/>
      <c r="W588" s="214"/>
      <c r="X588" s="214"/>
      <c r="Y588" s="214"/>
      <c r="Z588" s="214"/>
      <c r="AA588" s="214"/>
      <c r="AB588" s="214"/>
      <c r="AC588" s="214"/>
      <c r="AD588" s="214"/>
      <c r="AE588" s="214"/>
      <c r="AF588" s="214"/>
      <c r="AG588" s="214"/>
      <c r="AH588" s="214"/>
      <c r="AI588" s="214"/>
      <c r="AJ588" s="214"/>
      <c r="AK588" s="214"/>
      <c r="AL588" s="214"/>
      <c r="AM588" s="214"/>
      <c r="AN588" s="214"/>
      <c r="AO588" s="214"/>
      <c r="AP588" s="214"/>
      <c r="AQ588" s="214"/>
      <c r="AR588" s="214"/>
      <c r="AS588" s="214"/>
      <c r="AT588" s="214"/>
      <c r="AU588" s="214"/>
      <c r="AV588" s="214"/>
      <c r="AW588" s="214"/>
      <c r="AX588" s="214"/>
      <c r="AY588" s="214"/>
      <c r="AZ588" s="214"/>
      <c r="BA588" s="214"/>
      <c r="BB588" s="214"/>
      <c r="BC588" s="214"/>
      <c r="BD588" s="214"/>
      <c r="BE588" s="214"/>
      <c r="BF588" s="214"/>
      <c r="BG588" s="214"/>
      <c r="BH588" s="214"/>
      <c r="BI588" s="214"/>
      <c r="BJ588" s="214"/>
      <c r="BK588" s="214"/>
      <c r="BL588" s="214"/>
      <c r="BM588" s="214"/>
      <c r="BN588" s="214"/>
      <c r="BO588" s="214"/>
      <c r="BP588" s="214"/>
      <c r="BQ588" s="214"/>
      <c r="BR588" s="214"/>
      <c r="BS588" s="214"/>
      <c r="BT588" s="214"/>
      <c r="BU588" s="214"/>
      <c r="BV588" s="214"/>
      <c r="BW588" s="214"/>
      <c r="BX588" s="214"/>
      <c r="BY588" s="214"/>
      <c r="BZ588" s="214"/>
      <c r="CA588" s="214"/>
      <c r="CB588" s="214"/>
      <c r="CC588" s="214"/>
      <c r="CD588" s="214"/>
      <c r="CE588" s="214"/>
      <c r="CF588" s="214"/>
      <c r="CG588" s="214"/>
      <c r="CH588" s="214"/>
      <c r="CI588" s="214"/>
      <c r="CJ588" s="214"/>
      <c r="CK588" s="214"/>
      <c r="CL588" s="214"/>
      <c r="CM588" s="214"/>
      <c r="CN588" s="214"/>
      <c r="CO588" s="214"/>
      <c r="CP588" s="214"/>
      <c r="CQ588" s="214"/>
      <c r="CR588" s="214"/>
      <c r="CS588" s="214"/>
      <c r="CT588" s="214"/>
      <c r="CU588" s="214"/>
      <c r="CV588" s="214"/>
      <c r="CW588" s="214"/>
      <c r="CX588" s="214"/>
      <c r="CY588" s="214"/>
      <c r="CZ588" s="214"/>
      <c r="DA588" s="214"/>
      <c r="DB588" s="214"/>
      <c r="DC588" s="214"/>
      <c r="DD588" s="214"/>
      <c r="DE588" s="214"/>
      <c r="DF588" s="214"/>
      <c r="DG588" s="214"/>
      <c r="DH588" s="214"/>
      <c r="DI588" s="214"/>
      <c r="DJ588" s="214"/>
      <c r="DK588" s="214"/>
      <c r="DL588" s="214"/>
      <c r="DM588" s="214"/>
      <c r="DN588" s="214"/>
      <c r="DO588" s="214"/>
      <c r="DP588" s="214"/>
      <c r="DQ588" s="214"/>
      <c r="DR588" s="214"/>
      <c r="DS588" s="214"/>
      <c r="DT588" s="214"/>
      <c r="DU588" s="214"/>
      <c r="DV588" s="214"/>
      <c r="DW588" s="214"/>
      <c r="DX588" s="214"/>
      <c r="DY588" s="214"/>
      <c r="DZ588" s="214"/>
      <c r="EA588" s="214"/>
      <c r="EB588" s="214"/>
      <c r="EC588" s="214"/>
      <c r="ED588" s="214"/>
      <c r="EE588" s="214"/>
      <c r="EF588" s="214"/>
      <c r="EG588" s="214"/>
      <c r="EH588" s="214"/>
      <c r="EI588" s="214"/>
      <c r="EJ588" s="214"/>
      <c r="EK588" s="214"/>
      <c r="EL588" s="214"/>
      <c r="EM588" s="214"/>
      <c r="EN588" s="214"/>
      <c r="EO588" s="214"/>
      <c r="EP588" s="214"/>
      <c r="EQ588" s="214"/>
      <c r="ER588" s="214"/>
      <c r="ES588" s="214"/>
      <c r="ET588" s="214"/>
      <c r="EU588" s="214"/>
      <c r="EV588" s="214"/>
      <c r="EW588" s="214"/>
      <c r="EX588" s="214"/>
      <c r="EY588" s="214"/>
      <c r="EZ588" s="214"/>
      <c r="FA588" s="214"/>
      <c r="FB588" s="214"/>
      <c r="FC588" s="214"/>
      <c r="FD588" s="214"/>
      <c r="FE588" s="214"/>
      <c r="FF588" s="214"/>
      <c r="FG588" s="214"/>
      <c r="FH588" s="214"/>
      <c r="FI588" s="214"/>
      <c r="FJ588" s="214"/>
      <c r="FK588" s="214"/>
      <c r="FL588" s="214"/>
      <c r="FM588" s="214"/>
    </row>
    <row r="589" spans="9:169" x14ac:dyDescent="0.25">
      <c r="I589" s="214"/>
      <c r="J589" s="214"/>
      <c r="K589" s="214"/>
      <c r="L589" s="214"/>
      <c r="M589" s="214"/>
      <c r="N589" s="214"/>
      <c r="O589" s="214"/>
      <c r="P589" s="214"/>
      <c r="Q589" s="214"/>
      <c r="R589" s="214"/>
      <c r="S589" s="214"/>
      <c r="T589" s="214"/>
      <c r="U589" s="214"/>
      <c r="V589" s="214"/>
      <c r="W589" s="214"/>
      <c r="X589" s="214"/>
      <c r="Y589" s="214"/>
      <c r="Z589" s="214"/>
      <c r="AA589" s="214"/>
      <c r="AB589" s="214"/>
      <c r="AC589" s="214"/>
      <c r="AD589" s="214"/>
      <c r="AE589" s="214"/>
      <c r="AF589" s="214"/>
      <c r="AG589" s="214"/>
      <c r="AH589" s="214"/>
      <c r="AI589" s="214"/>
      <c r="AJ589" s="214"/>
      <c r="AK589" s="214"/>
      <c r="AL589" s="214"/>
      <c r="AM589" s="214"/>
      <c r="AN589" s="214"/>
      <c r="AO589" s="214"/>
      <c r="AP589" s="214"/>
      <c r="AQ589" s="214"/>
      <c r="AR589" s="214"/>
      <c r="AS589" s="214"/>
      <c r="AT589" s="214"/>
      <c r="AU589" s="214"/>
      <c r="AV589" s="214"/>
      <c r="AW589" s="214"/>
      <c r="AX589" s="214"/>
      <c r="AY589" s="214"/>
      <c r="AZ589" s="214"/>
      <c r="BA589" s="214"/>
      <c r="BB589" s="214"/>
      <c r="BC589" s="214"/>
      <c r="BD589" s="214"/>
      <c r="BE589" s="214"/>
      <c r="BF589" s="214"/>
      <c r="BG589" s="214"/>
      <c r="BH589" s="214"/>
      <c r="BI589" s="214"/>
      <c r="BJ589" s="214"/>
      <c r="BK589" s="214"/>
      <c r="BL589" s="214"/>
      <c r="BM589" s="214"/>
      <c r="BN589" s="214"/>
      <c r="BO589" s="214"/>
      <c r="BP589" s="214"/>
      <c r="BQ589" s="214"/>
      <c r="BR589" s="214"/>
      <c r="BS589" s="214"/>
      <c r="BT589" s="214"/>
      <c r="BU589" s="214"/>
      <c r="BV589" s="214"/>
      <c r="BW589" s="214"/>
      <c r="BX589" s="214"/>
      <c r="BY589" s="214"/>
      <c r="BZ589" s="214"/>
      <c r="CA589" s="214"/>
      <c r="CB589" s="214"/>
      <c r="CC589" s="214"/>
      <c r="CD589" s="214"/>
      <c r="CE589" s="214"/>
      <c r="CF589" s="214"/>
      <c r="CG589" s="214"/>
      <c r="CH589" s="214"/>
      <c r="CI589" s="214"/>
      <c r="CJ589" s="214"/>
      <c r="CK589" s="214"/>
      <c r="CL589" s="214"/>
      <c r="CM589" s="214"/>
      <c r="CN589" s="214"/>
      <c r="CO589" s="214"/>
      <c r="CP589" s="214"/>
      <c r="CQ589" s="214"/>
      <c r="CR589" s="214"/>
      <c r="CS589" s="214"/>
      <c r="CT589" s="214"/>
      <c r="CU589" s="214"/>
      <c r="CV589" s="214"/>
      <c r="CW589" s="214"/>
      <c r="CX589" s="214"/>
      <c r="CY589" s="214"/>
      <c r="CZ589" s="214"/>
      <c r="DA589" s="214"/>
      <c r="DB589" s="214"/>
      <c r="DC589" s="214"/>
      <c r="DD589" s="214"/>
      <c r="DE589" s="214"/>
      <c r="DF589" s="214"/>
      <c r="DG589" s="214"/>
      <c r="DH589" s="214"/>
      <c r="DI589" s="214"/>
      <c r="DJ589" s="214"/>
      <c r="DK589" s="214"/>
      <c r="DL589" s="214"/>
      <c r="DM589" s="214"/>
      <c r="DN589" s="214"/>
      <c r="DO589" s="214"/>
      <c r="DP589" s="214"/>
      <c r="DQ589" s="214"/>
      <c r="DR589" s="214"/>
      <c r="DS589" s="214"/>
      <c r="DT589" s="214"/>
      <c r="DU589" s="214"/>
      <c r="DV589" s="214"/>
      <c r="DW589" s="214"/>
      <c r="DX589" s="214"/>
      <c r="DY589" s="214"/>
      <c r="DZ589" s="214"/>
      <c r="EA589" s="214"/>
      <c r="EB589" s="214"/>
      <c r="EC589" s="214"/>
      <c r="ED589" s="214"/>
      <c r="EE589" s="214"/>
      <c r="EF589" s="214"/>
      <c r="EG589" s="214"/>
      <c r="EH589" s="214"/>
      <c r="EI589" s="214"/>
      <c r="EJ589" s="214"/>
      <c r="EK589" s="214"/>
      <c r="EL589" s="214"/>
      <c r="EM589" s="214"/>
      <c r="EN589" s="214"/>
      <c r="EO589" s="214"/>
      <c r="EP589" s="214"/>
      <c r="EQ589" s="214"/>
      <c r="ER589" s="214"/>
      <c r="ES589" s="214"/>
      <c r="ET589" s="214"/>
      <c r="EU589" s="214"/>
      <c r="EV589" s="214"/>
      <c r="EW589" s="214"/>
      <c r="EX589" s="214"/>
      <c r="EY589" s="214"/>
      <c r="EZ589" s="214"/>
      <c r="FA589" s="214"/>
      <c r="FB589" s="214"/>
      <c r="FC589" s="214"/>
      <c r="FD589" s="214"/>
      <c r="FE589" s="214"/>
      <c r="FF589" s="214"/>
      <c r="FG589" s="214"/>
      <c r="FH589" s="214"/>
      <c r="FI589" s="214"/>
      <c r="FJ589" s="214"/>
      <c r="FK589" s="214"/>
      <c r="FL589" s="214"/>
      <c r="FM589" s="214"/>
    </row>
    <row r="590" spans="9:169" x14ac:dyDescent="0.25">
      <c r="I590" s="214"/>
      <c r="J590" s="214"/>
      <c r="K590" s="214"/>
      <c r="L590" s="214"/>
      <c r="M590" s="214"/>
      <c r="N590" s="214"/>
      <c r="O590" s="214"/>
      <c r="P590" s="214"/>
      <c r="Q590" s="214"/>
      <c r="R590" s="214"/>
      <c r="S590" s="214"/>
      <c r="T590" s="214"/>
      <c r="U590" s="214"/>
      <c r="V590" s="214"/>
      <c r="W590" s="214"/>
      <c r="X590" s="214"/>
      <c r="Y590" s="214"/>
      <c r="Z590" s="214"/>
      <c r="AA590" s="214"/>
      <c r="AB590" s="214"/>
      <c r="AC590" s="214"/>
      <c r="AD590" s="214"/>
      <c r="AE590" s="214"/>
      <c r="AF590" s="214"/>
      <c r="AG590" s="214"/>
      <c r="AH590" s="214"/>
      <c r="AI590" s="214"/>
      <c r="AJ590" s="214"/>
      <c r="AK590" s="214"/>
      <c r="AL590" s="214"/>
      <c r="AM590" s="214"/>
      <c r="AN590" s="214"/>
      <c r="AO590" s="214"/>
      <c r="AP590" s="214"/>
      <c r="AQ590" s="214"/>
      <c r="AR590" s="214"/>
      <c r="AS590" s="214"/>
      <c r="AT590" s="214"/>
      <c r="AU590" s="214"/>
      <c r="AV590" s="214"/>
      <c r="AW590" s="214"/>
      <c r="AX590" s="214"/>
      <c r="AY590" s="214"/>
      <c r="AZ590" s="214"/>
      <c r="BA590" s="214"/>
      <c r="BB590" s="214"/>
      <c r="BC590" s="214"/>
      <c r="BD590" s="214"/>
      <c r="BE590" s="214"/>
      <c r="BF590" s="214"/>
      <c r="BG590" s="214"/>
      <c r="BH590" s="214"/>
      <c r="BI590" s="214"/>
      <c r="BJ590" s="214"/>
      <c r="BK590" s="214"/>
      <c r="BL590" s="214"/>
      <c r="BM590" s="214"/>
      <c r="BN590" s="214"/>
      <c r="BO590" s="214"/>
      <c r="BP590" s="214"/>
      <c r="BQ590" s="214"/>
      <c r="BR590" s="214"/>
      <c r="BS590" s="214"/>
      <c r="BT590" s="214"/>
      <c r="BU590" s="214"/>
      <c r="BV590" s="214"/>
      <c r="BW590" s="214"/>
      <c r="BX590" s="214"/>
      <c r="BY590" s="214"/>
      <c r="BZ590" s="214"/>
      <c r="CA590" s="214"/>
      <c r="CB590" s="214"/>
      <c r="CC590" s="214"/>
      <c r="CD590" s="214"/>
      <c r="CE590" s="214"/>
      <c r="CF590" s="214"/>
      <c r="CG590" s="214"/>
      <c r="CH590" s="214"/>
      <c r="CI590" s="214"/>
      <c r="CJ590" s="214"/>
      <c r="CK590" s="214"/>
      <c r="CL590" s="214"/>
      <c r="CM590" s="214"/>
      <c r="CN590" s="214"/>
      <c r="CO590" s="214"/>
      <c r="CP590" s="214"/>
      <c r="CQ590" s="214"/>
      <c r="CR590" s="214"/>
      <c r="CS590" s="214"/>
      <c r="CT590" s="214"/>
      <c r="CU590" s="214"/>
      <c r="CV590" s="214"/>
      <c r="CW590" s="214"/>
      <c r="CX590" s="214"/>
      <c r="CY590" s="214"/>
      <c r="CZ590" s="214"/>
      <c r="DA590" s="214"/>
      <c r="DB590" s="214"/>
      <c r="DC590" s="214"/>
      <c r="DD590" s="214"/>
      <c r="DE590" s="214"/>
      <c r="DF590" s="214"/>
      <c r="DG590" s="214"/>
      <c r="DH590" s="214"/>
      <c r="DI590" s="214"/>
      <c r="DJ590" s="214"/>
      <c r="DK590" s="214"/>
      <c r="DL590" s="214"/>
      <c r="DM590" s="214"/>
      <c r="DN590" s="214"/>
      <c r="DO590" s="214"/>
      <c r="DP590" s="214"/>
      <c r="DQ590" s="214"/>
      <c r="DR590" s="214"/>
      <c r="DS590" s="214"/>
      <c r="DT590" s="214"/>
      <c r="DU590" s="214"/>
      <c r="DV590" s="214"/>
      <c r="DW590" s="214"/>
      <c r="DX590" s="214"/>
      <c r="DY590" s="214"/>
      <c r="DZ590" s="214"/>
      <c r="EA590" s="214"/>
      <c r="EB590" s="214"/>
      <c r="EC590" s="214"/>
      <c r="ED590" s="214"/>
      <c r="EE590" s="214"/>
      <c r="EF590" s="214"/>
      <c r="EG590" s="214"/>
      <c r="EH590" s="214"/>
      <c r="EI590" s="214"/>
      <c r="EJ590" s="214"/>
      <c r="EK590" s="214"/>
      <c r="EL590" s="214"/>
      <c r="EM590" s="214"/>
      <c r="EN590" s="214"/>
      <c r="EO590" s="214"/>
      <c r="EP590" s="214"/>
      <c r="EQ590" s="214"/>
      <c r="ER590" s="214"/>
      <c r="ES590" s="214"/>
      <c r="ET590" s="214"/>
      <c r="EU590" s="214"/>
      <c r="EV590" s="214"/>
      <c r="EW590" s="214"/>
      <c r="EX590" s="214"/>
      <c r="EY590" s="214"/>
      <c r="EZ590" s="214"/>
      <c r="FA590" s="214"/>
      <c r="FB590" s="214"/>
      <c r="FC590" s="214"/>
      <c r="FD590" s="214"/>
      <c r="FE590" s="214"/>
      <c r="FF590" s="214"/>
      <c r="FG590" s="214"/>
      <c r="FH590" s="214"/>
      <c r="FI590" s="214"/>
      <c r="FJ590" s="214"/>
      <c r="FK590" s="214"/>
      <c r="FL590" s="214"/>
      <c r="FM590" s="214"/>
    </row>
    <row r="591" spans="9:169" x14ac:dyDescent="0.25">
      <c r="I591" s="214"/>
      <c r="J591" s="214"/>
      <c r="K591" s="214"/>
      <c r="L591" s="214"/>
      <c r="M591" s="214"/>
      <c r="N591" s="214"/>
      <c r="O591" s="214"/>
      <c r="P591" s="214"/>
      <c r="Q591" s="214"/>
      <c r="R591" s="214"/>
      <c r="S591" s="214"/>
      <c r="T591" s="214"/>
      <c r="U591" s="214"/>
      <c r="V591" s="214"/>
      <c r="W591" s="214"/>
      <c r="X591" s="214"/>
      <c r="Y591" s="214"/>
      <c r="Z591" s="214"/>
      <c r="AA591" s="214"/>
      <c r="AB591" s="214"/>
      <c r="AC591" s="214"/>
      <c r="AD591" s="214"/>
      <c r="AE591" s="214"/>
      <c r="AF591" s="214"/>
      <c r="AG591" s="214"/>
      <c r="AH591" s="214"/>
      <c r="AI591" s="214"/>
      <c r="AJ591" s="214"/>
      <c r="AK591" s="214"/>
      <c r="AL591" s="214"/>
      <c r="AM591" s="214"/>
      <c r="AN591" s="214"/>
      <c r="AO591" s="214"/>
      <c r="AP591" s="214"/>
      <c r="AQ591" s="214"/>
      <c r="AR591" s="214"/>
      <c r="AS591" s="214"/>
      <c r="AT591" s="214"/>
      <c r="AU591" s="214"/>
      <c r="AV591" s="214"/>
      <c r="AW591" s="214"/>
      <c r="AX591" s="214"/>
      <c r="AY591" s="214"/>
      <c r="AZ591" s="214"/>
      <c r="BA591" s="214"/>
      <c r="BB591" s="214"/>
      <c r="BC591" s="214"/>
      <c r="BD591" s="214"/>
      <c r="BE591" s="214"/>
      <c r="BF591" s="214"/>
      <c r="BG591" s="214"/>
      <c r="BH591" s="214"/>
      <c r="BI591" s="214"/>
      <c r="BJ591" s="214"/>
      <c r="BK591" s="214"/>
      <c r="BL591" s="214"/>
      <c r="BM591" s="214"/>
      <c r="BN591" s="214"/>
      <c r="BO591" s="214"/>
      <c r="BP591" s="214"/>
      <c r="BQ591" s="214"/>
      <c r="BR591" s="214"/>
      <c r="BS591" s="214"/>
      <c r="BT591" s="214"/>
      <c r="BU591" s="214"/>
      <c r="BV591" s="214"/>
      <c r="BW591" s="214"/>
      <c r="BX591" s="214"/>
      <c r="BY591" s="214"/>
      <c r="BZ591" s="214"/>
      <c r="CA591" s="214"/>
      <c r="CB591" s="214"/>
      <c r="CC591" s="214"/>
      <c r="CD591" s="214"/>
      <c r="CE591" s="214"/>
      <c r="CF591" s="214"/>
      <c r="CG591" s="214"/>
      <c r="CH591" s="214"/>
      <c r="CI591" s="214"/>
      <c r="CJ591" s="214"/>
      <c r="CK591" s="214"/>
      <c r="CL591" s="214"/>
      <c r="CM591" s="214"/>
      <c r="CN591" s="214"/>
      <c r="CO591" s="214"/>
      <c r="CP591" s="214"/>
      <c r="CQ591" s="214"/>
      <c r="CR591" s="214"/>
      <c r="CS591" s="214"/>
      <c r="CT591" s="214"/>
      <c r="CU591" s="214"/>
      <c r="CV591" s="214"/>
      <c r="CW591" s="214"/>
      <c r="CX591" s="214"/>
      <c r="CY591" s="214"/>
      <c r="CZ591" s="214"/>
      <c r="DA591" s="214"/>
      <c r="DB591" s="214"/>
      <c r="DC591" s="214"/>
      <c r="DD591" s="214"/>
      <c r="DE591" s="214"/>
      <c r="DF591" s="214"/>
      <c r="DG591" s="214"/>
      <c r="DH591" s="214"/>
      <c r="DI591" s="214"/>
      <c r="DJ591" s="214"/>
      <c r="DK591" s="214"/>
      <c r="DL591" s="214"/>
      <c r="DM591" s="214"/>
      <c r="DN591" s="214"/>
      <c r="DO591" s="214"/>
      <c r="DP591" s="214"/>
      <c r="DQ591" s="214"/>
      <c r="DR591" s="214"/>
      <c r="DS591" s="214"/>
      <c r="DT591" s="214"/>
      <c r="DU591" s="214"/>
      <c r="DV591" s="214"/>
      <c r="DW591" s="214"/>
      <c r="DX591" s="214"/>
      <c r="DY591" s="214"/>
      <c r="DZ591" s="214"/>
      <c r="EA591" s="214"/>
      <c r="EB591" s="214"/>
      <c r="EC591" s="214"/>
      <c r="ED591" s="214"/>
      <c r="EE591" s="214"/>
      <c r="EF591" s="214"/>
      <c r="EG591" s="214"/>
      <c r="EH591" s="214"/>
      <c r="EI591" s="214"/>
      <c r="EJ591" s="214"/>
      <c r="EK591" s="214"/>
      <c r="EL591" s="214"/>
      <c r="EM591" s="214"/>
      <c r="EN591" s="214"/>
      <c r="EO591" s="214"/>
      <c r="EP591" s="214"/>
      <c r="EQ591" s="214"/>
      <c r="ER591" s="214"/>
      <c r="ES591" s="214"/>
      <c r="ET591" s="214"/>
      <c r="EU591" s="214"/>
      <c r="EV591" s="214"/>
      <c r="EW591" s="214"/>
      <c r="EX591" s="214"/>
      <c r="EY591" s="214"/>
      <c r="EZ591" s="214"/>
      <c r="FA591" s="214"/>
      <c r="FB591" s="214"/>
      <c r="FC591" s="214"/>
      <c r="FD591" s="214"/>
      <c r="FE591" s="214"/>
      <c r="FF591" s="214"/>
      <c r="FG591" s="214"/>
      <c r="FH591" s="214"/>
      <c r="FI591" s="214"/>
      <c r="FJ591" s="214"/>
      <c r="FK591" s="214"/>
      <c r="FL591" s="214"/>
      <c r="FM591" s="214"/>
    </row>
    <row r="592" spans="9:169" x14ac:dyDescent="0.25">
      <c r="I592" s="214"/>
      <c r="J592" s="214"/>
      <c r="K592" s="214"/>
      <c r="L592" s="214"/>
      <c r="M592" s="214"/>
      <c r="N592" s="214"/>
      <c r="O592" s="214"/>
      <c r="P592" s="214"/>
      <c r="Q592" s="214"/>
      <c r="R592" s="214"/>
      <c r="S592" s="214"/>
      <c r="T592" s="214"/>
      <c r="U592" s="214"/>
      <c r="V592" s="214"/>
      <c r="W592" s="214"/>
      <c r="X592" s="214"/>
      <c r="Y592" s="214"/>
      <c r="Z592" s="214"/>
      <c r="AA592" s="214"/>
      <c r="AB592" s="214"/>
      <c r="AC592" s="214"/>
      <c r="AD592" s="214"/>
      <c r="AE592" s="214"/>
      <c r="AF592" s="214"/>
      <c r="AG592" s="214"/>
      <c r="AH592" s="214"/>
      <c r="AI592" s="214"/>
      <c r="AJ592" s="214"/>
      <c r="AK592" s="214"/>
      <c r="AL592" s="214"/>
      <c r="AM592" s="214"/>
      <c r="AN592" s="214"/>
      <c r="AO592" s="214"/>
      <c r="AP592" s="214"/>
      <c r="AQ592" s="214"/>
      <c r="AR592" s="214"/>
      <c r="AS592" s="214"/>
      <c r="AT592" s="214"/>
      <c r="AU592" s="214"/>
      <c r="AV592" s="214"/>
      <c r="AW592" s="214"/>
      <c r="AX592" s="214"/>
      <c r="AY592" s="214"/>
      <c r="AZ592" s="214"/>
      <c r="BA592" s="214"/>
      <c r="BB592" s="214"/>
      <c r="BC592" s="214"/>
      <c r="BD592" s="214"/>
      <c r="BE592" s="214"/>
      <c r="BF592" s="214"/>
      <c r="BG592" s="214"/>
      <c r="BH592" s="214"/>
      <c r="BI592" s="214"/>
      <c r="BJ592" s="214"/>
      <c r="BK592" s="214"/>
      <c r="BL592" s="214"/>
      <c r="BM592" s="214"/>
      <c r="BN592" s="214"/>
      <c r="BO592" s="214"/>
      <c r="BP592" s="214"/>
      <c r="BQ592" s="214"/>
      <c r="BR592" s="214"/>
      <c r="BS592" s="214"/>
      <c r="BT592" s="214"/>
      <c r="BU592" s="214"/>
      <c r="BV592" s="214"/>
      <c r="BW592" s="214"/>
      <c r="BX592" s="214"/>
      <c r="BY592" s="214"/>
      <c r="BZ592" s="214"/>
      <c r="CA592" s="214"/>
      <c r="CB592" s="214"/>
      <c r="CC592" s="214"/>
      <c r="CD592" s="214"/>
      <c r="CE592" s="214"/>
      <c r="CF592" s="214"/>
      <c r="CG592" s="214"/>
      <c r="CH592" s="214"/>
      <c r="CI592" s="214"/>
      <c r="CJ592" s="214"/>
      <c r="CK592" s="214"/>
      <c r="CL592" s="214"/>
      <c r="CM592" s="214"/>
      <c r="CN592" s="214"/>
      <c r="CO592" s="214"/>
      <c r="CP592" s="214"/>
      <c r="CQ592" s="214"/>
      <c r="CR592" s="214"/>
      <c r="CS592" s="214"/>
      <c r="CT592" s="214"/>
      <c r="CU592" s="214"/>
      <c r="CV592" s="214"/>
      <c r="CW592" s="214"/>
      <c r="CX592" s="214"/>
      <c r="CY592" s="214"/>
      <c r="CZ592" s="214"/>
      <c r="DA592" s="214"/>
      <c r="DB592" s="214"/>
      <c r="DC592" s="214"/>
      <c r="DD592" s="214"/>
      <c r="DE592" s="214"/>
      <c r="DF592" s="214"/>
      <c r="DG592" s="214"/>
      <c r="DH592" s="214"/>
      <c r="DI592" s="214"/>
      <c r="DJ592" s="214"/>
      <c r="DK592" s="214"/>
      <c r="DL592" s="214"/>
      <c r="DM592" s="214"/>
      <c r="DN592" s="214"/>
      <c r="DO592" s="214"/>
      <c r="DP592" s="214"/>
      <c r="DQ592" s="214"/>
      <c r="DR592" s="214"/>
      <c r="DS592" s="214"/>
      <c r="DT592" s="214"/>
      <c r="DU592" s="214"/>
      <c r="DV592" s="214"/>
      <c r="DW592" s="214"/>
      <c r="DX592" s="214"/>
      <c r="DY592" s="214"/>
      <c r="DZ592" s="214"/>
      <c r="EA592" s="214"/>
      <c r="EB592" s="214"/>
      <c r="EC592" s="214"/>
      <c r="ED592" s="214"/>
      <c r="EE592" s="214"/>
      <c r="EF592" s="214"/>
      <c r="EG592" s="214"/>
      <c r="EH592" s="214"/>
      <c r="EI592" s="214"/>
      <c r="EJ592" s="214"/>
      <c r="EK592" s="214"/>
      <c r="EL592" s="214"/>
      <c r="EM592" s="214"/>
      <c r="EN592" s="214"/>
      <c r="EO592" s="214"/>
      <c r="EP592" s="214"/>
      <c r="EQ592" s="214"/>
      <c r="ER592" s="214"/>
      <c r="ES592" s="214"/>
      <c r="ET592" s="214"/>
      <c r="EU592" s="214"/>
      <c r="EV592" s="214"/>
      <c r="EW592" s="214"/>
      <c r="EX592" s="214"/>
      <c r="EY592" s="214"/>
      <c r="EZ592" s="214"/>
      <c r="FA592" s="214"/>
      <c r="FB592" s="214"/>
      <c r="FC592" s="214"/>
      <c r="FD592" s="214"/>
      <c r="FE592" s="214"/>
      <c r="FF592" s="214"/>
      <c r="FG592" s="214"/>
      <c r="FH592" s="214"/>
      <c r="FI592" s="214"/>
      <c r="FJ592" s="214"/>
      <c r="FK592" s="214"/>
      <c r="FL592" s="214"/>
      <c r="FM592" s="214"/>
    </row>
    <row r="593" spans="9:169" x14ac:dyDescent="0.25">
      <c r="I593" s="214"/>
      <c r="J593" s="214"/>
      <c r="K593" s="214"/>
      <c r="L593" s="214"/>
      <c r="M593" s="214"/>
      <c r="N593" s="214"/>
      <c r="O593" s="214"/>
      <c r="P593" s="214"/>
      <c r="Q593" s="214"/>
      <c r="R593" s="214"/>
      <c r="S593" s="214"/>
      <c r="T593" s="214"/>
      <c r="U593" s="214"/>
      <c r="V593" s="214"/>
      <c r="W593" s="214"/>
      <c r="X593" s="214"/>
      <c r="Y593" s="214"/>
      <c r="Z593" s="214"/>
      <c r="AA593" s="214"/>
      <c r="AB593" s="214"/>
      <c r="AC593" s="214"/>
      <c r="AD593" s="214"/>
      <c r="AE593" s="214"/>
      <c r="AF593" s="214"/>
      <c r="AG593" s="214"/>
      <c r="AH593" s="214"/>
      <c r="AI593" s="214"/>
      <c r="AJ593" s="214"/>
      <c r="AK593" s="214"/>
      <c r="AL593" s="214"/>
      <c r="AM593" s="214"/>
      <c r="AN593" s="214"/>
      <c r="AO593" s="214"/>
      <c r="AP593" s="214"/>
      <c r="AQ593" s="214"/>
      <c r="AR593" s="214"/>
      <c r="AS593" s="214"/>
      <c r="AT593" s="214"/>
      <c r="AU593" s="214"/>
      <c r="AV593" s="214"/>
      <c r="AW593" s="214"/>
      <c r="AX593" s="214"/>
      <c r="AY593" s="214"/>
      <c r="AZ593" s="214"/>
      <c r="BA593" s="214"/>
      <c r="BB593" s="214"/>
      <c r="BC593" s="214"/>
      <c r="BD593" s="214"/>
      <c r="BE593" s="214"/>
      <c r="BF593" s="214"/>
      <c r="BG593" s="214"/>
      <c r="BH593" s="214"/>
      <c r="BI593" s="214"/>
      <c r="BJ593" s="214"/>
      <c r="BK593" s="214"/>
      <c r="BL593" s="214"/>
      <c r="BM593" s="214"/>
      <c r="BN593" s="214"/>
      <c r="BO593" s="214"/>
      <c r="BP593" s="214"/>
      <c r="BQ593" s="214"/>
      <c r="BR593" s="214"/>
      <c r="BS593" s="214"/>
      <c r="BT593" s="214"/>
      <c r="BU593" s="214"/>
      <c r="BV593" s="214"/>
      <c r="BW593" s="214"/>
      <c r="BX593" s="214"/>
      <c r="BY593" s="214"/>
      <c r="BZ593" s="214"/>
      <c r="CA593" s="214"/>
      <c r="CB593" s="214"/>
      <c r="CC593" s="214"/>
      <c r="CD593" s="214"/>
      <c r="CE593" s="214"/>
      <c r="CF593" s="214"/>
      <c r="CG593" s="214"/>
      <c r="CH593" s="214"/>
      <c r="CI593" s="214"/>
      <c r="CJ593" s="214"/>
      <c r="CK593" s="214"/>
      <c r="CL593" s="214"/>
      <c r="CM593" s="214"/>
      <c r="CN593" s="214"/>
      <c r="CO593" s="214"/>
      <c r="CP593" s="214"/>
      <c r="CQ593" s="214"/>
      <c r="CR593" s="214"/>
      <c r="CS593" s="214"/>
      <c r="CT593" s="214"/>
      <c r="CU593" s="214"/>
      <c r="CV593" s="214"/>
      <c r="CW593" s="214"/>
      <c r="CX593" s="214"/>
      <c r="CY593" s="214"/>
      <c r="CZ593" s="214"/>
      <c r="DA593" s="214"/>
      <c r="DB593" s="214"/>
      <c r="DC593" s="214"/>
      <c r="DD593" s="214"/>
      <c r="DE593" s="214"/>
      <c r="DF593" s="214"/>
      <c r="DG593" s="214"/>
      <c r="DH593" s="214"/>
      <c r="DI593" s="214"/>
      <c r="DJ593" s="214"/>
      <c r="DK593" s="214"/>
      <c r="DL593" s="214"/>
      <c r="DM593" s="214"/>
      <c r="DN593" s="214"/>
      <c r="DO593" s="214"/>
      <c r="DP593" s="214"/>
      <c r="DQ593" s="214"/>
      <c r="DR593" s="214"/>
      <c r="DS593" s="214"/>
      <c r="DT593" s="214"/>
      <c r="DU593" s="214"/>
      <c r="DV593" s="214"/>
      <c r="DW593" s="214"/>
      <c r="DX593" s="214"/>
      <c r="DY593" s="214"/>
      <c r="DZ593" s="214"/>
      <c r="EA593" s="214"/>
      <c r="EB593" s="214"/>
      <c r="EC593" s="214"/>
      <c r="ED593" s="214"/>
      <c r="EE593" s="214"/>
      <c r="EF593" s="214"/>
      <c r="EG593" s="214"/>
      <c r="EH593" s="214"/>
      <c r="EI593" s="214"/>
      <c r="EJ593" s="214"/>
      <c r="EK593" s="214"/>
      <c r="EL593" s="214"/>
      <c r="EM593" s="214"/>
      <c r="EN593" s="214"/>
      <c r="EO593" s="214"/>
      <c r="EP593" s="214"/>
      <c r="EQ593" s="214"/>
      <c r="ER593" s="214"/>
      <c r="ES593" s="214"/>
      <c r="ET593" s="214"/>
      <c r="EU593" s="214"/>
      <c r="EV593" s="214"/>
      <c r="EW593" s="214"/>
      <c r="EX593" s="214"/>
      <c r="EY593" s="214"/>
      <c r="EZ593" s="214"/>
      <c r="FA593" s="214"/>
      <c r="FB593" s="214"/>
      <c r="FC593" s="214"/>
      <c r="FD593" s="214"/>
      <c r="FE593" s="214"/>
      <c r="FF593" s="214"/>
      <c r="FG593" s="214"/>
      <c r="FH593" s="214"/>
      <c r="FI593" s="214"/>
      <c r="FJ593" s="214"/>
      <c r="FK593" s="214"/>
      <c r="FL593" s="214"/>
      <c r="FM593" s="214"/>
    </row>
    <row r="594" spans="9:169" x14ac:dyDescent="0.25">
      <c r="I594" s="214"/>
      <c r="J594" s="214"/>
      <c r="K594" s="214"/>
      <c r="L594" s="214"/>
      <c r="M594" s="214"/>
      <c r="N594" s="214"/>
      <c r="O594" s="214"/>
      <c r="P594" s="214"/>
      <c r="Q594" s="214"/>
      <c r="R594" s="214"/>
      <c r="S594" s="214"/>
      <c r="T594" s="214"/>
      <c r="U594" s="214"/>
      <c r="V594" s="214"/>
      <c r="W594" s="214"/>
      <c r="X594" s="214"/>
      <c r="Y594" s="214"/>
      <c r="Z594" s="214"/>
      <c r="AA594" s="214"/>
      <c r="AB594" s="214"/>
      <c r="AC594" s="214"/>
      <c r="AD594" s="214"/>
      <c r="AE594" s="214"/>
      <c r="AF594" s="214"/>
      <c r="AG594" s="214"/>
      <c r="AH594" s="214"/>
      <c r="AI594" s="214"/>
      <c r="AJ594" s="214"/>
      <c r="AK594" s="214"/>
      <c r="AL594" s="214"/>
      <c r="AM594" s="214"/>
      <c r="AN594" s="214"/>
      <c r="AO594" s="214"/>
      <c r="AP594" s="214"/>
      <c r="AQ594" s="214"/>
      <c r="AR594" s="214"/>
      <c r="AS594" s="214"/>
      <c r="AT594" s="214"/>
      <c r="AU594" s="214"/>
      <c r="AV594" s="214"/>
      <c r="AW594" s="214"/>
      <c r="AX594" s="214"/>
      <c r="AY594" s="214"/>
      <c r="AZ594" s="214"/>
      <c r="BA594" s="214"/>
      <c r="BB594" s="214"/>
      <c r="BC594" s="214"/>
      <c r="BD594" s="214"/>
      <c r="BE594" s="214"/>
      <c r="BF594" s="214"/>
      <c r="BG594" s="214"/>
      <c r="BH594" s="214"/>
      <c r="BI594" s="214"/>
      <c r="BJ594" s="214"/>
      <c r="BK594" s="214"/>
      <c r="BL594" s="214"/>
      <c r="BM594" s="214"/>
      <c r="BN594" s="214"/>
      <c r="BO594" s="214"/>
      <c r="BP594" s="214"/>
      <c r="BQ594" s="214"/>
      <c r="BR594" s="214"/>
      <c r="BS594" s="214"/>
      <c r="BT594" s="214"/>
      <c r="BU594" s="214"/>
      <c r="BV594" s="214"/>
      <c r="BW594" s="214"/>
      <c r="BX594" s="214"/>
      <c r="BY594" s="214"/>
      <c r="BZ594" s="214"/>
      <c r="CA594" s="214"/>
      <c r="CB594" s="214"/>
      <c r="CC594" s="214"/>
      <c r="CD594" s="214"/>
      <c r="CE594" s="214"/>
      <c r="CF594" s="214"/>
      <c r="CG594" s="214"/>
      <c r="CH594" s="214"/>
      <c r="CI594" s="214"/>
      <c r="CJ594" s="214"/>
      <c r="CK594" s="214"/>
      <c r="CL594" s="214"/>
      <c r="CM594" s="214"/>
      <c r="CN594" s="214"/>
      <c r="CO594" s="214"/>
      <c r="CP594" s="214"/>
      <c r="CQ594" s="214"/>
      <c r="CR594" s="214"/>
      <c r="CS594" s="214"/>
      <c r="CT594" s="214"/>
      <c r="CU594" s="214"/>
      <c r="CV594" s="214"/>
      <c r="CW594" s="214"/>
      <c r="CX594" s="214"/>
      <c r="CY594" s="214"/>
      <c r="CZ594" s="214"/>
      <c r="DA594" s="214"/>
      <c r="DB594" s="214"/>
      <c r="DC594" s="214"/>
      <c r="DD594" s="214"/>
      <c r="DE594" s="214"/>
      <c r="DF594" s="214"/>
      <c r="DG594" s="214"/>
      <c r="DH594" s="214"/>
      <c r="DI594" s="214"/>
      <c r="DJ594" s="214"/>
      <c r="DK594" s="214"/>
      <c r="DL594" s="214"/>
      <c r="DM594" s="214"/>
      <c r="DN594" s="214"/>
      <c r="DO594" s="214"/>
      <c r="DP594" s="214"/>
      <c r="DQ594" s="214"/>
      <c r="DR594" s="214"/>
      <c r="DS594" s="214"/>
      <c r="DT594" s="214"/>
      <c r="DU594" s="214"/>
      <c r="DV594" s="214"/>
      <c r="DW594" s="214"/>
      <c r="DX594" s="214"/>
      <c r="DY594" s="214"/>
      <c r="DZ594" s="214"/>
      <c r="EA594" s="214"/>
      <c r="EB594" s="214"/>
      <c r="EC594" s="214"/>
      <c r="ED594" s="214"/>
      <c r="EE594" s="214"/>
      <c r="EF594" s="214"/>
      <c r="EG594" s="214"/>
      <c r="EH594" s="214"/>
      <c r="EI594" s="214"/>
      <c r="EJ594" s="214"/>
      <c r="EK594" s="214"/>
      <c r="EL594" s="214"/>
      <c r="EM594" s="214"/>
      <c r="EN594" s="214"/>
      <c r="EO594" s="214"/>
      <c r="EP594" s="214"/>
      <c r="EQ594" s="214"/>
      <c r="ER594" s="214"/>
      <c r="ES594" s="214"/>
      <c r="ET594" s="214"/>
      <c r="EU594" s="214"/>
      <c r="EV594" s="214"/>
      <c r="EW594" s="214"/>
      <c r="EX594" s="214"/>
      <c r="EY594" s="214"/>
      <c r="EZ594" s="214"/>
      <c r="FA594" s="214"/>
      <c r="FB594" s="214"/>
      <c r="FC594" s="214"/>
      <c r="FD594" s="214"/>
      <c r="FE594" s="214"/>
      <c r="FF594" s="214"/>
      <c r="FG594" s="214"/>
      <c r="FH594" s="214"/>
      <c r="FI594" s="214"/>
      <c r="FJ594" s="214"/>
      <c r="FK594" s="214"/>
      <c r="FL594" s="214"/>
      <c r="FM594" s="214"/>
    </row>
    <row r="595" spans="9:169" x14ac:dyDescent="0.25">
      <c r="I595" s="214"/>
      <c r="J595" s="214"/>
      <c r="K595" s="214"/>
      <c r="L595" s="214"/>
      <c r="M595" s="214"/>
      <c r="N595" s="214"/>
      <c r="O595" s="214"/>
      <c r="P595" s="214"/>
      <c r="Q595" s="214"/>
      <c r="R595" s="214"/>
      <c r="S595" s="214"/>
      <c r="T595" s="214"/>
      <c r="U595" s="214"/>
      <c r="V595" s="214"/>
      <c r="W595" s="214"/>
      <c r="X595" s="214"/>
      <c r="Y595" s="214"/>
      <c r="Z595" s="214"/>
      <c r="AA595" s="214"/>
      <c r="AB595" s="214"/>
      <c r="AC595" s="214"/>
      <c r="AD595" s="214"/>
      <c r="AE595" s="214"/>
      <c r="AF595" s="214"/>
      <c r="AG595" s="214"/>
      <c r="AH595" s="214"/>
      <c r="AI595" s="214"/>
      <c r="AJ595" s="214"/>
      <c r="AK595" s="214"/>
      <c r="AL595" s="214"/>
      <c r="AM595" s="214"/>
      <c r="AN595" s="214"/>
      <c r="AO595" s="214"/>
      <c r="AP595" s="214"/>
      <c r="AQ595" s="214"/>
      <c r="AR595" s="214"/>
      <c r="AS595" s="214"/>
      <c r="AT595" s="214"/>
      <c r="AU595" s="214"/>
      <c r="AV595" s="214"/>
      <c r="AW595" s="214"/>
      <c r="AX595" s="214"/>
      <c r="AY595" s="214"/>
      <c r="AZ595" s="214"/>
      <c r="BA595" s="214"/>
      <c r="BB595" s="214"/>
      <c r="BC595" s="214"/>
      <c r="BD595" s="214"/>
      <c r="BE595" s="214"/>
      <c r="BF595" s="214"/>
      <c r="BG595" s="214"/>
      <c r="BH595" s="214"/>
      <c r="BI595" s="214"/>
      <c r="BJ595" s="214"/>
      <c r="BK595" s="214"/>
      <c r="BL595" s="214"/>
      <c r="BM595" s="214"/>
      <c r="BN595" s="214"/>
      <c r="BO595" s="214"/>
      <c r="BP595" s="214"/>
      <c r="BQ595" s="214"/>
      <c r="BR595" s="214"/>
      <c r="BS595" s="214"/>
      <c r="BT595" s="214"/>
      <c r="BU595" s="214"/>
      <c r="BV595" s="214"/>
      <c r="BW595" s="214"/>
      <c r="BX595" s="214"/>
      <c r="BY595" s="214"/>
      <c r="BZ595" s="214"/>
      <c r="CA595" s="214"/>
      <c r="CB595" s="214"/>
      <c r="CC595" s="214"/>
      <c r="CD595" s="214"/>
      <c r="CE595" s="214"/>
      <c r="CF595" s="214"/>
      <c r="CG595" s="214"/>
      <c r="CH595" s="214"/>
      <c r="CI595" s="214"/>
      <c r="CJ595" s="214"/>
      <c r="CK595" s="214"/>
      <c r="CL595" s="214"/>
      <c r="CM595" s="214"/>
      <c r="CN595" s="214"/>
      <c r="CO595" s="214"/>
      <c r="CP595" s="214"/>
      <c r="CQ595" s="214"/>
      <c r="CR595" s="214"/>
      <c r="CS595" s="214"/>
      <c r="CT595" s="214"/>
      <c r="CU595" s="214"/>
      <c r="CV595" s="214"/>
      <c r="CW595" s="214"/>
      <c r="CX595" s="214"/>
      <c r="CY595" s="214"/>
      <c r="CZ595" s="214"/>
      <c r="DA595" s="214"/>
      <c r="DB595" s="214"/>
      <c r="DC595" s="214"/>
      <c r="DD595" s="214"/>
      <c r="DE595" s="214"/>
      <c r="DF595" s="214"/>
      <c r="DG595" s="214"/>
      <c r="DH595" s="214"/>
      <c r="DI595" s="214"/>
      <c r="DJ595" s="214"/>
      <c r="DK595" s="214"/>
      <c r="DL595" s="214"/>
      <c r="DM595" s="214"/>
      <c r="DN595" s="214"/>
      <c r="DO595" s="214"/>
      <c r="DP595" s="214"/>
      <c r="DQ595" s="214"/>
      <c r="DR595" s="214"/>
      <c r="DS595" s="214"/>
      <c r="DT595" s="214"/>
      <c r="DU595" s="214"/>
      <c r="DV595" s="214"/>
      <c r="DW595" s="214"/>
      <c r="DX595" s="214"/>
      <c r="DY595" s="214"/>
      <c r="DZ595" s="214"/>
      <c r="EA595" s="214"/>
      <c r="EB595" s="214"/>
      <c r="EC595" s="214"/>
      <c r="ED595" s="214"/>
      <c r="EE595" s="214"/>
      <c r="EF595" s="214"/>
      <c r="EG595" s="214"/>
      <c r="EH595" s="214"/>
      <c r="EI595" s="214"/>
      <c r="EJ595" s="214"/>
      <c r="EK595" s="214"/>
      <c r="EL595" s="214"/>
      <c r="EM595" s="214"/>
      <c r="EN595" s="214"/>
      <c r="EO595" s="214"/>
      <c r="EP595" s="214"/>
      <c r="EQ595" s="214"/>
      <c r="ER595" s="214"/>
      <c r="ES595" s="214"/>
      <c r="ET595" s="214"/>
      <c r="EU595" s="214"/>
      <c r="EV595" s="214"/>
      <c r="EW595" s="214"/>
      <c r="EX595" s="214"/>
      <c r="EY595" s="214"/>
      <c r="EZ595" s="214"/>
      <c r="FA595" s="214"/>
      <c r="FB595" s="214"/>
      <c r="FC595" s="214"/>
      <c r="FD595" s="214"/>
      <c r="FE595" s="214"/>
      <c r="FF595" s="214"/>
      <c r="FG595" s="214"/>
      <c r="FH595" s="214"/>
      <c r="FI595" s="214"/>
      <c r="FJ595" s="214"/>
      <c r="FK595" s="214"/>
      <c r="FL595" s="214"/>
      <c r="FM595" s="214"/>
    </row>
    <row r="596" spans="9:169" x14ac:dyDescent="0.25">
      <c r="I596" s="214"/>
      <c r="J596" s="214"/>
      <c r="K596" s="214"/>
      <c r="L596" s="214"/>
      <c r="M596" s="214"/>
      <c r="N596" s="214"/>
      <c r="O596" s="214"/>
      <c r="P596" s="214"/>
      <c r="Q596" s="214"/>
      <c r="R596" s="214"/>
      <c r="S596" s="214"/>
      <c r="T596" s="214"/>
      <c r="U596" s="214"/>
      <c r="V596" s="214"/>
      <c r="W596" s="214"/>
      <c r="X596" s="214"/>
      <c r="Y596" s="214"/>
      <c r="Z596" s="214"/>
      <c r="AA596" s="214"/>
      <c r="AB596" s="214"/>
      <c r="AC596" s="214"/>
      <c r="AD596" s="214"/>
      <c r="AE596" s="214"/>
      <c r="AF596" s="214"/>
      <c r="AG596" s="214"/>
      <c r="AH596" s="214"/>
      <c r="AI596" s="214"/>
      <c r="AJ596" s="214"/>
      <c r="AK596" s="214"/>
      <c r="AL596" s="214"/>
      <c r="AM596" s="214"/>
      <c r="AN596" s="214"/>
      <c r="AO596" s="214"/>
      <c r="AP596" s="214"/>
      <c r="AQ596" s="214"/>
      <c r="AR596" s="214"/>
      <c r="AS596" s="214"/>
      <c r="AT596" s="214"/>
      <c r="AU596" s="214"/>
      <c r="AV596" s="214"/>
      <c r="AW596" s="214"/>
      <c r="AX596" s="214"/>
      <c r="AY596" s="214"/>
      <c r="AZ596" s="214"/>
      <c r="BA596" s="214"/>
      <c r="BB596" s="214"/>
      <c r="BC596" s="214"/>
      <c r="BD596" s="214"/>
      <c r="BE596" s="214"/>
      <c r="BF596" s="214"/>
      <c r="BG596" s="214"/>
      <c r="BH596" s="214"/>
      <c r="BI596" s="214"/>
      <c r="BJ596" s="214"/>
      <c r="BK596" s="214"/>
      <c r="BL596" s="214"/>
      <c r="BM596" s="214"/>
      <c r="BN596" s="214"/>
      <c r="BO596" s="214"/>
      <c r="BP596" s="214"/>
      <c r="BQ596" s="214"/>
      <c r="BR596" s="214"/>
      <c r="BS596" s="214"/>
      <c r="BT596" s="214"/>
      <c r="BU596" s="214"/>
      <c r="BV596" s="214"/>
      <c r="BW596" s="214"/>
      <c r="BX596" s="214"/>
      <c r="BY596" s="214"/>
      <c r="BZ596" s="214"/>
      <c r="CA596" s="214"/>
      <c r="CB596" s="214"/>
      <c r="CC596" s="214"/>
      <c r="CD596" s="214"/>
      <c r="CE596" s="214"/>
      <c r="CF596" s="214"/>
      <c r="CG596" s="214"/>
      <c r="CH596" s="214"/>
      <c r="CI596" s="214"/>
      <c r="CJ596" s="214"/>
      <c r="CK596" s="214"/>
      <c r="CL596" s="214"/>
      <c r="CM596" s="214"/>
      <c r="CN596" s="214"/>
      <c r="CO596" s="214"/>
      <c r="CP596" s="214"/>
      <c r="CQ596" s="214"/>
      <c r="CR596" s="214"/>
      <c r="CS596" s="214"/>
      <c r="CT596" s="214"/>
      <c r="CU596" s="214"/>
      <c r="CV596" s="214"/>
      <c r="CW596" s="214"/>
      <c r="CX596" s="214"/>
      <c r="CY596" s="214"/>
      <c r="CZ596" s="214"/>
      <c r="DA596" s="214"/>
      <c r="DB596" s="214"/>
      <c r="DC596" s="214"/>
      <c r="DD596" s="214"/>
      <c r="DE596" s="214"/>
      <c r="DF596" s="214"/>
      <c r="DG596" s="214"/>
      <c r="DH596" s="214"/>
      <c r="DI596" s="214"/>
      <c r="DJ596" s="214"/>
      <c r="DK596" s="214"/>
      <c r="DL596" s="214"/>
      <c r="DM596" s="214"/>
      <c r="DN596" s="214"/>
      <c r="DO596" s="214"/>
      <c r="DP596" s="214"/>
      <c r="DQ596" s="214"/>
      <c r="DR596" s="214"/>
      <c r="DS596" s="214"/>
      <c r="DT596" s="214"/>
      <c r="DU596" s="214"/>
      <c r="DV596" s="214"/>
      <c r="DW596" s="214"/>
      <c r="DX596" s="214"/>
      <c r="DY596" s="214"/>
      <c r="DZ596" s="214"/>
      <c r="EA596" s="214"/>
      <c r="EB596" s="214"/>
      <c r="EC596" s="214"/>
      <c r="ED596" s="214"/>
      <c r="EE596" s="214"/>
      <c r="EF596" s="214"/>
      <c r="EG596" s="214"/>
      <c r="EH596" s="214"/>
      <c r="EI596" s="214"/>
      <c r="EJ596" s="214"/>
      <c r="EK596" s="214"/>
      <c r="EL596" s="214"/>
      <c r="EM596" s="214"/>
      <c r="EN596" s="214"/>
      <c r="EO596" s="214"/>
      <c r="EP596" s="214"/>
      <c r="EQ596" s="214"/>
      <c r="ER596" s="214"/>
      <c r="ES596" s="214"/>
      <c r="ET596" s="214"/>
      <c r="EU596" s="214"/>
      <c r="EV596" s="214"/>
      <c r="EW596" s="214"/>
      <c r="EX596" s="214"/>
      <c r="EY596" s="214"/>
      <c r="EZ596" s="214"/>
      <c r="FA596" s="214"/>
      <c r="FB596" s="214"/>
      <c r="FC596" s="214"/>
      <c r="FD596" s="214"/>
      <c r="FE596" s="214"/>
      <c r="FF596" s="214"/>
      <c r="FG596" s="214"/>
      <c r="FH596" s="214"/>
      <c r="FI596" s="214"/>
      <c r="FJ596" s="214"/>
      <c r="FK596" s="214"/>
      <c r="FL596" s="214"/>
      <c r="FM596" s="214"/>
    </row>
    <row r="597" spans="9:169" x14ac:dyDescent="0.25">
      <c r="I597" s="214"/>
      <c r="J597" s="214"/>
      <c r="K597" s="214"/>
      <c r="L597" s="214"/>
      <c r="M597" s="214"/>
      <c r="N597" s="214"/>
      <c r="O597" s="214"/>
      <c r="P597" s="214"/>
      <c r="Q597" s="214"/>
      <c r="R597" s="214"/>
      <c r="S597" s="214"/>
      <c r="T597" s="214"/>
      <c r="U597" s="214"/>
      <c r="V597" s="214"/>
      <c r="W597" s="214"/>
      <c r="X597" s="214"/>
      <c r="Y597" s="214"/>
      <c r="Z597" s="214"/>
      <c r="AA597" s="214"/>
      <c r="AB597" s="214"/>
      <c r="AC597" s="214"/>
      <c r="AD597" s="214"/>
      <c r="AE597" s="214"/>
      <c r="AF597" s="214"/>
      <c r="AG597" s="214"/>
      <c r="AH597" s="214"/>
      <c r="AI597" s="214"/>
      <c r="AJ597" s="214"/>
      <c r="AK597" s="214"/>
      <c r="AL597" s="214"/>
      <c r="AM597" s="214"/>
      <c r="AN597" s="214"/>
      <c r="AO597" s="214"/>
      <c r="AP597" s="214"/>
      <c r="AQ597" s="214"/>
      <c r="AR597" s="214"/>
      <c r="AS597" s="214"/>
      <c r="AT597" s="214"/>
      <c r="AU597" s="214"/>
      <c r="AV597" s="214"/>
      <c r="AW597" s="214"/>
      <c r="AX597" s="214"/>
      <c r="AY597" s="214"/>
      <c r="AZ597" s="214"/>
      <c r="BA597" s="214"/>
      <c r="BB597" s="214"/>
      <c r="BC597" s="214"/>
      <c r="BD597" s="214"/>
      <c r="BE597" s="214"/>
      <c r="BF597" s="214"/>
      <c r="BG597" s="214"/>
      <c r="BH597" s="214"/>
      <c r="BI597" s="214"/>
      <c r="BJ597" s="214"/>
      <c r="BK597" s="214"/>
      <c r="BL597" s="214"/>
      <c r="BM597" s="214"/>
      <c r="BN597" s="214"/>
      <c r="BO597" s="214"/>
      <c r="BP597" s="214"/>
      <c r="BQ597" s="214"/>
      <c r="BR597" s="214"/>
      <c r="BS597" s="214"/>
      <c r="BT597" s="214"/>
      <c r="BU597" s="214"/>
      <c r="BV597" s="214"/>
      <c r="BW597" s="214"/>
      <c r="BX597" s="214"/>
      <c r="BY597" s="214"/>
      <c r="BZ597" s="214"/>
      <c r="CA597" s="214"/>
      <c r="CB597" s="214"/>
      <c r="CC597" s="214"/>
      <c r="CD597" s="214"/>
      <c r="CE597" s="214"/>
      <c r="CF597" s="214"/>
      <c r="CG597" s="214"/>
      <c r="CH597" s="214"/>
      <c r="CI597" s="214"/>
      <c r="CJ597" s="214"/>
      <c r="CK597" s="214"/>
      <c r="CL597" s="214"/>
      <c r="CM597" s="214"/>
      <c r="CN597" s="214"/>
      <c r="CO597" s="214"/>
      <c r="CP597" s="214"/>
      <c r="CQ597" s="214"/>
      <c r="CR597" s="214"/>
      <c r="CS597" s="214"/>
      <c r="CT597" s="214"/>
      <c r="CU597" s="214"/>
      <c r="CV597" s="214"/>
      <c r="CW597" s="214"/>
      <c r="CX597" s="214"/>
      <c r="CY597" s="214"/>
      <c r="CZ597" s="214"/>
      <c r="DA597" s="214"/>
      <c r="DB597" s="214"/>
      <c r="DC597" s="214"/>
      <c r="DD597" s="214"/>
      <c r="DE597" s="214"/>
      <c r="DF597" s="214"/>
      <c r="DG597" s="214"/>
      <c r="DH597" s="214"/>
      <c r="DI597" s="214"/>
      <c r="DJ597" s="214"/>
      <c r="DK597" s="214"/>
      <c r="DL597" s="214"/>
      <c r="DM597" s="214"/>
      <c r="DN597" s="214"/>
      <c r="DO597" s="214"/>
      <c r="DP597" s="214"/>
      <c r="DQ597" s="214"/>
      <c r="DR597" s="214"/>
      <c r="DS597" s="214"/>
      <c r="DT597" s="214"/>
      <c r="DU597" s="214"/>
      <c r="DV597" s="214"/>
      <c r="DW597" s="214"/>
      <c r="DX597" s="214"/>
      <c r="DY597" s="214"/>
      <c r="DZ597" s="214"/>
      <c r="EA597" s="214"/>
      <c r="EB597" s="214"/>
      <c r="EC597" s="214"/>
      <c r="ED597" s="214"/>
      <c r="EE597" s="214"/>
      <c r="EF597" s="214"/>
      <c r="EG597" s="214"/>
      <c r="EH597" s="214"/>
      <c r="EI597" s="214"/>
      <c r="EJ597" s="214"/>
      <c r="EK597" s="214"/>
      <c r="EL597" s="214"/>
      <c r="EM597" s="214"/>
      <c r="EN597" s="214"/>
      <c r="EO597" s="214"/>
      <c r="EP597" s="214"/>
      <c r="EQ597" s="214"/>
      <c r="ER597" s="214"/>
      <c r="ES597" s="214"/>
      <c r="ET597" s="214"/>
      <c r="EU597" s="214"/>
      <c r="EV597" s="214"/>
      <c r="EW597" s="214"/>
      <c r="EX597" s="214"/>
      <c r="EY597" s="214"/>
      <c r="EZ597" s="214"/>
      <c r="FA597" s="214"/>
      <c r="FB597" s="214"/>
      <c r="FC597" s="214"/>
      <c r="FD597" s="214"/>
      <c r="FE597" s="214"/>
      <c r="FF597" s="214"/>
      <c r="FG597" s="214"/>
      <c r="FH597" s="214"/>
      <c r="FI597" s="214"/>
      <c r="FJ597" s="214"/>
      <c r="FK597" s="214"/>
      <c r="FL597" s="214"/>
      <c r="FM597" s="214"/>
    </row>
    <row r="598" spans="9:169" x14ac:dyDescent="0.25">
      <c r="I598" s="214"/>
      <c r="J598" s="214"/>
      <c r="K598" s="214"/>
      <c r="L598" s="214"/>
      <c r="M598" s="214"/>
      <c r="N598" s="214"/>
      <c r="O598" s="214"/>
      <c r="P598" s="214"/>
      <c r="Q598" s="214"/>
      <c r="R598" s="214"/>
      <c r="S598" s="214"/>
      <c r="T598" s="214"/>
      <c r="U598" s="214"/>
      <c r="V598" s="214"/>
      <c r="W598" s="214"/>
      <c r="X598" s="214"/>
      <c r="Y598" s="214"/>
      <c r="Z598" s="214"/>
      <c r="AA598" s="214"/>
      <c r="AB598" s="214"/>
      <c r="AC598" s="214"/>
      <c r="AD598" s="214"/>
      <c r="AE598" s="214"/>
      <c r="AF598" s="214"/>
      <c r="AG598" s="214"/>
      <c r="AH598" s="214"/>
      <c r="AI598" s="214"/>
      <c r="AJ598" s="214"/>
      <c r="AK598" s="214"/>
      <c r="AL598" s="214"/>
      <c r="AM598" s="214"/>
      <c r="AN598" s="214"/>
      <c r="AO598" s="214"/>
      <c r="AP598" s="214"/>
      <c r="AQ598" s="214"/>
      <c r="AR598" s="214"/>
      <c r="AS598" s="214"/>
      <c r="AT598" s="214"/>
      <c r="AU598" s="214"/>
      <c r="AV598" s="214"/>
      <c r="AW598" s="214"/>
      <c r="AX598" s="214"/>
      <c r="AY598" s="214"/>
      <c r="AZ598" s="214"/>
      <c r="BA598" s="214"/>
      <c r="BB598" s="214"/>
      <c r="BC598" s="214"/>
      <c r="BD598" s="214"/>
      <c r="BE598" s="214"/>
      <c r="BF598" s="214"/>
      <c r="BG598" s="214"/>
      <c r="BH598" s="214"/>
      <c r="BI598" s="214"/>
      <c r="BJ598" s="214"/>
      <c r="BK598" s="214"/>
      <c r="BL598" s="214"/>
      <c r="BM598" s="214"/>
      <c r="BN598" s="214"/>
      <c r="BO598" s="214"/>
      <c r="BP598" s="214"/>
      <c r="BQ598" s="214"/>
      <c r="BR598" s="214"/>
      <c r="BS598" s="214"/>
      <c r="BT598" s="214"/>
      <c r="BU598" s="214"/>
      <c r="BV598" s="214"/>
      <c r="BW598" s="214"/>
      <c r="BX598" s="214"/>
      <c r="BY598" s="214"/>
      <c r="BZ598" s="214"/>
      <c r="CA598" s="214"/>
      <c r="CB598" s="214"/>
      <c r="CC598" s="214"/>
      <c r="CD598" s="214"/>
      <c r="CE598" s="214"/>
      <c r="CF598" s="214"/>
      <c r="CG598" s="214"/>
      <c r="CH598" s="214"/>
      <c r="CI598" s="214"/>
      <c r="CJ598" s="214"/>
      <c r="CK598" s="214"/>
      <c r="CL598" s="214"/>
      <c r="CM598" s="214"/>
      <c r="CN598" s="214"/>
      <c r="CO598" s="214"/>
      <c r="CP598" s="214"/>
      <c r="CQ598" s="214"/>
      <c r="CR598" s="214"/>
      <c r="CS598" s="214"/>
      <c r="CT598" s="214"/>
      <c r="CU598" s="214"/>
      <c r="CV598" s="214"/>
      <c r="CW598" s="214"/>
      <c r="CX598" s="214"/>
      <c r="CY598" s="214"/>
      <c r="CZ598" s="214"/>
      <c r="DA598" s="214"/>
      <c r="DB598" s="214"/>
      <c r="DC598" s="214"/>
      <c r="DD598" s="214"/>
      <c r="DE598" s="214"/>
      <c r="DF598" s="214"/>
      <c r="DG598" s="214"/>
      <c r="DH598" s="214"/>
      <c r="DI598" s="214"/>
      <c r="DJ598" s="214"/>
      <c r="DK598" s="214"/>
      <c r="DL598" s="214"/>
      <c r="DM598" s="214"/>
      <c r="DN598" s="214"/>
      <c r="DO598" s="214"/>
      <c r="DP598" s="214"/>
      <c r="DQ598" s="214"/>
      <c r="DR598" s="214"/>
      <c r="DS598" s="214"/>
      <c r="DT598" s="214"/>
      <c r="DU598" s="214"/>
      <c r="DV598" s="214"/>
      <c r="DW598" s="214"/>
      <c r="DX598" s="214"/>
      <c r="DY598" s="214"/>
      <c r="DZ598" s="214"/>
      <c r="EA598" s="214"/>
      <c r="EB598" s="214"/>
      <c r="EC598" s="214"/>
      <c r="ED598" s="214"/>
      <c r="EE598" s="214"/>
      <c r="EF598" s="214"/>
      <c r="EG598" s="214"/>
      <c r="EH598" s="214"/>
      <c r="EI598" s="214"/>
      <c r="EJ598" s="214"/>
      <c r="EK598" s="214"/>
      <c r="EL598" s="214"/>
      <c r="EM598" s="214"/>
      <c r="EN598" s="214"/>
      <c r="EO598" s="214"/>
      <c r="EP598" s="214"/>
      <c r="EQ598" s="214"/>
      <c r="ER598" s="214"/>
      <c r="ES598" s="214"/>
      <c r="ET598" s="214"/>
      <c r="EU598" s="214"/>
      <c r="EV598" s="214"/>
      <c r="EW598" s="214"/>
      <c r="EX598" s="214"/>
      <c r="EY598" s="214"/>
      <c r="EZ598" s="214"/>
      <c r="FA598" s="214"/>
      <c r="FB598" s="214"/>
      <c r="FC598" s="214"/>
      <c r="FD598" s="214"/>
      <c r="FE598" s="214"/>
      <c r="FF598" s="214"/>
      <c r="FG598" s="214"/>
      <c r="FH598" s="214"/>
      <c r="FI598" s="214"/>
      <c r="FJ598" s="214"/>
      <c r="FK598" s="214"/>
      <c r="FL598" s="214"/>
      <c r="FM598" s="214"/>
    </row>
    <row r="599" spans="9:169" x14ac:dyDescent="0.25">
      <c r="I599" s="214"/>
      <c r="J599" s="214"/>
      <c r="K599" s="214"/>
      <c r="L599" s="214"/>
      <c r="M599" s="214"/>
      <c r="N599" s="214"/>
      <c r="O599" s="214"/>
      <c r="P599" s="214"/>
      <c r="Q599" s="214"/>
      <c r="R599" s="214"/>
      <c r="S599" s="214"/>
      <c r="T599" s="214"/>
      <c r="U599" s="214"/>
      <c r="V599" s="214"/>
      <c r="W599" s="214"/>
      <c r="X599" s="214"/>
      <c r="Y599" s="214"/>
      <c r="Z599" s="214"/>
      <c r="AA599" s="214"/>
      <c r="AB599" s="214"/>
      <c r="AC599" s="214"/>
      <c r="AD599" s="214"/>
      <c r="AE599" s="214"/>
      <c r="AF599" s="214"/>
      <c r="AG599" s="214"/>
      <c r="AH599" s="214"/>
      <c r="AI599" s="214"/>
      <c r="AJ599" s="214"/>
      <c r="AK599" s="214"/>
      <c r="AL599" s="214"/>
      <c r="AM599" s="214"/>
      <c r="AN599" s="214"/>
      <c r="AO599" s="214"/>
      <c r="AP599" s="214"/>
      <c r="AQ599" s="214"/>
      <c r="AR599" s="214"/>
      <c r="AS599" s="214"/>
      <c r="AT599" s="214"/>
      <c r="AU599" s="214"/>
      <c r="AV599" s="214"/>
      <c r="AW599" s="214"/>
      <c r="AX599" s="214"/>
      <c r="AY599" s="214"/>
      <c r="AZ599" s="214"/>
      <c r="BA599" s="214"/>
      <c r="BB599" s="214"/>
      <c r="BC599" s="214"/>
      <c r="BD599" s="214"/>
      <c r="BE599" s="214"/>
      <c r="BF599" s="214"/>
      <c r="BG599" s="214"/>
      <c r="BH599" s="214"/>
      <c r="BI599" s="214"/>
      <c r="BJ599" s="214"/>
      <c r="BK599" s="214"/>
      <c r="BL599" s="214"/>
      <c r="BM599" s="214"/>
      <c r="BN599" s="214"/>
      <c r="BO599" s="214"/>
      <c r="BP599" s="214"/>
      <c r="BQ599" s="214"/>
      <c r="BR599" s="214"/>
      <c r="BS599" s="214"/>
      <c r="BT599" s="214"/>
      <c r="BU599" s="214"/>
      <c r="BV599" s="214"/>
      <c r="BW599" s="214"/>
      <c r="BX599" s="214"/>
      <c r="BY599" s="214"/>
      <c r="BZ599" s="214"/>
      <c r="CA599" s="214"/>
      <c r="CB599" s="214"/>
      <c r="CC599" s="214"/>
      <c r="CD599" s="214"/>
      <c r="CE599" s="214"/>
      <c r="CF599" s="214"/>
      <c r="CG599" s="214"/>
      <c r="CH599" s="214"/>
      <c r="CI599" s="214"/>
      <c r="CJ599" s="214"/>
      <c r="CK599" s="214"/>
      <c r="CL599" s="214"/>
      <c r="CM599" s="214"/>
      <c r="CN599" s="214"/>
      <c r="CO599" s="214"/>
      <c r="CP599" s="214"/>
      <c r="CQ599" s="214"/>
      <c r="CR599" s="214"/>
      <c r="CS599" s="214"/>
      <c r="CT599" s="214"/>
      <c r="CU599" s="214"/>
      <c r="CV599" s="214"/>
      <c r="CW599" s="214"/>
      <c r="CX599" s="214"/>
      <c r="CY599" s="214"/>
      <c r="CZ599" s="214"/>
      <c r="DA599" s="214"/>
      <c r="DB599" s="214"/>
      <c r="DC599" s="214"/>
      <c r="DD599" s="214"/>
      <c r="DE599" s="214"/>
      <c r="DF599" s="214"/>
      <c r="DG599" s="214"/>
      <c r="DH599" s="214"/>
      <c r="DI599" s="214"/>
      <c r="DJ599" s="214"/>
      <c r="DK599" s="214"/>
      <c r="DL599" s="214"/>
      <c r="DM599" s="214"/>
      <c r="DN599" s="214"/>
      <c r="DO599" s="214"/>
      <c r="DP599" s="214"/>
      <c r="DQ599" s="214"/>
      <c r="DR599" s="214"/>
      <c r="DS599" s="214"/>
      <c r="DT599" s="214"/>
      <c r="DU599" s="214"/>
      <c r="DV599" s="214"/>
      <c r="DW599" s="214"/>
      <c r="DX599" s="214"/>
      <c r="DY599" s="214"/>
      <c r="DZ599" s="214"/>
      <c r="EA599" s="214"/>
      <c r="EB599" s="214"/>
      <c r="EC599" s="214"/>
      <c r="ED599" s="214"/>
      <c r="EE599" s="214"/>
      <c r="EF599" s="214"/>
      <c r="EG599" s="214"/>
      <c r="EH599" s="214"/>
      <c r="EI599" s="214"/>
      <c r="EJ599" s="214"/>
      <c r="EK599" s="214"/>
      <c r="EL599" s="214"/>
      <c r="EM599" s="214"/>
      <c r="EN599" s="214"/>
      <c r="EO599" s="214"/>
      <c r="EP599" s="214"/>
      <c r="EQ599" s="214"/>
      <c r="ER599" s="214"/>
      <c r="ES599" s="214"/>
      <c r="ET599" s="214"/>
      <c r="EU599" s="214"/>
      <c r="EV599" s="214"/>
      <c r="EW599" s="214"/>
      <c r="EX599" s="214"/>
      <c r="EY599" s="214"/>
      <c r="EZ599" s="214"/>
      <c r="FA599" s="214"/>
      <c r="FB599" s="214"/>
      <c r="FC599" s="214"/>
      <c r="FD599" s="214"/>
      <c r="FE599" s="214"/>
      <c r="FF599" s="214"/>
      <c r="FG599" s="214"/>
      <c r="FH599" s="214"/>
      <c r="FI599" s="214"/>
      <c r="FJ599" s="214"/>
      <c r="FK599" s="214"/>
      <c r="FL599" s="214"/>
      <c r="FM599" s="214"/>
    </row>
    <row r="600" spans="9:169" x14ac:dyDescent="0.25">
      <c r="I600" s="214"/>
      <c r="J600" s="214"/>
      <c r="K600" s="214"/>
      <c r="L600" s="214"/>
      <c r="M600" s="214"/>
      <c r="N600" s="214"/>
      <c r="O600" s="214"/>
      <c r="P600" s="214"/>
      <c r="Q600" s="214"/>
      <c r="R600" s="214"/>
      <c r="S600" s="214"/>
      <c r="T600" s="214"/>
      <c r="U600" s="214"/>
      <c r="V600" s="214"/>
      <c r="W600" s="214"/>
      <c r="X600" s="214"/>
      <c r="Y600" s="214"/>
      <c r="Z600" s="214"/>
      <c r="AA600" s="214"/>
      <c r="AB600" s="214"/>
      <c r="AC600" s="214"/>
      <c r="AD600" s="214"/>
      <c r="AE600" s="214"/>
      <c r="AF600" s="214"/>
      <c r="AG600" s="214"/>
      <c r="AH600" s="214"/>
      <c r="AI600" s="214"/>
      <c r="AJ600" s="214"/>
      <c r="AK600" s="214"/>
      <c r="AL600" s="214"/>
      <c r="AM600" s="214"/>
      <c r="AN600" s="214"/>
      <c r="AO600" s="214"/>
      <c r="AP600" s="214"/>
      <c r="AQ600" s="214"/>
      <c r="AR600" s="214"/>
      <c r="AS600" s="214"/>
      <c r="AT600" s="214"/>
      <c r="AU600" s="214"/>
      <c r="AV600" s="214"/>
      <c r="AW600" s="214"/>
      <c r="AX600" s="214"/>
      <c r="AY600" s="214"/>
      <c r="AZ600" s="214"/>
      <c r="BA600" s="214"/>
      <c r="BB600" s="214"/>
      <c r="BC600" s="214"/>
      <c r="BD600" s="214"/>
      <c r="BE600" s="214"/>
      <c r="BF600" s="214"/>
      <c r="BG600" s="214"/>
      <c r="BH600" s="214"/>
      <c r="BI600" s="214"/>
      <c r="BJ600" s="214"/>
      <c r="BK600" s="214"/>
      <c r="BL600" s="214"/>
      <c r="BM600" s="214"/>
      <c r="BN600" s="214"/>
      <c r="BO600" s="214"/>
      <c r="BP600" s="214"/>
      <c r="BQ600" s="214"/>
      <c r="BR600" s="214"/>
      <c r="BS600" s="214"/>
      <c r="BT600" s="214"/>
      <c r="BU600" s="214"/>
      <c r="BV600" s="214"/>
      <c r="BW600" s="214"/>
      <c r="BX600" s="214"/>
      <c r="BY600" s="214"/>
      <c r="BZ600" s="214"/>
      <c r="CA600" s="214"/>
      <c r="CB600" s="214"/>
      <c r="CC600" s="214"/>
      <c r="CD600" s="214"/>
      <c r="CE600" s="214"/>
      <c r="CF600" s="214"/>
      <c r="CG600" s="214"/>
      <c r="CH600" s="214"/>
      <c r="CI600" s="214"/>
      <c r="CJ600" s="214"/>
      <c r="CK600" s="214"/>
      <c r="CL600" s="214"/>
      <c r="CM600" s="214"/>
      <c r="CN600" s="214"/>
      <c r="CO600" s="214"/>
      <c r="CP600" s="214"/>
      <c r="CQ600" s="214"/>
      <c r="CR600" s="214"/>
      <c r="CS600" s="214"/>
      <c r="CT600" s="214"/>
      <c r="CU600" s="214"/>
      <c r="CV600" s="214"/>
      <c r="CW600" s="214"/>
      <c r="CX600" s="214"/>
      <c r="CY600" s="214"/>
      <c r="CZ600" s="214"/>
      <c r="DA600" s="214"/>
      <c r="DB600" s="214"/>
      <c r="DC600" s="214"/>
      <c r="DD600" s="214"/>
      <c r="DE600" s="214"/>
      <c r="DF600" s="214"/>
      <c r="DG600" s="214"/>
      <c r="DH600" s="214"/>
      <c r="DI600" s="214"/>
      <c r="DJ600" s="214"/>
      <c r="DK600" s="214"/>
      <c r="DL600" s="214"/>
      <c r="DM600" s="214"/>
      <c r="DN600" s="214"/>
      <c r="DO600" s="214"/>
      <c r="DP600" s="214"/>
      <c r="DQ600" s="214"/>
      <c r="DR600" s="214"/>
      <c r="DS600" s="214"/>
      <c r="DT600" s="214"/>
      <c r="DU600" s="214"/>
      <c r="DV600" s="214"/>
      <c r="DW600" s="214"/>
      <c r="DX600" s="214"/>
      <c r="DY600" s="214"/>
      <c r="DZ600" s="214"/>
      <c r="EA600" s="214"/>
      <c r="EB600" s="214"/>
      <c r="EC600" s="214"/>
      <c r="ED600" s="214"/>
      <c r="EE600" s="214"/>
      <c r="EF600" s="214"/>
      <c r="EG600" s="214"/>
      <c r="EH600" s="214"/>
      <c r="EI600" s="214"/>
      <c r="EJ600" s="214"/>
      <c r="EK600" s="214"/>
      <c r="EL600" s="214"/>
      <c r="EM600" s="214"/>
      <c r="EN600" s="214"/>
      <c r="EO600" s="214"/>
      <c r="EP600" s="214"/>
      <c r="EQ600" s="214"/>
      <c r="ER600" s="214"/>
      <c r="ES600" s="214"/>
      <c r="ET600" s="214"/>
      <c r="EU600" s="214"/>
      <c r="EV600" s="214"/>
      <c r="EW600" s="214"/>
      <c r="EX600" s="214"/>
      <c r="EY600" s="214"/>
      <c r="EZ600" s="214"/>
      <c r="FA600" s="214"/>
      <c r="FB600" s="214"/>
      <c r="FC600" s="214"/>
      <c r="FD600" s="214"/>
      <c r="FE600" s="214"/>
      <c r="FF600" s="214"/>
      <c r="FG600" s="214"/>
      <c r="FH600" s="214"/>
      <c r="FI600" s="214"/>
      <c r="FJ600" s="214"/>
      <c r="FK600" s="214"/>
      <c r="FL600" s="214"/>
      <c r="FM600" s="214"/>
    </row>
    <row r="601" spans="9:169" x14ac:dyDescent="0.25">
      <c r="I601" s="214"/>
      <c r="J601" s="214"/>
      <c r="K601" s="214"/>
      <c r="L601" s="214"/>
      <c r="M601" s="214"/>
      <c r="N601" s="214"/>
      <c r="O601" s="214"/>
      <c r="P601" s="214"/>
      <c r="Q601" s="214"/>
      <c r="R601" s="214"/>
      <c r="S601" s="214"/>
      <c r="T601" s="214"/>
      <c r="U601" s="214"/>
      <c r="V601" s="214"/>
      <c r="W601" s="214"/>
      <c r="X601" s="214"/>
      <c r="Y601" s="214"/>
      <c r="Z601" s="214"/>
      <c r="AA601" s="214"/>
      <c r="AB601" s="214"/>
      <c r="AC601" s="214"/>
      <c r="AD601" s="214"/>
      <c r="AE601" s="214"/>
      <c r="AF601" s="214"/>
      <c r="AG601" s="214"/>
      <c r="AH601" s="214"/>
      <c r="AI601" s="214"/>
      <c r="AJ601" s="214"/>
      <c r="AK601" s="214"/>
      <c r="AL601" s="214"/>
      <c r="AM601" s="214"/>
      <c r="AN601" s="214"/>
      <c r="AO601" s="214"/>
      <c r="AP601" s="214"/>
      <c r="AQ601" s="214"/>
      <c r="AR601" s="214"/>
      <c r="AS601" s="214"/>
      <c r="AT601" s="214"/>
      <c r="AU601" s="214"/>
      <c r="AV601" s="214"/>
      <c r="AW601" s="214"/>
      <c r="AX601" s="214"/>
      <c r="AY601" s="214"/>
      <c r="AZ601" s="214"/>
      <c r="BA601" s="214"/>
      <c r="BB601" s="214"/>
      <c r="BC601" s="214"/>
      <c r="BD601" s="214"/>
      <c r="BE601" s="214"/>
      <c r="BF601" s="214"/>
      <c r="BG601" s="214"/>
      <c r="BH601" s="214"/>
      <c r="BI601" s="214"/>
      <c r="BJ601" s="214"/>
      <c r="BK601" s="214"/>
      <c r="BL601" s="214"/>
      <c r="BM601" s="214"/>
      <c r="BN601" s="214"/>
      <c r="BO601" s="214"/>
      <c r="BP601" s="214"/>
      <c r="BQ601" s="214"/>
      <c r="BR601" s="214"/>
      <c r="BS601" s="214"/>
      <c r="BT601" s="214"/>
      <c r="BU601" s="214"/>
      <c r="BV601" s="214"/>
      <c r="BW601" s="214"/>
      <c r="BX601" s="214"/>
      <c r="BY601" s="214"/>
      <c r="BZ601" s="214"/>
      <c r="CA601" s="214"/>
      <c r="CB601" s="214"/>
      <c r="CC601" s="214"/>
      <c r="CD601" s="214"/>
      <c r="CE601" s="214"/>
      <c r="CF601" s="214"/>
      <c r="CG601" s="214"/>
      <c r="CH601" s="214"/>
      <c r="CI601" s="214"/>
      <c r="CJ601" s="214"/>
      <c r="CK601" s="214"/>
      <c r="CL601" s="214"/>
      <c r="CM601" s="214"/>
      <c r="CN601" s="214"/>
      <c r="CO601" s="214"/>
      <c r="CP601" s="214"/>
      <c r="CQ601" s="214"/>
      <c r="CR601" s="214"/>
      <c r="CS601" s="214"/>
      <c r="CT601" s="214"/>
      <c r="CU601" s="214"/>
      <c r="CV601" s="214"/>
      <c r="CW601" s="214"/>
      <c r="CX601" s="214"/>
      <c r="CY601" s="214"/>
      <c r="CZ601" s="214"/>
      <c r="DA601" s="214"/>
      <c r="DB601" s="214"/>
      <c r="DC601" s="214"/>
      <c r="DD601" s="214"/>
      <c r="DE601" s="214"/>
      <c r="DF601" s="214"/>
      <c r="DG601" s="214"/>
      <c r="DH601" s="214"/>
      <c r="DI601" s="214"/>
      <c r="DJ601" s="214"/>
      <c r="DK601" s="214"/>
      <c r="DL601" s="214"/>
      <c r="DM601" s="214"/>
      <c r="DN601" s="214"/>
      <c r="DO601" s="214"/>
      <c r="DP601" s="214"/>
      <c r="DQ601" s="214"/>
      <c r="DR601" s="214"/>
      <c r="DS601" s="214"/>
      <c r="DT601" s="214"/>
      <c r="DU601" s="214"/>
      <c r="DV601" s="214"/>
      <c r="DW601" s="214"/>
      <c r="DX601" s="214"/>
      <c r="DY601" s="214"/>
      <c r="DZ601" s="214"/>
      <c r="EA601" s="214"/>
      <c r="EB601" s="214"/>
      <c r="EC601" s="214"/>
      <c r="ED601" s="214"/>
      <c r="EE601" s="214"/>
      <c r="EF601" s="214"/>
      <c r="EG601" s="214"/>
      <c r="EH601" s="214"/>
      <c r="EI601" s="214"/>
      <c r="EJ601" s="214"/>
      <c r="EK601" s="214"/>
      <c r="EL601" s="214"/>
      <c r="EM601" s="214"/>
      <c r="EN601" s="214"/>
      <c r="EO601" s="214"/>
      <c r="EP601" s="214"/>
      <c r="EQ601" s="214"/>
      <c r="ER601" s="214"/>
      <c r="ES601" s="214"/>
      <c r="ET601" s="214"/>
      <c r="EU601" s="214"/>
      <c r="EV601" s="214"/>
      <c r="EW601" s="214"/>
      <c r="EX601" s="214"/>
      <c r="EY601" s="214"/>
      <c r="EZ601" s="214"/>
      <c r="FA601" s="214"/>
      <c r="FB601" s="214"/>
      <c r="FC601" s="214"/>
      <c r="FD601" s="214"/>
      <c r="FE601" s="214"/>
      <c r="FF601" s="214"/>
      <c r="FG601" s="214"/>
      <c r="FH601" s="214"/>
      <c r="FI601" s="214"/>
      <c r="FJ601" s="214"/>
      <c r="FK601" s="214"/>
      <c r="FL601" s="214"/>
      <c r="FM601" s="214"/>
    </row>
    <row r="602" spans="9:169" x14ac:dyDescent="0.25">
      <c r="I602" s="214"/>
      <c r="J602" s="214"/>
      <c r="K602" s="214"/>
      <c r="L602" s="214"/>
      <c r="M602" s="214"/>
      <c r="N602" s="214"/>
      <c r="O602" s="214"/>
      <c r="P602" s="214"/>
      <c r="Q602" s="214"/>
      <c r="R602" s="214"/>
      <c r="S602" s="214"/>
      <c r="T602" s="214"/>
      <c r="U602" s="214"/>
      <c r="V602" s="214"/>
      <c r="W602" s="214"/>
      <c r="X602" s="214"/>
      <c r="Y602" s="214"/>
      <c r="Z602" s="214"/>
      <c r="AA602" s="214"/>
      <c r="AB602" s="214"/>
      <c r="AC602" s="214"/>
      <c r="AD602" s="214"/>
      <c r="AE602" s="214"/>
      <c r="AF602" s="214"/>
      <c r="AG602" s="214"/>
      <c r="AH602" s="214"/>
      <c r="AI602" s="214"/>
      <c r="AJ602" s="214"/>
      <c r="AK602" s="214"/>
      <c r="AL602" s="214"/>
      <c r="AM602" s="214"/>
      <c r="AN602" s="214"/>
      <c r="AO602" s="214"/>
      <c r="AP602" s="214"/>
      <c r="AQ602" s="214"/>
      <c r="AR602" s="214"/>
      <c r="AS602" s="214"/>
      <c r="AT602" s="214"/>
      <c r="AU602" s="214"/>
      <c r="AV602" s="214"/>
      <c r="AW602" s="214"/>
      <c r="AX602" s="214"/>
      <c r="AY602" s="214"/>
      <c r="AZ602" s="214"/>
      <c r="BA602" s="214"/>
      <c r="BB602" s="214"/>
      <c r="BC602" s="214"/>
      <c r="BD602" s="214"/>
      <c r="BE602" s="214"/>
      <c r="BF602" s="214"/>
      <c r="BG602" s="214"/>
      <c r="BH602" s="214"/>
      <c r="BI602" s="214"/>
      <c r="BJ602" s="214"/>
      <c r="BK602" s="214"/>
      <c r="BL602" s="214"/>
      <c r="BM602" s="214"/>
      <c r="BN602" s="214"/>
      <c r="BO602" s="214"/>
      <c r="BP602" s="214"/>
      <c r="BQ602" s="214"/>
      <c r="BR602" s="214"/>
      <c r="BS602" s="214"/>
      <c r="BT602" s="214"/>
      <c r="BU602" s="214"/>
      <c r="BV602" s="214"/>
      <c r="BW602" s="214"/>
      <c r="BX602" s="214"/>
      <c r="BY602" s="214"/>
      <c r="BZ602" s="214"/>
      <c r="CA602" s="214"/>
      <c r="CB602" s="214"/>
      <c r="CC602" s="214"/>
      <c r="CD602" s="214"/>
      <c r="CE602" s="214"/>
      <c r="CF602" s="214"/>
      <c r="CG602" s="214"/>
      <c r="CH602" s="214"/>
      <c r="CI602" s="214"/>
      <c r="CJ602" s="214"/>
      <c r="CK602" s="214"/>
      <c r="CL602" s="214"/>
      <c r="CM602" s="214"/>
      <c r="CN602" s="214"/>
      <c r="CO602" s="214"/>
      <c r="CP602" s="214"/>
      <c r="CQ602" s="214"/>
      <c r="CR602" s="214"/>
      <c r="CS602" s="214"/>
      <c r="CT602" s="214"/>
      <c r="CU602" s="214"/>
      <c r="CV602" s="214"/>
      <c r="CW602" s="214"/>
      <c r="CX602" s="214"/>
      <c r="CY602" s="214"/>
      <c r="CZ602" s="214"/>
      <c r="DA602" s="214"/>
      <c r="DB602" s="214"/>
      <c r="DC602" s="214"/>
      <c r="DD602" s="214"/>
      <c r="DE602" s="214"/>
      <c r="DF602" s="214"/>
      <c r="DG602" s="214"/>
      <c r="DH602" s="214"/>
      <c r="DI602" s="214"/>
      <c r="DJ602" s="214"/>
      <c r="DK602" s="214"/>
      <c r="DL602" s="214"/>
      <c r="DM602" s="214"/>
      <c r="DN602" s="214"/>
      <c r="DO602" s="214"/>
      <c r="DP602" s="214"/>
      <c r="DQ602" s="214"/>
      <c r="DR602" s="214"/>
      <c r="DS602" s="214"/>
      <c r="DT602" s="214"/>
      <c r="DU602" s="214"/>
      <c r="DV602" s="214"/>
      <c r="DW602" s="214"/>
      <c r="DX602" s="214"/>
      <c r="DY602" s="214"/>
      <c r="DZ602" s="214"/>
      <c r="EA602" s="214"/>
      <c r="EB602" s="214"/>
      <c r="EC602" s="214"/>
      <c r="ED602" s="214"/>
      <c r="EE602" s="214"/>
      <c r="EF602" s="214"/>
      <c r="EG602" s="214"/>
      <c r="EH602" s="214"/>
      <c r="EI602" s="214"/>
      <c r="EJ602" s="214"/>
      <c r="EK602" s="214"/>
      <c r="EL602" s="214"/>
      <c r="EM602" s="214"/>
      <c r="EN602" s="214"/>
      <c r="EO602" s="214"/>
      <c r="EP602" s="214"/>
      <c r="EQ602" s="214"/>
      <c r="ER602" s="214"/>
      <c r="ES602" s="214"/>
      <c r="ET602" s="214"/>
      <c r="EU602" s="214"/>
      <c r="EV602" s="214"/>
      <c r="EW602" s="214"/>
      <c r="EX602" s="214"/>
      <c r="EY602" s="214"/>
      <c r="EZ602" s="214"/>
      <c r="FA602" s="214"/>
      <c r="FB602" s="214"/>
      <c r="FC602" s="214"/>
      <c r="FD602" s="214"/>
      <c r="FE602" s="214"/>
      <c r="FF602" s="214"/>
      <c r="FG602" s="214"/>
      <c r="FH602" s="214"/>
      <c r="FI602" s="214"/>
      <c r="FJ602" s="214"/>
      <c r="FK602" s="214"/>
      <c r="FL602" s="214"/>
      <c r="FM602" s="214"/>
    </row>
    <row r="603" spans="9:169" x14ac:dyDescent="0.25">
      <c r="I603" s="214"/>
      <c r="J603" s="214"/>
      <c r="K603" s="214"/>
      <c r="L603" s="214"/>
      <c r="M603" s="214"/>
      <c r="N603" s="214"/>
      <c r="O603" s="214"/>
      <c r="P603" s="214"/>
      <c r="Q603" s="214"/>
      <c r="R603" s="214"/>
      <c r="S603" s="214"/>
      <c r="T603" s="214"/>
      <c r="U603" s="214"/>
      <c r="V603" s="214"/>
      <c r="W603" s="214"/>
      <c r="X603" s="214"/>
      <c r="Y603" s="214"/>
      <c r="Z603" s="214"/>
      <c r="AA603" s="214"/>
      <c r="AB603" s="214"/>
      <c r="AC603" s="214"/>
      <c r="AD603" s="214"/>
      <c r="AE603" s="214"/>
      <c r="AF603" s="214"/>
      <c r="AG603" s="214"/>
      <c r="AH603" s="214"/>
      <c r="AI603" s="214"/>
      <c r="AJ603" s="214"/>
      <c r="AK603" s="214"/>
      <c r="AL603" s="214"/>
      <c r="AM603" s="214"/>
      <c r="AN603" s="214"/>
      <c r="AO603" s="214"/>
      <c r="AP603" s="214"/>
      <c r="AQ603" s="214"/>
      <c r="AR603" s="214"/>
      <c r="AS603" s="214"/>
      <c r="AT603" s="214"/>
      <c r="AU603" s="214"/>
      <c r="AV603" s="214"/>
      <c r="AW603" s="214"/>
      <c r="AX603" s="214"/>
      <c r="AY603" s="214"/>
      <c r="AZ603" s="214"/>
      <c r="BA603" s="214"/>
      <c r="BB603" s="214"/>
      <c r="BC603" s="214"/>
      <c r="BD603" s="214"/>
      <c r="BE603" s="214"/>
      <c r="BF603" s="214"/>
      <c r="BG603" s="214"/>
      <c r="BH603" s="214"/>
      <c r="BI603" s="214"/>
      <c r="BJ603" s="214"/>
      <c r="BK603" s="214"/>
      <c r="BL603" s="214"/>
      <c r="BM603" s="214"/>
      <c r="BN603" s="214"/>
      <c r="BO603" s="214"/>
      <c r="BP603" s="214"/>
      <c r="BQ603" s="214"/>
      <c r="BR603" s="214"/>
      <c r="BS603" s="214"/>
      <c r="BT603" s="214"/>
      <c r="BU603" s="214"/>
      <c r="BV603" s="214"/>
      <c r="BW603" s="214"/>
      <c r="BX603" s="214"/>
      <c r="BY603" s="214"/>
      <c r="BZ603" s="214"/>
      <c r="CA603" s="214"/>
      <c r="CB603" s="214"/>
      <c r="CC603" s="214"/>
      <c r="CD603" s="214"/>
      <c r="CE603" s="214"/>
      <c r="CF603" s="214"/>
      <c r="CG603" s="214"/>
      <c r="CH603" s="214"/>
      <c r="CI603" s="214"/>
      <c r="CJ603" s="214"/>
      <c r="CK603" s="214"/>
      <c r="CL603" s="214"/>
      <c r="CM603" s="214"/>
      <c r="CN603" s="214"/>
      <c r="CO603" s="214"/>
      <c r="CP603" s="214"/>
      <c r="CQ603" s="214"/>
      <c r="CR603" s="214"/>
      <c r="CS603" s="214"/>
      <c r="CT603" s="214"/>
      <c r="CU603" s="214"/>
      <c r="CV603" s="214"/>
      <c r="CW603" s="214"/>
      <c r="CX603" s="214"/>
      <c r="CY603" s="214"/>
      <c r="CZ603" s="214"/>
      <c r="DA603" s="214"/>
      <c r="DB603" s="214"/>
      <c r="DC603" s="214"/>
      <c r="DD603" s="214"/>
      <c r="DE603" s="214"/>
      <c r="DF603" s="214"/>
      <c r="DG603" s="214"/>
      <c r="DH603" s="214"/>
      <c r="DI603" s="214"/>
      <c r="DJ603" s="214"/>
      <c r="DK603" s="214"/>
      <c r="DL603" s="214"/>
      <c r="DM603" s="214"/>
      <c r="DN603" s="214"/>
      <c r="DO603" s="214"/>
      <c r="DP603" s="214"/>
      <c r="DQ603" s="214"/>
      <c r="DR603" s="214"/>
      <c r="DS603" s="214"/>
      <c r="DT603" s="214"/>
      <c r="DU603" s="214"/>
      <c r="DV603" s="214"/>
      <c r="DW603" s="214"/>
      <c r="DX603" s="214"/>
      <c r="DY603" s="214"/>
      <c r="DZ603" s="214"/>
      <c r="EA603" s="214"/>
      <c r="EB603" s="214"/>
      <c r="EC603" s="214"/>
      <c r="ED603" s="214"/>
      <c r="EE603" s="214"/>
      <c r="EF603" s="214"/>
      <c r="EG603" s="214"/>
      <c r="EH603" s="214"/>
      <c r="EI603" s="214"/>
      <c r="EJ603" s="214"/>
      <c r="EK603" s="214"/>
      <c r="EL603" s="214"/>
      <c r="EM603" s="214"/>
      <c r="EN603" s="214"/>
      <c r="EO603" s="214"/>
      <c r="EP603" s="214"/>
      <c r="EQ603" s="214"/>
      <c r="ER603" s="214"/>
      <c r="ES603" s="214"/>
      <c r="ET603" s="214"/>
      <c r="EU603" s="214"/>
      <c r="EV603" s="214"/>
      <c r="EW603" s="214"/>
      <c r="EX603" s="214"/>
      <c r="EY603" s="214"/>
      <c r="EZ603" s="214"/>
      <c r="FA603" s="214"/>
      <c r="FB603" s="214"/>
      <c r="FC603" s="214"/>
      <c r="FD603" s="214"/>
      <c r="FE603" s="214"/>
      <c r="FF603" s="214"/>
      <c r="FG603" s="214"/>
      <c r="FH603" s="214"/>
      <c r="FI603" s="214"/>
      <c r="FJ603" s="214"/>
      <c r="FK603" s="214"/>
      <c r="FL603" s="214"/>
      <c r="FM603" s="214"/>
    </row>
    <row r="604" spans="9:169" x14ac:dyDescent="0.25">
      <c r="I604" s="214"/>
      <c r="J604" s="214"/>
      <c r="K604" s="214"/>
      <c r="L604" s="214"/>
      <c r="M604" s="214"/>
      <c r="N604" s="214"/>
      <c r="O604" s="214"/>
      <c r="P604" s="214"/>
      <c r="Q604" s="214"/>
      <c r="R604" s="214"/>
      <c r="S604" s="214"/>
      <c r="T604" s="214"/>
      <c r="U604" s="214"/>
      <c r="V604" s="214"/>
      <c r="W604" s="214"/>
      <c r="X604" s="214"/>
      <c r="Y604" s="214"/>
      <c r="Z604" s="214"/>
      <c r="AA604" s="214"/>
      <c r="AB604" s="214"/>
      <c r="AC604" s="214"/>
      <c r="AD604" s="214"/>
      <c r="AE604" s="214"/>
      <c r="AF604" s="214"/>
      <c r="AG604" s="214"/>
      <c r="AH604" s="214"/>
      <c r="AI604" s="214"/>
      <c r="AJ604" s="214"/>
      <c r="AK604" s="214"/>
      <c r="AL604" s="214"/>
      <c r="AM604" s="214"/>
      <c r="AN604" s="214"/>
      <c r="AO604" s="214"/>
      <c r="AP604" s="214"/>
      <c r="AQ604" s="214"/>
      <c r="AR604" s="214"/>
      <c r="AS604" s="214"/>
      <c r="AT604" s="214"/>
      <c r="AU604" s="214"/>
      <c r="AV604" s="214"/>
      <c r="AW604" s="214"/>
      <c r="AX604" s="214"/>
      <c r="AY604" s="214"/>
      <c r="AZ604" s="214"/>
      <c r="BA604" s="214"/>
      <c r="BB604" s="214"/>
      <c r="BC604" s="214"/>
      <c r="BD604" s="214"/>
      <c r="BE604" s="214"/>
      <c r="BF604" s="214"/>
      <c r="BG604" s="214"/>
      <c r="BH604" s="214"/>
      <c r="BI604" s="214"/>
      <c r="BJ604" s="214"/>
      <c r="BK604" s="214"/>
      <c r="BL604" s="214"/>
      <c r="BM604" s="214"/>
      <c r="BN604" s="214"/>
      <c r="BO604" s="214"/>
      <c r="BP604" s="214"/>
      <c r="BQ604" s="214"/>
      <c r="BR604" s="214"/>
      <c r="BS604" s="214"/>
      <c r="BT604" s="214"/>
      <c r="BU604" s="214"/>
      <c r="BV604" s="214"/>
      <c r="BW604" s="214"/>
      <c r="BX604" s="214"/>
      <c r="BY604" s="214"/>
      <c r="BZ604" s="214"/>
      <c r="CA604" s="214"/>
      <c r="CB604" s="214"/>
      <c r="CC604" s="214"/>
      <c r="CD604" s="214"/>
      <c r="CE604" s="214"/>
      <c r="CF604" s="214"/>
      <c r="CG604" s="214"/>
      <c r="CH604" s="214"/>
      <c r="CI604" s="214"/>
      <c r="CJ604" s="214"/>
      <c r="CK604" s="214"/>
      <c r="CL604" s="214"/>
      <c r="CM604" s="214"/>
      <c r="CN604" s="214"/>
      <c r="CO604" s="214"/>
      <c r="CP604" s="214"/>
      <c r="CQ604" s="214"/>
      <c r="CR604" s="214"/>
      <c r="CS604" s="214"/>
      <c r="CT604" s="214"/>
      <c r="CU604" s="214"/>
      <c r="CV604" s="214"/>
      <c r="CW604" s="214"/>
      <c r="CX604" s="214"/>
      <c r="CY604" s="214"/>
      <c r="CZ604" s="214"/>
      <c r="DA604" s="214"/>
      <c r="DB604" s="214"/>
      <c r="DC604" s="214"/>
      <c r="DD604" s="214"/>
      <c r="DE604" s="214"/>
      <c r="DF604" s="214"/>
      <c r="DG604" s="214"/>
      <c r="DH604" s="214"/>
      <c r="DI604" s="214"/>
      <c r="DJ604" s="214"/>
      <c r="DK604" s="214"/>
      <c r="DL604" s="214"/>
      <c r="DM604" s="214"/>
      <c r="DN604" s="214"/>
      <c r="DO604" s="214"/>
      <c r="DP604" s="214"/>
      <c r="DQ604" s="214"/>
      <c r="DR604" s="214"/>
      <c r="DS604" s="214"/>
      <c r="DT604" s="214"/>
      <c r="DU604" s="214"/>
      <c r="DV604" s="214"/>
      <c r="DW604" s="214"/>
      <c r="DX604" s="214"/>
      <c r="DY604" s="214"/>
      <c r="DZ604" s="214"/>
      <c r="EA604" s="214"/>
      <c r="EB604" s="214"/>
      <c r="EC604" s="214"/>
      <c r="ED604" s="214"/>
      <c r="EE604" s="214"/>
      <c r="EF604" s="214"/>
      <c r="EG604" s="214"/>
      <c r="EH604" s="214"/>
      <c r="EI604" s="214"/>
      <c r="EJ604" s="214"/>
      <c r="EK604" s="214"/>
      <c r="EL604" s="214"/>
      <c r="EM604" s="214"/>
      <c r="EN604" s="214"/>
      <c r="EO604" s="214"/>
      <c r="EP604" s="214"/>
      <c r="EQ604" s="214"/>
      <c r="ER604" s="214"/>
      <c r="ES604" s="214"/>
      <c r="ET604" s="214"/>
      <c r="EU604" s="214"/>
      <c r="EV604" s="214"/>
      <c r="EW604" s="214"/>
      <c r="EX604" s="214"/>
      <c r="EY604" s="214"/>
      <c r="EZ604" s="214"/>
      <c r="FA604" s="214"/>
      <c r="FB604" s="214"/>
      <c r="FC604" s="214"/>
      <c r="FD604" s="214"/>
      <c r="FE604" s="214"/>
      <c r="FF604" s="214"/>
      <c r="FG604" s="214"/>
      <c r="FH604" s="214"/>
      <c r="FI604" s="214"/>
      <c r="FJ604" s="214"/>
      <c r="FK604" s="214"/>
      <c r="FL604" s="214"/>
      <c r="FM604" s="214"/>
    </row>
    <row r="605" spans="9:169" x14ac:dyDescent="0.25">
      <c r="I605" s="214"/>
      <c r="J605" s="214"/>
      <c r="K605" s="214"/>
      <c r="L605" s="214"/>
      <c r="M605" s="214"/>
      <c r="N605" s="214"/>
      <c r="O605" s="214"/>
      <c r="P605" s="214"/>
      <c r="Q605" s="214"/>
      <c r="R605" s="214"/>
      <c r="S605" s="214"/>
      <c r="T605" s="214"/>
      <c r="U605" s="214"/>
      <c r="V605" s="214"/>
      <c r="W605" s="214"/>
      <c r="X605" s="214"/>
      <c r="Y605" s="214"/>
      <c r="Z605" s="214"/>
      <c r="AA605" s="214"/>
      <c r="AB605" s="214"/>
      <c r="AC605" s="214"/>
      <c r="AD605" s="214"/>
      <c r="AE605" s="214"/>
      <c r="AF605" s="214"/>
      <c r="AG605" s="214"/>
      <c r="AH605" s="214"/>
      <c r="AI605" s="214"/>
      <c r="AJ605" s="214"/>
      <c r="AK605" s="214"/>
      <c r="AL605" s="214"/>
      <c r="AM605" s="214"/>
      <c r="AN605" s="214"/>
      <c r="AO605" s="214"/>
      <c r="AP605" s="214"/>
      <c r="AQ605" s="214"/>
      <c r="AR605" s="214"/>
      <c r="AS605" s="214"/>
      <c r="AT605" s="214"/>
      <c r="AU605" s="214"/>
      <c r="AV605" s="214"/>
      <c r="AW605" s="214"/>
      <c r="AX605" s="214"/>
      <c r="AY605" s="214"/>
      <c r="AZ605" s="214"/>
      <c r="BA605" s="214"/>
      <c r="BB605" s="214"/>
      <c r="BC605" s="214"/>
      <c r="BD605" s="214"/>
      <c r="BE605" s="214"/>
      <c r="BF605" s="214"/>
      <c r="BG605" s="214"/>
      <c r="BH605" s="214"/>
      <c r="BI605" s="214"/>
      <c r="BJ605" s="214"/>
      <c r="BK605" s="214"/>
      <c r="BL605" s="214"/>
      <c r="BM605" s="214"/>
      <c r="BN605" s="214"/>
      <c r="BO605" s="214"/>
      <c r="BP605" s="214"/>
      <c r="BQ605" s="214"/>
      <c r="BR605" s="214"/>
      <c r="BS605" s="214"/>
      <c r="BT605" s="214"/>
      <c r="BU605" s="214"/>
      <c r="BV605" s="214"/>
      <c r="BW605" s="214"/>
      <c r="BX605" s="214"/>
      <c r="BY605" s="214"/>
      <c r="BZ605" s="214"/>
      <c r="CA605" s="214"/>
      <c r="CB605" s="214"/>
      <c r="CC605" s="214"/>
      <c r="CD605" s="214"/>
      <c r="CE605" s="214"/>
      <c r="CF605" s="214"/>
      <c r="CG605" s="214"/>
      <c r="CH605" s="214"/>
      <c r="CI605" s="214"/>
      <c r="CJ605" s="214"/>
      <c r="CK605" s="214"/>
      <c r="CL605" s="214"/>
      <c r="CM605" s="214"/>
      <c r="CN605" s="214"/>
      <c r="CO605" s="214"/>
      <c r="CP605" s="214"/>
      <c r="CQ605" s="214"/>
      <c r="CR605" s="214"/>
      <c r="CS605" s="214"/>
      <c r="CT605" s="214"/>
      <c r="CU605" s="214"/>
      <c r="CV605" s="214"/>
      <c r="CW605" s="214"/>
      <c r="CX605" s="214"/>
      <c r="CY605" s="214"/>
      <c r="CZ605" s="214"/>
      <c r="DA605" s="214"/>
      <c r="DB605" s="214"/>
      <c r="DC605" s="214"/>
      <c r="DD605" s="214"/>
      <c r="DE605" s="214"/>
      <c r="DF605" s="214"/>
      <c r="DG605" s="214"/>
      <c r="DH605" s="214"/>
      <c r="DI605" s="214"/>
      <c r="DJ605" s="214"/>
      <c r="DK605" s="214"/>
      <c r="DL605" s="214"/>
      <c r="DM605" s="214"/>
      <c r="DN605" s="214"/>
      <c r="DO605" s="214"/>
      <c r="DP605" s="214"/>
      <c r="DQ605" s="214"/>
      <c r="DR605" s="214"/>
      <c r="DS605" s="214"/>
      <c r="DT605" s="214"/>
      <c r="DU605" s="214"/>
      <c r="DV605" s="214"/>
      <c r="DW605" s="214"/>
      <c r="DX605" s="214"/>
      <c r="DY605" s="214"/>
      <c r="DZ605" s="214"/>
      <c r="EA605" s="214"/>
      <c r="EB605" s="214"/>
      <c r="EC605" s="214"/>
      <c r="ED605" s="214"/>
      <c r="EE605" s="214"/>
      <c r="EF605" s="214"/>
      <c r="EG605" s="214"/>
      <c r="EH605" s="214"/>
      <c r="EI605" s="214"/>
      <c r="EJ605" s="214"/>
      <c r="EK605" s="214"/>
      <c r="EL605" s="214"/>
      <c r="EM605" s="214"/>
      <c r="EN605" s="214"/>
      <c r="EO605" s="214"/>
      <c r="EP605" s="214"/>
      <c r="EQ605" s="214"/>
      <c r="ER605" s="214"/>
      <c r="ES605" s="214"/>
      <c r="ET605" s="214"/>
      <c r="EU605" s="214"/>
      <c r="EV605" s="214"/>
      <c r="EW605" s="214"/>
      <c r="EX605" s="214"/>
      <c r="EY605" s="214"/>
      <c r="EZ605" s="214"/>
      <c r="FA605" s="214"/>
      <c r="FB605" s="214"/>
      <c r="FC605" s="214"/>
      <c r="FD605" s="214"/>
      <c r="FE605" s="214"/>
      <c r="FF605" s="214"/>
      <c r="FG605" s="214"/>
      <c r="FH605" s="214"/>
      <c r="FI605" s="214"/>
      <c r="FJ605" s="214"/>
      <c r="FK605" s="214"/>
      <c r="FL605" s="214"/>
      <c r="FM605" s="214"/>
    </row>
    <row r="606" spans="9:169" x14ac:dyDescent="0.25">
      <c r="I606" s="214"/>
      <c r="J606" s="214"/>
      <c r="K606" s="214"/>
      <c r="L606" s="214"/>
      <c r="M606" s="214"/>
      <c r="N606" s="214"/>
      <c r="O606" s="214"/>
      <c r="P606" s="214"/>
      <c r="Q606" s="214"/>
      <c r="R606" s="214"/>
      <c r="S606" s="214"/>
      <c r="T606" s="214"/>
      <c r="U606" s="214"/>
      <c r="V606" s="214"/>
      <c r="W606" s="214"/>
      <c r="X606" s="214"/>
      <c r="Y606" s="214"/>
      <c r="Z606" s="214"/>
      <c r="AA606" s="214"/>
      <c r="AB606" s="214"/>
      <c r="AC606" s="214"/>
      <c r="AD606" s="214"/>
      <c r="AE606" s="214"/>
      <c r="AF606" s="214"/>
      <c r="AG606" s="214"/>
      <c r="AH606" s="214"/>
      <c r="AI606" s="214"/>
      <c r="AJ606" s="214"/>
      <c r="AK606" s="214"/>
      <c r="AL606" s="214"/>
      <c r="AM606" s="214"/>
      <c r="AN606" s="214"/>
      <c r="AO606" s="214"/>
      <c r="AP606" s="214"/>
      <c r="AQ606" s="214"/>
      <c r="AR606" s="214"/>
      <c r="AS606" s="214"/>
      <c r="AT606" s="214"/>
      <c r="AU606" s="214"/>
      <c r="AV606" s="214"/>
      <c r="AW606" s="214"/>
      <c r="AX606" s="214"/>
      <c r="AY606" s="214"/>
      <c r="AZ606" s="214"/>
      <c r="BA606" s="214"/>
      <c r="BB606" s="214"/>
      <c r="BC606" s="214"/>
      <c r="BD606" s="214"/>
      <c r="BE606" s="214"/>
      <c r="BF606" s="214"/>
      <c r="BG606" s="214"/>
      <c r="BH606" s="214"/>
      <c r="BI606" s="214"/>
      <c r="BJ606" s="214"/>
      <c r="BK606" s="214"/>
      <c r="BL606" s="214"/>
      <c r="BM606" s="214"/>
      <c r="BN606" s="214"/>
      <c r="BO606" s="214"/>
      <c r="BP606" s="214"/>
      <c r="BQ606" s="214"/>
      <c r="BR606" s="214"/>
      <c r="BS606" s="214"/>
      <c r="BT606" s="214"/>
      <c r="BU606" s="214"/>
      <c r="BV606" s="214"/>
      <c r="BW606" s="214"/>
      <c r="BX606" s="214"/>
      <c r="BY606" s="214"/>
      <c r="BZ606" s="214"/>
      <c r="CA606" s="214"/>
      <c r="CB606" s="214"/>
      <c r="CC606" s="214"/>
      <c r="CD606" s="214"/>
      <c r="CE606" s="214"/>
      <c r="CF606" s="214"/>
      <c r="CG606" s="214"/>
      <c r="CH606" s="214"/>
      <c r="CI606" s="214"/>
      <c r="CJ606" s="214"/>
      <c r="CK606" s="214"/>
      <c r="CL606" s="214"/>
      <c r="CM606" s="214"/>
      <c r="CN606" s="214"/>
      <c r="CO606" s="214"/>
      <c r="CP606" s="214"/>
      <c r="CQ606" s="214"/>
      <c r="CR606" s="214"/>
      <c r="CS606" s="214"/>
      <c r="CT606" s="214"/>
      <c r="CU606" s="214"/>
      <c r="CV606" s="214"/>
      <c r="CW606" s="214"/>
      <c r="CX606" s="214"/>
      <c r="CY606" s="214"/>
      <c r="CZ606" s="214"/>
      <c r="DA606" s="214"/>
      <c r="DB606" s="214"/>
      <c r="DC606" s="214"/>
      <c r="DD606" s="214"/>
      <c r="DE606" s="214"/>
      <c r="DF606" s="214"/>
      <c r="DG606" s="214"/>
      <c r="DH606" s="214"/>
      <c r="DI606" s="214"/>
      <c r="DJ606" s="214"/>
      <c r="DK606" s="214"/>
      <c r="DL606" s="214"/>
      <c r="DM606" s="214"/>
      <c r="DN606" s="214"/>
      <c r="DO606" s="214"/>
      <c r="DP606" s="214"/>
      <c r="DQ606" s="214"/>
      <c r="DR606" s="214"/>
      <c r="DS606" s="214"/>
      <c r="DT606" s="214"/>
      <c r="DU606" s="214"/>
      <c r="DV606" s="214"/>
      <c r="DW606" s="214"/>
      <c r="DX606" s="214"/>
      <c r="DY606" s="214"/>
      <c r="DZ606" s="214"/>
      <c r="EA606" s="214"/>
      <c r="EB606" s="214"/>
      <c r="EC606" s="214"/>
      <c r="ED606" s="214"/>
      <c r="EE606" s="214"/>
      <c r="EF606" s="214"/>
      <c r="EG606" s="214"/>
      <c r="EH606" s="214"/>
      <c r="EI606" s="214"/>
      <c r="EJ606" s="214"/>
      <c r="EK606" s="214"/>
      <c r="EL606" s="214"/>
      <c r="EM606" s="214"/>
      <c r="EN606" s="214"/>
      <c r="EO606" s="214"/>
      <c r="EP606" s="214"/>
      <c r="EQ606" s="214"/>
      <c r="ER606" s="214"/>
      <c r="ES606" s="214"/>
      <c r="ET606" s="214"/>
      <c r="EU606" s="214"/>
      <c r="EV606" s="214"/>
      <c r="EW606" s="214"/>
      <c r="EX606" s="214"/>
      <c r="EY606" s="214"/>
      <c r="EZ606" s="214"/>
      <c r="FA606" s="214"/>
      <c r="FB606" s="214"/>
      <c r="FC606" s="214"/>
      <c r="FD606" s="214"/>
      <c r="FE606" s="214"/>
      <c r="FF606" s="214"/>
      <c r="FG606" s="214"/>
      <c r="FH606" s="214"/>
      <c r="FI606" s="214"/>
      <c r="FJ606" s="214"/>
      <c r="FK606" s="214"/>
      <c r="FL606" s="214"/>
      <c r="FM606" s="214"/>
    </row>
    <row r="607" spans="9:169" x14ac:dyDescent="0.25">
      <c r="I607" s="214"/>
      <c r="J607" s="214"/>
      <c r="K607" s="214"/>
      <c r="L607" s="214"/>
      <c r="M607" s="214"/>
      <c r="N607" s="214"/>
      <c r="O607" s="214"/>
      <c r="P607" s="214"/>
      <c r="Q607" s="214"/>
      <c r="R607" s="214"/>
      <c r="S607" s="214"/>
      <c r="T607" s="214"/>
      <c r="U607" s="214"/>
      <c r="V607" s="214"/>
      <c r="W607" s="214"/>
      <c r="X607" s="214"/>
      <c r="Y607" s="214"/>
      <c r="Z607" s="214"/>
      <c r="AA607" s="214"/>
      <c r="AB607" s="214"/>
      <c r="AC607" s="214"/>
      <c r="AD607" s="214"/>
      <c r="AE607" s="214"/>
      <c r="AF607" s="214"/>
      <c r="AG607" s="214"/>
      <c r="AH607" s="214"/>
      <c r="AI607" s="214"/>
      <c r="AJ607" s="214"/>
      <c r="AK607" s="214"/>
      <c r="AL607" s="214"/>
      <c r="AM607" s="214"/>
      <c r="AN607" s="214"/>
      <c r="AO607" s="214"/>
      <c r="AP607" s="214"/>
      <c r="AQ607" s="214"/>
      <c r="AR607" s="214"/>
      <c r="AS607" s="214"/>
      <c r="AT607" s="214"/>
      <c r="AU607" s="214"/>
      <c r="AV607" s="214"/>
      <c r="AW607" s="214"/>
      <c r="AX607" s="214"/>
      <c r="AY607" s="214"/>
      <c r="AZ607" s="214"/>
      <c r="BA607" s="214"/>
      <c r="BB607" s="214"/>
      <c r="BC607" s="214"/>
      <c r="BD607" s="214"/>
      <c r="BE607" s="214"/>
      <c r="BF607" s="214"/>
      <c r="BG607" s="214"/>
      <c r="BH607" s="214"/>
      <c r="BI607" s="214"/>
      <c r="BJ607" s="214"/>
      <c r="BK607" s="214"/>
      <c r="BL607" s="214"/>
      <c r="BM607" s="214"/>
      <c r="BN607" s="214"/>
      <c r="BO607" s="214"/>
      <c r="BP607" s="214"/>
      <c r="BQ607" s="214"/>
      <c r="BR607" s="214"/>
      <c r="BS607" s="214"/>
      <c r="BT607" s="214"/>
      <c r="BU607" s="214"/>
      <c r="BV607" s="214"/>
      <c r="BW607" s="214"/>
      <c r="BX607" s="214"/>
      <c r="BY607" s="214"/>
      <c r="BZ607" s="214"/>
      <c r="CA607" s="214"/>
      <c r="CB607" s="214"/>
      <c r="CC607" s="214"/>
      <c r="CD607" s="214"/>
      <c r="CE607" s="214"/>
      <c r="CF607" s="214"/>
      <c r="CG607" s="214"/>
      <c r="CH607" s="214"/>
      <c r="CI607" s="214"/>
      <c r="CJ607" s="214"/>
      <c r="CK607" s="214"/>
      <c r="CL607" s="214"/>
      <c r="CM607" s="214"/>
      <c r="CN607" s="214"/>
      <c r="CO607" s="214"/>
      <c r="CP607" s="214"/>
      <c r="CQ607" s="214"/>
      <c r="CR607" s="214"/>
      <c r="CS607" s="214"/>
      <c r="CT607" s="214"/>
      <c r="CU607" s="214"/>
      <c r="CV607" s="214"/>
      <c r="CW607" s="214"/>
      <c r="CX607" s="214"/>
      <c r="CY607" s="214"/>
      <c r="CZ607" s="214"/>
      <c r="DA607" s="214"/>
      <c r="DB607" s="214"/>
      <c r="DC607" s="214"/>
      <c r="DD607" s="214"/>
      <c r="DE607" s="214"/>
      <c r="DF607" s="214"/>
      <c r="DG607" s="214"/>
      <c r="DH607" s="214"/>
      <c r="DI607" s="214"/>
      <c r="DJ607" s="214"/>
      <c r="DK607" s="214"/>
      <c r="DL607" s="214"/>
      <c r="DM607" s="214"/>
      <c r="DN607" s="214"/>
      <c r="DO607" s="214"/>
      <c r="DP607" s="214"/>
      <c r="DQ607" s="214"/>
      <c r="DR607" s="214"/>
      <c r="DS607" s="214"/>
      <c r="DT607" s="214"/>
      <c r="DU607" s="214"/>
      <c r="DV607" s="214"/>
      <c r="DW607" s="214"/>
      <c r="DX607" s="214"/>
      <c r="DY607" s="214"/>
      <c r="DZ607" s="214"/>
      <c r="EA607" s="214"/>
      <c r="EB607" s="214"/>
      <c r="EC607" s="214"/>
      <c r="ED607" s="214"/>
      <c r="EE607" s="214"/>
      <c r="EF607" s="214"/>
      <c r="EG607" s="214"/>
      <c r="EH607" s="214"/>
      <c r="EI607" s="214"/>
      <c r="EJ607" s="214"/>
      <c r="EK607" s="214"/>
      <c r="EL607" s="214"/>
      <c r="EM607" s="214"/>
      <c r="EN607" s="214"/>
      <c r="EO607" s="214"/>
      <c r="EP607" s="214"/>
      <c r="EQ607" s="214"/>
      <c r="ER607" s="214"/>
      <c r="ES607" s="214"/>
      <c r="ET607" s="214"/>
      <c r="EU607" s="214"/>
      <c r="EV607" s="214"/>
      <c r="EW607" s="214"/>
      <c r="EX607" s="214"/>
      <c r="EY607" s="214"/>
      <c r="EZ607" s="214"/>
      <c r="FA607" s="214"/>
      <c r="FB607" s="214"/>
      <c r="FC607" s="214"/>
      <c r="FD607" s="214"/>
      <c r="FE607" s="214"/>
      <c r="FF607" s="214"/>
      <c r="FG607" s="214"/>
      <c r="FH607" s="214"/>
      <c r="FI607" s="214"/>
      <c r="FJ607" s="214"/>
      <c r="FK607" s="214"/>
      <c r="FL607" s="214"/>
      <c r="FM607" s="214"/>
    </row>
    <row r="608" spans="9:169" x14ac:dyDescent="0.25">
      <c r="I608" s="214"/>
      <c r="J608" s="214"/>
      <c r="K608" s="214"/>
      <c r="L608" s="214"/>
      <c r="M608" s="214"/>
      <c r="N608" s="214"/>
      <c r="O608" s="214"/>
      <c r="P608" s="214"/>
      <c r="Q608" s="214"/>
      <c r="R608" s="214"/>
      <c r="S608" s="214"/>
      <c r="T608" s="214"/>
      <c r="U608" s="214"/>
      <c r="V608" s="214"/>
      <c r="W608" s="214"/>
      <c r="X608" s="214"/>
      <c r="Y608" s="214"/>
      <c r="Z608" s="214"/>
      <c r="AA608" s="214"/>
      <c r="AB608" s="214"/>
      <c r="AC608" s="214"/>
      <c r="AD608" s="214"/>
      <c r="AE608" s="214"/>
      <c r="AF608" s="214"/>
      <c r="AG608" s="214"/>
      <c r="AH608" s="214"/>
      <c r="AI608" s="214"/>
      <c r="AJ608" s="214"/>
      <c r="AK608" s="214"/>
      <c r="AL608" s="214"/>
      <c r="AM608" s="214"/>
      <c r="AN608" s="214"/>
      <c r="AO608" s="214"/>
      <c r="AP608" s="214"/>
      <c r="AQ608" s="214"/>
      <c r="AR608" s="214"/>
      <c r="AS608" s="214"/>
      <c r="AT608" s="214"/>
      <c r="AU608" s="214"/>
      <c r="AV608" s="214"/>
      <c r="AW608" s="214"/>
      <c r="AX608" s="214"/>
      <c r="AY608" s="214"/>
      <c r="AZ608" s="214"/>
      <c r="BA608" s="214"/>
      <c r="BB608" s="214"/>
      <c r="BC608" s="214"/>
      <c r="BD608" s="214"/>
      <c r="BE608" s="214"/>
      <c r="BF608" s="214"/>
      <c r="BG608" s="214"/>
      <c r="BH608" s="214"/>
      <c r="BI608" s="214"/>
      <c r="BJ608" s="214"/>
      <c r="BK608" s="214"/>
      <c r="BL608" s="214"/>
      <c r="BM608" s="214"/>
      <c r="BN608" s="214"/>
      <c r="BO608" s="214"/>
      <c r="BP608" s="214"/>
      <c r="BQ608" s="214"/>
      <c r="BR608" s="214"/>
      <c r="BS608" s="214"/>
      <c r="BT608" s="214"/>
      <c r="BU608" s="214"/>
      <c r="BV608" s="214"/>
      <c r="BW608" s="214"/>
      <c r="BX608" s="214"/>
      <c r="BY608" s="214"/>
      <c r="BZ608" s="214"/>
      <c r="CA608" s="214"/>
      <c r="CB608" s="214"/>
      <c r="CC608" s="214"/>
      <c r="CD608" s="214"/>
      <c r="CE608" s="214"/>
      <c r="CF608" s="214"/>
      <c r="CG608" s="214"/>
      <c r="CH608" s="214"/>
      <c r="CI608" s="214"/>
      <c r="CJ608" s="214"/>
      <c r="CK608" s="214"/>
      <c r="CL608" s="214"/>
      <c r="CM608" s="214"/>
      <c r="CN608" s="214"/>
      <c r="CO608" s="214"/>
      <c r="CP608" s="214"/>
      <c r="CQ608" s="214"/>
      <c r="CR608" s="214"/>
      <c r="CS608" s="214"/>
      <c r="CT608" s="214"/>
      <c r="CU608" s="214"/>
      <c r="CV608" s="214"/>
      <c r="CW608" s="214"/>
      <c r="CX608" s="214"/>
      <c r="CY608" s="214"/>
      <c r="CZ608" s="214"/>
      <c r="DA608" s="214"/>
      <c r="DB608" s="214"/>
      <c r="DC608" s="214"/>
      <c r="DD608" s="214"/>
      <c r="DE608" s="214"/>
      <c r="DF608" s="214"/>
      <c r="DG608" s="214"/>
      <c r="DH608" s="214"/>
      <c r="DI608" s="214"/>
      <c r="DJ608" s="214"/>
      <c r="DK608" s="214"/>
      <c r="DL608" s="214"/>
      <c r="DM608" s="214"/>
      <c r="DN608" s="214"/>
      <c r="DO608" s="214"/>
      <c r="DP608" s="214"/>
      <c r="DQ608" s="214"/>
      <c r="DR608" s="214"/>
      <c r="DS608" s="214"/>
      <c r="DT608" s="214"/>
      <c r="DU608" s="214"/>
      <c r="DV608" s="214"/>
      <c r="DW608" s="214"/>
      <c r="DX608" s="214"/>
      <c r="DY608" s="214"/>
      <c r="DZ608" s="214"/>
      <c r="EA608" s="214"/>
      <c r="EB608" s="214"/>
      <c r="EC608" s="214"/>
      <c r="ED608" s="214"/>
      <c r="EE608" s="214"/>
      <c r="EF608" s="214"/>
      <c r="EG608" s="214"/>
      <c r="EH608" s="214"/>
      <c r="EI608" s="214"/>
      <c r="EJ608" s="214"/>
      <c r="EK608" s="214"/>
      <c r="EL608" s="214"/>
      <c r="EM608" s="214"/>
      <c r="EN608" s="214"/>
      <c r="EO608" s="214"/>
      <c r="EP608" s="214"/>
      <c r="EQ608" s="214"/>
      <c r="ER608" s="214"/>
      <c r="ES608" s="214"/>
      <c r="ET608" s="214"/>
      <c r="EU608" s="214"/>
      <c r="EV608" s="214"/>
      <c r="EW608" s="214"/>
      <c r="EX608" s="214"/>
      <c r="EY608" s="214"/>
      <c r="EZ608" s="214"/>
      <c r="FA608" s="214"/>
      <c r="FB608" s="214"/>
      <c r="FC608" s="214"/>
      <c r="FD608" s="214"/>
      <c r="FE608" s="214"/>
      <c r="FF608" s="214"/>
      <c r="FG608" s="214"/>
      <c r="FH608" s="214"/>
      <c r="FI608" s="214"/>
      <c r="FJ608" s="214"/>
      <c r="FK608" s="214"/>
      <c r="FL608" s="214"/>
      <c r="FM608" s="214"/>
    </row>
    <row r="609" spans="9:169" x14ac:dyDescent="0.25">
      <c r="I609" s="214"/>
      <c r="J609" s="214"/>
      <c r="K609" s="214"/>
      <c r="L609" s="214"/>
      <c r="M609" s="214"/>
      <c r="N609" s="214"/>
      <c r="O609" s="214"/>
      <c r="P609" s="214"/>
      <c r="Q609" s="214"/>
      <c r="R609" s="214"/>
      <c r="S609" s="214"/>
      <c r="T609" s="214"/>
      <c r="U609" s="214"/>
      <c r="V609" s="214"/>
      <c r="W609" s="214"/>
      <c r="X609" s="214"/>
      <c r="Y609" s="214"/>
      <c r="Z609" s="214"/>
      <c r="AA609" s="214"/>
      <c r="AB609" s="214"/>
      <c r="AC609" s="214"/>
      <c r="AD609" s="214"/>
      <c r="AE609" s="214"/>
      <c r="AF609" s="214"/>
      <c r="AG609" s="214"/>
      <c r="AH609" s="214"/>
      <c r="AI609" s="214"/>
      <c r="AJ609" s="214"/>
      <c r="AK609" s="214"/>
      <c r="AL609" s="214"/>
      <c r="AM609" s="214"/>
      <c r="AN609" s="214"/>
      <c r="AO609" s="214"/>
      <c r="AP609" s="214"/>
      <c r="AQ609" s="214"/>
      <c r="AR609" s="214"/>
      <c r="AS609" s="214"/>
      <c r="AT609" s="214"/>
      <c r="AU609" s="214"/>
      <c r="AV609" s="214"/>
      <c r="AW609" s="214"/>
      <c r="AX609" s="214"/>
      <c r="AY609" s="214"/>
      <c r="AZ609" s="214"/>
      <c r="BA609" s="214"/>
      <c r="BB609" s="214"/>
      <c r="BC609" s="214"/>
      <c r="BD609" s="214"/>
      <c r="BE609" s="214"/>
      <c r="BF609" s="214"/>
      <c r="BG609" s="214"/>
      <c r="BH609" s="214"/>
      <c r="BI609" s="214"/>
      <c r="BJ609" s="214"/>
      <c r="BK609" s="214"/>
      <c r="BL609" s="214"/>
      <c r="BM609" s="214"/>
      <c r="BN609" s="214"/>
      <c r="BO609" s="214"/>
      <c r="BP609" s="214"/>
      <c r="BQ609" s="214"/>
      <c r="BR609" s="214"/>
      <c r="BS609" s="214"/>
      <c r="BT609" s="214"/>
      <c r="BU609" s="214"/>
      <c r="BV609" s="214"/>
      <c r="BW609" s="214"/>
      <c r="BX609" s="214"/>
      <c r="BY609" s="214"/>
      <c r="BZ609" s="214"/>
      <c r="CA609" s="214"/>
      <c r="CB609" s="214"/>
      <c r="CC609" s="214"/>
      <c r="CD609" s="214"/>
      <c r="CE609" s="214"/>
      <c r="CF609" s="214"/>
      <c r="CG609" s="214"/>
      <c r="CH609" s="214"/>
      <c r="CI609" s="214"/>
      <c r="CJ609" s="214"/>
      <c r="CK609" s="214"/>
      <c r="CL609" s="214"/>
      <c r="CM609" s="214"/>
      <c r="CN609" s="214"/>
      <c r="CO609" s="214"/>
      <c r="CP609" s="214"/>
      <c r="CQ609" s="214"/>
      <c r="CR609" s="214"/>
      <c r="CS609" s="214"/>
      <c r="CT609" s="214"/>
      <c r="CU609" s="214"/>
      <c r="CV609" s="214"/>
      <c r="CW609" s="214"/>
      <c r="CX609" s="214"/>
      <c r="CY609" s="214"/>
      <c r="CZ609" s="214"/>
      <c r="DA609" s="214"/>
      <c r="DB609" s="214"/>
      <c r="DC609" s="214"/>
      <c r="DD609" s="214"/>
      <c r="DE609" s="214"/>
      <c r="DF609" s="214"/>
      <c r="DG609" s="214"/>
      <c r="DH609" s="214"/>
      <c r="DI609" s="214"/>
      <c r="DJ609" s="214"/>
      <c r="DK609" s="214"/>
      <c r="DL609" s="214"/>
      <c r="DM609" s="214"/>
      <c r="DN609" s="214"/>
      <c r="DO609" s="214"/>
      <c r="DP609" s="214"/>
      <c r="DQ609" s="214"/>
      <c r="DR609" s="214"/>
      <c r="DS609" s="214"/>
      <c r="DT609" s="214"/>
      <c r="DU609" s="214"/>
      <c r="DV609" s="214"/>
      <c r="DW609" s="214"/>
      <c r="DX609" s="214"/>
      <c r="DY609" s="214"/>
      <c r="DZ609" s="214"/>
      <c r="EA609" s="214"/>
      <c r="EB609" s="214"/>
      <c r="EC609" s="214"/>
      <c r="ED609" s="214"/>
      <c r="EE609" s="214"/>
      <c r="EF609" s="214"/>
      <c r="EG609" s="214"/>
      <c r="EH609" s="214"/>
      <c r="EI609" s="214"/>
      <c r="EJ609" s="214"/>
      <c r="EK609" s="214"/>
      <c r="EL609" s="214"/>
      <c r="EM609" s="214"/>
      <c r="EN609" s="214"/>
      <c r="EO609" s="214"/>
      <c r="EP609" s="214"/>
      <c r="EQ609" s="214"/>
      <c r="ER609" s="214"/>
      <c r="ES609" s="214"/>
      <c r="ET609" s="214"/>
      <c r="EU609" s="214"/>
      <c r="EV609" s="214"/>
      <c r="EW609" s="214"/>
      <c r="EX609" s="214"/>
      <c r="EY609" s="214"/>
      <c r="EZ609" s="214"/>
      <c r="FA609" s="214"/>
      <c r="FB609" s="214"/>
      <c r="FC609" s="214"/>
      <c r="FD609" s="214"/>
      <c r="FE609" s="214"/>
      <c r="FF609" s="214"/>
      <c r="FG609" s="214"/>
      <c r="FH609" s="214"/>
      <c r="FI609" s="214"/>
      <c r="FJ609" s="214"/>
      <c r="FK609" s="214"/>
      <c r="FL609" s="214"/>
      <c r="FM609" s="214"/>
    </row>
    <row r="610" spans="9:169" x14ac:dyDescent="0.25">
      <c r="I610" s="214"/>
      <c r="J610" s="214"/>
      <c r="K610" s="214"/>
      <c r="L610" s="214"/>
      <c r="M610" s="214"/>
      <c r="N610" s="214"/>
      <c r="O610" s="214"/>
      <c r="P610" s="214"/>
      <c r="Q610" s="214"/>
      <c r="R610" s="214"/>
      <c r="S610" s="214"/>
      <c r="T610" s="214"/>
      <c r="U610" s="214"/>
      <c r="V610" s="214"/>
      <c r="W610" s="214"/>
      <c r="X610" s="214"/>
      <c r="Y610" s="214"/>
      <c r="Z610" s="214"/>
      <c r="AA610" s="214"/>
      <c r="AB610" s="214"/>
      <c r="AC610" s="214"/>
      <c r="AD610" s="214"/>
      <c r="AE610" s="214"/>
      <c r="AF610" s="214"/>
      <c r="AG610" s="214"/>
      <c r="AH610" s="214"/>
      <c r="AI610" s="214"/>
      <c r="AJ610" s="214"/>
      <c r="AK610" s="214"/>
      <c r="AL610" s="214"/>
      <c r="AM610" s="214"/>
      <c r="AN610" s="214"/>
      <c r="AO610" s="214"/>
      <c r="AP610" s="214"/>
      <c r="AQ610" s="214"/>
      <c r="AR610" s="214"/>
      <c r="AS610" s="214"/>
      <c r="AT610" s="214"/>
      <c r="AU610" s="214"/>
      <c r="AV610" s="214"/>
      <c r="AW610" s="214"/>
      <c r="AX610" s="214"/>
      <c r="AY610" s="214"/>
      <c r="AZ610" s="214"/>
      <c r="BA610" s="214"/>
      <c r="BB610" s="214"/>
      <c r="BC610" s="214"/>
      <c r="BD610" s="214"/>
      <c r="BE610" s="214"/>
      <c r="BF610" s="214"/>
      <c r="BG610" s="214"/>
      <c r="BH610" s="214"/>
      <c r="BI610" s="214"/>
      <c r="BJ610" s="214"/>
      <c r="BK610" s="214"/>
      <c r="BL610" s="214"/>
      <c r="BM610" s="214"/>
      <c r="BN610" s="214"/>
      <c r="BO610" s="214"/>
      <c r="BP610" s="214"/>
      <c r="BQ610" s="214"/>
      <c r="BR610" s="214"/>
      <c r="BS610" s="214"/>
      <c r="BT610" s="214"/>
      <c r="BU610" s="214"/>
      <c r="BV610" s="214"/>
      <c r="BW610" s="214"/>
      <c r="BX610" s="214"/>
      <c r="BY610" s="214"/>
      <c r="BZ610" s="214"/>
      <c r="CA610" s="214"/>
      <c r="CB610" s="214"/>
      <c r="CC610" s="214"/>
      <c r="CD610" s="214"/>
      <c r="CE610" s="214"/>
      <c r="CF610" s="214"/>
      <c r="CG610" s="214"/>
      <c r="CH610" s="214"/>
      <c r="CI610" s="214"/>
      <c r="CJ610" s="214"/>
      <c r="CK610" s="214"/>
      <c r="CL610" s="214"/>
      <c r="CM610" s="214"/>
      <c r="CN610" s="214"/>
      <c r="CO610" s="214"/>
      <c r="CP610" s="214"/>
      <c r="CQ610" s="214"/>
      <c r="CR610" s="214"/>
      <c r="CS610" s="214"/>
      <c r="CT610" s="214"/>
      <c r="CU610" s="214"/>
      <c r="CV610" s="214"/>
      <c r="CW610" s="214"/>
      <c r="CX610" s="214"/>
      <c r="CY610" s="214"/>
      <c r="CZ610" s="214"/>
      <c r="DA610" s="214"/>
      <c r="DB610" s="214"/>
      <c r="DC610" s="214"/>
      <c r="DD610" s="214"/>
      <c r="DE610" s="214"/>
      <c r="DF610" s="214"/>
      <c r="DG610" s="214"/>
      <c r="DH610" s="214"/>
      <c r="DI610" s="214"/>
      <c r="DJ610" s="214"/>
      <c r="DK610" s="214"/>
      <c r="DL610" s="214"/>
      <c r="DM610" s="214"/>
      <c r="DN610" s="214"/>
      <c r="DO610" s="214"/>
      <c r="DP610" s="214"/>
      <c r="DQ610" s="214"/>
      <c r="DR610" s="214"/>
      <c r="DS610" s="214"/>
      <c r="DT610" s="214"/>
      <c r="DU610" s="214"/>
      <c r="DV610" s="214"/>
      <c r="DW610" s="214"/>
      <c r="DX610" s="214"/>
      <c r="DY610" s="214"/>
      <c r="DZ610" s="214"/>
      <c r="EA610" s="214"/>
      <c r="EB610" s="214"/>
      <c r="EC610" s="214"/>
      <c r="ED610" s="214"/>
      <c r="EE610" s="214"/>
      <c r="EF610" s="214"/>
      <c r="EG610" s="214"/>
      <c r="EH610" s="214"/>
      <c r="EI610" s="214"/>
      <c r="EJ610" s="214"/>
      <c r="EK610" s="214"/>
      <c r="EL610" s="214"/>
      <c r="EM610" s="214"/>
      <c r="EN610" s="214"/>
      <c r="EO610" s="214"/>
      <c r="EP610" s="214"/>
      <c r="EQ610" s="214"/>
      <c r="ER610" s="214"/>
      <c r="ES610" s="214"/>
      <c r="ET610" s="214"/>
      <c r="EU610" s="214"/>
      <c r="EV610" s="214"/>
      <c r="EW610" s="214"/>
      <c r="EX610" s="214"/>
      <c r="EY610" s="214"/>
      <c r="EZ610" s="214"/>
      <c r="FA610" s="214"/>
      <c r="FB610" s="214"/>
      <c r="FC610" s="214"/>
      <c r="FD610" s="214"/>
      <c r="FE610" s="214"/>
      <c r="FF610" s="214"/>
      <c r="FG610" s="214"/>
      <c r="FH610" s="214"/>
      <c r="FI610" s="214"/>
      <c r="FJ610" s="214"/>
      <c r="FK610" s="214"/>
      <c r="FL610" s="214"/>
      <c r="FM610" s="214"/>
    </row>
    <row r="611" spans="9:169" x14ac:dyDescent="0.25">
      <c r="I611" s="214"/>
      <c r="J611" s="214"/>
      <c r="K611" s="214"/>
      <c r="L611" s="214"/>
      <c r="M611" s="214"/>
      <c r="N611" s="214"/>
      <c r="O611" s="214"/>
      <c r="P611" s="214"/>
      <c r="Q611" s="214"/>
      <c r="R611" s="214"/>
      <c r="S611" s="214"/>
      <c r="T611" s="214"/>
      <c r="U611" s="214"/>
      <c r="V611" s="214"/>
      <c r="W611" s="214"/>
      <c r="X611" s="214"/>
      <c r="Y611" s="214"/>
      <c r="Z611" s="214"/>
      <c r="AA611" s="214"/>
      <c r="AB611" s="214"/>
      <c r="AC611" s="214"/>
      <c r="AD611" s="214"/>
      <c r="AE611" s="214"/>
      <c r="AF611" s="214"/>
      <c r="AG611" s="214"/>
      <c r="AH611" s="214"/>
      <c r="AI611" s="214"/>
      <c r="AJ611" s="214"/>
      <c r="AK611" s="214"/>
      <c r="AL611" s="214"/>
      <c r="AM611" s="214"/>
      <c r="AN611" s="214"/>
      <c r="AO611" s="214"/>
      <c r="AP611" s="214"/>
      <c r="AQ611" s="214"/>
      <c r="AR611" s="214"/>
      <c r="AS611" s="214"/>
      <c r="AT611" s="214"/>
      <c r="AU611" s="214"/>
      <c r="AV611" s="214"/>
      <c r="AW611" s="214"/>
      <c r="AX611" s="214"/>
      <c r="AY611" s="214"/>
      <c r="AZ611" s="214"/>
      <c r="BA611" s="214"/>
      <c r="BB611" s="214"/>
      <c r="BC611" s="214"/>
      <c r="BD611" s="214"/>
      <c r="BE611" s="214"/>
      <c r="BF611" s="214"/>
      <c r="BG611" s="214"/>
      <c r="BH611" s="214"/>
      <c r="BI611" s="214"/>
      <c r="BJ611" s="214"/>
      <c r="BK611" s="214"/>
      <c r="BL611" s="214"/>
      <c r="BM611" s="214"/>
      <c r="BN611" s="214"/>
      <c r="BO611" s="214"/>
      <c r="BP611" s="214"/>
      <c r="BQ611" s="214"/>
      <c r="BR611" s="214"/>
      <c r="BS611" s="214"/>
      <c r="BT611" s="214"/>
      <c r="BU611" s="214"/>
      <c r="BV611" s="214"/>
      <c r="BW611" s="214"/>
      <c r="BX611" s="214"/>
      <c r="BY611" s="214"/>
      <c r="BZ611" s="214"/>
      <c r="CA611" s="214"/>
      <c r="CB611" s="214"/>
      <c r="CC611" s="214"/>
      <c r="CD611" s="214"/>
      <c r="CE611" s="214"/>
      <c r="CF611" s="214"/>
      <c r="CG611" s="214"/>
      <c r="CH611" s="214"/>
      <c r="CI611" s="214"/>
      <c r="CJ611" s="214"/>
      <c r="CK611" s="214"/>
      <c r="CL611" s="214"/>
      <c r="CM611" s="214"/>
      <c r="CN611" s="214"/>
      <c r="CO611" s="214"/>
      <c r="CP611" s="214"/>
      <c r="CQ611" s="214"/>
      <c r="CR611" s="214"/>
      <c r="CS611" s="214"/>
      <c r="CT611" s="214"/>
      <c r="CU611" s="214"/>
      <c r="CV611" s="214"/>
      <c r="CW611" s="214"/>
      <c r="CX611" s="214"/>
      <c r="CY611" s="214"/>
      <c r="CZ611" s="214"/>
      <c r="DA611" s="214"/>
      <c r="DB611" s="214"/>
      <c r="DC611" s="214"/>
      <c r="DD611" s="214"/>
      <c r="DE611" s="214"/>
      <c r="DF611" s="214"/>
      <c r="DG611" s="214"/>
      <c r="DH611" s="214"/>
      <c r="DI611" s="214"/>
      <c r="DJ611" s="214"/>
      <c r="DK611" s="214"/>
      <c r="DL611" s="214"/>
      <c r="DM611" s="214"/>
      <c r="DN611" s="214"/>
      <c r="DO611" s="214"/>
      <c r="DP611" s="214"/>
      <c r="DQ611" s="214"/>
      <c r="DR611" s="214"/>
      <c r="DS611" s="214"/>
      <c r="DT611" s="214"/>
      <c r="DU611" s="214"/>
      <c r="DV611" s="214"/>
      <c r="DW611" s="214"/>
      <c r="DX611" s="214"/>
      <c r="DY611" s="214"/>
      <c r="DZ611" s="214"/>
      <c r="EA611" s="214"/>
      <c r="EB611" s="214"/>
      <c r="EC611" s="214"/>
      <c r="ED611" s="214"/>
      <c r="EE611" s="214"/>
      <c r="EF611" s="214"/>
      <c r="EG611" s="214"/>
      <c r="EH611" s="214"/>
      <c r="EI611" s="214"/>
      <c r="EJ611" s="214"/>
      <c r="EK611" s="214"/>
      <c r="EL611" s="214"/>
      <c r="EM611" s="214"/>
      <c r="EN611" s="214"/>
      <c r="EO611" s="214"/>
      <c r="EP611" s="214"/>
      <c r="EQ611" s="214"/>
      <c r="ER611" s="214"/>
      <c r="ES611" s="214"/>
      <c r="ET611" s="214"/>
      <c r="EU611" s="214"/>
      <c r="EV611" s="214"/>
      <c r="EW611" s="214"/>
      <c r="EX611" s="214"/>
      <c r="EY611" s="214"/>
      <c r="EZ611" s="214"/>
      <c r="FA611" s="214"/>
      <c r="FB611" s="214"/>
      <c r="FC611" s="214"/>
      <c r="FD611" s="214"/>
      <c r="FE611" s="214"/>
      <c r="FF611" s="214"/>
      <c r="FG611" s="214"/>
      <c r="FH611" s="214"/>
      <c r="FI611" s="214"/>
      <c r="FJ611" s="214"/>
      <c r="FK611" s="214"/>
      <c r="FL611" s="214"/>
      <c r="FM611" s="214"/>
    </row>
    <row r="612" spans="9:169" x14ac:dyDescent="0.25">
      <c r="I612" s="214"/>
      <c r="J612" s="214"/>
      <c r="K612" s="214"/>
      <c r="L612" s="214"/>
      <c r="M612" s="214"/>
      <c r="N612" s="214"/>
      <c r="O612" s="214"/>
      <c r="P612" s="214"/>
      <c r="Q612" s="214"/>
      <c r="R612" s="214"/>
      <c r="S612" s="214"/>
      <c r="T612" s="214"/>
      <c r="U612" s="214"/>
      <c r="V612" s="214"/>
      <c r="W612" s="214"/>
      <c r="X612" s="214"/>
      <c r="Y612" s="214"/>
      <c r="Z612" s="214"/>
      <c r="AA612" s="214"/>
      <c r="AB612" s="214"/>
      <c r="AC612" s="214"/>
      <c r="AD612" s="214"/>
      <c r="AE612" s="214"/>
      <c r="AF612" s="214"/>
      <c r="AG612" s="214"/>
      <c r="AH612" s="214"/>
      <c r="AI612" s="214"/>
      <c r="AJ612" s="214"/>
      <c r="AK612" s="214"/>
      <c r="AL612" s="214"/>
      <c r="AM612" s="214"/>
      <c r="AN612" s="214"/>
      <c r="AO612" s="214"/>
      <c r="AP612" s="214"/>
      <c r="AQ612" s="214"/>
      <c r="AR612" s="214"/>
      <c r="AS612" s="214"/>
      <c r="AT612" s="214"/>
      <c r="AU612" s="214"/>
      <c r="AV612" s="214"/>
      <c r="AW612" s="214"/>
      <c r="AX612" s="214"/>
      <c r="AY612" s="214"/>
      <c r="AZ612" s="214"/>
      <c r="BA612" s="214"/>
      <c r="BB612" s="214"/>
      <c r="BC612" s="214"/>
      <c r="BD612" s="214"/>
      <c r="BE612" s="214"/>
      <c r="BF612" s="214"/>
      <c r="BG612" s="214"/>
      <c r="BH612" s="214"/>
      <c r="BI612" s="214"/>
      <c r="BJ612" s="214"/>
      <c r="BK612" s="214"/>
      <c r="BL612" s="214"/>
      <c r="BM612" s="214"/>
      <c r="BN612" s="214"/>
      <c r="BO612" s="214"/>
      <c r="BP612" s="214"/>
      <c r="BQ612" s="214"/>
      <c r="BR612" s="214"/>
      <c r="BS612" s="214"/>
      <c r="BT612" s="214"/>
      <c r="BU612" s="214"/>
      <c r="BV612" s="214"/>
      <c r="BW612" s="214"/>
      <c r="BX612" s="214"/>
      <c r="BY612" s="214"/>
      <c r="BZ612" s="214"/>
      <c r="CA612" s="214"/>
      <c r="CB612" s="214"/>
      <c r="CC612" s="214"/>
      <c r="CD612" s="214"/>
      <c r="CE612" s="214"/>
      <c r="CF612" s="214"/>
      <c r="CG612" s="214"/>
      <c r="CH612" s="214"/>
      <c r="CI612" s="214"/>
      <c r="CJ612" s="214"/>
      <c r="CK612" s="214"/>
      <c r="CL612" s="214"/>
      <c r="CM612" s="214"/>
      <c r="CN612" s="214"/>
      <c r="CO612" s="214"/>
      <c r="CP612" s="214"/>
      <c r="CQ612" s="214"/>
      <c r="CR612" s="214"/>
      <c r="CS612" s="214"/>
      <c r="CT612" s="214"/>
      <c r="CU612" s="214"/>
      <c r="CV612" s="214"/>
      <c r="CW612" s="214"/>
      <c r="CX612" s="214"/>
      <c r="CY612" s="214"/>
      <c r="CZ612" s="214"/>
      <c r="DA612" s="214"/>
      <c r="DB612" s="214"/>
      <c r="DC612" s="214"/>
      <c r="DD612" s="214"/>
      <c r="DE612" s="214"/>
      <c r="DF612" s="214"/>
      <c r="DG612" s="214"/>
      <c r="DH612" s="214"/>
      <c r="DI612" s="214"/>
      <c r="DJ612" s="214"/>
      <c r="DK612" s="214"/>
      <c r="DL612" s="214"/>
      <c r="DM612" s="214"/>
      <c r="DN612" s="214"/>
      <c r="DO612" s="214"/>
      <c r="DP612" s="214"/>
      <c r="DQ612" s="214"/>
      <c r="DR612" s="214"/>
      <c r="DS612" s="214"/>
      <c r="DT612" s="214"/>
      <c r="DU612" s="214"/>
      <c r="DV612" s="214"/>
      <c r="DW612" s="214"/>
      <c r="DX612" s="214"/>
      <c r="DY612" s="214"/>
      <c r="DZ612" s="214"/>
      <c r="EA612" s="214"/>
      <c r="EB612" s="214"/>
      <c r="EC612" s="214"/>
      <c r="ED612" s="214"/>
      <c r="EE612" s="214"/>
      <c r="EF612" s="214"/>
      <c r="EG612" s="214"/>
      <c r="EH612" s="214"/>
      <c r="EI612" s="214"/>
      <c r="EJ612" s="214"/>
      <c r="EK612" s="214"/>
      <c r="EL612" s="214"/>
      <c r="EM612" s="214"/>
      <c r="EN612" s="214"/>
      <c r="EO612" s="214"/>
      <c r="EP612" s="214"/>
      <c r="EQ612" s="214"/>
      <c r="ER612" s="214"/>
      <c r="ES612" s="214"/>
      <c r="ET612" s="214"/>
      <c r="EU612" s="214"/>
      <c r="EV612" s="214"/>
      <c r="EW612" s="214"/>
      <c r="EX612" s="214"/>
      <c r="EY612" s="214"/>
      <c r="EZ612" s="214"/>
      <c r="FA612" s="214"/>
      <c r="FB612" s="214"/>
      <c r="FC612" s="214"/>
      <c r="FD612" s="214"/>
      <c r="FE612" s="214"/>
      <c r="FF612" s="214"/>
      <c r="FG612" s="214"/>
      <c r="FH612" s="214"/>
      <c r="FI612" s="214"/>
      <c r="FJ612" s="214"/>
      <c r="FK612" s="214"/>
      <c r="FL612" s="214"/>
      <c r="FM612" s="214"/>
    </row>
    <row r="613" spans="9:169" x14ac:dyDescent="0.25">
      <c r="I613" s="214"/>
      <c r="J613" s="214"/>
      <c r="K613" s="214"/>
      <c r="L613" s="214"/>
      <c r="M613" s="214"/>
      <c r="N613" s="214"/>
      <c r="O613" s="214"/>
      <c r="P613" s="214"/>
      <c r="Q613" s="214"/>
      <c r="R613" s="214"/>
      <c r="S613" s="214"/>
      <c r="T613" s="214"/>
      <c r="U613" s="214"/>
      <c r="V613" s="214"/>
      <c r="W613" s="214"/>
      <c r="X613" s="214"/>
      <c r="Y613" s="214"/>
      <c r="Z613" s="214"/>
      <c r="AA613" s="214"/>
      <c r="AB613" s="214"/>
      <c r="AC613" s="214"/>
      <c r="AD613" s="214"/>
      <c r="AE613" s="214"/>
      <c r="AF613" s="214"/>
      <c r="AG613" s="214"/>
      <c r="AH613" s="214"/>
      <c r="AI613" s="214"/>
      <c r="AJ613" s="214"/>
      <c r="AK613" s="214"/>
      <c r="AL613" s="214"/>
      <c r="AM613" s="214"/>
      <c r="AN613" s="214"/>
      <c r="AO613" s="214"/>
      <c r="AP613" s="214"/>
      <c r="AQ613" s="214"/>
      <c r="AR613" s="214"/>
      <c r="AS613" s="214"/>
      <c r="AT613" s="214"/>
      <c r="AU613" s="214"/>
      <c r="AV613" s="214"/>
      <c r="AW613" s="214"/>
      <c r="AX613" s="214"/>
      <c r="AY613" s="214"/>
      <c r="AZ613" s="214"/>
      <c r="BA613" s="214"/>
      <c r="BB613" s="214"/>
      <c r="BC613" s="214"/>
      <c r="BD613" s="214"/>
      <c r="BE613" s="214"/>
      <c r="BF613" s="214"/>
      <c r="BG613" s="214"/>
      <c r="BH613" s="214"/>
      <c r="BI613" s="214"/>
      <c r="BJ613" s="214"/>
      <c r="BK613" s="214"/>
      <c r="BL613" s="214"/>
      <c r="BM613" s="214"/>
      <c r="BN613" s="214"/>
      <c r="BO613" s="214"/>
      <c r="BP613" s="214"/>
      <c r="BQ613" s="214"/>
      <c r="BR613" s="214"/>
      <c r="BS613" s="214"/>
      <c r="BT613" s="214"/>
      <c r="BU613" s="214"/>
      <c r="BV613" s="214"/>
      <c r="BW613" s="214"/>
      <c r="BX613" s="214"/>
      <c r="BY613" s="214"/>
      <c r="BZ613" s="214"/>
      <c r="CA613" s="214"/>
      <c r="CB613" s="214"/>
      <c r="CC613" s="214"/>
      <c r="CD613" s="214"/>
      <c r="CE613" s="214"/>
      <c r="CF613" s="214"/>
      <c r="CG613" s="214"/>
      <c r="CH613" s="214"/>
      <c r="CI613" s="214"/>
      <c r="CJ613" s="214"/>
      <c r="CK613" s="214"/>
      <c r="CL613" s="214"/>
      <c r="CM613" s="214"/>
      <c r="CN613" s="214"/>
      <c r="CO613" s="214"/>
      <c r="CP613" s="214"/>
      <c r="CQ613" s="214"/>
      <c r="CR613" s="214"/>
      <c r="CS613" s="214"/>
      <c r="CT613" s="214"/>
      <c r="CU613" s="214"/>
      <c r="CV613" s="214"/>
      <c r="CW613" s="214"/>
      <c r="CX613" s="214"/>
      <c r="CY613" s="214"/>
      <c r="CZ613" s="214"/>
      <c r="DA613" s="214"/>
      <c r="DB613" s="214"/>
      <c r="DC613" s="214"/>
      <c r="DD613" s="214"/>
      <c r="DE613" s="214"/>
      <c r="DF613" s="214"/>
      <c r="DG613" s="214"/>
      <c r="DH613" s="214"/>
      <c r="DI613" s="214"/>
      <c r="DJ613" s="214"/>
      <c r="DK613" s="214"/>
      <c r="DL613" s="214"/>
      <c r="DM613" s="214"/>
      <c r="DN613" s="214"/>
      <c r="DO613" s="214"/>
      <c r="DP613" s="214"/>
      <c r="DQ613" s="214"/>
      <c r="DR613" s="214"/>
      <c r="DS613" s="214"/>
      <c r="DT613" s="214"/>
      <c r="DU613" s="214"/>
      <c r="DV613" s="214"/>
      <c r="DW613" s="214"/>
      <c r="DX613" s="214"/>
      <c r="DY613" s="214"/>
      <c r="DZ613" s="214"/>
      <c r="EA613" s="214"/>
      <c r="EB613" s="214"/>
      <c r="EC613" s="214"/>
      <c r="ED613" s="214"/>
      <c r="EE613" s="214"/>
      <c r="EF613" s="214"/>
      <c r="EG613" s="214"/>
      <c r="EH613" s="214"/>
      <c r="EI613" s="214"/>
      <c r="EJ613" s="214"/>
      <c r="EK613" s="214"/>
      <c r="EL613" s="214"/>
      <c r="EM613" s="214"/>
      <c r="EN613" s="214"/>
      <c r="EO613" s="214"/>
      <c r="EP613" s="214"/>
      <c r="EQ613" s="214"/>
      <c r="ER613" s="214"/>
      <c r="ES613" s="214"/>
      <c r="ET613" s="214"/>
      <c r="EU613" s="214"/>
      <c r="EV613" s="214"/>
      <c r="EW613" s="214"/>
      <c r="EX613" s="214"/>
      <c r="EY613" s="214"/>
      <c r="EZ613" s="214"/>
      <c r="FA613" s="214"/>
      <c r="FB613" s="214"/>
      <c r="FC613" s="214"/>
      <c r="FD613" s="214"/>
      <c r="FE613" s="214"/>
      <c r="FF613" s="214"/>
      <c r="FG613" s="214"/>
      <c r="FH613" s="214"/>
      <c r="FI613" s="214"/>
      <c r="FJ613" s="214"/>
      <c r="FK613" s="214"/>
      <c r="FL613" s="214"/>
      <c r="FM613" s="214"/>
    </row>
    <row r="614" spans="9:169" x14ac:dyDescent="0.25">
      <c r="I614" s="214"/>
      <c r="J614" s="214"/>
      <c r="K614" s="214"/>
      <c r="L614" s="214"/>
      <c r="M614" s="214"/>
      <c r="N614" s="214"/>
      <c r="O614" s="214"/>
      <c r="P614" s="214"/>
      <c r="Q614" s="214"/>
      <c r="R614" s="214"/>
      <c r="S614" s="214"/>
      <c r="T614" s="214"/>
      <c r="U614" s="214"/>
      <c r="V614" s="214"/>
      <c r="W614" s="214"/>
      <c r="X614" s="214"/>
      <c r="Y614" s="214"/>
      <c r="Z614" s="214"/>
      <c r="AA614" s="214"/>
      <c r="AB614" s="214"/>
      <c r="AC614" s="214"/>
      <c r="AD614" s="214"/>
      <c r="AE614" s="214"/>
      <c r="AF614" s="214"/>
      <c r="AG614" s="214"/>
      <c r="AH614" s="214"/>
      <c r="AI614" s="214"/>
      <c r="AJ614" s="214"/>
      <c r="AK614" s="214"/>
      <c r="AL614" s="214"/>
      <c r="AM614" s="214"/>
      <c r="AN614" s="214"/>
      <c r="AO614" s="214"/>
      <c r="AP614" s="214"/>
      <c r="AQ614" s="214"/>
      <c r="AR614" s="214"/>
      <c r="AS614" s="214"/>
      <c r="AT614" s="214"/>
      <c r="AU614" s="214"/>
      <c r="AV614" s="214"/>
      <c r="AW614" s="214"/>
      <c r="AX614" s="214"/>
      <c r="AY614" s="214"/>
      <c r="AZ614" s="214"/>
      <c r="BA614" s="214"/>
      <c r="BB614" s="214"/>
      <c r="BC614" s="214"/>
      <c r="BD614" s="214"/>
      <c r="BE614" s="214"/>
      <c r="BF614" s="214"/>
      <c r="BG614" s="214"/>
      <c r="BH614" s="214"/>
      <c r="BI614" s="214"/>
      <c r="BJ614" s="214"/>
      <c r="BK614" s="214"/>
      <c r="BL614" s="214"/>
      <c r="BM614" s="214"/>
      <c r="BN614" s="214"/>
      <c r="BO614" s="214"/>
      <c r="BP614" s="214"/>
      <c r="BQ614" s="214"/>
      <c r="BR614" s="214"/>
      <c r="BS614" s="214"/>
      <c r="BT614" s="214"/>
      <c r="BU614" s="214"/>
      <c r="BV614" s="214"/>
      <c r="BW614" s="214"/>
      <c r="BX614" s="214"/>
      <c r="BY614" s="214"/>
      <c r="BZ614" s="214"/>
      <c r="CA614" s="214"/>
      <c r="CB614" s="214"/>
      <c r="CC614" s="214"/>
      <c r="CD614" s="214"/>
      <c r="CE614" s="214"/>
      <c r="CF614" s="214"/>
      <c r="CG614" s="214"/>
      <c r="CH614" s="214"/>
      <c r="CI614" s="214"/>
      <c r="CJ614" s="214"/>
      <c r="CK614" s="214"/>
      <c r="CL614" s="214"/>
      <c r="CM614" s="214"/>
      <c r="CN614" s="214"/>
      <c r="CO614" s="214"/>
      <c r="CP614" s="214"/>
      <c r="CQ614" s="214"/>
      <c r="CR614" s="214"/>
      <c r="CS614" s="214"/>
      <c r="CT614" s="214"/>
      <c r="CU614" s="214"/>
      <c r="CV614" s="214"/>
      <c r="CW614" s="214"/>
      <c r="CX614" s="214"/>
      <c r="CY614" s="214"/>
      <c r="CZ614" s="214"/>
      <c r="DA614" s="214"/>
      <c r="DB614" s="214"/>
      <c r="DC614" s="214"/>
      <c r="DD614" s="214"/>
      <c r="DE614" s="214"/>
      <c r="DF614" s="214"/>
      <c r="DG614" s="214"/>
      <c r="DH614" s="214"/>
      <c r="DI614" s="214"/>
      <c r="DJ614" s="214"/>
      <c r="DK614" s="214"/>
      <c r="DL614" s="214"/>
      <c r="DM614" s="214"/>
      <c r="DN614" s="214"/>
      <c r="DO614" s="214"/>
      <c r="DP614" s="214"/>
      <c r="DQ614" s="214"/>
      <c r="DR614" s="214"/>
      <c r="DS614" s="214"/>
      <c r="DT614" s="214"/>
      <c r="DU614" s="214"/>
      <c r="DV614" s="214"/>
      <c r="DW614" s="214"/>
      <c r="DX614" s="214"/>
      <c r="DY614" s="214"/>
      <c r="DZ614" s="214"/>
      <c r="EA614" s="214"/>
      <c r="EB614" s="214"/>
      <c r="EC614" s="214"/>
      <c r="ED614" s="214"/>
      <c r="EE614" s="214"/>
      <c r="EF614" s="214"/>
      <c r="EG614" s="214"/>
      <c r="EH614" s="214"/>
      <c r="EI614" s="214"/>
      <c r="EJ614" s="214"/>
      <c r="EK614" s="214"/>
      <c r="EL614" s="214"/>
      <c r="EM614" s="214"/>
      <c r="EN614" s="214"/>
      <c r="EO614" s="214"/>
      <c r="EP614" s="214"/>
      <c r="EQ614" s="214"/>
      <c r="ER614" s="214"/>
      <c r="ES614" s="214"/>
      <c r="ET614" s="214"/>
      <c r="EU614" s="214"/>
      <c r="EV614" s="214"/>
      <c r="EW614" s="214"/>
      <c r="EX614" s="214"/>
      <c r="EY614" s="214"/>
      <c r="EZ614" s="214"/>
      <c r="FA614" s="214"/>
      <c r="FB614" s="214"/>
      <c r="FC614" s="214"/>
      <c r="FD614" s="214"/>
      <c r="FE614" s="214"/>
      <c r="FF614" s="214"/>
      <c r="FG614" s="214"/>
      <c r="FH614" s="214"/>
      <c r="FI614" s="214"/>
      <c r="FJ614" s="214"/>
      <c r="FK614" s="214"/>
      <c r="FL614" s="214"/>
      <c r="FM614" s="214"/>
    </row>
    <row r="615" spans="9:169" x14ac:dyDescent="0.25">
      <c r="I615" s="214"/>
      <c r="J615" s="214"/>
      <c r="K615" s="214"/>
      <c r="L615" s="214"/>
      <c r="M615" s="214"/>
      <c r="N615" s="214"/>
      <c r="O615" s="214"/>
      <c r="P615" s="214"/>
      <c r="Q615" s="214"/>
      <c r="R615" s="214"/>
      <c r="S615" s="214"/>
      <c r="T615" s="214"/>
      <c r="U615" s="214"/>
      <c r="V615" s="214"/>
      <c r="W615" s="214"/>
      <c r="X615" s="214"/>
      <c r="Y615" s="214"/>
      <c r="Z615" s="214"/>
      <c r="AA615" s="214"/>
      <c r="AB615" s="214"/>
      <c r="AC615" s="214"/>
      <c r="AD615" s="214"/>
      <c r="AE615" s="214"/>
      <c r="AF615" s="214"/>
      <c r="AG615" s="214"/>
      <c r="AH615" s="214"/>
      <c r="AI615" s="214"/>
      <c r="AJ615" s="214"/>
      <c r="AK615" s="214"/>
      <c r="AL615" s="214"/>
      <c r="AM615" s="214"/>
      <c r="AN615" s="214"/>
      <c r="AO615" s="214"/>
      <c r="AP615" s="214"/>
      <c r="AQ615" s="214"/>
      <c r="AR615" s="214"/>
      <c r="AS615" s="214"/>
      <c r="AT615" s="214"/>
      <c r="AU615" s="214"/>
      <c r="AV615" s="214"/>
      <c r="AW615" s="214"/>
      <c r="AX615" s="214"/>
      <c r="AY615" s="214"/>
      <c r="AZ615" s="214"/>
      <c r="BA615" s="214"/>
      <c r="BB615" s="214"/>
      <c r="BC615" s="214"/>
      <c r="BD615" s="214"/>
      <c r="BE615" s="214"/>
      <c r="BF615" s="214"/>
      <c r="BG615" s="214"/>
      <c r="BH615" s="214"/>
      <c r="BI615" s="214"/>
      <c r="BJ615" s="214"/>
      <c r="BK615" s="214"/>
      <c r="BL615" s="214"/>
      <c r="BM615" s="214"/>
      <c r="BN615" s="214"/>
      <c r="BO615" s="214"/>
      <c r="BP615" s="214"/>
      <c r="BQ615" s="214"/>
      <c r="BR615" s="214"/>
      <c r="BS615" s="214"/>
      <c r="BT615" s="214"/>
      <c r="BU615" s="214"/>
      <c r="BV615" s="214"/>
      <c r="BW615" s="214"/>
      <c r="BX615" s="214"/>
      <c r="BY615" s="214"/>
      <c r="BZ615" s="214"/>
      <c r="CA615" s="214"/>
      <c r="CB615" s="214"/>
      <c r="CC615" s="214"/>
      <c r="CD615" s="214"/>
      <c r="CE615" s="214"/>
      <c r="CF615" s="214"/>
      <c r="CG615" s="214"/>
      <c r="CH615" s="214"/>
      <c r="CI615" s="214"/>
      <c r="CJ615" s="214"/>
      <c r="CK615" s="214"/>
      <c r="CL615" s="214"/>
      <c r="CM615" s="214"/>
      <c r="CN615" s="214"/>
      <c r="CO615" s="214"/>
      <c r="CP615" s="214"/>
      <c r="CQ615" s="214"/>
      <c r="CR615" s="214"/>
      <c r="CS615" s="214"/>
      <c r="CT615" s="214"/>
      <c r="CU615" s="214"/>
      <c r="CV615" s="214"/>
      <c r="CW615" s="214"/>
      <c r="CX615" s="214"/>
      <c r="CY615" s="214"/>
      <c r="CZ615" s="214"/>
      <c r="DA615" s="214"/>
      <c r="DB615" s="214"/>
      <c r="DC615" s="214"/>
      <c r="DD615" s="214"/>
      <c r="DE615" s="214"/>
      <c r="DF615" s="214"/>
      <c r="DG615" s="214"/>
      <c r="DH615" s="214"/>
      <c r="DI615" s="214"/>
      <c r="DJ615" s="214"/>
      <c r="DK615" s="214"/>
      <c r="DL615" s="214"/>
      <c r="DM615" s="214"/>
      <c r="DN615" s="214"/>
      <c r="DO615" s="214"/>
      <c r="DP615" s="214"/>
      <c r="DQ615" s="214"/>
      <c r="DR615" s="214"/>
      <c r="DS615" s="214"/>
      <c r="DT615" s="214"/>
      <c r="DU615" s="214"/>
      <c r="DV615" s="214"/>
      <c r="DW615" s="214"/>
      <c r="DX615" s="214"/>
      <c r="DY615" s="214"/>
      <c r="DZ615" s="214"/>
      <c r="EA615" s="214"/>
      <c r="EB615" s="214"/>
      <c r="EC615" s="214"/>
      <c r="ED615" s="214"/>
      <c r="EE615" s="214"/>
      <c r="EF615" s="214"/>
      <c r="EG615" s="214"/>
      <c r="EH615" s="214"/>
      <c r="EI615" s="214"/>
      <c r="EJ615" s="214"/>
      <c r="EK615" s="214"/>
      <c r="EL615" s="214"/>
      <c r="EM615" s="214"/>
      <c r="EN615" s="214"/>
      <c r="EO615" s="214"/>
      <c r="EP615" s="214"/>
      <c r="EQ615" s="214"/>
      <c r="ER615" s="214"/>
      <c r="ES615" s="214"/>
      <c r="ET615" s="214"/>
      <c r="EU615" s="214"/>
      <c r="EV615" s="214"/>
      <c r="EW615" s="214"/>
      <c r="EX615" s="214"/>
      <c r="EY615" s="214"/>
      <c r="EZ615" s="214"/>
      <c r="FA615" s="214"/>
      <c r="FB615" s="214"/>
      <c r="FC615" s="214"/>
      <c r="FD615" s="214"/>
      <c r="FE615" s="214"/>
      <c r="FF615" s="214"/>
      <c r="FG615" s="214"/>
      <c r="FH615" s="214"/>
      <c r="FI615" s="214"/>
      <c r="FJ615" s="214"/>
      <c r="FK615" s="214"/>
      <c r="FL615" s="214"/>
      <c r="FM615" s="214"/>
    </row>
    <row r="616" spans="9:169" x14ac:dyDescent="0.25">
      <c r="I616" s="214"/>
      <c r="J616" s="214"/>
      <c r="K616" s="214"/>
      <c r="L616" s="214"/>
      <c r="M616" s="214"/>
      <c r="N616" s="214"/>
      <c r="O616" s="214"/>
      <c r="P616" s="214"/>
      <c r="Q616" s="214"/>
      <c r="R616" s="214"/>
      <c r="S616" s="214"/>
      <c r="T616" s="214"/>
      <c r="U616" s="214"/>
      <c r="V616" s="214"/>
      <c r="W616" s="214"/>
      <c r="X616" s="214"/>
      <c r="Y616" s="214"/>
      <c r="Z616" s="214"/>
      <c r="AA616" s="214"/>
      <c r="AB616" s="214"/>
      <c r="AC616" s="214"/>
      <c r="AD616" s="214"/>
      <c r="AE616" s="214"/>
      <c r="AF616" s="214"/>
      <c r="AG616" s="214"/>
      <c r="AH616" s="214"/>
      <c r="AI616" s="214"/>
      <c r="AJ616" s="214"/>
      <c r="AK616" s="214"/>
      <c r="AL616" s="214"/>
      <c r="AM616" s="214"/>
      <c r="AN616" s="214"/>
      <c r="AO616" s="214"/>
      <c r="AP616" s="214"/>
      <c r="AQ616" s="214"/>
      <c r="AR616" s="214"/>
      <c r="AS616" s="214"/>
      <c r="AT616" s="214"/>
      <c r="AU616" s="214"/>
      <c r="AV616" s="214"/>
      <c r="AW616" s="214"/>
      <c r="AX616" s="214"/>
      <c r="AY616" s="214"/>
      <c r="AZ616" s="214"/>
      <c r="BA616" s="214"/>
      <c r="BB616" s="214"/>
      <c r="BC616" s="214"/>
      <c r="BD616" s="214"/>
      <c r="BE616" s="214"/>
      <c r="BF616" s="214"/>
      <c r="BG616" s="214"/>
      <c r="BH616" s="214"/>
      <c r="BI616" s="214"/>
      <c r="BJ616" s="214"/>
      <c r="BK616" s="214"/>
      <c r="BL616" s="214"/>
      <c r="BM616" s="214"/>
      <c r="BN616" s="214"/>
      <c r="BO616" s="214"/>
      <c r="BP616" s="214"/>
      <c r="BQ616" s="214"/>
      <c r="BR616" s="214"/>
      <c r="BS616" s="214"/>
      <c r="BT616" s="214"/>
      <c r="BU616" s="214"/>
      <c r="BV616" s="214"/>
      <c r="BW616" s="214"/>
      <c r="BX616" s="214"/>
      <c r="BY616" s="214"/>
      <c r="BZ616" s="214"/>
      <c r="CA616" s="214"/>
      <c r="CB616" s="214"/>
      <c r="CC616" s="214"/>
      <c r="CD616" s="214"/>
      <c r="CE616" s="214"/>
      <c r="CF616" s="214"/>
      <c r="CG616" s="214"/>
      <c r="CH616" s="214"/>
      <c r="CI616" s="214"/>
      <c r="CJ616" s="214"/>
      <c r="CK616" s="214"/>
      <c r="CL616" s="214"/>
      <c r="CM616" s="214"/>
      <c r="CN616" s="214"/>
      <c r="CO616" s="214"/>
      <c r="CP616" s="214"/>
      <c r="CQ616" s="214"/>
      <c r="CR616" s="214"/>
      <c r="CS616" s="214"/>
      <c r="CT616" s="214"/>
      <c r="CU616" s="214"/>
      <c r="CV616" s="214"/>
      <c r="CW616" s="214"/>
      <c r="CX616" s="214"/>
      <c r="CY616" s="214"/>
      <c r="CZ616" s="214"/>
      <c r="DA616" s="214"/>
      <c r="DB616" s="214"/>
      <c r="DC616" s="214"/>
      <c r="DD616" s="214"/>
      <c r="DE616" s="214"/>
      <c r="DF616" s="214"/>
      <c r="DG616" s="214"/>
      <c r="DH616" s="214"/>
      <c r="DI616" s="214"/>
      <c r="DJ616" s="214"/>
      <c r="DK616" s="214"/>
      <c r="DL616" s="214"/>
      <c r="DM616" s="214"/>
      <c r="DN616" s="214"/>
      <c r="DO616" s="214"/>
      <c r="DP616" s="214"/>
      <c r="DQ616" s="214"/>
      <c r="DR616" s="214"/>
      <c r="DS616" s="214"/>
      <c r="DT616" s="214"/>
      <c r="DU616" s="214"/>
      <c r="DV616" s="214"/>
      <c r="DW616" s="214"/>
      <c r="DX616" s="214"/>
      <c r="DY616" s="214"/>
      <c r="DZ616" s="214"/>
      <c r="EA616" s="214"/>
      <c r="EB616" s="214"/>
      <c r="EC616" s="214"/>
      <c r="ED616" s="214"/>
      <c r="EE616" s="214"/>
      <c r="EF616" s="214"/>
      <c r="EG616" s="214"/>
      <c r="EH616" s="214"/>
      <c r="EI616" s="214"/>
      <c r="EJ616" s="214"/>
      <c r="EK616" s="214"/>
      <c r="EL616" s="214"/>
      <c r="EM616" s="214"/>
      <c r="EN616" s="214"/>
      <c r="EO616" s="214"/>
      <c r="EP616" s="214"/>
      <c r="EQ616" s="214"/>
      <c r="ER616" s="214"/>
      <c r="ES616" s="214"/>
      <c r="ET616" s="214"/>
      <c r="EU616" s="214"/>
      <c r="EV616" s="214"/>
      <c r="EW616" s="214"/>
      <c r="EX616" s="214"/>
      <c r="EY616" s="214"/>
      <c r="EZ616" s="214"/>
      <c r="FA616" s="214"/>
      <c r="FB616" s="214"/>
      <c r="FC616" s="214"/>
      <c r="FD616" s="214"/>
      <c r="FE616" s="214"/>
      <c r="FF616" s="214"/>
      <c r="FG616" s="214"/>
      <c r="FH616" s="214"/>
      <c r="FI616" s="214"/>
      <c r="FJ616" s="214"/>
      <c r="FK616" s="214"/>
      <c r="FL616" s="214"/>
      <c r="FM616" s="214"/>
    </row>
    <row r="617" spans="9:169" x14ac:dyDescent="0.25">
      <c r="I617" s="214"/>
      <c r="J617" s="214"/>
      <c r="K617" s="214"/>
      <c r="L617" s="214"/>
      <c r="M617" s="214"/>
      <c r="N617" s="214"/>
      <c r="O617" s="214"/>
      <c r="P617" s="214"/>
      <c r="Q617" s="214"/>
      <c r="R617" s="214"/>
      <c r="S617" s="214"/>
      <c r="T617" s="214"/>
      <c r="U617" s="214"/>
      <c r="V617" s="214"/>
      <c r="W617" s="214"/>
      <c r="X617" s="214"/>
      <c r="Y617" s="214"/>
      <c r="Z617" s="214"/>
      <c r="AA617" s="214"/>
      <c r="AB617" s="214"/>
      <c r="AC617" s="214"/>
      <c r="AD617" s="214"/>
      <c r="AE617" s="214"/>
      <c r="AF617" s="214"/>
      <c r="AG617" s="214"/>
      <c r="AH617" s="214"/>
      <c r="AI617" s="214"/>
      <c r="AJ617" s="214"/>
      <c r="AK617" s="214"/>
      <c r="AL617" s="214"/>
      <c r="AM617" s="214"/>
      <c r="AN617" s="214"/>
      <c r="AO617" s="214"/>
      <c r="AP617" s="214"/>
      <c r="AQ617" s="214"/>
      <c r="AR617" s="214"/>
      <c r="AS617" s="214"/>
      <c r="AT617" s="214"/>
      <c r="AU617" s="214"/>
      <c r="AV617" s="214"/>
      <c r="AW617" s="214"/>
      <c r="AX617" s="214"/>
      <c r="AY617" s="214"/>
      <c r="AZ617" s="214"/>
      <c r="BA617" s="214"/>
      <c r="BB617" s="214"/>
      <c r="BC617" s="214"/>
      <c r="BD617" s="214"/>
      <c r="BE617" s="214"/>
      <c r="BF617" s="214"/>
      <c r="BG617" s="214"/>
      <c r="BH617" s="214"/>
      <c r="BI617" s="214"/>
      <c r="BJ617" s="214"/>
      <c r="BK617" s="214"/>
      <c r="BL617" s="214"/>
      <c r="BM617" s="214"/>
      <c r="BN617" s="214"/>
      <c r="BO617" s="214"/>
      <c r="BP617" s="214"/>
      <c r="BQ617" s="214"/>
      <c r="BR617" s="214"/>
      <c r="BS617" s="214"/>
      <c r="BT617" s="214"/>
      <c r="BU617" s="214"/>
      <c r="BV617" s="214"/>
      <c r="BW617" s="214"/>
      <c r="BX617" s="214"/>
      <c r="BY617" s="214"/>
      <c r="BZ617" s="214"/>
      <c r="CA617" s="214"/>
      <c r="CB617" s="214"/>
      <c r="CC617" s="214"/>
      <c r="CD617" s="214"/>
      <c r="CE617" s="214"/>
      <c r="CF617" s="214"/>
      <c r="CG617" s="214"/>
      <c r="CH617" s="214"/>
      <c r="CI617" s="214"/>
      <c r="CJ617" s="214"/>
      <c r="CK617" s="214"/>
      <c r="CL617" s="214"/>
      <c r="CM617" s="214"/>
      <c r="CN617" s="214"/>
      <c r="CO617" s="214"/>
      <c r="CP617" s="214"/>
      <c r="CQ617" s="214"/>
      <c r="CR617" s="214"/>
      <c r="CS617" s="214"/>
      <c r="CT617" s="214"/>
      <c r="CU617" s="214"/>
      <c r="CV617" s="214"/>
      <c r="CW617" s="214"/>
      <c r="CX617" s="214"/>
      <c r="CY617" s="214"/>
      <c r="CZ617" s="214"/>
      <c r="DA617" s="214"/>
      <c r="DB617" s="214"/>
      <c r="DC617" s="214"/>
      <c r="DD617" s="214"/>
      <c r="DE617" s="214"/>
      <c r="DF617" s="214"/>
      <c r="DG617" s="214"/>
      <c r="DH617" s="214"/>
      <c r="DI617" s="214"/>
      <c r="DJ617" s="214"/>
      <c r="DK617" s="214"/>
      <c r="DL617" s="214"/>
      <c r="DM617" s="214"/>
      <c r="DN617" s="214"/>
      <c r="DO617" s="214"/>
      <c r="DP617" s="214"/>
      <c r="DQ617" s="214"/>
      <c r="DR617" s="214"/>
      <c r="DS617" s="214"/>
      <c r="DT617" s="214"/>
      <c r="DU617" s="214"/>
      <c r="DV617" s="214"/>
      <c r="DW617" s="214"/>
      <c r="DX617" s="214"/>
      <c r="DY617" s="214"/>
      <c r="DZ617" s="214"/>
      <c r="EA617" s="214"/>
      <c r="EB617" s="214"/>
      <c r="EC617" s="214"/>
      <c r="ED617" s="214"/>
      <c r="EE617" s="214"/>
      <c r="EF617" s="214"/>
      <c r="EG617" s="214"/>
      <c r="EH617" s="214"/>
      <c r="EI617" s="214"/>
      <c r="EJ617" s="214"/>
      <c r="EK617" s="214"/>
      <c r="EL617" s="214"/>
      <c r="EM617" s="214"/>
      <c r="EN617" s="214"/>
      <c r="EO617" s="214"/>
      <c r="EP617" s="214"/>
      <c r="EQ617" s="214"/>
      <c r="ER617" s="214"/>
      <c r="ES617" s="214"/>
      <c r="ET617" s="214"/>
      <c r="EU617" s="214"/>
      <c r="EV617" s="214"/>
      <c r="EW617" s="214"/>
      <c r="EX617" s="214"/>
      <c r="EY617" s="214"/>
      <c r="EZ617" s="214"/>
      <c r="FA617" s="214"/>
      <c r="FB617" s="214"/>
      <c r="FC617" s="214"/>
      <c r="FD617" s="214"/>
      <c r="FE617" s="214"/>
      <c r="FF617" s="214"/>
      <c r="FG617" s="214"/>
      <c r="FH617" s="214"/>
      <c r="FI617" s="214"/>
      <c r="FJ617" s="214"/>
      <c r="FK617" s="214"/>
      <c r="FL617" s="214"/>
      <c r="FM617" s="214"/>
    </row>
    <row r="618" spans="9:169" x14ac:dyDescent="0.25">
      <c r="I618" s="214"/>
      <c r="J618" s="214"/>
      <c r="K618" s="214"/>
      <c r="L618" s="214"/>
      <c r="M618" s="214"/>
      <c r="N618" s="214"/>
      <c r="O618" s="214"/>
      <c r="P618" s="214"/>
      <c r="Q618" s="214"/>
      <c r="R618" s="214"/>
      <c r="S618" s="214"/>
      <c r="T618" s="214"/>
      <c r="U618" s="214"/>
      <c r="V618" s="214"/>
      <c r="W618" s="214"/>
      <c r="X618" s="214"/>
      <c r="Y618" s="214"/>
      <c r="Z618" s="214"/>
      <c r="AA618" s="214"/>
      <c r="AB618" s="214"/>
      <c r="AC618" s="214"/>
      <c r="AD618" s="214"/>
      <c r="AE618" s="214"/>
      <c r="AF618" s="214"/>
      <c r="AG618" s="214"/>
      <c r="AH618" s="214"/>
      <c r="AI618" s="214"/>
      <c r="AJ618" s="214"/>
      <c r="AK618" s="214"/>
      <c r="AL618" s="214"/>
      <c r="AM618" s="214"/>
      <c r="AN618" s="214"/>
      <c r="AO618" s="214"/>
      <c r="AP618" s="214"/>
      <c r="AQ618" s="214"/>
      <c r="AR618" s="214"/>
      <c r="AS618" s="214"/>
      <c r="AT618" s="214"/>
      <c r="AU618" s="214"/>
      <c r="AV618" s="214"/>
      <c r="AW618" s="214"/>
      <c r="AX618" s="214"/>
      <c r="AY618" s="214"/>
      <c r="AZ618" s="214"/>
      <c r="BA618" s="214"/>
      <c r="BB618" s="214"/>
      <c r="BC618" s="214"/>
      <c r="BD618" s="214"/>
      <c r="BE618" s="214"/>
      <c r="BF618" s="214"/>
      <c r="BG618" s="214"/>
      <c r="BH618" s="214"/>
      <c r="BI618" s="214"/>
      <c r="BJ618" s="214"/>
      <c r="BK618" s="214"/>
      <c r="BL618" s="214"/>
      <c r="BM618" s="214"/>
      <c r="BN618" s="214"/>
      <c r="BO618" s="214"/>
      <c r="BP618" s="214"/>
      <c r="BQ618" s="214"/>
      <c r="BR618" s="214"/>
      <c r="BS618" s="214"/>
      <c r="BT618" s="214"/>
      <c r="BU618" s="214"/>
      <c r="BV618" s="214"/>
      <c r="BW618" s="214"/>
      <c r="BX618" s="214"/>
      <c r="BY618" s="214"/>
      <c r="BZ618" s="214"/>
      <c r="CA618" s="214"/>
      <c r="CB618" s="214"/>
      <c r="CC618" s="214"/>
      <c r="CD618" s="214"/>
      <c r="CE618" s="214"/>
      <c r="CF618" s="214"/>
      <c r="CG618" s="214"/>
      <c r="CH618" s="214"/>
      <c r="CI618" s="214"/>
      <c r="CJ618" s="214"/>
      <c r="CK618" s="214"/>
      <c r="CL618" s="214"/>
      <c r="CM618" s="214"/>
      <c r="CN618" s="214"/>
      <c r="CO618" s="214"/>
      <c r="CP618" s="214"/>
      <c r="CQ618" s="214"/>
      <c r="CR618" s="214"/>
      <c r="CS618" s="214"/>
      <c r="CT618" s="214"/>
      <c r="CU618" s="214"/>
      <c r="CV618" s="214"/>
      <c r="CW618" s="214"/>
      <c r="CX618" s="214"/>
      <c r="CY618" s="214"/>
      <c r="CZ618" s="214"/>
      <c r="DA618" s="214"/>
      <c r="DB618" s="214"/>
      <c r="DC618" s="214"/>
      <c r="DD618" s="214"/>
      <c r="DE618" s="214"/>
      <c r="DF618" s="214"/>
      <c r="DG618" s="214"/>
      <c r="DH618" s="214"/>
      <c r="DI618" s="214"/>
      <c r="DJ618" s="214"/>
      <c r="DK618" s="214"/>
      <c r="DL618" s="214"/>
      <c r="DM618" s="214"/>
      <c r="DN618" s="214"/>
      <c r="DO618" s="214"/>
      <c r="DP618" s="214"/>
      <c r="DQ618" s="214"/>
      <c r="DR618" s="214"/>
      <c r="DS618" s="214"/>
      <c r="DT618" s="214"/>
      <c r="DU618" s="214"/>
      <c r="DV618" s="214"/>
      <c r="DW618" s="214"/>
      <c r="DX618" s="214"/>
      <c r="DY618" s="214"/>
      <c r="DZ618" s="214"/>
      <c r="EA618" s="214"/>
      <c r="EB618" s="214"/>
      <c r="EC618" s="214"/>
      <c r="ED618" s="214"/>
      <c r="EE618" s="214"/>
      <c r="EF618" s="214"/>
      <c r="EG618" s="214"/>
      <c r="EH618" s="214"/>
      <c r="EI618" s="214"/>
      <c r="EJ618" s="214"/>
      <c r="EK618" s="214"/>
      <c r="EL618" s="214"/>
      <c r="EM618" s="214"/>
      <c r="EN618" s="214"/>
      <c r="EO618" s="214"/>
      <c r="EP618" s="214"/>
      <c r="EQ618" s="214"/>
      <c r="ER618" s="214"/>
      <c r="ES618" s="214"/>
      <c r="ET618" s="214"/>
      <c r="EU618" s="214"/>
      <c r="EV618" s="214"/>
      <c r="EW618" s="214"/>
      <c r="EX618" s="214"/>
      <c r="EY618" s="214"/>
      <c r="EZ618" s="214"/>
      <c r="FA618" s="214"/>
      <c r="FB618" s="214"/>
      <c r="FC618" s="214"/>
      <c r="FD618" s="214"/>
      <c r="FE618" s="214"/>
      <c r="FF618" s="214"/>
      <c r="FG618" s="214"/>
      <c r="FH618" s="214"/>
      <c r="FI618" s="214"/>
      <c r="FJ618" s="214"/>
      <c r="FK618" s="214"/>
      <c r="FL618" s="214"/>
      <c r="FM618" s="214"/>
    </row>
    <row r="619" spans="9:169" x14ac:dyDescent="0.25">
      <c r="I619" s="214"/>
      <c r="J619" s="214"/>
      <c r="K619" s="214"/>
      <c r="L619" s="214"/>
      <c r="M619" s="214"/>
      <c r="N619" s="214"/>
      <c r="O619" s="214"/>
      <c r="P619" s="214"/>
      <c r="Q619" s="214"/>
      <c r="R619" s="214"/>
      <c r="S619" s="214"/>
      <c r="T619" s="214"/>
      <c r="U619" s="214"/>
      <c r="V619" s="214"/>
      <c r="W619" s="214"/>
      <c r="X619" s="214"/>
      <c r="Y619" s="214"/>
      <c r="Z619" s="214"/>
      <c r="AA619" s="214"/>
      <c r="AB619" s="214"/>
      <c r="AC619" s="214"/>
      <c r="AD619" s="214"/>
      <c r="AE619" s="214"/>
      <c r="AF619" s="214"/>
      <c r="AG619" s="214"/>
      <c r="AH619" s="214"/>
      <c r="AI619" s="214"/>
      <c r="AJ619" s="214"/>
      <c r="AK619" s="214"/>
      <c r="AL619" s="214"/>
      <c r="AM619" s="214"/>
      <c r="AN619" s="214"/>
      <c r="AO619" s="214"/>
      <c r="AP619" s="214"/>
      <c r="AQ619" s="214"/>
      <c r="AR619" s="214"/>
      <c r="AS619" s="214"/>
      <c r="AT619" s="214"/>
      <c r="AU619" s="214"/>
      <c r="AV619" s="214"/>
      <c r="AW619" s="214"/>
      <c r="AX619" s="214"/>
      <c r="AY619" s="214"/>
      <c r="AZ619" s="214"/>
      <c r="BA619" s="214"/>
      <c r="BB619" s="214"/>
      <c r="BC619" s="214"/>
      <c r="BD619" s="214"/>
      <c r="BE619" s="214"/>
      <c r="BF619" s="214"/>
      <c r="BG619" s="214"/>
      <c r="BH619" s="214"/>
      <c r="BI619" s="214"/>
      <c r="BJ619" s="214"/>
      <c r="BK619" s="214"/>
      <c r="BL619" s="214"/>
      <c r="BM619" s="214"/>
      <c r="BN619" s="214"/>
      <c r="BO619" s="214"/>
      <c r="BP619" s="214"/>
      <c r="BQ619" s="214"/>
      <c r="BR619" s="214"/>
      <c r="BS619" s="214"/>
      <c r="BT619" s="214"/>
      <c r="BU619" s="214"/>
      <c r="BV619" s="214"/>
      <c r="BW619" s="214"/>
      <c r="BX619" s="214"/>
      <c r="BY619" s="214"/>
      <c r="BZ619" s="214"/>
      <c r="CA619" s="214"/>
      <c r="CB619" s="214"/>
      <c r="CC619" s="214"/>
      <c r="CD619" s="214"/>
      <c r="CE619" s="214"/>
      <c r="CF619" s="214"/>
      <c r="CG619" s="214"/>
      <c r="CH619" s="214"/>
      <c r="CI619" s="214"/>
      <c r="CJ619" s="214"/>
      <c r="CK619" s="214"/>
      <c r="CL619" s="214"/>
      <c r="CM619" s="214"/>
      <c r="CN619" s="214"/>
      <c r="CO619" s="214"/>
      <c r="CP619" s="214"/>
      <c r="CQ619" s="214"/>
      <c r="CR619" s="214"/>
      <c r="CS619" s="214"/>
      <c r="CT619" s="214"/>
      <c r="CU619" s="214"/>
      <c r="CV619" s="214"/>
      <c r="CW619" s="214"/>
      <c r="CX619" s="214"/>
      <c r="CY619" s="214"/>
      <c r="CZ619" s="214"/>
      <c r="DA619" s="214"/>
      <c r="DB619" s="214"/>
      <c r="DC619" s="214"/>
      <c r="DD619" s="214"/>
      <c r="DE619" s="214"/>
      <c r="DF619" s="214"/>
      <c r="DG619" s="214"/>
      <c r="DH619" s="214"/>
      <c r="DI619" s="214"/>
      <c r="DJ619" s="214"/>
      <c r="DK619" s="214"/>
      <c r="DL619" s="214"/>
      <c r="DM619" s="214"/>
      <c r="DN619" s="214"/>
      <c r="DO619" s="214"/>
      <c r="DP619" s="214"/>
      <c r="DQ619" s="214"/>
      <c r="DR619" s="214"/>
      <c r="DS619" s="214"/>
      <c r="DT619" s="214"/>
      <c r="DU619" s="214"/>
      <c r="DV619" s="214"/>
      <c r="DW619" s="214"/>
      <c r="DX619" s="214"/>
      <c r="DY619" s="214"/>
      <c r="DZ619" s="214"/>
      <c r="EA619" s="214"/>
      <c r="EB619" s="214"/>
      <c r="EC619" s="214"/>
      <c r="ED619" s="214"/>
      <c r="EE619" s="214"/>
      <c r="EF619" s="214"/>
      <c r="EG619" s="214"/>
      <c r="EH619" s="214"/>
      <c r="EI619" s="214"/>
      <c r="EJ619" s="214"/>
      <c r="EK619" s="214"/>
      <c r="EL619" s="214"/>
      <c r="EM619" s="214"/>
      <c r="EN619" s="214"/>
      <c r="EO619" s="214"/>
      <c r="EP619" s="214"/>
      <c r="EQ619" s="214"/>
      <c r="ER619" s="214"/>
      <c r="ES619" s="214"/>
      <c r="ET619" s="214"/>
      <c r="EU619" s="214"/>
      <c r="EV619" s="214"/>
      <c r="EW619" s="214"/>
      <c r="EX619" s="214"/>
      <c r="EY619" s="214"/>
      <c r="EZ619" s="214"/>
      <c r="FA619" s="214"/>
      <c r="FB619" s="214"/>
      <c r="FC619" s="214"/>
      <c r="FD619" s="214"/>
      <c r="FE619" s="214"/>
      <c r="FF619" s="214"/>
      <c r="FG619" s="214"/>
      <c r="FH619" s="214"/>
      <c r="FI619" s="214"/>
      <c r="FJ619" s="214"/>
      <c r="FK619" s="214"/>
      <c r="FL619" s="214"/>
      <c r="FM619" s="214"/>
    </row>
    <row r="620" spans="9:169" x14ac:dyDescent="0.25">
      <c r="I620" s="214"/>
      <c r="J620" s="214"/>
      <c r="K620" s="214"/>
      <c r="L620" s="214"/>
      <c r="M620" s="214"/>
      <c r="N620" s="214"/>
      <c r="O620" s="214"/>
      <c r="P620" s="214"/>
      <c r="Q620" s="214"/>
      <c r="R620" s="214"/>
      <c r="S620" s="214"/>
      <c r="T620" s="214"/>
      <c r="U620" s="214"/>
      <c r="V620" s="214"/>
      <c r="W620" s="214"/>
      <c r="X620" s="214"/>
      <c r="Y620" s="214"/>
      <c r="Z620" s="214"/>
      <c r="AA620" s="214"/>
      <c r="AB620" s="214"/>
      <c r="AC620" s="214"/>
      <c r="AD620" s="214"/>
      <c r="AE620" s="214"/>
      <c r="AF620" s="214"/>
      <c r="AG620" s="214"/>
      <c r="AH620" s="214"/>
      <c r="AI620" s="214"/>
      <c r="AJ620" s="214"/>
      <c r="AK620" s="214"/>
      <c r="AL620" s="214"/>
      <c r="AM620" s="214"/>
      <c r="AN620" s="214"/>
      <c r="AO620" s="214"/>
      <c r="AP620" s="214"/>
      <c r="AQ620" s="214"/>
      <c r="AR620" s="214"/>
      <c r="AS620" s="214"/>
      <c r="AT620" s="214"/>
      <c r="AU620" s="214"/>
      <c r="AV620" s="214"/>
      <c r="AW620" s="214"/>
      <c r="AX620" s="214"/>
      <c r="AY620" s="214"/>
      <c r="AZ620" s="214"/>
      <c r="BA620" s="214"/>
      <c r="BB620" s="214"/>
      <c r="BC620" s="214"/>
      <c r="BD620" s="214"/>
      <c r="BE620" s="214"/>
      <c r="BF620" s="214"/>
      <c r="BG620" s="214"/>
      <c r="BH620" s="214"/>
      <c r="BI620" s="214"/>
      <c r="BJ620" s="214"/>
      <c r="BK620" s="214"/>
      <c r="BL620" s="214"/>
      <c r="BM620" s="214"/>
      <c r="BN620" s="214"/>
      <c r="BO620" s="214"/>
      <c r="BP620" s="214"/>
      <c r="BQ620" s="214"/>
      <c r="BR620" s="214"/>
      <c r="BS620" s="214"/>
      <c r="BT620" s="214"/>
      <c r="BU620" s="214"/>
      <c r="BV620" s="214"/>
      <c r="BW620" s="214"/>
      <c r="BX620" s="214"/>
      <c r="BY620" s="214"/>
      <c r="BZ620" s="214"/>
      <c r="CA620" s="214"/>
      <c r="CB620" s="214"/>
      <c r="CC620" s="214"/>
      <c r="CD620" s="214"/>
      <c r="CE620" s="214"/>
      <c r="CF620" s="214"/>
      <c r="CG620" s="214"/>
      <c r="CH620" s="214"/>
      <c r="CI620" s="214"/>
      <c r="CJ620" s="214"/>
      <c r="CK620" s="214"/>
      <c r="CL620" s="214"/>
      <c r="CM620" s="214"/>
      <c r="CN620" s="214"/>
      <c r="CO620" s="214"/>
      <c r="CP620" s="214"/>
      <c r="CQ620" s="214"/>
      <c r="CR620" s="214"/>
      <c r="CS620" s="214"/>
      <c r="CT620" s="214"/>
      <c r="CU620" s="214"/>
      <c r="CV620" s="214"/>
      <c r="CW620" s="214"/>
      <c r="CX620" s="214"/>
      <c r="CY620" s="214"/>
      <c r="CZ620" s="214"/>
      <c r="DA620" s="214"/>
      <c r="DB620" s="214"/>
      <c r="DC620" s="214"/>
      <c r="DD620" s="214"/>
      <c r="DE620" s="214"/>
      <c r="DF620" s="214"/>
      <c r="DG620" s="214"/>
      <c r="DH620" s="214"/>
      <c r="DI620" s="214"/>
      <c r="DJ620" s="214"/>
      <c r="DK620" s="214"/>
      <c r="DL620" s="214"/>
      <c r="DM620" s="214"/>
      <c r="DN620" s="214"/>
      <c r="DO620" s="214"/>
      <c r="DP620" s="214"/>
      <c r="DQ620" s="214"/>
      <c r="DR620" s="214"/>
      <c r="DS620" s="214"/>
      <c r="DT620" s="214"/>
      <c r="DU620" s="214"/>
      <c r="DV620" s="214"/>
      <c r="DW620" s="214"/>
      <c r="DX620" s="214"/>
      <c r="DY620" s="214"/>
      <c r="DZ620" s="214"/>
      <c r="EA620" s="214"/>
      <c r="EB620" s="214"/>
      <c r="EC620" s="214"/>
      <c r="ED620" s="214"/>
      <c r="EE620" s="214"/>
      <c r="EF620" s="214"/>
      <c r="EG620" s="214"/>
      <c r="EH620" s="214"/>
      <c r="EI620" s="214"/>
      <c r="EJ620" s="214"/>
      <c r="EK620" s="214"/>
      <c r="EL620" s="214"/>
      <c r="EM620" s="214"/>
      <c r="EN620" s="214"/>
      <c r="EO620" s="214"/>
      <c r="EP620" s="214"/>
      <c r="EQ620" s="214"/>
      <c r="ER620" s="214"/>
      <c r="ES620" s="214"/>
      <c r="ET620" s="214"/>
      <c r="EU620" s="214"/>
      <c r="EV620" s="214"/>
      <c r="EW620" s="214"/>
      <c r="EX620" s="214"/>
      <c r="EY620" s="214"/>
      <c r="EZ620" s="214"/>
      <c r="FA620" s="214"/>
      <c r="FB620" s="214"/>
      <c r="FC620" s="214"/>
      <c r="FD620" s="214"/>
      <c r="FE620" s="214"/>
      <c r="FF620" s="214"/>
      <c r="FG620" s="214"/>
      <c r="FH620" s="214"/>
      <c r="FI620" s="214"/>
      <c r="FJ620" s="214"/>
      <c r="FK620" s="214"/>
      <c r="FL620" s="214"/>
      <c r="FM620" s="214"/>
    </row>
    <row r="621" spans="9:169" x14ac:dyDescent="0.25">
      <c r="I621" s="214"/>
      <c r="J621" s="214"/>
      <c r="K621" s="214"/>
      <c r="L621" s="214"/>
      <c r="M621" s="214"/>
      <c r="N621" s="214"/>
      <c r="O621" s="214"/>
      <c r="P621" s="214"/>
      <c r="Q621" s="214"/>
      <c r="R621" s="214"/>
      <c r="S621" s="214"/>
      <c r="T621" s="214"/>
      <c r="U621" s="214"/>
      <c r="V621" s="214"/>
      <c r="W621" s="214"/>
      <c r="X621" s="214"/>
      <c r="Y621" s="214"/>
      <c r="Z621" s="214"/>
      <c r="AA621" s="214"/>
      <c r="AB621" s="214"/>
      <c r="AC621" s="214"/>
      <c r="AD621" s="214"/>
      <c r="AE621" s="214"/>
      <c r="AF621" s="214"/>
      <c r="AG621" s="214"/>
      <c r="AH621" s="214"/>
      <c r="AI621" s="214"/>
      <c r="AJ621" s="214"/>
      <c r="AK621" s="214"/>
      <c r="AL621" s="214"/>
      <c r="AM621" s="214"/>
      <c r="AN621" s="214"/>
      <c r="AO621" s="214"/>
      <c r="AP621" s="214"/>
      <c r="AQ621" s="214"/>
      <c r="AR621" s="214"/>
      <c r="AS621" s="214"/>
      <c r="AT621" s="214"/>
      <c r="AU621" s="214"/>
      <c r="AV621" s="214"/>
      <c r="AW621" s="214"/>
      <c r="AX621" s="214"/>
      <c r="AY621" s="214"/>
      <c r="AZ621" s="214"/>
      <c r="BA621" s="214"/>
      <c r="BB621" s="214"/>
      <c r="BC621" s="214"/>
      <c r="BD621" s="214"/>
      <c r="BE621" s="214"/>
      <c r="BF621" s="214"/>
      <c r="BG621" s="214"/>
      <c r="BH621" s="214"/>
      <c r="BI621" s="214"/>
      <c r="BJ621" s="214"/>
      <c r="BK621" s="214"/>
      <c r="BL621" s="214"/>
      <c r="BM621" s="214"/>
      <c r="BN621" s="214"/>
      <c r="BO621" s="214"/>
      <c r="BP621" s="214"/>
      <c r="BQ621" s="214"/>
      <c r="BR621" s="214"/>
      <c r="BS621" s="214"/>
      <c r="BT621" s="214"/>
      <c r="BU621" s="214"/>
      <c r="BV621" s="214"/>
      <c r="BW621" s="214"/>
      <c r="BX621" s="214"/>
      <c r="BY621" s="214"/>
      <c r="BZ621" s="214"/>
      <c r="CA621" s="214"/>
      <c r="CB621" s="214"/>
      <c r="CC621" s="214"/>
      <c r="CD621" s="214"/>
      <c r="CE621" s="214"/>
      <c r="CF621" s="214"/>
      <c r="CG621" s="214"/>
      <c r="CH621" s="214"/>
      <c r="CI621" s="214"/>
      <c r="CJ621" s="214"/>
      <c r="CK621" s="214"/>
      <c r="CL621" s="214"/>
      <c r="CM621" s="214"/>
      <c r="CN621" s="214"/>
      <c r="CO621" s="214"/>
      <c r="CP621" s="214"/>
      <c r="CQ621" s="214"/>
      <c r="CR621" s="214"/>
      <c r="CS621" s="214"/>
      <c r="CT621" s="214"/>
      <c r="CU621" s="214"/>
      <c r="CV621" s="214"/>
      <c r="CW621" s="214"/>
      <c r="CX621" s="214"/>
      <c r="CY621" s="214"/>
      <c r="CZ621" s="214"/>
      <c r="DA621" s="214"/>
      <c r="DB621" s="214"/>
      <c r="DC621" s="214"/>
      <c r="DD621" s="214"/>
      <c r="DE621" s="214"/>
      <c r="DF621" s="214"/>
      <c r="DG621" s="214"/>
      <c r="DH621" s="214"/>
      <c r="DI621" s="214"/>
      <c r="DJ621" s="214"/>
      <c r="DK621" s="214"/>
      <c r="DL621" s="214"/>
      <c r="DM621" s="214"/>
      <c r="DN621" s="214"/>
      <c r="DO621" s="214"/>
      <c r="DP621" s="214"/>
      <c r="DQ621" s="214"/>
      <c r="DR621" s="214"/>
      <c r="DS621" s="214"/>
      <c r="DT621" s="214"/>
      <c r="DU621" s="214"/>
      <c r="DV621" s="214"/>
      <c r="DW621" s="214"/>
      <c r="DX621" s="214"/>
      <c r="DY621" s="214"/>
      <c r="DZ621" s="214"/>
      <c r="EA621" s="214"/>
      <c r="EB621" s="214"/>
      <c r="EC621" s="214"/>
      <c r="ED621" s="214"/>
      <c r="EE621" s="214"/>
      <c r="EF621" s="214"/>
      <c r="EG621" s="214"/>
      <c r="EH621" s="214"/>
      <c r="EI621" s="214"/>
      <c r="EJ621" s="214"/>
      <c r="EK621" s="214"/>
      <c r="EL621" s="214"/>
      <c r="EM621" s="214"/>
      <c r="EN621" s="214"/>
      <c r="EO621" s="214"/>
      <c r="EP621" s="214"/>
      <c r="EQ621" s="214"/>
      <c r="ER621" s="214"/>
      <c r="ES621" s="214"/>
      <c r="ET621" s="214"/>
      <c r="EU621" s="214"/>
      <c r="EV621" s="214"/>
      <c r="EW621" s="214"/>
      <c r="EX621" s="214"/>
      <c r="EY621" s="214"/>
      <c r="EZ621" s="214"/>
      <c r="FA621" s="214"/>
      <c r="FB621" s="214"/>
      <c r="FC621" s="214"/>
      <c r="FD621" s="214"/>
      <c r="FE621" s="214"/>
      <c r="FF621" s="214"/>
      <c r="FG621" s="214"/>
      <c r="FH621" s="214"/>
      <c r="FI621" s="214"/>
      <c r="FJ621" s="214"/>
      <c r="FK621" s="214"/>
      <c r="FL621" s="214"/>
      <c r="FM621" s="214"/>
    </row>
    <row r="622" spans="9:169" x14ac:dyDescent="0.25">
      <c r="I622" s="214"/>
      <c r="J622" s="214"/>
      <c r="K622" s="214"/>
      <c r="L622" s="214"/>
      <c r="M622" s="214"/>
      <c r="N622" s="214"/>
      <c r="O622" s="214"/>
      <c r="P622" s="214"/>
      <c r="Q622" s="214"/>
      <c r="R622" s="214"/>
      <c r="S622" s="214"/>
      <c r="T622" s="214"/>
      <c r="U622" s="214"/>
      <c r="V622" s="214"/>
      <c r="W622" s="214"/>
      <c r="X622" s="214"/>
      <c r="Y622" s="214"/>
      <c r="Z622" s="214"/>
      <c r="AA622" s="214"/>
      <c r="AB622" s="214"/>
      <c r="AC622" s="214"/>
      <c r="AD622" s="214"/>
      <c r="AE622" s="214"/>
      <c r="AF622" s="214"/>
      <c r="AG622" s="214"/>
      <c r="AH622" s="214"/>
      <c r="AI622" s="214"/>
      <c r="AJ622" s="214"/>
      <c r="AK622" s="214"/>
      <c r="AL622" s="214"/>
      <c r="AM622" s="214"/>
      <c r="AN622" s="214"/>
      <c r="AO622" s="214"/>
      <c r="AP622" s="214"/>
      <c r="AQ622" s="214"/>
      <c r="AR622" s="214"/>
      <c r="AS622" s="214"/>
      <c r="AT622" s="214"/>
      <c r="AU622" s="214"/>
      <c r="AV622" s="214"/>
      <c r="AW622" s="214"/>
      <c r="AX622" s="214"/>
      <c r="AY622" s="214"/>
      <c r="AZ622" s="214"/>
      <c r="BA622" s="214"/>
      <c r="BB622" s="214"/>
      <c r="BC622" s="214"/>
      <c r="BD622" s="214"/>
      <c r="BE622" s="214"/>
      <c r="BF622" s="214"/>
      <c r="BG622" s="214"/>
      <c r="BH622" s="214"/>
      <c r="BI622" s="214"/>
      <c r="BJ622" s="214"/>
      <c r="BK622" s="214"/>
      <c r="BL622" s="214"/>
      <c r="BM622" s="214"/>
      <c r="BN622" s="214"/>
      <c r="BO622" s="214"/>
      <c r="BP622" s="214"/>
      <c r="BQ622" s="214"/>
      <c r="BR622" s="214"/>
      <c r="BS622" s="214"/>
      <c r="BT622" s="214"/>
      <c r="BU622" s="214"/>
      <c r="BV622" s="214"/>
      <c r="BW622" s="214"/>
      <c r="BX622" s="214"/>
      <c r="BY622" s="214"/>
      <c r="BZ622" s="214"/>
      <c r="CA622" s="214"/>
      <c r="CB622" s="214"/>
      <c r="CC622" s="214"/>
      <c r="CD622" s="214"/>
      <c r="CE622" s="214"/>
      <c r="CF622" s="214"/>
      <c r="CG622" s="214"/>
      <c r="CH622" s="214"/>
      <c r="CI622" s="214"/>
      <c r="CJ622" s="214"/>
      <c r="CK622" s="214"/>
      <c r="CL622" s="214"/>
      <c r="CM622" s="214"/>
      <c r="CN622" s="214"/>
      <c r="CO622" s="214"/>
      <c r="CP622" s="214"/>
      <c r="CQ622" s="214"/>
      <c r="CR622" s="214"/>
      <c r="CS622" s="214"/>
      <c r="CT622" s="214"/>
      <c r="CU622" s="214"/>
      <c r="CV622" s="214"/>
      <c r="CW622" s="214"/>
      <c r="CX622" s="214"/>
      <c r="CY622" s="214"/>
      <c r="CZ622" s="214"/>
      <c r="DA622" s="214"/>
      <c r="DB622" s="214"/>
      <c r="DC622" s="214"/>
      <c r="DD622" s="214"/>
      <c r="DE622" s="214"/>
      <c r="DF622" s="214"/>
      <c r="DG622" s="214"/>
      <c r="DH622" s="214"/>
      <c r="DI622" s="214"/>
      <c r="DJ622" s="214"/>
      <c r="DK622" s="214"/>
      <c r="DL622" s="214"/>
      <c r="DM622" s="214"/>
      <c r="DN622" s="214"/>
      <c r="DO622" s="214"/>
      <c r="DP622" s="214"/>
      <c r="DQ622" s="214"/>
      <c r="DR622" s="214"/>
      <c r="DS622" s="214"/>
      <c r="DT622" s="214"/>
      <c r="DU622" s="214"/>
      <c r="DV622" s="214"/>
      <c r="DW622" s="214"/>
      <c r="DX622" s="214"/>
      <c r="DY622" s="214"/>
      <c r="DZ622" s="214"/>
      <c r="EA622" s="214"/>
      <c r="EB622" s="214"/>
      <c r="EC622" s="214"/>
      <c r="ED622" s="214"/>
      <c r="EE622" s="214"/>
      <c r="EF622" s="214"/>
      <c r="EG622" s="214"/>
      <c r="EH622" s="214"/>
      <c r="EI622" s="214"/>
      <c r="EJ622" s="214"/>
      <c r="EK622" s="214"/>
      <c r="EL622" s="214"/>
      <c r="EM622" s="214"/>
      <c r="EN622" s="214"/>
      <c r="EO622" s="214"/>
      <c r="EP622" s="214"/>
      <c r="EQ622" s="214"/>
      <c r="ER622" s="214"/>
      <c r="ES622" s="214"/>
      <c r="ET622" s="214"/>
      <c r="EU622" s="214"/>
      <c r="EV622" s="214"/>
      <c r="EW622" s="214"/>
      <c r="EX622" s="214"/>
      <c r="EY622" s="214"/>
      <c r="EZ622" s="214"/>
      <c r="FA622" s="214"/>
      <c r="FB622" s="214"/>
      <c r="FC622" s="214"/>
      <c r="FD622" s="214"/>
      <c r="FE622" s="214"/>
      <c r="FF622" s="214"/>
      <c r="FG622" s="214"/>
      <c r="FH622" s="214"/>
      <c r="FI622" s="214"/>
      <c r="FJ622" s="214"/>
      <c r="FK622" s="214"/>
      <c r="FL622" s="214"/>
      <c r="FM622" s="214"/>
    </row>
    <row r="623" spans="9:169" x14ac:dyDescent="0.25">
      <c r="I623" s="214"/>
      <c r="J623" s="214"/>
      <c r="K623" s="214"/>
      <c r="L623" s="214"/>
      <c r="M623" s="214"/>
      <c r="N623" s="214"/>
      <c r="O623" s="214"/>
      <c r="P623" s="214"/>
      <c r="Q623" s="214"/>
      <c r="R623" s="214"/>
      <c r="S623" s="214"/>
      <c r="T623" s="214"/>
      <c r="U623" s="214"/>
      <c r="V623" s="214"/>
      <c r="W623" s="214"/>
      <c r="X623" s="214"/>
      <c r="Y623" s="214"/>
      <c r="Z623" s="214"/>
      <c r="AA623" s="214"/>
      <c r="AB623" s="214"/>
      <c r="AC623" s="214"/>
      <c r="AD623" s="214"/>
      <c r="AE623" s="214"/>
      <c r="AF623" s="214"/>
      <c r="AG623" s="214"/>
      <c r="AH623" s="214"/>
      <c r="AI623" s="214"/>
      <c r="AJ623" s="214"/>
      <c r="AK623" s="214"/>
      <c r="AL623" s="214"/>
      <c r="AM623" s="214"/>
      <c r="AN623" s="214"/>
      <c r="AO623" s="214"/>
      <c r="AP623" s="214"/>
      <c r="AQ623" s="214"/>
      <c r="AR623" s="214"/>
      <c r="AS623" s="214"/>
      <c r="AT623" s="214"/>
      <c r="AU623" s="214"/>
      <c r="AV623" s="214"/>
      <c r="AW623" s="214"/>
      <c r="AX623" s="214"/>
      <c r="AY623" s="214"/>
      <c r="AZ623" s="214"/>
      <c r="BA623" s="214"/>
      <c r="BB623" s="214"/>
      <c r="BC623" s="214"/>
      <c r="BD623" s="214"/>
      <c r="BE623" s="214"/>
      <c r="BF623" s="214"/>
      <c r="BG623" s="214"/>
      <c r="BH623" s="214"/>
      <c r="BI623" s="214"/>
      <c r="BJ623" s="214"/>
      <c r="BK623" s="214"/>
      <c r="BL623" s="214"/>
      <c r="BM623" s="214"/>
      <c r="BN623" s="214"/>
      <c r="BO623" s="214"/>
      <c r="BP623" s="214"/>
      <c r="BQ623" s="214"/>
      <c r="BR623" s="214"/>
      <c r="BS623" s="214"/>
      <c r="BT623" s="214"/>
      <c r="BU623" s="214"/>
      <c r="BV623" s="214"/>
      <c r="BW623" s="214"/>
      <c r="BX623" s="214"/>
      <c r="BY623" s="214"/>
      <c r="BZ623" s="214"/>
      <c r="CA623" s="214"/>
      <c r="CB623" s="214"/>
      <c r="CC623" s="214"/>
      <c r="CD623" s="214"/>
      <c r="CE623" s="214"/>
      <c r="CF623" s="214"/>
      <c r="CG623" s="214"/>
      <c r="CH623" s="214"/>
      <c r="CI623" s="214"/>
      <c r="CJ623" s="214"/>
      <c r="CK623" s="214"/>
      <c r="CL623" s="214"/>
      <c r="CM623" s="214"/>
      <c r="CN623" s="214"/>
      <c r="CO623" s="214"/>
      <c r="CP623" s="214"/>
      <c r="CQ623" s="214"/>
      <c r="CR623" s="214"/>
      <c r="CS623" s="214"/>
      <c r="CT623" s="214"/>
      <c r="CU623" s="214"/>
      <c r="CV623" s="214"/>
      <c r="CW623" s="214"/>
      <c r="CX623" s="214"/>
      <c r="CY623" s="214"/>
      <c r="CZ623" s="214"/>
      <c r="DA623" s="214"/>
      <c r="DB623" s="214"/>
      <c r="DC623" s="214"/>
      <c r="DD623" s="214"/>
      <c r="DE623" s="214"/>
      <c r="DF623" s="214"/>
      <c r="DG623" s="214"/>
      <c r="DH623" s="214"/>
      <c r="DI623" s="214"/>
      <c r="DJ623" s="214"/>
      <c r="DK623" s="214"/>
      <c r="DL623" s="214"/>
      <c r="DM623" s="214"/>
      <c r="DN623" s="214"/>
      <c r="DO623" s="214"/>
      <c r="DP623" s="214"/>
      <c r="DQ623" s="214"/>
      <c r="DR623" s="214"/>
      <c r="DS623" s="214"/>
      <c r="DT623" s="214"/>
      <c r="DU623" s="214"/>
      <c r="DV623" s="214"/>
      <c r="DW623" s="214"/>
      <c r="DX623" s="214"/>
      <c r="DY623" s="214"/>
      <c r="DZ623" s="214"/>
      <c r="EA623" s="214"/>
      <c r="EB623" s="214"/>
      <c r="EC623" s="214"/>
      <c r="ED623" s="214"/>
      <c r="EE623" s="214"/>
      <c r="EF623" s="214"/>
      <c r="EG623" s="214"/>
      <c r="EH623" s="214"/>
      <c r="EI623" s="214"/>
      <c r="EJ623" s="214"/>
      <c r="EK623" s="214"/>
      <c r="EL623" s="214"/>
      <c r="EM623" s="214"/>
      <c r="EN623" s="214"/>
      <c r="EO623" s="214"/>
      <c r="EP623" s="214"/>
      <c r="EQ623" s="214"/>
      <c r="ER623" s="214"/>
      <c r="ES623" s="214"/>
      <c r="ET623" s="214"/>
      <c r="EU623" s="214"/>
      <c r="EV623" s="214"/>
      <c r="EW623" s="214"/>
      <c r="EX623" s="214"/>
      <c r="EY623" s="214"/>
      <c r="EZ623" s="214"/>
      <c r="FA623" s="214"/>
      <c r="FB623" s="214"/>
      <c r="FC623" s="214"/>
      <c r="FD623" s="214"/>
      <c r="FE623" s="214"/>
      <c r="FF623" s="214"/>
      <c r="FG623" s="214"/>
      <c r="FH623" s="214"/>
      <c r="FI623" s="214"/>
      <c r="FJ623" s="214"/>
      <c r="FK623" s="214"/>
      <c r="FL623" s="214"/>
      <c r="FM623" s="214"/>
    </row>
    <row r="624" spans="9:169" x14ac:dyDescent="0.25">
      <c r="I624" s="214"/>
      <c r="J624" s="214"/>
      <c r="K624" s="214"/>
      <c r="L624" s="214"/>
      <c r="M624" s="214"/>
      <c r="N624" s="214"/>
      <c r="O624" s="214"/>
      <c r="P624" s="214"/>
      <c r="Q624" s="214"/>
      <c r="R624" s="214"/>
      <c r="S624" s="214"/>
      <c r="T624" s="214"/>
      <c r="U624" s="214"/>
      <c r="V624" s="214"/>
      <c r="W624" s="214"/>
      <c r="X624" s="214"/>
      <c r="Y624" s="214"/>
      <c r="Z624" s="214"/>
      <c r="AA624" s="214"/>
      <c r="AB624" s="214"/>
      <c r="AC624" s="214"/>
      <c r="AD624" s="214"/>
      <c r="AE624" s="214"/>
      <c r="AF624" s="214"/>
      <c r="AG624" s="214"/>
      <c r="AH624" s="214"/>
      <c r="AI624" s="214"/>
      <c r="AJ624" s="214"/>
      <c r="AK624" s="214"/>
      <c r="AL624" s="214"/>
      <c r="AM624" s="214"/>
      <c r="AN624" s="214"/>
      <c r="AO624" s="214"/>
      <c r="AP624" s="214"/>
      <c r="AQ624" s="214"/>
      <c r="AR624" s="214"/>
      <c r="AS624" s="214"/>
      <c r="AT624" s="214"/>
      <c r="AU624" s="214"/>
      <c r="AV624" s="214"/>
      <c r="AW624" s="214"/>
      <c r="AX624" s="214"/>
      <c r="AY624" s="214"/>
      <c r="AZ624" s="214"/>
      <c r="BA624" s="214"/>
      <c r="BB624" s="214"/>
      <c r="BC624" s="214"/>
      <c r="BD624" s="214"/>
      <c r="BE624" s="214"/>
      <c r="BF624" s="214"/>
      <c r="BG624" s="214"/>
      <c r="BH624" s="214"/>
      <c r="BI624" s="214"/>
      <c r="BJ624" s="214"/>
      <c r="BK624" s="214"/>
      <c r="BL624" s="214"/>
      <c r="BM624" s="214"/>
      <c r="BN624" s="214"/>
      <c r="BO624" s="214"/>
      <c r="BP624" s="214"/>
      <c r="BQ624" s="214"/>
      <c r="BR624" s="214"/>
      <c r="BS624" s="214"/>
      <c r="BT624" s="214"/>
      <c r="BU624" s="214"/>
      <c r="BV624" s="214"/>
      <c r="BW624" s="214"/>
      <c r="BX624" s="214"/>
      <c r="BY624" s="214"/>
      <c r="BZ624" s="214"/>
      <c r="CA624" s="214"/>
      <c r="CB624" s="214"/>
      <c r="CC624" s="214"/>
      <c r="CD624" s="214"/>
      <c r="CE624" s="214"/>
      <c r="CF624" s="214"/>
      <c r="CG624" s="214"/>
      <c r="CH624" s="214"/>
      <c r="CI624" s="214"/>
      <c r="CJ624" s="214"/>
      <c r="CK624" s="214"/>
      <c r="CL624" s="214"/>
      <c r="CM624" s="214"/>
      <c r="CN624" s="214"/>
      <c r="CO624" s="214"/>
      <c r="CP624" s="214"/>
      <c r="CQ624" s="214"/>
      <c r="CR624" s="214"/>
      <c r="CS624" s="214"/>
      <c r="CT624" s="214"/>
      <c r="CU624" s="214"/>
      <c r="CV624" s="214"/>
      <c r="CW624" s="214"/>
      <c r="CX624" s="214"/>
      <c r="CY624" s="214"/>
      <c r="CZ624" s="214"/>
      <c r="DA624" s="214"/>
      <c r="DB624" s="214"/>
      <c r="DC624" s="214"/>
      <c r="DD624" s="214"/>
      <c r="DE624" s="214"/>
      <c r="DF624" s="214"/>
      <c r="DG624" s="214"/>
      <c r="DH624" s="214"/>
      <c r="DI624" s="214"/>
      <c r="DJ624" s="214"/>
      <c r="DK624" s="214"/>
      <c r="DL624" s="214"/>
      <c r="DM624" s="214"/>
      <c r="DN624" s="214"/>
      <c r="DO624" s="214"/>
      <c r="DP624" s="214"/>
      <c r="DQ624" s="214"/>
      <c r="DR624" s="214"/>
      <c r="DS624" s="214"/>
      <c r="DT624" s="214"/>
      <c r="DU624" s="214"/>
      <c r="DV624" s="214"/>
      <c r="DW624" s="214"/>
      <c r="DX624" s="214"/>
      <c r="DY624" s="214"/>
      <c r="DZ624" s="214"/>
      <c r="EA624" s="214"/>
      <c r="EB624" s="214"/>
      <c r="EC624" s="214"/>
      <c r="ED624" s="214"/>
      <c r="EE624" s="214"/>
      <c r="EF624" s="214"/>
      <c r="EG624" s="214"/>
      <c r="EH624" s="214"/>
      <c r="EI624" s="214"/>
      <c r="EJ624" s="214"/>
      <c r="EK624" s="214"/>
      <c r="EL624" s="214"/>
      <c r="EM624" s="214"/>
      <c r="EN624" s="214"/>
      <c r="EO624" s="214"/>
      <c r="EP624" s="214"/>
      <c r="EQ624" s="214"/>
      <c r="ER624" s="214"/>
      <c r="ES624" s="214"/>
      <c r="ET624" s="214"/>
      <c r="EU624" s="214"/>
      <c r="EV624" s="214"/>
      <c r="EW624" s="214"/>
      <c r="EX624" s="214"/>
      <c r="EY624" s="214"/>
      <c r="EZ624" s="214"/>
      <c r="FA624" s="214"/>
      <c r="FB624" s="214"/>
      <c r="FC624" s="214"/>
      <c r="FD624" s="214"/>
      <c r="FE624" s="214"/>
      <c r="FF624" s="214"/>
      <c r="FG624" s="214"/>
      <c r="FH624" s="214"/>
      <c r="FI624" s="214"/>
      <c r="FJ624" s="214"/>
      <c r="FK624" s="214"/>
      <c r="FL624" s="214"/>
      <c r="FM624" s="214"/>
    </row>
    <row r="625" spans="9:169" x14ac:dyDescent="0.25">
      <c r="I625" s="214"/>
      <c r="J625" s="214"/>
      <c r="K625" s="214"/>
      <c r="L625" s="214"/>
      <c r="M625" s="214"/>
      <c r="N625" s="214"/>
      <c r="O625" s="214"/>
      <c r="P625" s="214"/>
      <c r="Q625" s="214"/>
      <c r="R625" s="214"/>
      <c r="S625" s="214"/>
      <c r="T625" s="214"/>
      <c r="U625" s="214"/>
      <c r="V625" s="214"/>
      <c r="W625" s="214"/>
      <c r="X625" s="214"/>
      <c r="Y625" s="214"/>
      <c r="Z625" s="214"/>
      <c r="AA625" s="214"/>
      <c r="AB625" s="214"/>
      <c r="AC625" s="214"/>
      <c r="AD625" s="214"/>
      <c r="AE625" s="214"/>
      <c r="AF625" s="214"/>
      <c r="AG625" s="214"/>
      <c r="AH625" s="214"/>
      <c r="AI625" s="214"/>
      <c r="AJ625" s="214"/>
      <c r="AK625" s="214"/>
      <c r="AL625" s="214"/>
      <c r="AM625" s="214"/>
      <c r="AN625" s="214"/>
      <c r="AO625" s="214"/>
      <c r="AP625" s="214"/>
      <c r="AQ625" s="214"/>
      <c r="AR625" s="214"/>
      <c r="AS625" s="214"/>
      <c r="AT625" s="214"/>
      <c r="AU625" s="214"/>
      <c r="AV625" s="214"/>
      <c r="AW625" s="214"/>
      <c r="AX625" s="214"/>
      <c r="AY625" s="214"/>
      <c r="AZ625" s="214"/>
      <c r="BA625" s="214"/>
      <c r="BB625" s="214"/>
      <c r="BC625" s="214"/>
      <c r="BD625" s="214"/>
      <c r="BE625" s="214"/>
      <c r="BF625" s="214"/>
      <c r="BG625" s="214"/>
      <c r="BH625" s="214"/>
      <c r="BI625" s="214"/>
      <c r="BJ625" s="214"/>
      <c r="BK625" s="214"/>
      <c r="BL625" s="214"/>
      <c r="BM625" s="214"/>
      <c r="BN625" s="214"/>
      <c r="BO625" s="214"/>
      <c r="BP625" s="214"/>
      <c r="BQ625" s="214"/>
      <c r="BR625" s="214"/>
      <c r="BS625" s="214"/>
      <c r="BT625" s="214"/>
      <c r="BU625" s="214"/>
      <c r="BV625" s="214"/>
      <c r="BW625" s="214"/>
      <c r="BX625" s="214"/>
      <c r="BY625" s="214"/>
      <c r="BZ625" s="214"/>
      <c r="CA625" s="214"/>
      <c r="CB625" s="214"/>
      <c r="CC625" s="214"/>
      <c r="CD625" s="214"/>
      <c r="CE625" s="214"/>
      <c r="CF625" s="214"/>
      <c r="CG625" s="214"/>
      <c r="CH625" s="214"/>
      <c r="CI625" s="214"/>
      <c r="CJ625" s="214"/>
      <c r="CK625" s="214"/>
      <c r="CL625" s="214"/>
      <c r="CM625" s="214"/>
      <c r="CN625" s="214"/>
      <c r="CO625" s="214"/>
      <c r="CP625" s="214"/>
      <c r="CQ625" s="214"/>
      <c r="CR625" s="214"/>
      <c r="CS625" s="214"/>
      <c r="CT625" s="214"/>
      <c r="CU625" s="214"/>
      <c r="CV625" s="214"/>
      <c r="CW625" s="214"/>
      <c r="CX625" s="214"/>
      <c r="CY625" s="214"/>
      <c r="CZ625" s="214"/>
      <c r="DA625" s="214"/>
      <c r="DB625" s="214"/>
      <c r="DC625" s="214"/>
      <c r="DD625" s="214"/>
      <c r="DE625" s="214"/>
      <c r="DF625" s="214"/>
      <c r="DG625" s="214"/>
      <c r="DH625" s="214"/>
      <c r="DI625" s="214"/>
      <c r="DJ625" s="214"/>
      <c r="DK625" s="214"/>
      <c r="DL625" s="214"/>
      <c r="DM625" s="214"/>
      <c r="DN625" s="214"/>
      <c r="DO625" s="214"/>
      <c r="DP625" s="214"/>
      <c r="DQ625" s="214"/>
      <c r="DR625" s="214"/>
      <c r="DS625" s="214"/>
      <c r="DT625" s="214"/>
      <c r="DU625" s="214"/>
      <c r="DV625" s="214"/>
      <c r="DW625" s="214"/>
      <c r="DX625" s="214"/>
      <c r="DY625" s="214"/>
      <c r="DZ625" s="214"/>
      <c r="EA625" s="214"/>
      <c r="EB625" s="214"/>
      <c r="EC625" s="214"/>
      <c r="ED625" s="214"/>
      <c r="EE625" s="214"/>
      <c r="EF625" s="214"/>
      <c r="EG625" s="214"/>
      <c r="EH625" s="214"/>
      <c r="EI625" s="214"/>
      <c r="EJ625" s="214"/>
      <c r="EK625" s="214"/>
      <c r="EL625" s="214"/>
      <c r="EM625" s="214"/>
      <c r="EN625" s="214"/>
      <c r="EO625" s="214"/>
      <c r="EP625" s="214"/>
      <c r="EQ625" s="214"/>
      <c r="ER625" s="214"/>
      <c r="ES625" s="214"/>
      <c r="ET625" s="214"/>
      <c r="EU625" s="214"/>
      <c r="EV625" s="214"/>
      <c r="EW625" s="214"/>
      <c r="EX625" s="214"/>
      <c r="EY625" s="214"/>
      <c r="EZ625" s="214"/>
      <c r="FA625" s="214"/>
      <c r="FB625" s="214"/>
      <c r="FC625" s="214"/>
      <c r="FD625" s="214"/>
      <c r="FE625" s="214"/>
      <c r="FF625" s="214"/>
      <c r="FG625" s="214"/>
      <c r="FH625" s="214"/>
      <c r="FI625" s="214"/>
      <c r="FJ625" s="214"/>
      <c r="FK625" s="214"/>
      <c r="FL625" s="214"/>
      <c r="FM625" s="214"/>
    </row>
    <row r="626" spans="9:169" x14ac:dyDescent="0.25">
      <c r="I626" s="214"/>
      <c r="J626" s="214"/>
      <c r="K626" s="214"/>
      <c r="L626" s="214"/>
      <c r="M626" s="214"/>
      <c r="N626" s="214"/>
      <c r="O626" s="214"/>
      <c r="P626" s="214"/>
      <c r="Q626" s="214"/>
      <c r="R626" s="214"/>
      <c r="S626" s="214"/>
      <c r="T626" s="214"/>
      <c r="U626" s="214"/>
      <c r="V626" s="214"/>
      <c r="W626" s="214"/>
      <c r="X626" s="214"/>
      <c r="Y626" s="214"/>
      <c r="Z626" s="214"/>
      <c r="AA626" s="214"/>
      <c r="AB626" s="214"/>
      <c r="AC626" s="214"/>
      <c r="AD626" s="214"/>
      <c r="AE626" s="214"/>
      <c r="AF626" s="214"/>
      <c r="AG626" s="214"/>
      <c r="AH626" s="214"/>
      <c r="AI626" s="214"/>
      <c r="AJ626" s="214"/>
      <c r="AK626" s="214"/>
      <c r="AL626" s="214"/>
      <c r="AM626" s="214"/>
      <c r="AN626" s="214"/>
      <c r="AO626" s="214"/>
      <c r="AP626" s="214"/>
      <c r="AQ626" s="214"/>
      <c r="AR626" s="214"/>
      <c r="AS626" s="214"/>
      <c r="AT626" s="214"/>
      <c r="AU626" s="214"/>
      <c r="AV626" s="214"/>
      <c r="AW626" s="214"/>
      <c r="AX626" s="214"/>
      <c r="AY626" s="214"/>
      <c r="AZ626" s="214"/>
      <c r="BA626" s="214"/>
      <c r="BB626" s="214"/>
      <c r="BC626" s="214"/>
      <c r="BD626" s="214"/>
      <c r="BE626" s="214"/>
      <c r="BF626" s="214"/>
      <c r="BG626" s="214"/>
      <c r="BH626" s="214"/>
      <c r="BI626" s="214"/>
      <c r="BJ626" s="214"/>
      <c r="BK626" s="214"/>
      <c r="BL626" s="214"/>
      <c r="BM626" s="214"/>
      <c r="BN626" s="214"/>
      <c r="BO626" s="214"/>
      <c r="BP626" s="214"/>
      <c r="BQ626" s="214"/>
      <c r="BR626" s="214"/>
      <c r="BS626" s="214"/>
      <c r="BT626" s="214"/>
      <c r="BU626" s="214"/>
      <c r="BV626" s="214"/>
      <c r="BW626" s="214"/>
      <c r="BX626" s="214"/>
      <c r="BY626" s="214"/>
      <c r="BZ626" s="214"/>
      <c r="CA626" s="214"/>
      <c r="CB626" s="214"/>
      <c r="CC626" s="214"/>
      <c r="CD626" s="214"/>
      <c r="CE626" s="214"/>
      <c r="CF626" s="214"/>
      <c r="CG626" s="214"/>
      <c r="CH626" s="214"/>
      <c r="CI626" s="214"/>
      <c r="CJ626" s="214"/>
      <c r="CK626" s="214"/>
      <c r="CL626" s="214"/>
      <c r="CM626" s="214"/>
      <c r="CN626" s="214"/>
      <c r="CO626" s="214"/>
      <c r="CP626" s="214"/>
      <c r="CQ626" s="214"/>
      <c r="CR626" s="214"/>
      <c r="CS626" s="214"/>
      <c r="CT626" s="214"/>
      <c r="CU626" s="214"/>
      <c r="CV626" s="214"/>
      <c r="CW626" s="214"/>
      <c r="CX626" s="214"/>
      <c r="CY626" s="214"/>
      <c r="CZ626" s="214"/>
      <c r="DA626" s="214"/>
      <c r="DB626" s="214"/>
      <c r="DC626" s="214"/>
      <c r="DD626" s="214"/>
      <c r="DE626" s="214"/>
      <c r="DF626" s="214"/>
      <c r="DG626" s="214"/>
      <c r="DH626" s="214"/>
      <c r="DI626" s="214"/>
      <c r="DJ626" s="214"/>
      <c r="DK626" s="214"/>
      <c r="DL626" s="214"/>
      <c r="DM626" s="214"/>
      <c r="DN626" s="214"/>
      <c r="DO626" s="214"/>
      <c r="DP626" s="214"/>
      <c r="DQ626" s="214"/>
      <c r="DR626" s="214"/>
      <c r="DS626" s="214"/>
      <c r="DT626" s="214"/>
      <c r="DU626" s="214"/>
      <c r="DV626" s="214"/>
      <c r="DW626" s="214"/>
      <c r="DX626" s="214"/>
      <c r="DY626" s="214"/>
      <c r="DZ626" s="214"/>
      <c r="EA626" s="214"/>
      <c r="EB626" s="214"/>
      <c r="EC626" s="214"/>
      <c r="ED626" s="214"/>
      <c r="EE626" s="214"/>
      <c r="EF626" s="214"/>
      <c r="EG626" s="214"/>
      <c r="EH626" s="214"/>
      <c r="EI626" s="214"/>
      <c r="EJ626" s="214"/>
      <c r="EK626" s="214"/>
      <c r="EL626" s="214"/>
      <c r="EM626" s="214"/>
      <c r="EN626" s="214"/>
      <c r="EO626" s="214"/>
      <c r="EP626" s="214"/>
      <c r="EQ626" s="214"/>
      <c r="ER626" s="214"/>
      <c r="ES626" s="214"/>
      <c r="ET626" s="214"/>
      <c r="EU626" s="214"/>
      <c r="EV626" s="214"/>
      <c r="EW626" s="214"/>
      <c r="EX626" s="214"/>
      <c r="EY626" s="214"/>
      <c r="EZ626" s="214"/>
      <c r="FA626" s="214"/>
      <c r="FB626" s="214"/>
      <c r="FC626" s="214"/>
      <c r="FD626" s="214"/>
      <c r="FE626" s="214"/>
      <c r="FF626" s="214"/>
      <c r="FG626" s="214"/>
      <c r="FH626" s="214"/>
      <c r="FI626" s="214"/>
      <c r="FJ626" s="214"/>
      <c r="FK626" s="214"/>
      <c r="FL626" s="214"/>
      <c r="FM626" s="214"/>
    </row>
    <row r="627" spans="9:169" x14ac:dyDescent="0.25">
      <c r="I627" s="214"/>
      <c r="J627" s="214"/>
      <c r="K627" s="214"/>
      <c r="L627" s="214"/>
      <c r="M627" s="214"/>
      <c r="N627" s="214"/>
      <c r="O627" s="214"/>
      <c r="P627" s="214"/>
      <c r="Q627" s="214"/>
      <c r="R627" s="214"/>
      <c r="S627" s="214"/>
      <c r="T627" s="214"/>
      <c r="U627" s="214"/>
      <c r="V627" s="214"/>
      <c r="W627" s="214"/>
      <c r="X627" s="214"/>
      <c r="Y627" s="214"/>
      <c r="Z627" s="214"/>
      <c r="AA627" s="214"/>
      <c r="AB627" s="214"/>
      <c r="AC627" s="214"/>
      <c r="AD627" s="214"/>
      <c r="AE627" s="214"/>
      <c r="AF627" s="214"/>
      <c r="AG627" s="214"/>
      <c r="AH627" s="214"/>
      <c r="AI627" s="214"/>
      <c r="AJ627" s="214"/>
      <c r="AK627" s="214"/>
      <c r="AL627" s="214"/>
      <c r="AM627" s="214"/>
      <c r="AN627" s="214"/>
      <c r="AO627" s="214"/>
      <c r="AP627" s="214"/>
      <c r="AQ627" s="214"/>
      <c r="AR627" s="214"/>
      <c r="AS627" s="214"/>
      <c r="AT627" s="214"/>
      <c r="AU627" s="214"/>
      <c r="AV627" s="214"/>
      <c r="AW627" s="214"/>
      <c r="AX627" s="214"/>
      <c r="AY627" s="214"/>
      <c r="AZ627" s="214"/>
      <c r="BA627" s="214"/>
      <c r="BB627" s="214"/>
      <c r="BC627" s="214"/>
      <c r="BD627" s="214"/>
      <c r="BE627" s="214"/>
      <c r="BF627" s="214"/>
      <c r="BG627" s="214"/>
      <c r="BH627" s="214"/>
      <c r="BI627" s="214"/>
      <c r="BJ627" s="214"/>
      <c r="BK627" s="214"/>
      <c r="BL627" s="214"/>
      <c r="BM627" s="214"/>
      <c r="BN627" s="214"/>
      <c r="BO627" s="214"/>
      <c r="BP627" s="214"/>
      <c r="BQ627" s="214"/>
      <c r="BR627" s="214"/>
      <c r="BS627" s="214"/>
      <c r="BT627" s="214"/>
      <c r="BU627" s="214"/>
      <c r="BV627" s="214"/>
      <c r="BW627" s="214"/>
      <c r="BX627" s="214"/>
      <c r="BY627" s="214"/>
      <c r="BZ627" s="214"/>
      <c r="CA627" s="214"/>
      <c r="CB627" s="214"/>
      <c r="CC627" s="214"/>
      <c r="CD627" s="214"/>
      <c r="CE627" s="214"/>
      <c r="CF627" s="214"/>
      <c r="CG627" s="214"/>
      <c r="CH627" s="214"/>
      <c r="CI627" s="214"/>
      <c r="CJ627" s="214"/>
      <c r="CK627" s="214"/>
      <c r="CL627" s="214"/>
      <c r="CM627" s="214"/>
      <c r="CN627" s="214"/>
      <c r="CO627" s="214"/>
      <c r="CP627" s="214"/>
      <c r="CQ627" s="214"/>
      <c r="CR627" s="214"/>
      <c r="CS627" s="214"/>
      <c r="CT627" s="214"/>
      <c r="CU627" s="214"/>
      <c r="CV627" s="214"/>
      <c r="CW627" s="214"/>
      <c r="CX627" s="214"/>
      <c r="CY627" s="214"/>
      <c r="CZ627" s="214"/>
      <c r="DA627" s="214"/>
      <c r="DB627" s="214"/>
      <c r="DC627" s="214"/>
      <c r="DD627" s="214"/>
      <c r="DE627" s="214"/>
      <c r="DF627" s="214"/>
      <c r="DG627" s="214"/>
      <c r="DH627" s="214"/>
      <c r="DI627" s="214"/>
      <c r="DJ627" s="214"/>
      <c r="DK627" s="214"/>
      <c r="DL627" s="214"/>
      <c r="DM627" s="214"/>
      <c r="DN627" s="214"/>
      <c r="DO627" s="214"/>
      <c r="DP627" s="214"/>
      <c r="DQ627" s="214"/>
      <c r="DR627" s="214"/>
      <c r="DS627" s="214"/>
      <c r="DT627" s="214"/>
      <c r="DU627" s="214"/>
      <c r="DV627" s="214"/>
      <c r="DW627" s="214"/>
      <c r="DX627" s="214"/>
      <c r="DY627" s="214"/>
      <c r="DZ627" s="214"/>
      <c r="EA627" s="214"/>
      <c r="EB627" s="214"/>
      <c r="EC627" s="214"/>
      <c r="ED627" s="214"/>
      <c r="EE627" s="214"/>
      <c r="EF627" s="214"/>
      <c r="EG627" s="214"/>
      <c r="EH627" s="214"/>
      <c r="EI627" s="214"/>
      <c r="EJ627" s="214"/>
      <c r="EK627" s="214"/>
      <c r="EL627" s="214"/>
      <c r="EM627" s="214"/>
      <c r="EN627" s="214"/>
      <c r="EO627" s="214"/>
      <c r="EP627" s="214"/>
      <c r="EQ627" s="214"/>
      <c r="ER627" s="214"/>
      <c r="ES627" s="214"/>
      <c r="ET627" s="214"/>
      <c r="EU627" s="214"/>
      <c r="EV627" s="214"/>
      <c r="EW627" s="214"/>
      <c r="EX627" s="214"/>
      <c r="EY627" s="214"/>
      <c r="EZ627" s="214"/>
      <c r="FA627" s="214"/>
      <c r="FB627" s="214"/>
      <c r="FC627" s="214"/>
      <c r="FD627" s="214"/>
      <c r="FE627" s="214"/>
      <c r="FF627" s="214"/>
      <c r="FG627" s="214"/>
      <c r="FH627" s="214"/>
      <c r="FI627" s="214"/>
      <c r="FJ627" s="214"/>
      <c r="FK627" s="214"/>
      <c r="FL627" s="214"/>
      <c r="FM627" s="214"/>
    </row>
    <row r="628" spans="9:169" x14ac:dyDescent="0.25">
      <c r="I628" s="214"/>
      <c r="J628" s="214"/>
      <c r="K628" s="214"/>
      <c r="L628" s="214"/>
      <c r="M628" s="214"/>
      <c r="N628" s="214"/>
      <c r="O628" s="214"/>
      <c r="P628" s="214"/>
      <c r="Q628" s="214"/>
      <c r="R628" s="214"/>
      <c r="S628" s="214"/>
      <c r="T628" s="214"/>
      <c r="U628" s="214"/>
      <c r="V628" s="214"/>
      <c r="W628" s="214"/>
      <c r="X628" s="214"/>
      <c r="Y628" s="214"/>
      <c r="Z628" s="214"/>
      <c r="AA628" s="214"/>
      <c r="AB628" s="214"/>
      <c r="AC628" s="214"/>
      <c r="AD628" s="214"/>
      <c r="AE628" s="214"/>
      <c r="AF628" s="214"/>
      <c r="AG628" s="214"/>
      <c r="AH628" s="214"/>
      <c r="AI628" s="214"/>
      <c r="AJ628" s="214"/>
      <c r="AK628" s="214"/>
      <c r="AL628" s="214"/>
      <c r="AM628" s="214"/>
      <c r="AN628" s="214"/>
      <c r="AO628" s="214"/>
      <c r="AP628" s="214"/>
      <c r="AQ628" s="214"/>
      <c r="AR628" s="214"/>
      <c r="AS628" s="214"/>
      <c r="AT628" s="214"/>
      <c r="AU628" s="214"/>
      <c r="AV628" s="214"/>
      <c r="AW628" s="214"/>
      <c r="AX628" s="214"/>
      <c r="AY628" s="214"/>
      <c r="AZ628" s="214"/>
      <c r="BA628" s="214"/>
      <c r="BB628" s="214"/>
      <c r="BC628" s="214"/>
      <c r="BD628" s="214"/>
      <c r="BE628" s="214"/>
      <c r="BF628" s="214"/>
      <c r="BG628" s="214"/>
      <c r="BH628" s="214"/>
      <c r="BI628" s="214"/>
      <c r="BJ628" s="214"/>
      <c r="BK628" s="214"/>
      <c r="BL628" s="214"/>
      <c r="BM628" s="214"/>
      <c r="BN628" s="214"/>
      <c r="BO628" s="214"/>
      <c r="BP628" s="214"/>
      <c r="BQ628" s="214"/>
      <c r="BR628" s="214"/>
      <c r="BS628" s="214"/>
      <c r="BT628" s="214"/>
      <c r="BU628" s="214"/>
      <c r="BV628" s="214"/>
      <c r="BW628" s="214"/>
      <c r="BX628" s="214"/>
      <c r="BY628" s="214"/>
      <c r="BZ628" s="214"/>
      <c r="CA628" s="214"/>
      <c r="CB628" s="214"/>
      <c r="CC628" s="214"/>
      <c r="CD628" s="214"/>
      <c r="CE628" s="214"/>
      <c r="CF628" s="214"/>
      <c r="CG628" s="214"/>
      <c r="CH628" s="214"/>
      <c r="CI628" s="214"/>
      <c r="CJ628" s="214"/>
      <c r="CK628" s="214"/>
      <c r="CL628" s="214"/>
      <c r="CM628" s="214"/>
      <c r="CN628" s="214"/>
      <c r="CO628" s="214"/>
      <c r="CP628" s="214"/>
      <c r="CQ628" s="214"/>
      <c r="CR628" s="214"/>
      <c r="CS628" s="214"/>
      <c r="CT628" s="214"/>
      <c r="CU628" s="214"/>
      <c r="CV628" s="214"/>
      <c r="CW628" s="214"/>
      <c r="CX628" s="214"/>
      <c r="CY628" s="214"/>
      <c r="CZ628" s="214"/>
      <c r="DA628" s="214"/>
      <c r="DB628" s="214"/>
      <c r="DC628" s="214"/>
      <c r="DD628" s="214"/>
      <c r="DE628" s="214"/>
      <c r="DF628" s="214"/>
      <c r="DG628" s="214"/>
      <c r="DH628" s="214"/>
      <c r="DI628" s="214"/>
      <c r="DJ628" s="214"/>
      <c r="DK628" s="214"/>
      <c r="DL628" s="214"/>
      <c r="DM628" s="214"/>
      <c r="DN628" s="214"/>
      <c r="DO628" s="214"/>
      <c r="DP628" s="214"/>
      <c r="DQ628" s="214"/>
      <c r="DR628" s="214"/>
      <c r="DS628" s="214"/>
      <c r="DT628" s="214"/>
      <c r="DU628" s="214"/>
      <c r="DV628" s="214"/>
      <c r="DW628" s="214"/>
      <c r="DX628" s="214"/>
      <c r="DY628" s="214"/>
      <c r="DZ628" s="214"/>
      <c r="EA628" s="214"/>
      <c r="EB628" s="214"/>
      <c r="EC628" s="214"/>
      <c r="ED628" s="214"/>
      <c r="EE628" s="214"/>
      <c r="EF628" s="214"/>
      <c r="EG628" s="214"/>
      <c r="EH628" s="214"/>
      <c r="EI628" s="214"/>
      <c r="EJ628" s="214"/>
      <c r="EK628" s="214"/>
      <c r="EL628" s="214"/>
      <c r="EM628" s="214"/>
      <c r="EN628" s="214"/>
      <c r="EO628" s="214"/>
      <c r="EP628" s="214"/>
      <c r="EQ628" s="214"/>
      <c r="ER628" s="214"/>
      <c r="ES628" s="214"/>
      <c r="ET628" s="214"/>
      <c r="EU628" s="214"/>
      <c r="EV628" s="214"/>
      <c r="EW628" s="214"/>
      <c r="EX628" s="214"/>
      <c r="EY628" s="214"/>
      <c r="EZ628" s="214"/>
      <c r="FA628" s="214"/>
      <c r="FB628" s="214"/>
      <c r="FC628" s="214"/>
      <c r="FD628" s="214"/>
      <c r="FE628" s="214"/>
      <c r="FF628" s="214"/>
      <c r="FG628" s="214"/>
      <c r="FH628" s="214"/>
      <c r="FI628" s="214"/>
      <c r="FJ628" s="214"/>
      <c r="FK628" s="214"/>
      <c r="FL628" s="214"/>
      <c r="FM628" s="214"/>
    </row>
    <row r="629" spans="9:169" x14ac:dyDescent="0.25">
      <c r="I629" s="214"/>
      <c r="J629" s="214"/>
      <c r="K629" s="214"/>
      <c r="L629" s="214"/>
      <c r="M629" s="214"/>
      <c r="N629" s="214"/>
      <c r="O629" s="214"/>
      <c r="P629" s="214"/>
      <c r="Q629" s="214"/>
      <c r="R629" s="214"/>
      <c r="S629" s="214"/>
      <c r="T629" s="214"/>
      <c r="U629" s="214"/>
      <c r="V629" s="214"/>
      <c r="W629" s="214"/>
      <c r="X629" s="214"/>
      <c r="Y629" s="214"/>
      <c r="Z629" s="214"/>
      <c r="AA629" s="214"/>
      <c r="AB629" s="214"/>
      <c r="AC629" s="214"/>
      <c r="AD629" s="214"/>
      <c r="AE629" s="214"/>
      <c r="AF629" s="214"/>
      <c r="AG629" s="214"/>
      <c r="AH629" s="214"/>
      <c r="AI629" s="214"/>
      <c r="AJ629" s="214"/>
      <c r="AK629" s="214"/>
      <c r="AL629" s="214"/>
      <c r="AM629" s="214"/>
      <c r="AN629" s="214"/>
      <c r="AO629" s="214"/>
      <c r="AP629" s="214"/>
      <c r="AQ629" s="214"/>
      <c r="AR629" s="214"/>
      <c r="AS629" s="214"/>
      <c r="AT629" s="214"/>
      <c r="AU629" s="214"/>
      <c r="AV629" s="214"/>
      <c r="AW629" s="214"/>
      <c r="AX629" s="214"/>
      <c r="AY629" s="214"/>
      <c r="AZ629" s="214"/>
      <c r="BA629" s="214"/>
      <c r="BB629" s="214"/>
      <c r="BC629" s="214"/>
      <c r="BD629" s="214"/>
      <c r="BE629" s="214"/>
      <c r="BF629" s="214"/>
      <c r="BG629" s="214"/>
      <c r="BH629" s="214"/>
      <c r="BI629" s="214"/>
      <c r="BJ629" s="214"/>
      <c r="BK629" s="214"/>
      <c r="BL629" s="214"/>
      <c r="BM629" s="214"/>
      <c r="BN629" s="214"/>
      <c r="BO629" s="214"/>
      <c r="BP629" s="214"/>
      <c r="BQ629" s="214"/>
      <c r="BR629" s="214"/>
      <c r="BS629" s="214"/>
      <c r="BT629" s="214"/>
      <c r="BU629" s="214"/>
      <c r="BV629" s="214"/>
      <c r="BW629" s="214"/>
      <c r="BX629" s="214"/>
      <c r="BY629" s="214"/>
      <c r="BZ629" s="214"/>
      <c r="CA629" s="214"/>
      <c r="CB629" s="214"/>
      <c r="CC629" s="214"/>
      <c r="CD629" s="214"/>
      <c r="CE629" s="214"/>
      <c r="CF629" s="214"/>
      <c r="CG629" s="214"/>
      <c r="CH629" s="214"/>
      <c r="CI629" s="214"/>
      <c r="CJ629" s="214"/>
      <c r="CK629" s="214"/>
      <c r="CL629" s="214"/>
      <c r="CM629" s="214"/>
      <c r="CN629" s="214"/>
      <c r="CO629" s="214"/>
      <c r="CP629" s="214"/>
      <c r="CQ629" s="214"/>
      <c r="CR629" s="214"/>
      <c r="CS629" s="214"/>
      <c r="CT629" s="214"/>
      <c r="CU629" s="214"/>
      <c r="CV629" s="214"/>
      <c r="CW629" s="214"/>
      <c r="CX629" s="214"/>
      <c r="CY629" s="214"/>
      <c r="CZ629" s="214"/>
      <c r="DA629" s="214"/>
      <c r="DB629" s="214"/>
      <c r="DC629" s="214"/>
      <c r="DD629" s="214"/>
      <c r="DE629" s="214"/>
      <c r="DF629" s="214"/>
      <c r="DG629" s="214"/>
      <c r="DH629" s="214"/>
      <c r="DI629" s="214"/>
      <c r="DJ629" s="214"/>
      <c r="DK629" s="214"/>
      <c r="DL629" s="214"/>
      <c r="DM629" s="214"/>
      <c r="DN629" s="214"/>
      <c r="DO629" s="214"/>
      <c r="DP629" s="214"/>
      <c r="DQ629" s="214"/>
      <c r="DR629" s="214"/>
      <c r="DS629" s="214"/>
      <c r="DT629" s="214"/>
      <c r="DU629" s="214"/>
      <c r="DV629" s="214"/>
      <c r="DW629" s="214"/>
      <c r="DX629" s="214"/>
      <c r="DY629" s="214"/>
      <c r="DZ629" s="214"/>
      <c r="EA629" s="214"/>
      <c r="EB629" s="214"/>
      <c r="EC629" s="214"/>
      <c r="ED629" s="214"/>
      <c r="EE629" s="214"/>
      <c r="EF629" s="214"/>
      <c r="EG629" s="214"/>
      <c r="EH629" s="214"/>
      <c r="EI629" s="214"/>
      <c r="EJ629" s="214"/>
      <c r="EK629" s="214"/>
      <c r="EL629" s="214"/>
      <c r="EM629" s="214"/>
      <c r="EN629" s="214"/>
      <c r="EO629" s="214"/>
      <c r="EP629" s="214"/>
      <c r="EQ629" s="214"/>
      <c r="ER629" s="214"/>
      <c r="ES629" s="214"/>
      <c r="ET629" s="214"/>
      <c r="EU629" s="214"/>
      <c r="EV629" s="214"/>
      <c r="EW629" s="214"/>
      <c r="EX629" s="214"/>
      <c r="EY629" s="214"/>
      <c r="EZ629" s="214"/>
      <c r="FA629" s="214"/>
      <c r="FB629" s="214"/>
      <c r="FC629" s="214"/>
      <c r="FD629" s="214"/>
      <c r="FE629" s="214"/>
      <c r="FF629" s="214"/>
      <c r="FG629" s="214"/>
      <c r="FH629" s="214"/>
      <c r="FI629" s="214"/>
      <c r="FJ629" s="214"/>
      <c r="FK629" s="214"/>
      <c r="FL629" s="214"/>
      <c r="FM629" s="214"/>
    </row>
    <row r="630" spans="9:169" x14ac:dyDescent="0.25">
      <c r="I630" s="214"/>
      <c r="J630" s="214"/>
      <c r="K630" s="214"/>
      <c r="L630" s="214"/>
      <c r="M630" s="214"/>
      <c r="N630" s="214"/>
      <c r="O630" s="214"/>
      <c r="P630" s="214"/>
      <c r="Q630" s="214"/>
      <c r="R630" s="214"/>
      <c r="S630" s="214"/>
      <c r="T630" s="214"/>
      <c r="U630" s="214"/>
      <c r="V630" s="214"/>
      <c r="W630" s="214"/>
      <c r="X630" s="214"/>
      <c r="Y630" s="214"/>
      <c r="Z630" s="214"/>
      <c r="AA630" s="214"/>
      <c r="AB630" s="214"/>
      <c r="AC630" s="214"/>
      <c r="AD630" s="214"/>
      <c r="AE630" s="214"/>
      <c r="AF630" s="214"/>
      <c r="AG630" s="214"/>
      <c r="AH630" s="214"/>
      <c r="AI630" s="214"/>
      <c r="AJ630" s="214"/>
      <c r="AK630" s="214"/>
      <c r="AL630" s="214"/>
      <c r="AM630" s="214"/>
      <c r="AN630" s="214"/>
      <c r="AO630" s="214"/>
      <c r="AP630" s="214"/>
      <c r="AQ630" s="214"/>
      <c r="AR630" s="214"/>
      <c r="AS630" s="214"/>
      <c r="AT630" s="214"/>
      <c r="AU630" s="214"/>
      <c r="AV630" s="214"/>
      <c r="AW630" s="214"/>
      <c r="AX630" s="214"/>
      <c r="AY630" s="214"/>
      <c r="AZ630" s="214"/>
      <c r="BA630" s="214"/>
      <c r="BB630" s="214"/>
      <c r="BC630" s="214"/>
      <c r="BD630" s="214"/>
      <c r="BE630" s="214"/>
      <c r="BF630" s="214"/>
      <c r="BG630" s="214"/>
      <c r="BH630" s="214"/>
      <c r="BI630" s="214"/>
      <c r="BJ630" s="214"/>
      <c r="BK630" s="214"/>
      <c r="BL630" s="214"/>
      <c r="BM630" s="214"/>
      <c r="BN630" s="214"/>
      <c r="BO630" s="214"/>
      <c r="BP630" s="214"/>
      <c r="BQ630" s="214"/>
      <c r="BR630" s="214"/>
      <c r="BS630" s="214"/>
      <c r="BT630" s="214"/>
      <c r="BU630" s="214"/>
      <c r="BV630" s="214"/>
      <c r="BW630" s="214"/>
      <c r="BX630" s="214"/>
      <c r="BY630" s="214"/>
      <c r="BZ630" s="214"/>
      <c r="CA630" s="214"/>
      <c r="CB630" s="214"/>
      <c r="CC630" s="214"/>
      <c r="CD630" s="214"/>
      <c r="CE630" s="214"/>
      <c r="CF630" s="214"/>
      <c r="CG630" s="214"/>
      <c r="CH630" s="214"/>
      <c r="CI630" s="214"/>
      <c r="CJ630" s="214"/>
      <c r="CK630" s="214"/>
      <c r="CL630" s="214"/>
      <c r="CM630" s="214"/>
      <c r="CN630" s="214"/>
      <c r="CO630" s="214"/>
      <c r="CP630" s="214"/>
      <c r="CQ630" s="214"/>
      <c r="CR630" s="214"/>
      <c r="CS630" s="214"/>
      <c r="CT630" s="214"/>
      <c r="CU630" s="214"/>
      <c r="CV630" s="214"/>
      <c r="CW630" s="214"/>
      <c r="CX630" s="214"/>
      <c r="CY630" s="214"/>
      <c r="CZ630" s="214"/>
      <c r="DA630" s="214"/>
      <c r="DB630" s="214"/>
      <c r="DC630" s="214"/>
      <c r="DD630" s="214"/>
      <c r="DE630" s="214"/>
      <c r="DF630" s="214"/>
      <c r="DG630" s="214"/>
      <c r="DH630" s="214"/>
      <c r="DI630" s="214"/>
      <c r="DJ630" s="214"/>
      <c r="DK630" s="214"/>
      <c r="DL630" s="214"/>
      <c r="DM630" s="214"/>
      <c r="DN630" s="214"/>
      <c r="DO630" s="214"/>
      <c r="DP630" s="214"/>
      <c r="DQ630" s="214"/>
      <c r="DR630" s="214"/>
      <c r="DS630" s="214"/>
      <c r="DT630" s="214"/>
      <c r="DU630" s="214"/>
      <c r="DV630" s="214"/>
      <c r="DW630" s="214"/>
      <c r="DX630" s="214"/>
      <c r="DY630" s="214"/>
      <c r="DZ630" s="214"/>
      <c r="EA630" s="214"/>
      <c r="EB630" s="214"/>
      <c r="EC630" s="214"/>
      <c r="ED630" s="214"/>
      <c r="EE630" s="214"/>
      <c r="EF630" s="214"/>
      <c r="EG630" s="214"/>
      <c r="EH630" s="214"/>
      <c r="EI630" s="214"/>
      <c r="EJ630" s="214"/>
      <c r="EK630" s="214"/>
      <c r="EL630" s="214"/>
      <c r="EM630" s="214"/>
      <c r="EN630" s="214"/>
      <c r="EO630" s="214"/>
      <c r="EP630" s="214"/>
      <c r="EQ630" s="214"/>
      <c r="ER630" s="214"/>
      <c r="ES630" s="214"/>
      <c r="ET630" s="214"/>
      <c r="EU630" s="214"/>
      <c r="EV630" s="214"/>
      <c r="EW630" s="214"/>
      <c r="EX630" s="214"/>
      <c r="EY630" s="214"/>
      <c r="EZ630" s="214"/>
      <c r="FA630" s="214"/>
      <c r="FB630" s="214"/>
      <c r="FC630" s="214"/>
      <c r="FD630" s="214"/>
      <c r="FE630" s="214"/>
      <c r="FF630" s="214"/>
      <c r="FG630" s="214"/>
      <c r="FH630" s="214"/>
      <c r="FI630" s="214"/>
      <c r="FJ630" s="214"/>
      <c r="FK630" s="214"/>
      <c r="FL630" s="214"/>
      <c r="FM630" s="214"/>
    </row>
    <row r="631" spans="9:169" x14ac:dyDescent="0.25">
      <c r="I631" s="214"/>
      <c r="J631" s="214"/>
      <c r="K631" s="214"/>
      <c r="L631" s="214"/>
      <c r="M631" s="214"/>
      <c r="N631" s="214"/>
      <c r="O631" s="214"/>
      <c r="P631" s="214"/>
      <c r="Q631" s="214"/>
      <c r="R631" s="214"/>
      <c r="S631" s="214"/>
      <c r="T631" s="214"/>
      <c r="U631" s="214"/>
      <c r="V631" s="214"/>
      <c r="W631" s="214"/>
      <c r="X631" s="214"/>
      <c r="Y631" s="214"/>
      <c r="Z631" s="214"/>
      <c r="AA631" s="214"/>
      <c r="AB631" s="214"/>
      <c r="AC631" s="214"/>
      <c r="AD631" s="214"/>
      <c r="AE631" s="214"/>
      <c r="AF631" s="214"/>
      <c r="AG631" s="214"/>
      <c r="AH631" s="214"/>
      <c r="AI631" s="214"/>
      <c r="AJ631" s="214"/>
      <c r="AK631" s="214"/>
      <c r="AL631" s="214"/>
      <c r="AM631" s="214"/>
      <c r="AN631" s="214"/>
      <c r="AO631" s="214"/>
      <c r="AP631" s="214"/>
      <c r="AQ631" s="214"/>
      <c r="AR631" s="214"/>
      <c r="AS631" s="214"/>
      <c r="AT631" s="214"/>
      <c r="AU631" s="214"/>
      <c r="AV631" s="214"/>
      <c r="AW631" s="214"/>
      <c r="AX631" s="214"/>
      <c r="AY631" s="214"/>
      <c r="AZ631" s="214"/>
      <c r="BA631" s="214"/>
      <c r="BB631" s="214"/>
      <c r="BC631" s="214"/>
      <c r="BD631" s="214"/>
      <c r="BE631" s="214"/>
      <c r="BF631" s="214"/>
      <c r="BG631" s="214"/>
      <c r="BH631" s="214"/>
      <c r="BI631" s="214"/>
      <c r="BJ631" s="214"/>
      <c r="BK631" s="214"/>
      <c r="BL631" s="214"/>
      <c r="BM631" s="214"/>
      <c r="BN631" s="214"/>
      <c r="BO631" s="214"/>
      <c r="BP631" s="214"/>
      <c r="BQ631" s="214"/>
      <c r="BR631" s="214"/>
      <c r="BS631" s="214"/>
      <c r="BT631" s="214"/>
      <c r="BU631" s="214"/>
      <c r="BV631" s="214"/>
      <c r="BW631" s="214"/>
      <c r="BX631" s="214"/>
      <c r="BY631" s="214"/>
      <c r="BZ631" s="214"/>
      <c r="CA631" s="214"/>
      <c r="CB631" s="214"/>
      <c r="CC631" s="214"/>
      <c r="CD631" s="214"/>
      <c r="CE631" s="214"/>
      <c r="CF631" s="214"/>
      <c r="CG631" s="214"/>
      <c r="CH631" s="214"/>
      <c r="CI631" s="214"/>
      <c r="CJ631" s="214"/>
      <c r="CK631" s="214"/>
      <c r="CL631" s="214"/>
      <c r="CM631" s="214"/>
      <c r="CN631" s="214"/>
      <c r="CO631" s="214"/>
      <c r="CP631" s="214"/>
      <c r="CQ631" s="214"/>
      <c r="CR631" s="214"/>
      <c r="CS631" s="214"/>
      <c r="CT631" s="214"/>
      <c r="CU631" s="214"/>
      <c r="CV631" s="214"/>
      <c r="CW631" s="214"/>
      <c r="CX631" s="214"/>
      <c r="CY631" s="214"/>
      <c r="CZ631" s="214"/>
      <c r="DA631" s="214"/>
      <c r="DB631" s="214"/>
      <c r="DC631" s="214"/>
      <c r="DD631" s="214"/>
      <c r="DE631" s="214"/>
      <c r="DF631" s="214"/>
      <c r="DG631" s="214"/>
      <c r="DH631" s="214"/>
      <c r="DI631" s="214"/>
      <c r="DJ631" s="214"/>
      <c r="DK631" s="214"/>
      <c r="DL631" s="214"/>
      <c r="DM631" s="214"/>
      <c r="DN631" s="214"/>
      <c r="DO631" s="214"/>
      <c r="DP631" s="214"/>
      <c r="DQ631" s="214"/>
      <c r="DR631" s="214"/>
      <c r="DS631" s="214"/>
      <c r="DT631" s="214"/>
      <c r="DU631" s="214"/>
      <c r="DV631" s="214"/>
      <c r="DW631" s="214"/>
      <c r="DX631" s="214"/>
      <c r="DY631" s="214"/>
      <c r="DZ631" s="214"/>
      <c r="EA631" s="214"/>
      <c r="EB631" s="214"/>
      <c r="EC631" s="214"/>
      <c r="ED631" s="214"/>
      <c r="EE631" s="214"/>
      <c r="EF631" s="214"/>
      <c r="EG631" s="214"/>
      <c r="EH631" s="214"/>
      <c r="EI631" s="214"/>
      <c r="EJ631" s="214"/>
      <c r="EK631" s="214"/>
      <c r="EL631" s="214"/>
      <c r="EM631" s="214"/>
      <c r="EN631" s="214"/>
      <c r="EO631" s="214"/>
      <c r="EP631" s="214"/>
      <c r="EQ631" s="214"/>
      <c r="ER631" s="214"/>
      <c r="ES631" s="214"/>
      <c r="ET631" s="214"/>
      <c r="EU631" s="214"/>
      <c r="EV631" s="214"/>
      <c r="EW631" s="214"/>
      <c r="EX631" s="214"/>
      <c r="EY631" s="214"/>
      <c r="EZ631" s="214"/>
      <c r="FA631" s="214"/>
      <c r="FB631" s="214"/>
      <c r="FC631" s="214"/>
      <c r="FD631" s="214"/>
      <c r="FE631" s="214"/>
      <c r="FF631" s="214"/>
      <c r="FG631" s="214"/>
      <c r="FH631" s="214"/>
      <c r="FI631" s="214"/>
      <c r="FJ631" s="214"/>
      <c r="FK631" s="214"/>
      <c r="FL631" s="214"/>
      <c r="FM631" s="214"/>
    </row>
    <row r="632" spans="9:169" x14ac:dyDescent="0.25">
      <c r="I632" s="214"/>
      <c r="J632" s="214"/>
      <c r="K632" s="214"/>
      <c r="L632" s="214"/>
      <c r="M632" s="214"/>
      <c r="N632" s="214"/>
      <c r="O632" s="214"/>
      <c r="P632" s="214"/>
      <c r="Q632" s="214"/>
      <c r="R632" s="214"/>
      <c r="S632" s="214"/>
      <c r="T632" s="214"/>
      <c r="U632" s="214"/>
      <c r="V632" s="214"/>
      <c r="W632" s="214"/>
      <c r="X632" s="214"/>
      <c r="Y632" s="214"/>
      <c r="Z632" s="214"/>
      <c r="AA632" s="214"/>
      <c r="AB632" s="214"/>
      <c r="AC632" s="214"/>
      <c r="AD632" s="214"/>
      <c r="AE632" s="214"/>
      <c r="AF632" s="214"/>
      <c r="AG632" s="214"/>
      <c r="AH632" s="214"/>
      <c r="AI632" s="214"/>
      <c r="AJ632" s="214"/>
      <c r="AK632" s="214"/>
      <c r="AL632" s="214"/>
      <c r="AM632" s="214"/>
      <c r="AN632" s="214"/>
      <c r="AO632" s="214"/>
      <c r="AP632" s="214"/>
      <c r="AQ632" s="214"/>
      <c r="AR632" s="214"/>
      <c r="AS632" s="214"/>
      <c r="AT632" s="214"/>
      <c r="AU632" s="214"/>
      <c r="AV632" s="214"/>
      <c r="AW632" s="214"/>
      <c r="AX632" s="214"/>
      <c r="AY632" s="214"/>
      <c r="AZ632" s="214"/>
      <c r="BA632" s="214"/>
      <c r="BB632" s="214"/>
      <c r="BC632" s="214"/>
      <c r="BD632" s="214"/>
      <c r="BE632" s="214"/>
      <c r="BF632" s="214"/>
      <c r="BG632" s="214"/>
      <c r="BH632" s="214"/>
      <c r="BI632" s="214"/>
      <c r="BJ632" s="214"/>
      <c r="BK632" s="214"/>
      <c r="BL632" s="214"/>
      <c r="BM632" s="214"/>
      <c r="BN632" s="214"/>
      <c r="BO632" s="214"/>
      <c r="BP632" s="214"/>
      <c r="BQ632" s="214"/>
      <c r="BR632" s="214"/>
      <c r="BS632" s="214"/>
      <c r="BT632" s="214"/>
      <c r="BU632" s="214"/>
      <c r="BV632" s="214"/>
      <c r="BW632" s="214"/>
      <c r="BX632" s="214"/>
      <c r="BY632" s="214"/>
      <c r="BZ632" s="214"/>
      <c r="CA632" s="214"/>
      <c r="CB632" s="214"/>
      <c r="CC632" s="214"/>
      <c r="CD632" s="214"/>
      <c r="CE632" s="214"/>
      <c r="CF632" s="214"/>
      <c r="CG632" s="214"/>
      <c r="CH632" s="214"/>
      <c r="CI632" s="214"/>
      <c r="CJ632" s="214"/>
      <c r="CK632" s="214"/>
      <c r="CL632" s="214"/>
      <c r="CM632" s="214"/>
      <c r="CN632" s="214"/>
      <c r="CO632" s="214"/>
      <c r="CP632" s="214"/>
      <c r="CQ632" s="214"/>
      <c r="CR632" s="214"/>
      <c r="CS632" s="214"/>
      <c r="CT632" s="214"/>
      <c r="CU632" s="214"/>
      <c r="CV632" s="214"/>
      <c r="CW632" s="214"/>
      <c r="CX632" s="214"/>
      <c r="CY632" s="214"/>
      <c r="CZ632" s="214"/>
      <c r="DA632" s="214"/>
      <c r="DB632" s="214"/>
      <c r="DC632" s="214"/>
      <c r="DD632" s="214"/>
      <c r="DE632" s="214"/>
      <c r="DF632" s="214"/>
      <c r="DG632" s="214"/>
      <c r="DH632" s="214"/>
      <c r="DI632" s="214"/>
      <c r="DJ632" s="214"/>
      <c r="DK632" s="214"/>
      <c r="DL632" s="214"/>
      <c r="DM632" s="214"/>
      <c r="DN632" s="214"/>
      <c r="DO632" s="214"/>
      <c r="DP632" s="214"/>
      <c r="DQ632" s="214"/>
      <c r="DR632" s="214"/>
      <c r="DS632" s="214"/>
      <c r="DT632" s="214"/>
      <c r="DU632" s="214"/>
      <c r="DV632" s="214"/>
      <c r="DW632" s="214"/>
      <c r="DX632" s="214"/>
      <c r="DY632" s="214"/>
      <c r="DZ632" s="214"/>
      <c r="EA632" s="214"/>
      <c r="EB632" s="214"/>
      <c r="EC632" s="214"/>
      <c r="ED632" s="214"/>
      <c r="EE632" s="214"/>
      <c r="EF632" s="214"/>
      <c r="EG632" s="214"/>
      <c r="EH632" s="214"/>
      <c r="EI632" s="214"/>
      <c r="EJ632" s="214"/>
      <c r="EK632" s="214"/>
      <c r="EL632" s="214"/>
      <c r="EM632" s="214"/>
      <c r="EN632" s="214"/>
      <c r="EO632" s="214"/>
      <c r="EP632" s="214"/>
      <c r="EQ632" s="214"/>
      <c r="ER632" s="214"/>
      <c r="ES632" s="214"/>
      <c r="ET632" s="214"/>
      <c r="EU632" s="214"/>
      <c r="EV632" s="214"/>
      <c r="EW632" s="214"/>
      <c r="EX632" s="214"/>
      <c r="EY632" s="214"/>
      <c r="EZ632" s="214"/>
      <c r="FA632" s="214"/>
      <c r="FB632" s="214"/>
      <c r="FC632" s="214"/>
      <c r="FD632" s="214"/>
      <c r="FE632" s="214"/>
      <c r="FF632" s="214"/>
      <c r="FG632" s="214"/>
      <c r="FH632" s="214"/>
      <c r="FI632" s="214"/>
      <c r="FJ632" s="214"/>
      <c r="FK632" s="214"/>
      <c r="FL632" s="214"/>
      <c r="FM632" s="214"/>
    </row>
    <row r="633" spans="9:169" x14ac:dyDescent="0.25">
      <c r="I633" s="214"/>
      <c r="J633" s="214"/>
      <c r="K633" s="214"/>
      <c r="L633" s="214"/>
      <c r="M633" s="214"/>
      <c r="N633" s="214"/>
      <c r="O633" s="214"/>
      <c r="P633" s="214"/>
      <c r="Q633" s="214"/>
      <c r="R633" s="214"/>
      <c r="S633" s="214"/>
      <c r="T633" s="214"/>
      <c r="U633" s="214"/>
      <c r="V633" s="214"/>
      <c r="W633" s="214"/>
      <c r="X633" s="214"/>
      <c r="Y633" s="214"/>
      <c r="Z633" s="214"/>
      <c r="AA633" s="214"/>
      <c r="AB633" s="214"/>
      <c r="AC633" s="214"/>
      <c r="AD633" s="214"/>
      <c r="AE633" s="214"/>
      <c r="AF633" s="214"/>
      <c r="AG633" s="214"/>
      <c r="AH633" s="214"/>
      <c r="AI633" s="214"/>
      <c r="AJ633" s="214"/>
      <c r="AK633" s="214"/>
      <c r="AL633" s="214"/>
      <c r="AM633" s="214"/>
      <c r="AN633" s="214"/>
      <c r="AO633" s="214"/>
      <c r="AP633" s="214"/>
      <c r="AQ633" s="214"/>
      <c r="AR633" s="214"/>
      <c r="AS633" s="214"/>
      <c r="AT633" s="214"/>
      <c r="AU633" s="214"/>
      <c r="AV633" s="214"/>
      <c r="AW633" s="214"/>
      <c r="AX633" s="214"/>
      <c r="AY633" s="214"/>
      <c r="AZ633" s="214"/>
      <c r="BA633" s="214"/>
      <c r="BB633" s="214"/>
      <c r="BC633" s="214"/>
      <c r="BD633" s="214"/>
      <c r="BE633" s="214"/>
      <c r="BF633" s="214"/>
      <c r="BG633" s="214"/>
      <c r="BH633" s="214"/>
      <c r="BI633" s="214"/>
      <c r="BJ633" s="214"/>
      <c r="BK633" s="214"/>
      <c r="BL633" s="214"/>
      <c r="BM633" s="214"/>
      <c r="BN633" s="214"/>
      <c r="BO633" s="214"/>
      <c r="BP633" s="214"/>
      <c r="BQ633" s="214"/>
      <c r="BR633" s="214"/>
      <c r="BS633" s="214"/>
      <c r="BT633" s="214"/>
      <c r="BU633" s="214"/>
      <c r="BV633" s="214"/>
      <c r="BW633" s="214"/>
      <c r="BX633" s="214"/>
      <c r="BY633" s="214"/>
      <c r="BZ633" s="214"/>
      <c r="CA633" s="214"/>
      <c r="CB633" s="214"/>
      <c r="CC633" s="214"/>
      <c r="CD633" s="214"/>
      <c r="CE633" s="214"/>
      <c r="CF633" s="214"/>
      <c r="CG633" s="214"/>
      <c r="CH633" s="214"/>
      <c r="CI633" s="214"/>
      <c r="CJ633" s="214"/>
      <c r="CK633" s="214"/>
      <c r="CL633" s="214"/>
      <c r="CM633" s="214"/>
      <c r="CN633" s="214"/>
      <c r="CO633" s="214"/>
      <c r="CP633" s="214"/>
      <c r="CQ633" s="214"/>
      <c r="CR633" s="214"/>
      <c r="CS633" s="214"/>
      <c r="CT633" s="214"/>
      <c r="CU633" s="214"/>
      <c r="CV633" s="214"/>
      <c r="CW633" s="214"/>
      <c r="CX633" s="214"/>
      <c r="CY633" s="214"/>
      <c r="CZ633" s="214"/>
      <c r="DA633" s="214"/>
      <c r="DB633" s="214"/>
      <c r="DC633" s="214"/>
      <c r="DD633" s="214"/>
      <c r="DE633" s="214"/>
      <c r="DF633" s="214"/>
      <c r="DG633" s="214"/>
      <c r="DH633" s="214"/>
      <c r="DI633" s="214"/>
      <c r="DJ633" s="214"/>
      <c r="DK633" s="214"/>
      <c r="DL633" s="214"/>
      <c r="DM633" s="214"/>
      <c r="DN633" s="214"/>
      <c r="DO633" s="214"/>
      <c r="DP633" s="214"/>
      <c r="DQ633" s="214"/>
      <c r="DR633" s="214"/>
      <c r="DS633" s="214"/>
      <c r="DT633" s="214"/>
      <c r="DU633" s="214"/>
      <c r="DV633" s="214"/>
      <c r="DW633" s="214"/>
      <c r="DX633" s="214"/>
      <c r="DY633" s="214"/>
      <c r="DZ633" s="214"/>
      <c r="EA633" s="214"/>
      <c r="EB633" s="214"/>
      <c r="EC633" s="214"/>
      <c r="ED633" s="214"/>
      <c r="EE633" s="214"/>
      <c r="EF633" s="214"/>
      <c r="EG633" s="214"/>
      <c r="EH633" s="214"/>
      <c r="EI633" s="214"/>
      <c r="EJ633" s="214"/>
      <c r="EK633" s="214"/>
      <c r="EL633" s="214"/>
      <c r="EM633" s="214"/>
      <c r="EN633" s="214"/>
      <c r="EO633" s="214"/>
      <c r="EP633" s="214"/>
      <c r="EQ633" s="214"/>
      <c r="ER633" s="214"/>
      <c r="ES633" s="214"/>
      <c r="ET633" s="214"/>
      <c r="EU633" s="214"/>
      <c r="EV633" s="214"/>
      <c r="EW633" s="214"/>
      <c r="EX633" s="214"/>
      <c r="EY633" s="214"/>
      <c r="EZ633" s="214"/>
      <c r="FA633" s="214"/>
      <c r="FB633" s="214"/>
      <c r="FC633" s="214"/>
      <c r="FD633" s="214"/>
      <c r="FE633" s="214"/>
      <c r="FF633" s="214"/>
      <c r="FG633" s="214"/>
      <c r="FH633" s="214"/>
      <c r="FI633" s="214"/>
      <c r="FJ633" s="214"/>
      <c r="FK633" s="214"/>
      <c r="FL633" s="214"/>
      <c r="FM633" s="214"/>
    </row>
    <row r="634" spans="9:169" x14ac:dyDescent="0.25">
      <c r="I634" s="214"/>
      <c r="J634" s="214"/>
      <c r="K634" s="214"/>
      <c r="L634" s="214"/>
      <c r="M634" s="214"/>
      <c r="N634" s="214"/>
      <c r="O634" s="214"/>
      <c r="P634" s="214"/>
      <c r="Q634" s="214"/>
      <c r="R634" s="214"/>
      <c r="S634" s="214"/>
      <c r="T634" s="214"/>
      <c r="U634" s="214"/>
      <c r="V634" s="214"/>
      <c r="W634" s="214"/>
      <c r="X634" s="214"/>
      <c r="Y634" s="214"/>
      <c r="Z634" s="214"/>
      <c r="AA634" s="214"/>
      <c r="AB634" s="214"/>
      <c r="AC634" s="214"/>
      <c r="AD634" s="214"/>
      <c r="AE634" s="214"/>
      <c r="AF634" s="214"/>
      <c r="AG634" s="214"/>
      <c r="AH634" s="214"/>
      <c r="AI634" s="214"/>
      <c r="AJ634" s="214"/>
      <c r="AK634" s="214"/>
      <c r="AL634" s="214"/>
      <c r="AM634" s="214"/>
      <c r="AN634" s="214"/>
      <c r="AO634" s="214"/>
      <c r="AP634" s="214"/>
      <c r="AQ634" s="214"/>
      <c r="AR634" s="214"/>
      <c r="AS634" s="214"/>
      <c r="AT634" s="214"/>
      <c r="AU634" s="214"/>
      <c r="AV634" s="214"/>
      <c r="AW634" s="214"/>
      <c r="AX634" s="214"/>
      <c r="AY634" s="214"/>
      <c r="AZ634" s="214"/>
      <c r="BA634" s="214"/>
      <c r="BB634" s="214"/>
      <c r="BC634" s="214"/>
      <c r="BD634" s="214"/>
      <c r="BE634" s="214"/>
      <c r="BF634" s="214"/>
      <c r="BG634" s="214"/>
      <c r="BH634" s="214"/>
      <c r="BI634" s="214"/>
      <c r="BJ634" s="214"/>
      <c r="BK634" s="214"/>
      <c r="BL634" s="214"/>
      <c r="BM634" s="214"/>
      <c r="BN634" s="214"/>
      <c r="BO634" s="214"/>
      <c r="BP634" s="214"/>
      <c r="BQ634" s="214"/>
      <c r="BR634" s="214"/>
      <c r="BS634" s="214"/>
      <c r="BT634" s="214"/>
      <c r="BU634" s="214"/>
      <c r="BV634" s="214"/>
      <c r="BW634" s="214"/>
      <c r="BX634" s="214"/>
      <c r="BY634" s="214"/>
      <c r="BZ634" s="214"/>
      <c r="CA634" s="214"/>
      <c r="CB634" s="214"/>
      <c r="CC634" s="214"/>
      <c r="CD634" s="214"/>
      <c r="CE634" s="214"/>
      <c r="CF634" s="214"/>
      <c r="CG634" s="214"/>
      <c r="CH634" s="214"/>
      <c r="CI634" s="214"/>
      <c r="CJ634" s="214"/>
      <c r="CK634" s="214"/>
      <c r="CL634" s="214"/>
      <c r="CM634" s="214"/>
      <c r="CN634" s="214"/>
      <c r="CO634" s="214"/>
      <c r="CP634" s="214"/>
      <c r="CQ634" s="214"/>
      <c r="CR634" s="214"/>
      <c r="CS634" s="214"/>
      <c r="CT634" s="214"/>
      <c r="CU634" s="214"/>
      <c r="CV634" s="214"/>
      <c r="CW634" s="214"/>
      <c r="CX634" s="214"/>
      <c r="CY634" s="214"/>
      <c r="CZ634" s="214"/>
      <c r="DA634" s="214"/>
      <c r="DB634" s="214"/>
      <c r="DC634" s="214"/>
      <c r="DD634" s="214"/>
      <c r="DE634" s="214"/>
      <c r="DF634" s="214"/>
      <c r="DG634" s="214"/>
      <c r="DH634" s="214"/>
      <c r="DI634" s="214"/>
      <c r="DJ634" s="214"/>
      <c r="DK634" s="214"/>
      <c r="DL634" s="214"/>
      <c r="DM634" s="214"/>
      <c r="DN634" s="214"/>
      <c r="DO634" s="214"/>
      <c r="DP634" s="214"/>
      <c r="DQ634" s="214"/>
      <c r="DR634" s="214"/>
      <c r="DS634" s="214"/>
      <c r="DT634" s="214"/>
      <c r="DU634" s="214"/>
      <c r="DV634" s="214"/>
      <c r="DW634" s="214"/>
      <c r="DX634" s="214"/>
      <c r="DY634" s="214"/>
      <c r="DZ634" s="214"/>
      <c r="EA634" s="214"/>
      <c r="EB634" s="214"/>
      <c r="EC634" s="214"/>
      <c r="ED634" s="214"/>
      <c r="EE634" s="214"/>
      <c r="EF634" s="214"/>
      <c r="EG634" s="214"/>
      <c r="EH634" s="214"/>
      <c r="EI634" s="214"/>
      <c r="EJ634" s="214"/>
      <c r="EK634" s="214"/>
      <c r="EL634" s="214"/>
      <c r="EM634" s="214"/>
      <c r="EN634" s="214"/>
      <c r="EO634" s="214"/>
      <c r="EP634" s="214"/>
      <c r="EQ634" s="214"/>
      <c r="ER634" s="214"/>
      <c r="ES634" s="214"/>
      <c r="ET634" s="214"/>
      <c r="EU634" s="214"/>
      <c r="EV634" s="214"/>
      <c r="EW634" s="214"/>
      <c r="EX634" s="214"/>
      <c r="EY634" s="214"/>
      <c r="EZ634" s="214"/>
      <c r="FA634" s="214"/>
      <c r="FB634" s="214"/>
      <c r="FC634" s="214"/>
      <c r="FD634" s="214"/>
      <c r="FE634" s="214"/>
      <c r="FF634" s="214"/>
      <c r="FG634" s="214"/>
      <c r="FH634" s="214"/>
      <c r="FI634" s="214"/>
      <c r="FJ634" s="214"/>
      <c r="FK634" s="214"/>
      <c r="FL634" s="214"/>
      <c r="FM634" s="214"/>
    </row>
    <row r="635" spans="9:169" x14ac:dyDescent="0.25">
      <c r="I635" s="214"/>
      <c r="J635" s="214"/>
      <c r="K635" s="214"/>
      <c r="L635" s="214"/>
      <c r="M635" s="214"/>
      <c r="N635" s="214"/>
      <c r="O635" s="214"/>
      <c r="P635" s="214"/>
      <c r="Q635" s="214"/>
      <c r="R635" s="214"/>
      <c r="S635" s="214"/>
      <c r="T635" s="214"/>
      <c r="U635" s="214"/>
      <c r="V635" s="214"/>
      <c r="W635" s="214"/>
      <c r="X635" s="214"/>
      <c r="Y635" s="214"/>
      <c r="Z635" s="214"/>
      <c r="AA635" s="214"/>
      <c r="AB635" s="214"/>
      <c r="AC635" s="214"/>
      <c r="AD635" s="214"/>
      <c r="AE635" s="214"/>
      <c r="AF635" s="214"/>
      <c r="AG635" s="214"/>
      <c r="AH635" s="214"/>
      <c r="AI635" s="214"/>
      <c r="AJ635" s="214"/>
      <c r="AK635" s="214"/>
      <c r="AL635" s="214"/>
      <c r="AM635" s="214"/>
      <c r="AN635" s="214"/>
      <c r="AO635" s="214"/>
      <c r="AP635" s="214"/>
      <c r="AQ635" s="214"/>
      <c r="AR635" s="214"/>
      <c r="AS635" s="214"/>
      <c r="AT635" s="214"/>
      <c r="AU635" s="214"/>
      <c r="AV635" s="214"/>
      <c r="AW635" s="214"/>
      <c r="AX635" s="214"/>
      <c r="AY635" s="214"/>
      <c r="AZ635" s="214"/>
      <c r="BA635" s="214"/>
      <c r="BB635" s="214"/>
      <c r="BC635" s="214"/>
      <c r="BD635" s="214"/>
      <c r="BE635" s="214"/>
      <c r="BF635" s="214"/>
      <c r="BG635" s="214"/>
      <c r="BH635" s="214"/>
      <c r="BI635" s="214"/>
      <c r="BJ635" s="214"/>
      <c r="BK635" s="214"/>
      <c r="BL635" s="214"/>
      <c r="BM635" s="214"/>
      <c r="BN635" s="214"/>
      <c r="BO635" s="214"/>
      <c r="BP635" s="214"/>
      <c r="BQ635" s="214"/>
      <c r="BR635" s="214"/>
      <c r="BS635" s="214"/>
      <c r="BT635" s="214"/>
      <c r="BU635" s="214"/>
      <c r="BV635" s="214"/>
      <c r="BW635" s="214"/>
      <c r="BX635" s="214"/>
      <c r="BY635" s="214"/>
      <c r="BZ635" s="214"/>
      <c r="CA635" s="214"/>
      <c r="CB635" s="214"/>
      <c r="CC635" s="214"/>
      <c r="CD635" s="214"/>
      <c r="CE635" s="214"/>
      <c r="CF635" s="214"/>
      <c r="CG635" s="214"/>
      <c r="CH635" s="214"/>
      <c r="CI635" s="214"/>
      <c r="CJ635" s="214"/>
      <c r="CK635" s="214"/>
      <c r="CL635" s="214"/>
      <c r="CM635" s="214"/>
      <c r="CN635" s="214"/>
      <c r="CO635" s="214"/>
      <c r="CP635" s="214"/>
      <c r="CQ635" s="214"/>
      <c r="CR635" s="214"/>
      <c r="CS635" s="214"/>
      <c r="CT635" s="214"/>
      <c r="CU635" s="214"/>
      <c r="CV635" s="214"/>
      <c r="CW635" s="214"/>
      <c r="CX635" s="214"/>
      <c r="CY635" s="214"/>
      <c r="CZ635" s="214"/>
      <c r="DA635" s="214"/>
      <c r="DB635" s="214"/>
      <c r="DC635" s="214"/>
      <c r="DD635" s="214"/>
      <c r="DE635" s="214"/>
      <c r="DF635" s="214"/>
      <c r="DG635" s="214"/>
      <c r="DH635" s="214"/>
      <c r="DI635" s="214"/>
      <c r="DJ635" s="214"/>
      <c r="DK635" s="214"/>
      <c r="DL635" s="214"/>
      <c r="DM635" s="214"/>
      <c r="DN635" s="214"/>
      <c r="DO635" s="214"/>
      <c r="DP635" s="214"/>
      <c r="DQ635" s="214"/>
      <c r="DR635" s="214"/>
      <c r="DS635" s="214"/>
      <c r="DT635" s="214"/>
      <c r="DU635" s="214"/>
      <c r="DV635" s="214"/>
      <c r="DW635" s="214"/>
      <c r="DX635" s="214"/>
      <c r="DY635" s="214"/>
      <c r="DZ635" s="214"/>
      <c r="EA635" s="214"/>
      <c r="EB635" s="214"/>
      <c r="EC635" s="214"/>
      <c r="ED635" s="214"/>
      <c r="EE635" s="214"/>
      <c r="EF635" s="214"/>
      <c r="EG635" s="214"/>
      <c r="EH635" s="214"/>
      <c r="EI635" s="214"/>
      <c r="EJ635" s="214"/>
      <c r="EK635" s="214"/>
      <c r="EL635" s="214"/>
      <c r="EM635" s="214"/>
      <c r="EN635" s="214"/>
      <c r="EO635" s="214"/>
      <c r="EP635" s="214"/>
      <c r="EQ635" s="214"/>
      <c r="ER635" s="214"/>
      <c r="ES635" s="214"/>
      <c r="ET635" s="214"/>
      <c r="EU635" s="214"/>
      <c r="EV635" s="214"/>
      <c r="EW635" s="214"/>
      <c r="EX635" s="214"/>
      <c r="EY635" s="214"/>
      <c r="EZ635" s="214"/>
      <c r="FA635" s="214"/>
      <c r="FB635" s="214"/>
      <c r="FC635" s="214"/>
      <c r="FD635" s="214"/>
      <c r="FE635" s="214"/>
      <c r="FF635" s="214"/>
      <c r="FG635" s="214"/>
      <c r="FH635" s="214"/>
      <c r="FI635" s="214"/>
      <c r="FJ635" s="214"/>
      <c r="FK635" s="214"/>
      <c r="FL635" s="214"/>
      <c r="FM635" s="214"/>
    </row>
    <row r="636" spans="9:169" x14ac:dyDescent="0.25">
      <c r="I636" s="214"/>
      <c r="J636" s="214"/>
      <c r="K636" s="214"/>
      <c r="L636" s="214"/>
      <c r="M636" s="214"/>
      <c r="N636" s="214"/>
      <c r="O636" s="214"/>
      <c r="P636" s="214"/>
      <c r="Q636" s="214"/>
      <c r="R636" s="214"/>
      <c r="S636" s="214"/>
      <c r="T636" s="214"/>
      <c r="U636" s="214"/>
      <c r="V636" s="214"/>
      <c r="W636" s="214"/>
      <c r="X636" s="214"/>
      <c r="Y636" s="214"/>
      <c r="Z636" s="214"/>
      <c r="AA636" s="214"/>
      <c r="AB636" s="214"/>
      <c r="AC636" s="214"/>
      <c r="AD636" s="214"/>
      <c r="AE636" s="214"/>
      <c r="AF636" s="214"/>
      <c r="AG636" s="214"/>
      <c r="AH636" s="214"/>
      <c r="AI636" s="214"/>
      <c r="AJ636" s="214"/>
      <c r="AK636" s="214"/>
      <c r="AL636" s="214"/>
      <c r="AM636" s="214"/>
      <c r="AN636" s="214"/>
      <c r="AO636" s="214"/>
      <c r="AP636" s="214"/>
      <c r="AQ636" s="214"/>
      <c r="AR636" s="214"/>
      <c r="AS636" s="214"/>
      <c r="AT636" s="214"/>
      <c r="AU636" s="214"/>
      <c r="AV636" s="214"/>
      <c r="AW636" s="214"/>
      <c r="AX636" s="214"/>
      <c r="AY636" s="214"/>
      <c r="AZ636" s="214"/>
      <c r="BA636" s="214"/>
      <c r="BB636" s="214"/>
      <c r="BC636" s="214"/>
      <c r="BD636" s="214"/>
      <c r="BE636" s="214"/>
      <c r="BF636" s="214"/>
      <c r="BG636" s="214"/>
      <c r="BH636" s="214"/>
      <c r="BI636" s="214"/>
      <c r="BJ636" s="214"/>
      <c r="BK636" s="214"/>
      <c r="BL636" s="214"/>
      <c r="BM636" s="214"/>
      <c r="BN636" s="214"/>
      <c r="BO636" s="214"/>
      <c r="BP636" s="214"/>
      <c r="BQ636" s="214"/>
      <c r="BR636" s="214"/>
      <c r="BS636" s="214"/>
      <c r="BT636" s="214"/>
      <c r="BU636" s="214"/>
      <c r="BV636" s="214"/>
      <c r="BW636" s="214"/>
      <c r="BX636" s="214"/>
      <c r="BY636" s="214"/>
      <c r="BZ636" s="214"/>
      <c r="CA636" s="214"/>
      <c r="CB636" s="214"/>
      <c r="CC636" s="214"/>
      <c r="CD636" s="214"/>
      <c r="CE636" s="214"/>
      <c r="CF636" s="214"/>
      <c r="CG636" s="214"/>
      <c r="CH636" s="214"/>
      <c r="CI636" s="214"/>
      <c r="CJ636" s="214"/>
      <c r="CK636" s="214"/>
      <c r="CL636" s="214"/>
      <c r="CM636" s="214"/>
      <c r="CN636" s="214"/>
      <c r="CO636" s="214"/>
      <c r="CP636" s="214"/>
      <c r="CQ636" s="214"/>
      <c r="CR636" s="214"/>
      <c r="CS636" s="214"/>
      <c r="CT636" s="214"/>
      <c r="CU636" s="214"/>
      <c r="CV636" s="214"/>
      <c r="CW636" s="214"/>
      <c r="CX636" s="214"/>
      <c r="CY636" s="214"/>
      <c r="CZ636" s="214"/>
      <c r="DA636" s="214"/>
      <c r="DB636" s="214"/>
      <c r="DC636" s="214"/>
      <c r="DD636" s="214"/>
      <c r="DE636" s="214"/>
      <c r="DF636" s="214"/>
      <c r="DG636" s="214"/>
      <c r="DH636" s="214"/>
      <c r="DI636" s="214"/>
      <c r="DJ636" s="214"/>
      <c r="DK636" s="214"/>
      <c r="DL636" s="214"/>
      <c r="DM636" s="214"/>
      <c r="DN636" s="214"/>
      <c r="DO636" s="214"/>
      <c r="DP636" s="214"/>
      <c r="DQ636" s="214"/>
      <c r="DR636" s="214"/>
      <c r="DS636" s="214"/>
      <c r="DT636" s="214"/>
      <c r="DU636" s="214"/>
      <c r="DV636" s="214"/>
      <c r="DW636" s="214"/>
      <c r="DX636" s="214"/>
      <c r="DY636" s="214"/>
      <c r="DZ636" s="214"/>
      <c r="EA636" s="214"/>
      <c r="EB636" s="214"/>
      <c r="EC636" s="214"/>
      <c r="ED636" s="214"/>
      <c r="EE636" s="214"/>
      <c r="EF636" s="214"/>
      <c r="EG636" s="214"/>
      <c r="EH636" s="214"/>
      <c r="EI636" s="214"/>
      <c r="EJ636" s="214"/>
      <c r="EK636" s="214"/>
      <c r="EL636" s="214"/>
      <c r="EM636" s="214"/>
      <c r="EN636" s="214"/>
      <c r="EO636" s="214"/>
      <c r="EP636" s="214"/>
      <c r="EQ636" s="214"/>
      <c r="ER636" s="214"/>
      <c r="ES636" s="214"/>
      <c r="ET636" s="214"/>
      <c r="EU636" s="214"/>
      <c r="EV636" s="214"/>
      <c r="EW636" s="214"/>
      <c r="EX636" s="214"/>
      <c r="EY636" s="214"/>
      <c r="EZ636" s="214"/>
      <c r="FA636" s="214"/>
      <c r="FB636" s="214"/>
      <c r="FC636" s="214"/>
      <c r="FD636" s="214"/>
      <c r="FE636" s="214"/>
      <c r="FF636" s="214"/>
      <c r="FG636" s="214"/>
      <c r="FH636" s="214"/>
      <c r="FI636" s="214"/>
      <c r="FJ636" s="214"/>
      <c r="FK636" s="214"/>
      <c r="FL636" s="214"/>
      <c r="FM636" s="214"/>
    </row>
    <row r="637" spans="9:169" x14ac:dyDescent="0.25">
      <c r="I637" s="214"/>
      <c r="J637" s="214"/>
      <c r="K637" s="214"/>
      <c r="L637" s="214"/>
      <c r="M637" s="214"/>
      <c r="N637" s="214"/>
      <c r="O637" s="214"/>
      <c r="P637" s="214"/>
      <c r="Q637" s="214"/>
      <c r="R637" s="214"/>
      <c r="S637" s="214"/>
      <c r="T637" s="214"/>
      <c r="U637" s="214"/>
      <c r="V637" s="214"/>
      <c r="W637" s="214"/>
      <c r="X637" s="214"/>
      <c r="Y637" s="214"/>
      <c r="Z637" s="214"/>
      <c r="AA637" s="214"/>
      <c r="AB637" s="214"/>
      <c r="AC637" s="214"/>
      <c r="AD637" s="214"/>
      <c r="AE637" s="214"/>
      <c r="AF637" s="214"/>
      <c r="AG637" s="214"/>
      <c r="AH637" s="214"/>
      <c r="AI637" s="214"/>
      <c r="AJ637" s="214"/>
      <c r="AK637" s="214"/>
      <c r="AL637" s="214"/>
      <c r="AM637" s="214"/>
      <c r="AN637" s="214"/>
      <c r="AO637" s="214"/>
      <c r="AP637" s="214"/>
      <c r="AQ637" s="214"/>
      <c r="AR637" s="214"/>
      <c r="AS637" s="214"/>
      <c r="AT637" s="214"/>
      <c r="AU637" s="214"/>
      <c r="AV637" s="214"/>
      <c r="AW637" s="214"/>
      <c r="AX637" s="214"/>
      <c r="AY637" s="214"/>
      <c r="AZ637" s="214"/>
      <c r="BA637" s="214"/>
      <c r="BB637" s="214"/>
      <c r="BC637" s="214"/>
      <c r="BD637" s="214"/>
      <c r="BE637" s="214"/>
      <c r="BF637" s="214"/>
      <c r="BG637" s="214"/>
      <c r="BH637" s="214"/>
      <c r="BI637" s="214"/>
      <c r="BJ637" s="214"/>
      <c r="BK637" s="214"/>
      <c r="BL637" s="214"/>
      <c r="BM637" s="214"/>
      <c r="BN637" s="214"/>
      <c r="BO637" s="214"/>
      <c r="BP637" s="214"/>
      <c r="BQ637" s="214"/>
      <c r="BR637" s="214"/>
      <c r="BS637" s="214"/>
      <c r="BT637" s="214"/>
      <c r="BU637" s="214"/>
      <c r="BV637" s="214"/>
      <c r="BW637" s="214"/>
      <c r="BX637" s="214"/>
      <c r="BY637" s="214"/>
      <c r="BZ637" s="214"/>
      <c r="CA637" s="214"/>
      <c r="CB637" s="214"/>
      <c r="CC637" s="214"/>
      <c r="CD637" s="214"/>
      <c r="CE637" s="214"/>
      <c r="CF637" s="214"/>
      <c r="CG637" s="214"/>
      <c r="CH637" s="214"/>
      <c r="CI637" s="214"/>
      <c r="CJ637" s="214"/>
      <c r="CK637" s="214"/>
      <c r="CL637" s="214"/>
      <c r="CM637" s="214"/>
      <c r="CN637" s="214"/>
      <c r="CO637" s="214"/>
      <c r="CP637" s="214"/>
      <c r="CQ637" s="214"/>
      <c r="CR637" s="214"/>
      <c r="CS637" s="214"/>
      <c r="CT637" s="214"/>
      <c r="CU637" s="214"/>
      <c r="CV637" s="214"/>
      <c r="CW637" s="214"/>
      <c r="CX637" s="214"/>
      <c r="CY637" s="214"/>
      <c r="CZ637" s="214"/>
      <c r="DA637" s="214"/>
      <c r="DB637" s="214"/>
      <c r="DC637" s="214"/>
      <c r="DD637" s="214"/>
      <c r="DE637" s="214"/>
      <c r="DF637" s="214"/>
      <c r="DG637" s="214"/>
      <c r="DH637" s="214"/>
      <c r="DI637" s="214"/>
      <c r="DJ637" s="214"/>
      <c r="DK637" s="214"/>
      <c r="DL637" s="214"/>
      <c r="DM637" s="214"/>
      <c r="DN637" s="214"/>
      <c r="DO637" s="214"/>
      <c r="DP637" s="214"/>
      <c r="DQ637" s="214"/>
      <c r="DR637" s="214"/>
      <c r="DS637" s="214"/>
      <c r="DT637" s="214"/>
      <c r="DU637" s="214"/>
      <c r="DV637" s="214"/>
      <c r="DW637" s="214"/>
      <c r="DX637" s="214"/>
      <c r="DY637" s="214"/>
      <c r="DZ637" s="214"/>
      <c r="EA637" s="214"/>
      <c r="EB637" s="214"/>
      <c r="EC637" s="214"/>
      <c r="ED637" s="214"/>
      <c r="EE637" s="214"/>
      <c r="EF637" s="214"/>
      <c r="EG637" s="214"/>
      <c r="EH637" s="214"/>
      <c r="EI637" s="214"/>
      <c r="EJ637" s="214"/>
      <c r="EK637" s="214"/>
      <c r="EL637" s="214"/>
      <c r="EM637" s="214"/>
      <c r="EN637" s="214"/>
      <c r="EO637" s="214"/>
      <c r="EP637" s="214"/>
      <c r="EQ637" s="214"/>
      <c r="ER637" s="214"/>
      <c r="ES637" s="214"/>
      <c r="ET637" s="214"/>
      <c r="EU637" s="214"/>
      <c r="EV637" s="214"/>
      <c r="EW637" s="214"/>
      <c r="EX637" s="214"/>
      <c r="EY637" s="214"/>
      <c r="EZ637" s="214"/>
      <c r="FA637" s="214"/>
      <c r="FB637" s="214"/>
      <c r="FC637" s="214"/>
      <c r="FD637" s="214"/>
      <c r="FE637" s="214"/>
      <c r="FF637" s="214"/>
      <c r="FG637" s="214"/>
      <c r="FH637" s="214"/>
      <c r="FI637" s="214"/>
      <c r="FJ637" s="214"/>
      <c r="FK637" s="214"/>
      <c r="FL637" s="214"/>
      <c r="FM637" s="214"/>
    </row>
    <row r="638" spans="9:169" x14ac:dyDescent="0.25">
      <c r="I638" s="214"/>
      <c r="J638" s="214"/>
      <c r="K638" s="214"/>
      <c r="L638" s="214"/>
      <c r="M638" s="214"/>
      <c r="N638" s="214"/>
      <c r="O638" s="214"/>
      <c r="P638" s="214"/>
      <c r="Q638" s="214"/>
      <c r="R638" s="214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14"/>
      <c r="AH638" s="214"/>
      <c r="AI638" s="214"/>
      <c r="AJ638" s="214"/>
      <c r="AK638" s="214"/>
      <c r="AL638" s="214"/>
      <c r="AM638" s="214"/>
      <c r="AN638" s="214"/>
      <c r="AO638" s="214"/>
      <c r="AP638" s="214"/>
      <c r="AQ638" s="214"/>
      <c r="AR638" s="214"/>
      <c r="AS638" s="214"/>
      <c r="AT638" s="214"/>
      <c r="AU638" s="214"/>
      <c r="AV638" s="214"/>
      <c r="AW638" s="214"/>
      <c r="AX638" s="214"/>
      <c r="AY638" s="214"/>
      <c r="AZ638" s="214"/>
      <c r="BA638" s="214"/>
      <c r="BB638" s="214"/>
      <c r="BC638" s="214"/>
      <c r="BD638" s="214"/>
      <c r="BE638" s="214"/>
      <c r="BF638" s="214"/>
      <c r="BG638" s="214"/>
      <c r="BH638" s="214"/>
      <c r="BI638" s="214"/>
      <c r="BJ638" s="214"/>
      <c r="BK638" s="214"/>
      <c r="BL638" s="214"/>
      <c r="BM638" s="214"/>
      <c r="BN638" s="214"/>
      <c r="BO638" s="214"/>
      <c r="BP638" s="214"/>
      <c r="BQ638" s="214"/>
      <c r="BR638" s="214"/>
      <c r="BS638" s="214"/>
      <c r="BT638" s="214"/>
      <c r="BU638" s="214"/>
      <c r="BV638" s="214"/>
      <c r="BW638" s="214"/>
      <c r="BX638" s="214"/>
      <c r="BY638" s="214"/>
      <c r="BZ638" s="214"/>
      <c r="CA638" s="214"/>
      <c r="CB638" s="214"/>
      <c r="CC638" s="214"/>
      <c r="CD638" s="214"/>
      <c r="CE638" s="214"/>
      <c r="CF638" s="214"/>
      <c r="CG638" s="214"/>
      <c r="CH638" s="214"/>
      <c r="CI638" s="214"/>
      <c r="CJ638" s="214"/>
      <c r="CK638" s="214"/>
      <c r="CL638" s="214"/>
      <c r="CM638" s="214"/>
      <c r="CN638" s="214"/>
      <c r="CO638" s="214"/>
      <c r="CP638" s="214"/>
      <c r="CQ638" s="214"/>
      <c r="CR638" s="214"/>
      <c r="CS638" s="214"/>
      <c r="CT638" s="214"/>
      <c r="CU638" s="214"/>
      <c r="CV638" s="214"/>
      <c r="CW638" s="214"/>
      <c r="CX638" s="214"/>
      <c r="CY638" s="214"/>
      <c r="CZ638" s="214"/>
      <c r="DA638" s="214"/>
      <c r="DB638" s="214"/>
      <c r="DC638" s="214"/>
      <c r="DD638" s="214"/>
      <c r="DE638" s="214"/>
      <c r="DF638" s="214"/>
      <c r="DG638" s="214"/>
      <c r="DH638" s="214"/>
      <c r="DI638" s="214"/>
      <c r="DJ638" s="214"/>
      <c r="DK638" s="214"/>
      <c r="DL638" s="214"/>
      <c r="DM638" s="214"/>
      <c r="DN638" s="214"/>
      <c r="DO638" s="214"/>
      <c r="DP638" s="214"/>
      <c r="DQ638" s="214"/>
      <c r="DR638" s="214"/>
      <c r="DS638" s="214"/>
      <c r="DT638" s="214"/>
      <c r="DU638" s="214"/>
      <c r="DV638" s="214"/>
      <c r="DW638" s="214"/>
      <c r="DX638" s="214"/>
      <c r="DY638" s="214"/>
      <c r="DZ638" s="214"/>
      <c r="EA638" s="214"/>
      <c r="EB638" s="214"/>
      <c r="EC638" s="214"/>
      <c r="ED638" s="214"/>
      <c r="EE638" s="214"/>
      <c r="EF638" s="214"/>
      <c r="EG638" s="214"/>
      <c r="EH638" s="214"/>
      <c r="EI638" s="214"/>
      <c r="EJ638" s="214"/>
      <c r="EK638" s="214"/>
      <c r="EL638" s="214"/>
      <c r="EM638" s="214"/>
      <c r="EN638" s="214"/>
      <c r="EO638" s="214"/>
      <c r="EP638" s="214"/>
      <c r="EQ638" s="214"/>
      <c r="ER638" s="214"/>
      <c r="ES638" s="214"/>
      <c r="ET638" s="214"/>
      <c r="EU638" s="214"/>
      <c r="EV638" s="214"/>
      <c r="EW638" s="214"/>
      <c r="EX638" s="214"/>
      <c r="EY638" s="214"/>
      <c r="EZ638" s="214"/>
      <c r="FA638" s="214"/>
      <c r="FB638" s="214"/>
      <c r="FC638" s="214"/>
      <c r="FD638" s="214"/>
      <c r="FE638" s="214"/>
      <c r="FF638" s="214"/>
      <c r="FG638" s="214"/>
      <c r="FH638" s="214"/>
      <c r="FI638" s="214"/>
      <c r="FJ638" s="214"/>
      <c r="FK638" s="214"/>
      <c r="FL638" s="214"/>
      <c r="FM638" s="214"/>
    </row>
    <row r="639" spans="9:169" x14ac:dyDescent="0.25">
      <c r="I639" s="214"/>
      <c r="J639" s="214"/>
      <c r="K639" s="214"/>
      <c r="L639" s="214"/>
      <c r="M639" s="214"/>
      <c r="N639" s="214"/>
      <c r="O639" s="214"/>
      <c r="P639" s="214"/>
      <c r="Q639" s="214"/>
      <c r="R639" s="214"/>
      <c r="S639" s="214"/>
      <c r="T639" s="214"/>
      <c r="U639" s="214"/>
      <c r="V639" s="214"/>
      <c r="W639" s="214"/>
      <c r="X639" s="214"/>
      <c r="Y639" s="214"/>
      <c r="Z639" s="214"/>
      <c r="AA639" s="214"/>
      <c r="AB639" s="214"/>
      <c r="AC639" s="214"/>
      <c r="AD639" s="214"/>
      <c r="AE639" s="214"/>
      <c r="AF639" s="214"/>
      <c r="AG639" s="214"/>
      <c r="AH639" s="214"/>
      <c r="AI639" s="214"/>
      <c r="AJ639" s="214"/>
      <c r="AK639" s="214"/>
      <c r="AL639" s="214"/>
      <c r="AM639" s="214"/>
      <c r="AN639" s="214"/>
      <c r="AO639" s="214"/>
      <c r="AP639" s="214"/>
      <c r="AQ639" s="214"/>
      <c r="AR639" s="214"/>
      <c r="AS639" s="214"/>
      <c r="AT639" s="214"/>
      <c r="AU639" s="214"/>
      <c r="AV639" s="214"/>
      <c r="AW639" s="214"/>
      <c r="AX639" s="214"/>
      <c r="AY639" s="214"/>
      <c r="AZ639" s="214"/>
      <c r="BA639" s="214"/>
      <c r="BB639" s="214"/>
      <c r="BC639" s="214"/>
      <c r="BD639" s="214"/>
      <c r="BE639" s="214"/>
      <c r="BF639" s="214"/>
      <c r="BG639" s="214"/>
      <c r="BH639" s="214"/>
      <c r="BI639" s="214"/>
      <c r="BJ639" s="214"/>
      <c r="BK639" s="214"/>
      <c r="BL639" s="214"/>
      <c r="BM639" s="214"/>
      <c r="BN639" s="214"/>
      <c r="BO639" s="214"/>
      <c r="BP639" s="214"/>
      <c r="BQ639" s="214"/>
      <c r="BR639" s="214"/>
      <c r="BS639" s="214"/>
      <c r="BT639" s="214"/>
      <c r="BU639" s="214"/>
      <c r="BV639" s="214"/>
      <c r="BW639" s="214"/>
      <c r="BX639" s="214"/>
      <c r="BY639" s="214"/>
      <c r="BZ639" s="214"/>
      <c r="CA639" s="214"/>
      <c r="CB639" s="214"/>
      <c r="CC639" s="214"/>
      <c r="CD639" s="214"/>
      <c r="CE639" s="214"/>
      <c r="CF639" s="214"/>
      <c r="CG639" s="214"/>
      <c r="CH639" s="214"/>
      <c r="CI639" s="214"/>
      <c r="CJ639" s="214"/>
      <c r="CK639" s="214"/>
      <c r="CL639" s="214"/>
      <c r="CM639" s="214"/>
      <c r="CN639" s="214"/>
      <c r="CO639" s="214"/>
      <c r="CP639" s="214"/>
      <c r="CQ639" s="214"/>
      <c r="CR639" s="214"/>
      <c r="CS639" s="214"/>
      <c r="CT639" s="214"/>
      <c r="CU639" s="214"/>
      <c r="CV639" s="214"/>
      <c r="CW639" s="214"/>
      <c r="CX639" s="214"/>
      <c r="CY639" s="214"/>
      <c r="CZ639" s="214"/>
      <c r="DA639" s="214"/>
      <c r="DB639" s="214"/>
      <c r="DC639" s="214"/>
      <c r="DD639" s="214"/>
      <c r="DE639" s="214"/>
      <c r="DF639" s="214"/>
      <c r="DG639" s="214"/>
      <c r="DH639" s="214"/>
      <c r="DI639" s="214"/>
      <c r="DJ639" s="214"/>
      <c r="DK639" s="214"/>
      <c r="DL639" s="214"/>
      <c r="DM639" s="214"/>
      <c r="DN639" s="214"/>
      <c r="DO639" s="214"/>
      <c r="DP639" s="214"/>
      <c r="DQ639" s="214"/>
      <c r="DR639" s="214"/>
      <c r="DS639" s="214"/>
      <c r="DT639" s="214"/>
      <c r="DU639" s="214"/>
      <c r="DV639" s="214"/>
      <c r="DW639" s="214"/>
      <c r="DX639" s="214"/>
      <c r="DY639" s="214"/>
      <c r="DZ639" s="214"/>
      <c r="EA639" s="214"/>
      <c r="EB639" s="214"/>
      <c r="EC639" s="214"/>
      <c r="ED639" s="214"/>
      <c r="EE639" s="214"/>
      <c r="EF639" s="214"/>
      <c r="EG639" s="214"/>
      <c r="EH639" s="214"/>
      <c r="EI639" s="214"/>
      <c r="EJ639" s="214"/>
      <c r="EK639" s="214"/>
      <c r="EL639" s="214"/>
      <c r="EM639" s="214"/>
      <c r="EN639" s="214"/>
      <c r="EO639" s="214"/>
      <c r="EP639" s="214"/>
      <c r="EQ639" s="214"/>
      <c r="ER639" s="214"/>
      <c r="ES639" s="214"/>
      <c r="ET639" s="214"/>
      <c r="EU639" s="214"/>
      <c r="EV639" s="214"/>
      <c r="EW639" s="214"/>
      <c r="EX639" s="214"/>
      <c r="EY639" s="214"/>
      <c r="EZ639" s="214"/>
      <c r="FA639" s="214"/>
      <c r="FB639" s="214"/>
      <c r="FC639" s="214"/>
      <c r="FD639" s="214"/>
      <c r="FE639" s="214"/>
      <c r="FF639" s="214"/>
      <c r="FG639" s="214"/>
      <c r="FH639" s="214"/>
      <c r="FI639" s="214"/>
      <c r="FJ639" s="214"/>
      <c r="FK639" s="214"/>
      <c r="FL639" s="214"/>
      <c r="FM639" s="214"/>
    </row>
    <row r="640" spans="9:169" x14ac:dyDescent="0.25">
      <c r="I640" s="214"/>
      <c r="J640" s="214"/>
      <c r="K640" s="214"/>
      <c r="L640" s="214"/>
      <c r="M640" s="214"/>
      <c r="N640" s="214"/>
      <c r="O640" s="214"/>
      <c r="P640" s="214"/>
      <c r="Q640" s="214"/>
      <c r="R640" s="214"/>
      <c r="S640" s="214"/>
      <c r="T640" s="214"/>
      <c r="U640" s="214"/>
      <c r="V640" s="214"/>
      <c r="W640" s="214"/>
      <c r="X640" s="214"/>
      <c r="Y640" s="214"/>
      <c r="Z640" s="214"/>
      <c r="AA640" s="214"/>
      <c r="AB640" s="214"/>
      <c r="AC640" s="214"/>
      <c r="AD640" s="214"/>
      <c r="AE640" s="214"/>
      <c r="AF640" s="214"/>
      <c r="AG640" s="214"/>
      <c r="AH640" s="214"/>
      <c r="AI640" s="214"/>
      <c r="AJ640" s="214"/>
      <c r="AK640" s="214"/>
      <c r="AL640" s="214"/>
      <c r="AM640" s="214"/>
      <c r="AN640" s="214"/>
      <c r="AO640" s="214"/>
      <c r="AP640" s="214"/>
      <c r="AQ640" s="214"/>
      <c r="AR640" s="214"/>
      <c r="AS640" s="214"/>
      <c r="AT640" s="214"/>
      <c r="AU640" s="214"/>
      <c r="AV640" s="214"/>
      <c r="AW640" s="214"/>
      <c r="AX640" s="214"/>
      <c r="AY640" s="214"/>
      <c r="AZ640" s="214"/>
      <c r="BA640" s="214"/>
      <c r="BB640" s="214"/>
      <c r="BC640" s="214"/>
      <c r="BD640" s="214"/>
      <c r="BE640" s="214"/>
      <c r="BF640" s="214"/>
      <c r="BG640" s="214"/>
      <c r="BH640" s="214"/>
      <c r="BI640" s="214"/>
      <c r="BJ640" s="214"/>
      <c r="BK640" s="214"/>
      <c r="BL640" s="214"/>
      <c r="BM640" s="214"/>
      <c r="BN640" s="214"/>
      <c r="BO640" s="214"/>
      <c r="BP640" s="214"/>
      <c r="BQ640" s="214"/>
      <c r="BR640" s="214"/>
      <c r="BS640" s="214"/>
      <c r="BT640" s="214"/>
      <c r="BU640" s="214"/>
      <c r="BV640" s="214"/>
      <c r="BW640" s="214"/>
      <c r="BX640" s="214"/>
      <c r="BY640" s="214"/>
      <c r="BZ640" s="214"/>
      <c r="CA640" s="214"/>
      <c r="CB640" s="214"/>
      <c r="CC640" s="214"/>
      <c r="CD640" s="214"/>
      <c r="CE640" s="214"/>
      <c r="CF640" s="214"/>
      <c r="CG640" s="214"/>
      <c r="CH640" s="214"/>
      <c r="CI640" s="214"/>
      <c r="CJ640" s="214"/>
      <c r="CK640" s="214"/>
      <c r="CL640" s="214"/>
      <c r="CM640" s="214"/>
      <c r="CN640" s="214"/>
      <c r="CO640" s="214"/>
      <c r="CP640" s="214"/>
      <c r="CQ640" s="214"/>
      <c r="CR640" s="214"/>
      <c r="CS640" s="214"/>
      <c r="CT640" s="214"/>
      <c r="CU640" s="214"/>
      <c r="CV640" s="214"/>
      <c r="CW640" s="214"/>
      <c r="CX640" s="214"/>
      <c r="CY640" s="214"/>
      <c r="CZ640" s="214"/>
      <c r="DA640" s="214"/>
      <c r="DB640" s="214"/>
      <c r="DC640" s="214"/>
      <c r="DD640" s="214"/>
      <c r="DE640" s="214"/>
      <c r="DF640" s="214"/>
      <c r="DG640" s="214"/>
      <c r="DH640" s="214"/>
      <c r="DI640" s="214"/>
      <c r="DJ640" s="214"/>
      <c r="DK640" s="214"/>
      <c r="DL640" s="214"/>
      <c r="DM640" s="214"/>
      <c r="DN640" s="214"/>
      <c r="DO640" s="214"/>
      <c r="DP640" s="214"/>
      <c r="DQ640" s="214"/>
      <c r="DR640" s="214"/>
      <c r="DS640" s="214"/>
      <c r="DT640" s="214"/>
      <c r="DU640" s="214"/>
      <c r="DV640" s="214"/>
      <c r="DW640" s="214"/>
      <c r="DX640" s="214"/>
      <c r="DY640" s="214"/>
      <c r="DZ640" s="214"/>
      <c r="EA640" s="214"/>
      <c r="EB640" s="214"/>
      <c r="EC640" s="214"/>
      <c r="ED640" s="214"/>
      <c r="EE640" s="214"/>
      <c r="EF640" s="214"/>
      <c r="EG640" s="214"/>
      <c r="EH640" s="214"/>
      <c r="EI640" s="214"/>
      <c r="EJ640" s="214"/>
      <c r="EK640" s="214"/>
      <c r="EL640" s="214"/>
      <c r="EM640" s="214"/>
      <c r="EN640" s="214"/>
      <c r="EO640" s="214"/>
      <c r="EP640" s="214"/>
      <c r="EQ640" s="214"/>
      <c r="ER640" s="214"/>
      <c r="ES640" s="214"/>
      <c r="ET640" s="214"/>
      <c r="EU640" s="214"/>
      <c r="EV640" s="214"/>
      <c r="EW640" s="214"/>
      <c r="EX640" s="214"/>
      <c r="EY640" s="214"/>
      <c r="EZ640" s="214"/>
      <c r="FA640" s="214"/>
      <c r="FB640" s="214"/>
      <c r="FC640" s="214"/>
      <c r="FD640" s="214"/>
      <c r="FE640" s="214"/>
      <c r="FF640" s="214"/>
      <c r="FG640" s="214"/>
      <c r="FH640" s="214"/>
      <c r="FI640" s="214"/>
      <c r="FJ640" s="214"/>
      <c r="FK640" s="214"/>
      <c r="FL640" s="214"/>
      <c r="FM640" s="214"/>
    </row>
    <row r="641" spans="9:169" x14ac:dyDescent="0.25">
      <c r="I641" s="214"/>
      <c r="J641" s="214"/>
      <c r="K641" s="214"/>
      <c r="L641" s="214"/>
      <c r="M641" s="214"/>
      <c r="N641" s="214"/>
      <c r="O641" s="214"/>
      <c r="P641" s="214"/>
      <c r="Q641" s="214"/>
      <c r="R641" s="214"/>
      <c r="S641" s="214"/>
      <c r="T641" s="214"/>
      <c r="U641" s="214"/>
      <c r="V641" s="214"/>
      <c r="W641" s="214"/>
      <c r="X641" s="214"/>
      <c r="Y641" s="214"/>
      <c r="Z641" s="214"/>
      <c r="AA641" s="214"/>
      <c r="AB641" s="214"/>
      <c r="AC641" s="214"/>
      <c r="AD641" s="214"/>
      <c r="AE641" s="214"/>
      <c r="AF641" s="214"/>
      <c r="AG641" s="214"/>
      <c r="AH641" s="214"/>
      <c r="AI641" s="214"/>
      <c r="AJ641" s="214"/>
      <c r="AK641" s="214"/>
      <c r="AL641" s="214"/>
      <c r="AM641" s="214"/>
      <c r="AN641" s="214"/>
      <c r="AO641" s="214"/>
      <c r="AP641" s="214"/>
      <c r="AQ641" s="214"/>
      <c r="AR641" s="214"/>
      <c r="AS641" s="214"/>
      <c r="AT641" s="214"/>
      <c r="AU641" s="214"/>
      <c r="AV641" s="214"/>
      <c r="AW641" s="214"/>
      <c r="AX641" s="214"/>
      <c r="AY641" s="214"/>
      <c r="AZ641" s="214"/>
      <c r="BA641" s="214"/>
      <c r="BB641" s="214"/>
      <c r="BC641" s="214"/>
      <c r="BD641" s="214"/>
      <c r="BE641" s="214"/>
      <c r="BF641" s="214"/>
      <c r="BG641" s="214"/>
      <c r="BH641" s="214"/>
      <c r="BI641" s="214"/>
      <c r="BJ641" s="214"/>
      <c r="BK641" s="214"/>
      <c r="BL641" s="214"/>
      <c r="BM641" s="214"/>
      <c r="BN641" s="214"/>
      <c r="BO641" s="214"/>
      <c r="BP641" s="214"/>
      <c r="BQ641" s="214"/>
      <c r="BR641" s="214"/>
      <c r="BS641" s="214"/>
      <c r="BT641" s="214"/>
      <c r="BU641" s="214"/>
      <c r="BV641" s="214"/>
      <c r="BW641" s="214"/>
      <c r="BX641" s="214"/>
      <c r="BY641" s="214"/>
      <c r="BZ641" s="214"/>
      <c r="CA641" s="214"/>
      <c r="CB641" s="214"/>
      <c r="CC641" s="214"/>
      <c r="CD641" s="214"/>
      <c r="CE641" s="214"/>
      <c r="CF641" s="214"/>
      <c r="CG641" s="214"/>
      <c r="CH641" s="214"/>
      <c r="CI641" s="214"/>
      <c r="CJ641" s="214"/>
      <c r="CK641" s="214"/>
      <c r="CL641" s="214"/>
      <c r="CM641" s="214"/>
      <c r="CN641" s="214"/>
      <c r="CO641" s="214"/>
      <c r="CP641" s="214"/>
      <c r="CQ641" s="214"/>
      <c r="CR641" s="214"/>
      <c r="CS641" s="214"/>
      <c r="CT641" s="214"/>
      <c r="CU641" s="214"/>
      <c r="CV641" s="214"/>
      <c r="CW641" s="214"/>
      <c r="CX641" s="214"/>
      <c r="CY641" s="214"/>
      <c r="CZ641" s="214"/>
      <c r="DA641" s="214"/>
      <c r="DB641" s="214"/>
      <c r="DC641" s="214"/>
      <c r="DD641" s="214"/>
      <c r="DE641" s="214"/>
      <c r="DF641" s="214"/>
      <c r="DG641" s="214"/>
      <c r="DH641" s="214"/>
      <c r="DI641" s="214"/>
      <c r="DJ641" s="214"/>
      <c r="DK641" s="214"/>
      <c r="DL641" s="214"/>
      <c r="DM641" s="214"/>
      <c r="DN641" s="214"/>
      <c r="DO641" s="214"/>
      <c r="DP641" s="214"/>
      <c r="DQ641" s="214"/>
      <c r="DR641" s="214"/>
      <c r="DS641" s="214"/>
      <c r="DT641" s="214"/>
      <c r="DU641" s="214"/>
      <c r="DV641" s="214"/>
      <c r="DW641" s="214"/>
      <c r="DX641" s="214"/>
      <c r="DY641" s="214"/>
      <c r="DZ641" s="214"/>
      <c r="EA641" s="214"/>
      <c r="EB641" s="214"/>
      <c r="EC641" s="214"/>
      <c r="ED641" s="214"/>
      <c r="EE641" s="214"/>
      <c r="EF641" s="214"/>
      <c r="EG641" s="214"/>
      <c r="EH641" s="214"/>
      <c r="EI641" s="214"/>
      <c r="EJ641" s="214"/>
      <c r="EK641" s="214"/>
      <c r="EL641" s="214"/>
      <c r="EM641" s="214"/>
      <c r="EN641" s="214"/>
      <c r="EO641" s="214"/>
      <c r="EP641" s="214"/>
      <c r="EQ641" s="214"/>
      <c r="ER641" s="214"/>
      <c r="ES641" s="214"/>
      <c r="ET641" s="214"/>
      <c r="EU641" s="214"/>
      <c r="EV641" s="214"/>
      <c r="EW641" s="214"/>
      <c r="EX641" s="214"/>
      <c r="EY641" s="214"/>
      <c r="EZ641" s="214"/>
      <c r="FA641" s="214"/>
      <c r="FB641" s="214"/>
      <c r="FC641" s="214"/>
      <c r="FD641" s="214"/>
      <c r="FE641" s="214"/>
      <c r="FF641" s="214"/>
      <c r="FG641" s="214"/>
      <c r="FH641" s="214"/>
      <c r="FI641" s="214"/>
      <c r="FJ641" s="214"/>
      <c r="FK641" s="214"/>
      <c r="FL641" s="214"/>
      <c r="FM641" s="214"/>
    </row>
    <row r="642" spans="9:169" x14ac:dyDescent="0.25">
      <c r="I642" s="214"/>
      <c r="J642" s="214"/>
      <c r="K642" s="214"/>
      <c r="L642" s="214"/>
      <c r="M642" s="214"/>
      <c r="N642" s="214"/>
      <c r="O642" s="214"/>
      <c r="P642" s="214"/>
      <c r="Q642" s="214"/>
      <c r="R642" s="214"/>
      <c r="S642" s="214"/>
      <c r="T642" s="214"/>
      <c r="U642" s="214"/>
      <c r="V642" s="214"/>
      <c r="W642" s="214"/>
      <c r="X642" s="214"/>
      <c r="Y642" s="214"/>
      <c r="Z642" s="214"/>
      <c r="AA642" s="214"/>
      <c r="AB642" s="214"/>
      <c r="AC642" s="214"/>
      <c r="AD642" s="214"/>
      <c r="AE642" s="214"/>
      <c r="AF642" s="214"/>
      <c r="AG642" s="214"/>
      <c r="AH642" s="214"/>
      <c r="AI642" s="214"/>
      <c r="AJ642" s="214"/>
      <c r="AK642" s="214"/>
      <c r="AL642" s="214"/>
      <c r="AM642" s="214"/>
      <c r="AN642" s="214"/>
      <c r="AO642" s="214"/>
      <c r="AP642" s="214"/>
      <c r="AQ642" s="214"/>
      <c r="AR642" s="214"/>
      <c r="AS642" s="214"/>
      <c r="AT642" s="214"/>
      <c r="AU642" s="214"/>
      <c r="AV642" s="214"/>
      <c r="AW642" s="214"/>
      <c r="AX642" s="214"/>
      <c r="AY642" s="214"/>
      <c r="AZ642" s="214"/>
      <c r="BA642" s="214"/>
      <c r="BB642" s="214"/>
      <c r="BC642" s="214"/>
      <c r="BD642" s="214"/>
      <c r="BE642" s="214"/>
      <c r="BF642" s="214"/>
      <c r="BG642" s="214"/>
      <c r="BH642" s="214"/>
      <c r="BI642" s="214"/>
      <c r="BJ642" s="214"/>
      <c r="BK642" s="214"/>
      <c r="BL642" s="214"/>
      <c r="BM642" s="214"/>
      <c r="BN642" s="214"/>
      <c r="BO642" s="214"/>
      <c r="BP642" s="214"/>
      <c r="BQ642" s="214"/>
      <c r="BR642" s="214"/>
      <c r="BS642" s="214"/>
      <c r="BT642" s="214"/>
      <c r="BU642" s="214"/>
      <c r="BV642" s="214"/>
      <c r="BW642" s="214"/>
      <c r="BX642" s="214"/>
      <c r="BY642" s="214"/>
      <c r="BZ642" s="214"/>
      <c r="CA642" s="214"/>
      <c r="CB642" s="214"/>
      <c r="CC642" s="214"/>
      <c r="CD642" s="214"/>
      <c r="CE642" s="214"/>
      <c r="CF642" s="214"/>
      <c r="CG642" s="214"/>
      <c r="CH642" s="214"/>
      <c r="CI642" s="214"/>
      <c r="CJ642" s="214"/>
      <c r="CK642" s="214"/>
      <c r="CL642" s="214"/>
      <c r="CM642" s="214"/>
      <c r="CN642" s="214"/>
      <c r="CO642" s="214"/>
      <c r="CP642" s="214"/>
      <c r="CQ642" s="214"/>
      <c r="CR642" s="214"/>
      <c r="CS642" s="214"/>
      <c r="CT642" s="214"/>
      <c r="CU642" s="214"/>
      <c r="CV642" s="214"/>
      <c r="CW642" s="214"/>
      <c r="CX642" s="214"/>
      <c r="CY642" s="214"/>
      <c r="CZ642" s="214"/>
      <c r="DA642" s="214"/>
      <c r="DB642" s="214"/>
      <c r="DC642" s="214"/>
      <c r="DD642" s="214"/>
      <c r="DE642" s="214"/>
      <c r="DF642" s="214"/>
      <c r="DG642" s="214"/>
      <c r="DH642" s="214"/>
      <c r="DI642" s="214"/>
      <c r="DJ642" s="214"/>
      <c r="DK642" s="214"/>
      <c r="DL642" s="214"/>
      <c r="DM642" s="214"/>
      <c r="DN642" s="214"/>
      <c r="DO642" s="214"/>
      <c r="DP642" s="214"/>
      <c r="DQ642" s="214"/>
      <c r="DR642" s="214"/>
      <c r="DS642" s="214"/>
      <c r="DT642" s="214"/>
      <c r="DU642" s="214"/>
      <c r="DV642" s="214"/>
      <c r="DW642" s="214"/>
      <c r="DX642" s="214"/>
      <c r="DY642" s="214"/>
      <c r="DZ642" s="214"/>
      <c r="EA642" s="214"/>
      <c r="EB642" s="214"/>
      <c r="EC642" s="214"/>
      <c r="ED642" s="214"/>
      <c r="EE642" s="214"/>
      <c r="EF642" s="214"/>
      <c r="EG642" s="214"/>
      <c r="EH642" s="214"/>
      <c r="EI642" s="214"/>
      <c r="EJ642" s="214"/>
      <c r="EK642" s="214"/>
      <c r="EL642" s="214"/>
      <c r="EM642" s="214"/>
      <c r="EN642" s="214"/>
      <c r="EO642" s="214"/>
      <c r="EP642" s="214"/>
      <c r="EQ642" s="214"/>
      <c r="ER642" s="214"/>
      <c r="ES642" s="214"/>
      <c r="ET642" s="214"/>
      <c r="EU642" s="214"/>
      <c r="EV642" s="214"/>
      <c r="EW642" s="214"/>
      <c r="EX642" s="214"/>
      <c r="EY642" s="214"/>
      <c r="EZ642" s="214"/>
      <c r="FA642" s="214"/>
      <c r="FB642" s="214"/>
      <c r="FC642" s="214"/>
      <c r="FD642" s="214"/>
      <c r="FE642" s="214"/>
      <c r="FF642" s="214"/>
      <c r="FG642" s="214"/>
      <c r="FH642" s="214"/>
      <c r="FI642" s="214"/>
      <c r="FJ642" s="214"/>
      <c r="FK642" s="214"/>
      <c r="FL642" s="214"/>
      <c r="FM642" s="214"/>
    </row>
    <row r="643" spans="9:169" x14ac:dyDescent="0.25">
      <c r="I643" s="214"/>
      <c r="J643" s="214"/>
      <c r="K643" s="214"/>
      <c r="L643" s="214"/>
      <c r="M643" s="214"/>
      <c r="N643" s="214"/>
      <c r="O643" s="214"/>
      <c r="P643" s="214"/>
      <c r="Q643" s="214"/>
      <c r="R643" s="214"/>
      <c r="S643" s="214"/>
      <c r="T643" s="214"/>
      <c r="U643" s="214"/>
      <c r="V643" s="214"/>
      <c r="W643" s="214"/>
      <c r="X643" s="214"/>
      <c r="Y643" s="214"/>
      <c r="Z643" s="214"/>
      <c r="AA643" s="214"/>
      <c r="AB643" s="214"/>
      <c r="AC643" s="214"/>
      <c r="AD643" s="214"/>
      <c r="AE643" s="214"/>
      <c r="AF643" s="214"/>
      <c r="AG643" s="214"/>
      <c r="AH643" s="214"/>
      <c r="AI643" s="214"/>
      <c r="AJ643" s="214"/>
      <c r="AK643" s="214"/>
      <c r="AL643" s="214"/>
      <c r="AM643" s="214"/>
      <c r="AN643" s="214"/>
      <c r="AO643" s="214"/>
      <c r="AP643" s="214"/>
      <c r="AQ643" s="214"/>
      <c r="AR643" s="214"/>
      <c r="AS643" s="214"/>
      <c r="AT643" s="214"/>
      <c r="AU643" s="214"/>
      <c r="AV643" s="214"/>
      <c r="AW643" s="214"/>
      <c r="AX643" s="214"/>
      <c r="AY643" s="214"/>
      <c r="AZ643" s="214"/>
      <c r="BA643" s="214"/>
      <c r="BB643" s="214"/>
      <c r="BC643" s="214"/>
      <c r="BD643" s="214"/>
      <c r="BE643" s="214"/>
      <c r="BF643" s="214"/>
      <c r="BG643" s="214"/>
      <c r="BH643" s="214"/>
      <c r="BI643" s="214"/>
      <c r="BJ643" s="214"/>
      <c r="BK643" s="214"/>
      <c r="BL643" s="214"/>
      <c r="BM643" s="214"/>
      <c r="BN643" s="214"/>
      <c r="BO643" s="214"/>
      <c r="BP643" s="214"/>
      <c r="BQ643" s="214"/>
      <c r="BR643" s="214"/>
      <c r="BS643" s="214"/>
      <c r="BT643" s="214"/>
      <c r="BU643" s="214"/>
      <c r="BV643" s="214"/>
      <c r="BW643" s="214"/>
      <c r="BX643" s="214"/>
      <c r="BY643" s="214"/>
      <c r="BZ643" s="214"/>
      <c r="CA643" s="214"/>
      <c r="CB643" s="214"/>
      <c r="CC643" s="214"/>
      <c r="CD643" s="214"/>
      <c r="CE643" s="214"/>
      <c r="CF643" s="214"/>
      <c r="CG643" s="214"/>
      <c r="CH643" s="214"/>
      <c r="CI643" s="214"/>
      <c r="CJ643" s="214"/>
      <c r="CK643" s="214"/>
      <c r="CL643" s="214"/>
      <c r="CM643" s="214"/>
      <c r="CN643" s="214"/>
      <c r="CO643" s="214"/>
      <c r="CP643" s="214"/>
      <c r="CQ643" s="214"/>
      <c r="CR643" s="214"/>
      <c r="CS643" s="214"/>
      <c r="CT643" s="214"/>
      <c r="CU643" s="214"/>
      <c r="CV643" s="214"/>
      <c r="CW643" s="214"/>
      <c r="CX643" s="214"/>
      <c r="CY643" s="214"/>
      <c r="CZ643" s="214"/>
      <c r="DA643" s="214"/>
      <c r="DB643" s="214"/>
      <c r="DC643" s="214"/>
      <c r="DD643" s="214"/>
      <c r="DE643" s="214"/>
      <c r="DF643" s="214"/>
      <c r="DG643" s="214"/>
      <c r="DH643" s="214"/>
      <c r="DI643" s="214"/>
      <c r="DJ643" s="214"/>
      <c r="DK643" s="214"/>
      <c r="DL643" s="214"/>
      <c r="DM643" s="214"/>
      <c r="DN643" s="214"/>
      <c r="DO643" s="214"/>
      <c r="DP643" s="214"/>
      <c r="DQ643" s="214"/>
      <c r="DR643" s="214"/>
      <c r="DS643" s="214"/>
      <c r="DT643" s="214"/>
      <c r="DU643" s="214"/>
      <c r="DV643" s="214"/>
      <c r="DW643" s="214"/>
      <c r="DX643" s="214"/>
      <c r="DY643" s="214"/>
      <c r="DZ643" s="214"/>
      <c r="EA643" s="214"/>
      <c r="EB643" s="214"/>
      <c r="EC643" s="214"/>
      <c r="ED643" s="214"/>
      <c r="EE643" s="214"/>
      <c r="EF643" s="214"/>
      <c r="EG643" s="214"/>
      <c r="EH643" s="214"/>
      <c r="EI643" s="214"/>
      <c r="EJ643" s="214"/>
      <c r="EK643" s="214"/>
      <c r="EL643" s="214"/>
      <c r="EM643" s="214"/>
      <c r="EN643" s="214"/>
      <c r="EO643" s="214"/>
      <c r="EP643" s="214"/>
      <c r="EQ643" s="214"/>
      <c r="ER643" s="214"/>
      <c r="ES643" s="214"/>
      <c r="ET643" s="214"/>
      <c r="EU643" s="214"/>
      <c r="EV643" s="214"/>
      <c r="EW643" s="214"/>
      <c r="EX643" s="214"/>
      <c r="EY643" s="214"/>
      <c r="EZ643" s="214"/>
      <c r="FA643" s="214"/>
      <c r="FB643" s="214"/>
      <c r="FC643" s="214"/>
      <c r="FD643" s="214"/>
      <c r="FE643" s="214"/>
      <c r="FF643" s="214"/>
      <c r="FG643" s="214"/>
      <c r="FH643" s="214"/>
      <c r="FI643" s="214"/>
      <c r="FJ643" s="214"/>
      <c r="FK643" s="214"/>
      <c r="FL643" s="214"/>
      <c r="FM643" s="214"/>
    </row>
    <row r="644" spans="9:169" x14ac:dyDescent="0.25">
      <c r="I644" s="214"/>
      <c r="J644" s="214"/>
      <c r="K644" s="214"/>
      <c r="L644" s="214"/>
      <c r="M644" s="214"/>
      <c r="N644" s="214"/>
      <c r="O644" s="214"/>
      <c r="P644" s="214"/>
      <c r="Q644" s="214"/>
      <c r="R644" s="214"/>
      <c r="S644" s="214"/>
      <c r="T644" s="214"/>
      <c r="U644" s="214"/>
      <c r="V644" s="214"/>
      <c r="W644" s="214"/>
      <c r="X644" s="214"/>
      <c r="Y644" s="214"/>
      <c r="Z644" s="214"/>
      <c r="AA644" s="214"/>
      <c r="AB644" s="214"/>
      <c r="AC644" s="214"/>
      <c r="AD644" s="214"/>
      <c r="AE644" s="214"/>
      <c r="AF644" s="214"/>
      <c r="AG644" s="214"/>
      <c r="AH644" s="214"/>
      <c r="AI644" s="214"/>
      <c r="AJ644" s="214"/>
      <c r="AK644" s="214"/>
      <c r="AL644" s="214"/>
      <c r="AM644" s="214"/>
      <c r="AN644" s="214"/>
      <c r="AO644" s="214"/>
      <c r="AP644" s="214"/>
      <c r="AQ644" s="214"/>
      <c r="AR644" s="214"/>
      <c r="AS644" s="214"/>
      <c r="AT644" s="214"/>
      <c r="AU644" s="214"/>
      <c r="AV644" s="214"/>
      <c r="AW644" s="214"/>
      <c r="AX644" s="214"/>
      <c r="AY644" s="214"/>
      <c r="AZ644" s="214"/>
      <c r="BA644" s="214"/>
      <c r="BB644" s="214"/>
      <c r="BC644" s="214"/>
      <c r="BD644" s="214"/>
      <c r="BE644" s="214"/>
      <c r="BF644" s="214"/>
      <c r="BG644" s="214"/>
      <c r="BH644" s="214"/>
      <c r="BI644" s="214"/>
      <c r="BJ644" s="214"/>
      <c r="BK644" s="214"/>
      <c r="BL644" s="214"/>
      <c r="BM644" s="214"/>
      <c r="BN644" s="214"/>
      <c r="BO644" s="214"/>
      <c r="BP644" s="214"/>
      <c r="BQ644" s="214"/>
      <c r="BR644" s="214"/>
      <c r="BS644" s="214"/>
      <c r="BT644" s="214"/>
      <c r="BU644" s="214"/>
      <c r="BV644" s="214"/>
      <c r="BW644" s="214"/>
      <c r="BX644" s="214"/>
      <c r="BY644" s="214"/>
      <c r="BZ644" s="214"/>
      <c r="CA644" s="214"/>
      <c r="CB644" s="214"/>
      <c r="CC644" s="214"/>
      <c r="CD644" s="214"/>
      <c r="CE644" s="214"/>
      <c r="CF644" s="214"/>
      <c r="CG644" s="214"/>
      <c r="CH644" s="214"/>
      <c r="CI644" s="214"/>
      <c r="CJ644" s="214"/>
      <c r="CK644" s="214"/>
      <c r="CL644" s="214"/>
      <c r="CM644" s="214"/>
      <c r="CN644" s="214"/>
      <c r="CO644" s="214"/>
      <c r="CP644" s="214"/>
      <c r="CQ644" s="214"/>
      <c r="CR644" s="214"/>
      <c r="CS644" s="214"/>
      <c r="CT644" s="214"/>
      <c r="CU644" s="214"/>
      <c r="CV644" s="214"/>
      <c r="CW644" s="214"/>
      <c r="CX644" s="214"/>
      <c r="CY644" s="214"/>
      <c r="CZ644" s="214"/>
      <c r="DA644" s="214"/>
      <c r="DB644" s="214"/>
      <c r="DC644" s="214"/>
      <c r="DD644" s="214"/>
      <c r="DE644" s="214"/>
      <c r="DF644" s="214"/>
      <c r="DG644" s="214"/>
      <c r="DH644" s="214"/>
      <c r="DI644" s="214"/>
      <c r="DJ644" s="214"/>
      <c r="DK644" s="214"/>
      <c r="DL644" s="214"/>
      <c r="DM644" s="214"/>
      <c r="DN644" s="214"/>
      <c r="DO644" s="214"/>
      <c r="DP644" s="214"/>
      <c r="DQ644" s="214"/>
      <c r="DR644" s="214"/>
      <c r="DS644" s="214"/>
      <c r="DT644" s="214"/>
      <c r="DU644" s="214"/>
      <c r="DV644" s="214"/>
      <c r="DW644" s="214"/>
      <c r="DX644" s="214"/>
      <c r="DY644" s="214"/>
      <c r="DZ644" s="214"/>
      <c r="EA644" s="214"/>
      <c r="EB644" s="214"/>
      <c r="EC644" s="214"/>
      <c r="ED644" s="214"/>
      <c r="EE644" s="214"/>
      <c r="EF644" s="214"/>
      <c r="EG644" s="214"/>
      <c r="EH644" s="214"/>
      <c r="EI644" s="214"/>
      <c r="EJ644" s="214"/>
      <c r="EK644" s="214"/>
      <c r="EL644" s="214"/>
      <c r="EM644" s="214"/>
      <c r="EN644" s="214"/>
      <c r="EO644" s="214"/>
      <c r="EP644" s="214"/>
      <c r="EQ644" s="214"/>
      <c r="ER644" s="214"/>
      <c r="ES644" s="214"/>
      <c r="ET644" s="214"/>
      <c r="EU644" s="214"/>
      <c r="EV644" s="214"/>
      <c r="EW644" s="214"/>
      <c r="EX644" s="214"/>
      <c r="EY644" s="214"/>
      <c r="EZ644" s="214"/>
      <c r="FA644" s="214"/>
      <c r="FB644" s="214"/>
      <c r="FC644" s="214"/>
      <c r="FD644" s="214"/>
      <c r="FE644" s="214"/>
      <c r="FF644" s="214"/>
      <c r="FG644" s="214"/>
      <c r="FH644" s="214"/>
      <c r="FI644" s="214"/>
      <c r="FJ644" s="214"/>
      <c r="FK644" s="214"/>
      <c r="FL644" s="214"/>
      <c r="FM644" s="214"/>
    </row>
    <row r="645" spans="9:169" x14ac:dyDescent="0.25">
      <c r="I645" s="214"/>
      <c r="J645" s="214"/>
      <c r="K645" s="214"/>
      <c r="L645" s="214"/>
      <c r="M645" s="214"/>
      <c r="N645" s="214"/>
      <c r="O645" s="214"/>
      <c r="P645" s="214"/>
      <c r="Q645" s="214"/>
      <c r="R645" s="214"/>
      <c r="S645" s="214"/>
      <c r="T645" s="214"/>
      <c r="U645" s="214"/>
      <c r="V645" s="214"/>
      <c r="W645" s="214"/>
      <c r="X645" s="214"/>
      <c r="Y645" s="214"/>
      <c r="Z645" s="214"/>
      <c r="AA645" s="214"/>
      <c r="AB645" s="214"/>
      <c r="AC645" s="214"/>
      <c r="AD645" s="214"/>
      <c r="AE645" s="214"/>
      <c r="AF645" s="214"/>
      <c r="AG645" s="214"/>
      <c r="AH645" s="214"/>
      <c r="AI645" s="214"/>
      <c r="AJ645" s="214"/>
      <c r="AK645" s="214"/>
      <c r="AL645" s="214"/>
      <c r="AM645" s="214"/>
      <c r="AN645" s="214"/>
      <c r="AO645" s="214"/>
      <c r="AP645" s="214"/>
      <c r="AQ645" s="214"/>
      <c r="AR645" s="214"/>
      <c r="AS645" s="214"/>
      <c r="AT645" s="214"/>
      <c r="AU645" s="214"/>
      <c r="AV645" s="214"/>
      <c r="AW645" s="214"/>
      <c r="AX645" s="214"/>
      <c r="AY645" s="214"/>
      <c r="AZ645" s="214"/>
      <c r="BA645" s="214"/>
      <c r="BB645" s="214"/>
      <c r="BC645" s="214"/>
      <c r="BD645" s="214"/>
      <c r="BE645" s="214"/>
      <c r="BF645" s="214"/>
      <c r="BG645" s="214"/>
      <c r="BH645" s="214"/>
      <c r="BI645" s="214"/>
      <c r="BJ645" s="214"/>
      <c r="BK645" s="214"/>
      <c r="BL645" s="214"/>
      <c r="BM645" s="214"/>
      <c r="BN645" s="214"/>
      <c r="BO645" s="214"/>
      <c r="BP645" s="214"/>
      <c r="BQ645" s="214"/>
      <c r="BR645" s="214"/>
      <c r="BS645" s="214"/>
      <c r="BT645" s="214"/>
      <c r="BU645" s="214"/>
      <c r="BV645" s="214"/>
      <c r="BW645" s="214"/>
      <c r="BX645" s="214"/>
      <c r="BY645" s="214"/>
      <c r="BZ645" s="214"/>
      <c r="CA645" s="214"/>
      <c r="CB645" s="214"/>
      <c r="CC645" s="214"/>
      <c r="CD645" s="214"/>
      <c r="CE645" s="214"/>
      <c r="CF645" s="214"/>
      <c r="CG645" s="214"/>
      <c r="CH645" s="214"/>
      <c r="CI645" s="214"/>
      <c r="CJ645" s="214"/>
      <c r="CK645" s="214"/>
      <c r="CL645" s="214"/>
      <c r="CM645" s="214"/>
      <c r="CN645" s="214"/>
      <c r="CO645" s="214"/>
      <c r="CP645" s="214"/>
      <c r="CQ645" s="214"/>
      <c r="CR645" s="214"/>
      <c r="CS645" s="214"/>
      <c r="CT645" s="214"/>
      <c r="CU645" s="214"/>
      <c r="CV645" s="214"/>
      <c r="CW645" s="214"/>
      <c r="CX645" s="214"/>
      <c r="CY645" s="214"/>
      <c r="CZ645" s="214"/>
      <c r="DA645" s="214"/>
      <c r="DB645" s="214"/>
      <c r="DC645" s="214"/>
      <c r="DD645" s="214"/>
      <c r="DE645" s="214"/>
      <c r="DF645" s="214"/>
      <c r="DG645" s="214"/>
      <c r="DH645" s="214"/>
      <c r="DI645" s="214"/>
      <c r="DJ645" s="214"/>
      <c r="DK645" s="214"/>
      <c r="DL645" s="214"/>
      <c r="DM645" s="214"/>
      <c r="DN645" s="214"/>
      <c r="DO645" s="214"/>
      <c r="DP645" s="214"/>
      <c r="DQ645" s="214"/>
      <c r="DR645" s="214"/>
      <c r="DS645" s="214"/>
      <c r="DT645" s="214"/>
      <c r="DU645" s="214"/>
      <c r="DV645" s="214"/>
      <c r="DW645" s="214"/>
      <c r="DX645" s="214"/>
      <c r="DY645" s="214"/>
      <c r="DZ645" s="214"/>
      <c r="EA645" s="214"/>
      <c r="EB645" s="214"/>
      <c r="EC645" s="214"/>
      <c r="ED645" s="214"/>
      <c r="EE645" s="214"/>
      <c r="EF645" s="214"/>
      <c r="EG645" s="214"/>
      <c r="EH645" s="214"/>
      <c r="EI645" s="214"/>
      <c r="EJ645" s="214"/>
      <c r="EK645" s="214"/>
      <c r="EL645" s="214"/>
      <c r="EM645" s="214"/>
      <c r="EN645" s="214"/>
      <c r="EO645" s="214"/>
      <c r="EP645" s="214"/>
      <c r="EQ645" s="214"/>
      <c r="ER645" s="214"/>
      <c r="ES645" s="214"/>
      <c r="ET645" s="214"/>
      <c r="EU645" s="214"/>
      <c r="EV645" s="214"/>
      <c r="EW645" s="214"/>
      <c r="EX645" s="214"/>
      <c r="EY645" s="214"/>
      <c r="EZ645" s="214"/>
      <c r="FA645" s="214"/>
      <c r="FB645" s="214"/>
      <c r="FC645" s="214"/>
      <c r="FD645" s="214"/>
      <c r="FE645" s="214"/>
      <c r="FF645" s="214"/>
      <c r="FG645" s="214"/>
      <c r="FH645" s="214"/>
      <c r="FI645" s="214"/>
      <c r="FJ645" s="214"/>
      <c r="FK645" s="214"/>
      <c r="FL645" s="214"/>
      <c r="FM645" s="214"/>
    </row>
    <row r="646" spans="9:169" x14ac:dyDescent="0.25">
      <c r="I646" s="214"/>
      <c r="J646" s="214"/>
      <c r="K646" s="214"/>
      <c r="L646" s="214"/>
      <c r="M646" s="214"/>
      <c r="N646" s="214"/>
      <c r="O646" s="214"/>
      <c r="P646" s="214"/>
      <c r="Q646" s="214"/>
      <c r="R646" s="214"/>
      <c r="S646" s="214"/>
      <c r="T646" s="214"/>
      <c r="U646" s="214"/>
      <c r="V646" s="214"/>
      <c r="W646" s="214"/>
      <c r="X646" s="214"/>
      <c r="Y646" s="214"/>
      <c r="Z646" s="214"/>
      <c r="AA646" s="214"/>
      <c r="AB646" s="214"/>
      <c r="AC646" s="214"/>
      <c r="AD646" s="214"/>
      <c r="AE646" s="214"/>
      <c r="AF646" s="214"/>
      <c r="AG646" s="214"/>
      <c r="AH646" s="214"/>
      <c r="AI646" s="214"/>
      <c r="AJ646" s="214"/>
      <c r="AK646" s="214"/>
      <c r="AL646" s="214"/>
      <c r="AM646" s="214"/>
      <c r="AN646" s="214"/>
      <c r="AO646" s="214"/>
      <c r="AP646" s="214"/>
      <c r="AQ646" s="214"/>
      <c r="AR646" s="214"/>
      <c r="AS646" s="214"/>
      <c r="AT646" s="214"/>
      <c r="AU646" s="214"/>
      <c r="AV646" s="214"/>
      <c r="AW646" s="214"/>
      <c r="AX646" s="214"/>
      <c r="AY646" s="214"/>
      <c r="AZ646" s="214"/>
      <c r="BA646" s="214"/>
      <c r="BB646" s="214"/>
      <c r="BC646" s="214"/>
      <c r="BD646" s="214"/>
      <c r="BE646" s="214"/>
      <c r="BF646" s="214"/>
      <c r="BG646" s="214"/>
      <c r="BH646" s="214"/>
      <c r="BI646" s="214"/>
      <c r="BJ646" s="214"/>
      <c r="BK646" s="214"/>
      <c r="BL646" s="214"/>
      <c r="BM646" s="214"/>
      <c r="BN646" s="214"/>
      <c r="BO646" s="214"/>
      <c r="BP646" s="214"/>
      <c r="BQ646" s="214"/>
      <c r="BR646" s="214"/>
      <c r="BS646" s="214"/>
      <c r="BT646" s="214"/>
      <c r="BU646" s="214"/>
      <c r="BV646" s="214"/>
      <c r="BW646" s="214"/>
      <c r="BX646" s="214"/>
      <c r="BY646" s="214"/>
      <c r="BZ646" s="214"/>
      <c r="CA646" s="214"/>
      <c r="CB646" s="214"/>
      <c r="CC646" s="214"/>
      <c r="CD646" s="214"/>
      <c r="CE646" s="214"/>
      <c r="CF646" s="214"/>
      <c r="CG646" s="214"/>
      <c r="CH646" s="214"/>
      <c r="CI646" s="214"/>
      <c r="CJ646" s="214"/>
      <c r="CK646" s="214"/>
      <c r="CL646" s="214"/>
      <c r="CM646" s="214"/>
      <c r="CN646" s="214"/>
      <c r="CO646" s="214"/>
      <c r="CP646" s="214"/>
      <c r="CQ646" s="214"/>
      <c r="CR646" s="214"/>
      <c r="CS646" s="214"/>
      <c r="CT646" s="214"/>
      <c r="CU646" s="214"/>
      <c r="CV646" s="214"/>
      <c r="CW646" s="214"/>
      <c r="CX646" s="214"/>
      <c r="CY646" s="214"/>
      <c r="CZ646" s="214"/>
      <c r="DA646" s="214"/>
      <c r="DB646" s="214"/>
      <c r="DC646" s="214"/>
      <c r="DD646" s="214"/>
      <c r="DE646" s="214"/>
      <c r="DF646" s="214"/>
      <c r="DG646" s="214"/>
      <c r="DH646" s="214"/>
      <c r="DI646" s="214"/>
      <c r="DJ646" s="214"/>
      <c r="DK646" s="214"/>
      <c r="DL646" s="214"/>
      <c r="DM646" s="214"/>
      <c r="DN646" s="214"/>
      <c r="DO646" s="214"/>
      <c r="DP646" s="214"/>
      <c r="DQ646" s="214"/>
      <c r="DR646" s="214"/>
      <c r="DS646" s="214"/>
      <c r="DT646" s="214"/>
      <c r="DU646" s="214"/>
      <c r="DV646" s="214"/>
      <c r="DW646" s="214"/>
      <c r="DX646" s="214"/>
      <c r="DY646" s="214"/>
      <c r="DZ646" s="214"/>
      <c r="EA646" s="214"/>
      <c r="EB646" s="214"/>
      <c r="EC646" s="214"/>
      <c r="ED646" s="214"/>
      <c r="EE646" s="214"/>
      <c r="EF646" s="214"/>
      <c r="EG646" s="214"/>
      <c r="EH646" s="214"/>
      <c r="EI646" s="214"/>
      <c r="EJ646" s="214"/>
      <c r="EK646" s="214"/>
      <c r="EL646" s="214"/>
      <c r="EM646" s="214"/>
      <c r="EN646" s="214"/>
      <c r="EO646" s="214"/>
      <c r="EP646" s="214"/>
      <c r="EQ646" s="214"/>
      <c r="ER646" s="214"/>
      <c r="ES646" s="214"/>
      <c r="ET646" s="214"/>
      <c r="EU646" s="214"/>
      <c r="EV646" s="214"/>
      <c r="EW646" s="214"/>
      <c r="EX646" s="214"/>
      <c r="EY646" s="214"/>
      <c r="EZ646" s="214"/>
      <c r="FA646" s="214"/>
      <c r="FB646" s="214"/>
      <c r="FC646" s="214"/>
      <c r="FD646" s="214"/>
      <c r="FE646" s="214"/>
      <c r="FF646" s="214"/>
      <c r="FG646" s="214"/>
      <c r="FH646" s="214"/>
      <c r="FI646" s="214"/>
      <c r="FJ646" s="214"/>
      <c r="FK646" s="214"/>
      <c r="FL646" s="214"/>
      <c r="FM646" s="214"/>
    </row>
    <row r="647" spans="9:169" x14ac:dyDescent="0.25">
      <c r="I647" s="214"/>
      <c r="J647" s="214"/>
      <c r="K647" s="214"/>
      <c r="L647" s="214"/>
      <c r="M647" s="214"/>
      <c r="N647" s="214"/>
      <c r="O647" s="214"/>
      <c r="P647" s="214"/>
      <c r="Q647" s="214"/>
      <c r="R647" s="214"/>
      <c r="S647" s="214"/>
      <c r="T647" s="214"/>
      <c r="U647" s="214"/>
      <c r="V647" s="214"/>
      <c r="W647" s="214"/>
      <c r="X647" s="214"/>
      <c r="Y647" s="214"/>
      <c r="Z647" s="214"/>
      <c r="AA647" s="214"/>
      <c r="AB647" s="214"/>
      <c r="AC647" s="214"/>
      <c r="AD647" s="214"/>
      <c r="AE647" s="214"/>
      <c r="AF647" s="214"/>
      <c r="AG647" s="214"/>
      <c r="AH647" s="214"/>
      <c r="AI647" s="214"/>
      <c r="AJ647" s="214"/>
      <c r="AK647" s="214"/>
      <c r="AL647" s="214"/>
      <c r="AM647" s="214"/>
      <c r="AN647" s="214"/>
      <c r="AO647" s="214"/>
      <c r="AP647" s="214"/>
      <c r="AQ647" s="214"/>
      <c r="AR647" s="214"/>
      <c r="AS647" s="214"/>
      <c r="AT647" s="214"/>
      <c r="AU647" s="214"/>
      <c r="AV647" s="214"/>
      <c r="AW647" s="214"/>
      <c r="AX647" s="214"/>
      <c r="AY647" s="214"/>
      <c r="AZ647" s="214"/>
      <c r="BA647" s="214"/>
      <c r="BB647" s="214"/>
      <c r="BC647" s="214"/>
      <c r="BD647" s="214"/>
      <c r="BE647" s="214"/>
      <c r="BF647" s="214"/>
      <c r="BG647" s="214"/>
      <c r="BH647" s="214"/>
      <c r="BI647" s="214"/>
      <c r="BJ647" s="214"/>
      <c r="BK647" s="214"/>
      <c r="BL647" s="214"/>
      <c r="BM647" s="214"/>
      <c r="BN647" s="214"/>
      <c r="BO647" s="214"/>
      <c r="BP647" s="214"/>
      <c r="BQ647" s="214"/>
      <c r="BR647" s="214"/>
      <c r="BS647" s="214"/>
      <c r="BT647" s="214"/>
      <c r="BU647" s="214"/>
      <c r="BV647" s="214"/>
      <c r="BW647" s="214"/>
      <c r="BX647" s="214"/>
      <c r="BY647" s="214"/>
      <c r="BZ647" s="214"/>
      <c r="CA647" s="214"/>
      <c r="CB647" s="214"/>
      <c r="CC647" s="214"/>
      <c r="CD647" s="214"/>
      <c r="CE647" s="214"/>
      <c r="CF647" s="214"/>
      <c r="CG647" s="214"/>
      <c r="CH647" s="214"/>
      <c r="CI647" s="214"/>
      <c r="CJ647" s="214"/>
      <c r="CK647" s="214"/>
      <c r="CL647" s="214"/>
      <c r="CM647" s="214"/>
      <c r="CN647" s="214"/>
      <c r="CO647" s="214"/>
      <c r="CP647" s="214"/>
      <c r="CQ647" s="214"/>
      <c r="CR647" s="214"/>
      <c r="CS647" s="214"/>
      <c r="CT647" s="214"/>
      <c r="CU647" s="214"/>
      <c r="CV647" s="214"/>
      <c r="CW647" s="214"/>
      <c r="CX647" s="214"/>
      <c r="CY647" s="214"/>
      <c r="CZ647" s="214"/>
      <c r="DA647" s="214"/>
      <c r="DB647" s="214"/>
      <c r="DC647" s="214"/>
      <c r="DD647" s="214"/>
      <c r="DE647" s="214"/>
      <c r="DF647" s="214"/>
      <c r="DG647" s="214"/>
      <c r="DH647" s="214"/>
      <c r="DI647" s="214"/>
      <c r="DJ647" s="214"/>
      <c r="DK647" s="214"/>
      <c r="DL647" s="214"/>
      <c r="DM647" s="214"/>
      <c r="DN647" s="214"/>
      <c r="DO647" s="214"/>
      <c r="DP647" s="214"/>
      <c r="DQ647" s="214"/>
      <c r="DR647" s="214"/>
      <c r="DS647" s="214"/>
      <c r="DT647" s="214"/>
      <c r="DU647" s="214"/>
      <c r="DV647" s="214"/>
      <c r="DW647" s="214"/>
      <c r="DX647" s="214"/>
      <c r="DY647" s="214"/>
      <c r="DZ647" s="214"/>
      <c r="EA647" s="214"/>
      <c r="EB647" s="214"/>
      <c r="EC647" s="214"/>
      <c r="ED647" s="214"/>
      <c r="EE647" s="214"/>
      <c r="EF647" s="214"/>
      <c r="EG647" s="214"/>
      <c r="EH647" s="214"/>
      <c r="EI647" s="214"/>
      <c r="EJ647" s="214"/>
      <c r="EK647" s="214"/>
      <c r="EL647" s="214"/>
      <c r="EM647" s="214"/>
      <c r="EN647" s="214"/>
      <c r="EO647" s="214"/>
      <c r="EP647" s="214"/>
      <c r="EQ647" s="214"/>
      <c r="ER647" s="214"/>
      <c r="ES647" s="214"/>
      <c r="ET647" s="214"/>
      <c r="EU647" s="214"/>
      <c r="EV647" s="214"/>
      <c r="EW647" s="214"/>
      <c r="EX647" s="214"/>
      <c r="EY647" s="214"/>
      <c r="EZ647" s="214"/>
      <c r="FA647" s="214"/>
      <c r="FB647" s="214"/>
      <c r="FC647" s="214"/>
      <c r="FD647" s="214"/>
      <c r="FE647" s="214"/>
      <c r="FF647" s="214"/>
      <c r="FG647" s="214"/>
      <c r="FH647" s="214"/>
      <c r="FI647" s="214"/>
      <c r="FJ647" s="214"/>
      <c r="FK647" s="214"/>
      <c r="FL647" s="214"/>
      <c r="FM647" s="214"/>
    </row>
    <row r="648" spans="9:169" x14ac:dyDescent="0.25">
      <c r="I648" s="214"/>
      <c r="J648" s="214"/>
      <c r="K648" s="214"/>
      <c r="L648" s="214"/>
      <c r="M648" s="214"/>
      <c r="N648" s="214"/>
      <c r="O648" s="214"/>
      <c r="P648" s="214"/>
      <c r="Q648" s="214"/>
      <c r="R648" s="214"/>
      <c r="S648" s="214"/>
      <c r="T648" s="214"/>
      <c r="U648" s="214"/>
      <c r="V648" s="214"/>
      <c r="W648" s="214"/>
      <c r="X648" s="214"/>
      <c r="Y648" s="214"/>
      <c r="Z648" s="214"/>
      <c r="AA648" s="214"/>
      <c r="AB648" s="214"/>
      <c r="AC648" s="214"/>
      <c r="AD648" s="214"/>
      <c r="AE648" s="214"/>
      <c r="AF648" s="214"/>
      <c r="AG648" s="214"/>
      <c r="AH648" s="214"/>
      <c r="AI648" s="214"/>
      <c r="AJ648" s="214"/>
      <c r="AK648" s="214"/>
      <c r="AL648" s="214"/>
      <c r="AM648" s="214"/>
      <c r="AN648" s="214"/>
      <c r="AO648" s="214"/>
      <c r="AP648" s="214"/>
      <c r="AQ648" s="214"/>
      <c r="AR648" s="214"/>
      <c r="AS648" s="214"/>
      <c r="AT648" s="214"/>
      <c r="AU648" s="214"/>
      <c r="AV648" s="214"/>
      <c r="AW648" s="214"/>
      <c r="AX648" s="214"/>
      <c r="AY648" s="214"/>
      <c r="AZ648" s="214"/>
      <c r="BA648" s="214"/>
      <c r="BB648" s="214"/>
      <c r="BC648" s="214"/>
      <c r="BD648" s="214"/>
      <c r="BE648" s="214"/>
      <c r="BF648" s="214"/>
      <c r="BG648" s="214"/>
      <c r="BH648" s="214"/>
      <c r="BI648" s="214"/>
      <c r="BJ648" s="214"/>
      <c r="BK648" s="214"/>
      <c r="BL648" s="214"/>
      <c r="BM648" s="214"/>
      <c r="BN648" s="214"/>
      <c r="BO648" s="214"/>
      <c r="BP648" s="214"/>
      <c r="BQ648" s="214"/>
      <c r="BR648" s="214"/>
      <c r="BS648" s="214"/>
      <c r="BT648" s="214"/>
      <c r="BU648" s="214"/>
      <c r="BV648" s="214"/>
      <c r="BW648" s="214"/>
      <c r="BX648" s="214"/>
      <c r="BY648" s="214"/>
      <c r="BZ648" s="214"/>
      <c r="CA648" s="214"/>
      <c r="CB648" s="214"/>
      <c r="CC648" s="214"/>
      <c r="CD648" s="214"/>
      <c r="CE648" s="214"/>
      <c r="CF648" s="214"/>
      <c r="CG648" s="214"/>
      <c r="CH648" s="214"/>
      <c r="CI648" s="214"/>
      <c r="CJ648" s="214"/>
      <c r="CK648" s="214"/>
      <c r="CL648" s="214"/>
      <c r="CM648" s="214"/>
      <c r="CN648" s="214"/>
      <c r="CO648" s="214"/>
      <c r="CP648" s="214"/>
      <c r="CQ648" s="214"/>
      <c r="CR648" s="214"/>
      <c r="CS648" s="214"/>
      <c r="CT648" s="214"/>
      <c r="CU648" s="214"/>
      <c r="CV648" s="214"/>
      <c r="CW648" s="214"/>
      <c r="CX648" s="214"/>
      <c r="CY648" s="214"/>
      <c r="CZ648" s="214"/>
      <c r="DA648" s="214"/>
      <c r="DB648" s="214"/>
      <c r="DC648" s="214"/>
      <c r="DD648" s="214"/>
      <c r="DE648" s="214"/>
      <c r="DF648" s="214"/>
      <c r="DG648" s="214"/>
      <c r="DH648" s="214"/>
      <c r="DI648" s="214"/>
      <c r="DJ648" s="214"/>
      <c r="DK648" s="214"/>
      <c r="DL648" s="214"/>
      <c r="DM648" s="214"/>
      <c r="DN648" s="214"/>
      <c r="DO648" s="214"/>
      <c r="DP648" s="214"/>
      <c r="DQ648" s="214"/>
      <c r="DR648" s="214"/>
      <c r="DS648" s="214"/>
      <c r="DT648" s="214"/>
      <c r="DU648" s="214"/>
      <c r="DV648" s="214"/>
      <c r="DW648" s="214"/>
      <c r="DX648" s="214"/>
      <c r="DY648" s="214"/>
      <c r="DZ648" s="214"/>
      <c r="EA648" s="214"/>
      <c r="EB648" s="214"/>
      <c r="EC648" s="214"/>
      <c r="ED648" s="214"/>
      <c r="EE648" s="214"/>
      <c r="EF648" s="214"/>
      <c r="EG648" s="214"/>
      <c r="EH648" s="214"/>
      <c r="EI648" s="214"/>
      <c r="EJ648" s="214"/>
      <c r="EK648" s="214"/>
      <c r="EL648" s="214"/>
      <c r="EM648" s="214"/>
      <c r="EN648" s="214"/>
      <c r="EO648" s="214"/>
      <c r="EP648" s="214"/>
      <c r="EQ648" s="214"/>
      <c r="ER648" s="214"/>
      <c r="ES648" s="214"/>
      <c r="ET648" s="214"/>
      <c r="EU648" s="214"/>
      <c r="EV648" s="214"/>
      <c r="EW648" s="214"/>
      <c r="EX648" s="214"/>
      <c r="EY648" s="214"/>
      <c r="EZ648" s="214"/>
      <c r="FA648" s="214"/>
      <c r="FB648" s="214"/>
      <c r="FC648" s="214"/>
      <c r="FD648" s="214"/>
      <c r="FE648" s="214"/>
      <c r="FF648" s="214"/>
      <c r="FG648" s="214"/>
      <c r="FH648" s="214"/>
      <c r="FI648" s="214"/>
      <c r="FJ648" s="214"/>
      <c r="FK648" s="214"/>
      <c r="FL648" s="214"/>
      <c r="FM648" s="214"/>
    </row>
    <row r="649" spans="9:169" x14ac:dyDescent="0.25">
      <c r="I649" s="214"/>
      <c r="J649" s="214"/>
      <c r="K649" s="214"/>
      <c r="L649" s="214"/>
      <c r="M649" s="214"/>
      <c r="N649" s="214"/>
      <c r="O649" s="214"/>
      <c r="P649" s="214"/>
      <c r="Q649" s="214"/>
      <c r="R649" s="214"/>
      <c r="S649" s="214"/>
      <c r="T649" s="214"/>
      <c r="U649" s="214"/>
      <c r="V649" s="214"/>
      <c r="W649" s="214"/>
      <c r="X649" s="214"/>
      <c r="Y649" s="214"/>
      <c r="Z649" s="214"/>
      <c r="AA649" s="214"/>
      <c r="AB649" s="214"/>
      <c r="AC649" s="214"/>
      <c r="AD649" s="214"/>
      <c r="AE649" s="214"/>
      <c r="AF649" s="214"/>
      <c r="AG649" s="214"/>
      <c r="AH649" s="214"/>
      <c r="AI649" s="214"/>
      <c r="AJ649" s="214"/>
      <c r="AK649" s="214"/>
      <c r="AL649" s="214"/>
      <c r="AM649" s="214"/>
      <c r="AN649" s="214"/>
      <c r="AO649" s="214"/>
      <c r="AP649" s="214"/>
      <c r="AQ649" s="214"/>
      <c r="AR649" s="214"/>
      <c r="AS649" s="214"/>
      <c r="AT649" s="214"/>
      <c r="AU649" s="214"/>
      <c r="AV649" s="214"/>
      <c r="AW649" s="214"/>
      <c r="AX649" s="214"/>
      <c r="AY649" s="214"/>
      <c r="AZ649" s="214"/>
      <c r="BA649" s="214"/>
      <c r="BB649" s="214"/>
      <c r="BC649" s="214"/>
      <c r="BD649" s="214"/>
      <c r="BE649" s="214"/>
      <c r="BF649" s="214"/>
      <c r="BG649" s="214"/>
      <c r="BH649" s="214"/>
      <c r="BI649" s="214"/>
      <c r="BJ649" s="214"/>
      <c r="BK649" s="214"/>
      <c r="BL649" s="214"/>
      <c r="BM649" s="214"/>
      <c r="BN649" s="214"/>
      <c r="BO649" s="214"/>
      <c r="BP649" s="214"/>
      <c r="BQ649" s="214"/>
      <c r="BR649" s="214"/>
      <c r="BS649" s="214"/>
      <c r="BT649" s="214"/>
      <c r="BU649" s="214"/>
      <c r="BV649" s="214"/>
      <c r="BW649" s="214"/>
      <c r="BX649" s="214"/>
      <c r="BY649" s="214"/>
      <c r="BZ649" s="214"/>
      <c r="CA649" s="214"/>
      <c r="CB649" s="214"/>
      <c r="CC649" s="214"/>
      <c r="CD649" s="214"/>
      <c r="CE649" s="214"/>
      <c r="CF649" s="214"/>
      <c r="CG649" s="214"/>
      <c r="CH649" s="214"/>
      <c r="CI649" s="214"/>
      <c r="CJ649" s="214"/>
      <c r="CK649" s="214"/>
      <c r="CL649" s="214"/>
      <c r="CM649" s="214"/>
      <c r="CN649" s="214"/>
      <c r="CO649" s="214"/>
      <c r="CP649" s="214"/>
      <c r="CQ649" s="214"/>
      <c r="CR649" s="214"/>
      <c r="CS649" s="214"/>
      <c r="CT649" s="214"/>
      <c r="CU649" s="214"/>
      <c r="CV649" s="214"/>
      <c r="CW649" s="214"/>
      <c r="CX649" s="214"/>
      <c r="CY649" s="214"/>
      <c r="CZ649" s="214"/>
      <c r="DA649" s="214"/>
      <c r="DB649" s="214"/>
      <c r="DC649" s="214"/>
      <c r="DD649" s="214"/>
      <c r="DE649" s="214"/>
      <c r="DF649" s="214"/>
      <c r="DG649" s="214"/>
      <c r="DH649" s="214"/>
      <c r="DI649" s="214"/>
      <c r="DJ649" s="214"/>
      <c r="DK649" s="214"/>
      <c r="DL649" s="214"/>
      <c r="DM649" s="214"/>
      <c r="DN649" s="214"/>
      <c r="DO649" s="214"/>
      <c r="DP649" s="214"/>
      <c r="DQ649" s="214"/>
      <c r="DR649" s="214"/>
      <c r="DS649" s="214"/>
      <c r="DT649" s="214"/>
      <c r="DU649" s="214"/>
      <c r="DV649" s="214"/>
      <c r="DW649" s="214"/>
      <c r="DX649" s="214"/>
      <c r="DY649" s="214"/>
      <c r="DZ649" s="214"/>
      <c r="EA649" s="214"/>
      <c r="EB649" s="214"/>
      <c r="EC649" s="214"/>
      <c r="ED649" s="214"/>
      <c r="EE649" s="214"/>
      <c r="EF649" s="214"/>
      <c r="EG649" s="214"/>
      <c r="EH649" s="214"/>
      <c r="EI649" s="214"/>
      <c r="EJ649" s="214"/>
      <c r="EK649" s="214"/>
      <c r="EL649" s="214"/>
      <c r="EM649" s="214"/>
      <c r="EN649" s="214"/>
      <c r="EO649" s="214"/>
      <c r="EP649" s="214"/>
      <c r="EQ649" s="214"/>
      <c r="ER649" s="214"/>
      <c r="ES649" s="214"/>
      <c r="ET649" s="214"/>
      <c r="EU649" s="214"/>
      <c r="EV649" s="214"/>
      <c r="EW649" s="214"/>
      <c r="EX649" s="214"/>
      <c r="EY649" s="214"/>
      <c r="EZ649" s="214"/>
      <c r="FA649" s="214"/>
      <c r="FB649" s="214"/>
      <c r="FC649" s="214"/>
      <c r="FD649" s="214"/>
      <c r="FE649" s="214"/>
      <c r="FF649" s="214"/>
      <c r="FG649" s="214"/>
      <c r="FH649" s="214"/>
      <c r="FI649" s="214"/>
      <c r="FJ649" s="214"/>
      <c r="FK649" s="214"/>
      <c r="FL649" s="214"/>
      <c r="FM649" s="214"/>
    </row>
    <row r="650" spans="9:169" x14ac:dyDescent="0.25">
      <c r="I650" s="214"/>
      <c r="J650" s="214"/>
      <c r="K650" s="214"/>
      <c r="L650" s="214"/>
      <c r="M650" s="214"/>
      <c r="N650" s="214"/>
      <c r="O650" s="214"/>
      <c r="P650" s="214"/>
      <c r="Q650" s="214"/>
      <c r="R650" s="214"/>
      <c r="S650" s="214"/>
      <c r="T650" s="214"/>
      <c r="U650" s="214"/>
      <c r="V650" s="214"/>
      <c r="W650" s="214"/>
      <c r="X650" s="214"/>
      <c r="Y650" s="214"/>
      <c r="Z650" s="214"/>
      <c r="AA650" s="214"/>
      <c r="AB650" s="214"/>
      <c r="AC650" s="214"/>
      <c r="AD650" s="214"/>
      <c r="AE650" s="214"/>
      <c r="AF650" s="214"/>
      <c r="AG650" s="214"/>
      <c r="AH650" s="214"/>
      <c r="AI650" s="214"/>
      <c r="AJ650" s="214"/>
      <c r="AK650" s="214"/>
      <c r="AL650" s="214"/>
      <c r="AM650" s="214"/>
      <c r="AN650" s="214"/>
      <c r="AO650" s="214"/>
      <c r="AP650" s="214"/>
      <c r="AQ650" s="214"/>
      <c r="AR650" s="214"/>
      <c r="AS650" s="214"/>
      <c r="AT650" s="214"/>
      <c r="AU650" s="214"/>
      <c r="AV650" s="214"/>
      <c r="AW650" s="214"/>
      <c r="AX650" s="214"/>
      <c r="AY650" s="214"/>
      <c r="AZ650" s="214"/>
      <c r="BA650" s="214"/>
      <c r="BB650" s="214"/>
      <c r="BC650" s="214"/>
      <c r="BD650" s="214"/>
      <c r="BE650" s="214"/>
      <c r="BF650" s="214"/>
      <c r="BG650" s="214"/>
      <c r="BH650" s="214"/>
      <c r="BI650" s="214"/>
      <c r="BJ650" s="214"/>
      <c r="BK650" s="214"/>
      <c r="BL650" s="214"/>
      <c r="BM650" s="214"/>
      <c r="BN650" s="214"/>
      <c r="BO650" s="214"/>
      <c r="BP650" s="214"/>
      <c r="BQ650" s="214"/>
      <c r="BR650" s="214"/>
      <c r="BS650" s="214"/>
      <c r="BT650" s="214"/>
      <c r="BU650" s="214"/>
      <c r="BV650" s="214"/>
      <c r="BW650" s="214"/>
      <c r="BX650" s="214"/>
      <c r="BY650" s="214"/>
      <c r="BZ650" s="214"/>
      <c r="CA650" s="214"/>
      <c r="CB650" s="214"/>
      <c r="CC650" s="214"/>
      <c r="CD650" s="214"/>
      <c r="CE650" s="214"/>
      <c r="CF650" s="214"/>
      <c r="CG650" s="214"/>
      <c r="CH650" s="214"/>
      <c r="CI650" s="214"/>
      <c r="CJ650" s="214"/>
      <c r="CK650" s="214"/>
      <c r="CL650" s="214"/>
      <c r="CM650" s="214"/>
      <c r="CN650" s="214"/>
      <c r="CO650" s="214"/>
      <c r="CP650" s="214"/>
      <c r="CQ650" s="214"/>
      <c r="CR650" s="214"/>
      <c r="CS650" s="214"/>
      <c r="CT650" s="214"/>
      <c r="CU650" s="214"/>
      <c r="CV650" s="214"/>
      <c r="CW650" s="214"/>
      <c r="CX650" s="214"/>
      <c r="CY650" s="214"/>
      <c r="CZ650" s="214"/>
      <c r="DA650" s="214"/>
      <c r="DB650" s="214"/>
      <c r="DC650" s="214"/>
      <c r="DD650" s="214"/>
      <c r="DE650" s="214"/>
      <c r="DF650" s="214"/>
      <c r="DG650" s="214"/>
      <c r="DH650" s="214"/>
      <c r="DI650" s="214"/>
      <c r="DJ650" s="214"/>
      <c r="DK650" s="214"/>
      <c r="DL650" s="214"/>
      <c r="DM650" s="214"/>
      <c r="DN650" s="214"/>
      <c r="DO650" s="214"/>
      <c r="DP650" s="214"/>
      <c r="DQ650" s="214"/>
      <c r="DR650" s="214"/>
      <c r="DS650" s="214"/>
      <c r="DT650" s="214"/>
      <c r="DU650" s="214"/>
      <c r="DV650" s="214"/>
      <c r="DW650" s="214"/>
      <c r="DX650" s="214"/>
      <c r="DY650" s="214"/>
      <c r="DZ650" s="214"/>
      <c r="EA650" s="214"/>
      <c r="EB650" s="214"/>
      <c r="EC650" s="214"/>
      <c r="ED650" s="214"/>
      <c r="EE650" s="214"/>
      <c r="EF650" s="214"/>
      <c r="EG650" s="214"/>
      <c r="EH650" s="214"/>
      <c r="EI650" s="214"/>
      <c r="EJ650" s="214"/>
      <c r="EK650" s="214"/>
      <c r="EL650" s="214"/>
      <c r="EM650" s="214"/>
      <c r="EN650" s="214"/>
      <c r="EO650" s="214"/>
      <c r="EP650" s="214"/>
      <c r="EQ650" s="214"/>
      <c r="ER650" s="214"/>
      <c r="ES650" s="214"/>
      <c r="ET650" s="214"/>
      <c r="EU650" s="214"/>
      <c r="EV650" s="214"/>
      <c r="EW650" s="214"/>
      <c r="EX650" s="214"/>
      <c r="EY650" s="214"/>
      <c r="EZ650" s="214"/>
      <c r="FA650" s="214"/>
      <c r="FB650" s="214"/>
      <c r="FC650" s="214"/>
      <c r="FD650" s="214"/>
      <c r="FE650" s="214"/>
      <c r="FF650" s="214"/>
      <c r="FG650" s="214"/>
      <c r="FH650" s="214"/>
      <c r="FI650" s="214"/>
      <c r="FJ650" s="214"/>
      <c r="FK650" s="214"/>
      <c r="FL650" s="214"/>
      <c r="FM650" s="214"/>
    </row>
    <row r="651" spans="9:169" x14ac:dyDescent="0.25">
      <c r="I651" s="214"/>
      <c r="J651" s="214"/>
      <c r="K651" s="214"/>
      <c r="L651" s="214"/>
      <c r="M651" s="214"/>
      <c r="N651" s="214"/>
      <c r="O651" s="214"/>
      <c r="P651" s="214"/>
      <c r="Q651" s="214"/>
      <c r="R651" s="214"/>
      <c r="S651" s="214"/>
      <c r="T651" s="214"/>
      <c r="U651" s="214"/>
      <c r="V651" s="214"/>
      <c r="W651" s="214"/>
      <c r="X651" s="214"/>
      <c r="Y651" s="214"/>
      <c r="Z651" s="214"/>
      <c r="AA651" s="214"/>
      <c r="AB651" s="214"/>
      <c r="AC651" s="214"/>
      <c r="AD651" s="214"/>
      <c r="AE651" s="214"/>
      <c r="AF651" s="214"/>
      <c r="AG651" s="214"/>
      <c r="AH651" s="214"/>
      <c r="AI651" s="214"/>
      <c r="AJ651" s="214"/>
      <c r="AK651" s="214"/>
      <c r="AL651" s="214"/>
      <c r="AM651" s="214"/>
      <c r="AN651" s="214"/>
      <c r="AO651" s="214"/>
      <c r="AP651" s="214"/>
      <c r="AQ651" s="214"/>
      <c r="AR651" s="214"/>
      <c r="AS651" s="214"/>
      <c r="AT651" s="214"/>
      <c r="AU651" s="214"/>
      <c r="AV651" s="214"/>
      <c r="AW651" s="214"/>
      <c r="AX651" s="214"/>
      <c r="AY651" s="214"/>
      <c r="AZ651" s="214"/>
      <c r="BA651" s="214"/>
      <c r="BB651" s="214"/>
      <c r="BC651" s="214"/>
      <c r="BD651" s="214"/>
      <c r="BE651" s="214"/>
      <c r="BF651" s="214"/>
      <c r="BG651" s="214"/>
      <c r="BH651" s="214"/>
      <c r="BI651" s="214"/>
      <c r="BJ651" s="214"/>
      <c r="BK651" s="214"/>
      <c r="BL651" s="214"/>
      <c r="BM651" s="214"/>
      <c r="BN651" s="214"/>
      <c r="BO651" s="214"/>
      <c r="BP651" s="214"/>
      <c r="BQ651" s="214"/>
      <c r="BR651" s="214"/>
      <c r="BS651" s="214"/>
      <c r="BT651" s="214"/>
      <c r="BU651" s="214"/>
      <c r="BV651" s="214"/>
      <c r="BW651" s="214"/>
      <c r="BX651" s="214"/>
      <c r="BY651" s="214"/>
      <c r="BZ651" s="214"/>
      <c r="CA651" s="214"/>
      <c r="CB651" s="214"/>
      <c r="CC651" s="214"/>
      <c r="CD651" s="214"/>
      <c r="CE651" s="214"/>
      <c r="CF651" s="214"/>
      <c r="CG651" s="214"/>
      <c r="CH651" s="214"/>
      <c r="CI651" s="214"/>
      <c r="CJ651" s="214"/>
      <c r="CK651" s="214"/>
      <c r="CL651" s="214"/>
      <c r="CM651" s="214"/>
      <c r="CN651" s="214"/>
      <c r="CO651" s="214"/>
      <c r="CP651" s="214"/>
      <c r="CQ651" s="214"/>
      <c r="CR651" s="214"/>
      <c r="CS651" s="214"/>
      <c r="CT651" s="214"/>
      <c r="CU651" s="214"/>
      <c r="CV651" s="214"/>
      <c r="CW651" s="214"/>
      <c r="CX651" s="214"/>
      <c r="CY651" s="214"/>
      <c r="CZ651" s="214"/>
      <c r="DA651" s="214"/>
      <c r="DB651" s="214"/>
      <c r="DC651" s="214"/>
      <c r="DD651" s="214"/>
      <c r="DE651" s="214"/>
      <c r="DF651" s="214"/>
      <c r="DG651" s="214"/>
      <c r="DH651" s="214"/>
      <c r="DI651" s="214"/>
      <c r="DJ651" s="214"/>
      <c r="DK651" s="214"/>
      <c r="DL651" s="214"/>
      <c r="DM651" s="214"/>
      <c r="DN651" s="214"/>
      <c r="DO651" s="214"/>
      <c r="DP651" s="214"/>
      <c r="DQ651" s="214"/>
      <c r="DR651" s="214"/>
      <c r="DS651" s="214"/>
      <c r="DT651" s="214"/>
      <c r="DU651" s="214"/>
      <c r="DV651" s="214"/>
      <c r="DW651" s="214"/>
      <c r="DX651" s="214"/>
      <c r="DY651" s="214"/>
      <c r="DZ651" s="214"/>
      <c r="EA651" s="214"/>
      <c r="EB651" s="214"/>
      <c r="EC651" s="214"/>
      <c r="ED651" s="214"/>
      <c r="EE651" s="214"/>
      <c r="EF651" s="214"/>
      <c r="EG651" s="214"/>
      <c r="EH651" s="214"/>
      <c r="EI651" s="214"/>
      <c r="EJ651" s="214"/>
      <c r="EK651" s="214"/>
      <c r="EL651" s="214"/>
      <c r="EM651" s="214"/>
      <c r="EN651" s="214"/>
      <c r="EO651" s="214"/>
      <c r="EP651" s="214"/>
      <c r="EQ651" s="214"/>
      <c r="ER651" s="214"/>
      <c r="ES651" s="214"/>
      <c r="ET651" s="214"/>
      <c r="EU651" s="214"/>
      <c r="EV651" s="214"/>
      <c r="EW651" s="214"/>
      <c r="EX651" s="214"/>
      <c r="EY651" s="214"/>
      <c r="EZ651" s="214"/>
      <c r="FA651" s="214"/>
      <c r="FB651" s="214"/>
      <c r="FC651" s="214"/>
      <c r="FD651" s="214"/>
      <c r="FE651" s="214"/>
      <c r="FF651" s="214"/>
      <c r="FG651" s="214"/>
      <c r="FH651" s="214"/>
      <c r="FI651" s="214"/>
      <c r="FJ651" s="214"/>
      <c r="FK651" s="214"/>
      <c r="FL651" s="214"/>
      <c r="FM651" s="214"/>
    </row>
    <row r="652" spans="9:169" x14ac:dyDescent="0.25">
      <c r="I652" s="214"/>
      <c r="J652" s="214"/>
      <c r="K652" s="214"/>
      <c r="L652" s="214"/>
      <c r="M652" s="214"/>
      <c r="N652" s="214"/>
      <c r="O652" s="214"/>
      <c r="P652" s="214"/>
      <c r="Q652" s="214"/>
      <c r="R652" s="214"/>
      <c r="S652" s="214"/>
      <c r="T652" s="214"/>
      <c r="U652" s="214"/>
      <c r="V652" s="214"/>
      <c r="W652" s="214"/>
      <c r="X652" s="214"/>
      <c r="Y652" s="214"/>
      <c r="Z652" s="214"/>
      <c r="AA652" s="214"/>
      <c r="AB652" s="214"/>
      <c r="AC652" s="214"/>
      <c r="AD652" s="214"/>
      <c r="AE652" s="214"/>
      <c r="AF652" s="214"/>
      <c r="AG652" s="214"/>
      <c r="AH652" s="214"/>
      <c r="AI652" s="214"/>
      <c r="AJ652" s="214"/>
      <c r="AK652" s="214"/>
      <c r="AL652" s="214"/>
      <c r="AM652" s="214"/>
      <c r="AN652" s="214"/>
      <c r="AO652" s="214"/>
      <c r="AP652" s="214"/>
      <c r="AQ652" s="214"/>
      <c r="AR652" s="214"/>
      <c r="AS652" s="214"/>
      <c r="AT652" s="214"/>
      <c r="AU652" s="214"/>
      <c r="AV652" s="214"/>
      <c r="AW652" s="214"/>
      <c r="AX652" s="214"/>
      <c r="AY652" s="214"/>
      <c r="AZ652" s="214"/>
      <c r="BA652" s="214"/>
      <c r="BB652" s="214"/>
      <c r="BC652" s="214"/>
      <c r="BD652" s="214"/>
      <c r="BE652" s="214"/>
      <c r="BF652" s="214"/>
      <c r="BG652" s="214"/>
      <c r="BH652" s="214"/>
      <c r="BI652" s="214"/>
      <c r="BJ652" s="214"/>
      <c r="BK652" s="214"/>
      <c r="BL652" s="214"/>
      <c r="BM652" s="214"/>
      <c r="BN652" s="214"/>
      <c r="BO652" s="214"/>
      <c r="BP652" s="214"/>
      <c r="BQ652" s="214"/>
      <c r="BR652" s="214"/>
      <c r="BS652" s="214"/>
      <c r="BT652" s="214"/>
      <c r="BU652" s="214"/>
      <c r="BV652" s="214"/>
      <c r="BW652" s="214"/>
      <c r="BX652" s="214"/>
      <c r="BY652" s="214"/>
      <c r="BZ652" s="214"/>
      <c r="CA652" s="214"/>
      <c r="CB652" s="214"/>
      <c r="CC652" s="214"/>
      <c r="CD652" s="214"/>
      <c r="CE652" s="214"/>
      <c r="CF652" s="214"/>
      <c r="CG652" s="214"/>
      <c r="CH652" s="214"/>
      <c r="CI652" s="214"/>
      <c r="CJ652" s="214"/>
      <c r="CK652" s="214"/>
      <c r="CL652" s="214"/>
      <c r="CM652" s="214"/>
      <c r="CN652" s="214"/>
      <c r="CO652" s="214"/>
      <c r="CP652" s="214"/>
      <c r="CQ652" s="214"/>
      <c r="CR652" s="214"/>
      <c r="CS652" s="214"/>
      <c r="CT652" s="214"/>
      <c r="CU652" s="214"/>
      <c r="CV652" s="214"/>
      <c r="CW652" s="214"/>
      <c r="CX652" s="214"/>
      <c r="CY652" s="214"/>
      <c r="CZ652" s="214"/>
      <c r="DA652" s="214"/>
      <c r="DB652" s="214"/>
      <c r="DC652" s="214"/>
      <c r="DD652" s="214"/>
      <c r="DE652" s="214"/>
      <c r="DF652" s="214"/>
      <c r="DG652" s="214"/>
      <c r="DH652" s="214"/>
      <c r="DI652" s="214"/>
      <c r="DJ652" s="214"/>
      <c r="DK652" s="214"/>
      <c r="DL652" s="214"/>
      <c r="DM652" s="214"/>
      <c r="DN652" s="214"/>
      <c r="DO652" s="214"/>
      <c r="DP652" s="214"/>
      <c r="DQ652" s="214"/>
      <c r="DR652" s="214"/>
      <c r="DS652" s="214"/>
      <c r="DT652" s="214"/>
      <c r="DU652" s="214"/>
      <c r="DV652" s="214"/>
      <c r="DW652" s="214"/>
      <c r="DX652" s="214"/>
      <c r="DY652" s="214"/>
      <c r="DZ652" s="214"/>
      <c r="EA652" s="214"/>
      <c r="EB652" s="214"/>
      <c r="EC652" s="214"/>
      <c r="ED652" s="214"/>
      <c r="EE652" s="214"/>
      <c r="EF652" s="214"/>
      <c r="EG652" s="214"/>
      <c r="EH652" s="214"/>
      <c r="EI652" s="214"/>
      <c r="EJ652" s="214"/>
      <c r="EK652" s="214"/>
      <c r="EL652" s="214"/>
      <c r="EM652" s="214"/>
      <c r="EN652" s="214"/>
      <c r="EO652" s="214"/>
      <c r="EP652" s="214"/>
      <c r="EQ652" s="214"/>
      <c r="ER652" s="214"/>
      <c r="ES652" s="214"/>
      <c r="ET652" s="214"/>
      <c r="EU652" s="214"/>
      <c r="EV652" s="214"/>
      <c r="EW652" s="214"/>
      <c r="EX652" s="214"/>
      <c r="EY652" s="214"/>
      <c r="EZ652" s="214"/>
      <c r="FA652" s="214"/>
      <c r="FB652" s="214"/>
      <c r="FC652" s="214"/>
      <c r="FD652" s="214"/>
      <c r="FE652" s="214"/>
      <c r="FF652" s="214"/>
      <c r="FG652" s="214"/>
      <c r="FH652" s="214"/>
      <c r="FI652" s="214"/>
      <c r="FJ652" s="214"/>
      <c r="FK652" s="214"/>
      <c r="FL652" s="214"/>
      <c r="FM652" s="214"/>
    </row>
    <row r="653" spans="9:169" x14ac:dyDescent="0.25">
      <c r="I653" s="214"/>
      <c r="J653" s="214"/>
      <c r="K653" s="214"/>
      <c r="L653" s="214"/>
      <c r="M653" s="214"/>
      <c r="N653" s="214"/>
      <c r="O653" s="214"/>
      <c r="P653" s="214"/>
      <c r="Q653" s="214"/>
      <c r="R653" s="214"/>
      <c r="S653" s="214"/>
      <c r="T653" s="214"/>
      <c r="U653" s="214"/>
      <c r="V653" s="214"/>
      <c r="W653" s="214"/>
      <c r="X653" s="214"/>
      <c r="Y653" s="214"/>
      <c r="Z653" s="214"/>
      <c r="AA653" s="214"/>
      <c r="AB653" s="214"/>
      <c r="AC653" s="214"/>
      <c r="AD653" s="214"/>
      <c r="AE653" s="214"/>
      <c r="AF653" s="214"/>
      <c r="AG653" s="214"/>
      <c r="AH653" s="214"/>
      <c r="AI653" s="214"/>
      <c r="AJ653" s="214"/>
      <c r="AK653" s="214"/>
      <c r="AL653" s="214"/>
      <c r="AM653" s="214"/>
      <c r="AN653" s="214"/>
      <c r="AO653" s="214"/>
      <c r="AP653" s="214"/>
      <c r="AQ653" s="214"/>
      <c r="AR653" s="214"/>
      <c r="AS653" s="214"/>
      <c r="AT653" s="214"/>
      <c r="AU653" s="214"/>
      <c r="AV653" s="214"/>
      <c r="AW653" s="214"/>
      <c r="AX653" s="214"/>
      <c r="AY653" s="214"/>
      <c r="AZ653" s="214"/>
      <c r="BA653" s="214"/>
      <c r="BB653" s="214"/>
      <c r="BC653" s="214"/>
      <c r="BD653" s="214"/>
      <c r="BE653" s="214"/>
      <c r="BF653" s="214"/>
      <c r="BG653" s="214"/>
      <c r="BH653" s="214"/>
      <c r="BI653" s="214"/>
      <c r="BJ653" s="214"/>
      <c r="BK653" s="214"/>
      <c r="BL653" s="214"/>
      <c r="BM653" s="214"/>
      <c r="BN653" s="214"/>
      <c r="BO653" s="214"/>
      <c r="BP653" s="214"/>
      <c r="BQ653" s="214"/>
      <c r="BR653" s="214"/>
      <c r="BS653" s="214"/>
      <c r="BT653" s="214"/>
      <c r="BU653" s="214"/>
      <c r="BV653" s="214"/>
      <c r="BW653" s="214"/>
      <c r="BX653" s="214"/>
      <c r="BY653" s="214"/>
      <c r="BZ653" s="214"/>
      <c r="CA653" s="214"/>
      <c r="CB653" s="214"/>
      <c r="CC653" s="214"/>
      <c r="CD653" s="214"/>
      <c r="CE653" s="214"/>
      <c r="CF653" s="214"/>
      <c r="CG653" s="214"/>
      <c r="CH653" s="214"/>
      <c r="CI653" s="214"/>
      <c r="CJ653" s="214"/>
      <c r="CK653" s="214"/>
      <c r="CL653" s="214"/>
      <c r="CM653" s="214"/>
      <c r="CN653" s="214"/>
      <c r="CO653" s="214"/>
      <c r="CP653" s="214"/>
      <c r="CQ653" s="214"/>
      <c r="CR653" s="214"/>
      <c r="CS653" s="214"/>
      <c r="CT653" s="214"/>
      <c r="CU653" s="214"/>
      <c r="CV653" s="214"/>
      <c r="CW653" s="214"/>
      <c r="CX653" s="214"/>
      <c r="CY653" s="214"/>
      <c r="CZ653" s="214"/>
      <c r="DA653" s="214"/>
      <c r="DB653" s="214"/>
      <c r="DC653" s="214"/>
      <c r="DD653" s="214"/>
      <c r="DE653" s="214"/>
      <c r="DF653" s="214"/>
      <c r="DG653" s="214"/>
      <c r="DH653" s="214"/>
      <c r="DI653" s="214"/>
      <c r="DJ653" s="214"/>
      <c r="DK653" s="214"/>
      <c r="DL653" s="214"/>
      <c r="DM653" s="214"/>
      <c r="DN653" s="214"/>
      <c r="DO653" s="214"/>
      <c r="DP653" s="214"/>
      <c r="DQ653" s="214"/>
      <c r="DR653" s="214"/>
      <c r="DS653" s="214"/>
      <c r="DT653" s="214"/>
      <c r="DU653" s="214"/>
      <c r="DV653" s="214"/>
      <c r="DW653" s="214"/>
      <c r="DX653" s="214"/>
      <c r="DY653" s="214"/>
      <c r="DZ653" s="214"/>
      <c r="EA653" s="214"/>
      <c r="EB653" s="214"/>
      <c r="EC653" s="214"/>
      <c r="ED653" s="214"/>
      <c r="EE653" s="214"/>
      <c r="EF653" s="214"/>
      <c r="EG653" s="214"/>
      <c r="EH653" s="214"/>
      <c r="EI653" s="214"/>
      <c r="EJ653" s="214"/>
      <c r="EK653" s="214"/>
      <c r="EL653" s="214"/>
      <c r="EM653" s="214"/>
      <c r="EN653" s="214"/>
      <c r="EO653" s="214"/>
      <c r="EP653" s="214"/>
      <c r="EQ653" s="214"/>
      <c r="ER653" s="214"/>
      <c r="ES653" s="214"/>
      <c r="ET653" s="214"/>
      <c r="EU653" s="214"/>
      <c r="EV653" s="214"/>
      <c r="EW653" s="214"/>
      <c r="EX653" s="214"/>
      <c r="EY653" s="214"/>
      <c r="EZ653" s="214"/>
      <c r="FA653" s="214"/>
      <c r="FB653" s="214"/>
      <c r="FC653" s="214"/>
      <c r="FD653" s="214"/>
      <c r="FE653" s="214"/>
      <c r="FF653" s="214"/>
      <c r="FG653" s="214"/>
      <c r="FH653" s="214"/>
      <c r="FI653" s="214"/>
      <c r="FJ653" s="214"/>
      <c r="FK653" s="214"/>
      <c r="FL653" s="214"/>
      <c r="FM653" s="214"/>
    </row>
    <row r="654" spans="9:169" x14ac:dyDescent="0.25">
      <c r="I654" s="214"/>
      <c r="J654" s="214"/>
      <c r="K654" s="214"/>
      <c r="L654" s="214"/>
      <c r="M654" s="214"/>
      <c r="N654" s="214"/>
      <c r="O654" s="214"/>
      <c r="P654" s="214"/>
      <c r="Q654" s="214"/>
      <c r="R654" s="214"/>
      <c r="S654" s="214"/>
      <c r="T654" s="214"/>
      <c r="U654" s="214"/>
      <c r="V654" s="214"/>
      <c r="W654" s="214"/>
      <c r="X654" s="214"/>
      <c r="Y654" s="214"/>
      <c r="Z654" s="214"/>
      <c r="AA654" s="214"/>
      <c r="AB654" s="214"/>
      <c r="AC654" s="214"/>
      <c r="AD654" s="214"/>
      <c r="AE654" s="214"/>
      <c r="AF654" s="214"/>
      <c r="AG654" s="214"/>
      <c r="AH654" s="214"/>
      <c r="AI654" s="214"/>
      <c r="AJ654" s="214"/>
      <c r="AK654" s="214"/>
      <c r="AL654" s="214"/>
      <c r="AM654" s="214"/>
      <c r="AN654" s="214"/>
      <c r="AO654" s="214"/>
      <c r="AP654" s="214"/>
      <c r="AQ654" s="214"/>
      <c r="AR654" s="214"/>
      <c r="AS654" s="214"/>
      <c r="AT654" s="214"/>
      <c r="AU654" s="214"/>
      <c r="AV654" s="214"/>
      <c r="AW654" s="214"/>
      <c r="AX654" s="214"/>
      <c r="AY654" s="214"/>
      <c r="AZ654" s="214"/>
      <c r="BA654" s="214"/>
      <c r="BB654" s="214"/>
      <c r="BC654" s="214"/>
      <c r="BD654" s="214"/>
      <c r="BE654" s="214"/>
      <c r="BF654" s="214"/>
      <c r="BG654" s="214"/>
      <c r="BH654" s="214"/>
      <c r="BI654" s="214"/>
      <c r="BJ654" s="214"/>
      <c r="BK654" s="214"/>
      <c r="BL654" s="214"/>
      <c r="BM654" s="214"/>
      <c r="BN654" s="214"/>
      <c r="BO654" s="214"/>
      <c r="BP654" s="214"/>
      <c r="BQ654" s="214"/>
      <c r="BR654" s="214"/>
      <c r="BS654" s="214"/>
      <c r="BT654" s="214"/>
      <c r="BU654" s="214"/>
      <c r="BV654" s="214"/>
      <c r="BW654" s="214"/>
      <c r="BX654" s="214"/>
      <c r="BY654" s="214"/>
      <c r="BZ654" s="214"/>
      <c r="CA654" s="214"/>
      <c r="CB654" s="214"/>
      <c r="CC654" s="214"/>
      <c r="CD654" s="214"/>
      <c r="CE654" s="214"/>
      <c r="CF654" s="214"/>
      <c r="CG654" s="214"/>
      <c r="CH654" s="214"/>
      <c r="CI654" s="214"/>
      <c r="CJ654" s="214"/>
      <c r="CK654" s="214"/>
      <c r="CL654" s="214"/>
      <c r="CM654" s="214"/>
      <c r="CN654" s="214"/>
      <c r="CO654" s="214"/>
      <c r="CP654" s="214"/>
      <c r="CQ654" s="214"/>
      <c r="CR654" s="214"/>
      <c r="CS654" s="214"/>
      <c r="CT654" s="214"/>
      <c r="CU654" s="214"/>
      <c r="CV654" s="214"/>
      <c r="CW654" s="214"/>
      <c r="CX654" s="214"/>
      <c r="CY654" s="214"/>
      <c r="CZ654" s="214"/>
      <c r="DA654" s="214"/>
      <c r="DB654" s="214"/>
      <c r="DC654" s="214"/>
      <c r="DD654" s="214"/>
      <c r="DE654" s="214"/>
      <c r="DF654" s="214"/>
      <c r="DG654" s="214"/>
      <c r="DH654" s="214"/>
      <c r="DI654" s="214"/>
      <c r="DJ654" s="214"/>
      <c r="DK654" s="214"/>
      <c r="DL654" s="214"/>
      <c r="DM654" s="214"/>
      <c r="DN654" s="214"/>
      <c r="DO654" s="214"/>
      <c r="DP654" s="214"/>
      <c r="DQ654" s="214"/>
      <c r="DR654" s="214"/>
      <c r="DS654" s="214"/>
      <c r="DT654" s="214"/>
      <c r="DU654" s="214"/>
      <c r="DV654" s="214"/>
      <c r="DW654" s="214"/>
      <c r="DX654" s="214"/>
      <c r="DY654" s="214"/>
      <c r="DZ654" s="214"/>
      <c r="EA654" s="214"/>
      <c r="EB654" s="214"/>
      <c r="EC654" s="214"/>
      <c r="ED654" s="214"/>
      <c r="EE654" s="214"/>
      <c r="EF654" s="214"/>
      <c r="EG654" s="214"/>
      <c r="EH654" s="214"/>
      <c r="EI654" s="214"/>
      <c r="EJ654" s="214"/>
      <c r="EK654" s="214"/>
      <c r="EL654" s="214"/>
      <c r="EM654" s="214"/>
      <c r="EN654" s="214"/>
      <c r="EO654" s="214"/>
      <c r="EP654" s="214"/>
      <c r="EQ654" s="214"/>
      <c r="ER654" s="214"/>
      <c r="ES654" s="214"/>
      <c r="ET654" s="214"/>
      <c r="EU654" s="214"/>
      <c r="EV654" s="214"/>
      <c r="EW654" s="214"/>
      <c r="EX654" s="214"/>
      <c r="EY654" s="214"/>
      <c r="EZ654" s="214"/>
      <c r="FA654" s="214"/>
      <c r="FB654" s="214"/>
      <c r="FC654" s="214"/>
      <c r="FD654" s="214"/>
      <c r="FE654" s="214"/>
      <c r="FF654" s="214"/>
      <c r="FG654" s="214"/>
      <c r="FH654" s="214"/>
      <c r="FI654" s="214"/>
      <c r="FJ654" s="214"/>
      <c r="FK654" s="214"/>
      <c r="FL654" s="214"/>
      <c r="FM654" s="214"/>
    </row>
    <row r="655" spans="9:169" x14ac:dyDescent="0.25">
      <c r="I655" s="214"/>
      <c r="J655" s="214"/>
      <c r="K655" s="214"/>
      <c r="L655" s="214"/>
      <c r="M655" s="214"/>
      <c r="N655" s="214"/>
      <c r="O655" s="214"/>
      <c r="P655" s="214"/>
      <c r="Q655" s="214"/>
      <c r="R655" s="214"/>
      <c r="S655" s="214"/>
      <c r="T655" s="214"/>
      <c r="U655" s="214"/>
      <c r="V655" s="214"/>
      <c r="W655" s="214"/>
      <c r="X655" s="214"/>
      <c r="Y655" s="214"/>
      <c r="Z655" s="214"/>
      <c r="AA655" s="214"/>
      <c r="AB655" s="214"/>
      <c r="AC655" s="214"/>
      <c r="AD655" s="214"/>
      <c r="AE655" s="214"/>
      <c r="AF655" s="214"/>
      <c r="AG655" s="214"/>
      <c r="AH655" s="214"/>
      <c r="AI655" s="214"/>
      <c r="AJ655" s="214"/>
      <c r="AK655" s="214"/>
      <c r="AL655" s="214"/>
      <c r="AM655" s="214"/>
      <c r="AN655" s="214"/>
      <c r="AO655" s="214"/>
      <c r="AP655" s="214"/>
      <c r="AQ655" s="214"/>
      <c r="AR655" s="214"/>
      <c r="AS655" s="214"/>
      <c r="AT655" s="214"/>
      <c r="AU655" s="214"/>
      <c r="AV655" s="214"/>
      <c r="AW655" s="214"/>
      <c r="AX655" s="214"/>
      <c r="AY655" s="214"/>
      <c r="AZ655" s="214"/>
      <c r="BA655" s="214"/>
      <c r="BB655" s="214"/>
      <c r="BC655" s="214"/>
      <c r="BD655" s="214"/>
      <c r="BE655" s="214"/>
      <c r="BF655" s="214"/>
      <c r="BG655" s="214"/>
      <c r="BH655" s="214"/>
      <c r="BI655" s="214"/>
      <c r="BJ655" s="214"/>
      <c r="BK655" s="214"/>
      <c r="BL655" s="214"/>
      <c r="BM655" s="214"/>
      <c r="BN655" s="214"/>
      <c r="BO655" s="214"/>
      <c r="BP655" s="214"/>
      <c r="BQ655" s="214"/>
      <c r="BR655" s="214"/>
      <c r="BS655" s="214"/>
      <c r="BT655" s="214"/>
      <c r="BU655" s="214"/>
      <c r="BV655" s="214"/>
      <c r="BW655" s="214"/>
      <c r="BX655" s="214"/>
      <c r="BY655" s="214"/>
      <c r="BZ655" s="214"/>
      <c r="CA655" s="214"/>
      <c r="CB655" s="214"/>
      <c r="CC655" s="214"/>
      <c r="CD655" s="214"/>
      <c r="CE655" s="214"/>
      <c r="CF655" s="214"/>
      <c r="CG655" s="214"/>
      <c r="CH655" s="214"/>
      <c r="CI655" s="214"/>
      <c r="CJ655" s="214"/>
      <c r="CK655" s="214"/>
      <c r="CL655" s="214"/>
      <c r="CM655" s="214"/>
      <c r="CN655" s="214"/>
      <c r="CO655" s="214"/>
      <c r="CP655" s="214"/>
      <c r="CQ655" s="214"/>
      <c r="CR655" s="214"/>
      <c r="CS655" s="214"/>
      <c r="CT655" s="214"/>
      <c r="CU655" s="214"/>
      <c r="CV655" s="214"/>
      <c r="CW655" s="214"/>
      <c r="CX655" s="214"/>
      <c r="CY655" s="214"/>
      <c r="CZ655" s="214"/>
      <c r="DA655" s="214"/>
      <c r="DB655" s="214"/>
      <c r="DC655" s="214"/>
      <c r="DD655" s="214"/>
      <c r="DE655" s="214"/>
      <c r="DF655" s="214"/>
      <c r="DG655" s="214"/>
      <c r="DH655" s="214"/>
      <c r="DI655" s="214"/>
      <c r="DJ655" s="214"/>
      <c r="DK655" s="214"/>
      <c r="DL655" s="214"/>
      <c r="DM655" s="214"/>
      <c r="DN655" s="214"/>
      <c r="DO655" s="214"/>
      <c r="DP655" s="214"/>
      <c r="DQ655" s="214"/>
      <c r="DR655" s="214"/>
      <c r="DS655" s="214"/>
      <c r="DT655" s="214"/>
      <c r="DU655" s="214"/>
      <c r="DV655" s="214"/>
      <c r="DW655" s="214"/>
      <c r="DX655" s="214"/>
      <c r="DY655" s="214"/>
      <c r="DZ655" s="214"/>
      <c r="EA655" s="214"/>
      <c r="EB655" s="214"/>
      <c r="EC655" s="214"/>
      <c r="ED655" s="214"/>
      <c r="EE655" s="214"/>
      <c r="EF655" s="214"/>
      <c r="EG655" s="214"/>
      <c r="EH655" s="214"/>
      <c r="EI655" s="214"/>
      <c r="EJ655" s="214"/>
      <c r="EK655" s="214"/>
      <c r="EL655" s="214"/>
      <c r="EM655" s="214"/>
      <c r="EN655" s="214"/>
      <c r="EO655" s="214"/>
      <c r="EP655" s="214"/>
      <c r="EQ655" s="214"/>
      <c r="ER655" s="214"/>
      <c r="ES655" s="214"/>
      <c r="ET655" s="214"/>
      <c r="EU655" s="214"/>
      <c r="EV655" s="214"/>
      <c r="EW655" s="214"/>
      <c r="EX655" s="214"/>
      <c r="EY655" s="214"/>
      <c r="EZ655" s="214"/>
      <c r="FA655" s="214"/>
      <c r="FB655" s="214"/>
      <c r="FC655" s="214"/>
      <c r="FD655" s="214"/>
      <c r="FE655" s="214"/>
      <c r="FF655" s="214"/>
      <c r="FG655" s="214"/>
      <c r="FH655" s="214"/>
      <c r="FI655" s="214"/>
      <c r="FJ655" s="214"/>
      <c r="FK655" s="214"/>
      <c r="FL655" s="214"/>
      <c r="FM655" s="214"/>
    </row>
    <row r="656" spans="9:169" x14ac:dyDescent="0.25">
      <c r="I656" s="214"/>
      <c r="J656" s="214"/>
      <c r="K656" s="214"/>
      <c r="L656" s="214"/>
      <c r="M656" s="214"/>
      <c r="N656" s="214"/>
      <c r="O656" s="214"/>
      <c r="P656" s="214"/>
      <c r="Q656" s="214"/>
      <c r="R656" s="214"/>
      <c r="S656" s="214"/>
      <c r="T656" s="214"/>
      <c r="U656" s="214"/>
      <c r="V656" s="214"/>
      <c r="W656" s="214"/>
      <c r="X656" s="214"/>
      <c r="Y656" s="214"/>
      <c r="Z656" s="214"/>
      <c r="AA656" s="214"/>
      <c r="AB656" s="214"/>
      <c r="AC656" s="214"/>
      <c r="AD656" s="214"/>
      <c r="AE656" s="214"/>
      <c r="AF656" s="214"/>
      <c r="AG656" s="214"/>
      <c r="AH656" s="214"/>
      <c r="AI656" s="214"/>
      <c r="AJ656" s="214"/>
      <c r="AK656" s="214"/>
      <c r="AL656" s="214"/>
      <c r="AM656" s="214"/>
      <c r="AN656" s="214"/>
      <c r="AO656" s="214"/>
      <c r="AP656" s="214"/>
      <c r="AQ656" s="214"/>
      <c r="AR656" s="214"/>
      <c r="AS656" s="214"/>
      <c r="AT656" s="214"/>
      <c r="AU656" s="214"/>
      <c r="AV656" s="214"/>
      <c r="AW656" s="214"/>
      <c r="AX656" s="214"/>
      <c r="AY656" s="214"/>
      <c r="AZ656" s="214"/>
      <c r="BA656" s="214"/>
      <c r="BB656" s="214"/>
      <c r="BC656" s="214"/>
      <c r="BD656" s="214"/>
      <c r="BE656" s="214"/>
      <c r="BF656" s="214"/>
      <c r="BG656" s="214"/>
      <c r="BH656" s="214"/>
      <c r="BI656" s="214"/>
      <c r="BJ656" s="214"/>
      <c r="BK656" s="214"/>
      <c r="BL656" s="214"/>
      <c r="BM656" s="214"/>
      <c r="BN656" s="214"/>
      <c r="BO656" s="214"/>
      <c r="BP656" s="214"/>
      <c r="BQ656" s="214"/>
      <c r="BR656" s="214"/>
      <c r="BS656" s="214"/>
      <c r="BT656" s="214"/>
      <c r="BU656" s="214"/>
      <c r="BV656" s="214"/>
      <c r="BW656" s="214"/>
      <c r="BX656" s="214"/>
      <c r="BY656" s="214"/>
      <c r="BZ656" s="214"/>
      <c r="CA656" s="214"/>
      <c r="CB656" s="214"/>
      <c r="CC656" s="214"/>
      <c r="CD656" s="214"/>
      <c r="CE656" s="214"/>
      <c r="CF656" s="214"/>
      <c r="CG656" s="214"/>
      <c r="CH656" s="214"/>
      <c r="CI656" s="214"/>
      <c r="CJ656" s="214"/>
      <c r="CK656" s="214"/>
      <c r="CL656" s="214"/>
      <c r="CM656" s="214"/>
      <c r="CN656" s="214"/>
      <c r="CO656" s="214"/>
      <c r="CP656" s="214"/>
      <c r="CQ656" s="214"/>
      <c r="CR656" s="214"/>
      <c r="CS656" s="214"/>
      <c r="CT656" s="214"/>
      <c r="CU656" s="214"/>
      <c r="CV656" s="214"/>
      <c r="CW656" s="214"/>
      <c r="CX656" s="214"/>
      <c r="CY656" s="214"/>
      <c r="CZ656" s="214"/>
      <c r="DA656" s="214"/>
      <c r="DB656" s="214"/>
      <c r="DC656" s="214"/>
      <c r="DD656" s="214"/>
      <c r="DE656" s="214"/>
      <c r="DF656" s="214"/>
      <c r="DG656" s="214"/>
      <c r="DH656" s="214"/>
      <c r="DI656" s="214"/>
      <c r="DJ656" s="214"/>
      <c r="DK656" s="214"/>
      <c r="DL656" s="214"/>
      <c r="DM656" s="214"/>
      <c r="DN656" s="214"/>
      <c r="DO656" s="214"/>
      <c r="DP656" s="214"/>
      <c r="DQ656" s="214"/>
      <c r="DR656" s="214"/>
      <c r="DS656" s="214"/>
      <c r="DT656" s="214"/>
      <c r="DU656" s="214"/>
      <c r="DV656" s="214"/>
      <c r="DW656" s="214"/>
      <c r="DX656" s="214"/>
      <c r="DY656" s="214"/>
      <c r="DZ656" s="214"/>
      <c r="EA656" s="214"/>
      <c r="EB656" s="214"/>
      <c r="EC656" s="214"/>
      <c r="ED656" s="214"/>
      <c r="EE656" s="214"/>
      <c r="EF656" s="214"/>
      <c r="EG656" s="214"/>
      <c r="EH656" s="214"/>
      <c r="EI656" s="214"/>
      <c r="EJ656" s="214"/>
      <c r="EK656" s="214"/>
      <c r="EL656" s="214"/>
      <c r="EM656" s="214"/>
      <c r="EN656" s="214"/>
      <c r="EO656" s="214"/>
      <c r="EP656" s="214"/>
      <c r="EQ656" s="214"/>
      <c r="ER656" s="214"/>
      <c r="ES656" s="214"/>
      <c r="ET656" s="214"/>
      <c r="EU656" s="214"/>
      <c r="EV656" s="214"/>
      <c r="EW656" s="214"/>
      <c r="EX656" s="214"/>
      <c r="EY656" s="214"/>
      <c r="EZ656" s="214"/>
      <c r="FA656" s="214"/>
      <c r="FB656" s="214"/>
      <c r="FC656" s="214"/>
      <c r="FD656" s="214"/>
      <c r="FE656" s="214"/>
      <c r="FF656" s="214"/>
      <c r="FG656" s="214"/>
      <c r="FH656" s="214"/>
      <c r="FI656" s="214"/>
      <c r="FJ656" s="214"/>
      <c r="FK656" s="214"/>
      <c r="FL656" s="214"/>
      <c r="FM656" s="214"/>
    </row>
    <row r="657" spans="9:169" x14ac:dyDescent="0.25">
      <c r="I657" s="214"/>
      <c r="J657" s="214"/>
      <c r="K657" s="214"/>
      <c r="L657" s="214"/>
      <c r="M657" s="214"/>
      <c r="N657" s="214"/>
      <c r="O657" s="214"/>
      <c r="P657" s="214"/>
      <c r="Q657" s="214"/>
      <c r="R657" s="214"/>
      <c r="S657" s="214"/>
      <c r="T657" s="214"/>
      <c r="U657" s="214"/>
      <c r="V657" s="214"/>
      <c r="W657" s="214"/>
      <c r="X657" s="214"/>
      <c r="Y657" s="214"/>
      <c r="Z657" s="214"/>
      <c r="AA657" s="214"/>
      <c r="AB657" s="214"/>
      <c r="AC657" s="214"/>
      <c r="AD657" s="214"/>
      <c r="AE657" s="214"/>
      <c r="AF657" s="214"/>
      <c r="AG657" s="214"/>
      <c r="AH657" s="214"/>
      <c r="AI657" s="214"/>
      <c r="AJ657" s="214"/>
      <c r="AK657" s="214"/>
      <c r="AL657" s="214"/>
      <c r="AM657" s="214"/>
      <c r="AN657" s="214"/>
      <c r="AO657" s="214"/>
      <c r="AP657" s="214"/>
      <c r="AQ657" s="214"/>
      <c r="AR657" s="214"/>
      <c r="AS657" s="214"/>
      <c r="AT657" s="214"/>
      <c r="AU657" s="214"/>
      <c r="AV657" s="214"/>
      <c r="AW657" s="214"/>
      <c r="AX657" s="214"/>
      <c r="AY657" s="214"/>
      <c r="AZ657" s="214"/>
      <c r="BA657" s="214"/>
      <c r="BB657" s="214"/>
      <c r="BC657" s="214"/>
      <c r="BD657" s="214"/>
      <c r="BE657" s="214"/>
      <c r="BF657" s="214"/>
      <c r="BG657" s="214"/>
      <c r="BH657" s="214"/>
      <c r="BI657" s="214"/>
      <c r="BJ657" s="214"/>
      <c r="BK657" s="214"/>
      <c r="BL657" s="214"/>
      <c r="BM657" s="214"/>
      <c r="BN657" s="214"/>
      <c r="BO657" s="214"/>
      <c r="BP657" s="214"/>
      <c r="BQ657" s="214"/>
      <c r="BR657" s="214"/>
      <c r="BS657" s="214"/>
      <c r="BT657" s="214"/>
      <c r="BU657" s="214"/>
      <c r="BV657" s="214"/>
      <c r="BW657" s="214"/>
      <c r="BX657" s="214"/>
      <c r="BY657" s="214"/>
      <c r="BZ657" s="214"/>
      <c r="CA657" s="214"/>
      <c r="CB657" s="214"/>
      <c r="CC657" s="214"/>
      <c r="CD657" s="214"/>
      <c r="CE657" s="214"/>
      <c r="CF657" s="214"/>
      <c r="CG657" s="214"/>
      <c r="CH657" s="214"/>
      <c r="CI657" s="214"/>
      <c r="CJ657" s="214"/>
      <c r="CK657" s="214"/>
      <c r="CL657" s="214"/>
      <c r="CM657" s="214"/>
      <c r="CN657" s="214"/>
      <c r="CO657" s="214"/>
      <c r="CP657" s="214"/>
      <c r="CQ657" s="214"/>
      <c r="CR657" s="214"/>
      <c r="CS657" s="214"/>
      <c r="CT657" s="214"/>
      <c r="CU657" s="214"/>
      <c r="CV657" s="214"/>
      <c r="CW657" s="214"/>
      <c r="CX657" s="214"/>
      <c r="CY657" s="214"/>
      <c r="CZ657" s="214"/>
      <c r="DA657" s="214"/>
      <c r="DB657" s="214"/>
      <c r="DC657" s="214"/>
      <c r="DD657" s="214"/>
      <c r="DE657" s="214"/>
      <c r="DF657" s="214"/>
      <c r="DG657" s="214"/>
      <c r="DH657" s="214"/>
      <c r="DI657" s="214"/>
      <c r="DJ657" s="214"/>
      <c r="DK657" s="214"/>
      <c r="DL657" s="214"/>
      <c r="DM657" s="214"/>
      <c r="DN657" s="214"/>
      <c r="DO657" s="214"/>
      <c r="DP657" s="214"/>
      <c r="DQ657" s="214"/>
      <c r="DR657" s="214"/>
      <c r="DS657" s="214"/>
      <c r="DT657" s="214"/>
      <c r="DU657" s="214"/>
      <c r="DV657" s="214"/>
      <c r="DW657" s="214"/>
      <c r="DX657" s="214"/>
      <c r="DY657" s="214"/>
      <c r="DZ657" s="214"/>
      <c r="EA657" s="214"/>
      <c r="EB657" s="214"/>
      <c r="EC657" s="214"/>
      <c r="ED657" s="214"/>
      <c r="EE657" s="214"/>
      <c r="EF657" s="214"/>
      <c r="EG657" s="214"/>
      <c r="EH657" s="214"/>
      <c r="EI657" s="214"/>
      <c r="EJ657" s="214"/>
      <c r="EK657" s="214"/>
      <c r="EL657" s="214"/>
      <c r="EM657" s="214"/>
      <c r="EN657" s="214"/>
      <c r="EO657" s="214"/>
      <c r="EP657" s="214"/>
      <c r="EQ657" s="214"/>
      <c r="ER657" s="214"/>
      <c r="ES657" s="214"/>
      <c r="ET657" s="214"/>
      <c r="EU657" s="214"/>
      <c r="EV657" s="214"/>
      <c r="EW657" s="214"/>
      <c r="EX657" s="214"/>
      <c r="EY657" s="214"/>
      <c r="EZ657" s="214"/>
      <c r="FA657" s="214"/>
      <c r="FB657" s="214"/>
      <c r="FC657" s="214"/>
      <c r="FD657" s="214"/>
      <c r="FE657" s="214"/>
      <c r="FF657" s="214"/>
      <c r="FG657" s="214"/>
      <c r="FH657" s="214"/>
      <c r="FI657" s="214"/>
      <c r="FJ657" s="214"/>
      <c r="FK657" s="214"/>
      <c r="FL657" s="214"/>
      <c r="FM657" s="214"/>
    </row>
    <row r="658" spans="9:169" x14ac:dyDescent="0.25">
      <c r="I658" s="214"/>
      <c r="J658" s="214"/>
      <c r="K658" s="214"/>
      <c r="L658" s="214"/>
      <c r="M658" s="214"/>
      <c r="N658" s="214"/>
      <c r="O658" s="214"/>
      <c r="P658" s="214"/>
      <c r="Q658" s="214"/>
      <c r="R658" s="214"/>
      <c r="S658" s="214"/>
      <c r="T658" s="214"/>
      <c r="U658" s="214"/>
      <c r="V658" s="214"/>
      <c r="W658" s="214"/>
      <c r="X658" s="214"/>
      <c r="Y658" s="214"/>
      <c r="Z658" s="214"/>
      <c r="AA658" s="214"/>
      <c r="AB658" s="214"/>
      <c r="AC658" s="214"/>
      <c r="AD658" s="214"/>
      <c r="AE658" s="214"/>
      <c r="AF658" s="214"/>
      <c r="AG658" s="214"/>
      <c r="AH658" s="214"/>
      <c r="AI658" s="214"/>
      <c r="AJ658" s="214"/>
      <c r="AK658" s="214"/>
      <c r="AL658" s="214"/>
      <c r="AM658" s="214"/>
      <c r="AN658" s="214"/>
      <c r="AO658" s="214"/>
      <c r="AP658" s="214"/>
      <c r="AQ658" s="214"/>
      <c r="AR658" s="214"/>
      <c r="AS658" s="214"/>
      <c r="AT658" s="214"/>
      <c r="AU658" s="214"/>
      <c r="AV658" s="214"/>
      <c r="AW658" s="214"/>
      <c r="AX658" s="214"/>
      <c r="AY658" s="214"/>
      <c r="AZ658" s="214"/>
      <c r="BA658" s="214"/>
      <c r="BB658" s="214"/>
      <c r="BC658" s="214"/>
      <c r="BD658" s="214"/>
      <c r="BE658" s="214"/>
      <c r="BF658" s="214"/>
      <c r="BG658" s="214"/>
      <c r="BH658" s="214"/>
      <c r="BI658" s="214"/>
      <c r="BJ658" s="214"/>
      <c r="BK658" s="214"/>
      <c r="BL658" s="214"/>
      <c r="BM658" s="214"/>
      <c r="BN658" s="214"/>
      <c r="BO658" s="214"/>
      <c r="BP658" s="214"/>
      <c r="BQ658" s="214"/>
      <c r="BR658" s="214"/>
      <c r="BS658" s="214"/>
      <c r="BT658" s="214"/>
      <c r="BU658" s="214"/>
      <c r="BV658" s="214"/>
      <c r="BW658" s="214"/>
      <c r="BX658" s="214"/>
      <c r="BY658" s="214"/>
      <c r="BZ658" s="214"/>
      <c r="CA658" s="214"/>
      <c r="CB658" s="214"/>
      <c r="CC658" s="214"/>
      <c r="CD658" s="214"/>
      <c r="CE658" s="214"/>
      <c r="CF658" s="214"/>
      <c r="CG658" s="214"/>
      <c r="CH658" s="214"/>
      <c r="CI658" s="214"/>
      <c r="CJ658" s="214"/>
      <c r="CK658" s="214"/>
      <c r="CL658" s="214"/>
      <c r="CM658" s="214"/>
      <c r="CN658" s="214"/>
      <c r="CO658" s="214"/>
      <c r="CP658" s="214"/>
      <c r="CQ658" s="214"/>
      <c r="CR658" s="214"/>
      <c r="CS658" s="214"/>
      <c r="CT658" s="214"/>
      <c r="CU658" s="214"/>
      <c r="CV658" s="214"/>
      <c r="CW658" s="214"/>
      <c r="CX658" s="214"/>
      <c r="CY658" s="214"/>
      <c r="CZ658" s="214"/>
      <c r="DA658" s="214"/>
      <c r="DB658" s="214"/>
      <c r="DC658" s="214"/>
      <c r="DD658" s="214"/>
      <c r="DE658" s="214"/>
      <c r="DF658" s="214"/>
      <c r="DG658" s="214"/>
      <c r="DH658" s="214"/>
      <c r="DI658" s="214"/>
      <c r="DJ658" s="214"/>
      <c r="DK658" s="214"/>
      <c r="DL658" s="214"/>
      <c r="DM658" s="214"/>
      <c r="DN658" s="214"/>
      <c r="DO658" s="214"/>
      <c r="DP658" s="214"/>
      <c r="DQ658" s="214"/>
      <c r="DR658" s="214"/>
      <c r="DS658" s="214"/>
      <c r="DT658" s="214"/>
      <c r="DU658" s="214"/>
      <c r="DV658" s="214"/>
      <c r="DW658" s="214"/>
      <c r="DX658" s="214"/>
      <c r="DY658" s="214"/>
      <c r="DZ658" s="214"/>
      <c r="EA658" s="214"/>
      <c r="EB658" s="214"/>
      <c r="EC658" s="214"/>
      <c r="ED658" s="214"/>
      <c r="EE658" s="214"/>
      <c r="EF658" s="214"/>
      <c r="EG658" s="214"/>
      <c r="EH658" s="214"/>
      <c r="EI658" s="214"/>
      <c r="EJ658" s="214"/>
      <c r="EK658" s="214"/>
      <c r="EL658" s="214"/>
      <c r="EM658" s="214"/>
      <c r="EN658" s="214"/>
      <c r="EO658" s="214"/>
      <c r="EP658" s="214"/>
      <c r="EQ658" s="214"/>
      <c r="ER658" s="214"/>
      <c r="ES658" s="214"/>
      <c r="ET658" s="214"/>
      <c r="EU658" s="214"/>
      <c r="EV658" s="214"/>
      <c r="EW658" s="214"/>
      <c r="EX658" s="214"/>
      <c r="EY658" s="214"/>
      <c r="EZ658" s="214"/>
      <c r="FA658" s="214"/>
      <c r="FB658" s="214"/>
      <c r="FC658" s="214"/>
      <c r="FD658" s="214"/>
      <c r="FE658" s="214"/>
      <c r="FF658" s="214"/>
      <c r="FG658" s="214"/>
      <c r="FH658" s="214"/>
      <c r="FI658" s="214"/>
      <c r="FJ658" s="214"/>
      <c r="FK658" s="214"/>
      <c r="FL658" s="214"/>
      <c r="FM658" s="214"/>
    </row>
    <row r="659" spans="9:169" x14ac:dyDescent="0.25">
      <c r="I659" s="214"/>
      <c r="J659" s="214"/>
      <c r="K659" s="214"/>
      <c r="L659" s="214"/>
      <c r="M659" s="214"/>
      <c r="N659" s="214"/>
      <c r="O659" s="214"/>
      <c r="P659" s="214"/>
      <c r="Q659" s="214"/>
      <c r="R659" s="214"/>
      <c r="S659" s="214"/>
      <c r="T659" s="214"/>
      <c r="U659" s="214"/>
      <c r="V659" s="214"/>
      <c r="W659" s="214"/>
      <c r="X659" s="214"/>
      <c r="Y659" s="214"/>
      <c r="Z659" s="214"/>
      <c r="AA659" s="214"/>
      <c r="AB659" s="214"/>
      <c r="AC659" s="214"/>
      <c r="AD659" s="214"/>
      <c r="AE659" s="214"/>
      <c r="AF659" s="214"/>
      <c r="AG659" s="214"/>
      <c r="AH659" s="214"/>
      <c r="AI659" s="214"/>
      <c r="AJ659" s="214"/>
      <c r="AK659" s="214"/>
      <c r="AL659" s="214"/>
      <c r="AM659" s="214"/>
      <c r="AN659" s="214"/>
      <c r="AO659" s="214"/>
      <c r="AP659" s="214"/>
      <c r="AQ659" s="214"/>
      <c r="AR659" s="214"/>
      <c r="AS659" s="214"/>
      <c r="AT659" s="214"/>
      <c r="AU659" s="214"/>
      <c r="AV659" s="214"/>
      <c r="AW659" s="214"/>
      <c r="AX659" s="214"/>
      <c r="AY659" s="214"/>
      <c r="AZ659" s="214"/>
      <c r="BA659" s="214"/>
      <c r="BB659" s="214"/>
      <c r="BC659" s="214"/>
      <c r="BD659" s="214"/>
      <c r="BE659" s="214"/>
      <c r="BF659" s="214"/>
      <c r="BG659" s="214"/>
      <c r="BH659" s="214"/>
      <c r="BI659" s="214"/>
      <c r="BJ659" s="214"/>
      <c r="BK659" s="214"/>
      <c r="BL659" s="214"/>
      <c r="BM659" s="214"/>
      <c r="BN659" s="214"/>
      <c r="BO659" s="214"/>
      <c r="BP659" s="214"/>
      <c r="BQ659" s="214"/>
      <c r="BR659" s="214"/>
      <c r="BS659" s="214"/>
      <c r="BT659" s="214"/>
      <c r="BU659" s="214"/>
      <c r="BV659" s="214"/>
      <c r="BW659" s="214"/>
      <c r="BX659" s="214"/>
      <c r="BY659" s="214"/>
      <c r="BZ659" s="214"/>
      <c r="CA659" s="214"/>
      <c r="CB659" s="214"/>
      <c r="CC659" s="214"/>
      <c r="CD659" s="214"/>
      <c r="CE659" s="214"/>
      <c r="CF659" s="214"/>
      <c r="CG659" s="214"/>
      <c r="CH659" s="214"/>
      <c r="CI659" s="214"/>
      <c r="CJ659" s="214"/>
      <c r="CK659" s="214"/>
      <c r="CL659" s="214"/>
      <c r="CM659" s="214"/>
      <c r="CN659" s="214"/>
      <c r="CO659" s="214"/>
      <c r="CP659" s="214"/>
      <c r="CQ659" s="214"/>
      <c r="CR659" s="214"/>
      <c r="CS659" s="214"/>
      <c r="CT659" s="214"/>
      <c r="CU659" s="214"/>
      <c r="CV659" s="214"/>
      <c r="CW659" s="214"/>
      <c r="CX659" s="214"/>
      <c r="CY659" s="214"/>
      <c r="CZ659" s="214"/>
      <c r="DA659" s="214"/>
      <c r="DB659" s="214"/>
      <c r="DC659" s="214"/>
      <c r="DD659" s="214"/>
      <c r="DE659" s="214"/>
      <c r="DF659" s="214"/>
      <c r="DG659" s="214"/>
      <c r="DH659" s="214"/>
      <c r="DI659" s="214"/>
      <c r="DJ659" s="214"/>
      <c r="DK659" s="214"/>
      <c r="DL659" s="214"/>
      <c r="DM659" s="214"/>
      <c r="DN659" s="214"/>
      <c r="DO659" s="214"/>
      <c r="DP659" s="214"/>
      <c r="DQ659" s="214"/>
      <c r="DR659" s="214"/>
      <c r="DS659" s="214"/>
      <c r="DT659" s="214"/>
      <c r="DU659" s="214"/>
      <c r="DV659" s="214"/>
      <c r="DW659" s="214"/>
      <c r="DX659" s="214"/>
      <c r="DY659" s="214"/>
      <c r="DZ659" s="214"/>
      <c r="EA659" s="214"/>
      <c r="EB659" s="214"/>
      <c r="EC659" s="214"/>
      <c r="ED659" s="214"/>
      <c r="EE659" s="214"/>
      <c r="EF659" s="214"/>
      <c r="EG659" s="214"/>
      <c r="EH659" s="214"/>
      <c r="EI659" s="214"/>
      <c r="EJ659" s="214"/>
      <c r="EK659" s="214"/>
      <c r="EL659" s="214"/>
      <c r="EM659" s="214"/>
      <c r="EN659" s="214"/>
      <c r="EO659" s="214"/>
      <c r="EP659" s="214"/>
      <c r="EQ659" s="214"/>
      <c r="ER659" s="214"/>
      <c r="ES659" s="214"/>
      <c r="ET659" s="214"/>
      <c r="EU659" s="214"/>
      <c r="EV659" s="214"/>
      <c r="EW659" s="214"/>
      <c r="EX659" s="214"/>
      <c r="EY659" s="214"/>
      <c r="EZ659" s="214"/>
      <c r="FA659" s="214"/>
      <c r="FB659" s="214"/>
      <c r="FC659" s="214"/>
      <c r="FD659" s="214"/>
      <c r="FE659" s="214"/>
      <c r="FF659" s="214"/>
      <c r="FG659" s="214"/>
      <c r="FH659" s="214"/>
      <c r="FI659" s="214"/>
      <c r="FJ659" s="214"/>
      <c r="FK659" s="214"/>
      <c r="FL659" s="214"/>
      <c r="FM659" s="214"/>
    </row>
    <row r="660" spans="9:169" x14ac:dyDescent="0.25">
      <c r="I660" s="214"/>
      <c r="J660" s="214"/>
      <c r="K660" s="214"/>
      <c r="L660" s="214"/>
      <c r="M660" s="214"/>
      <c r="N660" s="214"/>
      <c r="O660" s="214"/>
      <c r="P660" s="214"/>
      <c r="Q660" s="214"/>
      <c r="R660" s="214"/>
      <c r="S660" s="214"/>
      <c r="T660" s="214"/>
      <c r="U660" s="214"/>
      <c r="V660" s="214"/>
      <c r="W660" s="214"/>
      <c r="X660" s="214"/>
      <c r="Y660" s="214"/>
      <c r="Z660" s="214"/>
      <c r="AA660" s="214"/>
      <c r="AB660" s="214"/>
      <c r="AC660" s="214"/>
      <c r="AD660" s="214"/>
      <c r="AE660" s="214"/>
      <c r="AF660" s="214"/>
      <c r="AG660" s="214"/>
      <c r="AH660" s="214"/>
      <c r="AI660" s="214"/>
      <c r="AJ660" s="214"/>
      <c r="AK660" s="214"/>
      <c r="AL660" s="214"/>
      <c r="AM660" s="214"/>
      <c r="AN660" s="214"/>
      <c r="AO660" s="214"/>
      <c r="AP660" s="214"/>
      <c r="AQ660" s="214"/>
      <c r="AR660" s="214"/>
      <c r="AS660" s="214"/>
      <c r="AT660" s="214"/>
      <c r="AU660" s="214"/>
      <c r="AV660" s="214"/>
      <c r="AW660" s="214"/>
      <c r="AX660" s="214"/>
      <c r="AY660" s="214"/>
      <c r="AZ660" s="214"/>
      <c r="BA660" s="214"/>
      <c r="BB660" s="214"/>
      <c r="BC660" s="214"/>
      <c r="BD660" s="214"/>
      <c r="BE660" s="214"/>
      <c r="BF660" s="214"/>
      <c r="BG660" s="214"/>
      <c r="BH660" s="214"/>
      <c r="BI660" s="214"/>
      <c r="BJ660" s="214"/>
      <c r="BK660" s="214"/>
      <c r="BL660" s="214"/>
      <c r="BM660" s="214"/>
      <c r="BN660" s="214"/>
      <c r="BO660" s="214"/>
      <c r="BP660" s="214"/>
      <c r="BQ660" s="214"/>
      <c r="BR660" s="214"/>
      <c r="BS660" s="214"/>
      <c r="BT660" s="214"/>
      <c r="BU660" s="214"/>
      <c r="BV660" s="214"/>
      <c r="BW660" s="214"/>
      <c r="BX660" s="214"/>
      <c r="BY660" s="214"/>
      <c r="BZ660" s="214"/>
      <c r="CA660" s="214"/>
      <c r="CB660" s="214"/>
      <c r="CC660" s="214"/>
      <c r="CD660" s="214"/>
      <c r="CE660" s="214"/>
      <c r="CF660" s="214"/>
      <c r="CG660" s="214"/>
      <c r="CH660" s="214"/>
      <c r="CI660" s="214"/>
      <c r="CJ660" s="214"/>
      <c r="CK660" s="214"/>
      <c r="CL660" s="214"/>
      <c r="CM660" s="214"/>
      <c r="CN660" s="214"/>
      <c r="CO660" s="214"/>
      <c r="CP660" s="214"/>
      <c r="CQ660" s="214"/>
      <c r="CR660" s="214"/>
      <c r="CS660" s="214"/>
      <c r="CT660" s="214"/>
      <c r="CU660" s="214"/>
      <c r="CV660" s="214"/>
      <c r="CW660" s="214"/>
      <c r="CX660" s="214"/>
      <c r="CY660" s="214"/>
      <c r="CZ660" s="214"/>
      <c r="DA660" s="214"/>
      <c r="DB660" s="214"/>
      <c r="DC660" s="214"/>
      <c r="DD660" s="214"/>
      <c r="DE660" s="214"/>
      <c r="DF660" s="214"/>
      <c r="DG660" s="214"/>
      <c r="DH660" s="214"/>
      <c r="DI660" s="214"/>
      <c r="DJ660" s="214"/>
      <c r="DK660" s="214"/>
      <c r="DL660" s="214"/>
      <c r="DM660" s="214"/>
      <c r="DN660" s="214"/>
      <c r="DO660" s="214"/>
      <c r="DP660" s="214"/>
      <c r="DQ660" s="214"/>
      <c r="DR660" s="214"/>
      <c r="DS660" s="214"/>
      <c r="DT660" s="214"/>
      <c r="DU660" s="214"/>
      <c r="DV660" s="214"/>
      <c r="DW660" s="214"/>
      <c r="DX660" s="214"/>
      <c r="DY660" s="214"/>
      <c r="DZ660" s="214"/>
      <c r="EA660" s="214"/>
      <c r="EB660" s="214"/>
      <c r="EC660" s="214"/>
      <c r="ED660" s="214"/>
      <c r="EE660" s="214"/>
      <c r="EF660" s="214"/>
      <c r="EG660" s="214"/>
      <c r="EH660" s="214"/>
      <c r="EI660" s="214"/>
      <c r="EJ660" s="214"/>
      <c r="EK660" s="214"/>
      <c r="EL660" s="214"/>
      <c r="EM660" s="214"/>
      <c r="EN660" s="214"/>
      <c r="EO660" s="214"/>
      <c r="EP660" s="214"/>
      <c r="EQ660" s="214"/>
      <c r="ER660" s="214"/>
      <c r="ES660" s="214"/>
      <c r="ET660" s="214"/>
      <c r="EU660" s="214"/>
      <c r="EV660" s="214"/>
      <c r="EW660" s="214"/>
      <c r="EX660" s="214"/>
      <c r="EY660" s="214"/>
      <c r="EZ660" s="214"/>
      <c r="FA660" s="214"/>
      <c r="FB660" s="214"/>
      <c r="FC660" s="214"/>
      <c r="FD660" s="214"/>
      <c r="FE660" s="214"/>
      <c r="FF660" s="214"/>
      <c r="FG660" s="214"/>
      <c r="FH660" s="214"/>
      <c r="FI660" s="214"/>
      <c r="FJ660" s="214"/>
      <c r="FK660" s="214"/>
      <c r="FL660" s="214"/>
      <c r="FM660" s="214"/>
    </row>
    <row r="661" spans="9:169" x14ac:dyDescent="0.25">
      <c r="I661" s="214"/>
      <c r="J661" s="214"/>
      <c r="K661" s="214"/>
      <c r="L661" s="214"/>
      <c r="M661" s="214"/>
      <c r="N661" s="214"/>
      <c r="O661" s="214"/>
      <c r="P661" s="214"/>
      <c r="Q661" s="214"/>
      <c r="R661" s="214"/>
      <c r="S661" s="214"/>
      <c r="T661" s="214"/>
      <c r="U661" s="214"/>
      <c r="V661" s="214"/>
      <c r="W661" s="214"/>
      <c r="X661" s="214"/>
      <c r="Y661" s="214"/>
      <c r="Z661" s="214"/>
      <c r="AA661" s="214"/>
      <c r="AB661" s="214"/>
      <c r="AC661" s="214"/>
      <c r="AD661" s="214"/>
      <c r="AE661" s="214"/>
      <c r="AF661" s="214"/>
      <c r="AG661" s="214"/>
      <c r="AH661" s="214"/>
      <c r="AI661" s="214"/>
      <c r="AJ661" s="214"/>
      <c r="AK661" s="214"/>
      <c r="AL661" s="214"/>
      <c r="AM661" s="214"/>
      <c r="AN661" s="214"/>
      <c r="AO661" s="214"/>
      <c r="AP661" s="214"/>
      <c r="AQ661" s="214"/>
      <c r="AR661" s="214"/>
      <c r="AS661" s="214"/>
      <c r="AT661" s="214"/>
      <c r="AU661" s="214"/>
      <c r="AV661" s="214"/>
      <c r="AW661" s="214"/>
      <c r="AX661" s="214"/>
      <c r="AY661" s="214"/>
      <c r="AZ661" s="214"/>
      <c r="BA661" s="214"/>
      <c r="BB661" s="214"/>
      <c r="BC661" s="214"/>
      <c r="BD661" s="214"/>
      <c r="BE661" s="214"/>
      <c r="BF661" s="214"/>
      <c r="BG661" s="214"/>
      <c r="BH661" s="214"/>
      <c r="BI661" s="214"/>
      <c r="BJ661" s="214"/>
      <c r="BK661" s="214"/>
      <c r="BL661" s="214"/>
      <c r="BM661" s="214"/>
      <c r="BN661" s="214"/>
      <c r="BO661" s="214"/>
      <c r="BP661" s="214"/>
      <c r="BQ661" s="214"/>
      <c r="BR661" s="214"/>
      <c r="BS661" s="214"/>
      <c r="BT661" s="214"/>
      <c r="BU661" s="214"/>
      <c r="BV661" s="214"/>
      <c r="BW661" s="214"/>
      <c r="BX661" s="214"/>
      <c r="BY661" s="214"/>
      <c r="BZ661" s="214"/>
      <c r="CA661" s="214"/>
      <c r="CB661" s="214"/>
      <c r="CC661" s="214"/>
      <c r="CD661" s="214"/>
      <c r="CE661" s="214"/>
      <c r="CF661" s="214"/>
      <c r="CG661" s="214"/>
      <c r="CH661" s="214"/>
      <c r="CI661" s="214"/>
      <c r="CJ661" s="214"/>
      <c r="CK661" s="214"/>
      <c r="CL661" s="214"/>
      <c r="CM661" s="214"/>
      <c r="CN661" s="214"/>
      <c r="CO661" s="214"/>
      <c r="CP661" s="214"/>
      <c r="CQ661" s="214"/>
      <c r="CR661" s="214"/>
      <c r="CS661" s="214"/>
      <c r="CT661" s="214"/>
      <c r="CU661" s="214"/>
      <c r="CV661" s="214"/>
      <c r="CW661" s="214"/>
      <c r="CX661" s="214"/>
      <c r="CY661" s="214"/>
      <c r="CZ661" s="214"/>
      <c r="DA661" s="214"/>
      <c r="DB661" s="214"/>
      <c r="DC661" s="214"/>
      <c r="DD661" s="214"/>
      <c r="DE661" s="214"/>
      <c r="DF661" s="214"/>
      <c r="DG661" s="214"/>
      <c r="DH661" s="214"/>
      <c r="DI661" s="214"/>
      <c r="DJ661" s="214"/>
      <c r="DK661" s="214"/>
      <c r="DL661" s="214"/>
      <c r="DM661" s="214"/>
      <c r="DN661" s="214"/>
      <c r="DO661" s="214"/>
      <c r="DP661" s="214"/>
      <c r="DQ661" s="214"/>
      <c r="DR661" s="214"/>
      <c r="DS661" s="214"/>
      <c r="DT661" s="214"/>
      <c r="DU661" s="214"/>
      <c r="DV661" s="214"/>
      <c r="DW661" s="214"/>
      <c r="DX661" s="214"/>
      <c r="DY661" s="214"/>
      <c r="DZ661" s="214"/>
      <c r="EA661" s="214"/>
      <c r="EB661" s="214"/>
      <c r="EC661" s="214"/>
      <c r="ED661" s="214"/>
      <c r="EE661" s="214"/>
      <c r="EF661" s="214"/>
      <c r="EG661" s="214"/>
      <c r="EH661" s="214"/>
      <c r="EI661" s="214"/>
      <c r="EJ661" s="214"/>
      <c r="EK661" s="214"/>
      <c r="EL661" s="214"/>
      <c r="EM661" s="214"/>
      <c r="EN661" s="214"/>
      <c r="EO661" s="214"/>
      <c r="EP661" s="214"/>
      <c r="EQ661" s="214"/>
      <c r="ER661" s="214"/>
      <c r="ES661" s="214"/>
      <c r="ET661" s="214"/>
      <c r="EU661" s="214"/>
      <c r="EV661" s="214"/>
      <c r="EW661" s="214"/>
      <c r="EX661" s="214"/>
      <c r="EY661" s="214"/>
      <c r="EZ661" s="214"/>
      <c r="FA661" s="214"/>
      <c r="FB661" s="214"/>
      <c r="FC661" s="214"/>
      <c r="FD661" s="214"/>
      <c r="FE661" s="214"/>
      <c r="FF661" s="214"/>
      <c r="FG661" s="214"/>
      <c r="FH661" s="214"/>
      <c r="FI661" s="214"/>
      <c r="FJ661" s="214"/>
      <c r="FK661" s="214"/>
      <c r="FL661" s="214"/>
      <c r="FM661" s="214"/>
    </row>
    <row r="662" spans="9:169" x14ac:dyDescent="0.25">
      <c r="I662" s="214"/>
      <c r="J662" s="214"/>
      <c r="K662" s="214"/>
      <c r="L662" s="214"/>
      <c r="M662" s="214"/>
      <c r="N662" s="214"/>
      <c r="O662" s="214"/>
      <c r="P662" s="214"/>
      <c r="Q662" s="214"/>
      <c r="R662" s="214"/>
      <c r="S662" s="214"/>
      <c r="T662" s="214"/>
      <c r="U662" s="214"/>
      <c r="V662" s="214"/>
      <c r="W662" s="214"/>
      <c r="X662" s="214"/>
      <c r="Y662" s="214"/>
      <c r="Z662" s="214"/>
      <c r="AA662" s="214"/>
      <c r="AB662" s="214"/>
      <c r="AC662" s="214"/>
      <c r="AD662" s="214"/>
      <c r="AE662" s="214"/>
      <c r="AF662" s="214"/>
      <c r="AG662" s="214"/>
      <c r="AH662" s="214"/>
      <c r="AI662" s="214"/>
      <c r="AJ662" s="214"/>
      <c r="AK662" s="214"/>
      <c r="AL662" s="214"/>
      <c r="AM662" s="214"/>
      <c r="AN662" s="214"/>
      <c r="AO662" s="214"/>
      <c r="AP662" s="214"/>
      <c r="AQ662" s="214"/>
      <c r="AR662" s="214"/>
      <c r="AS662" s="214"/>
      <c r="AT662" s="214"/>
      <c r="AU662" s="214"/>
      <c r="AV662" s="214"/>
      <c r="AW662" s="214"/>
      <c r="AX662" s="214"/>
      <c r="AY662" s="214"/>
      <c r="AZ662" s="214"/>
      <c r="BA662" s="214"/>
      <c r="BB662" s="214"/>
      <c r="BC662" s="214"/>
      <c r="BD662" s="214"/>
      <c r="BE662" s="214"/>
      <c r="BF662" s="214"/>
      <c r="BG662" s="214"/>
      <c r="BH662" s="214"/>
      <c r="BI662" s="214"/>
      <c r="BJ662" s="214"/>
      <c r="BK662" s="214"/>
      <c r="BL662" s="214"/>
      <c r="BM662" s="214"/>
      <c r="BN662" s="214"/>
      <c r="BO662" s="214"/>
      <c r="BP662" s="214"/>
      <c r="BQ662" s="214"/>
      <c r="BR662" s="214"/>
      <c r="BS662" s="214"/>
      <c r="BT662" s="214"/>
      <c r="BU662" s="214"/>
      <c r="BV662" s="214"/>
      <c r="BW662" s="214"/>
      <c r="BX662" s="214"/>
      <c r="BY662" s="214"/>
      <c r="BZ662" s="214"/>
      <c r="CA662" s="214"/>
      <c r="CB662" s="214"/>
      <c r="CC662" s="214"/>
      <c r="CD662" s="214"/>
      <c r="CE662" s="214"/>
      <c r="CF662" s="214"/>
      <c r="CG662" s="214"/>
      <c r="CH662" s="214"/>
      <c r="CI662" s="214"/>
      <c r="CJ662" s="214"/>
      <c r="CK662" s="214"/>
      <c r="CL662" s="214"/>
      <c r="CM662" s="214"/>
      <c r="CN662" s="214"/>
      <c r="CO662" s="214"/>
      <c r="CP662" s="214"/>
      <c r="CQ662" s="214"/>
      <c r="CR662" s="214"/>
      <c r="CS662" s="214"/>
      <c r="CT662" s="214"/>
      <c r="CU662" s="214"/>
      <c r="CV662" s="214"/>
      <c r="CW662" s="214"/>
      <c r="CX662" s="214"/>
      <c r="CY662" s="214"/>
      <c r="CZ662" s="214"/>
      <c r="DA662" s="214"/>
      <c r="DB662" s="214"/>
      <c r="DC662" s="214"/>
      <c r="DD662" s="214"/>
      <c r="DE662" s="214"/>
      <c r="DF662" s="214"/>
      <c r="DG662" s="214"/>
      <c r="DH662" s="214"/>
      <c r="DI662" s="214"/>
      <c r="DJ662" s="214"/>
      <c r="DK662" s="214"/>
      <c r="DL662" s="214"/>
      <c r="DM662" s="214"/>
      <c r="DN662" s="214"/>
      <c r="DO662" s="214"/>
      <c r="DP662" s="214"/>
      <c r="DQ662" s="214"/>
      <c r="DR662" s="214"/>
      <c r="DS662" s="214"/>
      <c r="DT662" s="214"/>
      <c r="DU662" s="214"/>
      <c r="DV662" s="214"/>
      <c r="DW662" s="214"/>
      <c r="DX662" s="214"/>
      <c r="DY662" s="214"/>
      <c r="DZ662" s="214"/>
      <c r="EA662" s="214"/>
      <c r="EB662" s="214"/>
      <c r="EC662" s="214"/>
      <c r="ED662" s="214"/>
      <c r="EE662" s="214"/>
      <c r="EF662" s="214"/>
      <c r="EG662" s="214"/>
      <c r="EH662" s="214"/>
      <c r="EI662" s="214"/>
      <c r="EJ662" s="214"/>
      <c r="EK662" s="214"/>
      <c r="EL662" s="214"/>
      <c r="EM662" s="214"/>
      <c r="EN662" s="214"/>
      <c r="EO662" s="214"/>
      <c r="EP662" s="214"/>
      <c r="EQ662" s="214"/>
      <c r="ER662" s="214"/>
      <c r="ES662" s="214"/>
      <c r="ET662" s="214"/>
      <c r="EU662" s="214"/>
      <c r="EV662" s="214"/>
      <c r="EW662" s="214"/>
      <c r="EX662" s="214"/>
      <c r="EY662" s="214"/>
      <c r="EZ662" s="214"/>
      <c r="FA662" s="214"/>
      <c r="FB662" s="214"/>
      <c r="FC662" s="214"/>
      <c r="FD662" s="214"/>
      <c r="FE662" s="214"/>
      <c r="FF662" s="214"/>
      <c r="FG662" s="214"/>
      <c r="FH662" s="214"/>
      <c r="FI662" s="214"/>
      <c r="FJ662" s="214"/>
      <c r="FK662" s="214"/>
      <c r="FL662" s="214"/>
      <c r="FM662" s="214"/>
    </row>
    <row r="663" spans="9:169" x14ac:dyDescent="0.25">
      <c r="I663" s="214"/>
      <c r="J663" s="214"/>
      <c r="K663" s="214"/>
      <c r="L663" s="214"/>
      <c r="M663" s="214"/>
      <c r="N663" s="214"/>
      <c r="O663" s="214"/>
      <c r="P663" s="214"/>
      <c r="Q663" s="214"/>
      <c r="R663" s="214"/>
      <c r="S663" s="214"/>
      <c r="T663" s="214"/>
      <c r="U663" s="214"/>
      <c r="V663" s="214"/>
      <c r="W663" s="214"/>
      <c r="X663" s="214"/>
      <c r="Y663" s="214"/>
      <c r="Z663" s="214"/>
      <c r="AA663" s="214"/>
      <c r="AB663" s="214"/>
      <c r="AC663" s="214"/>
      <c r="AD663" s="214"/>
      <c r="AE663" s="214"/>
      <c r="AF663" s="214"/>
      <c r="AG663" s="214"/>
      <c r="AH663" s="214"/>
      <c r="AI663" s="214"/>
      <c r="AJ663" s="214"/>
      <c r="AK663" s="214"/>
      <c r="AL663" s="214"/>
      <c r="AM663" s="214"/>
      <c r="AN663" s="214"/>
      <c r="AO663" s="214"/>
      <c r="AP663" s="214"/>
      <c r="AQ663" s="214"/>
      <c r="AR663" s="214"/>
      <c r="AS663" s="214"/>
      <c r="AT663" s="214"/>
      <c r="AU663" s="214"/>
      <c r="AV663" s="214"/>
      <c r="AW663" s="214"/>
      <c r="AX663" s="214"/>
      <c r="AY663" s="214"/>
      <c r="AZ663" s="214"/>
      <c r="BA663" s="214"/>
      <c r="BB663" s="214"/>
      <c r="BC663" s="214"/>
      <c r="BD663" s="214"/>
      <c r="BE663" s="214"/>
      <c r="BF663" s="214"/>
      <c r="BG663" s="214"/>
      <c r="BH663" s="214"/>
      <c r="BI663" s="214"/>
      <c r="BJ663" s="214"/>
      <c r="BK663" s="214"/>
      <c r="BL663" s="214"/>
      <c r="BM663" s="214"/>
      <c r="BN663" s="214"/>
      <c r="BO663" s="214"/>
      <c r="BP663" s="214"/>
      <c r="BQ663" s="214"/>
      <c r="BR663" s="214"/>
      <c r="BS663" s="214"/>
      <c r="BT663" s="214"/>
      <c r="BU663" s="214"/>
      <c r="BV663" s="214"/>
      <c r="BW663" s="214"/>
      <c r="BX663" s="214"/>
      <c r="BY663" s="214"/>
      <c r="BZ663" s="214"/>
      <c r="CA663" s="214"/>
      <c r="CB663" s="214"/>
      <c r="CC663" s="214"/>
      <c r="CD663" s="214"/>
      <c r="CE663" s="214"/>
      <c r="CF663" s="214"/>
      <c r="CG663" s="214"/>
      <c r="CH663" s="214"/>
      <c r="CI663" s="214"/>
      <c r="CJ663" s="214"/>
      <c r="CK663" s="214"/>
      <c r="CL663" s="214"/>
      <c r="CM663" s="214"/>
      <c r="CN663" s="214"/>
      <c r="CO663" s="214"/>
      <c r="CP663" s="214"/>
      <c r="CQ663" s="214"/>
      <c r="CR663" s="214"/>
      <c r="CS663" s="214"/>
      <c r="CT663" s="214"/>
      <c r="CU663" s="214"/>
      <c r="CV663" s="214"/>
      <c r="CW663" s="214"/>
      <c r="CX663" s="214"/>
      <c r="CY663" s="214"/>
      <c r="CZ663" s="214"/>
      <c r="DA663" s="214"/>
      <c r="DB663" s="214"/>
      <c r="DC663" s="214"/>
      <c r="DD663" s="214"/>
      <c r="DE663" s="214"/>
      <c r="DF663" s="214"/>
      <c r="DG663" s="214"/>
      <c r="DH663" s="214"/>
      <c r="DI663" s="214"/>
      <c r="DJ663" s="214"/>
      <c r="DK663" s="214"/>
      <c r="DL663" s="214"/>
      <c r="DM663" s="214"/>
      <c r="DN663" s="214"/>
      <c r="DO663" s="214"/>
      <c r="DP663" s="214"/>
      <c r="DQ663" s="214"/>
      <c r="DR663" s="214"/>
      <c r="DS663" s="214"/>
      <c r="DT663" s="214"/>
      <c r="DU663" s="214"/>
      <c r="DV663" s="214"/>
      <c r="DW663" s="214"/>
      <c r="DX663" s="214"/>
      <c r="DY663" s="214"/>
      <c r="DZ663" s="214"/>
      <c r="EA663" s="214"/>
      <c r="EB663" s="214"/>
      <c r="EC663" s="214"/>
      <c r="ED663" s="214"/>
      <c r="EE663" s="214"/>
      <c r="EF663" s="214"/>
      <c r="EG663" s="214"/>
      <c r="EH663" s="214"/>
      <c r="EI663" s="214"/>
      <c r="EJ663" s="214"/>
      <c r="EK663" s="214"/>
      <c r="EL663" s="214"/>
      <c r="EM663" s="214"/>
      <c r="EN663" s="214"/>
      <c r="EO663" s="214"/>
      <c r="EP663" s="214"/>
      <c r="EQ663" s="214"/>
      <c r="ER663" s="214"/>
      <c r="ES663" s="214"/>
      <c r="ET663" s="214"/>
      <c r="EU663" s="214"/>
      <c r="EV663" s="214"/>
      <c r="EW663" s="214"/>
      <c r="EX663" s="214"/>
      <c r="EY663" s="214"/>
      <c r="EZ663" s="214"/>
      <c r="FA663" s="214"/>
      <c r="FB663" s="214"/>
      <c r="FC663" s="214"/>
      <c r="FD663" s="214"/>
      <c r="FE663" s="214"/>
      <c r="FF663" s="214"/>
      <c r="FG663" s="214"/>
      <c r="FH663" s="214"/>
      <c r="FI663" s="214"/>
      <c r="FJ663" s="214"/>
      <c r="FK663" s="214"/>
      <c r="FL663" s="214"/>
      <c r="FM663" s="214"/>
    </row>
    <row r="664" spans="9:169" x14ac:dyDescent="0.25">
      <c r="I664" s="214"/>
      <c r="J664" s="214"/>
      <c r="K664" s="214"/>
      <c r="L664" s="214"/>
      <c r="M664" s="214"/>
      <c r="N664" s="214"/>
      <c r="O664" s="214"/>
      <c r="P664" s="214"/>
      <c r="Q664" s="214"/>
      <c r="R664" s="214"/>
      <c r="S664" s="214"/>
      <c r="T664" s="214"/>
      <c r="U664" s="214"/>
      <c r="V664" s="214"/>
      <c r="W664" s="214"/>
      <c r="X664" s="214"/>
      <c r="Y664" s="214"/>
      <c r="Z664" s="214"/>
      <c r="AA664" s="214"/>
      <c r="AB664" s="214"/>
      <c r="AC664" s="214"/>
      <c r="AD664" s="214"/>
      <c r="AE664" s="214"/>
      <c r="AF664" s="214"/>
      <c r="AG664" s="214"/>
      <c r="AH664" s="214"/>
      <c r="AI664" s="214"/>
      <c r="AJ664" s="214"/>
      <c r="AK664" s="214"/>
      <c r="AL664" s="214"/>
      <c r="AM664" s="214"/>
      <c r="AN664" s="214"/>
      <c r="AO664" s="214"/>
      <c r="AP664" s="214"/>
      <c r="AQ664" s="214"/>
      <c r="AR664" s="214"/>
      <c r="AS664" s="214"/>
      <c r="AT664" s="214"/>
      <c r="AU664" s="214"/>
      <c r="AV664" s="214"/>
      <c r="AW664" s="214"/>
      <c r="AX664" s="214"/>
      <c r="AY664" s="214"/>
      <c r="AZ664" s="214"/>
      <c r="BA664" s="214"/>
      <c r="BB664" s="214"/>
      <c r="BC664" s="214"/>
      <c r="BD664" s="214"/>
      <c r="BE664" s="214"/>
      <c r="BF664" s="214"/>
      <c r="BG664" s="214"/>
      <c r="BH664" s="214"/>
      <c r="BI664" s="214"/>
      <c r="BJ664" s="214"/>
      <c r="BK664" s="214"/>
      <c r="BL664" s="214"/>
      <c r="BM664" s="214"/>
      <c r="BN664" s="214"/>
      <c r="BO664" s="214"/>
      <c r="BP664" s="214"/>
      <c r="BQ664" s="214"/>
      <c r="BR664" s="214"/>
      <c r="BS664" s="214"/>
      <c r="BT664" s="214"/>
      <c r="BU664" s="214"/>
      <c r="BV664" s="214"/>
      <c r="BW664" s="214"/>
      <c r="BX664" s="214"/>
      <c r="BY664" s="214"/>
      <c r="BZ664" s="214"/>
      <c r="CA664" s="214"/>
      <c r="CB664" s="214"/>
      <c r="CC664" s="214"/>
      <c r="CD664" s="214"/>
      <c r="CE664" s="214"/>
      <c r="CF664" s="214"/>
      <c r="CG664" s="214"/>
      <c r="CH664" s="214"/>
      <c r="CI664" s="214"/>
      <c r="CJ664" s="214"/>
      <c r="CK664" s="214"/>
      <c r="CL664" s="214"/>
      <c r="CM664" s="214"/>
      <c r="CN664" s="214"/>
      <c r="CO664" s="214"/>
      <c r="CP664" s="214"/>
      <c r="CQ664" s="214"/>
      <c r="CR664" s="214"/>
      <c r="CS664" s="214"/>
      <c r="CT664" s="214"/>
      <c r="CU664" s="214"/>
      <c r="CV664" s="214"/>
      <c r="CW664" s="214"/>
      <c r="CX664" s="214"/>
      <c r="CY664" s="214"/>
      <c r="CZ664" s="214"/>
      <c r="DA664" s="214"/>
      <c r="DB664" s="214"/>
      <c r="DC664" s="214"/>
      <c r="DD664" s="214"/>
      <c r="DE664" s="214"/>
      <c r="DF664" s="214"/>
      <c r="DG664" s="214"/>
      <c r="DH664" s="214"/>
      <c r="DI664" s="214"/>
      <c r="DJ664" s="214"/>
      <c r="DK664" s="214"/>
      <c r="DL664" s="214"/>
      <c r="DM664" s="214"/>
      <c r="DN664" s="214"/>
      <c r="DO664" s="214"/>
      <c r="DP664" s="214"/>
      <c r="DQ664" s="214"/>
      <c r="DR664" s="214"/>
      <c r="DS664" s="214"/>
      <c r="DT664" s="214"/>
      <c r="DU664" s="214"/>
      <c r="DV664" s="214"/>
      <c r="DW664" s="214"/>
      <c r="DX664" s="214"/>
      <c r="DY664" s="214"/>
      <c r="DZ664" s="214"/>
      <c r="EA664" s="214"/>
      <c r="EB664" s="214"/>
      <c r="EC664" s="214"/>
      <c r="ED664" s="214"/>
      <c r="EE664" s="214"/>
      <c r="EF664" s="214"/>
      <c r="EG664" s="214"/>
      <c r="EH664" s="214"/>
      <c r="EI664" s="214"/>
      <c r="EJ664" s="214"/>
      <c r="EK664" s="214"/>
      <c r="EL664" s="214"/>
      <c r="EM664" s="214"/>
      <c r="EN664" s="214"/>
      <c r="EO664" s="214"/>
      <c r="EP664" s="214"/>
      <c r="EQ664" s="214"/>
      <c r="ER664" s="214"/>
      <c r="ES664" s="214"/>
      <c r="ET664" s="214"/>
      <c r="EU664" s="214"/>
      <c r="EV664" s="214"/>
      <c r="EW664" s="214"/>
      <c r="EX664" s="214"/>
      <c r="EY664" s="214"/>
      <c r="EZ664" s="214"/>
      <c r="FA664" s="214"/>
      <c r="FB664" s="214"/>
      <c r="FC664" s="214"/>
      <c r="FD664" s="214"/>
      <c r="FE664" s="214"/>
      <c r="FF664" s="214"/>
      <c r="FG664" s="214"/>
      <c r="FH664" s="214"/>
      <c r="FI664" s="214"/>
      <c r="FJ664" s="214"/>
      <c r="FK664" s="214"/>
      <c r="FL664" s="214"/>
      <c r="FM664" s="214"/>
    </row>
    <row r="665" spans="9:169" x14ac:dyDescent="0.25">
      <c r="I665" s="214"/>
      <c r="J665" s="214"/>
      <c r="K665" s="214"/>
      <c r="L665" s="214"/>
      <c r="M665" s="214"/>
      <c r="N665" s="214"/>
      <c r="O665" s="214"/>
      <c r="P665" s="214"/>
      <c r="Q665" s="214"/>
      <c r="R665" s="214"/>
      <c r="S665" s="214"/>
      <c r="T665" s="214"/>
      <c r="U665" s="214"/>
      <c r="V665" s="214"/>
      <c r="W665" s="214"/>
      <c r="X665" s="214"/>
      <c r="Y665" s="214"/>
      <c r="Z665" s="214"/>
      <c r="AA665" s="214"/>
      <c r="AB665" s="214"/>
      <c r="AC665" s="214"/>
      <c r="AD665" s="214"/>
      <c r="AE665" s="214"/>
      <c r="AF665" s="214"/>
      <c r="AG665" s="214"/>
      <c r="AH665" s="214"/>
      <c r="AI665" s="214"/>
      <c r="AJ665" s="214"/>
      <c r="AK665" s="214"/>
      <c r="AL665" s="214"/>
      <c r="AM665" s="214"/>
      <c r="AN665" s="214"/>
      <c r="AO665" s="214"/>
      <c r="AP665" s="214"/>
      <c r="AQ665" s="214"/>
      <c r="AR665" s="214"/>
      <c r="AS665" s="214"/>
      <c r="AT665" s="214"/>
      <c r="AU665" s="214"/>
      <c r="AV665" s="214"/>
      <c r="AW665" s="214"/>
      <c r="AX665" s="214"/>
      <c r="AY665" s="214"/>
      <c r="AZ665" s="214"/>
      <c r="BA665" s="214"/>
      <c r="BB665" s="214"/>
      <c r="BC665" s="214"/>
      <c r="BD665" s="214"/>
      <c r="BE665" s="214"/>
      <c r="BF665" s="214"/>
      <c r="BG665" s="214"/>
      <c r="BH665" s="214"/>
      <c r="BI665" s="214"/>
      <c r="BJ665" s="214"/>
      <c r="BK665" s="214"/>
      <c r="BL665" s="214"/>
      <c r="BM665" s="214"/>
      <c r="BN665" s="214"/>
      <c r="BO665" s="214"/>
      <c r="BP665" s="214"/>
      <c r="BQ665" s="214"/>
      <c r="BR665" s="214"/>
      <c r="BS665" s="214"/>
      <c r="BT665" s="214"/>
      <c r="BU665" s="214"/>
      <c r="BV665" s="214"/>
      <c r="BW665" s="214"/>
      <c r="BX665" s="214"/>
      <c r="BY665" s="214"/>
      <c r="BZ665" s="214"/>
      <c r="CA665" s="214"/>
      <c r="CB665" s="214"/>
      <c r="CC665" s="214"/>
      <c r="CD665" s="214"/>
      <c r="CE665" s="214"/>
      <c r="CF665" s="214"/>
      <c r="CG665" s="214"/>
      <c r="CH665" s="214"/>
      <c r="CI665" s="214"/>
      <c r="CJ665" s="214"/>
      <c r="CK665" s="214"/>
      <c r="CL665" s="214"/>
      <c r="CM665" s="214"/>
      <c r="CN665" s="214"/>
      <c r="CO665" s="214"/>
      <c r="CP665" s="214"/>
      <c r="CQ665" s="214"/>
      <c r="CR665" s="214"/>
      <c r="CS665" s="214"/>
      <c r="CT665" s="214"/>
      <c r="CU665" s="214"/>
      <c r="CV665" s="214"/>
      <c r="CW665" s="214"/>
      <c r="CX665" s="214"/>
      <c r="CY665" s="214"/>
      <c r="CZ665" s="214"/>
      <c r="DA665" s="214"/>
      <c r="DB665" s="214"/>
      <c r="DC665" s="214"/>
      <c r="DD665" s="214"/>
      <c r="DE665" s="214"/>
      <c r="DF665" s="214"/>
      <c r="DG665" s="214"/>
      <c r="DH665" s="214"/>
      <c r="DI665" s="214"/>
      <c r="DJ665" s="214"/>
      <c r="DK665" s="214"/>
      <c r="DL665" s="214"/>
      <c r="DM665" s="214"/>
      <c r="DN665" s="214"/>
      <c r="DO665" s="214"/>
      <c r="DP665" s="214"/>
      <c r="DQ665" s="214"/>
      <c r="DR665" s="214"/>
      <c r="DS665" s="214"/>
      <c r="DT665" s="214"/>
      <c r="DU665" s="214"/>
      <c r="DV665" s="214"/>
      <c r="DW665" s="214"/>
      <c r="DX665" s="214"/>
      <c r="DY665" s="214"/>
      <c r="DZ665" s="214"/>
      <c r="EA665" s="214"/>
      <c r="EB665" s="214"/>
      <c r="EC665" s="214"/>
      <c r="ED665" s="214"/>
      <c r="EE665" s="214"/>
      <c r="EF665" s="214"/>
      <c r="EG665" s="214"/>
      <c r="EH665" s="214"/>
      <c r="EI665" s="214"/>
      <c r="EJ665" s="214"/>
      <c r="EK665" s="214"/>
      <c r="EL665" s="214"/>
      <c r="EM665" s="214"/>
      <c r="EN665" s="214"/>
      <c r="EO665" s="214"/>
      <c r="EP665" s="214"/>
      <c r="EQ665" s="214"/>
      <c r="ER665" s="214"/>
      <c r="ES665" s="214"/>
      <c r="ET665" s="214"/>
      <c r="EU665" s="214"/>
      <c r="EV665" s="214"/>
      <c r="EW665" s="214"/>
      <c r="EX665" s="214"/>
      <c r="EY665" s="214"/>
      <c r="EZ665" s="214"/>
      <c r="FA665" s="214"/>
      <c r="FB665" s="214"/>
      <c r="FC665" s="214"/>
      <c r="FD665" s="214"/>
      <c r="FE665" s="214"/>
      <c r="FF665" s="214"/>
      <c r="FG665" s="214"/>
      <c r="FH665" s="214"/>
      <c r="FI665" s="214"/>
      <c r="FJ665" s="214"/>
      <c r="FK665" s="214"/>
      <c r="FL665" s="214"/>
      <c r="FM665" s="214"/>
    </row>
    <row r="666" spans="9:169" x14ac:dyDescent="0.25">
      <c r="I666" s="214"/>
      <c r="J666" s="214"/>
      <c r="K666" s="214"/>
      <c r="L666" s="214"/>
      <c r="M666" s="214"/>
      <c r="N666" s="214"/>
      <c r="O666" s="214"/>
      <c r="P666" s="214"/>
      <c r="Q666" s="214"/>
      <c r="R666" s="214"/>
      <c r="S666" s="214"/>
      <c r="T666" s="214"/>
      <c r="U666" s="214"/>
      <c r="V666" s="214"/>
      <c r="W666" s="214"/>
      <c r="X666" s="214"/>
      <c r="Y666" s="214"/>
      <c r="Z666" s="214"/>
      <c r="AA666" s="214"/>
      <c r="AB666" s="214"/>
      <c r="AC666" s="214"/>
      <c r="AD666" s="214"/>
      <c r="AE666" s="214"/>
      <c r="AF666" s="214"/>
      <c r="AG666" s="214"/>
      <c r="AH666" s="214"/>
      <c r="AI666" s="214"/>
      <c r="AJ666" s="214"/>
      <c r="AK666" s="214"/>
      <c r="AL666" s="214"/>
      <c r="AM666" s="214"/>
      <c r="AN666" s="214"/>
      <c r="AO666" s="214"/>
      <c r="AP666" s="214"/>
      <c r="AQ666" s="214"/>
      <c r="AR666" s="214"/>
      <c r="AS666" s="214"/>
      <c r="AT666" s="214"/>
      <c r="AU666" s="214"/>
      <c r="AV666" s="214"/>
      <c r="AW666" s="214"/>
      <c r="AX666" s="214"/>
      <c r="AY666" s="214"/>
      <c r="AZ666" s="214"/>
      <c r="BA666" s="214"/>
      <c r="BB666" s="214"/>
      <c r="BC666" s="214"/>
      <c r="BD666" s="214"/>
      <c r="BE666" s="214"/>
      <c r="BF666" s="214"/>
      <c r="BG666" s="214"/>
      <c r="BH666" s="214"/>
      <c r="BI666" s="214"/>
      <c r="BJ666" s="214"/>
      <c r="BK666" s="214"/>
      <c r="BL666" s="214"/>
      <c r="BM666" s="214"/>
      <c r="BN666" s="214"/>
      <c r="BO666" s="214"/>
      <c r="BP666" s="214"/>
      <c r="BQ666" s="214"/>
      <c r="BR666" s="214"/>
      <c r="BS666" s="214"/>
      <c r="BT666" s="214"/>
      <c r="BU666" s="214"/>
      <c r="BV666" s="214"/>
      <c r="BW666" s="214"/>
      <c r="BX666" s="214"/>
      <c r="BY666" s="214"/>
      <c r="BZ666" s="214"/>
      <c r="CA666" s="214"/>
      <c r="CB666" s="214"/>
      <c r="CC666" s="214"/>
      <c r="CD666" s="214"/>
      <c r="CE666" s="214"/>
      <c r="CF666" s="214"/>
      <c r="CG666" s="214"/>
      <c r="CH666" s="214"/>
      <c r="CI666" s="214"/>
      <c r="CJ666" s="214"/>
      <c r="CK666" s="214"/>
      <c r="CL666" s="214"/>
      <c r="CM666" s="214"/>
      <c r="CN666" s="214"/>
      <c r="CO666" s="214"/>
      <c r="CP666" s="214"/>
      <c r="CQ666" s="214"/>
      <c r="CR666" s="214"/>
      <c r="CS666" s="214"/>
      <c r="CT666" s="214"/>
      <c r="CU666" s="214"/>
      <c r="CV666" s="214"/>
      <c r="CW666" s="214"/>
      <c r="CX666" s="214"/>
      <c r="CY666" s="214"/>
      <c r="CZ666" s="214"/>
      <c r="DA666" s="214"/>
      <c r="DB666" s="214"/>
      <c r="DC666" s="214"/>
      <c r="DD666" s="214"/>
      <c r="DE666" s="214"/>
      <c r="DF666" s="214"/>
      <c r="DG666" s="214"/>
      <c r="DH666" s="214"/>
      <c r="DI666" s="214"/>
      <c r="DJ666" s="214"/>
      <c r="DK666" s="214"/>
      <c r="DL666" s="214"/>
      <c r="DM666" s="214"/>
      <c r="DN666" s="214"/>
      <c r="DO666" s="214"/>
      <c r="DP666" s="214"/>
      <c r="DQ666" s="214"/>
      <c r="DR666" s="214"/>
      <c r="DS666" s="214"/>
      <c r="DT666" s="214"/>
      <c r="DU666" s="214"/>
      <c r="DV666" s="214"/>
      <c r="DW666" s="214"/>
      <c r="DX666" s="214"/>
      <c r="DY666" s="214"/>
      <c r="DZ666" s="214"/>
      <c r="EA666" s="214"/>
      <c r="EB666" s="214"/>
      <c r="EC666" s="214"/>
      <c r="ED666" s="214"/>
      <c r="EE666" s="214"/>
      <c r="EF666" s="214"/>
      <c r="EG666" s="214"/>
      <c r="EH666" s="214"/>
      <c r="EI666" s="214"/>
      <c r="EJ666" s="214"/>
      <c r="EK666" s="214"/>
      <c r="EL666" s="214"/>
      <c r="EM666" s="214"/>
      <c r="EN666" s="214"/>
      <c r="EO666" s="214"/>
      <c r="EP666" s="214"/>
      <c r="EQ666" s="214"/>
      <c r="ER666" s="214"/>
      <c r="ES666" s="214"/>
      <c r="ET666" s="214"/>
      <c r="EU666" s="214"/>
      <c r="EV666" s="214"/>
      <c r="EW666" s="214"/>
      <c r="EX666" s="214"/>
      <c r="EY666" s="214"/>
      <c r="EZ666" s="214"/>
      <c r="FA666" s="214"/>
      <c r="FB666" s="214"/>
      <c r="FC666" s="214"/>
      <c r="FD666" s="214"/>
      <c r="FE666" s="214"/>
      <c r="FF666" s="214"/>
      <c r="FG666" s="214"/>
      <c r="FH666" s="214"/>
      <c r="FI666" s="214"/>
      <c r="FJ666" s="214"/>
      <c r="FK666" s="214"/>
      <c r="FL666" s="214"/>
      <c r="FM666" s="214"/>
    </row>
    <row r="667" spans="9:169" x14ac:dyDescent="0.25">
      <c r="I667" s="214"/>
      <c r="J667" s="214"/>
      <c r="K667" s="214"/>
      <c r="L667" s="214"/>
      <c r="M667" s="214"/>
      <c r="N667" s="214"/>
      <c r="O667" s="214"/>
      <c r="P667" s="214"/>
      <c r="Q667" s="214"/>
      <c r="R667" s="214"/>
      <c r="S667" s="214"/>
      <c r="T667" s="214"/>
      <c r="U667" s="214"/>
      <c r="V667" s="214"/>
      <c r="W667" s="214"/>
      <c r="X667" s="214"/>
      <c r="Y667" s="214"/>
      <c r="Z667" s="214"/>
      <c r="AA667" s="214"/>
      <c r="AB667" s="214"/>
      <c r="AC667" s="214"/>
      <c r="AD667" s="214"/>
      <c r="AE667" s="214"/>
      <c r="AF667" s="214"/>
      <c r="AG667" s="214"/>
      <c r="AH667" s="214"/>
      <c r="AI667" s="214"/>
      <c r="AJ667" s="214"/>
      <c r="AK667" s="214"/>
      <c r="AL667" s="214"/>
      <c r="AM667" s="214"/>
      <c r="AN667" s="214"/>
      <c r="AO667" s="214"/>
      <c r="AP667" s="214"/>
      <c r="AQ667" s="214"/>
      <c r="AR667" s="214"/>
      <c r="AS667" s="214"/>
      <c r="AT667" s="214"/>
      <c r="AU667" s="214"/>
      <c r="AV667" s="214"/>
      <c r="AW667" s="214"/>
      <c r="AX667" s="214"/>
      <c r="AY667" s="214"/>
      <c r="AZ667" s="214"/>
      <c r="BA667" s="214"/>
      <c r="BB667" s="214"/>
      <c r="BC667" s="214"/>
      <c r="BD667" s="214"/>
      <c r="BE667" s="214"/>
      <c r="BF667" s="214"/>
      <c r="BG667" s="214"/>
      <c r="BH667" s="214"/>
      <c r="BI667" s="214"/>
      <c r="BJ667" s="214"/>
      <c r="BK667" s="214"/>
      <c r="BL667" s="214"/>
      <c r="BM667" s="214"/>
      <c r="BN667" s="214"/>
      <c r="BO667" s="214"/>
      <c r="BP667" s="214"/>
      <c r="BQ667" s="214"/>
      <c r="BR667" s="214"/>
      <c r="BS667" s="214"/>
      <c r="BT667" s="214"/>
      <c r="BU667" s="214"/>
      <c r="BV667" s="214"/>
      <c r="BW667" s="214"/>
      <c r="BX667" s="214"/>
      <c r="BY667" s="214"/>
      <c r="BZ667" s="214"/>
      <c r="CA667" s="214"/>
      <c r="CB667" s="214"/>
      <c r="CC667" s="214"/>
      <c r="CD667" s="214"/>
      <c r="CE667" s="214"/>
      <c r="CF667" s="214"/>
      <c r="CG667" s="214"/>
      <c r="CH667" s="214"/>
      <c r="CI667" s="214"/>
      <c r="CJ667" s="214"/>
      <c r="CK667" s="214"/>
      <c r="CL667" s="214"/>
      <c r="CM667" s="214"/>
      <c r="CN667" s="214"/>
      <c r="CO667" s="214"/>
      <c r="CP667" s="214"/>
      <c r="CQ667" s="214"/>
      <c r="CR667" s="214"/>
      <c r="CS667" s="214"/>
      <c r="CT667" s="214"/>
      <c r="CU667" s="214"/>
      <c r="CV667" s="214"/>
      <c r="CW667" s="214"/>
      <c r="CX667" s="214"/>
      <c r="CY667" s="214"/>
      <c r="CZ667" s="214"/>
      <c r="DA667" s="214"/>
      <c r="DB667" s="214"/>
      <c r="DC667" s="214"/>
      <c r="DD667" s="214"/>
      <c r="DE667" s="214"/>
      <c r="DF667" s="214"/>
      <c r="DG667" s="214"/>
      <c r="DH667" s="214"/>
      <c r="DI667" s="214"/>
      <c r="DJ667" s="214"/>
      <c r="DK667" s="214"/>
      <c r="DL667" s="214"/>
      <c r="DM667" s="214"/>
      <c r="DN667" s="214"/>
      <c r="DO667" s="214"/>
      <c r="DP667" s="214"/>
      <c r="DQ667" s="214"/>
      <c r="DR667" s="214"/>
      <c r="DS667" s="214"/>
      <c r="DT667" s="214"/>
      <c r="DU667" s="214"/>
      <c r="DV667" s="214"/>
      <c r="DW667" s="214"/>
      <c r="DX667" s="214"/>
      <c r="DY667" s="214"/>
      <c r="DZ667" s="214"/>
      <c r="EA667" s="214"/>
      <c r="EB667" s="214"/>
      <c r="EC667" s="214"/>
      <c r="ED667" s="214"/>
      <c r="EE667" s="214"/>
      <c r="EF667" s="214"/>
      <c r="EG667" s="214"/>
      <c r="EH667" s="214"/>
      <c r="EI667" s="214"/>
      <c r="EJ667" s="214"/>
      <c r="EK667" s="214"/>
      <c r="EL667" s="214"/>
      <c r="EM667" s="214"/>
      <c r="EN667" s="214"/>
      <c r="EO667" s="214"/>
      <c r="EP667" s="214"/>
      <c r="EQ667" s="214"/>
      <c r="ER667" s="214"/>
      <c r="ES667" s="214"/>
      <c r="ET667" s="214"/>
      <c r="EU667" s="214"/>
      <c r="EV667" s="214"/>
      <c r="EW667" s="214"/>
      <c r="EX667" s="214"/>
      <c r="EY667" s="214"/>
      <c r="EZ667" s="214"/>
      <c r="FA667" s="214"/>
      <c r="FB667" s="214"/>
      <c r="FC667" s="214"/>
      <c r="FD667" s="214"/>
      <c r="FE667" s="214"/>
      <c r="FF667" s="214"/>
      <c r="FG667" s="214"/>
      <c r="FH667" s="214"/>
      <c r="FI667" s="214"/>
      <c r="FJ667" s="214"/>
      <c r="FK667" s="214"/>
      <c r="FL667" s="214"/>
      <c r="FM667" s="214"/>
    </row>
    <row r="668" spans="9:169" x14ac:dyDescent="0.25">
      <c r="I668" s="214"/>
      <c r="J668" s="214"/>
      <c r="K668" s="214"/>
      <c r="L668" s="214"/>
      <c r="M668" s="214"/>
      <c r="N668" s="214"/>
      <c r="O668" s="214"/>
      <c r="P668" s="214"/>
      <c r="Q668" s="214"/>
      <c r="R668" s="214"/>
      <c r="S668" s="214"/>
      <c r="T668" s="214"/>
      <c r="U668" s="214"/>
      <c r="V668" s="214"/>
      <c r="W668" s="214"/>
      <c r="X668" s="214"/>
      <c r="Y668" s="214"/>
      <c r="Z668" s="214"/>
      <c r="AA668" s="214"/>
      <c r="AB668" s="214"/>
      <c r="AC668" s="214"/>
      <c r="AD668" s="214"/>
      <c r="AE668" s="214"/>
      <c r="AF668" s="214"/>
      <c r="AG668" s="214"/>
      <c r="AH668" s="214"/>
      <c r="AI668" s="214"/>
      <c r="AJ668" s="214"/>
      <c r="AK668" s="214"/>
      <c r="AL668" s="214"/>
      <c r="AM668" s="214"/>
      <c r="AN668" s="214"/>
      <c r="AO668" s="214"/>
      <c r="AP668" s="214"/>
      <c r="AQ668" s="214"/>
      <c r="AR668" s="214"/>
      <c r="AS668" s="214"/>
      <c r="AT668" s="214"/>
      <c r="AU668" s="214"/>
      <c r="AV668" s="214"/>
      <c r="AW668" s="214"/>
      <c r="AX668" s="214"/>
      <c r="AY668" s="214"/>
      <c r="AZ668" s="214"/>
      <c r="BA668" s="214"/>
      <c r="BB668" s="214"/>
      <c r="BC668" s="214"/>
      <c r="BD668" s="214"/>
      <c r="BE668" s="214"/>
      <c r="BF668" s="214"/>
      <c r="BG668" s="214"/>
      <c r="BH668" s="214"/>
      <c r="BI668" s="214"/>
      <c r="BJ668" s="214"/>
      <c r="BK668" s="214"/>
      <c r="BL668" s="214"/>
      <c r="BM668" s="214"/>
      <c r="BN668" s="214"/>
      <c r="BO668" s="214"/>
      <c r="BP668" s="214"/>
      <c r="BQ668" s="214"/>
      <c r="BR668" s="214"/>
      <c r="BS668" s="214"/>
      <c r="BT668" s="214"/>
      <c r="BU668" s="214"/>
      <c r="BV668" s="214"/>
      <c r="BW668" s="214"/>
      <c r="BX668" s="214"/>
      <c r="BY668" s="214"/>
      <c r="BZ668" s="214"/>
      <c r="CA668" s="214"/>
      <c r="CB668" s="214"/>
      <c r="CC668" s="214"/>
      <c r="CD668" s="214"/>
      <c r="CE668" s="214"/>
      <c r="CF668" s="214"/>
      <c r="CG668" s="214"/>
      <c r="CH668" s="214"/>
      <c r="CI668" s="214"/>
      <c r="CJ668" s="214"/>
      <c r="CK668" s="214"/>
      <c r="CL668" s="214"/>
      <c r="CM668" s="214"/>
      <c r="CN668" s="214"/>
      <c r="CO668" s="214"/>
      <c r="CP668" s="214"/>
      <c r="CQ668" s="214"/>
      <c r="CR668" s="214"/>
      <c r="CS668" s="214"/>
      <c r="CT668" s="214"/>
      <c r="CU668" s="214"/>
      <c r="CV668" s="214"/>
      <c r="CW668" s="214"/>
      <c r="CX668" s="214"/>
      <c r="CY668" s="214"/>
      <c r="CZ668" s="214"/>
      <c r="DA668" s="214"/>
      <c r="DB668" s="214"/>
      <c r="DC668" s="214"/>
      <c r="DD668" s="214"/>
      <c r="DE668" s="214"/>
      <c r="DF668" s="214"/>
      <c r="DG668" s="214"/>
      <c r="DH668" s="214"/>
      <c r="DI668" s="214"/>
      <c r="DJ668" s="214"/>
      <c r="DK668" s="214"/>
      <c r="DL668" s="214"/>
      <c r="DM668" s="214"/>
      <c r="DN668" s="214"/>
      <c r="DO668" s="214"/>
      <c r="DP668" s="214"/>
      <c r="DQ668" s="214"/>
      <c r="DR668" s="214"/>
      <c r="DS668" s="214"/>
      <c r="DT668" s="214"/>
      <c r="DU668" s="214"/>
      <c r="DV668" s="214"/>
      <c r="DW668" s="214"/>
      <c r="DX668" s="214"/>
      <c r="DY668" s="214"/>
      <c r="DZ668" s="214"/>
      <c r="EA668" s="214"/>
      <c r="EB668" s="214"/>
      <c r="EC668" s="214"/>
      <c r="ED668" s="214"/>
      <c r="EE668" s="214"/>
      <c r="EF668" s="214"/>
      <c r="EG668" s="214"/>
      <c r="EH668" s="214"/>
      <c r="EI668" s="214"/>
      <c r="EJ668" s="214"/>
      <c r="EK668" s="214"/>
      <c r="EL668" s="214"/>
      <c r="EM668" s="214"/>
      <c r="EN668" s="214"/>
      <c r="EO668" s="214"/>
      <c r="EP668" s="214"/>
      <c r="EQ668" s="214"/>
      <c r="ER668" s="214"/>
      <c r="ES668" s="214"/>
      <c r="ET668" s="214"/>
      <c r="EU668" s="214"/>
      <c r="EV668" s="214"/>
      <c r="EW668" s="214"/>
      <c r="EX668" s="214"/>
      <c r="EY668" s="214"/>
      <c r="EZ668" s="214"/>
      <c r="FA668" s="214"/>
      <c r="FB668" s="214"/>
      <c r="FC668" s="214"/>
      <c r="FD668" s="214"/>
      <c r="FE668" s="214"/>
      <c r="FF668" s="214"/>
      <c r="FG668" s="214"/>
      <c r="FH668" s="214"/>
      <c r="FI668" s="214"/>
      <c r="FJ668" s="214"/>
      <c r="FK668" s="214"/>
      <c r="FL668" s="214"/>
      <c r="FM668" s="214"/>
    </row>
    <row r="669" spans="9:169" x14ac:dyDescent="0.25">
      <c r="I669" s="214"/>
      <c r="J669" s="214"/>
      <c r="K669" s="214"/>
      <c r="L669" s="214"/>
      <c r="M669" s="214"/>
      <c r="N669" s="214"/>
      <c r="O669" s="214"/>
      <c r="P669" s="214"/>
      <c r="Q669" s="214"/>
      <c r="R669" s="214"/>
      <c r="S669" s="214"/>
      <c r="T669" s="214"/>
      <c r="U669" s="214"/>
      <c r="V669" s="214"/>
      <c r="W669" s="214"/>
      <c r="X669" s="214"/>
      <c r="Y669" s="214"/>
      <c r="Z669" s="214"/>
      <c r="AA669" s="214"/>
      <c r="AB669" s="214"/>
      <c r="AC669" s="214"/>
      <c r="AD669" s="214"/>
      <c r="AE669" s="214"/>
      <c r="AF669" s="214"/>
      <c r="AG669" s="214"/>
      <c r="AH669" s="214"/>
      <c r="AI669" s="214"/>
      <c r="AJ669" s="214"/>
      <c r="AK669" s="214"/>
      <c r="AL669" s="214"/>
      <c r="AM669" s="214"/>
      <c r="AN669" s="214"/>
      <c r="AO669" s="214"/>
      <c r="AP669" s="214"/>
      <c r="AQ669" s="214"/>
      <c r="AR669" s="214"/>
      <c r="AS669" s="214"/>
      <c r="AT669" s="214"/>
      <c r="AU669" s="214"/>
      <c r="AV669" s="214"/>
      <c r="AW669" s="214"/>
      <c r="AX669" s="214"/>
      <c r="AY669" s="214"/>
      <c r="AZ669" s="214"/>
      <c r="BA669" s="214"/>
      <c r="BB669" s="214"/>
      <c r="BC669" s="214"/>
      <c r="BD669" s="214"/>
      <c r="BE669" s="214"/>
      <c r="BF669" s="214"/>
      <c r="BG669" s="214"/>
      <c r="BH669" s="214"/>
      <c r="BI669" s="214"/>
      <c r="BJ669" s="214"/>
      <c r="BK669" s="214"/>
      <c r="BL669" s="214"/>
      <c r="BM669" s="214"/>
      <c r="BN669" s="214"/>
      <c r="BO669" s="214"/>
      <c r="BP669" s="214"/>
      <c r="BQ669" s="214"/>
      <c r="BR669" s="214"/>
      <c r="BS669" s="214"/>
      <c r="BT669" s="214"/>
      <c r="BU669" s="214"/>
      <c r="BV669" s="214"/>
      <c r="BW669" s="214"/>
      <c r="BX669" s="214"/>
      <c r="BY669" s="214"/>
      <c r="BZ669" s="214"/>
      <c r="CA669" s="214"/>
      <c r="CB669" s="214"/>
      <c r="CC669" s="214"/>
      <c r="CD669" s="214"/>
      <c r="CE669" s="214"/>
      <c r="CF669" s="214"/>
      <c r="CG669" s="214"/>
      <c r="CH669" s="214"/>
      <c r="CI669" s="214"/>
      <c r="CJ669" s="214"/>
      <c r="CK669" s="214"/>
      <c r="CL669" s="214"/>
      <c r="CM669" s="214"/>
      <c r="CN669" s="214"/>
      <c r="CO669" s="214"/>
      <c r="CP669" s="214"/>
      <c r="CQ669" s="214"/>
      <c r="CR669" s="214"/>
      <c r="CS669" s="214"/>
      <c r="CT669" s="214"/>
      <c r="CU669" s="214"/>
      <c r="CV669" s="214"/>
      <c r="CW669" s="214"/>
      <c r="CX669" s="214"/>
      <c r="CY669" s="214"/>
      <c r="CZ669" s="214"/>
      <c r="DA669" s="214"/>
      <c r="DB669" s="214"/>
      <c r="DC669" s="214"/>
      <c r="DD669" s="214"/>
      <c r="DE669" s="214"/>
      <c r="DF669" s="214"/>
      <c r="DG669" s="214"/>
      <c r="DH669" s="214"/>
      <c r="DI669" s="214"/>
      <c r="DJ669" s="214"/>
      <c r="DK669" s="214"/>
      <c r="DL669" s="214"/>
      <c r="DM669" s="214"/>
      <c r="DN669" s="214"/>
      <c r="DO669" s="214"/>
      <c r="DP669" s="214"/>
      <c r="DQ669" s="214"/>
      <c r="DR669" s="214"/>
      <c r="DS669" s="214"/>
      <c r="DT669" s="214"/>
      <c r="DU669" s="214"/>
      <c r="DV669" s="214"/>
      <c r="DW669" s="214"/>
      <c r="DX669" s="214"/>
      <c r="DY669" s="214"/>
      <c r="DZ669" s="214"/>
      <c r="EA669" s="214"/>
      <c r="EB669" s="214"/>
      <c r="EC669" s="214"/>
      <c r="ED669" s="214"/>
      <c r="EE669" s="214"/>
      <c r="EF669" s="214"/>
      <c r="EG669" s="214"/>
      <c r="EH669" s="214"/>
      <c r="EI669" s="214"/>
      <c r="EJ669" s="214"/>
      <c r="EK669" s="214"/>
      <c r="EL669" s="214"/>
      <c r="EM669" s="214"/>
      <c r="EN669" s="214"/>
      <c r="EO669" s="214"/>
      <c r="EP669" s="214"/>
      <c r="EQ669" s="214"/>
      <c r="ER669" s="214"/>
      <c r="ES669" s="214"/>
      <c r="ET669" s="214"/>
      <c r="EU669" s="214"/>
      <c r="EV669" s="214"/>
      <c r="EW669" s="214"/>
      <c r="EX669" s="214"/>
      <c r="EY669" s="214"/>
      <c r="EZ669" s="214"/>
      <c r="FA669" s="214"/>
      <c r="FB669" s="214"/>
      <c r="FC669" s="214"/>
      <c r="FD669" s="214"/>
      <c r="FE669" s="214"/>
      <c r="FF669" s="214"/>
      <c r="FG669" s="214"/>
      <c r="FH669" s="214"/>
      <c r="FI669" s="214"/>
      <c r="FJ669" s="214"/>
      <c r="FK669" s="214"/>
      <c r="FL669" s="214"/>
      <c r="FM669" s="214"/>
    </row>
    <row r="670" spans="9:169" x14ac:dyDescent="0.25">
      <c r="I670" s="214"/>
      <c r="J670" s="214"/>
      <c r="K670" s="214"/>
      <c r="L670" s="214"/>
      <c r="M670" s="214"/>
      <c r="N670" s="214"/>
      <c r="O670" s="214"/>
      <c r="P670" s="214"/>
      <c r="Q670" s="214"/>
      <c r="R670" s="214"/>
      <c r="S670" s="214"/>
      <c r="T670" s="214"/>
      <c r="U670" s="214"/>
      <c r="V670" s="214"/>
      <c r="W670" s="214"/>
      <c r="X670" s="214"/>
      <c r="Y670" s="214"/>
      <c r="Z670" s="214"/>
      <c r="AA670" s="214"/>
      <c r="AB670" s="214"/>
      <c r="AC670" s="214"/>
      <c r="AD670" s="214"/>
      <c r="AE670" s="214"/>
      <c r="AF670" s="214"/>
      <c r="AG670" s="214"/>
      <c r="AH670" s="214"/>
      <c r="AI670" s="214"/>
      <c r="AJ670" s="214"/>
      <c r="AK670" s="214"/>
      <c r="AL670" s="214"/>
      <c r="AM670" s="214"/>
      <c r="AN670" s="214"/>
      <c r="AO670" s="214"/>
      <c r="AP670" s="214"/>
      <c r="AQ670" s="214"/>
      <c r="AR670" s="214"/>
      <c r="AS670" s="214"/>
      <c r="AT670" s="214"/>
      <c r="AU670" s="214"/>
      <c r="AV670" s="214"/>
      <c r="AW670" s="214"/>
      <c r="AX670" s="214"/>
      <c r="AY670" s="214"/>
      <c r="AZ670" s="214"/>
      <c r="BA670" s="214"/>
      <c r="BB670" s="214"/>
      <c r="BC670" s="214"/>
      <c r="BD670" s="214"/>
      <c r="BE670" s="214"/>
      <c r="BF670" s="214"/>
      <c r="BG670" s="214"/>
      <c r="BH670" s="214"/>
      <c r="BI670" s="214"/>
      <c r="BJ670" s="214"/>
      <c r="BK670" s="214"/>
      <c r="BL670" s="214"/>
      <c r="BM670" s="214"/>
      <c r="BN670" s="214"/>
      <c r="BO670" s="214"/>
      <c r="BP670" s="214"/>
      <c r="BQ670" s="214"/>
      <c r="BR670" s="214"/>
      <c r="BS670" s="214"/>
      <c r="BT670" s="214"/>
      <c r="BU670" s="214"/>
      <c r="BV670" s="214"/>
      <c r="BW670" s="214"/>
      <c r="BX670" s="214"/>
      <c r="BY670" s="214"/>
      <c r="BZ670" s="214"/>
      <c r="CA670" s="214"/>
      <c r="CB670" s="214"/>
      <c r="CC670" s="214"/>
      <c r="CD670" s="214"/>
      <c r="CE670" s="214"/>
      <c r="CF670" s="214"/>
      <c r="CG670" s="214"/>
      <c r="CH670" s="214"/>
      <c r="CI670" s="214"/>
      <c r="CJ670" s="214"/>
      <c r="CK670" s="214"/>
      <c r="CL670" s="214"/>
      <c r="CM670" s="214"/>
      <c r="CN670" s="214"/>
      <c r="CO670" s="214"/>
      <c r="CP670" s="214"/>
      <c r="CQ670" s="214"/>
      <c r="CR670" s="214"/>
      <c r="CS670" s="214"/>
      <c r="CT670" s="214"/>
      <c r="CU670" s="214"/>
      <c r="CV670" s="214"/>
      <c r="CW670" s="214"/>
      <c r="CX670" s="214"/>
      <c r="CY670" s="214"/>
      <c r="CZ670" s="214"/>
      <c r="DA670" s="214"/>
      <c r="DB670" s="214"/>
      <c r="DC670" s="214"/>
      <c r="DD670" s="214"/>
      <c r="DE670" s="214"/>
      <c r="DF670" s="214"/>
      <c r="DG670" s="214"/>
      <c r="DH670" s="214"/>
      <c r="DI670" s="214"/>
      <c r="DJ670" s="214"/>
      <c r="DK670" s="214"/>
      <c r="DL670" s="214"/>
      <c r="DM670" s="214"/>
      <c r="DN670" s="214"/>
      <c r="DO670" s="214"/>
      <c r="DP670" s="214"/>
      <c r="DQ670" s="214"/>
      <c r="DR670" s="214"/>
      <c r="DS670" s="214"/>
      <c r="DT670" s="214"/>
      <c r="DU670" s="214"/>
      <c r="DV670" s="214"/>
      <c r="DW670" s="214"/>
      <c r="DX670" s="214"/>
      <c r="DY670" s="214"/>
      <c r="DZ670" s="214"/>
      <c r="EA670" s="214"/>
      <c r="EB670" s="214"/>
      <c r="EC670" s="214"/>
      <c r="ED670" s="214"/>
      <c r="EE670" s="214"/>
      <c r="EF670" s="214"/>
      <c r="EG670" s="214"/>
      <c r="EH670" s="214"/>
      <c r="EI670" s="214"/>
      <c r="EJ670" s="214"/>
      <c r="EK670" s="214"/>
      <c r="EL670" s="214"/>
      <c r="EM670" s="214"/>
      <c r="EN670" s="214"/>
      <c r="EO670" s="214"/>
      <c r="EP670" s="214"/>
      <c r="EQ670" s="214"/>
      <c r="ER670" s="214"/>
      <c r="ES670" s="214"/>
      <c r="ET670" s="214"/>
      <c r="EU670" s="214"/>
      <c r="EV670" s="214"/>
      <c r="EW670" s="214"/>
      <c r="EX670" s="214"/>
      <c r="EY670" s="214"/>
      <c r="EZ670" s="214"/>
      <c r="FA670" s="214"/>
      <c r="FB670" s="214"/>
      <c r="FC670" s="214"/>
      <c r="FD670" s="214"/>
      <c r="FE670" s="214"/>
      <c r="FF670" s="214"/>
      <c r="FG670" s="214"/>
      <c r="FH670" s="214"/>
      <c r="FI670" s="214"/>
      <c r="FJ670" s="214"/>
      <c r="FK670" s="214"/>
      <c r="FL670" s="214"/>
      <c r="FM670" s="214"/>
    </row>
    <row r="671" spans="9:169" x14ac:dyDescent="0.25">
      <c r="I671" s="214"/>
      <c r="J671" s="214"/>
      <c r="K671" s="214"/>
      <c r="L671" s="214"/>
      <c r="M671" s="214"/>
      <c r="N671" s="214"/>
      <c r="O671" s="214"/>
      <c r="P671" s="214"/>
      <c r="Q671" s="214"/>
      <c r="R671" s="214"/>
      <c r="S671" s="214"/>
      <c r="T671" s="214"/>
      <c r="U671" s="214"/>
      <c r="V671" s="214"/>
      <c r="W671" s="214"/>
      <c r="X671" s="214"/>
      <c r="Y671" s="214"/>
      <c r="Z671" s="214"/>
      <c r="AA671" s="214"/>
      <c r="AB671" s="214"/>
      <c r="AC671" s="214"/>
      <c r="AD671" s="214"/>
      <c r="AE671" s="214"/>
      <c r="AF671" s="214"/>
      <c r="AG671" s="214"/>
      <c r="AH671" s="214"/>
      <c r="AI671" s="214"/>
      <c r="AJ671" s="214"/>
      <c r="AK671" s="214"/>
      <c r="AL671" s="214"/>
      <c r="AM671" s="214"/>
      <c r="AN671" s="214"/>
      <c r="AO671" s="214"/>
      <c r="AP671" s="214"/>
      <c r="AQ671" s="214"/>
      <c r="AR671" s="214"/>
      <c r="AS671" s="214"/>
      <c r="AT671" s="214"/>
      <c r="AU671" s="214"/>
      <c r="AV671" s="214"/>
      <c r="AW671" s="214"/>
      <c r="AX671" s="214"/>
      <c r="AY671" s="214"/>
      <c r="AZ671" s="214"/>
      <c r="BA671" s="214"/>
      <c r="BB671" s="214"/>
      <c r="BC671" s="214"/>
      <c r="BD671" s="214"/>
      <c r="BE671" s="214"/>
      <c r="BF671" s="214"/>
      <c r="BG671" s="214"/>
      <c r="BH671" s="214"/>
      <c r="BI671" s="214"/>
      <c r="BJ671" s="214"/>
      <c r="BK671" s="214"/>
      <c r="BL671" s="214"/>
      <c r="BM671" s="214"/>
      <c r="BN671" s="214"/>
      <c r="BO671" s="214"/>
      <c r="BP671" s="214"/>
      <c r="BQ671" s="214"/>
      <c r="BR671" s="214"/>
      <c r="BS671" s="214"/>
      <c r="BT671" s="214"/>
      <c r="BU671" s="214"/>
      <c r="BV671" s="214"/>
      <c r="BW671" s="214"/>
      <c r="BX671" s="214"/>
      <c r="BY671" s="214"/>
      <c r="BZ671" s="214"/>
      <c r="CA671" s="214"/>
      <c r="CB671" s="214"/>
      <c r="CC671" s="214"/>
      <c r="CD671" s="214"/>
      <c r="CE671" s="214"/>
      <c r="CF671" s="214"/>
      <c r="CG671" s="214"/>
      <c r="CH671" s="214"/>
      <c r="CI671" s="214"/>
      <c r="CJ671" s="214"/>
      <c r="CK671" s="214"/>
      <c r="CL671" s="214"/>
      <c r="CM671" s="214"/>
      <c r="CN671" s="214"/>
      <c r="CO671" s="214"/>
      <c r="CP671" s="214"/>
      <c r="CQ671" s="214"/>
      <c r="CR671" s="214"/>
      <c r="CS671" s="214"/>
      <c r="CT671" s="214"/>
      <c r="CU671" s="214"/>
      <c r="CV671" s="214"/>
      <c r="CW671" s="214"/>
      <c r="CX671" s="214"/>
      <c r="CY671" s="214"/>
      <c r="CZ671" s="214"/>
      <c r="DA671" s="214"/>
      <c r="DB671" s="214"/>
      <c r="DC671" s="214"/>
      <c r="DD671" s="214"/>
      <c r="DE671" s="214"/>
      <c r="DF671" s="214"/>
      <c r="DG671" s="214"/>
      <c r="DH671" s="214"/>
      <c r="DI671" s="214"/>
      <c r="DJ671" s="214"/>
      <c r="DK671" s="214"/>
      <c r="DL671" s="214"/>
      <c r="DM671" s="214"/>
      <c r="DN671" s="214"/>
      <c r="DO671" s="214"/>
      <c r="DP671" s="214"/>
      <c r="DQ671" s="214"/>
      <c r="DR671" s="214"/>
      <c r="DS671" s="214"/>
      <c r="DT671" s="214"/>
      <c r="DU671" s="214"/>
      <c r="DV671" s="214"/>
      <c r="DW671" s="214"/>
      <c r="DX671" s="214"/>
      <c r="DY671" s="214"/>
      <c r="DZ671" s="214"/>
      <c r="EA671" s="214"/>
      <c r="EB671" s="214"/>
      <c r="EC671" s="214"/>
      <c r="ED671" s="214"/>
      <c r="EE671" s="214"/>
      <c r="EF671" s="214"/>
      <c r="EG671" s="214"/>
      <c r="EH671" s="214"/>
      <c r="EI671" s="214"/>
      <c r="EJ671" s="214"/>
      <c r="EK671" s="214"/>
      <c r="EL671" s="214"/>
      <c r="EM671" s="214"/>
      <c r="EN671" s="214"/>
      <c r="EO671" s="214"/>
      <c r="EP671" s="214"/>
      <c r="EQ671" s="214"/>
      <c r="ER671" s="214"/>
      <c r="ES671" s="214"/>
      <c r="ET671" s="214"/>
      <c r="EU671" s="214"/>
      <c r="EV671" s="214"/>
      <c r="EW671" s="214"/>
      <c r="EX671" s="214"/>
      <c r="EY671" s="214"/>
      <c r="EZ671" s="214"/>
      <c r="FA671" s="214"/>
      <c r="FB671" s="214"/>
      <c r="FC671" s="214"/>
      <c r="FD671" s="214"/>
      <c r="FE671" s="214"/>
      <c r="FF671" s="214"/>
      <c r="FG671" s="214"/>
      <c r="FH671" s="214"/>
      <c r="FI671" s="214"/>
      <c r="FJ671" s="214"/>
      <c r="FK671" s="214"/>
      <c r="FL671" s="214"/>
      <c r="FM671" s="214"/>
    </row>
    <row r="672" spans="9:169" x14ac:dyDescent="0.25">
      <c r="I672" s="214"/>
      <c r="J672" s="214"/>
      <c r="K672" s="214"/>
      <c r="L672" s="214"/>
      <c r="M672" s="214"/>
      <c r="N672" s="214"/>
      <c r="O672" s="214"/>
      <c r="P672" s="214"/>
      <c r="Q672" s="214"/>
      <c r="R672" s="214"/>
      <c r="S672" s="214"/>
      <c r="T672" s="214"/>
      <c r="U672" s="214"/>
      <c r="V672" s="214"/>
      <c r="W672" s="214"/>
      <c r="X672" s="214"/>
      <c r="Y672" s="214"/>
      <c r="Z672" s="214"/>
      <c r="AA672" s="214"/>
      <c r="AB672" s="214"/>
      <c r="AC672" s="214"/>
      <c r="AD672" s="214"/>
      <c r="AE672" s="214"/>
      <c r="AF672" s="214"/>
      <c r="AG672" s="214"/>
      <c r="AH672" s="214"/>
      <c r="AI672" s="214"/>
      <c r="AJ672" s="214"/>
      <c r="AK672" s="214"/>
      <c r="AL672" s="214"/>
      <c r="AM672" s="214"/>
      <c r="AN672" s="214"/>
      <c r="AO672" s="214"/>
      <c r="AP672" s="214"/>
      <c r="AQ672" s="214"/>
      <c r="AR672" s="214"/>
      <c r="AS672" s="214"/>
      <c r="AT672" s="214"/>
      <c r="AU672" s="214"/>
      <c r="AV672" s="214"/>
      <c r="AW672" s="214"/>
      <c r="AX672" s="214"/>
      <c r="AY672" s="214"/>
      <c r="AZ672" s="214"/>
      <c r="BA672" s="214"/>
      <c r="BB672" s="214"/>
      <c r="BC672" s="214"/>
      <c r="BD672" s="214"/>
      <c r="BE672" s="214"/>
      <c r="BF672" s="214"/>
      <c r="BG672" s="214"/>
      <c r="BH672" s="214"/>
      <c r="BI672" s="214"/>
      <c r="BJ672" s="214"/>
      <c r="BK672" s="214"/>
      <c r="BL672" s="214"/>
      <c r="BM672" s="214"/>
      <c r="BN672" s="214"/>
      <c r="BO672" s="214"/>
      <c r="BP672" s="214"/>
      <c r="BQ672" s="214"/>
      <c r="BR672" s="214"/>
      <c r="BS672" s="214"/>
      <c r="BT672" s="214"/>
      <c r="BU672" s="214"/>
      <c r="BV672" s="214"/>
      <c r="BW672" s="214"/>
      <c r="BX672" s="214"/>
      <c r="BY672" s="214"/>
      <c r="BZ672" s="214"/>
      <c r="CA672" s="214"/>
      <c r="CB672" s="214"/>
      <c r="CC672" s="214"/>
      <c r="CD672" s="214"/>
      <c r="CE672" s="214"/>
      <c r="CF672" s="214"/>
      <c r="CG672" s="214"/>
      <c r="CH672" s="214"/>
      <c r="CI672" s="214"/>
      <c r="CJ672" s="214"/>
      <c r="CK672" s="214"/>
      <c r="CL672" s="214"/>
      <c r="CM672" s="214"/>
      <c r="CN672" s="214"/>
      <c r="CO672" s="214"/>
      <c r="CP672" s="214"/>
      <c r="CQ672" s="214"/>
      <c r="CR672" s="214"/>
      <c r="CS672" s="214"/>
      <c r="CT672" s="214"/>
      <c r="CU672" s="214"/>
      <c r="CV672" s="214"/>
      <c r="CW672" s="214"/>
      <c r="CX672" s="214"/>
      <c r="CY672" s="214"/>
      <c r="CZ672" s="214"/>
      <c r="DA672" s="214"/>
      <c r="DB672" s="214"/>
      <c r="DC672" s="214"/>
      <c r="DD672" s="214"/>
      <c r="DE672" s="214"/>
      <c r="DF672" s="214"/>
      <c r="DG672" s="214"/>
      <c r="DH672" s="214"/>
      <c r="DI672" s="214"/>
      <c r="DJ672" s="214"/>
      <c r="DK672" s="214"/>
      <c r="DL672" s="214"/>
      <c r="DM672" s="214"/>
      <c r="DN672" s="214"/>
      <c r="DO672" s="214"/>
      <c r="DP672" s="214"/>
      <c r="DQ672" s="214"/>
      <c r="DR672" s="214"/>
      <c r="DS672" s="214"/>
      <c r="DT672" s="214"/>
      <c r="DU672" s="214"/>
      <c r="DV672" s="214"/>
      <c r="DW672" s="214"/>
      <c r="DX672" s="214"/>
      <c r="DY672" s="214"/>
      <c r="DZ672" s="214"/>
      <c r="EA672" s="214"/>
      <c r="EB672" s="214"/>
      <c r="EC672" s="214"/>
      <c r="ED672" s="214"/>
      <c r="EE672" s="214"/>
      <c r="EF672" s="214"/>
      <c r="EG672" s="214"/>
      <c r="EH672" s="214"/>
      <c r="EI672" s="214"/>
      <c r="EJ672" s="214"/>
      <c r="EK672" s="214"/>
      <c r="EL672" s="214"/>
      <c r="EM672" s="214"/>
      <c r="EN672" s="214"/>
      <c r="EO672" s="214"/>
      <c r="EP672" s="214"/>
      <c r="EQ672" s="214"/>
      <c r="ER672" s="214"/>
      <c r="ES672" s="214"/>
      <c r="ET672" s="214"/>
      <c r="EU672" s="214"/>
      <c r="EV672" s="214"/>
      <c r="EW672" s="214"/>
      <c r="EX672" s="214"/>
      <c r="EY672" s="214"/>
      <c r="EZ672" s="214"/>
      <c r="FA672" s="214"/>
      <c r="FB672" s="214"/>
      <c r="FC672" s="214"/>
      <c r="FD672" s="214"/>
      <c r="FE672" s="214"/>
      <c r="FF672" s="214"/>
      <c r="FG672" s="214"/>
      <c r="FH672" s="214"/>
      <c r="FI672" s="214"/>
      <c r="FJ672" s="214"/>
      <c r="FK672" s="214"/>
      <c r="FL672" s="214"/>
      <c r="FM672" s="214"/>
    </row>
    <row r="673" spans="9:169" x14ac:dyDescent="0.25">
      <c r="I673" s="214"/>
      <c r="J673" s="214"/>
      <c r="K673" s="214"/>
      <c r="L673" s="214"/>
      <c r="M673" s="214"/>
      <c r="N673" s="214"/>
      <c r="O673" s="214"/>
      <c r="P673" s="214"/>
      <c r="Q673" s="214"/>
      <c r="R673" s="214"/>
      <c r="S673" s="214"/>
      <c r="T673" s="214"/>
      <c r="U673" s="214"/>
      <c r="V673" s="214"/>
      <c r="W673" s="214"/>
      <c r="X673" s="214"/>
      <c r="Y673" s="214"/>
      <c r="Z673" s="214"/>
      <c r="AA673" s="214"/>
      <c r="AB673" s="214"/>
      <c r="AC673" s="214"/>
      <c r="AD673" s="214"/>
      <c r="AE673" s="214"/>
      <c r="AF673" s="214"/>
      <c r="AG673" s="214"/>
      <c r="AH673" s="214"/>
      <c r="AI673" s="214"/>
      <c r="AJ673" s="214"/>
      <c r="AK673" s="214"/>
      <c r="AL673" s="214"/>
      <c r="AM673" s="214"/>
      <c r="AN673" s="214"/>
      <c r="AO673" s="214"/>
      <c r="AP673" s="214"/>
      <c r="AQ673" s="214"/>
      <c r="AR673" s="214"/>
      <c r="AS673" s="214"/>
      <c r="AT673" s="214"/>
      <c r="AU673" s="214"/>
      <c r="AV673" s="214"/>
      <c r="AW673" s="214"/>
      <c r="AX673" s="214"/>
      <c r="AY673" s="214"/>
      <c r="AZ673" s="214"/>
      <c r="BA673" s="214"/>
      <c r="BB673" s="214"/>
      <c r="BC673" s="214"/>
      <c r="BD673" s="214"/>
      <c r="BE673" s="214"/>
      <c r="BF673" s="214"/>
      <c r="BG673" s="214"/>
      <c r="BH673" s="214"/>
      <c r="BI673" s="214"/>
      <c r="BJ673" s="214"/>
      <c r="BK673" s="214"/>
      <c r="BL673" s="214"/>
      <c r="BM673" s="214"/>
      <c r="BN673" s="214"/>
      <c r="BO673" s="214"/>
      <c r="BP673" s="214"/>
      <c r="BQ673" s="214"/>
      <c r="BR673" s="214"/>
      <c r="BS673" s="214"/>
      <c r="BT673" s="214"/>
      <c r="BU673" s="214"/>
      <c r="BV673" s="214"/>
      <c r="BW673" s="214"/>
      <c r="BX673" s="214"/>
      <c r="BY673" s="214"/>
      <c r="BZ673" s="214"/>
      <c r="CA673" s="214"/>
      <c r="CB673" s="214"/>
      <c r="CC673" s="214"/>
      <c r="CD673" s="214"/>
      <c r="CE673" s="214"/>
      <c r="CF673" s="214"/>
      <c r="CG673" s="214"/>
      <c r="CH673" s="214"/>
      <c r="CI673" s="214"/>
      <c r="CJ673" s="214"/>
      <c r="CK673" s="214"/>
      <c r="CL673" s="214"/>
      <c r="CM673" s="214"/>
      <c r="CN673" s="214"/>
      <c r="CO673" s="214"/>
      <c r="CP673" s="214"/>
      <c r="CQ673" s="214"/>
      <c r="CR673" s="214"/>
      <c r="CS673" s="214"/>
      <c r="CT673" s="214"/>
      <c r="CU673" s="214"/>
      <c r="CV673" s="214"/>
      <c r="CW673" s="214"/>
      <c r="CX673" s="214"/>
      <c r="CY673" s="214"/>
      <c r="CZ673" s="214"/>
      <c r="DA673" s="214"/>
      <c r="DB673" s="214"/>
      <c r="DC673" s="214"/>
      <c r="DD673" s="214"/>
      <c r="DE673" s="214"/>
      <c r="DF673" s="214"/>
      <c r="DG673" s="214"/>
      <c r="DH673" s="214"/>
      <c r="DI673" s="214"/>
      <c r="DJ673" s="214"/>
      <c r="DK673" s="214"/>
      <c r="DL673" s="214"/>
      <c r="DM673" s="214"/>
      <c r="DN673" s="214"/>
      <c r="DO673" s="214"/>
      <c r="DP673" s="214"/>
      <c r="DQ673" s="214"/>
      <c r="DR673" s="214"/>
      <c r="DS673" s="214"/>
      <c r="DT673" s="214"/>
      <c r="DU673" s="214"/>
      <c r="DV673" s="214"/>
      <c r="DW673" s="214"/>
      <c r="DX673" s="214"/>
      <c r="DY673" s="214"/>
      <c r="DZ673" s="214"/>
      <c r="EA673" s="214"/>
      <c r="EB673" s="214"/>
      <c r="EC673" s="214"/>
      <c r="ED673" s="214"/>
      <c r="EE673" s="214"/>
      <c r="EF673" s="214"/>
      <c r="EG673" s="214"/>
      <c r="EH673" s="214"/>
      <c r="EI673" s="214"/>
      <c r="EJ673" s="214"/>
      <c r="EK673" s="214"/>
      <c r="EL673" s="214"/>
      <c r="EM673" s="214"/>
      <c r="EN673" s="214"/>
      <c r="EO673" s="214"/>
      <c r="EP673" s="214"/>
      <c r="EQ673" s="214"/>
      <c r="ER673" s="214"/>
      <c r="ES673" s="214"/>
      <c r="ET673" s="214"/>
      <c r="EU673" s="214"/>
      <c r="EV673" s="214"/>
      <c r="EW673" s="214"/>
      <c r="EX673" s="214"/>
      <c r="EY673" s="214"/>
      <c r="EZ673" s="214"/>
      <c r="FA673" s="214"/>
      <c r="FB673" s="214"/>
      <c r="FC673" s="214"/>
      <c r="FD673" s="214"/>
      <c r="FE673" s="214"/>
      <c r="FF673" s="214"/>
      <c r="FG673" s="214"/>
      <c r="FH673" s="214"/>
      <c r="FI673" s="214"/>
      <c r="FJ673" s="214"/>
      <c r="FK673" s="214"/>
      <c r="FL673" s="214"/>
      <c r="FM673" s="214"/>
    </row>
    <row r="674" spans="9:169" x14ac:dyDescent="0.25">
      <c r="I674" s="214"/>
      <c r="J674" s="214"/>
      <c r="K674" s="214"/>
      <c r="L674" s="214"/>
      <c r="M674" s="214"/>
      <c r="N674" s="214"/>
      <c r="O674" s="214"/>
      <c r="P674" s="214"/>
      <c r="Q674" s="214"/>
      <c r="R674" s="214"/>
      <c r="S674" s="214"/>
      <c r="T674" s="214"/>
      <c r="U674" s="214"/>
      <c r="V674" s="214"/>
      <c r="W674" s="214"/>
      <c r="X674" s="214"/>
      <c r="Y674" s="214"/>
      <c r="Z674" s="214"/>
      <c r="AA674" s="214"/>
      <c r="AB674" s="214"/>
      <c r="AC674" s="214"/>
      <c r="AD674" s="214"/>
      <c r="AE674" s="214"/>
      <c r="AF674" s="214"/>
      <c r="AG674" s="214"/>
      <c r="AH674" s="214"/>
      <c r="AI674" s="214"/>
      <c r="AJ674" s="214"/>
      <c r="AK674" s="214"/>
      <c r="AL674" s="214"/>
      <c r="AM674" s="214"/>
      <c r="AN674" s="214"/>
      <c r="AO674" s="214"/>
      <c r="AP674" s="214"/>
      <c r="AQ674" s="214"/>
      <c r="AR674" s="214"/>
      <c r="AS674" s="214"/>
      <c r="AT674" s="214"/>
      <c r="AU674" s="214"/>
      <c r="AV674" s="214"/>
      <c r="AW674" s="214"/>
      <c r="AX674" s="214"/>
      <c r="AY674" s="214"/>
      <c r="AZ674" s="214"/>
      <c r="BA674" s="214"/>
      <c r="BB674" s="214"/>
      <c r="BC674" s="214"/>
      <c r="BD674" s="214"/>
      <c r="BE674" s="214"/>
      <c r="BF674" s="214"/>
      <c r="BG674" s="214"/>
      <c r="BH674" s="214"/>
      <c r="BI674" s="214"/>
      <c r="BJ674" s="214"/>
      <c r="BK674" s="214"/>
      <c r="BL674" s="214"/>
      <c r="BM674" s="214"/>
      <c r="BN674" s="214"/>
      <c r="BO674" s="214"/>
      <c r="BP674" s="214"/>
      <c r="BQ674" s="214"/>
      <c r="BR674" s="214"/>
      <c r="BS674" s="214"/>
      <c r="BT674" s="214"/>
      <c r="BU674" s="214"/>
      <c r="BV674" s="214"/>
      <c r="BW674" s="214"/>
      <c r="BX674" s="214"/>
      <c r="BY674" s="214"/>
      <c r="BZ674" s="214"/>
      <c r="CA674" s="214"/>
      <c r="CB674" s="214"/>
      <c r="CC674" s="214"/>
      <c r="CD674" s="214"/>
      <c r="CE674" s="214"/>
      <c r="CF674" s="214"/>
      <c r="CG674" s="214"/>
      <c r="CH674" s="214"/>
      <c r="CI674" s="214"/>
      <c r="CJ674" s="214"/>
      <c r="CK674" s="214"/>
      <c r="CL674" s="214"/>
      <c r="CM674" s="214"/>
      <c r="CN674" s="214"/>
      <c r="CO674" s="214"/>
      <c r="CP674" s="214"/>
      <c r="CQ674" s="214"/>
      <c r="CR674" s="214"/>
      <c r="CS674" s="214"/>
      <c r="CT674" s="214"/>
      <c r="CU674" s="214"/>
      <c r="CV674" s="214"/>
      <c r="CW674" s="214"/>
      <c r="CX674" s="214"/>
      <c r="CY674" s="214"/>
      <c r="CZ674" s="214"/>
      <c r="DA674" s="214"/>
      <c r="DB674" s="214"/>
      <c r="DC674" s="214"/>
      <c r="DD674" s="214"/>
      <c r="DE674" s="214"/>
      <c r="DF674" s="214"/>
      <c r="DG674" s="214"/>
      <c r="DH674" s="214"/>
      <c r="DI674" s="214"/>
      <c r="DJ674" s="214"/>
      <c r="DK674" s="214"/>
      <c r="DL674" s="214"/>
      <c r="DM674" s="214"/>
      <c r="DN674" s="214"/>
      <c r="DO674" s="214"/>
      <c r="DP674" s="214"/>
      <c r="DQ674" s="214"/>
      <c r="DR674" s="214"/>
      <c r="DS674" s="214"/>
      <c r="DT674" s="214"/>
      <c r="DU674" s="214"/>
      <c r="DV674" s="214"/>
      <c r="DW674" s="214"/>
      <c r="DX674" s="214"/>
      <c r="DY674" s="214"/>
      <c r="DZ674" s="214"/>
      <c r="EA674" s="214"/>
      <c r="EB674" s="214"/>
      <c r="EC674" s="214"/>
      <c r="ED674" s="214"/>
      <c r="EE674" s="214"/>
      <c r="EF674" s="214"/>
      <c r="EG674" s="214"/>
      <c r="EH674" s="214"/>
      <c r="EI674" s="214"/>
      <c r="EJ674" s="214"/>
      <c r="EK674" s="214"/>
      <c r="EL674" s="214"/>
      <c r="EM674" s="214"/>
      <c r="EN674" s="214"/>
      <c r="EO674" s="214"/>
      <c r="EP674" s="214"/>
      <c r="EQ674" s="214"/>
      <c r="ER674" s="214"/>
      <c r="ES674" s="214"/>
      <c r="ET674" s="214"/>
      <c r="EU674" s="214"/>
      <c r="EV674" s="214"/>
      <c r="EW674" s="214"/>
      <c r="EX674" s="214"/>
      <c r="EY674" s="214"/>
      <c r="EZ674" s="214"/>
      <c r="FA674" s="214"/>
      <c r="FB674" s="214"/>
      <c r="FC674" s="214"/>
      <c r="FD674" s="214"/>
      <c r="FE674" s="214"/>
      <c r="FF674" s="214"/>
      <c r="FG674" s="214"/>
      <c r="FH674" s="214"/>
      <c r="FI674" s="214"/>
      <c r="FJ674" s="214"/>
      <c r="FK674" s="214"/>
      <c r="FL674" s="214"/>
      <c r="FM674" s="214"/>
    </row>
    <row r="675" spans="9:169" x14ac:dyDescent="0.25">
      <c r="I675" s="214"/>
      <c r="J675" s="214"/>
      <c r="K675" s="214"/>
      <c r="L675" s="214"/>
      <c r="M675" s="214"/>
      <c r="N675" s="214"/>
      <c r="O675" s="214"/>
      <c r="P675" s="214"/>
      <c r="Q675" s="214"/>
      <c r="R675" s="214"/>
      <c r="S675" s="214"/>
      <c r="T675" s="214"/>
      <c r="U675" s="214"/>
      <c r="V675" s="214"/>
      <c r="W675" s="214"/>
      <c r="X675" s="214"/>
      <c r="Y675" s="214"/>
      <c r="Z675" s="214"/>
      <c r="AA675" s="214"/>
      <c r="AB675" s="214"/>
      <c r="AC675" s="214"/>
      <c r="AD675" s="214"/>
      <c r="AE675" s="214"/>
      <c r="AF675" s="214"/>
      <c r="AG675" s="214"/>
      <c r="AH675" s="214"/>
      <c r="AI675" s="214"/>
      <c r="AJ675" s="214"/>
      <c r="AK675" s="214"/>
      <c r="AL675" s="214"/>
      <c r="AM675" s="214"/>
      <c r="AN675" s="214"/>
      <c r="AO675" s="214"/>
      <c r="AP675" s="214"/>
      <c r="AQ675" s="214"/>
      <c r="AR675" s="214"/>
      <c r="AS675" s="214"/>
      <c r="AT675" s="214"/>
      <c r="AU675" s="214"/>
      <c r="AV675" s="214"/>
      <c r="AW675" s="214"/>
      <c r="AX675" s="214"/>
      <c r="AY675" s="214"/>
      <c r="AZ675" s="214"/>
      <c r="BA675" s="214"/>
      <c r="BB675" s="214"/>
      <c r="BC675" s="214"/>
      <c r="BD675" s="214"/>
      <c r="BE675" s="214"/>
      <c r="BF675" s="214"/>
      <c r="BG675" s="214"/>
      <c r="BH675" s="214"/>
      <c r="BI675" s="214"/>
      <c r="BJ675" s="214"/>
      <c r="BK675" s="214"/>
      <c r="BL675" s="214"/>
      <c r="BM675" s="214"/>
      <c r="BN675" s="214"/>
      <c r="BO675" s="214"/>
      <c r="BP675" s="214"/>
      <c r="BQ675" s="214"/>
      <c r="BR675" s="214"/>
      <c r="BS675" s="214"/>
      <c r="BT675" s="214"/>
      <c r="BU675" s="214"/>
      <c r="BV675" s="214"/>
      <c r="BW675" s="214"/>
      <c r="BX675" s="214"/>
      <c r="BY675" s="214"/>
      <c r="BZ675" s="214"/>
      <c r="CA675" s="214"/>
      <c r="CB675" s="214"/>
      <c r="CC675" s="214"/>
      <c r="CD675" s="214"/>
      <c r="CE675" s="214"/>
      <c r="CF675" s="214"/>
      <c r="CG675" s="214"/>
      <c r="CH675" s="214"/>
      <c r="CI675" s="214"/>
      <c r="CJ675" s="214"/>
      <c r="CK675" s="214"/>
      <c r="CL675" s="214"/>
      <c r="CM675" s="214"/>
      <c r="CN675" s="214"/>
      <c r="CO675" s="214"/>
      <c r="CP675" s="214"/>
      <c r="CQ675" s="214"/>
      <c r="CR675" s="214"/>
      <c r="CS675" s="214"/>
      <c r="CT675" s="214"/>
      <c r="CU675" s="214"/>
      <c r="CV675" s="214"/>
      <c r="CW675" s="214"/>
      <c r="CX675" s="214"/>
      <c r="CY675" s="214"/>
      <c r="CZ675" s="214"/>
      <c r="DA675" s="214"/>
      <c r="DB675" s="214"/>
      <c r="DC675" s="214"/>
      <c r="DD675" s="214"/>
      <c r="DE675" s="214"/>
      <c r="DF675" s="214"/>
      <c r="DG675" s="214"/>
      <c r="DH675" s="214"/>
      <c r="DI675" s="214"/>
      <c r="DJ675" s="214"/>
      <c r="DK675" s="214"/>
      <c r="DL675" s="214"/>
      <c r="DM675" s="214"/>
      <c r="DN675" s="214"/>
      <c r="DO675" s="214"/>
      <c r="DP675" s="214"/>
      <c r="DQ675" s="214"/>
      <c r="DR675" s="214"/>
      <c r="DS675" s="214"/>
      <c r="DT675" s="214"/>
      <c r="DU675" s="214"/>
      <c r="DV675" s="214"/>
      <c r="DW675" s="214"/>
      <c r="DX675" s="214"/>
      <c r="DY675" s="214"/>
      <c r="DZ675" s="214"/>
      <c r="EA675" s="214"/>
      <c r="EB675" s="214"/>
      <c r="EC675" s="214"/>
      <c r="ED675" s="214"/>
      <c r="EE675" s="214"/>
      <c r="EF675" s="214"/>
      <c r="EG675" s="214"/>
      <c r="EH675" s="214"/>
      <c r="EI675" s="214"/>
      <c r="EJ675" s="214"/>
      <c r="EK675" s="214"/>
      <c r="EL675" s="214"/>
      <c r="EM675" s="214"/>
      <c r="EN675" s="214"/>
      <c r="EO675" s="214"/>
      <c r="EP675" s="214"/>
      <c r="EQ675" s="214"/>
      <c r="ER675" s="214"/>
      <c r="ES675" s="214"/>
      <c r="ET675" s="214"/>
      <c r="EU675" s="214"/>
      <c r="EV675" s="214"/>
      <c r="EW675" s="214"/>
      <c r="EX675" s="214"/>
      <c r="EY675" s="214"/>
      <c r="EZ675" s="214"/>
      <c r="FA675" s="214"/>
      <c r="FB675" s="214"/>
      <c r="FC675" s="214"/>
      <c r="FD675" s="214"/>
      <c r="FE675" s="214"/>
      <c r="FF675" s="214"/>
      <c r="FG675" s="214"/>
      <c r="FH675" s="214"/>
      <c r="FI675" s="214"/>
      <c r="FJ675" s="214"/>
      <c r="FK675" s="214"/>
      <c r="FL675" s="214"/>
      <c r="FM675" s="214"/>
    </row>
    <row r="676" spans="9:169" x14ac:dyDescent="0.25">
      <c r="I676" s="214"/>
      <c r="J676" s="214"/>
      <c r="K676" s="214"/>
      <c r="L676" s="214"/>
      <c r="M676" s="214"/>
      <c r="N676" s="214"/>
      <c r="O676" s="214"/>
      <c r="P676" s="214"/>
      <c r="Q676" s="214"/>
      <c r="R676" s="214"/>
      <c r="S676" s="214"/>
      <c r="T676" s="214"/>
      <c r="U676" s="214"/>
      <c r="V676" s="214"/>
      <c r="W676" s="214"/>
      <c r="X676" s="214"/>
      <c r="Y676" s="214"/>
      <c r="Z676" s="214"/>
      <c r="AA676" s="214"/>
      <c r="AB676" s="214"/>
      <c r="AC676" s="214"/>
      <c r="AD676" s="214"/>
      <c r="AE676" s="214"/>
      <c r="AF676" s="214"/>
      <c r="AG676" s="214"/>
      <c r="AH676" s="214"/>
      <c r="AI676" s="214"/>
      <c r="AJ676" s="214"/>
      <c r="AK676" s="214"/>
      <c r="AL676" s="214"/>
      <c r="AM676" s="214"/>
      <c r="AN676" s="214"/>
      <c r="AO676" s="214"/>
      <c r="AP676" s="214"/>
      <c r="AQ676" s="214"/>
      <c r="AR676" s="214"/>
      <c r="AS676" s="214"/>
      <c r="AT676" s="214"/>
      <c r="AU676" s="214"/>
      <c r="AV676" s="214"/>
      <c r="AW676" s="214"/>
      <c r="AX676" s="214"/>
      <c r="AY676" s="214"/>
      <c r="AZ676" s="214"/>
      <c r="BA676" s="214"/>
      <c r="BB676" s="214"/>
      <c r="BC676" s="214"/>
      <c r="BD676" s="214"/>
      <c r="BE676" s="214"/>
      <c r="BF676" s="214"/>
      <c r="BG676" s="214"/>
      <c r="BH676" s="214"/>
      <c r="BI676" s="214"/>
      <c r="BJ676" s="214"/>
      <c r="BK676" s="214"/>
      <c r="BL676" s="214"/>
      <c r="BM676" s="214"/>
      <c r="BN676" s="214"/>
      <c r="BO676" s="214"/>
      <c r="BP676" s="214"/>
      <c r="BQ676" s="214"/>
      <c r="BR676" s="214"/>
      <c r="BS676" s="214"/>
      <c r="BT676" s="214"/>
      <c r="BU676" s="214"/>
      <c r="BV676" s="214"/>
      <c r="BW676" s="214"/>
      <c r="BX676" s="214"/>
      <c r="BY676" s="214"/>
      <c r="BZ676" s="214"/>
      <c r="CA676" s="214"/>
      <c r="CB676" s="214"/>
      <c r="CC676" s="214"/>
      <c r="CD676" s="214"/>
      <c r="CE676" s="214"/>
      <c r="CF676" s="214"/>
      <c r="CG676" s="214"/>
      <c r="CH676" s="214"/>
      <c r="CI676" s="214"/>
      <c r="CJ676" s="214"/>
      <c r="CK676" s="214"/>
      <c r="CL676" s="214"/>
      <c r="CM676" s="214"/>
      <c r="CN676" s="214"/>
      <c r="CO676" s="214"/>
      <c r="CP676" s="214"/>
      <c r="CQ676" s="214"/>
      <c r="CR676" s="214"/>
      <c r="CS676" s="214"/>
      <c r="CT676" s="214"/>
      <c r="CU676" s="214"/>
      <c r="CV676" s="214"/>
      <c r="CW676" s="214"/>
      <c r="CX676" s="214"/>
      <c r="CY676" s="214"/>
      <c r="CZ676" s="214"/>
      <c r="DA676" s="214"/>
      <c r="DB676" s="214"/>
      <c r="DC676" s="214"/>
      <c r="DD676" s="214"/>
      <c r="DE676" s="214"/>
      <c r="DF676" s="214"/>
      <c r="DG676" s="214"/>
      <c r="DH676" s="214"/>
      <c r="DI676" s="214"/>
      <c r="DJ676" s="214"/>
      <c r="DK676" s="214"/>
      <c r="DL676" s="214"/>
      <c r="DM676" s="214"/>
      <c r="DN676" s="214"/>
      <c r="DO676" s="214"/>
      <c r="DP676" s="214"/>
      <c r="DQ676" s="214"/>
      <c r="DR676" s="214"/>
      <c r="DS676" s="214"/>
      <c r="DT676" s="214"/>
      <c r="DU676" s="214"/>
      <c r="DV676" s="214"/>
      <c r="DW676" s="214"/>
      <c r="DX676" s="214"/>
      <c r="DY676" s="214"/>
      <c r="DZ676" s="214"/>
      <c r="EA676" s="214"/>
      <c r="EB676" s="214"/>
      <c r="EC676" s="214"/>
      <c r="ED676" s="214"/>
      <c r="EE676" s="214"/>
      <c r="EF676" s="214"/>
      <c r="EG676" s="214"/>
      <c r="EH676" s="214"/>
      <c r="EI676" s="214"/>
      <c r="EJ676" s="214"/>
      <c r="EK676" s="214"/>
      <c r="EL676" s="214"/>
      <c r="EM676" s="214"/>
      <c r="EN676" s="214"/>
      <c r="EO676" s="214"/>
      <c r="EP676" s="214"/>
      <c r="EQ676" s="214"/>
      <c r="ER676" s="214"/>
      <c r="ES676" s="214"/>
      <c r="ET676" s="214"/>
      <c r="EU676" s="214"/>
      <c r="EV676" s="214"/>
      <c r="EW676" s="214"/>
      <c r="EX676" s="214"/>
      <c r="EY676" s="214"/>
      <c r="EZ676" s="214"/>
      <c r="FA676" s="214"/>
      <c r="FB676" s="214"/>
      <c r="FC676" s="214"/>
      <c r="FD676" s="214"/>
      <c r="FE676" s="214"/>
      <c r="FF676" s="214"/>
      <c r="FG676" s="214"/>
      <c r="FH676" s="214"/>
      <c r="FI676" s="214"/>
      <c r="FJ676" s="214"/>
      <c r="FK676" s="214"/>
      <c r="FL676" s="214"/>
      <c r="FM676" s="214"/>
    </row>
    <row r="677" spans="9:169" x14ac:dyDescent="0.25">
      <c r="I677" s="214"/>
      <c r="J677" s="214"/>
      <c r="K677" s="214"/>
      <c r="L677" s="214"/>
      <c r="M677" s="214"/>
      <c r="N677" s="214"/>
      <c r="O677" s="214"/>
      <c r="P677" s="214"/>
      <c r="Q677" s="214"/>
      <c r="R677" s="214"/>
      <c r="S677" s="214"/>
      <c r="T677" s="214"/>
      <c r="U677" s="214"/>
      <c r="V677" s="214"/>
      <c r="W677" s="214"/>
      <c r="X677" s="214"/>
      <c r="Y677" s="214"/>
      <c r="Z677" s="214"/>
      <c r="AA677" s="214"/>
      <c r="AB677" s="214"/>
      <c r="AC677" s="214"/>
      <c r="AD677" s="214"/>
      <c r="AE677" s="214"/>
      <c r="AF677" s="214"/>
      <c r="AG677" s="214"/>
      <c r="AH677" s="214"/>
      <c r="AI677" s="214"/>
      <c r="AJ677" s="214"/>
      <c r="AK677" s="214"/>
      <c r="AL677" s="214"/>
      <c r="AM677" s="214"/>
      <c r="AN677" s="214"/>
      <c r="AO677" s="214"/>
      <c r="AP677" s="214"/>
      <c r="AQ677" s="214"/>
      <c r="AR677" s="214"/>
      <c r="AS677" s="214"/>
      <c r="AT677" s="214"/>
      <c r="AU677" s="214"/>
      <c r="AV677" s="214"/>
      <c r="AW677" s="214"/>
      <c r="AX677" s="214"/>
      <c r="AY677" s="214"/>
      <c r="AZ677" s="214"/>
      <c r="BA677" s="214"/>
      <c r="BB677" s="214"/>
      <c r="BC677" s="214"/>
      <c r="BD677" s="214"/>
      <c r="BE677" s="214"/>
      <c r="BF677" s="214"/>
      <c r="BG677" s="214"/>
      <c r="BH677" s="214"/>
      <c r="BI677" s="214"/>
      <c r="BJ677" s="214"/>
      <c r="BK677" s="214"/>
      <c r="BL677" s="214"/>
      <c r="BM677" s="214"/>
      <c r="BN677" s="214"/>
      <c r="BO677" s="214"/>
      <c r="BP677" s="214"/>
      <c r="BQ677" s="214"/>
      <c r="BR677" s="214"/>
      <c r="BS677" s="214"/>
      <c r="BT677" s="214"/>
      <c r="BU677" s="214"/>
      <c r="BV677" s="214"/>
      <c r="BW677" s="214"/>
      <c r="BX677" s="214"/>
      <c r="BY677" s="214"/>
      <c r="BZ677" s="214"/>
      <c r="CA677" s="214"/>
      <c r="CB677" s="214"/>
      <c r="CC677" s="214"/>
      <c r="CD677" s="214"/>
      <c r="CE677" s="214"/>
      <c r="CF677" s="214"/>
      <c r="CG677" s="214"/>
      <c r="CH677" s="214"/>
      <c r="CI677" s="214"/>
      <c r="CJ677" s="214"/>
      <c r="CK677" s="214"/>
      <c r="CL677" s="214"/>
      <c r="CM677" s="214"/>
      <c r="CN677" s="214"/>
      <c r="CO677" s="214"/>
      <c r="CP677" s="214"/>
      <c r="CQ677" s="214"/>
      <c r="CR677" s="214"/>
      <c r="CS677" s="214"/>
      <c r="CT677" s="214"/>
      <c r="CU677" s="214"/>
      <c r="CV677" s="214"/>
      <c r="CW677" s="214"/>
      <c r="CX677" s="214"/>
      <c r="CY677" s="214"/>
      <c r="CZ677" s="214"/>
      <c r="DA677" s="214"/>
      <c r="DB677" s="214"/>
      <c r="DC677" s="214"/>
      <c r="DD677" s="214"/>
      <c r="DE677" s="214"/>
      <c r="DF677" s="214"/>
      <c r="DG677" s="214"/>
      <c r="DH677" s="214"/>
      <c r="DI677" s="214"/>
      <c r="DJ677" s="214"/>
      <c r="DK677" s="214"/>
      <c r="DL677" s="214"/>
      <c r="DM677" s="214"/>
      <c r="DN677" s="214"/>
      <c r="DO677" s="214"/>
      <c r="DP677" s="214"/>
      <c r="DQ677" s="214"/>
      <c r="DR677" s="214"/>
      <c r="DS677" s="214"/>
      <c r="DT677" s="214"/>
      <c r="DU677" s="214"/>
      <c r="DV677" s="214"/>
      <c r="DW677" s="214"/>
      <c r="DX677" s="214"/>
      <c r="DY677" s="214"/>
      <c r="DZ677" s="214"/>
      <c r="EA677" s="214"/>
      <c r="EB677" s="214"/>
      <c r="EC677" s="214"/>
      <c r="ED677" s="214"/>
      <c r="EE677" s="214"/>
      <c r="EF677" s="214"/>
      <c r="EG677" s="214"/>
      <c r="EH677" s="214"/>
      <c r="EI677" s="214"/>
      <c r="EJ677" s="214"/>
      <c r="EK677" s="214"/>
      <c r="EL677" s="214"/>
      <c r="EM677" s="214"/>
      <c r="EN677" s="214"/>
      <c r="EO677" s="214"/>
      <c r="EP677" s="214"/>
      <c r="EQ677" s="214"/>
      <c r="ER677" s="214"/>
      <c r="ES677" s="214"/>
      <c r="ET677" s="214"/>
      <c r="EU677" s="214"/>
      <c r="EV677" s="214"/>
      <c r="EW677" s="214"/>
      <c r="EX677" s="214"/>
      <c r="EY677" s="214"/>
      <c r="EZ677" s="214"/>
      <c r="FA677" s="214"/>
      <c r="FB677" s="214"/>
      <c r="FC677" s="214"/>
      <c r="FD677" s="214"/>
      <c r="FE677" s="214"/>
      <c r="FF677" s="214"/>
      <c r="FG677" s="214"/>
      <c r="FH677" s="214"/>
      <c r="FI677" s="214"/>
      <c r="FJ677" s="214"/>
      <c r="FK677" s="214"/>
      <c r="FL677" s="214"/>
      <c r="FM677" s="214"/>
    </row>
    <row r="678" spans="9:169" x14ac:dyDescent="0.25">
      <c r="I678" s="214"/>
      <c r="J678" s="214"/>
      <c r="K678" s="214"/>
      <c r="L678" s="214"/>
      <c r="M678" s="214"/>
      <c r="N678" s="214"/>
      <c r="O678" s="214"/>
      <c r="P678" s="214"/>
      <c r="Q678" s="214"/>
      <c r="R678" s="214"/>
      <c r="S678" s="214"/>
      <c r="T678" s="214"/>
      <c r="U678" s="214"/>
      <c r="V678" s="214"/>
      <c r="W678" s="214"/>
      <c r="X678" s="214"/>
      <c r="Y678" s="214"/>
      <c r="Z678" s="214"/>
      <c r="AA678" s="214"/>
      <c r="AB678" s="214"/>
      <c r="AC678" s="214"/>
      <c r="AD678" s="214"/>
      <c r="AE678" s="214"/>
      <c r="AF678" s="214"/>
      <c r="AG678" s="214"/>
      <c r="AH678" s="214"/>
      <c r="AI678" s="214"/>
      <c r="AJ678" s="214"/>
      <c r="AK678" s="214"/>
      <c r="AL678" s="214"/>
      <c r="AM678" s="214"/>
      <c r="AN678" s="214"/>
      <c r="AO678" s="214"/>
      <c r="AP678" s="214"/>
      <c r="AQ678" s="214"/>
      <c r="AR678" s="214"/>
      <c r="AS678" s="214"/>
      <c r="AT678" s="214"/>
      <c r="AU678" s="214"/>
      <c r="AV678" s="214"/>
      <c r="AW678" s="214"/>
      <c r="AX678" s="214"/>
      <c r="AY678" s="214"/>
      <c r="AZ678" s="214"/>
      <c r="BA678" s="214"/>
      <c r="BB678" s="214"/>
      <c r="BC678" s="214"/>
      <c r="BD678" s="214"/>
      <c r="BE678" s="214"/>
      <c r="BF678" s="214"/>
      <c r="BG678" s="214"/>
      <c r="BH678" s="214"/>
      <c r="BI678" s="214"/>
      <c r="BJ678" s="214"/>
      <c r="BK678" s="214"/>
      <c r="BL678" s="214"/>
      <c r="BM678" s="214"/>
      <c r="BN678" s="214"/>
      <c r="BO678" s="214"/>
      <c r="BP678" s="214"/>
      <c r="BQ678" s="214"/>
      <c r="BR678" s="214"/>
      <c r="BS678" s="214"/>
      <c r="BT678" s="214"/>
      <c r="BU678" s="214"/>
      <c r="BV678" s="214"/>
      <c r="BW678" s="214"/>
      <c r="BX678" s="214"/>
      <c r="BY678" s="214"/>
      <c r="BZ678" s="214"/>
      <c r="CA678" s="214"/>
      <c r="CB678" s="214"/>
      <c r="CC678" s="214"/>
      <c r="CD678" s="214"/>
      <c r="CE678" s="214"/>
      <c r="CF678" s="214"/>
      <c r="CG678" s="214"/>
      <c r="CH678" s="214"/>
      <c r="CI678" s="214"/>
      <c r="CJ678" s="214"/>
      <c r="CK678" s="214"/>
      <c r="CL678" s="214"/>
      <c r="CM678" s="214"/>
      <c r="CN678" s="214"/>
      <c r="CO678" s="214"/>
      <c r="CP678" s="214"/>
      <c r="CQ678" s="214"/>
      <c r="CR678" s="214"/>
      <c r="CS678" s="214"/>
      <c r="CT678" s="214"/>
      <c r="CU678" s="214"/>
      <c r="CV678" s="214"/>
      <c r="CW678" s="214"/>
      <c r="CX678" s="214"/>
      <c r="CY678" s="214"/>
      <c r="CZ678" s="214"/>
      <c r="DA678" s="214"/>
      <c r="DB678" s="214"/>
      <c r="DC678" s="214"/>
      <c r="DD678" s="214"/>
      <c r="DE678" s="214"/>
      <c r="DF678" s="214"/>
      <c r="DG678" s="214"/>
      <c r="DH678" s="214"/>
      <c r="DI678" s="214"/>
      <c r="DJ678" s="214"/>
      <c r="DK678" s="214"/>
      <c r="DL678" s="214"/>
      <c r="DM678" s="214"/>
      <c r="DN678" s="214"/>
      <c r="DO678" s="214"/>
      <c r="DP678" s="214"/>
      <c r="DQ678" s="214"/>
      <c r="DR678" s="214"/>
      <c r="DS678" s="214"/>
      <c r="DT678" s="214"/>
      <c r="DU678" s="214"/>
      <c r="DV678" s="214"/>
      <c r="DW678" s="214"/>
      <c r="DX678" s="214"/>
      <c r="DY678" s="214"/>
      <c r="DZ678" s="214"/>
      <c r="EA678" s="214"/>
      <c r="EB678" s="214"/>
      <c r="EC678" s="214"/>
      <c r="ED678" s="214"/>
      <c r="EE678" s="214"/>
      <c r="EF678" s="214"/>
      <c r="EG678" s="214"/>
      <c r="EH678" s="214"/>
      <c r="EI678" s="214"/>
      <c r="EJ678" s="214"/>
      <c r="EK678" s="214"/>
      <c r="EL678" s="214"/>
      <c r="EM678" s="214"/>
      <c r="EN678" s="214"/>
      <c r="EO678" s="214"/>
      <c r="EP678" s="214"/>
      <c r="EQ678" s="214"/>
      <c r="ER678" s="214"/>
      <c r="ES678" s="214"/>
      <c r="ET678" s="214"/>
      <c r="EU678" s="214"/>
      <c r="EV678" s="214"/>
      <c r="EW678" s="214"/>
      <c r="EX678" s="214"/>
      <c r="EY678" s="214"/>
      <c r="EZ678" s="214"/>
      <c r="FA678" s="214"/>
      <c r="FB678" s="214"/>
      <c r="FC678" s="214"/>
      <c r="FD678" s="214"/>
      <c r="FE678" s="214"/>
      <c r="FF678" s="214"/>
      <c r="FG678" s="214"/>
      <c r="FH678" s="214"/>
      <c r="FI678" s="214"/>
      <c r="FJ678" s="214"/>
      <c r="FK678" s="214"/>
      <c r="FL678" s="214"/>
      <c r="FM678" s="214"/>
    </row>
    <row r="679" spans="9:169" x14ac:dyDescent="0.25">
      <c r="I679" s="214"/>
      <c r="J679" s="214"/>
      <c r="K679" s="214"/>
      <c r="L679" s="214"/>
      <c r="M679" s="214"/>
      <c r="N679" s="214"/>
      <c r="O679" s="214"/>
      <c r="P679" s="214"/>
      <c r="Q679" s="214"/>
      <c r="R679" s="214"/>
      <c r="S679" s="214"/>
      <c r="T679" s="214"/>
      <c r="U679" s="214"/>
      <c r="V679" s="214"/>
      <c r="W679" s="214"/>
      <c r="X679" s="214"/>
      <c r="Y679" s="214"/>
      <c r="Z679" s="214"/>
      <c r="AA679" s="214"/>
      <c r="AB679" s="214"/>
      <c r="AC679" s="214"/>
      <c r="AD679" s="214"/>
      <c r="AE679" s="214"/>
      <c r="AF679" s="214"/>
      <c r="AG679" s="214"/>
      <c r="AH679" s="214"/>
      <c r="AI679" s="214"/>
      <c r="AJ679" s="214"/>
      <c r="AK679" s="214"/>
      <c r="AL679" s="214"/>
      <c r="AM679" s="214"/>
      <c r="AN679" s="214"/>
      <c r="AO679" s="214"/>
      <c r="AP679" s="214"/>
      <c r="AQ679" s="214"/>
      <c r="AR679" s="214"/>
      <c r="AS679" s="214"/>
      <c r="AT679" s="214"/>
      <c r="AU679" s="214"/>
      <c r="AV679" s="214"/>
      <c r="AW679" s="214"/>
      <c r="AX679" s="214"/>
      <c r="AY679" s="214"/>
      <c r="AZ679" s="214"/>
      <c r="BA679" s="214"/>
      <c r="BB679" s="214"/>
      <c r="BC679" s="214"/>
      <c r="BD679" s="214"/>
      <c r="BE679" s="214"/>
      <c r="BF679" s="214"/>
      <c r="BG679" s="214"/>
      <c r="BH679" s="214"/>
      <c r="BI679" s="214"/>
      <c r="BJ679" s="214"/>
      <c r="BK679" s="214"/>
      <c r="BL679" s="214"/>
      <c r="BM679" s="214"/>
      <c r="BN679" s="214"/>
      <c r="BO679" s="214"/>
      <c r="BP679" s="214"/>
      <c r="BQ679" s="214"/>
      <c r="BR679" s="214"/>
      <c r="BS679" s="214"/>
      <c r="BT679" s="214"/>
      <c r="BU679" s="214"/>
      <c r="BV679" s="214"/>
      <c r="BW679" s="214"/>
      <c r="BX679" s="214"/>
      <c r="BY679" s="214"/>
      <c r="BZ679" s="214"/>
      <c r="CA679" s="214"/>
      <c r="CB679" s="214"/>
      <c r="CC679" s="214"/>
      <c r="CD679" s="214"/>
      <c r="CE679" s="214"/>
      <c r="CF679" s="214"/>
      <c r="CG679" s="214"/>
      <c r="CH679" s="214"/>
      <c r="CI679" s="214"/>
      <c r="CJ679" s="214"/>
      <c r="CK679" s="214"/>
      <c r="CL679" s="214"/>
      <c r="CM679" s="214"/>
      <c r="CN679" s="214"/>
      <c r="CO679" s="214"/>
      <c r="CP679" s="214"/>
      <c r="CQ679" s="214"/>
      <c r="CR679" s="214"/>
      <c r="CS679" s="214"/>
      <c r="CT679" s="214"/>
      <c r="CU679" s="214"/>
      <c r="CV679" s="214"/>
      <c r="CW679" s="214"/>
      <c r="CX679" s="214"/>
      <c r="CY679" s="214"/>
      <c r="CZ679" s="214"/>
      <c r="DA679" s="214"/>
      <c r="DB679" s="214"/>
      <c r="DC679" s="214"/>
      <c r="DD679" s="214"/>
      <c r="DE679" s="214"/>
      <c r="DF679" s="214"/>
      <c r="DG679" s="214"/>
      <c r="DH679" s="214"/>
      <c r="DI679" s="214"/>
      <c r="DJ679" s="214"/>
      <c r="DK679" s="214"/>
      <c r="DL679" s="214"/>
      <c r="DM679" s="214"/>
      <c r="DN679" s="214"/>
      <c r="DO679" s="214"/>
      <c r="DP679" s="214"/>
      <c r="DQ679" s="214"/>
      <c r="DR679" s="214"/>
      <c r="DS679" s="214"/>
      <c r="DT679" s="214"/>
      <c r="DU679" s="214"/>
      <c r="DV679" s="214"/>
      <c r="DW679" s="214"/>
      <c r="DX679" s="214"/>
      <c r="DY679" s="214"/>
      <c r="DZ679" s="214"/>
      <c r="EA679" s="214"/>
      <c r="EB679" s="214"/>
      <c r="EC679" s="214"/>
      <c r="ED679" s="214"/>
      <c r="EE679" s="214"/>
      <c r="EF679" s="214"/>
      <c r="EG679" s="214"/>
      <c r="EH679" s="214"/>
      <c r="EI679" s="214"/>
      <c r="EJ679" s="214"/>
      <c r="EK679" s="214"/>
      <c r="EL679" s="214"/>
      <c r="EM679" s="214"/>
      <c r="EN679" s="214"/>
      <c r="EO679" s="214"/>
      <c r="EP679" s="214"/>
      <c r="EQ679" s="214"/>
      <c r="ER679" s="214"/>
      <c r="ES679" s="214"/>
      <c r="ET679" s="214"/>
      <c r="EU679" s="214"/>
      <c r="EV679" s="214"/>
      <c r="EW679" s="214"/>
      <c r="EX679" s="214"/>
      <c r="EY679" s="214"/>
      <c r="EZ679" s="214"/>
      <c r="FA679" s="214"/>
      <c r="FB679" s="214"/>
      <c r="FC679" s="214"/>
      <c r="FD679" s="214"/>
      <c r="FE679" s="214"/>
      <c r="FF679" s="214"/>
      <c r="FG679" s="214"/>
      <c r="FH679" s="214"/>
      <c r="FI679" s="214"/>
      <c r="FJ679" s="214"/>
      <c r="FK679" s="214"/>
      <c r="FL679" s="214"/>
      <c r="FM679" s="214"/>
    </row>
    <row r="680" spans="9:169" x14ac:dyDescent="0.25">
      <c r="I680" s="214"/>
      <c r="J680" s="214"/>
      <c r="K680" s="214"/>
      <c r="L680" s="214"/>
      <c r="M680" s="214"/>
      <c r="N680" s="214"/>
      <c r="O680" s="214"/>
      <c r="P680" s="214"/>
      <c r="Q680" s="214"/>
      <c r="R680" s="214"/>
      <c r="S680" s="214"/>
      <c r="T680" s="214"/>
      <c r="U680" s="214"/>
      <c r="V680" s="214"/>
      <c r="W680" s="214"/>
      <c r="X680" s="214"/>
      <c r="Y680" s="214"/>
      <c r="Z680" s="214"/>
      <c r="AA680" s="214"/>
      <c r="AB680" s="214"/>
      <c r="AC680" s="214"/>
      <c r="AD680" s="214"/>
      <c r="AE680" s="214"/>
      <c r="AF680" s="214"/>
      <c r="AG680" s="214"/>
      <c r="AH680" s="214"/>
      <c r="AI680" s="214"/>
      <c r="AJ680" s="214"/>
      <c r="AK680" s="214"/>
      <c r="AL680" s="214"/>
      <c r="AM680" s="214"/>
      <c r="AN680" s="214"/>
      <c r="AO680" s="214"/>
      <c r="AP680" s="214"/>
      <c r="AQ680" s="214"/>
      <c r="AR680" s="214"/>
      <c r="AS680" s="214"/>
      <c r="AT680" s="214"/>
      <c r="AU680" s="214"/>
      <c r="AV680" s="214"/>
      <c r="AW680" s="214"/>
      <c r="AX680" s="214"/>
      <c r="AY680" s="214"/>
      <c r="AZ680" s="214"/>
      <c r="BA680" s="214"/>
      <c r="BB680" s="214"/>
      <c r="BC680" s="214"/>
      <c r="BD680" s="214"/>
      <c r="BE680" s="214"/>
      <c r="BF680" s="214"/>
      <c r="BG680" s="214"/>
      <c r="BH680" s="214"/>
      <c r="BI680" s="214"/>
      <c r="BJ680" s="214"/>
      <c r="BK680" s="214"/>
      <c r="BL680" s="214"/>
      <c r="BM680" s="214"/>
      <c r="BN680" s="214"/>
      <c r="BO680" s="214"/>
      <c r="BP680" s="214"/>
      <c r="BQ680" s="214"/>
      <c r="BR680" s="214"/>
      <c r="BS680" s="214"/>
      <c r="BT680" s="214"/>
      <c r="BU680" s="214"/>
      <c r="BV680" s="214"/>
      <c r="BW680" s="214"/>
      <c r="BX680" s="214"/>
      <c r="BY680" s="214"/>
      <c r="BZ680" s="214"/>
      <c r="CA680" s="214"/>
      <c r="CB680" s="214"/>
      <c r="CC680" s="214"/>
      <c r="CD680" s="214"/>
      <c r="CE680" s="214"/>
      <c r="CF680" s="214"/>
      <c r="CG680" s="214"/>
      <c r="CH680" s="214"/>
      <c r="CI680" s="214"/>
      <c r="CJ680" s="214"/>
      <c r="CK680" s="214"/>
      <c r="CL680" s="214"/>
      <c r="CM680" s="214"/>
      <c r="CN680" s="214"/>
      <c r="CO680" s="214"/>
      <c r="CP680" s="214"/>
      <c r="CQ680" s="214"/>
      <c r="CR680" s="214"/>
      <c r="CS680" s="214"/>
      <c r="CT680" s="214"/>
      <c r="CU680" s="214"/>
      <c r="CV680" s="214"/>
      <c r="CW680" s="214"/>
      <c r="CX680" s="214"/>
      <c r="CY680" s="214"/>
      <c r="CZ680" s="214"/>
      <c r="DA680" s="214"/>
      <c r="DB680" s="214"/>
      <c r="DC680" s="214"/>
      <c r="DD680" s="214"/>
      <c r="DE680" s="214"/>
      <c r="DF680" s="214"/>
      <c r="DG680" s="214"/>
      <c r="DH680" s="214"/>
      <c r="DI680" s="214"/>
      <c r="DJ680" s="214"/>
      <c r="DK680" s="214"/>
      <c r="DL680" s="214"/>
      <c r="DM680" s="214"/>
      <c r="DN680" s="214"/>
      <c r="DO680" s="214"/>
      <c r="DP680" s="214"/>
      <c r="DQ680" s="214"/>
      <c r="DR680" s="214"/>
      <c r="DS680" s="214"/>
      <c r="DT680" s="214"/>
      <c r="DU680" s="214"/>
      <c r="DV680" s="214"/>
      <c r="DW680" s="214"/>
      <c r="DX680" s="214"/>
      <c r="DY680" s="214"/>
      <c r="DZ680" s="214"/>
      <c r="EA680" s="214"/>
      <c r="EB680" s="214"/>
      <c r="EC680" s="214"/>
      <c r="ED680" s="214"/>
      <c r="EE680" s="214"/>
      <c r="EF680" s="214"/>
      <c r="EG680" s="214"/>
      <c r="EH680" s="214"/>
      <c r="EI680" s="214"/>
      <c r="EJ680" s="214"/>
      <c r="EK680" s="214"/>
      <c r="EL680" s="214"/>
      <c r="EM680" s="214"/>
      <c r="EN680" s="214"/>
      <c r="EO680" s="214"/>
      <c r="EP680" s="214"/>
      <c r="EQ680" s="214"/>
      <c r="ER680" s="214"/>
      <c r="ES680" s="214"/>
      <c r="ET680" s="214"/>
      <c r="EU680" s="214"/>
      <c r="EV680" s="214"/>
      <c r="EW680" s="214"/>
      <c r="EX680" s="214"/>
      <c r="EY680" s="214"/>
      <c r="EZ680" s="214"/>
      <c r="FA680" s="214"/>
      <c r="FB680" s="214"/>
      <c r="FC680" s="214"/>
      <c r="FD680" s="214"/>
      <c r="FE680" s="214"/>
      <c r="FF680" s="214"/>
      <c r="FG680" s="214"/>
      <c r="FH680" s="214"/>
      <c r="FI680" s="214"/>
      <c r="FJ680" s="214"/>
      <c r="FK680" s="214"/>
      <c r="FL680" s="214"/>
      <c r="FM680" s="214"/>
    </row>
    <row r="681" spans="9:169" x14ac:dyDescent="0.25">
      <c r="I681" s="214"/>
      <c r="J681" s="214"/>
      <c r="K681" s="214"/>
      <c r="L681" s="214"/>
      <c r="M681" s="214"/>
      <c r="N681" s="214"/>
      <c r="O681" s="214"/>
      <c r="P681" s="214"/>
      <c r="Q681" s="214"/>
      <c r="R681" s="214"/>
      <c r="S681" s="214"/>
      <c r="T681" s="214"/>
      <c r="U681" s="214"/>
      <c r="V681" s="214"/>
      <c r="W681" s="214"/>
      <c r="X681" s="214"/>
      <c r="Y681" s="214"/>
      <c r="Z681" s="214"/>
      <c r="AA681" s="214"/>
      <c r="AB681" s="214"/>
      <c r="AC681" s="214"/>
      <c r="AD681" s="214"/>
      <c r="AE681" s="214"/>
      <c r="AF681" s="214"/>
      <c r="AG681" s="214"/>
      <c r="AH681" s="214"/>
      <c r="AI681" s="214"/>
      <c r="AJ681" s="214"/>
      <c r="AK681" s="214"/>
      <c r="AL681" s="214"/>
      <c r="AM681" s="214"/>
      <c r="AN681" s="214"/>
      <c r="AO681" s="214"/>
      <c r="AP681" s="214"/>
      <c r="AQ681" s="214"/>
      <c r="AR681" s="214"/>
      <c r="AS681" s="214"/>
      <c r="AT681" s="214"/>
      <c r="AU681" s="214"/>
      <c r="AV681" s="214"/>
      <c r="AW681" s="214"/>
      <c r="AX681" s="214"/>
      <c r="AY681" s="214"/>
      <c r="AZ681" s="214"/>
      <c r="BA681" s="214"/>
      <c r="BB681" s="214"/>
      <c r="BC681" s="214"/>
      <c r="BD681" s="214"/>
      <c r="BE681" s="214"/>
      <c r="BF681" s="214"/>
      <c r="BG681" s="214"/>
      <c r="BH681" s="214"/>
      <c r="BI681" s="214"/>
      <c r="BJ681" s="214"/>
      <c r="BK681" s="214"/>
      <c r="BL681" s="214"/>
      <c r="BM681" s="214"/>
      <c r="BN681" s="214"/>
      <c r="BO681" s="214"/>
      <c r="BP681" s="214"/>
      <c r="BQ681" s="214"/>
      <c r="BR681" s="214"/>
      <c r="BS681" s="214"/>
      <c r="BT681" s="214"/>
      <c r="BU681" s="214"/>
      <c r="BV681" s="214"/>
      <c r="BW681" s="214"/>
      <c r="BX681" s="214"/>
      <c r="BY681" s="214"/>
      <c r="BZ681" s="214"/>
      <c r="CA681" s="214"/>
      <c r="CB681" s="214"/>
      <c r="CC681" s="214"/>
      <c r="CD681" s="214"/>
      <c r="CE681" s="214"/>
      <c r="CF681" s="214"/>
      <c r="CG681" s="214"/>
      <c r="CH681" s="214"/>
      <c r="CI681" s="214"/>
      <c r="CJ681" s="214"/>
      <c r="CK681" s="214"/>
      <c r="CL681" s="214"/>
      <c r="CM681" s="214"/>
      <c r="CN681" s="214"/>
      <c r="CO681" s="214"/>
      <c r="CP681" s="214"/>
      <c r="CQ681" s="214"/>
      <c r="CR681" s="214"/>
      <c r="CS681" s="214"/>
      <c r="CT681" s="214"/>
      <c r="CU681" s="214"/>
      <c r="CV681" s="214"/>
      <c r="CW681" s="214"/>
      <c r="CX681" s="214"/>
      <c r="CY681" s="214"/>
      <c r="CZ681" s="214"/>
      <c r="DA681" s="214"/>
      <c r="DB681" s="214"/>
      <c r="DC681" s="214"/>
      <c r="DD681" s="214"/>
      <c r="DE681" s="214"/>
      <c r="DF681" s="214"/>
      <c r="DG681" s="214"/>
      <c r="DH681" s="214"/>
      <c r="DI681" s="214"/>
      <c r="DJ681" s="214"/>
      <c r="DK681" s="214"/>
      <c r="DL681" s="214"/>
      <c r="DM681" s="214"/>
      <c r="DN681" s="214"/>
      <c r="DO681" s="214"/>
      <c r="DP681" s="214"/>
      <c r="DQ681" s="214"/>
      <c r="DR681" s="214"/>
      <c r="DS681" s="214"/>
      <c r="DT681" s="214"/>
      <c r="DU681" s="214"/>
      <c r="DV681" s="214"/>
      <c r="DW681" s="214"/>
      <c r="DX681" s="214"/>
      <c r="DY681" s="214"/>
      <c r="DZ681" s="214"/>
      <c r="EA681" s="214"/>
      <c r="EB681" s="214"/>
      <c r="EC681" s="214"/>
      <c r="ED681" s="214"/>
      <c r="EE681" s="214"/>
      <c r="EF681" s="214"/>
      <c r="EG681" s="214"/>
      <c r="EH681" s="214"/>
      <c r="EI681" s="214"/>
      <c r="EJ681" s="214"/>
      <c r="EK681" s="214"/>
      <c r="EL681" s="214"/>
      <c r="EM681" s="214"/>
      <c r="EN681" s="214"/>
      <c r="EO681" s="214"/>
      <c r="EP681" s="214"/>
      <c r="EQ681" s="214"/>
      <c r="ER681" s="214"/>
      <c r="ES681" s="214"/>
      <c r="ET681" s="214"/>
      <c r="EU681" s="214"/>
      <c r="EV681" s="214"/>
      <c r="EW681" s="214"/>
      <c r="EX681" s="214"/>
      <c r="EY681" s="214"/>
      <c r="EZ681" s="214"/>
      <c r="FA681" s="214"/>
      <c r="FB681" s="214"/>
      <c r="FC681" s="214"/>
      <c r="FD681" s="214"/>
      <c r="FE681" s="214"/>
      <c r="FF681" s="214"/>
      <c r="FG681" s="214"/>
      <c r="FH681" s="214"/>
      <c r="FI681" s="214"/>
      <c r="FJ681" s="214"/>
      <c r="FK681" s="214"/>
      <c r="FL681" s="214"/>
      <c r="FM681" s="214"/>
    </row>
    <row r="682" spans="9:169" x14ac:dyDescent="0.25">
      <c r="I682" s="214"/>
      <c r="J682" s="214"/>
      <c r="K682" s="214"/>
      <c r="L682" s="214"/>
      <c r="M682" s="214"/>
      <c r="N682" s="214"/>
      <c r="O682" s="214"/>
      <c r="P682" s="214"/>
      <c r="Q682" s="214"/>
      <c r="R682" s="214"/>
      <c r="S682" s="214"/>
      <c r="T682" s="214"/>
      <c r="U682" s="214"/>
      <c r="V682" s="214"/>
      <c r="W682" s="214"/>
      <c r="X682" s="214"/>
      <c r="Y682" s="214"/>
      <c r="Z682" s="214"/>
      <c r="AA682" s="214"/>
      <c r="AB682" s="214"/>
      <c r="AC682" s="214"/>
      <c r="AD682" s="214"/>
      <c r="AE682" s="214"/>
      <c r="AF682" s="214"/>
      <c r="AG682" s="214"/>
      <c r="AH682" s="214"/>
      <c r="AI682" s="214"/>
      <c r="AJ682" s="214"/>
      <c r="AK682" s="214"/>
      <c r="AL682" s="214"/>
      <c r="AM682" s="214"/>
      <c r="AN682" s="214"/>
      <c r="AO682" s="214"/>
      <c r="AP682" s="214"/>
      <c r="AQ682" s="214"/>
      <c r="AR682" s="214"/>
      <c r="AS682" s="214"/>
      <c r="AT682" s="214"/>
      <c r="AU682" s="214"/>
      <c r="AV682" s="214"/>
      <c r="AW682" s="214"/>
      <c r="AX682" s="214"/>
      <c r="AY682" s="214"/>
      <c r="AZ682" s="214"/>
      <c r="BA682" s="214"/>
      <c r="BB682" s="214"/>
      <c r="BC682" s="214"/>
      <c r="BD682" s="214"/>
      <c r="BE682" s="214"/>
      <c r="BF682" s="214"/>
      <c r="BG682" s="214"/>
      <c r="BH682" s="214"/>
      <c r="BI682" s="214"/>
      <c r="BJ682" s="214"/>
      <c r="BK682" s="214"/>
      <c r="BL682" s="214"/>
      <c r="BM682" s="214"/>
      <c r="BN682" s="214"/>
      <c r="BO682" s="214"/>
      <c r="BP682" s="214"/>
      <c r="BQ682" s="214"/>
      <c r="BR682" s="214"/>
      <c r="BS682" s="214"/>
      <c r="BT682" s="214"/>
      <c r="BU682" s="214"/>
      <c r="BV682" s="214"/>
      <c r="BW682" s="214"/>
      <c r="BX682" s="214"/>
      <c r="BY682" s="214"/>
      <c r="BZ682" s="214"/>
      <c r="CA682" s="214"/>
      <c r="CB682" s="214"/>
      <c r="CC682" s="214"/>
      <c r="CD682" s="214"/>
      <c r="CE682" s="214"/>
      <c r="CF682" s="214"/>
      <c r="CG682" s="214"/>
      <c r="CH682" s="214"/>
      <c r="CI682" s="214"/>
      <c r="CJ682" s="214"/>
      <c r="CK682" s="214"/>
      <c r="CL682" s="214"/>
      <c r="CM682" s="214"/>
      <c r="CN682" s="214"/>
      <c r="CO682" s="214"/>
      <c r="CP682" s="214"/>
      <c r="CQ682" s="214"/>
      <c r="CR682" s="214"/>
      <c r="CS682" s="214"/>
      <c r="CT682" s="214"/>
      <c r="CU682" s="214"/>
      <c r="CV682" s="214"/>
      <c r="CW682" s="214"/>
      <c r="CX682" s="214"/>
      <c r="CY682" s="214"/>
      <c r="CZ682" s="214"/>
      <c r="DA682" s="214"/>
      <c r="DB682" s="214"/>
      <c r="DC682" s="214"/>
      <c r="DD682" s="214"/>
      <c r="DE682" s="214"/>
      <c r="DF682" s="214"/>
      <c r="DG682" s="214"/>
      <c r="DH682" s="214"/>
      <c r="DI682" s="214"/>
      <c r="DJ682" s="214"/>
      <c r="DK682" s="214"/>
      <c r="DL682" s="214"/>
      <c r="DM682" s="214"/>
      <c r="DN682" s="214"/>
      <c r="DO682" s="214"/>
      <c r="DP682" s="214"/>
      <c r="DQ682" s="214"/>
      <c r="DR682" s="214"/>
      <c r="DS682" s="214"/>
      <c r="DT682" s="214"/>
      <c r="DU682" s="214"/>
      <c r="DV682" s="214"/>
      <c r="DW682" s="214"/>
      <c r="DX682" s="214"/>
      <c r="DY682" s="214"/>
      <c r="DZ682" s="214"/>
      <c r="EA682" s="214"/>
      <c r="EB682" s="214"/>
      <c r="EC682" s="214"/>
      <c r="ED682" s="214"/>
      <c r="EE682" s="214"/>
      <c r="EF682" s="214"/>
      <c r="EG682" s="214"/>
      <c r="EH682" s="214"/>
      <c r="EI682" s="214"/>
      <c r="EJ682" s="214"/>
      <c r="EK682" s="214"/>
      <c r="EL682" s="214"/>
      <c r="EM682" s="214"/>
      <c r="EN682" s="214"/>
      <c r="EO682" s="214"/>
      <c r="EP682" s="214"/>
      <c r="EQ682" s="214"/>
      <c r="ER682" s="214"/>
      <c r="ES682" s="214"/>
      <c r="ET682" s="214"/>
      <c r="EU682" s="214"/>
      <c r="EV682" s="214"/>
      <c r="EW682" s="214"/>
      <c r="EX682" s="214"/>
      <c r="EY682" s="214"/>
      <c r="EZ682" s="214"/>
      <c r="FA682" s="214"/>
      <c r="FB682" s="214"/>
      <c r="FC682" s="214"/>
      <c r="FD682" s="214"/>
      <c r="FE682" s="214"/>
      <c r="FF682" s="214"/>
      <c r="FG682" s="214"/>
      <c r="FH682" s="214"/>
      <c r="FI682" s="214"/>
      <c r="FJ682" s="214"/>
      <c r="FK682" s="214"/>
      <c r="FL682" s="214"/>
      <c r="FM682" s="214"/>
    </row>
    <row r="683" spans="9:169" x14ac:dyDescent="0.25">
      <c r="I683" s="214"/>
      <c r="J683" s="214"/>
      <c r="K683" s="214"/>
      <c r="L683" s="214"/>
      <c r="M683" s="214"/>
      <c r="N683" s="214"/>
      <c r="O683" s="214"/>
      <c r="P683" s="214"/>
      <c r="Q683" s="214"/>
      <c r="R683" s="214"/>
      <c r="S683" s="214"/>
      <c r="T683" s="214"/>
      <c r="U683" s="214"/>
      <c r="V683" s="214"/>
      <c r="W683" s="214"/>
      <c r="X683" s="214"/>
      <c r="Y683" s="214"/>
      <c r="Z683" s="214"/>
      <c r="AA683" s="214"/>
      <c r="AB683" s="214"/>
      <c r="AC683" s="214"/>
      <c r="AD683" s="214"/>
      <c r="AE683" s="214"/>
      <c r="AF683" s="214"/>
      <c r="AG683" s="214"/>
      <c r="AH683" s="214"/>
      <c r="AI683" s="214"/>
      <c r="AJ683" s="214"/>
      <c r="AK683" s="214"/>
      <c r="AL683" s="214"/>
      <c r="AM683" s="214"/>
      <c r="AN683" s="214"/>
      <c r="AO683" s="214"/>
      <c r="AP683" s="214"/>
      <c r="AQ683" s="214"/>
      <c r="AR683" s="214"/>
      <c r="AS683" s="214"/>
      <c r="AT683" s="214"/>
      <c r="AU683" s="214"/>
      <c r="AV683" s="214"/>
      <c r="AW683" s="214"/>
      <c r="AX683" s="214"/>
      <c r="AY683" s="214"/>
      <c r="AZ683" s="214"/>
      <c r="BA683" s="214"/>
      <c r="BB683" s="214"/>
      <c r="BC683" s="214"/>
      <c r="BD683" s="214"/>
      <c r="BE683" s="214"/>
      <c r="BF683" s="214"/>
      <c r="BG683" s="214"/>
      <c r="BH683" s="214"/>
      <c r="BI683" s="214"/>
      <c r="BJ683" s="214"/>
      <c r="BK683" s="214"/>
      <c r="BL683" s="214"/>
      <c r="BM683" s="214"/>
      <c r="BN683" s="214"/>
      <c r="BO683" s="214"/>
      <c r="BP683" s="214"/>
      <c r="BQ683" s="214"/>
      <c r="BR683" s="214"/>
      <c r="BS683" s="214"/>
      <c r="BT683" s="214"/>
      <c r="BU683" s="214"/>
      <c r="BV683" s="214"/>
      <c r="BW683" s="214"/>
      <c r="BX683" s="214"/>
      <c r="BY683" s="214"/>
      <c r="BZ683" s="214"/>
      <c r="CA683" s="214"/>
      <c r="CB683" s="214"/>
      <c r="CC683" s="214"/>
      <c r="CD683" s="214"/>
      <c r="CE683" s="214"/>
      <c r="CF683" s="214"/>
      <c r="CG683" s="214"/>
      <c r="CH683" s="214"/>
      <c r="CI683" s="214"/>
      <c r="CJ683" s="214"/>
      <c r="CK683" s="214"/>
      <c r="CL683" s="214"/>
      <c r="CM683" s="214"/>
      <c r="CN683" s="214"/>
      <c r="CO683" s="214"/>
      <c r="CP683" s="214"/>
      <c r="CQ683" s="214"/>
      <c r="CR683" s="214"/>
      <c r="CS683" s="214"/>
      <c r="CT683" s="214"/>
      <c r="CU683" s="214"/>
      <c r="CV683" s="214"/>
      <c r="CW683" s="214"/>
      <c r="CX683" s="214"/>
      <c r="CY683" s="214"/>
      <c r="CZ683" s="214"/>
      <c r="DA683" s="214"/>
      <c r="DB683" s="214"/>
      <c r="DC683" s="214"/>
      <c r="DD683" s="214"/>
      <c r="DE683" s="214"/>
      <c r="DF683" s="214"/>
      <c r="DG683" s="214"/>
      <c r="DH683" s="214"/>
      <c r="DI683" s="214"/>
      <c r="DJ683" s="214"/>
      <c r="DK683" s="214"/>
      <c r="DL683" s="214"/>
      <c r="DM683" s="214"/>
      <c r="DN683" s="214"/>
      <c r="DO683" s="214"/>
      <c r="DP683" s="214"/>
      <c r="DQ683" s="214"/>
      <c r="DR683" s="214"/>
      <c r="DS683" s="214"/>
      <c r="DT683" s="214"/>
      <c r="DU683" s="214"/>
      <c r="DV683" s="214"/>
      <c r="DW683" s="214"/>
      <c r="DX683" s="214"/>
      <c r="DY683" s="214"/>
      <c r="DZ683" s="214"/>
      <c r="EA683" s="214"/>
      <c r="EB683" s="214"/>
      <c r="EC683" s="214"/>
      <c r="ED683" s="214"/>
      <c r="EE683" s="214"/>
      <c r="EF683" s="214"/>
      <c r="EG683" s="214"/>
      <c r="EH683" s="214"/>
      <c r="EI683" s="214"/>
      <c r="EJ683" s="214"/>
      <c r="EK683" s="214"/>
      <c r="EL683" s="214"/>
      <c r="EM683" s="214"/>
      <c r="EN683" s="214"/>
      <c r="EO683" s="214"/>
      <c r="EP683" s="214"/>
      <c r="EQ683" s="214"/>
      <c r="ER683" s="214"/>
      <c r="ES683" s="214"/>
      <c r="ET683" s="214"/>
      <c r="EU683" s="214"/>
      <c r="EV683" s="214"/>
      <c r="EW683" s="214"/>
      <c r="EX683" s="214"/>
      <c r="EY683" s="214"/>
      <c r="EZ683" s="214"/>
      <c r="FA683" s="214"/>
      <c r="FB683" s="214"/>
      <c r="FC683" s="214"/>
      <c r="FD683" s="214"/>
      <c r="FE683" s="214"/>
      <c r="FF683" s="214"/>
      <c r="FG683" s="214"/>
      <c r="FH683" s="214"/>
      <c r="FI683" s="214"/>
      <c r="FJ683" s="214"/>
      <c r="FK683" s="214"/>
      <c r="FL683" s="214"/>
      <c r="FM683" s="214"/>
    </row>
    <row r="684" spans="9:169" x14ac:dyDescent="0.25">
      <c r="I684" s="214"/>
      <c r="J684" s="214"/>
      <c r="K684" s="214"/>
      <c r="L684" s="214"/>
      <c r="M684" s="214"/>
      <c r="N684" s="214"/>
      <c r="O684" s="214"/>
      <c r="P684" s="214"/>
      <c r="Q684" s="214"/>
      <c r="R684" s="214"/>
      <c r="S684" s="214"/>
      <c r="T684" s="214"/>
      <c r="U684" s="214"/>
      <c r="V684" s="214"/>
      <c r="W684" s="214"/>
      <c r="X684" s="214"/>
      <c r="Y684" s="214"/>
      <c r="Z684" s="214"/>
      <c r="AA684" s="214"/>
      <c r="AB684" s="214"/>
      <c r="AC684" s="214"/>
      <c r="AD684" s="214"/>
      <c r="AE684" s="214"/>
      <c r="AF684" s="214"/>
      <c r="AG684" s="214"/>
      <c r="AH684" s="214"/>
      <c r="AI684" s="214"/>
      <c r="AJ684" s="214"/>
      <c r="AK684" s="214"/>
      <c r="AL684" s="214"/>
      <c r="AM684" s="214"/>
      <c r="AN684" s="214"/>
      <c r="AO684" s="214"/>
      <c r="AP684" s="214"/>
      <c r="AQ684" s="214"/>
      <c r="AR684" s="214"/>
      <c r="AS684" s="214"/>
      <c r="AT684" s="214"/>
      <c r="AU684" s="214"/>
      <c r="AV684" s="214"/>
      <c r="AW684" s="214"/>
      <c r="AX684" s="214"/>
      <c r="AY684" s="214"/>
      <c r="AZ684" s="214"/>
      <c r="BA684" s="214"/>
      <c r="BB684" s="214"/>
      <c r="BC684" s="214"/>
      <c r="BD684" s="214"/>
      <c r="BE684" s="214"/>
      <c r="BF684" s="214"/>
      <c r="BG684" s="214"/>
      <c r="BH684" s="214"/>
      <c r="BI684" s="214"/>
      <c r="BJ684" s="214"/>
      <c r="BK684" s="214"/>
      <c r="BL684" s="214"/>
      <c r="BM684" s="214"/>
      <c r="BN684" s="214"/>
      <c r="BO684" s="214"/>
      <c r="BP684" s="214"/>
      <c r="BQ684" s="214"/>
      <c r="BR684" s="214"/>
      <c r="BS684" s="214"/>
      <c r="BT684" s="214"/>
      <c r="BU684" s="214"/>
      <c r="BV684" s="214"/>
      <c r="BW684" s="214"/>
      <c r="BX684" s="214"/>
      <c r="BY684" s="214"/>
      <c r="BZ684" s="214"/>
      <c r="CA684" s="214"/>
      <c r="CB684" s="214"/>
      <c r="CC684" s="214"/>
      <c r="CD684" s="214"/>
      <c r="CE684" s="214"/>
      <c r="CF684" s="214"/>
      <c r="CG684" s="214"/>
      <c r="CH684" s="214"/>
      <c r="CI684" s="214"/>
      <c r="CJ684" s="214"/>
      <c r="CK684" s="214"/>
      <c r="CL684" s="214"/>
      <c r="CM684" s="214"/>
      <c r="CN684" s="214"/>
      <c r="CO684" s="214"/>
      <c r="CP684" s="214"/>
      <c r="CQ684" s="214"/>
      <c r="CR684" s="214"/>
      <c r="CS684" s="214"/>
      <c r="CT684" s="214"/>
      <c r="CU684" s="214"/>
      <c r="CV684" s="214"/>
      <c r="CW684" s="214"/>
      <c r="CX684" s="214"/>
      <c r="CY684" s="214"/>
      <c r="CZ684" s="214"/>
      <c r="DA684" s="214"/>
      <c r="DB684" s="214"/>
      <c r="DC684" s="214"/>
      <c r="DD684" s="214"/>
      <c r="DE684" s="214"/>
      <c r="DF684" s="214"/>
      <c r="DG684" s="214"/>
      <c r="DH684" s="214"/>
      <c r="DI684" s="214"/>
      <c r="DJ684" s="214"/>
      <c r="DK684" s="214"/>
      <c r="DL684" s="214"/>
      <c r="DM684" s="214"/>
      <c r="DN684" s="214"/>
      <c r="DO684" s="214"/>
      <c r="DP684" s="214"/>
      <c r="DQ684" s="214"/>
      <c r="DR684" s="214"/>
      <c r="DS684" s="214"/>
      <c r="DT684" s="214"/>
      <c r="DU684" s="214"/>
      <c r="DV684" s="214"/>
      <c r="DW684" s="214"/>
      <c r="DX684" s="214"/>
      <c r="DY684" s="214"/>
      <c r="DZ684" s="214"/>
      <c r="EA684" s="214"/>
      <c r="EB684" s="214"/>
      <c r="EC684" s="214"/>
      <c r="ED684" s="214"/>
      <c r="EE684" s="214"/>
      <c r="EF684" s="214"/>
      <c r="EG684" s="214"/>
      <c r="EH684" s="214"/>
      <c r="EI684" s="214"/>
      <c r="EJ684" s="214"/>
      <c r="EK684" s="214"/>
      <c r="EL684" s="214"/>
      <c r="EM684" s="214"/>
      <c r="EN684" s="214"/>
      <c r="EO684" s="214"/>
      <c r="EP684" s="214"/>
      <c r="EQ684" s="214"/>
      <c r="ER684" s="214"/>
      <c r="ES684" s="214"/>
      <c r="ET684" s="214"/>
      <c r="EU684" s="214"/>
      <c r="EV684" s="214"/>
      <c r="EW684" s="214"/>
      <c r="EX684" s="214"/>
      <c r="EY684" s="214"/>
      <c r="EZ684" s="214"/>
      <c r="FA684" s="214"/>
      <c r="FB684" s="214"/>
      <c r="FC684" s="214"/>
      <c r="FD684" s="214"/>
      <c r="FE684" s="214"/>
      <c r="FF684" s="214"/>
      <c r="FG684" s="214"/>
      <c r="FH684" s="214"/>
      <c r="FI684" s="214"/>
      <c r="FJ684" s="214"/>
      <c r="FK684" s="214"/>
      <c r="FL684" s="214"/>
      <c r="FM684" s="214"/>
    </row>
    <row r="685" spans="9:169" x14ac:dyDescent="0.25">
      <c r="I685" s="214"/>
      <c r="J685" s="214"/>
      <c r="K685" s="214"/>
      <c r="L685" s="214"/>
      <c r="M685" s="214"/>
      <c r="N685" s="214"/>
      <c r="O685" s="214"/>
      <c r="P685" s="214"/>
      <c r="Q685" s="214"/>
      <c r="R685" s="214"/>
      <c r="S685" s="214"/>
      <c r="T685" s="214"/>
      <c r="U685" s="214"/>
      <c r="V685" s="214"/>
      <c r="W685" s="214"/>
      <c r="X685" s="214"/>
      <c r="Y685" s="214"/>
      <c r="Z685" s="214"/>
      <c r="AA685" s="214"/>
      <c r="AB685" s="214"/>
      <c r="AC685" s="214"/>
      <c r="AD685" s="214"/>
      <c r="AE685" s="214"/>
      <c r="AF685" s="214"/>
      <c r="AG685" s="214"/>
      <c r="AH685" s="214"/>
      <c r="AI685" s="214"/>
      <c r="AJ685" s="214"/>
      <c r="AK685" s="214"/>
      <c r="AL685" s="214"/>
      <c r="AM685" s="214"/>
      <c r="AN685" s="214"/>
      <c r="AO685" s="214"/>
      <c r="AP685" s="214"/>
      <c r="AQ685" s="214"/>
      <c r="AR685" s="214"/>
      <c r="AS685" s="214"/>
      <c r="AT685" s="214"/>
      <c r="AU685" s="214"/>
      <c r="AV685" s="214"/>
      <c r="AW685" s="214"/>
      <c r="AX685" s="214"/>
      <c r="AY685" s="214"/>
      <c r="AZ685" s="214"/>
      <c r="BA685" s="214"/>
      <c r="BB685" s="214"/>
      <c r="BC685" s="214"/>
      <c r="BD685" s="214"/>
      <c r="BE685" s="214"/>
      <c r="BF685" s="214"/>
      <c r="BG685" s="214"/>
      <c r="BH685" s="214"/>
      <c r="BI685" s="214"/>
      <c r="BJ685" s="214"/>
      <c r="BK685" s="214"/>
      <c r="BL685" s="214"/>
      <c r="BM685" s="214"/>
      <c r="BN685" s="214"/>
      <c r="BO685" s="214"/>
      <c r="BP685" s="214"/>
      <c r="BQ685" s="214"/>
      <c r="BR685" s="214"/>
      <c r="BS685" s="214"/>
      <c r="BT685" s="214"/>
      <c r="BU685" s="214"/>
      <c r="BV685" s="214"/>
      <c r="BW685" s="214"/>
      <c r="BX685" s="214"/>
      <c r="BY685" s="214"/>
      <c r="BZ685" s="214"/>
      <c r="CA685" s="214"/>
      <c r="CB685" s="214"/>
      <c r="CC685" s="214"/>
      <c r="CD685" s="214"/>
      <c r="CE685" s="214"/>
      <c r="CF685" s="214"/>
      <c r="CG685" s="214"/>
      <c r="CH685" s="214"/>
      <c r="CI685" s="214"/>
      <c r="CJ685" s="214"/>
      <c r="CK685" s="214"/>
      <c r="CL685" s="214"/>
      <c r="CM685" s="214"/>
      <c r="CN685" s="214"/>
      <c r="CO685" s="214"/>
      <c r="CP685" s="214"/>
      <c r="CQ685" s="214"/>
      <c r="CR685" s="214"/>
      <c r="CS685" s="214"/>
      <c r="CT685" s="214"/>
      <c r="CU685" s="214"/>
      <c r="CV685" s="214"/>
      <c r="CW685" s="214"/>
      <c r="CX685" s="214"/>
      <c r="CY685" s="214"/>
      <c r="CZ685" s="214"/>
      <c r="DA685" s="214"/>
      <c r="DB685" s="214"/>
      <c r="DC685" s="214"/>
      <c r="DD685" s="214"/>
      <c r="DE685" s="214"/>
      <c r="DF685" s="214"/>
      <c r="DG685" s="214"/>
      <c r="DH685" s="214"/>
      <c r="DI685" s="214"/>
      <c r="DJ685" s="214"/>
      <c r="DK685" s="214"/>
      <c r="DL685" s="214"/>
      <c r="DM685" s="214"/>
      <c r="DN685" s="214"/>
      <c r="DO685" s="214"/>
      <c r="DP685" s="214"/>
      <c r="DQ685" s="214"/>
      <c r="DR685" s="214"/>
      <c r="DS685" s="214"/>
      <c r="DT685" s="214"/>
      <c r="DU685" s="214"/>
      <c r="DV685" s="214"/>
      <c r="DW685" s="214"/>
      <c r="DX685" s="214"/>
      <c r="DY685" s="214"/>
      <c r="DZ685" s="214"/>
      <c r="EA685" s="214"/>
      <c r="EB685" s="214"/>
      <c r="EC685" s="214"/>
      <c r="ED685" s="214"/>
      <c r="EE685" s="214"/>
      <c r="EF685" s="214"/>
      <c r="EG685" s="214"/>
      <c r="EH685" s="214"/>
      <c r="EI685" s="214"/>
      <c r="EJ685" s="214"/>
      <c r="EK685" s="214"/>
      <c r="EL685" s="214"/>
      <c r="EM685" s="214"/>
      <c r="EN685" s="214"/>
      <c r="EO685" s="214"/>
      <c r="EP685" s="214"/>
      <c r="EQ685" s="214"/>
      <c r="ER685" s="214"/>
      <c r="ES685" s="214"/>
      <c r="ET685" s="214"/>
      <c r="EU685" s="214"/>
      <c r="EV685" s="214"/>
      <c r="EW685" s="214"/>
      <c r="EX685" s="214"/>
      <c r="EY685" s="214"/>
      <c r="EZ685" s="214"/>
      <c r="FA685" s="214"/>
      <c r="FB685" s="214"/>
      <c r="FC685" s="214"/>
      <c r="FD685" s="214"/>
      <c r="FE685" s="214"/>
      <c r="FF685" s="214"/>
      <c r="FG685" s="214"/>
      <c r="FH685" s="214"/>
      <c r="FI685" s="214"/>
      <c r="FJ685" s="214"/>
      <c r="FK685" s="214"/>
      <c r="FL685" s="214"/>
      <c r="FM685" s="214"/>
    </row>
    <row r="686" spans="9:169" x14ac:dyDescent="0.25">
      <c r="I686" s="214"/>
      <c r="J686" s="214"/>
      <c r="K686" s="214"/>
      <c r="L686" s="214"/>
      <c r="M686" s="214"/>
      <c r="N686" s="214"/>
      <c r="O686" s="214"/>
      <c r="P686" s="214"/>
      <c r="Q686" s="214"/>
      <c r="R686" s="214"/>
      <c r="S686" s="214"/>
      <c r="T686" s="214"/>
      <c r="U686" s="214"/>
      <c r="V686" s="214"/>
      <c r="W686" s="214"/>
      <c r="X686" s="214"/>
      <c r="Y686" s="214"/>
      <c r="Z686" s="214"/>
      <c r="AA686" s="214"/>
      <c r="AB686" s="214"/>
      <c r="AC686" s="214"/>
      <c r="AD686" s="214"/>
      <c r="AE686" s="214"/>
      <c r="AF686" s="214"/>
      <c r="AG686" s="214"/>
      <c r="AH686" s="214"/>
      <c r="AI686" s="214"/>
      <c r="AJ686" s="214"/>
      <c r="AK686" s="214"/>
      <c r="AL686" s="214"/>
      <c r="AM686" s="214"/>
      <c r="AN686" s="214"/>
      <c r="AO686" s="214"/>
      <c r="AP686" s="214"/>
      <c r="AQ686" s="214"/>
      <c r="AR686" s="214"/>
      <c r="AS686" s="214"/>
      <c r="AT686" s="214"/>
      <c r="AU686" s="214"/>
      <c r="AV686" s="214"/>
      <c r="AW686" s="214"/>
      <c r="AX686" s="214"/>
      <c r="AY686" s="214"/>
      <c r="AZ686" s="214"/>
      <c r="BA686" s="214"/>
      <c r="BB686" s="214"/>
      <c r="BC686" s="214"/>
      <c r="BD686" s="214"/>
      <c r="BE686" s="214"/>
      <c r="BF686" s="214"/>
      <c r="BG686" s="214"/>
      <c r="BH686" s="214"/>
      <c r="BI686" s="214"/>
      <c r="BJ686" s="214"/>
      <c r="BK686" s="214"/>
      <c r="BL686" s="214"/>
      <c r="BM686" s="214"/>
      <c r="BN686" s="214"/>
      <c r="BO686" s="214"/>
      <c r="BP686" s="214"/>
      <c r="BQ686" s="214"/>
      <c r="BR686" s="214"/>
      <c r="BS686" s="214"/>
      <c r="BT686" s="214"/>
      <c r="BU686" s="214"/>
      <c r="BV686" s="214"/>
      <c r="BW686" s="214"/>
      <c r="BX686" s="214"/>
      <c r="BY686" s="214"/>
      <c r="BZ686" s="214"/>
      <c r="CA686" s="214"/>
      <c r="CB686" s="214"/>
      <c r="CC686" s="214"/>
      <c r="CD686" s="214"/>
      <c r="CE686" s="214"/>
      <c r="CF686" s="214"/>
      <c r="CG686" s="214"/>
      <c r="CH686" s="214"/>
      <c r="CI686" s="214"/>
      <c r="CJ686" s="214"/>
      <c r="CK686" s="214"/>
      <c r="CL686" s="214"/>
      <c r="CM686" s="214"/>
      <c r="CN686" s="214"/>
      <c r="CO686" s="214"/>
      <c r="CP686" s="214"/>
      <c r="CQ686" s="214"/>
      <c r="CR686" s="214"/>
      <c r="CS686" s="214"/>
      <c r="CT686" s="214"/>
      <c r="CU686" s="214"/>
      <c r="CV686" s="214"/>
      <c r="CW686" s="214"/>
      <c r="CX686" s="214"/>
      <c r="CY686" s="214"/>
      <c r="CZ686" s="214"/>
      <c r="DA686" s="214"/>
      <c r="DB686" s="214"/>
      <c r="DC686" s="214"/>
      <c r="DD686" s="214"/>
      <c r="DE686" s="214"/>
      <c r="DF686" s="214"/>
      <c r="DG686" s="214"/>
      <c r="DH686" s="214"/>
      <c r="DI686" s="214"/>
      <c r="DJ686" s="214"/>
      <c r="DK686" s="214"/>
      <c r="DL686" s="214"/>
      <c r="DM686" s="214"/>
      <c r="DN686" s="214"/>
      <c r="DO686" s="214"/>
      <c r="DP686" s="214"/>
      <c r="DQ686" s="214"/>
      <c r="DR686" s="214"/>
      <c r="DS686" s="214"/>
      <c r="DT686" s="214"/>
      <c r="DU686" s="214"/>
      <c r="DV686" s="214"/>
      <c r="DW686" s="214"/>
      <c r="DX686" s="214"/>
      <c r="DY686" s="214"/>
      <c r="DZ686" s="214"/>
      <c r="EA686" s="214"/>
      <c r="EB686" s="214"/>
      <c r="EC686" s="214"/>
      <c r="ED686" s="214"/>
      <c r="EE686" s="214"/>
      <c r="EF686" s="214"/>
      <c r="EG686" s="214"/>
      <c r="EH686" s="214"/>
      <c r="EI686" s="214"/>
      <c r="EJ686" s="214"/>
      <c r="EK686" s="214"/>
      <c r="EL686" s="214"/>
      <c r="EM686" s="214"/>
      <c r="EN686" s="214"/>
      <c r="EO686" s="214"/>
      <c r="EP686" s="214"/>
      <c r="EQ686" s="214"/>
      <c r="ER686" s="214"/>
      <c r="ES686" s="214"/>
      <c r="ET686" s="214"/>
      <c r="EU686" s="214"/>
      <c r="EV686" s="214"/>
      <c r="EW686" s="214"/>
      <c r="EX686" s="214"/>
      <c r="EY686" s="214"/>
      <c r="EZ686" s="214"/>
      <c r="FA686" s="214"/>
      <c r="FB686" s="214"/>
      <c r="FC686" s="214"/>
      <c r="FD686" s="214"/>
      <c r="FE686" s="214"/>
      <c r="FF686" s="214"/>
      <c r="FG686" s="214"/>
      <c r="FH686" s="214"/>
      <c r="FI686" s="214"/>
      <c r="FJ686" s="214"/>
      <c r="FK686" s="214"/>
      <c r="FL686" s="214"/>
      <c r="FM686" s="214"/>
    </row>
    <row r="687" spans="9:169" x14ac:dyDescent="0.25">
      <c r="I687" s="214"/>
      <c r="J687" s="214"/>
      <c r="K687" s="214"/>
      <c r="L687" s="214"/>
      <c r="M687" s="214"/>
      <c r="N687" s="214"/>
      <c r="O687" s="214"/>
      <c r="P687" s="214"/>
      <c r="Q687" s="214"/>
      <c r="R687" s="214"/>
      <c r="S687" s="214"/>
      <c r="T687" s="214"/>
      <c r="U687" s="214"/>
      <c r="V687" s="214"/>
      <c r="W687" s="214"/>
      <c r="X687" s="214"/>
      <c r="Y687" s="214"/>
      <c r="Z687" s="214"/>
      <c r="AA687" s="214"/>
      <c r="AB687" s="214"/>
      <c r="AC687" s="214"/>
      <c r="AD687" s="214"/>
      <c r="AE687" s="214"/>
      <c r="AF687" s="214"/>
      <c r="AG687" s="214"/>
      <c r="AH687" s="214"/>
      <c r="AI687" s="214"/>
      <c r="AJ687" s="214"/>
      <c r="AK687" s="214"/>
      <c r="AL687" s="214"/>
      <c r="AM687" s="214"/>
      <c r="AN687" s="214"/>
      <c r="AO687" s="214"/>
      <c r="AP687" s="214"/>
      <c r="AQ687" s="214"/>
      <c r="AR687" s="214"/>
      <c r="AS687" s="214"/>
      <c r="AT687" s="214"/>
      <c r="AU687" s="214"/>
      <c r="AV687" s="214"/>
      <c r="AW687" s="214"/>
      <c r="AX687" s="214"/>
      <c r="AY687" s="214"/>
      <c r="AZ687" s="214"/>
      <c r="BA687" s="214"/>
      <c r="BB687" s="214"/>
      <c r="BC687" s="214"/>
      <c r="BD687" s="214"/>
      <c r="BE687" s="214"/>
      <c r="BF687" s="214"/>
      <c r="BG687" s="214"/>
      <c r="BH687" s="214"/>
      <c r="BI687" s="214"/>
      <c r="BJ687" s="214"/>
      <c r="BK687" s="214"/>
      <c r="BL687" s="214"/>
      <c r="BM687" s="214"/>
      <c r="BN687" s="214"/>
      <c r="BO687" s="214"/>
      <c r="BP687" s="214"/>
      <c r="BQ687" s="214"/>
      <c r="BR687" s="214"/>
      <c r="BS687" s="214"/>
      <c r="BT687" s="214"/>
      <c r="BU687" s="214"/>
      <c r="BV687" s="214"/>
      <c r="BW687" s="214"/>
      <c r="BX687" s="214"/>
      <c r="BY687" s="214"/>
      <c r="BZ687" s="214"/>
      <c r="CA687" s="214"/>
      <c r="CB687" s="214"/>
      <c r="CC687" s="214"/>
      <c r="CD687" s="214"/>
      <c r="CE687" s="214"/>
      <c r="CF687" s="214"/>
      <c r="CG687" s="214"/>
      <c r="CH687" s="214"/>
      <c r="CI687" s="214"/>
      <c r="CJ687" s="214"/>
      <c r="CK687" s="214"/>
      <c r="CL687" s="214"/>
      <c r="CM687" s="214"/>
      <c r="CN687" s="214"/>
      <c r="CO687" s="214"/>
      <c r="CP687" s="214"/>
      <c r="CQ687" s="214"/>
      <c r="CR687" s="214"/>
      <c r="CS687" s="214"/>
      <c r="CT687" s="214"/>
      <c r="CU687" s="214"/>
      <c r="CV687" s="214"/>
      <c r="CW687" s="214"/>
      <c r="CX687" s="214"/>
      <c r="CY687" s="214"/>
      <c r="CZ687" s="214"/>
      <c r="DA687" s="214"/>
      <c r="DB687" s="214"/>
      <c r="DC687" s="214"/>
      <c r="DD687" s="214"/>
      <c r="DE687" s="214"/>
      <c r="DF687" s="214"/>
      <c r="DG687" s="214"/>
      <c r="DH687" s="214"/>
      <c r="DI687" s="214"/>
      <c r="DJ687" s="214"/>
      <c r="DK687" s="214"/>
      <c r="DL687" s="214"/>
      <c r="DM687" s="214"/>
      <c r="DN687" s="214"/>
      <c r="DO687" s="214"/>
      <c r="DP687" s="214"/>
      <c r="DQ687" s="214"/>
      <c r="DR687" s="214"/>
      <c r="DS687" s="214"/>
      <c r="DT687" s="214"/>
      <c r="DU687" s="214"/>
      <c r="DV687" s="214"/>
      <c r="DW687" s="214"/>
      <c r="DX687" s="214"/>
      <c r="DY687" s="214"/>
      <c r="DZ687" s="214"/>
      <c r="EA687" s="214"/>
      <c r="EB687" s="214"/>
      <c r="EC687" s="214"/>
      <c r="ED687" s="214"/>
      <c r="EE687" s="214"/>
      <c r="EF687" s="214"/>
      <c r="EG687" s="214"/>
      <c r="EH687" s="214"/>
      <c r="EI687" s="214"/>
      <c r="EJ687" s="214"/>
      <c r="EK687" s="214"/>
      <c r="EL687" s="214"/>
      <c r="EM687" s="214"/>
      <c r="EN687" s="214"/>
      <c r="EO687" s="214"/>
      <c r="EP687" s="214"/>
      <c r="EQ687" s="214"/>
      <c r="ER687" s="214"/>
      <c r="ES687" s="214"/>
      <c r="ET687" s="214"/>
      <c r="EU687" s="214"/>
      <c r="EV687" s="214"/>
      <c r="EW687" s="214"/>
      <c r="EX687" s="214"/>
      <c r="EY687" s="214"/>
      <c r="EZ687" s="214"/>
      <c r="FA687" s="214"/>
      <c r="FB687" s="214"/>
      <c r="FC687" s="214"/>
      <c r="FD687" s="214"/>
      <c r="FE687" s="214"/>
      <c r="FF687" s="214"/>
      <c r="FG687" s="214"/>
      <c r="FH687" s="214"/>
      <c r="FI687" s="214"/>
      <c r="FJ687" s="214"/>
      <c r="FK687" s="214"/>
      <c r="FL687" s="214"/>
      <c r="FM687" s="214"/>
    </row>
    <row r="688" spans="9:169" x14ac:dyDescent="0.25">
      <c r="I688" s="214"/>
      <c r="J688" s="214"/>
      <c r="K688" s="214"/>
      <c r="L688" s="214"/>
      <c r="M688" s="214"/>
      <c r="N688" s="214"/>
      <c r="O688" s="214"/>
      <c r="P688" s="214"/>
      <c r="Q688" s="214"/>
      <c r="R688" s="214"/>
      <c r="S688" s="214"/>
      <c r="T688" s="214"/>
      <c r="U688" s="214"/>
      <c r="V688" s="214"/>
      <c r="W688" s="214"/>
      <c r="X688" s="214"/>
      <c r="Y688" s="214"/>
      <c r="Z688" s="214"/>
      <c r="AA688" s="214"/>
      <c r="AB688" s="214"/>
      <c r="AC688" s="214"/>
      <c r="AD688" s="214"/>
      <c r="AE688" s="214"/>
      <c r="AF688" s="214"/>
      <c r="AG688" s="214"/>
      <c r="AH688" s="214"/>
      <c r="AI688" s="214"/>
      <c r="AJ688" s="214"/>
      <c r="AK688" s="214"/>
      <c r="AL688" s="214"/>
      <c r="AM688" s="214"/>
      <c r="AN688" s="214"/>
      <c r="AO688" s="214"/>
      <c r="AP688" s="214"/>
      <c r="AQ688" s="214"/>
      <c r="AR688" s="214"/>
      <c r="AS688" s="214"/>
      <c r="AT688" s="214"/>
      <c r="AU688" s="214"/>
      <c r="AV688" s="214"/>
      <c r="AW688" s="214"/>
      <c r="AX688" s="214"/>
      <c r="AY688" s="214"/>
      <c r="AZ688" s="214"/>
      <c r="BA688" s="214"/>
      <c r="BB688" s="214"/>
      <c r="BC688" s="214"/>
      <c r="BD688" s="214"/>
      <c r="BE688" s="214"/>
      <c r="BF688" s="214"/>
      <c r="BG688" s="214"/>
      <c r="BH688" s="214"/>
      <c r="BI688" s="214"/>
      <c r="BJ688" s="214"/>
      <c r="BK688" s="214"/>
      <c r="BL688" s="214"/>
      <c r="BM688" s="214"/>
      <c r="BN688" s="214"/>
      <c r="BO688" s="214"/>
      <c r="BP688" s="214"/>
      <c r="BQ688" s="214"/>
      <c r="BR688" s="214"/>
      <c r="BS688" s="214"/>
      <c r="BT688" s="214"/>
      <c r="BU688" s="214"/>
      <c r="BV688" s="214"/>
      <c r="BW688" s="214"/>
      <c r="BX688" s="214"/>
      <c r="BY688" s="214"/>
      <c r="BZ688" s="214"/>
      <c r="CA688" s="214"/>
      <c r="CB688" s="214"/>
      <c r="CC688" s="214"/>
      <c r="CD688" s="214"/>
      <c r="CE688" s="214"/>
      <c r="CF688" s="214"/>
      <c r="CG688" s="214"/>
      <c r="CH688" s="214"/>
      <c r="CI688" s="214"/>
      <c r="CJ688" s="214"/>
      <c r="CK688" s="214"/>
      <c r="CL688" s="214"/>
      <c r="CM688" s="214"/>
      <c r="CN688" s="214"/>
      <c r="CO688" s="214"/>
      <c r="CP688" s="214"/>
      <c r="CQ688" s="214"/>
      <c r="CR688" s="214"/>
      <c r="CS688" s="214"/>
      <c r="CT688" s="214"/>
      <c r="CU688" s="214"/>
      <c r="CV688" s="214"/>
      <c r="CW688" s="214"/>
      <c r="CX688" s="214"/>
      <c r="CY688" s="214"/>
      <c r="CZ688" s="214"/>
      <c r="DA688" s="214"/>
      <c r="DB688" s="214"/>
      <c r="DC688" s="214"/>
      <c r="DD688" s="214"/>
      <c r="DE688" s="214"/>
      <c r="DF688" s="214"/>
      <c r="DG688" s="214"/>
      <c r="DH688" s="214"/>
      <c r="DI688" s="214"/>
      <c r="DJ688" s="214"/>
      <c r="DK688" s="214"/>
      <c r="DL688" s="214"/>
      <c r="DM688" s="214"/>
      <c r="DN688" s="214"/>
      <c r="DO688" s="214"/>
      <c r="DP688" s="214"/>
      <c r="DQ688" s="214"/>
      <c r="DR688" s="214"/>
      <c r="DS688" s="214"/>
      <c r="DT688" s="214"/>
      <c r="DU688" s="214"/>
      <c r="DV688" s="214"/>
      <c r="DW688" s="214"/>
      <c r="DX688" s="214"/>
      <c r="DY688" s="214"/>
      <c r="DZ688" s="214"/>
      <c r="EA688" s="214"/>
      <c r="EB688" s="214"/>
      <c r="EC688" s="214"/>
      <c r="ED688" s="214"/>
      <c r="EE688" s="214"/>
      <c r="EF688" s="214"/>
      <c r="EG688" s="214"/>
      <c r="EH688" s="214"/>
      <c r="EI688" s="214"/>
      <c r="EJ688" s="214"/>
      <c r="EK688" s="214"/>
      <c r="EL688" s="214"/>
      <c r="EM688" s="214"/>
      <c r="EN688" s="214"/>
      <c r="EO688" s="214"/>
      <c r="EP688" s="214"/>
      <c r="EQ688" s="214"/>
      <c r="ER688" s="214"/>
      <c r="ES688" s="214"/>
      <c r="ET688" s="214"/>
      <c r="EU688" s="214"/>
      <c r="EV688" s="214"/>
      <c r="EW688" s="214"/>
      <c r="EX688" s="214"/>
      <c r="EY688" s="214"/>
      <c r="EZ688" s="214"/>
      <c r="FA688" s="214"/>
      <c r="FB688" s="214"/>
      <c r="FC688" s="214"/>
      <c r="FD688" s="214"/>
      <c r="FE688" s="214"/>
      <c r="FF688" s="214"/>
      <c r="FG688" s="214"/>
      <c r="FH688" s="214"/>
      <c r="FI688" s="214"/>
      <c r="FJ688" s="214"/>
      <c r="FK688" s="214"/>
      <c r="FL688" s="214"/>
      <c r="FM688" s="214"/>
    </row>
    <row r="689" spans="9:169" x14ac:dyDescent="0.25">
      <c r="I689" s="214"/>
      <c r="J689" s="214"/>
      <c r="K689" s="214"/>
      <c r="L689" s="214"/>
      <c r="M689" s="214"/>
      <c r="N689" s="214"/>
      <c r="O689" s="214"/>
      <c r="P689" s="214"/>
      <c r="Q689" s="214"/>
      <c r="R689" s="214"/>
      <c r="S689" s="214"/>
      <c r="T689" s="214"/>
      <c r="U689" s="214"/>
      <c r="V689" s="214"/>
      <c r="W689" s="214"/>
      <c r="X689" s="214"/>
      <c r="Y689" s="214"/>
      <c r="Z689" s="214"/>
      <c r="AA689" s="214"/>
      <c r="AB689" s="214"/>
      <c r="AC689" s="214"/>
      <c r="AD689" s="214"/>
      <c r="AE689" s="214"/>
      <c r="AF689" s="214"/>
      <c r="AG689" s="214"/>
      <c r="AH689" s="214"/>
      <c r="AI689" s="214"/>
      <c r="AJ689" s="214"/>
      <c r="AK689" s="214"/>
      <c r="AL689" s="214"/>
      <c r="AM689" s="214"/>
      <c r="AN689" s="214"/>
      <c r="AO689" s="214"/>
      <c r="AP689" s="214"/>
      <c r="AQ689" s="214"/>
      <c r="AR689" s="214"/>
      <c r="AS689" s="214"/>
      <c r="AT689" s="214"/>
      <c r="AU689" s="214"/>
      <c r="AV689" s="214"/>
      <c r="AW689" s="214"/>
      <c r="AX689" s="214"/>
      <c r="AY689" s="214"/>
      <c r="AZ689" s="214"/>
      <c r="BA689" s="214"/>
      <c r="BB689" s="214"/>
      <c r="BC689" s="214"/>
      <c r="BD689" s="214"/>
      <c r="BE689" s="214"/>
      <c r="BF689" s="214"/>
      <c r="BG689" s="214"/>
      <c r="BH689" s="214"/>
      <c r="BI689" s="214"/>
      <c r="BJ689" s="214"/>
      <c r="BK689" s="214"/>
      <c r="BL689" s="214"/>
      <c r="BM689" s="214"/>
      <c r="BN689" s="214"/>
      <c r="BO689" s="214"/>
      <c r="BP689" s="214"/>
      <c r="BQ689" s="214"/>
      <c r="BR689" s="214"/>
      <c r="BS689" s="214"/>
      <c r="BT689" s="214"/>
      <c r="BU689" s="214"/>
      <c r="BV689" s="214"/>
      <c r="BW689" s="214"/>
      <c r="BX689" s="214"/>
      <c r="BY689" s="214"/>
      <c r="BZ689" s="214"/>
      <c r="CA689" s="214"/>
      <c r="CB689" s="214"/>
      <c r="CC689" s="214"/>
      <c r="CD689" s="214"/>
      <c r="CE689" s="214"/>
      <c r="CF689" s="214"/>
      <c r="CG689" s="214"/>
      <c r="CH689" s="214"/>
      <c r="CI689" s="214"/>
      <c r="CJ689" s="214"/>
      <c r="CK689" s="214"/>
      <c r="CL689" s="214"/>
      <c r="CM689" s="214"/>
      <c r="CN689" s="214"/>
      <c r="CO689" s="214"/>
      <c r="CP689" s="214"/>
      <c r="CQ689" s="214"/>
      <c r="CR689" s="214"/>
      <c r="CS689" s="214"/>
      <c r="CT689" s="214"/>
      <c r="CU689" s="214"/>
      <c r="CV689" s="214"/>
      <c r="CW689" s="214"/>
      <c r="CX689" s="214"/>
      <c r="CY689" s="214"/>
      <c r="CZ689" s="214"/>
      <c r="DA689" s="214"/>
      <c r="DB689" s="214"/>
      <c r="DC689" s="214"/>
      <c r="DD689" s="214"/>
      <c r="DE689" s="214"/>
      <c r="DF689" s="214"/>
      <c r="DG689" s="214"/>
      <c r="DH689" s="214"/>
      <c r="DI689" s="214"/>
      <c r="DJ689" s="214"/>
      <c r="DK689" s="214"/>
      <c r="DL689" s="214"/>
      <c r="DM689" s="214"/>
      <c r="DN689" s="214"/>
      <c r="DO689" s="214"/>
      <c r="DP689" s="214"/>
      <c r="DQ689" s="214"/>
      <c r="DR689" s="214"/>
      <c r="DS689" s="214"/>
      <c r="DT689" s="214"/>
      <c r="DU689" s="214"/>
      <c r="DV689" s="214"/>
      <c r="DW689" s="214"/>
      <c r="DX689" s="214"/>
      <c r="DY689" s="214"/>
      <c r="DZ689" s="214"/>
      <c r="EA689" s="214"/>
      <c r="EB689" s="214"/>
      <c r="EC689" s="214"/>
      <c r="ED689" s="214"/>
      <c r="EE689" s="214"/>
      <c r="EF689" s="214"/>
      <c r="EG689" s="214"/>
      <c r="EH689" s="214"/>
      <c r="EI689" s="214"/>
      <c r="EJ689" s="214"/>
      <c r="EK689" s="214"/>
      <c r="EL689" s="214"/>
      <c r="EM689" s="214"/>
      <c r="EN689" s="214"/>
      <c r="EO689" s="214"/>
      <c r="EP689" s="214"/>
      <c r="EQ689" s="214"/>
      <c r="ER689" s="214"/>
      <c r="ES689" s="214"/>
      <c r="ET689" s="214"/>
      <c r="EU689" s="214"/>
      <c r="EV689" s="214"/>
      <c r="EW689" s="214"/>
      <c r="EX689" s="214"/>
      <c r="EY689" s="214"/>
      <c r="EZ689" s="214"/>
      <c r="FA689" s="214"/>
      <c r="FB689" s="214"/>
      <c r="FC689" s="214"/>
      <c r="FD689" s="214"/>
      <c r="FE689" s="214"/>
      <c r="FF689" s="214"/>
      <c r="FG689" s="214"/>
      <c r="FH689" s="214"/>
      <c r="FI689" s="214"/>
      <c r="FJ689" s="214"/>
      <c r="FK689" s="214"/>
      <c r="FL689" s="214"/>
      <c r="FM689" s="214"/>
    </row>
    <row r="690" spans="9:169" x14ac:dyDescent="0.25">
      <c r="I690" s="214"/>
      <c r="J690" s="214"/>
      <c r="K690" s="214"/>
      <c r="L690" s="214"/>
      <c r="M690" s="214"/>
      <c r="N690" s="214"/>
      <c r="O690" s="214"/>
      <c r="P690" s="214"/>
      <c r="Q690" s="214"/>
      <c r="R690" s="214"/>
      <c r="S690" s="214"/>
      <c r="T690" s="214"/>
      <c r="U690" s="214"/>
      <c r="V690" s="214"/>
      <c r="W690" s="214"/>
      <c r="X690" s="214"/>
      <c r="Y690" s="214"/>
      <c r="Z690" s="214"/>
      <c r="AA690" s="214"/>
      <c r="AB690" s="214"/>
      <c r="AC690" s="214"/>
      <c r="AD690" s="214"/>
      <c r="AE690" s="214"/>
      <c r="AF690" s="214"/>
      <c r="AG690" s="214"/>
      <c r="AH690" s="214"/>
      <c r="AI690" s="214"/>
      <c r="AJ690" s="214"/>
      <c r="AK690" s="214"/>
      <c r="AL690" s="214"/>
      <c r="AM690" s="214"/>
      <c r="AN690" s="214"/>
      <c r="AO690" s="214"/>
      <c r="AP690" s="214"/>
      <c r="AQ690" s="214"/>
      <c r="AR690" s="214"/>
      <c r="AS690" s="214"/>
      <c r="AT690" s="214"/>
      <c r="AU690" s="214"/>
      <c r="AV690" s="214"/>
      <c r="AW690" s="214"/>
      <c r="AX690" s="214"/>
      <c r="AY690" s="214"/>
      <c r="AZ690" s="214"/>
      <c r="BA690" s="214"/>
      <c r="BB690" s="214"/>
      <c r="BC690" s="214"/>
      <c r="BD690" s="214"/>
      <c r="BE690" s="214"/>
      <c r="BF690" s="214"/>
      <c r="BG690" s="214"/>
      <c r="BH690" s="214"/>
      <c r="BI690" s="214"/>
      <c r="BJ690" s="214"/>
      <c r="BK690" s="214"/>
      <c r="BL690" s="214"/>
      <c r="BM690" s="214"/>
      <c r="BN690" s="214"/>
      <c r="BO690" s="214"/>
      <c r="BP690" s="214"/>
      <c r="BQ690" s="214"/>
      <c r="BR690" s="214"/>
      <c r="BS690" s="214"/>
      <c r="BT690" s="214"/>
      <c r="BU690" s="214"/>
      <c r="BV690" s="214"/>
      <c r="BW690" s="214"/>
      <c r="BX690" s="214"/>
      <c r="BY690" s="214"/>
      <c r="BZ690" s="214"/>
      <c r="CA690" s="214"/>
      <c r="CB690" s="214"/>
      <c r="CC690" s="214"/>
      <c r="CD690" s="214"/>
      <c r="CE690" s="214"/>
      <c r="CF690" s="214"/>
      <c r="CG690" s="214"/>
      <c r="CH690" s="214"/>
      <c r="CI690" s="214"/>
      <c r="CJ690" s="214"/>
      <c r="CK690" s="214"/>
      <c r="CL690" s="214"/>
      <c r="CM690" s="214"/>
      <c r="CN690" s="214"/>
      <c r="CO690" s="214"/>
      <c r="CP690" s="214"/>
      <c r="CQ690" s="214"/>
      <c r="CR690" s="214"/>
      <c r="CS690" s="214"/>
      <c r="CT690" s="214"/>
      <c r="CU690" s="214"/>
      <c r="CV690" s="214"/>
      <c r="CW690" s="214"/>
      <c r="CX690" s="214"/>
      <c r="CY690" s="214"/>
      <c r="CZ690" s="214"/>
      <c r="DA690" s="214"/>
      <c r="DB690" s="214"/>
      <c r="DC690" s="214"/>
      <c r="DD690" s="214"/>
      <c r="DE690" s="214"/>
      <c r="DF690" s="214"/>
      <c r="DG690" s="214"/>
      <c r="DH690" s="214"/>
      <c r="DI690" s="214"/>
      <c r="DJ690" s="214"/>
      <c r="DK690" s="214"/>
      <c r="DL690" s="214"/>
      <c r="DM690" s="214"/>
      <c r="DN690" s="214"/>
      <c r="DO690" s="214"/>
      <c r="DP690" s="214"/>
      <c r="DQ690" s="214"/>
      <c r="DR690" s="214"/>
      <c r="DS690" s="214"/>
      <c r="DT690" s="214"/>
      <c r="DU690" s="214"/>
      <c r="DV690" s="214"/>
      <c r="DW690" s="214"/>
      <c r="DX690" s="214"/>
      <c r="DY690" s="214"/>
      <c r="DZ690" s="214"/>
      <c r="EA690" s="214"/>
      <c r="EB690" s="214"/>
      <c r="EC690" s="214"/>
      <c r="ED690" s="214"/>
      <c r="EE690" s="214"/>
      <c r="EF690" s="214"/>
      <c r="EG690" s="214"/>
      <c r="EH690" s="214"/>
      <c r="EI690" s="214"/>
      <c r="EJ690" s="214"/>
      <c r="EK690" s="214"/>
      <c r="EL690" s="214"/>
      <c r="EM690" s="214"/>
      <c r="EN690" s="214"/>
      <c r="EO690" s="214"/>
      <c r="EP690" s="214"/>
      <c r="EQ690" s="214"/>
      <c r="ER690" s="214"/>
      <c r="ES690" s="214"/>
      <c r="ET690" s="214"/>
      <c r="EU690" s="214"/>
      <c r="EV690" s="214"/>
      <c r="EW690" s="214"/>
      <c r="EX690" s="214"/>
      <c r="EY690" s="214"/>
      <c r="EZ690" s="214"/>
      <c r="FA690" s="214"/>
      <c r="FB690" s="214"/>
      <c r="FC690" s="214"/>
      <c r="FD690" s="214"/>
      <c r="FE690" s="214"/>
      <c r="FF690" s="214"/>
      <c r="FG690" s="214"/>
      <c r="FH690" s="214"/>
      <c r="FI690" s="214"/>
      <c r="FJ690" s="214"/>
      <c r="FK690" s="214"/>
      <c r="FL690" s="214"/>
      <c r="FM690" s="214"/>
    </row>
    <row r="691" spans="9:169" x14ac:dyDescent="0.25">
      <c r="I691" s="214"/>
      <c r="J691" s="214"/>
      <c r="K691" s="214"/>
      <c r="L691" s="214"/>
      <c r="M691" s="214"/>
      <c r="N691" s="214"/>
      <c r="O691" s="214"/>
      <c r="P691" s="214"/>
      <c r="Q691" s="214"/>
      <c r="R691" s="214"/>
      <c r="S691" s="214"/>
      <c r="T691" s="214"/>
      <c r="U691" s="214"/>
      <c r="V691" s="214"/>
      <c r="W691" s="214"/>
      <c r="X691" s="214"/>
      <c r="Y691" s="214"/>
      <c r="Z691" s="214"/>
      <c r="AA691" s="214"/>
      <c r="AB691" s="214"/>
      <c r="AC691" s="214"/>
      <c r="AD691" s="214"/>
      <c r="AE691" s="214"/>
      <c r="AF691" s="214"/>
      <c r="AG691" s="214"/>
      <c r="AH691" s="214"/>
      <c r="AI691" s="214"/>
      <c r="AJ691" s="214"/>
      <c r="AK691" s="214"/>
      <c r="AL691" s="214"/>
      <c r="AM691" s="214"/>
      <c r="AN691" s="214"/>
      <c r="AO691" s="214"/>
      <c r="AP691" s="214"/>
      <c r="AQ691" s="214"/>
      <c r="AR691" s="214"/>
      <c r="AS691" s="214"/>
      <c r="AT691" s="214"/>
      <c r="AU691" s="214"/>
      <c r="AV691" s="214"/>
      <c r="AW691" s="214"/>
      <c r="AX691" s="214"/>
      <c r="AY691" s="214"/>
      <c r="AZ691" s="214"/>
      <c r="BA691" s="214"/>
      <c r="BB691" s="214"/>
      <c r="BC691" s="214"/>
      <c r="BD691" s="214"/>
      <c r="BE691" s="214"/>
      <c r="BF691" s="214"/>
      <c r="BG691" s="214"/>
      <c r="BH691" s="214"/>
      <c r="BI691" s="214"/>
      <c r="BJ691" s="214"/>
      <c r="BK691" s="214"/>
      <c r="BL691" s="214"/>
      <c r="BM691" s="214"/>
      <c r="BN691" s="214"/>
      <c r="BO691" s="214"/>
      <c r="BP691" s="214"/>
      <c r="BQ691" s="214"/>
      <c r="BR691" s="214"/>
      <c r="BS691" s="214"/>
      <c r="BT691" s="214"/>
      <c r="BU691" s="214"/>
      <c r="BV691" s="214"/>
      <c r="BW691" s="214"/>
      <c r="BX691" s="214"/>
      <c r="BY691" s="214"/>
      <c r="BZ691" s="214"/>
      <c r="CA691" s="214"/>
      <c r="CB691" s="214"/>
      <c r="CC691" s="214"/>
      <c r="CD691" s="214"/>
      <c r="CE691" s="214"/>
      <c r="CF691" s="214"/>
      <c r="CG691" s="214"/>
      <c r="CH691" s="214"/>
      <c r="CI691" s="214"/>
      <c r="CJ691" s="214"/>
      <c r="CK691" s="214"/>
      <c r="CL691" s="214"/>
      <c r="CM691" s="214"/>
      <c r="CN691" s="214"/>
      <c r="CO691" s="214"/>
      <c r="CP691" s="214"/>
      <c r="CQ691" s="214"/>
      <c r="CR691" s="214"/>
      <c r="CS691" s="214"/>
      <c r="CT691" s="214"/>
      <c r="CU691" s="214"/>
      <c r="CV691" s="214"/>
      <c r="CW691" s="214"/>
      <c r="CX691" s="214"/>
      <c r="CY691" s="214"/>
      <c r="CZ691" s="214"/>
      <c r="DA691" s="214"/>
      <c r="DB691" s="214"/>
      <c r="DC691" s="214"/>
      <c r="DD691" s="214"/>
      <c r="DE691" s="214"/>
      <c r="DF691" s="214"/>
      <c r="DG691" s="214"/>
      <c r="DH691" s="214"/>
      <c r="DI691" s="214"/>
      <c r="DJ691" s="214"/>
      <c r="DK691" s="214"/>
      <c r="DL691" s="214"/>
      <c r="DM691" s="214"/>
      <c r="DN691" s="214"/>
      <c r="DO691" s="214"/>
      <c r="DP691" s="214"/>
      <c r="DQ691" s="214"/>
      <c r="DR691" s="214"/>
      <c r="DS691" s="214"/>
      <c r="DT691" s="214"/>
      <c r="DU691" s="214"/>
      <c r="DV691" s="214"/>
      <c r="DW691" s="214"/>
      <c r="DX691" s="214"/>
      <c r="DY691" s="214"/>
      <c r="DZ691" s="214"/>
      <c r="EA691" s="214"/>
      <c r="EB691" s="214"/>
      <c r="EC691" s="214"/>
      <c r="ED691" s="214"/>
      <c r="EE691" s="214"/>
      <c r="EF691" s="214"/>
      <c r="EG691" s="214"/>
      <c r="EH691" s="214"/>
      <c r="EI691" s="214"/>
      <c r="EJ691" s="214"/>
      <c r="EK691" s="214"/>
      <c r="EL691" s="214"/>
      <c r="EM691" s="214"/>
      <c r="EN691" s="214"/>
      <c r="EO691" s="214"/>
      <c r="EP691" s="214"/>
      <c r="EQ691" s="214"/>
      <c r="ER691" s="214"/>
      <c r="ES691" s="214"/>
      <c r="ET691" s="214"/>
      <c r="EU691" s="214"/>
      <c r="EV691" s="214"/>
      <c r="EW691" s="214"/>
      <c r="EX691" s="214"/>
      <c r="EY691" s="214"/>
      <c r="EZ691" s="214"/>
      <c r="FA691" s="214"/>
      <c r="FB691" s="214"/>
      <c r="FC691" s="214"/>
      <c r="FD691" s="214"/>
      <c r="FE691" s="214"/>
      <c r="FF691" s="214"/>
      <c r="FG691" s="214"/>
      <c r="FH691" s="214"/>
      <c r="FI691" s="214"/>
      <c r="FJ691" s="214"/>
      <c r="FK691" s="214"/>
      <c r="FL691" s="214"/>
      <c r="FM691" s="214"/>
    </row>
    <row r="692" spans="9:169" x14ac:dyDescent="0.25">
      <c r="I692" s="214"/>
      <c r="J692" s="214"/>
      <c r="K692" s="214"/>
      <c r="L692" s="214"/>
      <c r="M692" s="214"/>
      <c r="N692" s="214"/>
      <c r="O692" s="214"/>
      <c r="P692" s="214"/>
      <c r="Q692" s="214"/>
      <c r="R692" s="214"/>
      <c r="S692" s="214"/>
      <c r="T692" s="214"/>
      <c r="U692" s="214"/>
      <c r="V692" s="214"/>
      <c r="W692" s="214"/>
      <c r="X692" s="214"/>
      <c r="Y692" s="214"/>
      <c r="Z692" s="214"/>
      <c r="AA692" s="214"/>
      <c r="AB692" s="214"/>
      <c r="AC692" s="214"/>
      <c r="AD692" s="214"/>
      <c r="AE692" s="214"/>
      <c r="AF692" s="214"/>
      <c r="AG692" s="214"/>
      <c r="AH692" s="214"/>
      <c r="AI692" s="214"/>
      <c r="AJ692" s="214"/>
      <c r="AK692" s="214"/>
      <c r="AL692" s="214"/>
      <c r="AM692" s="214"/>
      <c r="AN692" s="214"/>
      <c r="AO692" s="214"/>
      <c r="AP692" s="214"/>
      <c r="AQ692" s="214"/>
      <c r="AR692" s="214"/>
      <c r="AS692" s="214"/>
      <c r="AT692" s="214"/>
      <c r="AU692" s="214"/>
      <c r="AV692" s="214"/>
      <c r="AW692" s="214"/>
      <c r="AX692" s="214"/>
      <c r="AY692" s="214"/>
      <c r="AZ692" s="214"/>
      <c r="BA692" s="214"/>
      <c r="BB692" s="214"/>
      <c r="BC692" s="214"/>
      <c r="BD692" s="214"/>
      <c r="BE692" s="214"/>
      <c r="BF692" s="214"/>
      <c r="BG692" s="214"/>
      <c r="BH692" s="214"/>
      <c r="BI692" s="214"/>
      <c r="BJ692" s="214"/>
      <c r="BK692" s="214"/>
      <c r="BL692" s="214"/>
      <c r="BM692" s="214"/>
      <c r="BN692" s="214"/>
      <c r="BO692" s="214"/>
      <c r="BP692" s="214"/>
      <c r="BQ692" s="214"/>
      <c r="BR692" s="214"/>
      <c r="BS692" s="214"/>
      <c r="BT692" s="214"/>
      <c r="BU692" s="214"/>
      <c r="BV692" s="214"/>
      <c r="BW692" s="214"/>
      <c r="BX692" s="214"/>
      <c r="BY692" s="214"/>
      <c r="BZ692" s="214"/>
      <c r="CA692" s="214"/>
      <c r="CB692" s="214"/>
      <c r="CC692" s="214"/>
      <c r="CD692" s="214"/>
      <c r="CE692" s="214"/>
      <c r="CF692" s="214"/>
      <c r="CG692" s="214"/>
      <c r="CH692" s="214"/>
      <c r="CI692" s="214"/>
      <c r="CJ692" s="214"/>
      <c r="CK692" s="214"/>
      <c r="CL692" s="214"/>
      <c r="CM692" s="214"/>
      <c r="CN692" s="214"/>
      <c r="CO692" s="214"/>
      <c r="CP692" s="214"/>
      <c r="CQ692" s="214"/>
      <c r="CR692" s="214"/>
      <c r="CS692" s="214"/>
      <c r="CT692" s="214"/>
      <c r="CU692" s="214"/>
      <c r="CV692" s="214"/>
      <c r="CW692" s="214"/>
      <c r="CX692" s="214"/>
      <c r="CY692" s="214"/>
      <c r="CZ692" s="214"/>
      <c r="DA692" s="214"/>
      <c r="DB692" s="214"/>
      <c r="DC692" s="214"/>
      <c r="DD692" s="214"/>
      <c r="DE692" s="214"/>
      <c r="DF692" s="214"/>
      <c r="DG692" s="214"/>
      <c r="DH692" s="214"/>
      <c r="DI692" s="214"/>
      <c r="DJ692" s="214"/>
      <c r="DK692" s="214"/>
      <c r="DL692" s="214"/>
      <c r="DM692" s="214"/>
      <c r="DN692" s="214"/>
      <c r="DO692" s="214"/>
      <c r="DP692" s="214"/>
      <c r="DQ692" s="214"/>
      <c r="DR692" s="214"/>
      <c r="DS692" s="214"/>
      <c r="DT692" s="214"/>
      <c r="DU692" s="214"/>
      <c r="DV692" s="214"/>
      <c r="DW692" s="214"/>
      <c r="DX692" s="214"/>
      <c r="DY692" s="214"/>
      <c r="DZ692" s="214"/>
      <c r="EA692" s="214"/>
      <c r="EB692" s="214"/>
      <c r="EC692" s="214"/>
      <c r="ED692" s="214"/>
      <c r="EE692" s="214"/>
      <c r="EF692" s="214"/>
      <c r="EG692" s="214"/>
      <c r="EH692" s="214"/>
      <c r="EI692" s="214"/>
      <c r="EJ692" s="214"/>
      <c r="EK692" s="214"/>
      <c r="EL692" s="214"/>
      <c r="EM692" s="214"/>
      <c r="EN692" s="214"/>
      <c r="EO692" s="214"/>
      <c r="EP692" s="214"/>
      <c r="EQ692" s="214"/>
      <c r="ER692" s="214"/>
      <c r="ES692" s="214"/>
      <c r="ET692" s="214"/>
      <c r="EU692" s="214"/>
      <c r="EV692" s="214"/>
      <c r="EW692" s="214"/>
      <c r="EX692" s="214"/>
      <c r="EY692" s="214"/>
      <c r="EZ692" s="214"/>
      <c r="FA692" s="214"/>
      <c r="FB692" s="214"/>
      <c r="FC692" s="214"/>
      <c r="FD692" s="214"/>
      <c r="FE692" s="214"/>
      <c r="FF692" s="214"/>
      <c r="FG692" s="214"/>
      <c r="FH692" s="214"/>
      <c r="FI692" s="214"/>
      <c r="FJ692" s="214"/>
      <c r="FK692" s="214"/>
      <c r="FL692" s="214"/>
      <c r="FM692" s="214"/>
    </row>
    <row r="693" spans="9:169" x14ac:dyDescent="0.25">
      <c r="I693" s="214"/>
      <c r="J693" s="214"/>
      <c r="K693" s="214"/>
      <c r="L693" s="214"/>
      <c r="M693" s="214"/>
      <c r="N693" s="214"/>
      <c r="O693" s="214"/>
      <c r="P693" s="214"/>
      <c r="Q693" s="214"/>
      <c r="R693" s="214"/>
      <c r="S693" s="214"/>
      <c r="T693" s="214"/>
      <c r="U693" s="214"/>
      <c r="V693" s="214"/>
      <c r="W693" s="214"/>
      <c r="X693" s="214"/>
      <c r="Y693" s="214"/>
      <c r="Z693" s="214"/>
      <c r="AA693" s="214"/>
      <c r="AB693" s="214"/>
      <c r="AC693" s="214"/>
      <c r="AD693" s="214"/>
      <c r="AE693" s="214"/>
      <c r="AF693" s="214"/>
      <c r="AG693" s="214"/>
      <c r="AH693" s="214"/>
      <c r="AI693" s="214"/>
      <c r="AJ693" s="214"/>
      <c r="AK693" s="214"/>
      <c r="AL693" s="214"/>
      <c r="AM693" s="214"/>
      <c r="AN693" s="214"/>
      <c r="AO693" s="214"/>
      <c r="AP693" s="214"/>
      <c r="AQ693" s="214"/>
      <c r="AR693" s="214"/>
      <c r="AS693" s="214"/>
      <c r="AT693" s="214"/>
      <c r="AU693" s="214"/>
      <c r="AV693" s="214"/>
      <c r="AW693" s="214"/>
      <c r="AX693" s="214"/>
      <c r="AY693" s="214"/>
      <c r="AZ693" s="214"/>
      <c r="BA693" s="214"/>
      <c r="BB693" s="214"/>
      <c r="BC693" s="214"/>
      <c r="BD693" s="214"/>
      <c r="BE693" s="214"/>
      <c r="BF693" s="214"/>
      <c r="BG693" s="214"/>
      <c r="BH693" s="214"/>
      <c r="BI693" s="214"/>
      <c r="BJ693" s="214"/>
      <c r="BK693" s="214"/>
      <c r="BL693" s="214"/>
      <c r="BM693" s="214"/>
      <c r="BN693" s="214"/>
      <c r="BO693" s="214"/>
      <c r="BP693" s="214"/>
      <c r="BQ693" s="214"/>
      <c r="BR693" s="214"/>
      <c r="BS693" s="214"/>
      <c r="BT693" s="214"/>
      <c r="BU693" s="214"/>
      <c r="BV693" s="214"/>
      <c r="BW693" s="214"/>
      <c r="BX693" s="214"/>
      <c r="BY693" s="214"/>
      <c r="BZ693" s="214"/>
      <c r="CA693" s="214"/>
      <c r="CB693" s="214"/>
      <c r="CC693" s="214"/>
      <c r="CD693" s="214"/>
      <c r="CE693" s="214"/>
      <c r="CF693" s="214"/>
      <c r="CG693" s="214"/>
      <c r="CH693" s="214"/>
      <c r="CI693" s="214"/>
      <c r="CJ693" s="214"/>
      <c r="CK693" s="214"/>
      <c r="CL693" s="214"/>
      <c r="CM693" s="214"/>
      <c r="CN693" s="214"/>
      <c r="CO693" s="214"/>
      <c r="CP693" s="214"/>
      <c r="CQ693" s="214"/>
      <c r="CR693" s="214"/>
      <c r="CS693" s="214"/>
      <c r="CT693" s="214"/>
      <c r="CU693" s="214"/>
      <c r="CV693" s="214"/>
      <c r="CW693" s="214"/>
      <c r="CX693" s="214"/>
      <c r="CY693" s="214"/>
      <c r="CZ693" s="214"/>
      <c r="DA693" s="214"/>
      <c r="DB693" s="214"/>
      <c r="DC693" s="214"/>
      <c r="DD693" s="214"/>
      <c r="DE693" s="214"/>
      <c r="DF693" s="214"/>
      <c r="DG693" s="214"/>
      <c r="DH693" s="214"/>
      <c r="DI693" s="214"/>
      <c r="DJ693" s="214"/>
      <c r="DK693" s="214"/>
      <c r="DL693" s="214"/>
      <c r="DM693" s="214"/>
      <c r="DN693" s="214"/>
      <c r="DO693" s="214"/>
      <c r="DP693" s="214"/>
      <c r="DQ693" s="214"/>
      <c r="DR693" s="214"/>
      <c r="DS693" s="214"/>
      <c r="DT693" s="214"/>
      <c r="DU693" s="214"/>
      <c r="DV693" s="214"/>
      <c r="DW693" s="214"/>
      <c r="DX693" s="214"/>
      <c r="DY693" s="214"/>
      <c r="DZ693" s="214"/>
      <c r="EA693" s="214"/>
      <c r="EB693" s="214"/>
      <c r="EC693" s="214"/>
      <c r="ED693" s="214"/>
      <c r="EE693" s="214"/>
      <c r="EF693" s="214"/>
      <c r="EG693" s="214"/>
      <c r="EH693" s="214"/>
      <c r="EI693" s="214"/>
      <c r="EJ693" s="214"/>
      <c r="EK693" s="214"/>
      <c r="EL693" s="214"/>
      <c r="EM693" s="214"/>
      <c r="EN693" s="214"/>
      <c r="EO693" s="214"/>
      <c r="EP693" s="214"/>
      <c r="EQ693" s="214"/>
      <c r="ER693" s="214"/>
      <c r="ES693" s="214"/>
      <c r="ET693" s="214"/>
      <c r="EU693" s="214"/>
      <c r="EV693" s="214"/>
      <c r="EW693" s="214"/>
      <c r="EX693" s="214"/>
      <c r="EY693" s="214"/>
      <c r="EZ693" s="214"/>
      <c r="FA693" s="214"/>
      <c r="FB693" s="214"/>
      <c r="FC693" s="214"/>
      <c r="FD693" s="214"/>
      <c r="FE693" s="214"/>
      <c r="FF693" s="214"/>
      <c r="FG693" s="214"/>
      <c r="FH693" s="214"/>
      <c r="FI693" s="214"/>
      <c r="FJ693" s="214"/>
      <c r="FK693" s="214"/>
      <c r="FL693" s="214"/>
      <c r="FM693" s="214"/>
    </row>
    <row r="694" spans="9:169" x14ac:dyDescent="0.25">
      <c r="I694" s="214"/>
      <c r="J694" s="214"/>
      <c r="K694" s="214"/>
      <c r="L694" s="214"/>
      <c r="M694" s="214"/>
      <c r="N694" s="214"/>
      <c r="O694" s="214"/>
      <c r="P694" s="214"/>
      <c r="Q694" s="214"/>
      <c r="R694" s="214"/>
      <c r="S694" s="214"/>
      <c r="T694" s="214"/>
      <c r="U694" s="214"/>
      <c r="V694" s="214"/>
      <c r="W694" s="214"/>
      <c r="X694" s="214"/>
      <c r="Y694" s="214"/>
      <c r="Z694" s="214"/>
      <c r="AA694" s="214"/>
      <c r="AB694" s="214"/>
      <c r="AC694" s="214"/>
      <c r="AD694" s="214"/>
      <c r="AE694" s="214"/>
      <c r="AF694" s="214"/>
      <c r="AG694" s="214"/>
      <c r="AH694" s="214"/>
      <c r="AI694" s="214"/>
      <c r="AJ694" s="214"/>
      <c r="AK694" s="214"/>
      <c r="AL694" s="214"/>
      <c r="AM694" s="214"/>
      <c r="AN694" s="214"/>
      <c r="AO694" s="214"/>
      <c r="AP694" s="214"/>
      <c r="AQ694" s="214"/>
      <c r="AR694" s="214"/>
      <c r="AS694" s="214"/>
      <c r="AT694" s="214"/>
      <c r="AU694" s="214"/>
      <c r="AV694" s="214"/>
      <c r="AW694" s="214"/>
      <c r="AX694" s="214"/>
      <c r="AY694" s="214"/>
      <c r="AZ694" s="214"/>
      <c r="BA694" s="214"/>
      <c r="BB694" s="214"/>
      <c r="BC694" s="214"/>
      <c r="BD694" s="214"/>
      <c r="BE694" s="214"/>
      <c r="BF694" s="214"/>
      <c r="BG694" s="214"/>
      <c r="BH694" s="214"/>
      <c r="BI694" s="214"/>
      <c r="BJ694" s="214"/>
      <c r="BK694" s="214"/>
      <c r="BL694" s="214"/>
      <c r="BM694" s="214"/>
      <c r="BN694" s="214"/>
      <c r="BO694" s="214"/>
      <c r="BP694" s="214"/>
      <c r="BQ694" s="214"/>
      <c r="BR694" s="214"/>
      <c r="BS694" s="214"/>
      <c r="BT694" s="214"/>
      <c r="BU694" s="214"/>
      <c r="BV694" s="214"/>
      <c r="BW694" s="214"/>
      <c r="BX694" s="214"/>
      <c r="BY694" s="214"/>
      <c r="BZ694" s="214"/>
      <c r="CA694" s="214"/>
      <c r="CB694" s="214"/>
      <c r="CC694" s="214"/>
      <c r="CD694" s="214"/>
      <c r="CE694" s="214"/>
      <c r="CF694" s="214"/>
      <c r="CG694" s="214"/>
      <c r="CH694" s="214"/>
      <c r="CI694" s="214"/>
      <c r="CJ694" s="214"/>
      <c r="CK694" s="214"/>
      <c r="CL694" s="214"/>
      <c r="CM694" s="214"/>
      <c r="CN694" s="214"/>
      <c r="CO694" s="214"/>
      <c r="CP694" s="214"/>
      <c r="CQ694" s="214"/>
      <c r="CR694" s="214"/>
      <c r="CS694" s="214"/>
      <c r="CT694" s="214"/>
      <c r="CU694" s="214"/>
      <c r="CV694" s="214"/>
      <c r="CW694" s="214"/>
      <c r="CX694" s="214"/>
      <c r="CY694" s="214"/>
      <c r="CZ694" s="214"/>
      <c r="DA694" s="214"/>
      <c r="DB694" s="214"/>
      <c r="DC694" s="214"/>
      <c r="DD694" s="214"/>
      <c r="DE694" s="214"/>
      <c r="DF694" s="214"/>
      <c r="DG694" s="214"/>
      <c r="DH694" s="214"/>
      <c r="DI694" s="214"/>
      <c r="DJ694" s="214"/>
      <c r="DK694" s="214"/>
      <c r="DL694" s="214"/>
      <c r="DM694" s="214"/>
      <c r="DN694" s="214"/>
      <c r="DO694" s="214"/>
      <c r="DP694" s="214"/>
      <c r="DQ694" s="214"/>
      <c r="DR694" s="214"/>
      <c r="DS694" s="214"/>
      <c r="DT694" s="214"/>
      <c r="DU694" s="214"/>
      <c r="DV694" s="214"/>
      <c r="DW694" s="214"/>
      <c r="DX694" s="214"/>
      <c r="DY694" s="214"/>
      <c r="DZ694" s="214"/>
      <c r="EA694" s="214"/>
      <c r="EB694" s="214"/>
      <c r="EC694" s="214"/>
      <c r="ED694" s="214"/>
      <c r="EE694" s="214"/>
      <c r="EF694" s="214"/>
      <c r="EG694" s="214"/>
      <c r="EH694" s="214"/>
      <c r="EI694" s="214"/>
      <c r="EJ694" s="214"/>
      <c r="EK694" s="214"/>
      <c r="EL694" s="214"/>
      <c r="EM694" s="214"/>
      <c r="EN694" s="214"/>
      <c r="EO694" s="214"/>
      <c r="EP694" s="214"/>
      <c r="EQ694" s="214"/>
      <c r="ER694" s="214"/>
      <c r="ES694" s="214"/>
      <c r="ET694" s="214"/>
      <c r="EU694" s="214"/>
      <c r="EV694" s="214"/>
      <c r="EW694" s="214"/>
      <c r="EX694" s="214"/>
      <c r="EY694" s="214"/>
      <c r="EZ694" s="214"/>
      <c r="FA694" s="214"/>
      <c r="FB694" s="214"/>
      <c r="FC694" s="214"/>
      <c r="FD694" s="214"/>
      <c r="FE694" s="214"/>
      <c r="FF694" s="214"/>
      <c r="FG694" s="214"/>
      <c r="FH694" s="214"/>
      <c r="FI694" s="214"/>
      <c r="FJ694" s="214"/>
      <c r="FK694" s="214"/>
      <c r="FL694" s="214"/>
      <c r="FM694" s="214"/>
    </row>
    <row r="695" spans="9:169" x14ac:dyDescent="0.25">
      <c r="I695" s="214"/>
      <c r="J695" s="214"/>
      <c r="K695" s="214"/>
      <c r="L695" s="214"/>
      <c r="M695" s="214"/>
      <c r="N695" s="214"/>
      <c r="O695" s="214"/>
      <c r="P695" s="214"/>
      <c r="Q695" s="214"/>
      <c r="R695" s="214"/>
      <c r="S695" s="214"/>
      <c r="T695" s="214"/>
      <c r="U695" s="214"/>
      <c r="V695" s="214"/>
      <c r="W695" s="214"/>
      <c r="X695" s="214"/>
      <c r="Y695" s="214"/>
      <c r="Z695" s="214"/>
      <c r="AA695" s="214"/>
      <c r="AB695" s="214"/>
      <c r="AC695" s="214"/>
      <c r="AD695" s="214"/>
      <c r="AE695" s="214"/>
      <c r="AF695" s="214"/>
      <c r="AG695" s="214"/>
      <c r="AH695" s="214"/>
      <c r="AI695" s="214"/>
      <c r="AJ695" s="214"/>
      <c r="AK695" s="214"/>
      <c r="AL695" s="214"/>
      <c r="AM695" s="214"/>
      <c r="AN695" s="214"/>
      <c r="AO695" s="214"/>
      <c r="AP695" s="214"/>
      <c r="AQ695" s="214"/>
      <c r="AR695" s="214"/>
      <c r="AS695" s="214"/>
      <c r="AT695" s="214"/>
      <c r="AU695" s="214"/>
      <c r="AV695" s="214"/>
      <c r="AW695" s="214"/>
      <c r="AX695" s="214"/>
      <c r="AY695" s="214"/>
      <c r="AZ695" s="214"/>
      <c r="BA695" s="214"/>
      <c r="BB695" s="214"/>
      <c r="BC695" s="214"/>
      <c r="BD695" s="214"/>
      <c r="BE695" s="214"/>
      <c r="BF695" s="214"/>
      <c r="BG695" s="214"/>
      <c r="BH695" s="214"/>
      <c r="BI695" s="214"/>
      <c r="BJ695" s="214"/>
      <c r="BK695" s="214"/>
      <c r="BL695" s="214"/>
      <c r="BM695" s="214"/>
      <c r="BN695" s="214"/>
      <c r="BO695" s="214"/>
      <c r="BP695" s="214"/>
      <c r="BQ695" s="214"/>
      <c r="BR695" s="214"/>
      <c r="BS695" s="214"/>
      <c r="BT695" s="214"/>
      <c r="BU695" s="214"/>
      <c r="BV695" s="214"/>
      <c r="BW695" s="214"/>
      <c r="BX695" s="214"/>
      <c r="BY695" s="214"/>
      <c r="BZ695" s="214"/>
      <c r="CA695" s="214"/>
      <c r="CB695" s="214"/>
      <c r="CC695" s="214"/>
      <c r="CD695" s="214"/>
      <c r="CE695" s="214"/>
      <c r="CF695" s="214"/>
      <c r="CG695" s="214"/>
      <c r="CH695" s="214"/>
      <c r="CI695" s="214"/>
      <c r="CJ695" s="214"/>
      <c r="CK695" s="214"/>
      <c r="CL695" s="214"/>
      <c r="CM695" s="214"/>
      <c r="CN695" s="214"/>
      <c r="CO695" s="214"/>
      <c r="CP695" s="214"/>
      <c r="CQ695" s="214"/>
      <c r="CR695" s="214"/>
      <c r="CS695" s="214"/>
      <c r="CT695" s="214"/>
      <c r="CU695" s="214"/>
      <c r="CV695" s="214"/>
      <c r="CW695" s="214"/>
      <c r="CX695" s="214"/>
      <c r="CY695" s="214"/>
      <c r="CZ695" s="214"/>
      <c r="DA695" s="214"/>
      <c r="DB695" s="214"/>
      <c r="DC695" s="214"/>
      <c r="DD695" s="214"/>
      <c r="DE695" s="214"/>
      <c r="DF695" s="214"/>
      <c r="DG695" s="214"/>
      <c r="DH695" s="214"/>
      <c r="DI695" s="214"/>
      <c r="DJ695" s="214"/>
      <c r="DK695" s="214"/>
      <c r="DL695" s="214"/>
      <c r="DM695" s="214"/>
      <c r="DN695" s="214"/>
      <c r="DO695" s="214"/>
      <c r="DP695" s="214"/>
      <c r="DQ695" s="214"/>
      <c r="DR695" s="214"/>
      <c r="DS695" s="214"/>
      <c r="DT695" s="214"/>
      <c r="DU695" s="214"/>
      <c r="DV695" s="214"/>
      <c r="DW695" s="214"/>
      <c r="DX695" s="214"/>
      <c r="DY695" s="214"/>
      <c r="DZ695" s="214"/>
      <c r="EA695" s="214"/>
      <c r="EB695" s="214"/>
      <c r="EC695" s="214"/>
      <c r="ED695" s="214"/>
      <c r="EE695" s="214"/>
      <c r="EF695" s="214"/>
      <c r="EG695" s="214"/>
      <c r="EH695" s="214"/>
      <c r="EI695" s="214"/>
      <c r="EJ695" s="214"/>
      <c r="EK695" s="214"/>
      <c r="EL695" s="214"/>
      <c r="EM695" s="214"/>
      <c r="EN695" s="214"/>
      <c r="EO695" s="214"/>
      <c r="EP695" s="214"/>
      <c r="EQ695" s="214"/>
      <c r="ER695" s="214"/>
      <c r="ES695" s="214"/>
      <c r="ET695" s="214"/>
      <c r="EU695" s="214"/>
      <c r="EV695" s="214"/>
      <c r="EW695" s="214"/>
      <c r="EX695" s="214"/>
      <c r="EY695" s="214"/>
      <c r="EZ695" s="214"/>
      <c r="FA695" s="214"/>
      <c r="FB695" s="214"/>
      <c r="FC695" s="214"/>
      <c r="FD695" s="214"/>
      <c r="FE695" s="214"/>
      <c r="FF695" s="214"/>
      <c r="FG695" s="214"/>
      <c r="FH695" s="214"/>
      <c r="FI695" s="214"/>
      <c r="FJ695" s="214"/>
      <c r="FK695" s="214"/>
      <c r="FL695" s="214"/>
      <c r="FM695" s="214"/>
    </row>
    <row r="696" spans="9:169" x14ac:dyDescent="0.25">
      <c r="I696" s="214"/>
      <c r="J696" s="214"/>
      <c r="K696" s="214"/>
      <c r="L696" s="214"/>
      <c r="M696" s="214"/>
      <c r="N696" s="214"/>
      <c r="O696" s="214"/>
      <c r="P696" s="214"/>
      <c r="Q696" s="214"/>
      <c r="R696" s="214"/>
      <c r="S696" s="214"/>
      <c r="T696" s="214"/>
      <c r="U696" s="214"/>
      <c r="V696" s="214"/>
      <c r="W696" s="214"/>
      <c r="X696" s="214"/>
      <c r="Y696" s="214"/>
      <c r="Z696" s="214"/>
      <c r="AA696" s="214"/>
      <c r="AB696" s="214"/>
      <c r="AC696" s="214"/>
      <c r="AD696" s="214"/>
      <c r="AE696" s="214"/>
      <c r="AF696" s="214"/>
      <c r="AG696" s="214"/>
      <c r="AH696" s="214"/>
      <c r="AI696" s="214"/>
      <c r="AJ696" s="214"/>
      <c r="AK696" s="214"/>
      <c r="AL696" s="214"/>
      <c r="AM696" s="214"/>
      <c r="AN696" s="214"/>
      <c r="AO696" s="214"/>
      <c r="AP696" s="214"/>
      <c r="AQ696" s="214"/>
      <c r="AR696" s="214"/>
      <c r="AS696" s="214"/>
      <c r="AT696" s="214"/>
      <c r="AU696" s="214"/>
      <c r="AV696" s="214"/>
      <c r="AW696" s="214"/>
      <c r="AX696" s="214"/>
      <c r="AY696" s="214"/>
      <c r="AZ696" s="214"/>
      <c r="BA696" s="214"/>
      <c r="BB696" s="214"/>
      <c r="BC696" s="214"/>
      <c r="BD696" s="214"/>
      <c r="BE696" s="214"/>
      <c r="BF696" s="214"/>
      <c r="BG696" s="214"/>
      <c r="BH696" s="214"/>
      <c r="BI696" s="214"/>
      <c r="BJ696" s="214"/>
      <c r="BK696" s="214"/>
      <c r="BL696" s="214"/>
      <c r="BM696" s="214"/>
      <c r="BN696" s="214"/>
      <c r="BO696" s="214"/>
      <c r="BP696" s="214"/>
      <c r="BQ696" s="214"/>
      <c r="BR696" s="214"/>
      <c r="BS696" s="214"/>
      <c r="BT696" s="214"/>
      <c r="BU696" s="214"/>
      <c r="BV696" s="214"/>
      <c r="BW696" s="214"/>
      <c r="BX696" s="214"/>
      <c r="BY696" s="214"/>
      <c r="BZ696" s="214"/>
      <c r="CA696" s="214"/>
      <c r="CB696" s="214"/>
      <c r="CC696" s="214"/>
      <c r="CD696" s="214"/>
      <c r="CE696" s="214"/>
      <c r="CF696" s="214"/>
      <c r="CG696" s="214"/>
      <c r="CH696" s="214"/>
      <c r="CI696" s="214"/>
      <c r="CJ696" s="214"/>
      <c r="CK696" s="214"/>
      <c r="CL696" s="214"/>
      <c r="CM696" s="214"/>
      <c r="CN696" s="214"/>
      <c r="CO696" s="214"/>
      <c r="CP696" s="214"/>
      <c r="CQ696" s="214"/>
      <c r="CR696" s="214"/>
      <c r="CS696" s="214"/>
      <c r="CT696" s="214"/>
      <c r="CU696" s="214"/>
      <c r="CV696" s="214"/>
      <c r="CW696" s="214"/>
      <c r="CX696" s="214"/>
      <c r="CY696" s="214"/>
      <c r="CZ696" s="214"/>
      <c r="DA696" s="214"/>
      <c r="DB696" s="214"/>
      <c r="DC696" s="214"/>
      <c r="DD696" s="214"/>
      <c r="DE696" s="214"/>
      <c r="DF696" s="214"/>
      <c r="DG696" s="214"/>
      <c r="DH696" s="214"/>
      <c r="DI696" s="214"/>
      <c r="DJ696" s="214"/>
      <c r="DK696" s="214"/>
      <c r="DL696" s="214"/>
      <c r="DM696" s="214"/>
      <c r="DN696" s="214"/>
      <c r="DO696" s="214"/>
      <c r="DP696" s="214"/>
      <c r="DQ696" s="214"/>
      <c r="DR696" s="214"/>
      <c r="DS696" s="214"/>
      <c r="DT696" s="214"/>
      <c r="DU696" s="214"/>
      <c r="DV696" s="214"/>
      <c r="DW696" s="214"/>
      <c r="DX696" s="214"/>
      <c r="DY696" s="214"/>
      <c r="DZ696" s="214"/>
      <c r="EA696" s="214"/>
      <c r="EB696" s="214"/>
      <c r="EC696" s="214"/>
      <c r="ED696" s="214"/>
      <c r="EE696" s="214"/>
      <c r="EF696" s="214"/>
      <c r="EG696" s="214"/>
      <c r="EH696" s="214"/>
      <c r="EI696" s="214"/>
      <c r="EJ696" s="214"/>
      <c r="EK696" s="214"/>
      <c r="EL696" s="214"/>
      <c r="EM696" s="214"/>
      <c r="EN696" s="214"/>
      <c r="EO696" s="214"/>
      <c r="EP696" s="214"/>
      <c r="EQ696" s="214"/>
      <c r="ER696" s="214"/>
      <c r="ES696" s="214"/>
      <c r="ET696" s="214"/>
      <c r="EU696" s="214"/>
      <c r="EV696" s="214"/>
      <c r="EW696" s="214"/>
      <c r="EX696" s="214"/>
      <c r="EY696" s="214"/>
      <c r="EZ696" s="214"/>
      <c r="FA696" s="214"/>
      <c r="FB696" s="214"/>
      <c r="FC696" s="214"/>
      <c r="FD696" s="214"/>
      <c r="FE696" s="214"/>
      <c r="FF696" s="214"/>
      <c r="FG696" s="214"/>
      <c r="FH696" s="214"/>
      <c r="FI696" s="214"/>
      <c r="FJ696" s="214"/>
      <c r="FK696" s="214"/>
      <c r="FL696" s="214"/>
      <c r="FM696" s="214"/>
    </row>
    <row r="697" spans="9:169" x14ac:dyDescent="0.25">
      <c r="I697" s="214"/>
      <c r="J697" s="214"/>
      <c r="K697" s="214"/>
      <c r="L697" s="214"/>
      <c r="M697" s="214"/>
      <c r="N697" s="214"/>
      <c r="O697" s="214"/>
      <c r="P697" s="214"/>
      <c r="Q697" s="214"/>
      <c r="R697" s="214"/>
      <c r="S697" s="214"/>
      <c r="T697" s="214"/>
      <c r="U697" s="214"/>
      <c r="V697" s="214"/>
      <c r="W697" s="214"/>
      <c r="X697" s="214"/>
      <c r="Y697" s="214"/>
      <c r="Z697" s="214"/>
      <c r="AA697" s="214"/>
      <c r="AB697" s="214"/>
      <c r="AC697" s="214"/>
      <c r="AD697" s="214"/>
      <c r="AE697" s="214"/>
      <c r="AF697" s="214"/>
      <c r="AG697" s="214"/>
      <c r="AH697" s="214"/>
      <c r="AI697" s="214"/>
      <c r="AJ697" s="214"/>
      <c r="AK697" s="214"/>
      <c r="AL697" s="214"/>
      <c r="AM697" s="214"/>
      <c r="AN697" s="214"/>
      <c r="AO697" s="214"/>
      <c r="AP697" s="214"/>
      <c r="AQ697" s="214"/>
      <c r="AR697" s="214"/>
      <c r="AS697" s="214"/>
      <c r="AT697" s="214"/>
      <c r="AU697" s="214"/>
      <c r="AV697" s="214"/>
      <c r="AW697" s="214"/>
      <c r="AX697" s="214"/>
      <c r="AY697" s="214"/>
      <c r="AZ697" s="214"/>
      <c r="BA697" s="214"/>
      <c r="BB697" s="214"/>
      <c r="BC697" s="214"/>
      <c r="BD697" s="214"/>
      <c r="BE697" s="214"/>
      <c r="BF697" s="214"/>
      <c r="BG697" s="214"/>
      <c r="BH697" s="214"/>
      <c r="BI697" s="214"/>
      <c r="BJ697" s="214"/>
      <c r="BK697" s="214"/>
      <c r="BL697" s="214"/>
      <c r="BM697" s="214"/>
      <c r="BN697" s="214"/>
      <c r="BO697" s="214"/>
      <c r="BP697" s="214"/>
      <c r="BQ697" s="214"/>
      <c r="BR697" s="214"/>
      <c r="BS697" s="214"/>
      <c r="BT697" s="214"/>
      <c r="BU697" s="214"/>
      <c r="BV697" s="214"/>
      <c r="BW697" s="214"/>
      <c r="BX697" s="214"/>
      <c r="BY697" s="214"/>
      <c r="BZ697" s="214"/>
      <c r="CA697" s="214"/>
      <c r="CB697" s="214"/>
      <c r="CC697" s="214"/>
      <c r="CD697" s="214"/>
      <c r="CE697" s="214"/>
      <c r="CF697" s="214"/>
      <c r="CG697" s="214"/>
      <c r="CH697" s="214"/>
      <c r="CI697" s="214"/>
      <c r="CJ697" s="214"/>
      <c r="CK697" s="214"/>
      <c r="CL697" s="214"/>
      <c r="CM697" s="214"/>
      <c r="CN697" s="214"/>
      <c r="CO697" s="214"/>
      <c r="CP697" s="214"/>
      <c r="CQ697" s="214"/>
      <c r="CR697" s="214"/>
      <c r="CS697" s="214"/>
      <c r="CT697" s="214"/>
      <c r="CU697" s="214"/>
      <c r="CV697" s="214"/>
      <c r="CW697" s="214"/>
      <c r="CX697" s="214"/>
      <c r="CY697" s="214"/>
      <c r="CZ697" s="214"/>
      <c r="DA697" s="214"/>
      <c r="DB697" s="214"/>
      <c r="DC697" s="214"/>
      <c r="DD697" s="214"/>
      <c r="DE697" s="214"/>
      <c r="DF697" s="214"/>
      <c r="DG697" s="214"/>
      <c r="DH697" s="214"/>
      <c r="DI697" s="214"/>
      <c r="DJ697" s="214"/>
      <c r="DK697" s="214"/>
      <c r="DL697" s="214"/>
      <c r="DM697" s="214"/>
      <c r="DN697" s="214"/>
      <c r="DO697" s="214"/>
      <c r="DP697" s="214"/>
      <c r="DQ697" s="214"/>
      <c r="DR697" s="214"/>
      <c r="DS697" s="214"/>
      <c r="DT697" s="214"/>
      <c r="DU697" s="214"/>
      <c r="DV697" s="214"/>
      <c r="DW697" s="214"/>
      <c r="DX697" s="214"/>
      <c r="DY697" s="214"/>
      <c r="DZ697" s="214"/>
      <c r="EA697" s="214"/>
      <c r="EB697" s="214"/>
      <c r="EC697" s="214"/>
      <c r="ED697" s="214"/>
      <c r="EE697" s="214"/>
      <c r="EF697" s="214"/>
      <c r="EG697" s="214"/>
      <c r="EH697" s="214"/>
      <c r="EI697" s="214"/>
      <c r="EJ697" s="214"/>
      <c r="EK697" s="214"/>
      <c r="EL697" s="214"/>
      <c r="EM697" s="214"/>
      <c r="EN697" s="214"/>
      <c r="EO697" s="214"/>
      <c r="EP697" s="214"/>
      <c r="EQ697" s="214"/>
      <c r="ER697" s="214"/>
      <c r="ES697" s="214"/>
      <c r="ET697" s="214"/>
      <c r="EU697" s="214"/>
      <c r="EV697" s="214"/>
      <c r="EW697" s="214"/>
      <c r="EX697" s="214"/>
      <c r="EY697" s="214"/>
      <c r="EZ697" s="214"/>
      <c r="FA697" s="214"/>
      <c r="FB697" s="214"/>
      <c r="FC697" s="214"/>
      <c r="FD697" s="214"/>
      <c r="FE697" s="214"/>
      <c r="FF697" s="214"/>
      <c r="FG697" s="214"/>
      <c r="FH697" s="214"/>
      <c r="FI697" s="214"/>
      <c r="FJ697" s="214"/>
      <c r="FK697" s="214"/>
      <c r="FL697" s="214"/>
      <c r="FM697" s="214"/>
    </row>
    <row r="698" spans="9:169" x14ac:dyDescent="0.25">
      <c r="I698" s="214"/>
      <c r="J698" s="214"/>
      <c r="K698" s="214"/>
      <c r="L698" s="214"/>
      <c r="M698" s="214"/>
      <c r="N698" s="214"/>
      <c r="O698" s="214"/>
      <c r="P698" s="214"/>
      <c r="Q698" s="214"/>
      <c r="R698" s="214"/>
      <c r="S698" s="214"/>
      <c r="T698" s="214"/>
      <c r="U698" s="214"/>
      <c r="V698" s="214"/>
      <c r="W698" s="214"/>
      <c r="X698" s="214"/>
      <c r="Y698" s="214"/>
      <c r="Z698" s="214"/>
      <c r="AA698" s="214"/>
      <c r="AB698" s="214"/>
      <c r="AC698" s="214"/>
      <c r="AD698" s="214"/>
      <c r="AE698" s="214"/>
      <c r="AF698" s="214"/>
      <c r="AG698" s="214"/>
      <c r="AH698" s="214"/>
      <c r="AI698" s="214"/>
      <c r="AJ698" s="214"/>
      <c r="AK698" s="214"/>
      <c r="AL698" s="214"/>
      <c r="AM698" s="214"/>
      <c r="AN698" s="214"/>
      <c r="AO698" s="214"/>
      <c r="AP698" s="214"/>
      <c r="AQ698" s="214"/>
      <c r="AR698" s="214"/>
      <c r="AS698" s="214"/>
      <c r="AT698" s="214"/>
      <c r="AU698" s="214"/>
      <c r="AV698" s="214"/>
      <c r="AW698" s="214"/>
      <c r="AX698" s="214"/>
      <c r="AY698" s="214"/>
      <c r="AZ698" s="214"/>
      <c r="BA698" s="214"/>
      <c r="BB698" s="214"/>
      <c r="BC698" s="214"/>
      <c r="BD698" s="214"/>
      <c r="BE698" s="214"/>
      <c r="BF698" s="214"/>
      <c r="BG698" s="214"/>
      <c r="BH698" s="214"/>
      <c r="BI698" s="214"/>
      <c r="BJ698" s="214"/>
      <c r="BK698" s="214"/>
      <c r="BL698" s="214"/>
      <c r="BM698" s="214"/>
      <c r="BN698" s="214"/>
      <c r="BO698" s="214"/>
      <c r="BP698" s="214"/>
      <c r="BQ698" s="214"/>
      <c r="BR698" s="214"/>
      <c r="BS698" s="214"/>
      <c r="BT698" s="214"/>
      <c r="BU698" s="214"/>
      <c r="BV698" s="214"/>
      <c r="BW698" s="214"/>
      <c r="BX698" s="214"/>
      <c r="BY698" s="214"/>
      <c r="BZ698" s="214"/>
      <c r="CA698" s="214"/>
      <c r="CB698" s="214"/>
      <c r="CC698" s="214"/>
      <c r="CD698" s="214"/>
      <c r="CE698" s="214"/>
      <c r="CF698" s="214"/>
      <c r="CG698" s="214"/>
      <c r="CH698" s="214"/>
      <c r="CI698" s="214"/>
      <c r="CJ698" s="214"/>
      <c r="CK698" s="214"/>
      <c r="CL698" s="214"/>
      <c r="CM698" s="214"/>
      <c r="CN698" s="214"/>
      <c r="CO698" s="214"/>
      <c r="CP698" s="214"/>
      <c r="CQ698" s="214"/>
      <c r="CR698" s="214"/>
      <c r="CS698" s="214"/>
      <c r="CT698" s="214"/>
      <c r="CU698" s="214"/>
      <c r="CV698" s="214"/>
      <c r="CW698" s="214"/>
      <c r="CX698" s="214"/>
      <c r="CY698" s="214"/>
      <c r="CZ698" s="214"/>
      <c r="DA698" s="214"/>
      <c r="DB698" s="214"/>
      <c r="DC698" s="214"/>
      <c r="DD698" s="214"/>
      <c r="DE698" s="214"/>
      <c r="DF698" s="214"/>
      <c r="DG698" s="214"/>
      <c r="DH698" s="214"/>
      <c r="DI698" s="214"/>
      <c r="DJ698" s="214"/>
      <c r="DK698" s="214"/>
      <c r="DL698" s="214"/>
      <c r="DM698" s="214"/>
      <c r="DN698" s="214"/>
      <c r="DO698" s="214"/>
      <c r="DP698" s="214"/>
      <c r="DQ698" s="214"/>
      <c r="DR698" s="214"/>
      <c r="DS698" s="214"/>
      <c r="DT698" s="214"/>
      <c r="DU698" s="214"/>
      <c r="DV698" s="214"/>
      <c r="DW698" s="214"/>
      <c r="DX698" s="214"/>
      <c r="DY698" s="214"/>
      <c r="DZ698" s="214"/>
      <c r="EA698" s="214"/>
      <c r="EB698" s="214"/>
      <c r="EC698" s="214"/>
      <c r="ED698" s="214"/>
      <c r="EE698" s="214"/>
      <c r="EF698" s="214"/>
      <c r="EG698" s="214"/>
      <c r="EH698" s="214"/>
      <c r="EI698" s="214"/>
      <c r="EJ698" s="214"/>
      <c r="EK698" s="214"/>
      <c r="EL698" s="214"/>
      <c r="EM698" s="214"/>
      <c r="EN698" s="214"/>
      <c r="EO698" s="214"/>
      <c r="EP698" s="214"/>
      <c r="EQ698" s="214"/>
      <c r="ER698" s="214"/>
      <c r="ES698" s="214"/>
      <c r="ET698" s="214"/>
      <c r="EU698" s="214"/>
      <c r="EV698" s="214"/>
      <c r="EW698" s="214"/>
      <c r="EX698" s="214"/>
      <c r="EY698" s="214"/>
      <c r="EZ698" s="214"/>
      <c r="FA698" s="214"/>
      <c r="FB698" s="214"/>
      <c r="FC698" s="214"/>
      <c r="FD698" s="214"/>
      <c r="FE698" s="214"/>
      <c r="FF698" s="214"/>
      <c r="FG698" s="214"/>
      <c r="FH698" s="214"/>
      <c r="FI698" s="214"/>
      <c r="FJ698" s="214"/>
      <c r="FK698" s="214"/>
      <c r="FL698" s="214"/>
      <c r="FM698" s="214"/>
    </row>
    <row r="699" spans="9:169" x14ac:dyDescent="0.25">
      <c r="I699" s="214"/>
      <c r="J699" s="214"/>
      <c r="K699" s="214"/>
      <c r="L699" s="214"/>
      <c r="M699" s="214"/>
      <c r="N699" s="214"/>
      <c r="O699" s="214"/>
      <c r="P699" s="214"/>
      <c r="Q699" s="214"/>
      <c r="R699" s="214"/>
      <c r="S699" s="214"/>
      <c r="T699" s="214"/>
      <c r="U699" s="214"/>
      <c r="V699" s="214"/>
      <c r="W699" s="214"/>
      <c r="X699" s="214"/>
      <c r="Y699" s="214"/>
      <c r="Z699" s="214"/>
      <c r="AA699" s="214"/>
      <c r="AB699" s="214"/>
      <c r="AC699" s="214"/>
      <c r="AD699" s="214"/>
      <c r="AE699" s="214"/>
      <c r="AF699" s="214"/>
      <c r="AG699" s="214"/>
      <c r="AH699" s="214"/>
      <c r="AI699" s="214"/>
      <c r="AJ699" s="214"/>
      <c r="AK699" s="214"/>
      <c r="AL699" s="214"/>
      <c r="AM699" s="214"/>
      <c r="AN699" s="214"/>
      <c r="AO699" s="214"/>
      <c r="AP699" s="214"/>
      <c r="AQ699" s="214"/>
      <c r="AR699" s="214"/>
      <c r="AS699" s="214"/>
      <c r="AT699" s="214"/>
      <c r="AU699" s="214"/>
      <c r="AV699" s="214"/>
      <c r="AW699" s="214"/>
      <c r="AX699" s="214"/>
      <c r="AY699" s="214"/>
      <c r="AZ699" s="214"/>
      <c r="BA699" s="214"/>
      <c r="BB699" s="214"/>
      <c r="BC699" s="214"/>
      <c r="BD699" s="214"/>
      <c r="BE699" s="214"/>
      <c r="BF699" s="214"/>
      <c r="BG699" s="214"/>
      <c r="BH699" s="214"/>
      <c r="BI699" s="214"/>
      <c r="BJ699" s="214"/>
      <c r="BK699" s="214"/>
      <c r="BL699" s="214"/>
      <c r="BM699" s="214"/>
      <c r="BN699" s="214"/>
      <c r="BO699" s="214"/>
      <c r="BP699" s="214"/>
      <c r="BQ699" s="214"/>
      <c r="BR699" s="214"/>
      <c r="BS699" s="214"/>
      <c r="BT699" s="214"/>
      <c r="BU699" s="214"/>
      <c r="BV699" s="214"/>
      <c r="BW699" s="214"/>
      <c r="BX699" s="214"/>
      <c r="BY699" s="214"/>
      <c r="BZ699" s="214"/>
      <c r="CA699" s="214"/>
      <c r="CB699" s="214"/>
      <c r="CC699" s="214"/>
      <c r="CD699" s="214"/>
      <c r="CE699" s="214"/>
      <c r="CF699" s="214"/>
      <c r="CG699" s="214"/>
      <c r="CH699" s="214"/>
      <c r="CI699" s="214"/>
      <c r="CJ699" s="214"/>
      <c r="CK699" s="214"/>
      <c r="CL699" s="214"/>
      <c r="CM699" s="214"/>
      <c r="CN699" s="214"/>
      <c r="CO699" s="214"/>
      <c r="CP699" s="214"/>
      <c r="CQ699" s="214"/>
      <c r="CR699" s="214"/>
      <c r="CS699" s="214"/>
      <c r="CT699" s="214"/>
      <c r="CU699" s="214"/>
      <c r="CV699" s="214"/>
      <c r="CW699" s="214"/>
      <c r="CX699" s="214"/>
      <c r="CY699" s="214"/>
      <c r="CZ699" s="214"/>
      <c r="DA699" s="214"/>
      <c r="DB699" s="214"/>
      <c r="DC699" s="214"/>
      <c r="DD699" s="214"/>
      <c r="DE699" s="214"/>
      <c r="DF699" s="214"/>
      <c r="DG699" s="214"/>
      <c r="DH699" s="214"/>
      <c r="DI699" s="214"/>
      <c r="DJ699" s="214"/>
      <c r="DK699" s="214"/>
      <c r="DL699" s="214"/>
      <c r="DM699" s="214"/>
      <c r="DN699" s="214"/>
      <c r="DO699" s="214"/>
      <c r="DP699" s="214"/>
      <c r="DQ699" s="214"/>
      <c r="DR699" s="214"/>
      <c r="DS699" s="214"/>
      <c r="DT699" s="214"/>
      <c r="DU699" s="214"/>
      <c r="DV699" s="214"/>
      <c r="DW699" s="214"/>
      <c r="DX699" s="214"/>
      <c r="DY699" s="214"/>
      <c r="DZ699" s="214"/>
      <c r="EA699" s="214"/>
      <c r="EB699" s="214"/>
      <c r="EC699" s="214"/>
      <c r="ED699" s="214"/>
      <c r="EE699" s="214"/>
      <c r="EF699" s="214"/>
      <c r="EG699" s="214"/>
      <c r="EH699" s="214"/>
      <c r="EI699" s="214"/>
      <c r="EJ699" s="214"/>
      <c r="EK699" s="214"/>
      <c r="EL699" s="214"/>
      <c r="EM699" s="214"/>
      <c r="EN699" s="214"/>
      <c r="EO699" s="214"/>
      <c r="EP699" s="214"/>
      <c r="EQ699" s="214"/>
      <c r="ER699" s="214"/>
      <c r="ES699" s="214"/>
      <c r="ET699" s="214"/>
      <c r="EU699" s="214"/>
      <c r="EV699" s="214"/>
      <c r="EW699" s="214"/>
      <c r="EX699" s="214"/>
      <c r="EY699" s="214"/>
      <c r="EZ699" s="214"/>
      <c r="FA699" s="214"/>
      <c r="FB699" s="214"/>
      <c r="FC699" s="214"/>
      <c r="FD699" s="214"/>
      <c r="FE699" s="214"/>
      <c r="FF699" s="214"/>
      <c r="FG699" s="214"/>
      <c r="FH699" s="214"/>
      <c r="FI699" s="214"/>
      <c r="FJ699" s="214"/>
      <c r="FK699" s="214"/>
      <c r="FL699" s="214"/>
      <c r="FM699" s="214"/>
    </row>
    <row r="700" spans="9:169" x14ac:dyDescent="0.25">
      <c r="I700" s="214"/>
      <c r="J700" s="214"/>
      <c r="K700" s="214"/>
      <c r="L700" s="214"/>
      <c r="M700" s="214"/>
      <c r="N700" s="214"/>
      <c r="O700" s="214"/>
      <c r="P700" s="214"/>
      <c r="Q700" s="214"/>
      <c r="R700" s="214"/>
      <c r="S700" s="214"/>
      <c r="T700" s="214"/>
      <c r="U700" s="214"/>
      <c r="V700" s="214"/>
      <c r="W700" s="214"/>
      <c r="X700" s="214"/>
      <c r="Y700" s="214"/>
      <c r="Z700" s="214"/>
      <c r="AA700" s="214"/>
      <c r="AB700" s="214"/>
      <c r="AC700" s="214"/>
      <c r="AD700" s="214"/>
      <c r="AE700" s="214"/>
      <c r="AF700" s="214"/>
      <c r="AG700" s="214"/>
      <c r="AH700" s="214"/>
      <c r="AI700" s="214"/>
      <c r="AJ700" s="214"/>
      <c r="AK700" s="214"/>
      <c r="AL700" s="214"/>
      <c r="AM700" s="214"/>
      <c r="AN700" s="214"/>
      <c r="AO700" s="214"/>
      <c r="AP700" s="214"/>
      <c r="AQ700" s="214"/>
      <c r="AR700" s="214"/>
      <c r="AS700" s="214"/>
      <c r="AT700" s="214"/>
      <c r="AU700" s="214"/>
      <c r="AV700" s="214"/>
      <c r="AW700" s="214"/>
      <c r="AX700" s="214"/>
      <c r="AY700" s="214"/>
      <c r="AZ700" s="214"/>
      <c r="BA700" s="214"/>
      <c r="BB700" s="214"/>
      <c r="BC700" s="214"/>
      <c r="BD700" s="214"/>
      <c r="BE700" s="214"/>
      <c r="BF700" s="214"/>
      <c r="BG700" s="214"/>
      <c r="BH700" s="214"/>
      <c r="BI700" s="214"/>
      <c r="BJ700" s="214"/>
      <c r="BK700" s="214"/>
      <c r="BL700" s="214"/>
      <c r="BM700" s="214"/>
      <c r="BN700" s="214"/>
      <c r="BO700" s="214"/>
      <c r="BP700" s="214"/>
      <c r="BQ700" s="214"/>
      <c r="BR700" s="214"/>
      <c r="BS700" s="214"/>
      <c r="BT700" s="214"/>
      <c r="BU700" s="214"/>
      <c r="BV700" s="214"/>
      <c r="BW700" s="214"/>
      <c r="BX700" s="214"/>
      <c r="BY700" s="214"/>
      <c r="BZ700" s="214"/>
      <c r="CA700" s="214"/>
      <c r="CB700" s="214"/>
      <c r="CC700" s="214"/>
      <c r="CD700" s="214"/>
      <c r="CE700" s="214"/>
      <c r="CF700" s="214"/>
      <c r="CG700" s="214"/>
      <c r="CH700" s="214"/>
      <c r="CI700" s="214"/>
      <c r="CJ700" s="214"/>
      <c r="CK700" s="214"/>
      <c r="CL700" s="214"/>
      <c r="CM700" s="214"/>
      <c r="CN700" s="214"/>
      <c r="CO700" s="214"/>
      <c r="CP700" s="214"/>
      <c r="CQ700" s="214"/>
      <c r="CR700" s="214"/>
      <c r="CS700" s="214"/>
      <c r="CT700" s="214"/>
      <c r="CU700" s="214"/>
      <c r="CV700" s="214"/>
      <c r="CW700" s="214"/>
      <c r="CX700" s="214"/>
      <c r="CY700" s="214"/>
      <c r="CZ700" s="214"/>
      <c r="DA700" s="214"/>
      <c r="DB700" s="214"/>
      <c r="DC700" s="214"/>
      <c r="DD700" s="214"/>
      <c r="DE700" s="214"/>
      <c r="DF700" s="214"/>
      <c r="DG700" s="214"/>
      <c r="DH700" s="214"/>
      <c r="DI700" s="214"/>
      <c r="DJ700" s="214"/>
      <c r="DK700" s="214"/>
      <c r="DL700" s="214"/>
      <c r="DM700" s="214"/>
      <c r="DN700" s="214"/>
      <c r="DO700" s="214"/>
      <c r="DP700" s="214"/>
      <c r="DQ700" s="214"/>
      <c r="DR700" s="214"/>
      <c r="DS700" s="214"/>
      <c r="DT700" s="214"/>
      <c r="DU700" s="214"/>
      <c r="DV700" s="214"/>
      <c r="DW700" s="214"/>
      <c r="DX700" s="214"/>
      <c r="DY700" s="214"/>
      <c r="DZ700" s="214"/>
      <c r="EA700" s="214"/>
      <c r="EB700" s="214"/>
      <c r="EC700" s="214"/>
      <c r="ED700" s="214"/>
      <c r="EE700" s="214"/>
      <c r="EF700" s="214"/>
      <c r="EG700" s="214"/>
      <c r="EH700" s="214"/>
      <c r="EI700" s="214"/>
      <c r="EJ700" s="214"/>
      <c r="EK700" s="214"/>
      <c r="EL700" s="214"/>
      <c r="EM700" s="214"/>
      <c r="EN700" s="214"/>
      <c r="EO700" s="214"/>
      <c r="EP700" s="214"/>
      <c r="EQ700" s="214"/>
      <c r="ER700" s="214"/>
      <c r="ES700" s="214"/>
      <c r="ET700" s="214"/>
      <c r="EU700" s="214"/>
      <c r="EV700" s="214"/>
      <c r="EW700" s="214"/>
      <c r="EX700" s="214"/>
      <c r="EY700" s="214"/>
      <c r="EZ700" s="214"/>
      <c r="FA700" s="214"/>
      <c r="FB700" s="214"/>
      <c r="FC700" s="214"/>
      <c r="FD700" s="214"/>
      <c r="FE700" s="214"/>
      <c r="FF700" s="214"/>
      <c r="FG700" s="214"/>
      <c r="FH700" s="214"/>
      <c r="FI700" s="214"/>
      <c r="FJ700" s="214"/>
      <c r="FK700" s="214"/>
      <c r="FL700" s="214"/>
      <c r="FM700" s="214"/>
    </row>
    <row r="701" spans="9:169" x14ac:dyDescent="0.25">
      <c r="I701" s="214"/>
      <c r="J701" s="214"/>
      <c r="K701" s="214"/>
      <c r="L701" s="214"/>
      <c r="M701" s="214"/>
      <c r="N701" s="214"/>
      <c r="O701" s="214"/>
      <c r="P701" s="214"/>
      <c r="Q701" s="214"/>
      <c r="R701" s="214"/>
      <c r="S701" s="214"/>
      <c r="T701" s="214"/>
      <c r="U701" s="214"/>
      <c r="V701" s="214"/>
      <c r="W701" s="214"/>
      <c r="X701" s="214"/>
      <c r="Y701" s="214"/>
      <c r="Z701" s="214"/>
      <c r="AA701" s="214"/>
      <c r="AB701" s="214"/>
      <c r="AC701" s="214"/>
      <c r="AD701" s="214"/>
      <c r="AE701" s="214"/>
      <c r="AF701" s="214"/>
      <c r="AG701" s="214"/>
      <c r="AH701" s="214"/>
      <c r="AI701" s="214"/>
      <c r="AJ701" s="214"/>
      <c r="AK701" s="214"/>
      <c r="AL701" s="214"/>
      <c r="AM701" s="214"/>
      <c r="AN701" s="214"/>
      <c r="AO701" s="214"/>
      <c r="AP701" s="214"/>
      <c r="AQ701" s="214"/>
      <c r="AR701" s="214"/>
      <c r="AS701" s="214"/>
      <c r="AT701" s="214"/>
      <c r="AU701" s="214"/>
      <c r="AV701" s="214"/>
      <c r="AW701" s="214"/>
      <c r="AX701" s="214"/>
      <c r="AY701" s="214"/>
      <c r="AZ701" s="214"/>
      <c r="BA701" s="214"/>
      <c r="BB701" s="214"/>
      <c r="BC701" s="214"/>
      <c r="BD701" s="214"/>
      <c r="BE701" s="214"/>
      <c r="BF701" s="214"/>
      <c r="BG701" s="214"/>
      <c r="BH701" s="214"/>
      <c r="BI701" s="214"/>
      <c r="BJ701" s="214"/>
      <c r="BK701" s="214"/>
      <c r="BL701" s="214"/>
      <c r="BM701" s="214"/>
      <c r="BN701" s="214"/>
      <c r="BO701" s="214"/>
      <c r="BP701" s="214"/>
      <c r="BQ701" s="214"/>
      <c r="BR701" s="214"/>
      <c r="BS701" s="214"/>
      <c r="BT701" s="214"/>
      <c r="BU701" s="214"/>
      <c r="BV701" s="214"/>
      <c r="BW701" s="214"/>
      <c r="BX701" s="214"/>
      <c r="BY701" s="214"/>
      <c r="BZ701" s="214"/>
      <c r="CA701" s="214"/>
      <c r="CB701" s="214"/>
      <c r="CC701" s="214"/>
      <c r="CD701" s="214"/>
      <c r="CE701" s="214"/>
      <c r="CF701" s="214"/>
      <c r="CG701" s="214"/>
      <c r="CH701" s="214"/>
      <c r="CI701" s="214"/>
      <c r="CJ701" s="214"/>
      <c r="CK701" s="214"/>
      <c r="CL701" s="214"/>
      <c r="CM701" s="214"/>
      <c r="CN701" s="214"/>
      <c r="CO701" s="214"/>
      <c r="CP701" s="214"/>
      <c r="CQ701" s="214"/>
      <c r="CR701" s="214"/>
      <c r="CS701" s="214"/>
      <c r="CT701" s="214"/>
      <c r="CU701" s="214"/>
      <c r="CV701" s="214"/>
      <c r="CW701" s="214"/>
      <c r="CX701" s="214"/>
      <c r="CY701" s="214"/>
      <c r="CZ701" s="214"/>
      <c r="DA701" s="214"/>
      <c r="DB701" s="214"/>
      <c r="DC701" s="214"/>
      <c r="DD701" s="214"/>
      <c r="DE701" s="214"/>
      <c r="DF701" s="214"/>
      <c r="DG701" s="214"/>
      <c r="DH701" s="214"/>
      <c r="DI701" s="214"/>
      <c r="DJ701" s="214"/>
      <c r="DK701" s="214"/>
      <c r="DL701" s="214"/>
      <c r="DM701" s="214"/>
      <c r="DN701" s="214"/>
      <c r="DO701" s="214"/>
      <c r="DP701" s="214"/>
      <c r="DQ701" s="214"/>
      <c r="DR701" s="214"/>
      <c r="DS701" s="214"/>
      <c r="DT701" s="214"/>
      <c r="DU701" s="214"/>
      <c r="DV701" s="214"/>
      <c r="DW701" s="214"/>
      <c r="DX701" s="214"/>
      <c r="DY701" s="214"/>
      <c r="DZ701" s="214"/>
      <c r="EA701" s="214"/>
      <c r="EB701" s="214"/>
      <c r="EC701" s="214"/>
      <c r="ED701" s="214"/>
      <c r="EE701" s="214"/>
      <c r="EF701" s="214"/>
      <c r="EG701" s="214"/>
      <c r="EH701" s="214"/>
      <c r="EI701" s="214"/>
      <c r="EJ701" s="214"/>
      <c r="EK701" s="214"/>
      <c r="EL701" s="214"/>
      <c r="EM701" s="214"/>
      <c r="EN701" s="214"/>
      <c r="EO701" s="214"/>
      <c r="EP701" s="214"/>
      <c r="EQ701" s="214"/>
      <c r="ER701" s="214"/>
      <c r="ES701" s="214"/>
      <c r="ET701" s="214"/>
      <c r="EU701" s="214"/>
      <c r="EV701" s="214"/>
      <c r="EW701" s="214"/>
      <c r="EX701" s="214"/>
      <c r="EY701" s="214"/>
      <c r="EZ701" s="214"/>
      <c r="FA701" s="214"/>
      <c r="FB701" s="214"/>
      <c r="FC701" s="214"/>
      <c r="FD701" s="214"/>
      <c r="FE701" s="214"/>
      <c r="FF701" s="214"/>
      <c r="FG701" s="214"/>
      <c r="FH701" s="214"/>
      <c r="FI701" s="214"/>
      <c r="FJ701" s="214"/>
      <c r="FK701" s="214"/>
      <c r="FL701" s="214"/>
      <c r="FM701" s="214"/>
    </row>
  </sheetData>
  <mergeCells count="51">
    <mergeCell ref="A3:C3"/>
    <mergeCell ref="D9:H9"/>
    <mergeCell ref="A2:H2"/>
    <mergeCell ref="A4:C4"/>
    <mergeCell ref="A5:C5"/>
    <mergeCell ref="A6:C6"/>
    <mergeCell ref="D7:H7"/>
    <mergeCell ref="D3:H3"/>
    <mergeCell ref="D4:H4"/>
    <mergeCell ref="D5:H5"/>
    <mergeCell ref="D6:H6"/>
    <mergeCell ref="A7:C7"/>
    <mergeCell ref="A8:C8"/>
    <mergeCell ref="A9:C9"/>
    <mergeCell ref="A17:C17"/>
    <mergeCell ref="A10:C10"/>
    <mergeCell ref="A11:C11"/>
    <mergeCell ref="A12:H12"/>
    <mergeCell ref="D10:H10"/>
    <mergeCell ref="D11:H11"/>
    <mergeCell ref="A13:H13"/>
    <mergeCell ref="A14:C14"/>
    <mergeCell ref="A15:C15"/>
    <mergeCell ref="A16:C16"/>
    <mergeCell ref="D16:H16"/>
    <mergeCell ref="D14:H14"/>
    <mergeCell ref="D15:H15"/>
    <mergeCell ref="M24:M25"/>
    <mergeCell ref="D19:H19"/>
    <mergeCell ref="D20:H20"/>
    <mergeCell ref="D21:H21"/>
    <mergeCell ref="D17:H17"/>
    <mergeCell ref="F24:F25"/>
    <mergeCell ref="G24:G25"/>
    <mergeCell ref="A19:C19"/>
    <mergeCell ref="D18:H18"/>
    <mergeCell ref="L23:L25"/>
    <mergeCell ref="A20:C20"/>
    <mergeCell ref="A21:C21"/>
    <mergeCell ref="A18:C18"/>
    <mergeCell ref="A23:A25"/>
    <mergeCell ref="B23:B25"/>
    <mergeCell ref="D24:D25"/>
    <mergeCell ref="E24:E25"/>
    <mergeCell ref="C23:C24"/>
    <mergeCell ref="J7:K7"/>
    <mergeCell ref="L2:M2"/>
    <mergeCell ref="J3:K3"/>
    <mergeCell ref="J4:K4"/>
    <mergeCell ref="J5:K5"/>
    <mergeCell ref="J6:K6"/>
  </mergeCells>
  <conditionalFormatting sqref="N2">
    <cfRule type="cellIs" dxfId="16" priority="1" operator="lessThan">
      <formula>$L$2</formula>
    </cfRule>
    <cfRule type="cellIs" dxfId="15" priority="2" operator="greaterThan">
      <formula>$L$2</formula>
    </cfRule>
    <cfRule type="cellIs" dxfId="14" priority="3" operator="equal">
      <formula>$L$2</formula>
    </cfRule>
  </conditionalFormatting>
  <pageMargins left="0.70866141732283472" right="0.70866141732283472" top="0.74803149606299213" bottom="0.74803149606299213" header="0.31496062992125984" footer="0.31496062992125984"/>
  <pageSetup scale="34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0"/>
  <dimension ref="A1:AB91"/>
  <sheetViews>
    <sheetView topLeftCell="Q1" workbookViewId="0">
      <selection activeCell="D83" sqref="D83:M83"/>
    </sheetView>
  </sheetViews>
  <sheetFormatPr baseColWidth="10" defaultColWidth="9.140625" defaultRowHeight="15.75" x14ac:dyDescent="0.25"/>
  <cols>
    <col min="1" max="1" width="4.28515625" style="14" customWidth="1"/>
    <col min="2" max="2" width="5.28515625" style="82" bestFit="1" customWidth="1"/>
    <col min="3" max="3" width="19.140625" style="14" bestFit="1" customWidth="1"/>
    <col min="4" max="6" width="17.7109375" style="14" customWidth="1"/>
    <col min="7" max="7" width="26.7109375" style="14" bestFit="1" customWidth="1"/>
    <col min="8" max="8" width="17.7109375" style="14" customWidth="1"/>
    <col min="9" max="9" width="18.28515625" style="14" customWidth="1"/>
    <col min="10" max="10" width="24.85546875" style="14" customWidth="1"/>
    <col min="11" max="16" width="17.7109375" style="14" customWidth="1"/>
    <col min="17" max="17" width="14.7109375" style="14" bestFit="1" customWidth="1"/>
    <col min="18" max="18" width="23.7109375" style="14" customWidth="1"/>
    <col min="19" max="19" width="9.85546875" style="14" bestFit="1" customWidth="1"/>
    <col min="20" max="22" width="15.7109375" style="14" customWidth="1"/>
    <col min="23" max="23" width="16.7109375" style="14" bestFit="1" customWidth="1"/>
    <col min="24" max="24" width="15.7109375" style="14" customWidth="1"/>
    <col min="25" max="25" width="20.42578125" style="14" bestFit="1" customWidth="1"/>
    <col min="26" max="26" width="20.42578125" style="14" customWidth="1"/>
    <col min="27" max="27" width="20.42578125" style="14" bestFit="1" customWidth="1"/>
    <col min="28" max="16384" width="9.140625" style="14"/>
  </cols>
  <sheetData>
    <row r="1" spans="1:28" x14ac:dyDescent="0.25">
      <c r="E1" s="83"/>
      <c r="F1" s="84"/>
      <c r="G1" s="85"/>
      <c r="H1" s="85"/>
      <c r="I1" s="86"/>
      <c r="J1" s="87"/>
      <c r="K1" s="87"/>
      <c r="T1" s="336" t="s">
        <v>799</v>
      </c>
      <c r="U1" s="337" t="s">
        <v>799</v>
      </c>
      <c r="V1" s="338" t="s">
        <v>799</v>
      </c>
      <c r="W1" s="327" t="s">
        <v>798</v>
      </c>
    </row>
    <row r="2" spans="1:28" ht="16.5" thickBot="1" x14ac:dyDescent="0.3">
      <c r="T2" s="339">
        <v>39448</v>
      </c>
      <c r="U2" s="340">
        <v>41244</v>
      </c>
      <c r="V2" s="341">
        <v>43525</v>
      </c>
      <c r="W2" s="328">
        <f>ROUND((V2-U2)/30,0)</f>
        <v>76</v>
      </c>
    </row>
    <row r="3" spans="1:28" ht="18.75" thickBot="1" x14ac:dyDescent="0.3">
      <c r="C3" s="1031" t="s">
        <v>267</v>
      </c>
      <c r="D3" s="1032"/>
      <c r="E3" s="1028" t="s">
        <v>268</v>
      </c>
      <c r="F3" s="1033"/>
      <c r="G3" s="1028" t="s">
        <v>269</v>
      </c>
      <c r="H3" s="1033"/>
      <c r="J3" s="1031" t="str">
        <f>+C3</f>
        <v>CERAMICA 2012</v>
      </c>
      <c r="K3" s="1032"/>
      <c r="L3" s="1028" t="s">
        <v>270</v>
      </c>
      <c r="M3" s="1033"/>
      <c r="N3" s="1028" t="s">
        <v>269</v>
      </c>
      <c r="O3" s="1034"/>
      <c r="P3" s="1034"/>
      <c r="Q3" s="1033"/>
      <c r="S3" s="1028" t="s">
        <v>271</v>
      </c>
      <c r="T3" s="940"/>
      <c r="U3" s="940"/>
      <c r="V3" s="940"/>
      <c r="W3" s="940"/>
      <c r="X3" s="1029"/>
      <c r="Y3" s="1029"/>
      <c r="Z3" s="1029"/>
      <c r="AA3" s="1030"/>
    </row>
    <row r="4" spans="1:28" ht="60.75" thickBot="1" x14ac:dyDescent="0.3">
      <c r="A4" s="88"/>
      <c r="C4" s="89" t="s">
        <v>272</v>
      </c>
      <c r="D4" s="90" t="s">
        <v>273</v>
      </c>
      <c r="E4" s="90" t="s">
        <v>274</v>
      </c>
      <c r="F4" s="90" t="s">
        <v>275</v>
      </c>
      <c r="G4" s="91" t="s">
        <v>276</v>
      </c>
      <c r="H4" s="91" t="s">
        <v>277</v>
      </c>
      <c r="J4" s="89" t="s">
        <v>272</v>
      </c>
      <c r="K4" s="90" t="s">
        <v>278</v>
      </c>
      <c r="L4" s="90" t="s">
        <v>279</v>
      </c>
      <c r="M4" s="90" t="s">
        <v>280</v>
      </c>
      <c r="N4" s="91" t="s">
        <v>281</v>
      </c>
      <c r="O4" s="91" t="s">
        <v>282</v>
      </c>
      <c r="P4" s="91" t="s">
        <v>283</v>
      </c>
      <c r="Q4" s="91" t="s">
        <v>284</v>
      </c>
      <c r="R4" s="89" t="s">
        <v>272</v>
      </c>
      <c r="S4" s="92"/>
      <c r="T4" s="93" t="s">
        <v>285</v>
      </c>
      <c r="U4" s="93" t="s">
        <v>286</v>
      </c>
      <c r="V4" s="93" t="s">
        <v>797</v>
      </c>
      <c r="W4" s="93" t="str">
        <f>CONCATENATE("Variación en
",W2," meses (µm)")</f>
        <v>Variación en
76 meses (µm)</v>
      </c>
      <c r="X4" s="93" t="s">
        <v>287</v>
      </c>
      <c r="Y4" s="94" t="s">
        <v>288</v>
      </c>
      <c r="Z4" s="94" t="s">
        <v>289</v>
      </c>
      <c r="AA4" s="94" t="s">
        <v>290</v>
      </c>
      <c r="AB4" s="95"/>
    </row>
    <row r="5" spans="1:28" x14ac:dyDescent="0.25">
      <c r="B5" s="82">
        <v>1</v>
      </c>
      <c r="C5" s="96" t="s">
        <v>291</v>
      </c>
      <c r="D5" s="97">
        <v>0.05</v>
      </c>
      <c r="E5" s="98">
        <v>0.31496062992125984</v>
      </c>
      <c r="F5" s="329">
        <f>+E5/1000000</f>
        <v>3.1496062992125984E-7</v>
      </c>
      <c r="G5" s="97">
        <v>0.9055118110236221</v>
      </c>
      <c r="H5" s="329">
        <f>+G5/1000000</f>
        <v>9.0551181102362207E-7</v>
      </c>
      <c r="J5" s="331" t="str">
        <f>C5</f>
        <v>070007</v>
      </c>
      <c r="K5" s="332">
        <f>+D5*25.4</f>
        <v>1.27</v>
      </c>
      <c r="L5" s="99">
        <f>+(E5*25.4)/1000</f>
        <v>7.9999999999999984E-3</v>
      </c>
      <c r="M5" s="100">
        <f>+L5*10^-3</f>
        <v>7.9999999999999979E-6</v>
      </c>
      <c r="N5" s="333">
        <f t="shared" ref="N5:N68" si="0">+(G5*25.4)/1000</f>
        <v>2.3E-2</v>
      </c>
      <c r="O5" s="329">
        <f>+N5*10^-3</f>
        <v>2.3E-5</v>
      </c>
      <c r="P5" s="333">
        <f>+N5/2</f>
        <v>1.15E-2</v>
      </c>
      <c r="Q5" s="329">
        <f t="shared" ref="Q5:Q68" si="1">+(H5*25.4)/2</f>
        <v>1.15E-5</v>
      </c>
      <c r="R5" s="331" t="str">
        <f t="shared" ref="R5:R36" si="2">J5</f>
        <v>070007</v>
      </c>
      <c r="S5" s="335">
        <f>D5</f>
        <v>0.05</v>
      </c>
      <c r="T5" s="98">
        <f>0.4*25.4/1000</f>
        <v>1.0160000000000001E-2</v>
      </c>
      <c r="U5" s="98">
        <v>-5.0800000000000003E-3</v>
      </c>
      <c r="V5" s="334">
        <f>M5*1000</f>
        <v>7.9999999999999984E-3</v>
      </c>
      <c r="W5" s="101">
        <f>(ABS(U5-V5)/$W$2)*1000</f>
        <v>0.17210526315789471</v>
      </c>
      <c r="X5" s="101">
        <f>MAX(W5)</f>
        <v>0.17210526315789471</v>
      </c>
      <c r="Y5" s="102">
        <f>((AVERAGE(W5)*12/1000))</f>
        <v>2.0652631578947363E-3</v>
      </c>
      <c r="Z5" s="103">
        <f>(((Y5)*1000)/SQRT(3))</f>
        <v>1.1923802401579426</v>
      </c>
      <c r="AA5" s="103">
        <f>((0.02)/SQRT(3))*1000</f>
        <v>11.547005383792516</v>
      </c>
      <c r="AB5" s="104"/>
    </row>
    <row r="6" spans="1:28" x14ac:dyDescent="0.25">
      <c r="B6" s="82">
        <f>+B5+1</f>
        <v>2</v>
      </c>
      <c r="C6" s="96" t="s">
        <v>292</v>
      </c>
      <c r="D6" s="97">
        <v>0.1</v>
      </c>
      <c r="E6" s="98">
        <v>2.598425196850394</v>
      </c>
      <c r="F6" s="329">
        <f t="shared" ref="F6:F69" si="3">+E6/1000000</f>
        <v>2.5984251968503939E-6</v>
      </c>
      <c r="G6" s="97">
        <v>0.9055118110236221</v>
      </c>
      <c r="H6" s="329">
        <f t="shared" ref="H6:H69" si="4">+G6/1000000</f>
        <v>9.0551181102362207E-7</v>
      </c>
      <c r="J6" s="331" t="str">
        <f t="shared" ref="J6:J69" si="5">C6</f>
        <v>070117</v>
      </c>
      <c r="K6" s="332">
        <f t="shared" ref="K6:K68" si="6">+D6*25.4</f>
        <v>2.54</v>
      </c>
      <c r="L6" s="99">
        <f t="shared" ref="L6:L68" si="7">+(E6*25.4)/1000</f>
        <v>6.6000000000000003E-2</v>
      </c>
      <c r="M6" s="100">
        <f t="shared" ref="M6:M69" si="8">+L6*10^-3</f>
        <v>6.6000000000000005E-5</v>
      </c>
      <c r="N6" s="333">
        <f t="shared" si="0"/>
        <v>2.3E-2</v>
      </c>
      <c r="O6" s="329">
        <f t="shared" ref="O6:O69" si="9">+N6*10^-3</f>
        <v>2.3E-5</v>
      </c>
      <c r="P6" s="333">
        <f t="shared" ref="P6:P69" si="10">+N6/2</f>
        <v>1.15E-2</v>
      </c>
      <c r="Q6" s="329">
        <f>+(H6*25.4)/2</f>
        <v>1.15E-5</v>
      </c>
      <c r="R6" s="331" t="str">
        <f t="shared" si="2"/>
        <v>070117</v>
      </c>
      <c r="S6" s="335">
        <f t="shared" ref="S6:S69" si="11">D6</f>
        <v>0.1</v>
      </c>
      <c r="T6" s="98">
        <f t="shared" ref="T6:T69" si="12">0.4*25.4/1000</f>
        <v>1.0160000000000001E-2</v>
      </c>
      <c r="U6" s="98">
        <v>5.5879999999999999E-2</v>
      </c>
      <c r="V6" s="334">
        <f t="shared" ref="V6:V69" si="13">M6*1000</f>
        <v>6.6000000000000003E-2</v>
      </c>
      <c r="W6" s="101">
        <f t="shared" ref="W6:W69" si="14">(ABS(U6-V6)/$W$2)*1000</f>
        <v>0.13315789473684217</v>
      </c>
      <c r="X6" s="101">
        <f t="shared" ref="X6:X69" si="15">MAX(W6)</f>
        <v>0.13315789473684217</v>
      </c>
      <c r="Y6" s="102">
        <f t="shared" ref="Y6:Y69" si="16">((AVERAGE(W6)*12/1000))</f>
        <v>1.5978947368421061E-3</v>
      </c>
      <c r="Z6" s="103">
        <f t="shared" ref="Z6:Z69" si="17">(((Y6)*1000)/SQRT(3))</f>
        <v>0.92254495645247625</v>
      </c>
      <c r="AA6" s="103">
        <f t="shared" ref="AA6:AA69" si="18">((0.02)/SQRT(3))*1000</f>
        <v>11.547005383792516</v>
      </c>
      <c r="AB6" s="104"/>
    </row>
    <row r="7" spans="1:28" x14ac:dyDescent="0.25">
      <c r="B7" s="82">
        <f t="shared" ref="B7:B70" si="19">+B6+1</f>
        <v>3</v>
      </c>
      <c r="C7" s="96" t="s">
        <v>293</v>
      </c>
      <c r="D7" s="105">
        <v>0.10005</v>
      </c>
      <c r="E7" s="98">
        <v>0.98425196850393704</v>
      </c>
      <c r="F7" s="329">
        <f t="shared" si="3"/>
        <v>9.8425196850393705E-7</v>
      </c>
      <c r="G7" s="97">
        <v>0.9055118110236221</v>
      </c>
      <c r="H7" s="329">
        <f t="shared" si="4"/>
        <v>9.0551181102362207E-7</v>
      </c>
      <c r="J7" s="331" t="str">
        <f t="shared" si="5"/>
        <v>060042</v>
      </c>
      <c r="K7" s="332">
        <f t="shared" si="6"/>
        <v>2.5412699999999999</v>
      </c>
      <c r="L7" s="99">
        <f t="shared" si="7"/>
        <v>2.5000000000000001E-2</v>
      </c>
      <c r="M7" s="100">
        <f t="shared" si="8"/>
        <v>2.5000000000000001E-5</v>
      </c>
      <c r="N7" s="333">
        <f t="shared" si="0"/>
        <v>2.3E-2</v>
      </c>
      <c r="O7" s="329">
        <f t="shared" si="9"/>
        <v>2.3E-5</v>
      </c>
      <c r="P7" s="333">
        <f t="shared" si="10"/>
        <v>1.15E-2</v>
      </c>
      <c r="Q7" s="329">
        <f t="shared" si="1"/>
        <v>1.15E-5</v>
      </c>
      <c r="R7" s="331" t="str">
        <f t="shared" si="2"/>
        <v>060042</v>
      </c>
      <c r="S7" s="335">
        <f t="shared" si="11"/>
        <v>0.10005</v>
      </c>
      <c r="T7" s="98">
        <f>0.4*25.4/1000</f>
        <v>1.0160000000000001E-2</v>
      </c>
      <c r="U7" s="98">
        <v>1.5239999999999998E-2</v>
      </c>
      <c r="V7" s="334">
        <f t="shared" si="13"/>
        <v>2.5000000000000001E-2</v>
      </c>
      <c r="W7" s="101">
        <f t="shared" si="14"/>
        <v>0.12842105263157899</v>
      </c>
      <c r="X7" s="101">
        <f t="shared" si="15"/>
        <v>0.12842105263157899</v>
      </c>
      <c r="Y7" s="102">
        <f t="shared" si="16"/>
        <v>1.541052631578948E-3</v>
      </c>
      <c r="Z7" s="103">
        <f t="shared" si="17"/>
        <v>0.88972715167748684</v>
      </c>
      <c r="AA7" s="103">
        <f t="shared" si="18"/>
        <v>11.547005383792516</v>
      </c>
      <c r="AB7" s="104"/>
    </row>
    <row r="8" spans="1:28" x14ac:dyDescent="0.25">
      <c r="A8" s="95"/>
      <c r="B8" s="82">
        <f t="shared" si="19"/>
        <v>4</v>
      </c>
      <c r="C8" s="96" t="s">
        <v>294</v>
      </c>
      <c r="D8" s="105">
        <v>0.10009999999999999</v>
      </c>
      <c r="E8" s="98">
        <v>-1.299212598425197</v>
      </c>
      <c r="F8" s="329">
        <f t="shared" si="3"/>
        <v>-1.2992125984251969E-6</v>
      </c>
      <c r="G8" s="97">
        <v>0.9055118110236221</v>
      </c>
      <c r="H8" s="329">
        <f t="shared" si="4"/>
        <v>9.0551181102362207E-7</v>
      </c>
      <c r="J8" s="331" t="str">
        <f t="shared" si="5"/>
        <v>070056</v>
      </c>
      <c r="K8" s="332">
        <f t="shared" si="6"/>
        <v>2.5425399999999998</v>
      </c>
      <c r="L8" s="99">
        <f t="shared" si="7"/>
        <v>-3.3000000000000002E-2</v>
      </c>
      <c r="M8" s="100">
        <f t="shared" si="8"/>
        <v>-3.3000000000000003E-5</v>
      </c>
      <c r="N8" s="333">
        <f t="shared" si="0"/>
        <v>2.3E-2</v>
      </c>
      <c r="O8" s="329">
        <f t="shared" si="9"/>
        <v>2.3E-5</v>
      </c>
      <c r="P8" s="333">
        <f t="shared" si="10"/>
        <v>1.15E-2</v>
      </c>
      <c r="Q8" s="329">
        <f t="shared" si="1"/>
        <v>1.15E-5</v>
      </c>
      <c r="R8" s="331" t="str">
        <f t="shared" si="2"/>
        <v>070056</v>
      </c>
      <c r="S8" s="335">
        <f t="shared" si="11"/>
        <v>0.10009999999999999</v>
      </c>
      <c r="T8" s="98">
        <f t="shared" si="12"/>
        <v>1.0160000000000001E-2</v>
      </c>
      <c r="U8" s="98">
        <v>-2.794E-2</v>
      </c>
      <c r="V8" s="334">
        <f t="shared" si="13"/>
        <v>-3.3000000000000002E-2</v>
      </c>
      <c r="W8" s="101">
        <f t="shared" si="14"/>
        <v>6.6578947368421085E-2</v>
      </c>
      <c r="X8" s="101">
        <f t="shared" si="15"/>
        <v>6.6578947368421085E-2</v>
      </c>
      <c r="Y8" s="102">
        <f t="shared" si="16"/>
        <v>7.9894736842105304E-4</v>
      </c>
      <c r="Z8" s="103">
        <f t="shared" si="17"/>
        <v>0.46127247822623813</v>
      </c>
      <c r="AA8" s="103">
        <f t="shared" si="18"/>
        <v>11.547005383792516</v>
      </c>
      <c r="AB8" s="104"/>
    </row>
    <row r="9" spans="1:28" x14ac:dyDescent="0.25">
      <c r="B9" s="82">
        <f t="shared" si="19"/>
        <v>5</v>
      </c>
      <c r="C9" s="96" t="s">
        <v>295</v>
      </c>
      <c r="D9" s="105">
        <v>0.1002</v>
      </c>
      <c r="E9" s="98">
        <v>-1.1023622047244095</v>
      </c>
      <c r="F9" s="329">
        <f t="shared" si="3"/>
        <v>-1.1023622047244094E-6</v>
      </c>
      <c r="G9" s="97">
        <v>0.9055118110236221</v>
      </c>
      <c r="H9" s="329">
        <f t="shared" si="4"/>
        <v>9.0551181102362207E-7</v>
      </c>
      <c r="J9" s="331" t="str">
        <f t="shared" si="5"/>
        <v>070005</v>
      </c>
      <c r="K9" s="332">
        <f t="shared" si="6"/>
        <v>2.54508</v>
      </c>
      <c r="L9" s="99">
        <f t="shared" si="7"/>
        <v>-2.8000000000000001E-2</v>
      </c>
      <c r="M9" s="100">
        <f t="shared" si="8"/>
        <v>-2.8E-5</v>
      </c>
      <c r="N9" s="333">
        <f t="shared" si="0"/>
        <v>2.3E-2</v>
      </c>
      <c r="O9" s="329">
        <f t="shared" si="9"/>
        <v>2.3E-5</v>
      </c>
      <c r="P9" s="333">
        <f t="shared" si="10"/>
        <v>1.15E-2</v>
      </c>
      <c r="Q9" s="329">
        <f t="shared" si="1"/>
        <v>1.15E-5</v>
      </c>
      <c r="R9" s="331" t="str">
        <f t="shared" si="2"/>
        <v>070005</v>
      </c>
      <c r="S9" s="335">
        <f t="shared" si="11"/>
        <v>0.1002</v>
      </c>
      <c r="T9" s="98">
        <f t="shared" si="12"/>
        <v>1.0160000000000001E-2</v>
      </c>
      <c r="U9" s="98">
        <v>-3.8099999999999995E-2</v>
      </c>
      <c r="V9" s="334">
        <f t="shared" si="13"/>
        <v>-2.8000000000000001E-2</v>
      </c>
      <c r="W9" s="101">
        <f t="shared" si="14"/>
        <v>0.1328947368421052</v>
      </c>
      <c r="X9" s="101">
        <f t="shared" si="15"/>
        <v>0.1328947368421052</v>
      </c>
      <c r="Y9" s="102">
        <f t="shared" si="16"/>
        <v>1.5947368421052625E-3</v>
      </c>
      <c r="Z9" s="103">
        <f t="shared" si="17"/>
        <v>0.92072174507608706</v>
      </c>
      <c r="AA9" s="103">
        <f t="shared" si="18"/>
        <v>11.547005383792516</v>
      </c>
      <c r="AB9" s="104"/>
    </row>
    <row r="10" spans="1:28" x14ac:dyDescent="0.25">
      <c r="B10" s="82">
        <f t="shared" si="19"/>
        <v>6</v>
      </c>
      <c r="C10" s="96" t="s">
        <v>296</v>
      </c>
      <c r="D10" s="105">
        <v>0.1003</v>
      </c>
      <c r="E10" s="98">
        <v>-0.39370078740157483</v>
      </c>
      <c r="F10" s="329">
        <f t="shared" si="3"/>
        <v>-3.9370078740157481E-7</v>
      </c>
      <c r="G10" s="97">
        <v>0.9055118110236221</v>
      </c>
      <c r="H10" s="329">
        <f t="shared" si="4"/>
        <v>9.0551181102362207E-7</v>
      </c>
      <c r="J10" s="331" t="str">
        <f t="shared" si="5"/>
        <v>070050</v>
      </c>
      <c r="K10" s="332">
        <f t="shared" si="6"/>
        <v>2.5476199999999998</v>
      </c>
      <c r="L10" s="99">
        <f t="shared" si="7"/>
        <v>-0.01</v>
      </c>
      <c r="M10" s="100">
        <f t="shared" si="8"/>
        <v>-1.0000000000000001E-5</v>
      </c>
      <c r="N10" s="333">
        <f t="shared" si="0"/>
        <v>2.3E-2</v>
      </c>
      <c r="O10" s="329">
        <f t="shared" si="9"/>
        <v>2.3E-5</v>
      </c>
      <c r="P10" s="333">
        <f t="shared" si="10"/>
        <v>1.15E-2</v>
      </c>
      <c r="Q10" s="329">
        <f t="shared" si="1"/>
        <v>1.15E-5</v>
      </c>
      <c r="R10" s="331" t="str">
        <f t="shared" si="2"/>
        <v>070050</v>
      </c>
      <c r="S10" s="335">
        <f t="shared" si="11"/>
        <v>0.1003</v>
      </c>
      <c r="T10" s="98">
        <f t="shared" si="12"/>
        <v>1.0160000000000001E-2</v>
      </c>
      <c r="U10" s="98">
        <v>-7.6199999999999992E-3</v>
      </c>
      <c r="V10" s="334">
        <f t="shared" si="13"/>
        <v>-0.01</v>
      </c>
      <c r="W10" s="101">
        <f t="shared" si="14"/>
        <v>3.131578947368422E-2</v>
      </c>
      <c r="X10" s="101">
        <f t="shared" si="15"/>
        <v>3.131578947368422E-2</v>
      </c>
      <c r="Y10" s="102">
        <f t="shared" si="16"/>
        <v>3.7578947368421069E-4</v>
      </c>
      <c r="Z10" s="103">
        <f t="shared" si="17"/>
        <v>0.21696215379020684</v>
      </c>
      <c r="AA10" s="103">
        <f t="shared" si="18"/>
        <v>11.547005383792516</v>
      </c>
      <c r="AB10" s="104"/>
    </row>
    <row r="11" spans="1:28" x14ac:dyDescent="0.25">
      <c r="B11" s="82">
        <f t="shared" si="19"/>
        <v>7</v>
      </c>
      <c r="C11" s="96" t="s">
        <v>297</v>
      </c>
      <c r="D11" s="105">
        <v>0.1004</v>
      </c>
      <c r="E11" s="98">
        <v>-0.31496062992125984</v>
      </c>
      <c r="F11" s="329">
        <f t="shared" si="3"/>
        <v>-3.1496062992125984E-7</v>
      </c>
      <c r="G11" s="97">
        <v>0.9055118110236221</v>
      </c>
      <c r="H11" s="329">
        <f t="shared" si="4"/>
        <v>9.0551181102362207E-7</v>
      </c>
      <c r="J11" s="331" t="str">
        <f t="shared" si="5"/>
        <v>070077</v>
      </c>
      <c r="K11" s="332">
        <f t="shared" si="6"/>
        <v>2.55016</v>
      </c>
      <c r="L11" s="99">
        <f t="shared" si="7"/>
        <v>-7.9999999999999984E-3</v>
      </c>
      <c r="M11" s="100">
        <f t="shared" si="8"/>
        <v>-7.9999999999999979E-6</v>
      </c>
      <c r="N11" s="333">
        <f t="shared" si="0"/>
        <v>2.3E-2</v>
      </c>
      <c r="O11" s="329">
        <f t="shared" si="9"/>
        <v>2.3E-5</v>
      </c>
      <c r="P11" s="333">
        <f t="shared" si="10"/>
        <v>1.15E-2</v>
      </c>
      <c r="Q11" s="329">
        <f t="shared" si="1"/>
        <v>1.15E-5</v>
      </c>
      <c r="R11" s="331" t="str">
        <f t="shared" si="2"/>
        <v>070077</v>
      </c>
      <c r="S11" s="335">
        <f t="shared" si="11"/>
        <v>0.1004</v>
      </c>
      <c r="T11" s="98">
        <f t="shared" si="12"/>
        <v>1.0160000000000001E-2</v>
      </c>
      <c r="U11" s="98">
        <v>-1.2699999999999999E-2</v>
      </c>
      <c r="V11" s="334">
        <f t="shared" si="13"/>
        <v>-7.9999999999999984E-3</v>
      </c>
      <c r="W11" s="101">
        <f t="shared" si="14"/>
        <v>6.1842105263157914E-2</v>
      </c>
      <c r="X11" s="101">
        <f t="shared" si="15"/>
        <v>6.1842105263157914E-2</v>
      </c>
      <c r="Y11" s="102">
        <f t="shared" si="16"/>
        <v>7.4210526315789495E-4</v>
      </c>
      <c r="Z11" s="103">
        <f t="shared" si="17"/>
        <v>0.42845467345124871</v>
      </c>
      <c r="AA11" s="103">
        <f t="shared" si="18"/>
        <v>11.547005383792516</v>
      </c>
      <c r="AB11" s="104"/>
    </row>
    <row r="12" spans="1:28" x14ac:dyDescent="0.25">
      <c r="B12" s="82">
        <f t="shared" si="19"/>
        <v>8</v>
      </c>
      <c r="C12" s="96" t="s">
        <v>298</v>
      </c>
      <c r="D12" s="105">
        <v>0.10050000000000001</v>
      </c>
      <c r="E12" s="98">
        <v>0.11811023622047245</v>
      </c>
      <c r="F12" s="329">
        <f t="shared" si="3"/>
        <v>1.1811023622047246E-7</v>
      </c>
      <c r="G12" s="97">
        <v>0.9055118110236221</v>
      </c>
      <c r="H12" s="329">
        <f t="shared" si="4"/>
        <v>9.0551181102362207E-7</v>
      </c>
      <c r="J12" s="331" t="str">
        <f t="shared" si="5"/>
        <v>070006</v>
      </c>
      <c r="K12" s="332">
        <f t="shared" si="6"/>
        <v>2.5527000000000002</v>
      </c>
      <c r="L12" s="99">
        <f t="shared" si="7"/>
        <v>3.0000000000000001E-3</v>
      </c>
      <c r="M12" s="100">
        <f t="shared" si="8"/>
        <v>3.0000000000000001E-6</v>
      </c>
      <c r="N12" s="333">
        <f t="shared" si="0"/>
        <v>2.3E-2</v>
      </c>
      <c r="O12" s="329">
        <f t="shared" si="9"/>
        <v>2.3E-5</v>
      </c>
      <c r="P12" s="333">
        <f t="shared" si="10"/>
        <v>1.15E-2</v>
      </c>
      <c r="Q12" s="329">
        <f t="shared" si="1"/>
        <v>1.15E-5</v>
      </c>
      <c r="R12" s="331" t="str">
        <f t="shared" si="2"/>
        <v>070006</v>
      </c>
      <c r="S12" s="335">
        <f t="shared" si="11"/>
        <v>0.10050000000000001</v>
      </c>
      <c r="T12" s="98">
        <f t="shared" si="12"/>
        <v>1.0160000000000001E-2</v>
      </c>
      <c r="U12" s="98">
        <v>-2.5400000000000002E-3</v>
      </c>
      <c r="V12" s="334">
        <f t="shared" si="13"/>
        <v>3.0000000000000001E-3</v>
      </c>
      <c r="W12" s="101">
        <f t="shared" si="14"/>
        <v>7.2894736842105262E-2</v>
      </c>
      <c r="X12" s="101">
        <f t="shared" si="15"/>
        <v>7.2894736842105262E-2</v>
      </c>
      <c r="Y12" s="102">
        <f t="shared" si="16"/>
        <v>8.7473684210526311E-4</v>
      </c>
      <c r="Z12" s="103">
        <f t="shared" si="17"/>
        <v>0.50502955125955684</v>
      </c>
      <c r="AA12" s="103">
        <f t="shared" si="18"/>
        <v>11.547005383792516</v>
      </c>
      <c r="AB12" s="104"/>
    </row>
    <row r="13" spans="1:28" x14ac:dyDescent="0.25">
      <c r="B13" s="82">
        <f t="shared" si="19"/>
        <v>9</v>
      </c>
      <c r="C13" s="96" t="s">
        <v>299</v>
      </c>
      <c r="D13" s="105">
        <v>0.10059999999999999</v>
      </c>
      <c r="E13" s="98">
        <v>2.2834645669291338</v>
      </c>
      <c r="F13" s="329">
        <f t="shared" si="3"/>
        <v>2.283464566929134E-6</v>
      </c>
      <c r="G13" s="97">
        <v>0.9055118110236221</v>
      </c>
      <c r="H13" s="329">
        <f t="shared" si="4"/>
        <v>9.0551181102362207E-7</v>
      </c>
      <c r="J13" s="331" t="str">
        <f t="shared" si="5"/>
        <v>070008</v>
      </c>
      <c r="K13" s="332">
        <f t="shared" si="6"/>
        <v>2.5552399999999995</v>
      </c>
      <c r="L13" s="99">
        <f t="shared" si="7"/>
        <v>5.7999999999999996E-2</v>
      </c>
      <c r="M13" s="100">
        <f t="shared" si="8"/>
        <v>5.8E-5</v>
      </c>
      <c r="N13" s="333">
        <f t="shared" si="0"/>
        <v>2.3E-2</v>
      </c>
      <c r="O13" s="329">
        <f t="shared" si="9"/>
        <v>2.3E-5</v>
      </c>
      <c r="P13" s="333">
        <f t="shared" si="10"/>
        <v>1.15E-2</v>
      </c>
      <c r="Q13" s="329">
        <f t="shared" si="1"/>
        <v>1.15E-5</v>
      </c>
      <c r="R13" s="331" t="str">
        <f t="shared" si="2"/>
        <v>070008</v>
      </c>
      <c r="S13" s="335">
        <f t="shared" si="11"/>
        <v>0.10059999999999999</v>
      </c>
      <c r="T13" s="98">
        <f t="shared" si="12"/>
        <v>1.0160000000000001E-2</v>
      </c>
      <c r="U13" s="98">
        <v>5.0799999999999998E-2</v>
      </c>
      <c r="V13" s="334">
        <f t="shared" si="13"/>
        <v>5.8000000000000003E-2</v>
      </c>
      <c r="W13" s="101">
        <f t="shared" si="14"/>
        <v>9.473684210526323E-2</v>
      </c>
      <c r="X13" s="101">
        <f t="shared" si="15"/>
        <v>9.473684210526323E-2</v>
      </c>
      <c r="Y13" s="102">
        <f t="shared" si="16"/>
        <v>1.1368421052631588E-3</v>
      </c>
      <c r="Z13" s="103">
        <f t="shared" si="17"/>
        <v>0.65635609549978557</v>
      </c>
      <c r="AA13" s="103">
        <f t="shared" si="18"/>
        <v>11.547005383792516</v>
      </c>
      <c r="AB13" s="104"/>
    </row>
    <row r="14" spans="1:28" x14ac:dyDescent="0.25">
      <c r="B14" s="82">
        <f t="shared" si="19"/>
        <v>10</v>
      </c>
      <c r="C14" s="96" t="s">
        <v>300</v>
      </c>
      <c r="D14" s="105">
        <v>0.1007</v>
      </c>
      <c r="E14" s="98">
        <v>-1.4960629921259843</v>
      </c>
      <c r="F14" s="329">
        <f t="shared" si="3"/>
        <v>-1.4960629921259843E-6</v>
      </c>
      <c r="G14" s="97">
        <v>0.9055118110236221</v>
      </c>
      <c r="H14" s="329">
        <f t="shared" si="4"/>
        <v>9.0551181102362207E-7</v>
      </c>
      <c r="J14" s="331" t="str">
        <f t="shared" si="5"/>
        <v>070001</v>
      </c>
      <c r="K14" s="332">
        <f t="shared" si="6"/>
        <v>2.5577799999999997</v>
      </c>
      <c r="L14" s="99">
        <f t="shared" si="7"/>
        <v>-3.7999999999999999E-2</v>
      </c>
      <c r="M14" s="100">
        <f t="shared" si="8"/>
        <v>-3.8000000000000002E-5</v>
      </c>
      <c r="N14" s="333">
        <f t="shared" si="0"/>
        <v>2.3E-2</v>
      </c>
      <c r="O14" s="329">
        <f t="shared" si="9"/>
        <v>2.3E-5</v>
      </c>
      <c r="P14" s="333">
        <f t="shared" si="10"/>
        <v>1.15E-2</v>
      </c>
      <c r="Q14" s="329">
        <f t="shared" si="1"/>
        <v>1.15E-5</v>
      </c>
      <c r="R14" s="331" t="str">
        <f t="shared" si="2"/>
        <v>070001</v>
      </c>
      <c r="S14" s="335">
        <f t="shared" si="11"/>
        <v>0.1007</v>
      </c>
      <c r="T14" s="98">
        <f t="shared" si="12"/>
        <v>1.0160000000000001E-2</v>
      </c>
      <c r="U14" s="98">
        <v>-5.5879999999999999E-2</v>
      </c>
      <c r="V14" s="334">
        <f t="shared" si="13"/>
        <v>-3.7999999999999999E-2</v>
      </c>
      <c r="W14" s="101">
        <f t="shared" si="14"/>
        <v>0.23526315789473684</v>
      </c>
      <c r="X14" s="101">
        <f t="shared" si="15"/>
        <v>0.23526315789473684</v>
      </c>
      <c r="Y14" s="102">
        <f t="shared" si="16"/>
        <v>2.8231578947368421E-3</v>
      </c>
      <c r="Z14" s="103">
        <f t="shared" si="17"/>
        <v>1.629950970491133</v>
      </c>
      <c r="AA14" s="103">
        <f t="shared" si="18"/>
        <v>11.547005383792516</v>
      </c>
      <c r="AB14" s="104"/>
    </row>
    <row r="15" spans="1:28" x14ac:dyDescent="0.25">
      <c r="B15" s="82">
        <f t="shared" si="19"/>
        <v>11</v>
      </c>
      <c r="C15" s="96" t="s">
        <v>301</v>
      </c>
      <c r="D15" s="105">
        <v>0.1008</v>
      </c>
      <c r="E15" s="106">
        <v>1.1023622047244095</v>
      </c>
      <c r="F15" s="329">
        <f t="shared" si="3"/>
        <v>1.1023622047244094E-6</v>
      </c>
      <c r="G15" s="97">
        <v>0.9055118110236221</v>
      </c>
      <c r="H15" s="329">
        <f t="shared" si="4"/>
        <v>9.0551181102362207E-7</v>
      </c>
      <c r="J15" s="331" t="str">
        <f t="shared" si="5"/>
        <v>070000</v>
      </c>
      <c r="K15" s="332">
        <f t="shared" si="6"/>
        <v>2.5603199999999999</v>
      </c>
      <c r="L15" s="99">
        <f t="shared" si="7"/>
        <v>2.8000000000000001E-2</v>
      </c>
      <c r="M15" s="100">
        <f t="shared" si="8"/>
        <v>2.8E-5</v>
      </c>
      <c r="N15" s="333">
        <f t="shared" si="0"/>
        <v>2.3E-2</v>
      </c>
      <c r="O15" s="329">
        <f t="shared" si="9"/>
        <v>2.3E-5</v>
      </c>
      <c r="P15" s="333">
        <f t="shared" si="10"/>
        <v>1.15E-2</v>
      </c>
      <c r="Q15" s="329">
        <f t="shared" si="1"/>
        <v>1.15E-5</v>
      </c>
      <c r="R15" s="331" t="str">
        <f t="shared" si="2"/>
        <v>070000</v>
      </c>
      <c r="S15" s="335">
        <f t="shared" si="11"/>
        <v>0.1008</v>
      </c>
      <c r="T15" s="98">
        <f t="shared" si="12"/>
        <v>1.0160000000000001E-2</v>
      </c>
      <c r="U15" s="98">
        <v>1.7779999999999997E-2</v>
      </c>
      <c r="V15" s="334">
        <f t="shared" si="13"/>
        <v>2.8000000000000001E-2</v>
      </c>
      <c r="W15" s="101">
        <f t="shared" si="14"/>
        <v>0.13447368421052636</v>
      </c>
      <c r="X15" s="101">
        <f t="shared" si="15"/>
        <v>0.13447368421052636</v>
      </c>
      <c r="Y15" s="102">
        <f t="shared" si="16"/>
        <v>1.6136842105263162E-3</v>
      </c>
      <c r="Z15" s="103">
        <f t="shared" si="17"/>
        <v>0.93166101333441753</v>
      </c>
      <c r="AA15" s="103">
        <f t="shared" si="18"/>
        <v>11.547005383792516</v>
      </c>
      <c r="AB15" s="104"/>
    </row>
    <row r="16" spans="1:28" x14ac:dyDescent="0.25">
      <c r="B16" s="82">
        <f t="shared" si="19"/>
        <v>12</v>
      </c>
      <c r="C16" s="96" t="s">
        <v>302</v>
      </c>
      <c r="D16" s="105">
        <v>0.1009</v>
      </c>
      <c r="E16" s="106">
        <v>1.6141732283464567</v>
      </c>
      <c r="F16" s="329">
        <f t="shared" si="3"/>
        <v>1.6141732283464566E-6</v>
      </c>
      <c r="G16" s="97">
        <v>0.9055118110236221</v>
      </c>
      <c r="H16" s="329">
        <f t="shared" si="4"/>
        <v>9.0551181102362207E-7</v>
      </c>
      <c r="J16" s="331" t="str">
        <f t="shared" si="5"/>
        <v>070017</v>
      </c>
      <c r="K16" s="332">
        <f t="shared" si="6"/>
        <v>2.5628600000000001</v>
      </c>
      <c r="L16" s="99">
        <f t="shared" si="7"/>
        <v>4.1000000000000002E-2</v>
      </c>
      <c r="M16" s="100">
        <f t="shared" si="8"/>
        <v>4.1E-5</v>
      </c>
      <c r="N16" s="333">
        <f t="shared" si="0"/>
        <v>2.3E-2</v>
      </c>
      <c r="O16" s="329">
        <f t="shared" si="9"/>
        <v>2.3E-5</v>
      </c>
      <c r="P16" s="333">
        <f t="shared" si="10"/>
        <v>1.15E-2</v>
      </c>
      <c r="Q16" s="329">
        <f t="shared" si="1"/>
        <v>1.15E-5</v>
      </c>
      <c r="R16" s="331" t="str">
        <f t="shared" si="2"/>
        <v>070017</v>
      </c>
      <c r="S16" s="335">
        <f t="shared" si="11"/>
        <v>0.1009</v>
      </c>
      <c r="T16" s="98">
        <f t="shared" si="12"/>
        <v>1.0160000000000001E-2</v>
      </c>
      <c r="U16" s="98">
        <v>2.794E-2</v>
      </c>
      <c r="V16" s="334">
        <f t="shared" si="13"/>
        <v>4.1000000000000002E-2</v>
      </c>
      <c r="W16" s="101">
        <f t="shared" si="14"/>
        <v>0.17184210526315793</v>
      </c>
      <c r="X16" s="101">
        <f t="shared" si="15"/>
        <v>0.17184210526315793</v>
      </c>
      <c r="Y16" s="102">
        <f t="shared" si="16"/>
        <v>2.0621052631578955E-3</v>
      </c>
      <c r="Z16" s="103">
        <f t="shared" si="17"/>
        <v>1.190557028781555</v>
      </c>
      <c r="AA16" s="103">
        <f t="shared" si="18"/>
        <v>11.547005383792516</v>
      </c>
      <c r="AB16" s="104"/>
    </row>
    <row r="17" spans="2:28" x14ac:dyDescent="0.25">
      <c r="B17" s="82">
        <f t="shared" si="19"/>
        <v>13</v>
      </c>
      <c r="C17" s="96" t="s">
        <v>303</v>
      </c>
      <c r="D17" s="105">
        <v>0.10100000000000001</v>
      </c>
      <c r="E17" s="98">
        <v>1.8110236220472442</v>
      </c>
      <c r="F17" s="329">
        <f t="shared" si="3"/>
        <v>1.8110236220472441E-6</v>
      </c>
      <c r="G17" s="97">
        <v>0.9055118110236221</v>
      </c>
      <c r="H17" s="329">
        <f t="shared" si="4"/>
        <v>9.0551181102362207E-7</v>
      </c>
      <c r="J17" s="331" t="str">
        <f t="shared" si="5"/>
        <v>070022</v>
      </c>
      <c r="K17" s="332">
        <f t="shared" si="6"/>
        <v>2.5653999999999999</v>
      </c>
      <c r="L17" s="99">
        <f t="shared" si="7"/>
        <v>4.5999999999999999E-2</v>
      </c>
      <c r="M17" s="100">
        <f t="shared" si="8"/>
        <v>4.6E-5</v>
      </c>
      <c r="N17" s="333">
        <f t="shared" si="0"/>
        <v>2.3E-2</v>
      </c>
      <c r="O17" s="329">
        <f t="shared" si="9"/>
        <v>2.3E-5</v>
      </c>
      <c r="P17" s="333">
        <f t="shared" si="10"/>
        <v>1.15E-2</v>
      </c>
      <c r="Q17" s="329">
        <f t="shared" si="1"/>
        <v>1.15E-5</v>
      </c>
      <c r="R17" s="331" t="str">
        <f t="shared" si="2"/>
        <v>070022</v>
      </c>
      <c r="S17" s="335">
        <f t="shared" si="11"/>
        <v>0.10100000000000001</v>
      </c>
      <c r="T17" s="98">
        <f t="shared" si="12"/>
        <v>1.0160000000000001E-2</v>
      </c>
      <c r="U17" s="98">
        <v>3.3019999999999994E-2</v>
      </c>
      <c r="V17" s="334">
        <f t="shared" si="13"/>
        <v>4.5999999999999999E-2</v>
      </c>
      <c r="W17" s="101">
        <f t="shared" si="14"/>
        <v>0.1707894736842106</v>
      </c>
      <c r="X17" s="101">
        <f t="shared" si="15"/>
        <v>0.1707894736842106</v>
      </c>
      <c r="Y17" s="102">
        <f t="shared" si="16"/>
        <v>2.0494736842105272E-3</v>
      </c>
      <c r="Z17" s="103">
        <f t="shared" si="17"/>
        <v>1.183264183276002</v>
      </c>
      <c r="AA17" s="103">
        <f t="shared" si="18"/>
        <v>11.547005383792516</v>
      </c>
      <c r="AB17" s="104"/>
    </row>
    <row r="18" spans="2:28" x14ac:dyDescent="0.25">
      <c r="B18" s="82">
        <f t="shared" si="19"/>
        <v>14</v>
      </c>
      <c r="C18" s="96" t="s">
        <v>304</v>
      </c>
      <c r="D18" s="105">
        <v>0.10199999999999999</v>
      </c>
      <c r="E18" s="98">
        <v>1.6141732283464567</v>
      </c>
      <c r="F18" s="329">
        <f t="shared" si="3"/>
        <v>1.6141732283464566E-6</v>
      </c>
      <c r="G18" s="97">
        <v>0.9055118110236221</v>
      </c>
      <c r="H18" s="329">
        <f t="shared" si="4"/>
        <v>9.0551181102362207E-7</v>
      </c>
      <c r="J18" s="331" t="str">
        <f t="shared" si="5"/>
        <v>070026</v>
      </c>
      <c r="K18" s="332">
        <f t="shared" si="6"/>
        <v>2.5907999999999998</v>
      </c>
      <c r="L18" s="99">
        <f t="shared" si="7"/>
        <v>4.1000000000000002E-2</v>
      </c>
      <c r="M18" s="100">
        <f t="shared" si="8"/>
        <v>4.1E-5</v>
      </c>
      <c r="N18" s="333">
        <f t="shared" si="0"/>
        <v>2.3E-2</v>
      </c>
      <c r="O18" s="329">
        <f t="shared" si="9"/>
        <v>2.3E-5</v>
      </c>
      <c r="P18" s="333">
        <f t="shared" si="10"/>
        <v>1.15E-2</v>
      </c>
      <c r="Q18" s="329">
        <f t="shared" si="1"/>
        <v>1.15E-5</v>
      </c>
      <c r="R18" s="331" t="str">
        <f t="shared" si="2"/>
        <v>070026</v>
      </c>
      <c r="S18" s="335">
        <f t="shared" si="11"/>
        <v>0.10199999999999999</v>
      </c>
      <c r="T18" s="98">
        <f t="shared" si="12"/>
        <v>1.0160000000000001E-2</v>
      </c>
      <c r="U18" s="98">
        <v>3.8099999999999995E-2</v>
      </c>
      <c r="V18" s="334">
        <f t="shared" si="13"/>
        <v>4.1000000000000002E-2</v>
      </c>
      <c r="W18" s="101">
        <f t="shared" si="14"/>
        <v>3.8157894736842196E-2</v>
      </c>
      <c r="X18" s="101">
        <f t="shared" si="15"/>
        <v>3.8157894736842196E-2</v>
      </c>
      <c r="Y18" s="102">
        <f t="shared" si="16"/>
        <v>4.5789473684210635E-4</v>
      </c>
      <c r="Z18" s="103">
        <f t="shared" si="17"/>
        <v>0.26436564957630299</v>
      </c>
      <c r="AA18" s="103">
        <f t="shared" si="18"/>
        <v>11.547005383792516</v>
      </c>
      <c r="AB18" s="104"/>
    </row>
    <row r="19" spans="2:28" x14ac:dyDescent="0.25">
      <c r="B19" s="82">
        <f t="shared" si="19"/>
        <v>15</v>
      </c>
      <c r="C19" s="96" t="s">
        <v>305</v>
      </c>
      <c r="D19" s="105">
        <v>0.10299999999999999</v>
      </c>
      <c r="E19" s="98">
        <v>2.7952755905511815</v>
      </c>
      <c r="F19" s="329">
        <f t="shared" si="3"/>
        <v>2.7952755905511816E-6</v>
      </c>
      <c r="G19" s="97">
        <v>0.9055118110236221</v>
      </c>
      <c r="H19" s="329">
        <f t="shared" si="4"/>
        <v>9.0551181102362207E-7</v>
      </c>
      <c r="J19" s="331" t="str">
        <f t="shared" si="5"/>
        <v>060073</v>
      </c>
      <c r="K19" s="332">
        <f t="shared" si="6"/>
        <v>2.6161999999999996</v>
      </c>
      <c r="L19" s="99">
        <f t="shared" si="7"/>
        <v>7.0999999999999994E-2</v>
      </c>
      <c r="M19" s="100">
        <f t="shared" si="8"/>
        <v>7.0999999999999991E-5</v>
      </c>
      <c r="N19" s="333">
        <f t="shared" si="0"/>
        <v>2.3E-2</v>
      </c>
      <c r="O19" s="329">
        <f t="shared" si="9"/>
        <v>2.3E-5</v>
      </c>
      <c r="P19" s="333">
        <f t="shared" si="10"/>
        <v>1.15E-2</v>
      </c>
      <c r="Q19" s="329">
        <f t="shared" si="1"/>
        <v>1.15E-5</v>
      </c>
      <c r="R19" s="331" t="str">
        <f t="shared" si="2"/>
        <v>060073</v>
      </c>
      <c r="S19" s="335">
        <f t="shared" si="11"/>
        <v>0.10299999999999999</v>
      </c>
      <c r="T19" s="98">
        <f t="shared" si="12"/>
        <v>1.0160000000000001E-2</v>
      </c>
      <c r="U19" s="98">
        <v>5.5879999999999999E-2</v>
      </c>
      <c r="V19" s="334">
        <f t="shared" si="13"/>
        <v>7.0999999999999994E-2</v>
      </c>
      <c r="W19" s="101">
        <f t="shared" si="14"/>
        <v>0.19894736842105257</v>
      </c>
      <c r="X19" s="101">
        <f t="shared" si="15"/>
        <v>0.19894736842105257</v>
      </c>
      <c r="Y19" s="102">
        <f t="shared" si="16"/>
        <v>2.3873684210526311E-3</v>
      </c>
      <c r="Z19" s="103">
        <f t="shared" si="17"/>
        <v>1.3783478005495484</v>
      </c>
      <c r="AA19" s="103">
        <f t="shared" si="18"/>
        <v>11.547005383792516</v>
      </c>
      <c r="AB19" s="104"/>
    </row>
    <row r="20" spans="2:28" x14ac:dyDescent="0.25">
      <c r="B20" s="82">
        <f t="shared" si="19"/>
        <v>16</v>
      </c>
      <c r="C20" s="96" t="s">
        <v>306</v>
      </c>
      <c r="D20" s="105">
        <v>0.104</v>
      </c>
      <c r="E20" s="98">
        <v>1.8110236220472442</v>
      </c>
      <c r="F20" s="329">
        <f t="shared" si="3"/>
        <v>1.8110236220472441E-6</v>
      </c>
      <c r="G20" s="97">
        <v>0.9055118110236221</v>
      </c>
      <c r="H20" s="329">
        <f t="shared" si="4"/>
        <v>9.0551181102362207E-7</v>
      </c>
      <c r="J20" s="331" t="str">
        <f t="shared" si="5"/>
        <v>070024</v>
      </c>
      <c r="K20" s="332">
        <f t="shared" si="6"/>
        <v>2.6415999999999999</v>
      </c>
      <c r="L20" s="99">
        <f t="shared" si="7"/>
        <v>4.5999999999999999E-2</v>
      </c>
      <c r="M20" s="100">
        <f t="shared" si="8"/>
        <v>4.6E-5</v>
      </c>
      <c r="N20" s="333">
        <f t="shared" si="0"/>
        <v>2.3E-2</v>
      </c>
      <c r="O20" s="329">
        <f t="shared" si="9"/>
        <v>2.3E-5</v>
      </c>
      <c r="P20" s="333">
        <f t="shared" si="10"/>
        <v>1.15E-2</v>
      </c>
      <c r="Q20" s="329">
        <f t="shared" si="1"/>
        <v>1.15E-5</v>
      </c>
      <c r="R20" s="331" t="str">
        <f t="shared" si="2"/>
        <v>070024</v>
      </c>
      <c r="S20" s="335">
        <f t="shared" si="11"/>
        <v>0.104</v>
      </c>
      <c r="T20" s="98">
        <f t="shared" si="12"/>
        <v>1.0160000000000001E-2</v>
      </c>
      <c r="U20" s="98">
        <v>2.794E-2</v>
      </c>
      <c r="V20" s="334">
        <f t="shared" si="13"/>
        <v>4.5999999999999999E-2</v>
      </c>
      <c r="W20" s="101">
        <f t="shared" si="14"/>
        <v>0.23763157894736842</v>
      </c>
      <c r="X20" s="101">
        <f t="shared" si="15"/>
        <v>0.23763157894736842</v>
      </c>
      <c r="Y20" s="102">
        <f t="shared" si="16"/>
        <v>2.8515789473684211E-3</v>
      </c>
      <c r="Z20" s="103">
        <f t="shared" si="17"/>
        <v>1.6463598728786277</v>
      </c>
      <c r="AA20" s="103">
        <f t="shared" si="18"/>
        <v>11.547005383792516</v>
      </c>
      <c r="AB20" s="104"/>
    </row>
    <row r="21" spans="2:28" x14ac:dyDescent="0.25">
      <c r="B21" s="82">
        <f t="shared" si="19"/>
        <v>17</v>
      </c>
      <c r="C21" s="96" t="s">
        <v>307</v>
      </c>
      <c r="D21" s="107">
        <v>0.105</v>
      </c>
      <c r="E21" s="98">
        <v>0.11811023622047245</v>
      </c>
      <c r="F21" s="329">
        <f t="shared" si="3"/>
        <v>1.1811023622047246E-7</v>
      </c>
      <c r="G21" s="97">
        <v>0.9055118110236221</v>
      </c>
      <c r="H21" s="329">
        <f t="shared" si="4"/>
        <v>9.0551181102362207E-7</v>
      </c>
      <c r="J21" s="331" t="str">
        <f t="shared" si="5"/>
        <v>070045</v>
      </c>
      <c r="K21" s="332">
        <f t="shared" si="6"/>
        <v>2.6669999999999998</v>
      </c>
      <c r="L21" s="99">
        <f t="shared" si="7"/>
        <v>3.0000000000000001E-3</v>
      </c>
      <c r="M21" s="100">
        <f t="shared" si="8"/>
        <v>3.0000000000000001E-6</v>
      </c>
      <c r="N21" s="333">
        <f t="shared" si="0"/>
        <v>2.3E-2</v>
      </c>
      <c r="O21" s="329">
        <f t="shared" si="9"/>
        <v>2.3E-5</v>
      </c>
      <c r="P21" s="333">
        <f t="shared" si="10"/>
        <v>1.15E-2</v>
      </c>
      <c r="Q21" s="329">
        <f t="shared" si="1"/>
        <v>1.15E-5</v>
      </c>
      <c r="R21" s="331" t="str">
        <f t="shared" si="2"/>
        <v>070045</v>
      </c>
      <c r="S21" s="335">
        <f t="shared" si="11"/>
        <v>0.105</v>
      </c>
      <c r="T21" s="98">
        <f t="shared" si="12"/>
        <v>1.0160000000000001E-2</v>
      </c>
      <c r="U21" s="98">
        <v>-7.6199999999999992E-3</v>
      </c>
      <c r="V21" s="334">
        <f t="shared" si="13"/>
        <v>3.0000000000000001E-3</v>
      </c>
      <c r="W21" s="101">
        <f t="shared" si="14"/>
        <v>0.13973684210526316</v>
      </c>
      <c r="X21" s="101">
        <f t="shared" si="15"/>
        <v>0.13973684210526316</v>
      </c>
      <c r="Y21" s="102">
        <f t="shared" si="16"/>
        <v>1.676842105263158E-3</v>
      </c>
      <c r="Z21" s="103">
        <f t="shared" si="17"/>
        <v>0.9681252408621831</v>
      </c>
      <c r="AA21" s="103">
        <f t="shared" si="18"/>
        <v>11.547005383792516</v>
      </c>
      <c r="AB21" s="104"/>
    </row>
    <row r="22" spans="2:28" x14ac:dyDescent="0.25">
      <c r="B22" s="82">
        <f t="shared" si="19"/>
        <v>18</v>
      </c>
      <c r="C22" s="96" t="s">
        <v>308</v>
      </c>
      <c r="D22" s="105">
        <v>0.106</v>
      </c>
      <c r="E22" s="98">
        <v>2.0078740157480315</v>
      </c>
      <c r="F22" s="329">
        <f t="shared" si="3"/>
        <v>2.0078740157480315E-6</v>
      </c>
      <c r="G22" s="97">
        <v>0.9055118110236221</v>
      </c>
      <c r="H22" s="329">
        <f t="shared" si="4"/>
        <v>9.0551181102362207E-7</v>
      </c>
      <c r="J22" s="331" t="str">
        <f t="shared" si="5"/>
        <v>070060</v>
      </c>
      <c r="K22" s="332">
        <f t="shared" si="6"/>
        <v>2.6923999999999997</v>
      </c>
      <c r="L22" s="99">
        <f t="shared" si="7"/>
        <v>5.0999999999999997E-2</v>
      </c>
      <c r="M22" s="100">
        <f t="shared" si="8"/>
        <v>5.1E-5</v>
      </c>
      <c r="N22" s="333">
        <f t="shared" si="0"/>
        <v>2.3E-2</v>
      </c>
      <c r="O22" s="329">
        <f t="shared" si="9"/>
        <v>2.3E-5</v>
      </c>
      <c r="P22" s="333">
        <f t="shared" si="10"/>
        <v>1.15E-2</v>
      </c>
      <c r="Q22" s="329">
        <f t="shared" si="1"/>
        <v>1.15E-5</v>
      </c>
      <c r="R22" s="331" t="str">
        <f t="shared" si="2"/>
        <v>070060</v>
      </c>
      <c r="S22" s="335">
        <f t="shared" si="11"/>
        <v>0.106</v>
      </c>
      <c r="T22" s="98">
        <f t="shared" si="12"/>
        <v>1.0160000000000001E-2</v>
      </c>
      <c r="U22" s="98">
        <v>3.8099999999999995E-2</v>
      </c>
      <c r="V22" s="334">
        <f t="shared" si="13"/>
        <v>5.0999999999999997E-2</v>
      </c>
      <c r="W22" s="101">
        <f t="shared" si="14"/>
        <v>0.16973684210526319</v>
      </c>
      <c r="X22" s="101">
        <f t="shared" si="15"/>
        <v>0.16973684210526319</v>
      </c>
      <c r="Y22" s="102">
        <f t="shared" si="16"/>
        <v>2.0368421052631581E-3</v>
      </c>
      <c r="Z22" s="103">
        <f t="shared" si="17"/>
        <v>1.1759713377704486</v>
      </c>
      <c r="AA22" s="103">
        <f t="shared" si="18"/>
        <v>11.547005383792516</v>
      </c>
      <c r="AB22" s="104"/>
    </row>
    <row r="23" spans="2:28" x14ac:dyDescent="0.25">
      <c r="B23" s="82">
        <f t="shared" si="19"/>
        <v>19</v>
      </c>
      <c r="C23" s="96" t="s">
        <v>309</v>
      </c>
      <c r="D23" s="105">
        <v>0.107</v>
      </c>
      <c r="E23" s="98">
        <v>-0.59055118110236227</v>
      </c>
      <c r="F23" s="329">
        <f t="shared" si="3"/>
        <v>-5.9055118110236229E-7</v>
      </c>
      <c r="G23" s="97">
        <v>0.9055118110236221</v>
      </c>
      <c r="H23" s="329">
        <f t="shared" si="4"/>
        <v>9.0551181102362207E-7</v>
      </c>
      <c r="J23" s="331" t="str">
        <f t="shared" si="5"/>
        <v>070034</v>
      </c>
      <c r="K23" s="332">
        <f t="shared" si="6"/>
        <v>2.7178</v>
      </c>
      <c r="L23" s="99">
        <f t="shared" si="7"/>
        <v>-1.4999999999999999E-2</v>
      </c>
      <c r="M23" s="100">
        <f t="shared" si="8"/>
        <v>-1.5E-5</v>
      </c>
      <c r="N23" s="333">
        <f t="shared" si="0"/>
        <v>2.3E-2</v>
      </c>
      <c r="O23" s="329">
        <f t="shared" si="9"/>
        <v>2.3E-5</v>
      </c>
      <c r="P23" s="333">
        <f t="shared" si="10"/>
        <v>1.15E-2</v>
      </c>
      <c r="Q23" s="329">
        <f t="shared" si="1"/>
        <v>1.15E-5</v>
      </c>
      <c r="R23" s="331" t="str">
        <f t="shared" si="2"/>
        <v>070034</v>
      </c>
      <c r="S23" s="335">
        <f t="shared" si="11"/>
        <v>0.107</v>
      </c>
      <c r="T23" s="98">
        <f t="shared" si="12"/>
        <v>1.0160000000000001E-2</v>
      </c>
      <c r="U23" s="98">
        <v>-2.0320000000000001E-2</v>
      </c>
      <c r="V23" s="334">
        <f t="shared" si="13"/>
        <v>-1.5000000000000001E-2</v>
      </c>
      <c r="W23" s="101">
        <f t="shared" si="14"/>
        <v>7.0000000000000007E-2</v>
      </c>
      <c r="X23" s="101">
        <f t="shared" si="15"/>
        <v>7.0000000000000007E-2</v>
      </c>
      <c r="Y23" s="102">
        <f t="shared" si="16"/>
        <v>8.4000000000000003E-4</v>
      </c>
      <c r="Z23" s="103">
        <f t="shared" si="17"/>
        <v>0.4849742261192857</v>
      </c>
      <c r="AA23" s="103">
        <f t="shared" si="18"/>
        <v>11.547005383792516</v>
      </c>
      <c r="AB23" s="104"/>
    </row>
    <row r="24" spans="2:28" x14ac:dyDescent="0.25">
      <c r="B24" s="82">
        <f t="shared" si="19"/>
        <v>20</v>
      </c>
      <c r="C24" s="96" t="s">
        <v>310</v>
      </c>
      <c r="D24" s="105">
        <v>0.108</v>
      </c>
      <c r="E24" s="98">
        <v>1.1023622047244095</v>
      </c>
      <c r="F24" s="329">
        <f t="shared" si="3"/>
        <v>1.1023622047244094E-6</v>
      </c>
      <c r="G24" s="97">
        <v>0.9055118110236221</v>
      </c>
      <c r="H24" s="329">
        <f t="shared" si="4"/>
        <v>9.0551181102362207E-7</v>
      </c>
      <c r="J24" s="331" t="str">
        <f t="shared" si="5"/>
        <v>070020</v>
      </c>
      <c r="K24" s="332">
        <f t="shared" si="6"/>
        <v>2.7431999999999999</v>
      </c>
      <c r="L24" s="99">
        <f t="shared" si="7"/>
        <v>2.8000000000000001E-2</v>
      </c>
      <c r="M24" s="100">
        <f t="shared" si="8"/>
        <v>2.8E-5</v>
      </c>
      <c r="N24" s="333">
        <f t="shared" si="0"/>
        <v>2.3E-2</v>
      </c>
      <c r="O24" s="329">
        <f t="shared" si="9"/>
        <v>2.3E-5</v>
      </c>
      <c r="P24" s="333">
        <f t="shared" si="10"/>
        <v>1.15E-2</v>
      </c>
      <c r="Q24" s="329">
        <f t="shared" si="1"/>
        <v>1.15E-5</v>
      </c>
      <c r="R24" s="331" t="str">
        <f t="shared" si="2"/>
        <v>070020</v>
      </c>
      <c r="S24" s="335">
        <f t="shared" si="11"/>
        <v>0.108</v>
      </c>
      <c r="T24" s="98">
        <f t="shared" si="12"/>
        <v>1.0160000000000001E-2</v>
      </c>
      <c r="U24" s="98">
        <v>1.7779999999999997E-2</v>
      </c>
      <c r="V24" s="334">
        <f t="shared" si="13"/>
        <v>2.8000000000000001E-2</v>
      </c>
      <c r="W24" s="101">
        <f t="shared" si="14"/>
        <v>0.13447368421052636</v>
      </c>
      <c r="X24" s="101">
        <f t="shared" si="15"/>
        <v>0.13447368421052636</v>
      </c>
      <c r="Y24" s="102">
        <f t="shared" si="16"/>
        <v>1.6136842105263162E-3</v>
      </c>
      <c r="Z24" s="103">
        <f t="shared" si="17"/>
        <v>0.93166101333441753</v>
      </c>
      <c r="AA24" s="103">
        <f t="shared" si="18"/>
        <v>11.547005383792516</v>
      </c>
      <c r="AB24" s="104"/>
    </row>
    <row r="25" spans="2:28" x14ac:dyDescent="0.25">
      <c r="B25" s="82">
        <f t="shared" si="19"/>
        <v>21</v>
      </c>
      <c r="C25" s="96" t="s">
        <v>304</v>
      </c>
      <c r="D25" s="105">
        <v>0.109</v>
      </c>
      <c r="E25" s="98">
        <v>1.6141732283464567</v>
      </c>
      <c r="F25" s="329">
        <f t="shared" si="3"/>
        <v>1.6141732283464566E-6</v>
      </c>
      <c r="G25" s="97">
        <v>0.9055118110236221</v>
      </c>
      <c r="H25" s="329">
        <f t="shared" si="4"/>
        <v>9.0551181102362207E-7</v>
      </c>
      <c r="J25" s="331" t="str">
        <f t="shared" si="5"/>
        <v>070026</v>
      </c>
      <c r="K25" s="332">
        <f t="shared" si="6"/>
        <v>2.7685999999999997</v>
      </c>
      <c r="L25" s="99">
        <f t="shared" si="7"/>
        <v>4.1000000000000002E-2</v>
      </c>
      <c r="M25" s="100">
        <f t="shared" si="8"/>
        <v>4.1E-5</v>
      </c>
      <c r="N25" s="333">
        <f t="shared" si="0"/>
        <v>2.3E-2</v>
      </c>
      <c r="O25" s="329">
        <f t="shared" si="9"/>
        <v>2.3E-5</v>
      </c>
      <c r="P25" s="333">
        <f t="shared" si="10"/>
        <v>1.15E-2</v>
      </c>
      <c r="Q25" s="329">
        <f t="shared" si="1"/>
        <v>1.15E-5</v>
      </c>
      <c r="R25" s="331" t="str">
        <f t="shared" si="2"/>
        <v>070026</v>
      </c>
      <c r="S25" s="335">
        <f t="shared" si="11"/>
        <v>0.109</v>
      </c>
      <c r="T25" s="98">
        <f t="shared" si="12"/>
        <v>1.0160000000000001E-2</v>
      </c>
      <c r="U25" s="98">
        <v>3.0479999999999997E-2</v>
      </c>
      <c r="V25" s="334">
        <f t="shared" si="13"/>
        <v>4.1000000000000002E-2</v>
      </c>
      <c r="W25" s="101">
        <f t="shared" si="14"/>
        <v>0.138421052631579</v>
      </c>
      <c r="X25" s="101">
        <f t="shared" si="15"/>
        <v>0.138421052631579</v>
      </c>
      <c r="Y25" s="102">
        <f t="shared" si="16"/>
        <v>1.6610526315789481E-3</v>
      </c>
      <c r="Z25" s="103">
        <f t="shared" si="17"/>
        <v>0.95900918398024193</v>
      </c>
      <c r="AA25" s="103">
        <f t="shared" si="18"/>
        <v>11.547005383792516</v>
      </c>
      <c r="AB25" s="104"/>
    </row>
    <row r="26" spans="2:28" x14ac:dyDescent="0.25">
      <c r="B26" s="82">
        <f t="shared" si="19"/>
        <v>22</v>
      </c>
      <c r="C26" s="96" t="s">
        <v>311</v>
      </c>
      <c r="D26" s="107">
        <v>0.11</v>
      </c>
      <c r="E26" s="98">
        <v>1.1811023622047245</v>
      </c>
      <c r="F26" s="329">
        <f t="shared" si="3"/>
        <v>1.1811023622047246E-6</v>
      </c>
      <c r="G26" s="97">
        <v>0.9055118110236221</v>
      </c>
      <c r="H26" s="329">
        <f t="shared" si="4"/>
        <v>9.0551181102362207E-7</v>
      </c>
      <c r="J26" s="331" t="str">
        <f t="shared" si="5"/>
        <v>060058</v>
      </c>
      <c r="K26" s="332">
        <f t="shared" si="6"/>
        <v>2.794</v>
      </c>
      <c r="L26" s="99">
        <f t="shared" si="7"/>
        <v>0.03</v>
      </c>
      <c r="M26" s="100">
        <f t="shared" si="8"/>
        <v>3.0000000000000001E-5</v>
      </c>
      <c r="N26" s="333">
        <f t="shared" si="0"/>
        <v>2.3E-2</v>
      </c>
      <c r="O26" s="329">
        <f t="shared" si="9"/>
        <v>2.3E-5</v>
      </c>
      <c r="P26" s="333">
        <f t="shared" si="10"/>
        <v>1.15E-2</v>
      </c>
      <c r="Q26" s="329">
        <f t="shared" si="1"/>
        <v>1.15E-5</v>
      </c>
      <c r="R26" s="331" t="str">
        <f t="shared" si="2"/>
        <v>060058</v>
      </c>
      <c r="S26" s="335">
        <f t="shared" si="11"/>
        <v>0.11</v>
      </c>
      <c r="T26" s="98">
        <f t="shared" si="12"/>
        <v>1.0160000000000001E-2</v>
      </c>
      <c r="U26" s="98">
        <v>2.794E-2</v>
      </c>
      <c r="V26" s="334">
        <f t="shared" si="13"/>
        <v>3.0000000000000002E-2</v>
      </c>
      <c r="W26" s="101">
        <f t="shared" si="14"/>
        <v>2.7105263157894775E-2</v>
      </c>
      <c r="X26" s="101">
        <f t="shared" si="15"/>
        <v>2.7105263157894775E-2</v>
      </c>
      <c r="Y26" s="102">
        <f t="shared" si="16"/>
        <v>3.2526315789473733E-4</v>
      </c>
      <c r="Z26" s="103">
        <f t="shared" si="17"/>
        <v>0.18779077176799436</v>
      </c>
      <c r="AA26" s="103">
        <f t="shared" si="18"/>
        <v>11.547005383792516</v>
      </c>
      <c r="AB26" s="104"/>
    </row>
    <row r="27" spans="2:28" x14ac:dyDescent="0.25">
      <c r="B27" s="82">
        <f t="shared" si="19"/>
        <v>23</v>
      </c>
      <c r="C27" s="96" t="s">
        <v>312</v>
      </c>
      <c r="D27" s="105">
        <v>0.111</v>
      </c>
      <c r="E27" s="98">
        <v>-0.98425196850393704</v>
      </c>
      <c r="F27" s="329">
        <f t="shared" si="3"/>
        <v>-9.8425196850393705E-7</v>
      </c>
      <c r="G27" s="97">
        <v>0.9055118110236221</v>
      </c>
      <c r="H27" s="329">
        <f t="shared" si="4"/>
        <v>9.0551181102362207E-7</v>
      </c>
      <c r="J27" s="331" t="str">
        <f t="shared" si="5"/>
        <v>060036</v>
      </c>
      <c r="K27" s="332">
        <f t="shared" si="6"/>
        <v>2.8193999999999999</v>
      </c>
      <c r="L27" s="99">
        <f t="shared" si="7"/>
        <v>-2.5000000000000001E-2</v>
      </c>
      <c r="M27" s="100">
        <f t="shared" si="8"/>
        <v>-2.5000000000000001E-5</v>
      </c>
      <c r="N27" s="333">
        <f t="shared" si="0"/>
        <v>2.3E-2</v>
      </c>
      <c r="O27" s="329">
        <f t="shared" si="9"/>
        <v>2.3E-5</v>
      </c>
      <c r="P27" s="333">
        <f t="shared" si="10"/>
        <v>1.15E-2</v>
      </c>
      <c r="Q27" s="329">
        <f t="shared" si="1"/>
        <v>1.15E-5</v>
      </c>
      <c r="R27" s="331" t="str">
        <f t="shared" si="2"/>
        <v>060036</v>
      </c>
      <c r="S27" s="335">
        <f t="shared" si="11"/>
        <v>0.111</v>
      </c>
      <c r="T27" s="98">
        <f t="shared" si="12"/>
        <v>1.0160000000000001E-2</v>
      </c>
      <c r="U27" s="98">
        <v>-3.5559999999999994E-2</v>
      </c>
      <c r="V27" s="334">
        <f t="shared" si="13"/>
        <v>-2.5000000000000001E-2</v>
      </c>
      <c r="W27" s="101">
        <f t="shared" si="14"/>
        <v>0.13894736842105254</v>
      </c>
      <c r="X27" s="101">
        <f t="shared" si="15"/>
        <v>0.13894736842105254</v>
      </c>
      <c r="Y27" s="102">
        <f t="shared" si="16"/>
        <v>1.6673684210526305E-3</v>
      </c>
      <c r="Z27" s="103">
        <f t="shared" si="17"/>
        <v>0.96265560673301753</v>
      </c>
      <c r="AA27" s="103">
        <f t="shared" si="18"/>
        <v>11.547005383792516</v>
      </c>
      <c r="AB27" s="104"/>
    </row>
    <row r="28" spans="2:28" x14ac:dyDescent="0.25">
      <c r="B28" s="82">
        <f t="shared" si="19"/>
        <v>24</v>
      </c>
      <c r="C28" s="96" t="s">
        <v>299</v>
      </c>
      <c r="D28" s="105">
        <v>0.112</v>
      </c>
      <c r="E28" s="98">
        <v>2.0866141732283467</v>
      </c>
      <c r="F28" s="329">
        <f t="shared" si="3"/>
        <v>2.0866141732283467E-6</v>
      </c>
      <c r="G28" s="97">
        <v>0.9055118110236221</v>
      </c>
      <c r="H28" s="329">
        <f t="shared" si="4"/>
        <v>9.0551181102362207E-7</v>
      </c>
      <c r="J28" s="331" t="str">
        <f t="shared" si="5"/>
        <v>070008</v>
      </c>
      <c r="K28" s="332">
        <f t="shared" si="6"/>
        <v>2.8447999999999998</v>
      </c>
      <c r="L28" s="99">
        <f t="shared" si="7"/>
        <v>5.3000000000000005E-2</v>
      </c>
      <c r="M28" s="100">
        <f t="shared" si="8"/>
        <v>5.3000000000000008E-5</v>
      </c>
      <c r="N28" s="333">
        <f t="shared" si="0"/>
        <v>2.3E-2</v>
      </c>
      <c r="O28" s="329">
        <f t="shared" si="9"/>
        <v>2.3E-5</v>
      </c>
      <c r="P28" s="333">
        <f t="shared" si="10"/>
        <v>1.15E-2</v>
      </c>
      <c r="Q28" s="329">
        <f t="shared" si="1"/>
        <v>1.15E-5</v>
      </c>
      <c r="R28" s="331" t="str">
        <f t="shared" si="2"/>
        <v>070008</v>
      </c>
      <c r="S28" s="335">
        <f t="shared" si="11"/>
        <v>0.112</v>
      </c>
      <c r="T28" s="98">
        <f t="shared" si="12"/>
        <v>1.0160000000000001E-2</v>
      </c>
      <c r="U28" s="98">
        <v>3.3019999999999994E-2</v>
      </c>
      <c r="V28" s="334">
        <f t="shared" si="13"/>
        <v>5.3000000000000005E-2</v>
      </c>
      <c r="W28" s="101">
        <f t="shared" si="14"/>
        <v>0.2628947368421054</v>
      </c>
      <c r="X28" s="101">
        <f t="shared" si="15"/>
        <v>0.2628947368421054</v>
      </c>
      <c r="Y28" s="102">
        <f t="shared" si="16"/>
        <v>3.1547368421052649E-3</v>
      </c>
      <c r="Z28" s="103">
        <f t="shared" si="17"/>
        <v>1.8213881650119046</v>
      </c>
      <c r="AA28" s="103">
        <f t="shared" si="18"/>
        <v>11.547005383792516</v>
      </c>
      <c r="AB28" s="104"/>
    </row>
    <row r="29" spans="2:28" x14ac:dyDescent="0.25">
      <c r="B29" s="82">
        <f t="shared" si="19"/>
        <v>25</v>
      </c>
      <c r="C29" s="96" t="s">
        <v>313</v>
      </c>
      <c r="D29" s="105">
        <v>0.113</v>
      </c>
      <c r="E29" s="98">
        <v>0.78740157480314965</v>
      </c>
      <c r="F29" s="329">
        <f t="shared" si="3"/>
        <v>7.8740157480314961E-7</v>
      </c>
      <c r="G29" s="97">
        <v>0.9055118110236221</v>
      </c>
      <c r="H29" s="329">
        <f t="shared" si="4"/>
        <v>9.0551181102362207E-7</v>
      </c>
      <c r="J29" s="331" t="str">
        <f t="shared" si="5"/>
        <v>070055</v>
      </c>
      <c r="K29" s="332">
        <f t="shared" si="6"/>
        <v>2.8702000000000001</v>
      </c>
      <c r="L29" s="99">
        <f t="shared" si="7"/>
        <v>0.02</v>
      </c>
      <c r="M29" s="100">
        <f t="shared" si="8"/>
        <v>2.0000000000000002E-5</v>
      </c>
      <c r="N29" s="333">
        <f t="shared" si="0"/>
        <v>2.3E-2</v>
      </c>
      <c r="O29" s="329">
        <f t="shared" si="9"/>
        <v>2.3E-5</v>
      </c>
      <c r="P29" s="333">
        <f t="shared" si="10"/>
        <v>1.15E-2</v>
      </c>
      <c r="Q29" s="329">
        <f t="shared" si="1"/>
        <v>1.15E-5</v>
      </c>
      <c r="R29" s="331" t="str">
        <f t="shared" si="2"/>
        <v>070055</v>
      </c>
      <c r="S29" s="335">
        <f t="shared" si="11"/>
        <v>0.113</v>
      </c>
      <c r="T29" s="98">
        <f t="shared" si="12"/>
        <v>1.0160000000000001E-2</v>
      </c>
      <c r="U29" s="98">
        <v>5.0800000000000003E-3</v>
      </c>
      <c r="V29" s="334">
        <f t="shared" si="13"/>
        <v>0.02</v>
      </c>
      <c r="W29" s="101">
        <f t="shared" si="14"/>
        <v>0.19631578947368419</v>
      </c>
      <c r="X29" s="101">
        <f t="shared" si="15"/>
        <v>0.19631578947368419</v>
      </c>
      <c r="Y29" s="102">
        <f t="shared" si="16"/>
        <v>2.3557894736842104E-3</v>
      </c>
      <c r="Z29" s="103">
        <f t="shared" si="17"/>
        <v>1.3601156867856656</v>
      </c>
      <c r="AA29" s="103">
        <f t="shared" si="18"/>
        <v>11.547005383792516</v>
      </c>
      <c r="AB29" s="104"/>
    </row>
    <row r="30" spans="2:28" x14ac:dyDescent="0.25">
      <c r="B30" s="82">
        <f t="shared" si="19"/>
        <v>26</v>
      </c>
      <c r="C30" s="96" t="s">
        <v>301</v>
      </c>
      <c r="D30" s="105">
        <v>0.114</v>
      </c>
      <c r="E30" s="98">
        <v>1.1811023622047245</v>
      </c>
      <c r="F30" s="329">
        <f t="shared" si="3"/>
        <v>1.1811023622047246E-6</v>
      </c>
      <c r="G30" s="97">
        <v>0.9055118110236221</v>
      </c>
      <c r="H30" s="329">
        <f t="shared" si="4"/>
        <v>9.0551181102362207E-7</v>
      </c>
      <c r="J30" s="331" t="str">
        <f t="shared" si="5"/>
        <v>070000</v>
      </c>
      <c r="K30" s="332">
        <f t="shared" si="6"/>
        <v>2.8956</v>
      </c>
      <c r="L30" s="99">
        <f t="shared" si="7"/>
        <v>0.03</v>
      </c>
      <c r="M30" s="100">
        <f t="shared" si="8"/>
        <v>3.0000000000000001E-5</v>
      </c>
      <c r="N30" s="333">
        <f t="shared" si="0"/>
        <v>2.3E-2</v>
      </c>
      <c r="O30" s="329">
        <f t="shared" si="9"/>
        <v>2.3E-5</v>
      </c>
      <c r="P30" s="333">
        <f t="shared" si="10"/>
        <v>1.15E-2</v>
      </c>
      <c r="Q30" s="329">
        <f t="shared" si="1"/>
        <v>1.15E-5</v>
      </c>
      <c r="R30" s="331" t="str">
        <f t="shared" si="2"/>
        <v>070000</v>
      </c>
      <c r="S30" s="335">
        <f t="shared" si="11"/>
        <v>0.114</v>
      </c>
      <c r="T30" s="98">
        <f t="shared" si="12"/>
        <v>1.0160000000000001E-2</v>
      </c>
      <c r="U30" s="98">
        <v>2.794E-2</v>
      </c>
      <c r="V30" s="334">
        <f t="shared" si="13"/>
        <v>3.0000000000000002E-2</v>
      </c>
      <c r="W30" s="101">
        <f t="shared" si="14"/>
        <v>2.7105263157894775E-2</v>
      </c>
      <c r="X30" s="101">
        <f t="shared" si="15"/>
        <v>2.7105263157894775E-2</v>
      </c>
      <c r="Y30" s="102">
        <f t="shared" si="16"/>
        <v>3.2526315789473733E-4</v>
      </c>
      <c r="Z30" s="103">
        <f t="shared" si="17"/>
        <v>0.18779077176799436</v>
      </c>
      <c r="AA30" s="103">
        <f t="shared" si="18"/>
        <v>11.547005383792516</v>
      </c>
      <c r="AB30" s="104"/>
    </row>
    <row r="31" spans="2:28" x14ac:dyDescent="0.25">
      <c r="B31" s="82">
        <f t="shared" si="19"/>
        <v>27</v>
      </c>
      <c r="C31" s="96" t="s">
        <v>301</v>
      </c>
      <c r="D31" s="105">
        <v>0.115</v>
      </c>
      <c r="E31" s="98">
        <v>1.1811023622047245</v>
      </c>
      <c r="F31" s="329">
        <f t="shared" si="3"/>
        <v>1.1811023622047246E-6</v>
      </c>
      <c r="G31" s="97">
        <v>0.9055118110236221</v>
      </c>
      <c r="H31" s="329">
        <f t="shared" si="4"/>
        <v>9.0551181102362207E-7</v>
      </c>
      <c r="J31" s="331" t="str">
        <f t="shared" si="5"/>
        <v>070000</v>
      </c>
      <c r="K31" s="332">
        <f t="shared" si="6"/>
        <v>2.9209999999999998</v>
      </c>
      <c r="L31" s="99">
        <f t="shared" si="7"/>
        <v>0.03</v>
      </c>
      <c r="M31" s="100">
        <f t="shared" si="8"/>
        <v>3.0000000000000001E-5</v>
      </c>
      <c r="N31" s="333">
        <f t="shared" si="0"/>
        <v>2.3E-2</v>
      </c>
      <c r="O31" s="329">
        <f t="shared" si="9"/>
        <v>2.3E-5</v>
      </c>
      <c r="P31" s="333">
        <f t="shared" si="10"/>
        <v>1.15E-2</v>
      </c>
      <c r="Q31" s="329">
        <f t="shared" si="1"/>
        <v>1.15E-5</v>
      </c>
      <c r="R31" s="331" t="str">
        <f t="shared" si="2"/>
        <v>070000</v>
      </c>
      <c r="S31" s="335">
        <f t="shared" si="11"/>
        <v>0.115</v>
      </c>
      <c r="T31" s="98">
        <f t="shared" si="12"/>
        <v>1.0160000000000001E-2</v>
      </c>
      <c r="U31" s="98">
        <v>2.2859999999999998E-2</v>
      </c>
      <c r="V31" s="334">
        <f t="shared" si="13"/>
        <v>3.0000000000000002E-2</v>
      </c>
      <c r="W31" s="101">
        <f t="shared" si="14"/>
        <v>9.3947368421052682E-2</v>
      </c>
      <c r="X31" s="101">
        <f t="shared" si="15"/>
        <v>9.3947368421052682E-2</v>
      </c>
      <c r="Y31" s="102">
        <f t="shared" si="16"/>
        <v>1.1273684210526323E-3</v>
      </c>
      <c r="Z31" s="103">
        <f t="shared" si="17"/>
        <v>0.65088646137062067</v>
      </c>
      <c r="AA31" s="103">
        <f t="shared" si="18"/>
        <v>11.547005383792516</v>
      </c>
      <c r="AB31" s="104"/>
    </row>
    <row r="32" spans="2:28" x14ac:dyDescent="0.25">
      <c r="B32" s="82">
        <f t="shared" si="19"/>
        <v>28</v>
      </c>
      <c r="C32" s="96" t="s">
        <v>314</v>
      </c>
      <c r="D32" s="105">
        <v>0.11600000000000001</v>
      </c>
      <c r="E32" s="98">
        <v>1.6929133858267718</v>
      </c>
      <c r="F32" s="329">
        <f t="shared" si="3"/>
        <v>1.6929133858267718E-6</v>
      </c>
      <c r="G32" s="97">
        <v>0.9055118110236221</v>
      </c>
      <c r="H32" s="329">
        <f t="shared" si="4"/>
        <v>9.0551181102362207E-7</v>
      </c>
      <c r="J32" s="331" t="str">
        <f t="shared" si="5"/>
        <v>070018</v>
      </c>
      <c r="K32" s="332">
        <f t="shared" si="6"/>
        <v>2.9464000000000001</v>
      </c>
      <c r="L32" s="99">
        <f t="shared" si="7"/>
        <v>4.2999999999999997E-2</v>
      </c>
      <c r="M32" s="100">
        <f t="shared" si="8"/>
        <v>4.2999999999999995E-5</v>
      </c>
      <c r="N32" s="333">
        <f t="shared" si="0"/>
        <v>2.3E-2</v>
      </c>
      <c r="O32" s="329">
        <f t="shared" si="9"/>
        <v>2.3E-5</v>
      </c>
      <c r="P32" s="333">
        <f t="shared" si="10"/>
        <v>1.15E-2</v>
      </c>
      <c r="Q32" s="329">
        <f t="shared" si="1"/>
        <v>1.15E-5</v>
      </c>
      <c r="R32" s="331" t="str">
        <f t="shared" si="2"/>
        <v>070018</v>
      </c>
      <c r="S32" s="335">
        <f t="shared" si="11"/>
        <v>0.11600000000000001</v>
      </c>
      <c r="T32" s="98">
        <f t="shared" si="12"/>
        <v>1.0160000000000001E-2</v>
      </c>
      <c r="U32" s="98">
        <v>3.8099999999999995E-2</v>
      </c>
      <c r="V32" s="334">
        <f t="shared" si="13"/>
        <v>4.2999999999999997E-2</v>
      </c>
      <c r="W32" s="101">
        <f t="shared" si="14"/>
        <v>6.4473684210526336E-2</v>
      </c>
      <c r="X32" s="101">
        <f t="shared" si="15"/>
        <v>6.4473684210526336E-2</v>
      </c>
      <c r="Y32" s="102">
        <f t="shared" si="16"/>
        <v>7.7368421052631596E-4</v>
      </c>
      <c r="Z32" s="103">
        <f t="shared" si="17"/>
        <v>0.44668678721513166</v>
      </c>
      <c r="AA32" s="103">
        <f t="shared" si="18"/>
        <v>11.547005383792516</v>
      </c>
      <c r="AB32" s="104"/>
    </row>
    <row r="33" spans="2:28" x14ac:dyDescent="0.25">
      <c r="B33" s="82">
        <f t="shared" si="19"/>
        <v>29</v>
      </c>
      <c r="C33" s="96" t="s">
        <v>315</v>
      </c>
      <c r="D33" s="105">
        <v>0.11700000000000001</v>
      </c>
      <c r="E33" s="98">
        <v>2.2834645669291338</v>
      </c>
      <c r="F33" s="329">
        <f t="shared" si="3"/>
        <v>2.283464566929134E-6</v>
      </c>
      <c r="G33" s="97">
        <v>0.9055118110236221</v>
      </c>
      <c r="H33" s="329">
        <f t="shared" si="4"/>
        <v>9.0551181102362207E-7</v>
      </c>
      <c r="J33" s="331" t="str">
        <f t="shared" si="5"/>
        <v>070027</v>
      </c>
      <c r="K33" s="332">
        <f t="shared" si="6"/>
        <v>2.9718</v>
      </c>
      <c r="L33" s="99">
        <f t="shared" si="7"/>
        <v>5.7999999999999996E-2</v>
      </c>
      <c r="M33" s="100">
        <f t="shared" si="8"/>
        <v>5.8E-5</v>
      </c>
      <c r="N33" s="333">
        <f t="shared" si="0"/>
        <v>2.3E-2</v>
      </c>
      <c r="O33" s="329">
        <f t="shared" si="9"/>
        <v>2.3E-5</v>
      </c>
      <c r="P33" s="333">
        <f t="shared" si="10"/>
        <v>1.15E-2</v>
      </c>
      <c r="Q33" s="329">
        <f t="shared" si="1"/>
        <v>1.15E-5</v>
      </c>
      <c r="R33" s="331" t="str">
        <f t="shared" si="2"/>
        <v>070027</v>
      </c>
      <c r="S33" s="335">
        <f t="shared" si="11"/>
        <v>0.11700000000000001</v>
      </c>
      <c r="T33" s="98">
        <f t="shared" si="12"/>
        <v>1.0160000000000001E-2</v>
      </c>
      <c r="U33" s="98">
        <v>5.3339999999999999E-2</v>
      </c>
      <c r="V33" s="334">
        <f t="shared" si="13"/>
        <v>5.8000000000000003E-2</v>
      </c>
      <c r="W33" s="101">
        <f t="shared" si="14"/>
        <v>6.1315789473684268E-2</v>
      </c>
      <c r="X33" s="101">
        <f t="shared" si="15"/>
        <v>6.1315789473684268E-2</v>
      </c>
      <c r="Y33" s="102">
        <f t="shared" si="16"/>
        <v>7.3578947368421125E-4</v>
      </c>
      <c r="Z33" s="103">
        <f t="shared" si="17"/>
        <v>0.42480825069847244</v>
      </c>
      <c r="AA33" s="103">
        <f t="shared" si="18"/>
        <v>11.547005383792516</v>
      </c>
      <c r="AB33" s="104"/>
    </row>
    <row r="34" spans="2:28" x14ac:dyDescent="0.25">
      <c r="B34" s="82">
        <f t="shared" si="19"/>
        <v>30</v>
      </c>
      <c r="C34" s="96" t="s">
        <v>316</v>
      </c>
      <c r="D34" s="105">
        <v>0.11799999999999999</v>
      </c>
      <c r="E34" s="98">
        <v>1.1811023622047245</v>
      </c>
      <c r="F34" s="329">
        <f t="shared" si="3"/>
        <v>1.1811023622047246E-6</v>
      </c>
      <c r="G34" s="97">
        <v>0.9055118110236221</v>
      </c>
      <c r="H34" s="329">
        <f t="shared" si="4"/>
        <v>9.0551181102362207E-7</v>
      </c>
      <c r="J34" s="331" t="str">
        <f t="shared" si="5"/>
        <v>070004</v>
      </c>
      <c r="K34" s="332">
        <f t="shared" si="6"/>
        <v>2.9971999999999999</v>
      </c>
      <c r="L34" s="99">
        <f t="shared" si="7"/>
        <v>0.03</v>
      </c>
      <c r="M34" s="100">
        <f t="shared" si="8"/>
        <v>3.0000000000000001E-5</v>
      </c>
      <c r="N34" s="333">
        <f t="shared" si="0"/>
        <v>2.3E-2</v>
      </c>
      <c r="O34" s="329">
        <f t="shared" si="9"/>
        <v>2.3E-5</v>
      </c>
      <c r="P34" s="333">
        <f t="shared" si="10"/>
        <v>1.15E-2</v>
      </c>
      <c r="Q34" s="329">
        <f t="shared" si="1"/>
        <v>1.15E-5</v>
      </c>
      <c r="R34" s="331" t="str">
        <f t="shared" si="2"/>
        <v>070004</v>
      </c>
      <c r="S34" s="335">
        <f t="shared" si="11"/>
        <v>0.11799999999999999</v>
      </c>
      <c r="T34" s="98">
        <f t="shared" si="12"/>
        <v>1.0160000000000001E-2</v>
      </c>
      <c r="U34" s="98">
        <v>2.2859999999999998E-2</v>
      </c>
      <c r="V34" s="334">
        <f t="shared" si="13"/>
        <v>3.0000000000000002E-2</v>
      </c>
      <c r="W34" s="101">
        <f t="shared" si="14"/>
        <v>9.3947368421052682E-2</v>
      </c>
      <c r="X34" s="101">
        <f t="shared" si="15"/>
        <v>9.3947368421052682E-2</v>
      </c>
      <c r="Y34" s="102">
        <f t="shared" si="16"/>
        <v>1.1273684210526323E-3</v>
      </c>
      <c r="Z34" s="103">
        <f t="shared" si="17"/>
        <v>0.65088646137062067</v>
      </c>
      <c r="AA34" s="103">
        <f t="shared" si="18"/>
        <v>11.547005383792516</v>
      </c>
      <c r="AB34" s="104"/>
    </row>
    <row r="35" spans="2:28" x14ac:dyDescent="0.25">
      <c r="B35" s="82">
        <f t="shared" si="19"/>
        <v>31</v>
      </c>
      <c r="C35" s="96" t="s">
        <v>317</v>
      </c>
      <c r="D35" s="105">
        <v>0.11899999999999999</v>
      </c>
      <c r="E35" s="98">
        <v>0.39370078740157483</v>
      </c>
      <c r="F35" s="329">
        <f t="shared" si="3"/>
        <v>3.9370078740157481E-7</v>
      </c>
      <c r="G35" s="97">
        <v>0.9055118110236221</v>
      </c>
      <c r="H35" s="329">
        <f t="shared" si="4"/>
        <v>9.0551181102362207E-7</v>
      </c>
      <c r="J35" s="331" t="str">
        <f t="shared" si="5"/>
        <v>070016</v>
      </c>
      <c r="K35" s="332">
        <f t="shared" si="6"/>
        <v>3.0225999999999997</v>
      </c>
      <c r="L35" s="99">
        <f t="shared" si="7"/>
        <v>0.01</v>
      </c>
      <c r="M35" s="100">
        <f t="shared" si="8"/>
        <v>1.0000000000000001E-5</v>
      </c>
      <c r="N35" s="333">
        <f t="shared" si="0"/>
        <v>2.3E-2</v>
      </c>
      <c r="O35" s="329">
        <f t="shared" si="9"/>
        <v>2.3E-5</v>
      </c>
      <c r="P35" s="333">
        <f t="shared" si="10"/>
        <v>1.15E-2</v>
      </c>
      <c r="Q35" s="329">
        <f t="shared" si="1"/>
        <v>1.15E-5</v>
      </c>
      <c r="R35" s="331" t="str">
        <f t="shared" si="2"/>
        <v>070016</v>
      </c>
      <c r="S35" s="335">
        <f t="shared" si="11"/>
        <v>0.11899999999999999</v>
      </c>
      <c r="T35" s="98">
        <f t="shared" si="12"/>
        <v>1.0160000000000001E-2</v>
      </c>
      <c r="U35" s="98">
        <v>5.0800000000000003E-3</v>
      </c>
      <c r="V35" s="334">
        <f t="shared" si="13"/>
        <v>0.01</v>
      </c>
      <c r="W35" s="101">
        <f t="shared" si="14"/>
        <v>6.4736842105263148E-2</v>
      </c>
      <c r="X35" s="101">
        <f t="shared" si="15"/>
        <v>6.4736842105263148E-2</v>
      </c>
      <c r="Y35" s="102">
        <f t="shared" si="16"/>
        <v>7.7684210526315781E-4</v>
      </c>
      <c r="Z35" s="103">
        <f t="shared" si="17"/>
        <v>0.44850999859151974</v>
      </c>
      <c r="AA35" s="103">
        <f t="shared" si="18"/>
        <v>11.547005383792516</v>
      </c>
      <c r="AB35" s="104"/>
    </row>
    <row r="36" spans="2:28" x14ac:dyDescent="0.25">
      <c r="B36" s="82">
        <f t="shared" si="19"/>
        <v>32</v>
      </c>
      <c r="C36" s="96" t="s">
        <v>318</v>
      </c>
      <c r="D36" s="107">
        <v>0.12</v>
      </c>
      <c r="E36" s="98">
        <v>2.204724409448819</v>
      </c>
      <c r="F36" s="329">
        <f t="shared" si="3"/>
        <v>2.2047244094488188E-6</v>
      </c>
      <c r="G36" s="97">
        <v>0.9055118110236221</v>
      </c>
      <c r="H36" s="329">
        <f t="shared" si="4"/>
        <v>9.0551181102362207E-7</v>
      </c>
      <c r="J36" s="331" t="str">
        <f t="shared" si="5"/>
        <v>060100</v>
      </c>
      <c r="K36" s="332">
        <f t="shared" si="6"/>
        <v>3.0479999999999996</v>
      </c>
      <c r="L36" s="99">
        <f t="shared" si="7"/>
        <v>5.6000000000000001E-2</v>
      </c>
      <c r="M36" s="100">
        <f t="shared" si="8"/>
        <v>5.5999999999999999E-5</v>
      </c>
      <c r="N36" s="333">
        <f t="shared" si="0"/>
        <v>2.3E-2</v>
      </c>
      <c r="O36" s="329">
        <f t="shared" si="9"/>
        <v>2.3E-5</v>
      </c>
      <c r="P36" s="333">
        <f t="shared" si="10"/>
        <v>1.15E-2</v>
      </c>
      <c r="Q36" s="329">
        <f t="shared" si="1"/>
        <v>1.15E-5</v>
      </c>
      <c r="R36" s="331" t="str">
        <f t="shared" si="2"/>
        <v>060100</v>
      </c>
      <c r="S36" s="335">
        <f t="shared" si="11"/>
        <v>0.12</v>
      </c>
      <c r="T36" s="98">
        <f t="shared" si="12"/>
        <v>1.0160000000000001E-2</v>
      </c>
      <c r="U36" s="98">
        <v>3.8099999999999995E-2</v>
      </c>
      <c r="V36" s="334">
        <f t="shared" si="13"/>
        <v>5.6000000000000001E-2</v>
      </c>
      <c r="W36" s="101">
        <f t="shared" si="14"/>
        <v>0.23552631578947375</v>
      </c>
      <c r="X36" s="101">
        <f t="shared" si="15"/>
        <v>0.23552631578947375</v>
      </c>
      <c r="Y36" s="102">
        <f t="shared" si="16"/>
        <v>2.8263157894736846E-3</v>
      </c>
      <c r="Z36" s="103">
        <f t="shared" si="17"/>
        <v>1.6317741818675218</v>
      </c>
      <c r="AA36" s="103">
        <f t="shared" si="18"/>
        <v>11.547005383792516</v>
      </c>
      <c r="AB36" s="104"/>
    </row>
    <row r="37" spans="2:28" x14ac:dyDescent="0.25">
      <c r="B37" s="82">
        <f t="shared" si="19"/>
        <v>33</v>
      </c>
      <c r="C37" s="96" t="s">
        <v>303</v>
      </c>
      <c r="D37" s="105">
        <v>0.121</v>
      </c>
      <c r="E37" s="98">
        <v>0.51181102362204722</v>
      </c>
      <c r="F37" s="329">
        <f t="shared" si="3"/>
        <v>5.1181102362204721E-7</v>
      </c>
      <c r="G37" s="97">
        <v>0.9055118110236221</v>
      </c>
      <c r="H37" s="329">
        <f t="shared" si="4"/>
        <v>9.0551181102362207E-7</v>
      </c>
      <c r="J37" s="331" t="str">
        <f t="shared" si="5"/>
        <v>070022</v>
      </c>
      <c r="K37" s="332">
        <f t="shared" si="6"/>
        <v>3.0733999999999999</v>
      </c>
      <c r="L37" s="99">
        <f t="shared" si="7"/>
        <v>1.2999999999999998E-2</v>
      </c>
      <c r="M37" s="100">
        <f t="shared" si="8"/>
        <v>1.2999999999999998E-5</v>
      </c>
      <c r="N37" s="333">
        <f t="shared" si="0"/>
        <v>2.3E-2</v>
      </c>
      <c r="O37" s="329">
        <f t="shared" si="9"/>
        <v>2.3E-5</v>
      </c>
      <c r="P37" s="333">
        <f t="shared" si="10"/>
        <v>1.15E-2</v>
      </c>
      <c r="Q37" s="329">
        <f t="shared" si="1"/>
        <v>1.15E-5</v>
      </c>
      <c r="R37" s="331" t="str">
        <f t="shared" ref="R37:R68" si="20">J37</f>
        <v>070022</v>
      </c>
      <c r="S37" s="335">
        <f t="shared" si="11"/>
        <v>0.121</v>
      </c>
      <c r="T37" s="98">
        <f t="shared" si="12"/>
        <v>1.0160000000000001E-2</v>
      </c>
      <c r="U37" s="98">
        <v>7.6199999999999992E-3</v>
      </c>
      <c r="V37" s="334">
        <f t="shared" si="13"/>
        <v>1.2999999999999998E-2</v>
      </c>
      <c r="W37" s="101">
        <f t="shared" si="14"/>
        <v>7.0789473684210513E-2</v>
      </c>
      <c r="X37" s="101">
        <f t="shared" si="15"/>
        <v>7.0789473684210513E-2</v>
      </c>
      <c r="Y37" s="102">
        <f t="shared" si="16"/>
        <v>8.4947368421052613E-4</v>
      </c>
      <c r="Z37" s="103">
        <f t="shared" si="17"/>
        <v>0.49044386024845044</v>
      </c>
      <c r="AA37" s="103">
        <f t="shared" si="18"/>
        <v>11.547005383792516</v>
      </c>
      <c r="AB37" s="104"/>
    </row>
    <row r="38" spans="2:28" x14ac:dyDescent="0.25">
      <c r="B38" s="82">
        <f t="shared" si="19"/>
        <v>34</v>
      </c>
      <c r="C38" s="96" t="s">
        <v>319</v>
      </c>
      <c r="D38" s="105">
        <v>0.122</v>
      </c>
      <c r="E38" s="98">
        <v>1.6141732283464567</v>
      </c>
      <c r="F38" s="329">
        <f t="shared" si="3"/>
        <v>1.6141732283464566E-6</v>
      </c>
      <c r="G38" s="97">
        <v>0.9055118110236221</v>
      </c>
      <c r="H38" s="329">
        <f t="shared" si="4"/>
        <v>9.0551181102362207E-7</v>
      </c>
      <c r="J38" s="331" t="str">
        <f t="shared" si="5"/>
        <v>070011</v>
      </c>
      <c r="K38" s="332">
        <f t="shared" si="6"/>
        <v>3.0987999999999998</v>
      </c>
      <c r="L38" s="99">
        <f t="shared" si="7"/>
        <v>4.1000000000000002E-2</v>
      </c>
      <c r="M38" s="100">
        <f t="shared" si="8"/>
        <v>4.1E-5</v>
      </c>
      <c r="N38" s="333">
        <f t="shared" si="0"/>
        <v>2.3E-2</v>
      </c>
      <c r="O38" s="329">
        <f t="shared" si="9"/>
        <v>2.3E-5</v>
      </c>
      <c r="P38" s="333">
        <f t="shared" si="10"/>
        <v>1.15E-2</v>
      </c>
      <c r="Q38" s="329">
        <f t="shared" si="1"/>
        <v>1.15E-5</v>
      </c>
      <c r="R38" s="331" t="str">
        <f t="shared" si="20"/>
        <v>070011</v>
      </c>
      <c r="S38" s="335">
        <f t="shared" si="11"/>
        <v>0.122</v>
      </c>
      <c r="T38" s="98">
        <f t="shared" si="12"/>
        <v>1.0160000000000001E-2</v>
      </c>
      <c r="U38" s="98">
        <v>4.5719999999999997E-2</v>
      </c>
      <c r="V38" s="334">
        <f t="shared" si="13"/>
        <v>4.1000000000000002E-2</v>
      </c>
      <c r="W38" s="101">
        <f t="shared" si="14"/>
        <v>6.2105263157894677E-2</v>
      </c>
      <c r="X38" s="101">
        <f t="shared" si="15"/>
        <v>6.2105263157894677E-2</v>
      </c>
      <c r="Y38" s="102">
        <f t="shared" si="16"/>
        <v>7.4526315789473615E-4</v>
      </c>
      <c r="Z38" s="103">
        <f t="shared" si="17"/>
        <v>0.43027788482763651</v>
      </c>
      <c r="AA38" s="103">
        <f t="shared" si="18"/>
        <v>11.547005383792516</v>
      </c>
      <c r="AB38" s="104"/>
    </row>
    <row r="39" spans="2:28" x14ac:dyDescent="0.25">
      <c r="B39" s="82">
        <f t="shared" si="19"/>
        <v>35</v>
      </c>
      <c r="C39" s="96" t="s">
        <v>320</v>
      </c>
      <c r="D39" s="105">
        <v>0.123</v>
      </c>
      <c r="E39" s="98">
        <v>-0.51181102362204722</v>
      </c>
      <c r="F39" s="329">
        <f t="shared" si="3"/>
        <v>-5.1181102362204721E-7</v>
      </c>
      <c r="G39" s="97">
        <v>0.9055118110236221</v>
      </c>
      <c r="H39" s="329">
        <f t="shared" si="4"/>
        <v>9.0551181102362207E-7</v>
      </c>
      <c r="J39" s="331" t="str">
        <f t="shared" si="5"/>
        <v>070031</v>
      </c>
      <c r="K39" s="332">
        <f t="shared" si="6"/>
        <v>3.1241999999999996</v>
      </c>
      <c r="L39" s="99">
        <f t="shared" si="7"/>
        <v>-1.2999999999999998E-2</v>
      </c>
      <c r="M39" s="100">
        <f t="shared" si="8"/>
        <v>-1.2999999999999998E-5</v>
      </c>
      <c r="N39" s="333">
        <f t="shared" si="0"/>
        <v>2.3E-2</v>
      </c>
      <c r="O39" s="329">
        <f t="shared" si="9"/>
        <v>2.3E-5</v>
      </c>
      <c r="P39" s="333">
        <f t="shared" si="10"/>
        <v>1.15E-2</v>
      </c>
      <c r="Q39" s="329">
        <f t="shared" si="1"/>
        <v>1.15E-5</v>
      </c>
      <c r="R39" s="331" t="str">
        <f t="shared" si="20"/>
        <v>070031</v>
      </c>
      <c r="S39" s="335">
        <f t="shared" si="11"/>
        <v>0.123</v>
      </c>
      <c r="T39" s="98">
        <f t="shared" si="12"/>
        <v>1.0160000000000001E-2</v>
      </c>
      <c r="U39" s="98">
        <v>-4.0640000000000003E-2</v>
      </c>
      <c r="V39" s="334">
        <f t="shared" si="13"/>
        <v>-1.2999999999999998E-2</v>
      </c>
      <c r="W39" s="101">
        <f t="shared" si="14"/>
        <v>0.36368421052631583</v>
      </c>
      <c r="X39" s="101">
        <f t="shared" si="15"/>
        <v>0.36368421052631583</v>
      </c>
      <c r="Y39" s="102">
        <f t="shared" si="16"/>
        <v>4.3642105263157899E-3</v>
      </c>
      <c r="Z39" s="103">
        <f t="shared" si="17"/>
        <v>2.51967812216862</v>
      </c>
      <c r="AA39" s="103">
        <f t="shared" si="18"/>
        <v>11.547005383792516</v>
      </c>
      <c r="AB39" s="104"/>
    </row>
    <row r="40" spans="2:28" x14ac:dyDescent="0.25">
      <c r="B40" s="82">
        <f t="shared" si="19"/>
        <v>36</v>
      </c>
      <c r="C40" s="96" t="s">
        <v>291</v>
      </c>
      <c r="D40" s="105">
        <v>0.124</v>
      </c>
      <c r="E40" s="98">
        <v>1.1811023622047245</v>
      </c>
      <c r="F40" s="329">
        <f t="shared" si="3"/>
        <v>1.1811023622047246E-6</v>
      </c>
      <c r="G40" s="97">
        <v>0.9055118110236221</v>
      </c>
      <c r="H40" s="329">
        <f t="shared" si="4"/>
        <v>9.0551181102362207E-7</v>
      </c>
      <c r="J40" s="331" t="str">
        <f t="shared" si="5"/>
        <v>070007</v>
      </c>
      <c r="K40" s="332">
        <f t="shared" si="6"/>
        <v>3.1496</v>
      </c>
      <c r="L40" s="99">
        <f t="shared" si="7"/>
        <v>0.03</v>
      </c>
      <c r="M40" s="100">
        <f t="shared" si="8"/>
        <v>3.0000000000000001E-5</v>
      </c>
      <c r="N40" s="333">
        <f t="shared" si="0"/>
        <v>2.3E-2</v>
      </c>
      <c r="O40" s="329">
        <f t="shared" si="9"/>
        <v>2.3E-5</v>
      </c>
      <c r="P40" s="333">
        <f t="shared" si="10"/>
        <v>1.15E-2</v>
      </c>
      <c r="Q40" s="329">
        <f t="shared" si="1"/>
        <v>1.15E-5</v>
      </c>
      <c r="R40" s="331" t="str">
        <f t="shared" si="20"/>
        <v>070007</v>
      </c>
      <c r="S40" s="335">
        <f t="shared" si="11"/>
        <v>0.124</v>
      </c>
      <c r="T40" s="98">
        <f t="shared" si="12"/>
        <v>1.0160000000000001E-2</v>
      </c>
      <c r="U40" s="98">
        <v>2.0320000000000001E-2</v>
      </c>
      <c r="V40" s="334">
        <f t="shared" si="13"/>
        <v>3.0000000000000002E-2</v>
      </c>
      <c r="W40" s="101">
        <f t="shared" si="14"/>
        <v>0.12736842105263158</v>
      </c>
      <c r="X40" s="101">
        <f t="shared" si="15"/>
        <v>0.12736842105263158</v>
      </c>
      <c r="Y40" s="102">
        <f t="shared" si="16"/>
        <v>1.5284210526315789E-3</v>
      </c>
      <c r="Z40" s="103">
        <f t="shared" si="17"/>
        <v>0.8824343061719333</v>
      </c>
      <c r="AA40" s="103">
        <f t="shared" si="18"/>
        <v>11.547005383792516</v>
      </c>
      <c r="AB40" s="104"/>
    </row>
    <row r="41" spans="2:28" x14ac:dyDescent="0.25">
      <c r="B41" s="82">
        <f t="shared" si="19"/>
        <v>37</v>
      </c>
      <c r="C41" s="96" t="s">
        <v>321</v>
      </c>
      <c r="D41" s="107">
        <v>0.125</v>
      </c>
      <c r="E41" s="98">
        <v>0.11811023622047245</v>
      </c>
      <c r="F41" s="329">
        <f t="shared" si="3"/>
        <v>1.1811023622047246E-7</v>
      </c>
      <c r="G41" s="97">
        <v>0.9055118110236221</v>
      </c>
      <c r="H41" s="329">
        <f t="shared" si="4"/>
        <v>9.0551181102362207E-7</v>
      </c>
      <c r="J41" s="331" t="str">
        <f t="shared" si="5"/>
        <v>070062</v>
      </c>
      <c r="K41" s="332">
        <f t="shared" si="6"/>
        <v>3.1749999999999998</v>
      </c>
      <c r="L41" s="99">
        <f t="shared" si="7"/>
        <v>3.0000000000000001E-3</v>
      </c>
      <c r="M41" s="100">
        <f t="shared" si="8"/>
        <v>3.0000000000000001E-6</v>
      </c>
      <c r="N41" s="333">
        <f t="shared" si="0"/>
        <v>2.3E-2</v>
      </c>
      <c r="O41" s="329">
        <f t="shared" si="9"/>
        <v>2.3E-5</v>
      </c>
      <c r="P41" s="333">
        <f t="shared" si="10"/>
        <v>1.15E-2</v>
      </c>
      <c r="Q41" s="329">
        <f t="shared" si="1"/>
        <v>1.15E-5</v>
      </c>
      <c r="R41" s="331" t="str">
        <f t="shared" si="20"/>
        <v>070062</v>
      </c>
      <c r="S41" s="335">
        <f t="shared" si="11"/>
        <v>0.125</v>
      </c>
      <c r="T41" s="98">
        <f t="shared" si="12"/>
        <v>1.0160000000000001E-2</v>
      </c>
      <c r="U41" s="98">
        <v>-1.2699999999999999E-2</v>
      </c>
      <c r="V41" s="334">
        <f t="shared" si="13"/>
        <v>3.0000000000000001E-3</v>
      </c>
      <c r="W41" s="101">
        <f t="shared" si="14"/>
        <v>0.20657894736842103</v>
      </c>
      <c r="X41" s="101">
        <f t="shared" si="15"/>
        <v>0.20657894736842103</v>
      </c>
      <c r="Y41" s="102">
        <f t="shared" si="16"/>
        <v>2.4789473684210524E-3</v>
      </c>
      <c r="Z41" s="103">
        <f t="shared" si="17"/>
        <v>1.4312209304648091</v>
      </c>
      <c r="AA41" s="103">
        <f t="shared" si="18"/>
        <v>11.547005383792516</v>
      </c>
      <c r="AB41" s="104"/>
    </row>
    <row r="42" spans="2:28" x14ac:dyDescent="0.25">
      <c r="B42" s="82">
        <f t="shared" si="19"/>
        <v>38</v>
      </c>
      <c r="C42" s="96" t="s">
        <v>322</v>
      </c>
      <c r="D42" s="105">
        <v>0.126</v>
      </c>
      <c r="E42" s="98">
        <v>1.6929133858267718</v>
      </c>
      <c r="F42" s="329">
        <f t="shared" si="3"/>
        <v>1.6929133858267718E-6</v>
      </c>
      <c r="G42" s="97">
        <v>0.9055118110236221</v>
      </c>
      <c r="H42" s="329">
        <f t="shared" si="4"/>
        <v>9.0551181102362207E-7</v>
      </c>
      <c r="J42" s="331" t="str">
        <f t="shared" si="5"/>
        <v>060143</v>
      </c>
      <c r="K42" s="332">
        <f t="shared" si="6"/>
        <v>3.2003999999999997</v>
      </c>
      <c r="L42" s="99">
        <f t="shared" si="7"/>
        <v>4.2999999999999997E-2</v>
      </c>
      <c r="M42" s="100">
        <f t="shared" si="8"/>
        <v>4.2999999999999995E-5</v>
      </c>
      <c r="N42" s="333">
        <f t="shared" si="0"/>
        <v>2.3E-2</v>
      </c>
      <c r="O42" s="329">
        <f t="shared" si="9"/>
        <v>2.3E-5</v>
      </c>
      <c r="P42" s="333">
        <f t="shared" si="10"/>
        <v>1.15E-2</v>
      </c>
      <c r="Q42" s="329">
        <f t="shared" si="1"/>
        <v>1.15E-5</v>
      </c>
      <c r="R42" s="331" t="str">
        <f t="shared" si="20"/>
        <v>060143</v>
      </c>
      <c r="S42" s="335">
        <f t="shared" si="11"/>
        <v>0.126</v>
      </c>
      <c r="T42" s="98">
        <f t="shared" si="12"/>
        <v>1.0160000000000001E-2</v>
      </c>
      <c r="U42" s="98">
        <v>3.0479999999999997E-2</v>
      </c>
      <c r="V42" s="334">
        <f t="shared" si="13"/>
        <v>4.2999999999999997E-2</v>
      </c>
      <c r="W42" s="101">
        <f t="shared" si="14"/>
        <v>0.16473684210526318</v>
      </c>
      <c r="X42" s="101">
        <f t="shared" si="15"/>
        <v>0.16473684210526318</v>
      </c>
      <c r="Y42" s="102">
        <f t="shared" si="16"/>
        <v>1.9768421052631584E-3</v>
      </c>
      <c r="Z42" s="103">
        <f t="shared" si="17"/>
        <v>1.1413303216190711</v>
      </c>
      <c r="AA42" s="103">
        <f t="shared" si="18"/>
        <v>11.547005383792516</v>
      </c>
      <c r="AB42" s="104"/>
    </row>
    <row r="43" spans="2:28" x14ac:dyDescent="0.25">
      <c r="B43" s="82">
        <f t="shared" si="19"/>
        <v>39</v>
      </c>
      <c r="C43" s="96" t="s">
        <v>323</v>
      </c>
      <c r="D43" s="105">
        <v>0.127</v>
      </c>
      <c r="E43" s="98">
        <v>0.9055118110236221</v>
      </c>
      <c r="F43" s="329">
        <f t="shared" si="3"/>
        <v>9.0551181102362207E-7</v>
      </c>
      <c r="G43" s="97">
        <v>0.9055118110236221</v>
      </c>
      <c r="H43" s="329">
        <f t="shared" si="4"/>
        <v>9.0551181102362207E-7</v>
      </c>
      <c r="J43" s="331" t="str">
        <f t="shared" si="5"/>
        <v>060104</v>
      </c>
      <c r="K43" s="332">
        <f t="shared" si="6"/>
        <v>3.2258</v>
      </c>
      <c r="L43" s="99">
        <f t="shared" si="7"/>
        <v>2.3E-2</v>
      </c>
      <c r="M43" s="100">
        <f t="shared" si="8"/>
        <v>2.3E-5</v>
      </c>
      <c r="N43" s="333">
        <f t="shared" si="0"/>
        <v>2.3E-2</v>
      </c>
      <c r="O43" s="329">
        <f t="shared" si="9"/>
        <v>2.3E-5</v>
      </c>
      <c r="P43" s="333">
        <f t="shared" si="10"/>
        <v>1.15E-2</v>
      </c>
      <c r="Q43" s="329">
        <f t="shared" si="1"/>
        <v>1.15E-5</v>
      </c>
      <c r="R43" s="331" t="str">
        <f t="shared" si="20"/>
        <v>060104</v>
      </c>
      <c r="S43" s="335">
        <f t="shared" si="11"/>
        <v>0.127</v>
      </c>
      <c r="T43" s="98">
        <f t="shared" si="12"/>
        <v>1.0160000000000001E-2</v>
      </c>
      <c r="U43" s="98">
        <v>-7.6199999999999992E-3</v>
      </c>
      <c r="V43" s="334">
        <f t="shared" si="13"/>
        <v>2.3E-2</v>
      </c>
      <c r="W43" s="101">
        <f t="shared" si="14"/>
        <v>0.40289473684210525</v>
      </c>
      <c r="X43" s="101">
        <f t="shared" si="15"/>
        <v>0.40289473684210525</v>
      </c>
      <c r="Y43" s="102">
        <f t="shared" si="16"/>
        <v>4.8347368421052632E-3</v>
      </c>
      <c r="Z43" s="103">
        <f t="shared" si="17"/>
        <v>2.791336617250475</v>
      </c>
      <c r="AA43" s="103">
        <f t="shared" si="18"/>
        <v>11.547005383792516</v>
      </c>
      <c r="AB43" s="104"/>
    </row>
    <row r="44" spans="2:28" x14ac:dyDescent="0.25">
      <c r="B44" s="82">
        <f t="shared" si="19"/>
        <v>40</v>
      </c>
      <c r="C44" s="96" t="s">
        <v>324</v>
      </c>
      <c r="D44" s="105">
        <v>0.128</v>
      </c>
      <c r="E44" s="98">
        <v>0</v>
      </c>
      <c r="F44" s="329">
        <f t="shared" si="3"/>
        <v>0</v>
      </c>
      <c r="G44" s="97">
        <v>0.9055118110236221</v>
      </c>
      <c r="H44" s="329">
        <f t="shared" si="4"/>
        <v>9.0551181102362207E-7</v>
      </c>
      <c r="J44" s="331" t="str">
        <f t="shared" si="5"/>
        <v>070028</v>
      </c>
      <c r="K44" s="332">
        <f t="shared" si="6"/>
        <v>3.2511999999999999</v>
      </c>
      <c r="L44" s="99">
        <f t="shared" si="7"/>
        <v>0</v>
      </c>
      <c r="M44" s="100">
        <f t="shared" si="8"/>
        <v>0</v>
      </c>
      <c r="N44" s="333">
        <f t="shared" si="0"/>
        <v>2.3E-2</v>
      </c>
      <c r="O44" s="329">
        <f t="shared" si="9"/>
        <v>2.3E-5</v>
      </c>
      <c r="P44" s="333">
        <f t="shared" si="10"/>
        <v>1.15E-2</v>
      </c>
      <c r="Q44" s="329">
        <f t="shared" si="1"/>
        <v>1.15E-5</v>
      </c>
      <c r="R44" s="331" t="str">
        <f t="shared" si="20"/>
        <v>070028</v>
      </c>
      <c r="S44" s="335">
        <f t="shared" si="11"/>
        <v>0.128</v>
      </c>
      <c r="T44" s="98">
        <f t="shared" si="12"/>
        <v>1.0160000000000001E-2</v>
      </c>
      <c r="U44" s="98">
        <v>-2.5400000000000002E-3</v>
      </c>
      <c r="V44" s="334">
        <f t="shared" si="13"/>
        <v>0</v>
      </c>
      <c r="W44" s="101">
        <f t="shared" si="14"/>
        <v>3.3421052631578949E-2</v>
      </c>
      <c r="X44" s="101">
        <f t="shared" si="15"/>
        <v>3.3421052631578949E-2</v>
      </c>
      <c r="Y44" s="102">
        <f t="shared" si="16"/>
        <v>4.0105263157894739E-4</v>
      </c>
      <c r="Z44" s="103">
        <f t="shared" si="17"/>
        <v>0.2315478448013131</v>
      </c>
      <c r="AA44" s="103">
        <f t="shared" si="18"/>
        <v>11.547005383792516</v>
      </c>
      <c r="AB44" s="104"/>
    </row>
    <row r="45" spans="2:28" x14ac:dyDescent="0.25">
      <c r="B45" s="82">
        <f t="shared" si="19"/>
        <v>41</v>
      </c>
      <c r="C45" s="96" t="s">
        <v>324</v>
      </c>
      <c r="D45" s="105">
        <v>0.129</v>
      </c>
      <c r="E45" s="98">
        <v>0.9055118110236221</v>
      </c>
      <c r="F45" s="329">
        <f t="shared" si="3"/>
        <v>9.0551181102362207E-7</v>
      </c>
      <c r="G45" s="97">
        <v>0.9055118110236221</v>
      </c>
      <c r="H45" s="329">
        <f t="shared" si="4"/>
        <v>9.0551181102362207E-7</v>
      </c>
      <c r="J45" s="331" t="str">
        <f t="shared" si="5"/>
        <v>070028</v>
      </c>
      <c r="K45" s="332">
        <f t="shared" si="6"/>
        <v>3.2765999999999997</v>
      </c>
      <c r="L45" s="99">
        <f t="shared" si="7"/>
        <v>2.3E-2</v>
      </c>
      <c r="M45" s="100">
        <f t="shared" si="8"/>
        <v>2.3E-5</v>
      </c>
      <c r="N45" s="333">
        <f t="shared" si="0"/>
        <v>2.3E-2</v>
      </c>
      <c r="O45" s="329">
        <f t="shared" si="9"/>
        <v>2.3E-5</v>
      </c>
      <c r="P45" s="333">
        <f t="shared" si="10"/>
        <v>1.15E-2</v>
      </c>
      <c r="Q45" s="329">
        <f t="shared" si="1"/>
        <v>1.15E-5</v>
      </c>
      <c r="R45" s="331" t="str">
        <f t="shared" si="20"/>
        <v>070028</v>
      </c>
      <c r="S45" s="335">
        <f t="shared" si="11"/>
        <v>0.129</v>
      </c>
      <c r="T45" s="98">
        <f t="shared" si="12"/>
        <v>1.0160000000000001E-2</v>
      </c>
      <c r="U45" s="98">
        <v>5.0800000000000003E-3</v>
      </c>
      <c r="V45" s="334">
        <f t="shared" si="13"/>
        <v>2.3E-2</v>
      </c>
      <c r="W45" s="101">
        <f t="shared" si="14"/>
        <v>0.23578947368421052</v>
      </c>
      <c r="X45" s="101">
        <f t="shared" si="15"/>
        <v>0.23578947368421052</v>
      </c>
      <c r="Y45" s="102">
        <f t="shared" si="16"/>
        <v>2.8294736842105262E-3</v>
      </c>
      <c r="Z45" s="103">
        <f t="shared" si="17"/>
        <v>1.6335973932439096</v>
      </c>
      <c r="AA45" s="103">
        <f t="shared" si="18"/>
        <v>11.547005383792516</v>
      </c>
      <c r="AB45" s="104"/>
    </row>
    <row r="46" spans="2:28" x14ac:dyDescent="0.25">
      <c r="B46" s="82">
        <f t="shared" si="19"/>
        <v>42</v>
      </c>
      <c r="C46" s="96" t="s">
        <v>296</v>
      </c>
      <c r="D46" s="107">
        <v>0.13</v>
      </c>
      <c r="E46" s="98">
        <v>1.4173228346456694</v>
      </c>
      <c r="F46" s="329">
        <f t="shared" si="3"/>
        <v>1.4173228346456695E-6</v>
      </c>
      <c r="G46" s="97">
        <v>0.9055118110236221</v>
      </c>
      <c r="H46" s="329">
        <f t="shared" si="4"/>
        <v>9.0551181102362207E-7</v>
      </c>
      <c r="J46" s="331" t="str">
        <f t="shared" si="5"/>
        <v>070050</v>
      </c>
      <c r="K46" s="332">
        <f t="shared" si="6"/>
        <v>3.302</v>
      </c>
      <c r="L46" s="99">
        <f t="shared" si="7"/>
        <v>3.5999999999999997E-2</v>
      </c>
      <c r="M46" s="100">
        <f t="shared" si="8"/>
        <v>3.6000000000000001E-5</v>
      </c>
      <c r="N46" s="333">
        <f t="shared" si="0"/>
        <v>2.3E-2</v>
      </c>
      <c r="O46" s="329">
        <f t="shared" si="9"/>
        <v>2.3E-5</v>
      </c>
      <c r="P46" s="333">
        <f t="shared" si="10"/>
        <v>1.15E-2</v>
      </c>
      <c r="Q46" s="329">
        <f t="shared" si="1"/>
        <v>1.15E-5</v>
      </c>
      <c r="R46" s="331" t="str">
        <f t="shared" si="20"/>
        <v>070050</v>
      </c>
      <c r="S46" s="335">
        <f t="shared" si="11"/>
        <v>0.13</v>
      </c>
      <c r="T46" s="98">
        <f t="shared" si="12"/>
        <v>1.0160000000000001E-2</v>
      </c>
      <c r="U46" s="98">
        <v>2.5399999999999999E-2</v>
      </c>
      <c r="V46" s="334">
        <f t="shared" si="13"/>
        <v>3.6000000000000004E-2</v>
      </c>
      <c r="W46" s="101">
        <f t="shared" si="14"/>
        <v>0.13947368421052639</v>
      </c>
      <c r="X46" s="101">
        <f t="shared" si="15"/>
        <v>0.13947368421052639</v>
      </c>
      <c r="Y46" s="102">
        <f t="shared" si="16"/>
        <v>1.6736842105263166E-3</v>
      </c>
      <c r="Z46" s="103">
        <f t="shared" si="17"/>
        <v>0.96630202948579524</v>
      </c>
      <c r="AA46" s="103">
        <f t="shared" si="18"/>
        <v>11.547005383792516</v>
      </c>
      <c r="AB46" s="104"/>
    </row>
    <row r="47" spans="2:28" x14ac:dyDescent="0.25">
      <c r="B47" s="82">
        <f t="shared" si="19"/>
        <v>43</v>
      </c>
      <c r="C47" s="96" t="s">
        <v>295</v>
      </c>
      <c r="D47" s="105">
        <v>0.13100000000000001</v>
      </c>
      <c r="E47" s="98">
        <v>1.1023622047244095</v>
      </c>
      <c r="F47" s="329">
        <f t="shared" si="3"/>
        <v>1.1023622047244094E-6</v>
      </c>
      <c r="G47" s="97">
        <v>0.9055118110236221</v>
      </c>
      <c r="H47" s="329">
        <f t="shared" si="4"/>
        <v>9.0551181102362207E-7</v>
      </c>
      <c r="J47" s="331" t="str">
        <f t="shared" si="5"/>
        <v>070005</v>
      </c>
      <c r="K47" s="332">
        <f t="shared" si="6"/>
        <v>3.3273999999999999</v>
      </c>
      <c r="L47" s="99">
        <f t="shared" si="7"/>
        <v>2.8000000000000001E-2</v>
      </c>
      <c r="M47" s="100">
        <f t="shared" si="8"/>
        <v>2.8E-5</v>
      </c>
      <c r="N47" s="333">
        <f t="shared" si="0"/>
        <v>2.3E-2</v>
      </c>
      <c r="O47" s="329">
        <f t="shared" si="9"/>
        <v>2.3E-5</v>
      </c>
      <c r="P47" s="333">
        <f t="shared" si="10"/>
        <v>1.15E-2</v>
      </c>
      <c r="Q47" s="329">
        <f t="shared" si="1"/>
        <v>1.15E-5</v>
      </c>
      <c r="R47" s="331" t="str">
        <f t="shared" si="20"/>
        <v>070005</v>
      </c>
      <c r="S47" s="335">
        <f t="shared" si="11"/>
        <v>0.13100000000000001</v>
      </c>
      <c r="T47" s="98">
        <f t="shared" si="12"/>
        <v>1.0160000000000001E-2</v>
      </c>
      <c r="U47" s="98">
        <v>1.0160000000000001E-2</v>
      </c>
      <c r="V47" s="334">
        <f t="shared" si="13"/>
        <v>2.8000000000000001E-2</v>
      </c>
      <c r="W47" s="101">
        <f t="shared" si="14"/>
        <v>0.23473684210526319</v>
      </c>
      <c r="X47" s="101">
        <f t="shared" si="15"/>
        <v>0.23473684210526319</v>
      </c>
      <c r="Y47" s="102">
        <f t="shared" si="16"/>
        <v>2.8168421052631584E-3</v>
      </c>
      <c r="Z47" s="103">
        <f t="shared" si="17"/>
        <v>1.6263045477383569</v>
      </c>
      <c r="AA47" s="103">
        <f t="shared" si="18"/>
        <v>11.547005383792516</v>
      </c>
      <c r="AB47" s="104"/>
    </row>
    <row r="48" spans="2:28" x14ac:dyDescent="0.25">
      <c r="B48" s="82">
        <f t="shared" si="19"/>
        <v>44</v>
      </c>
      <c r="C48" s="96" t="s">
        <v>298</v>
      </c>
      <c r="D48" s="105">
        <v>0.13200000000000001</v>
      </c>
      <c r="E48" s="98">
        <v>1.4173228346456694</v>
      </c>
      <c r="F48" s="329">
        <f t="shared" si="3"/>
        <v>1.4173228346456695E-6</v>
      </c>
      <c r="G48" s="97">
        <v>0.9055118110236221</v>
      </c>
      <c r="H48" s="329">
        <f t="shared" si="4"/>
        <v>9.0551181102362207E-7</v>
      </c>
      <c r="J48" s="331" t="str">
        <f t="shared" si="5"/>
        <v>070006</v>
      </c>
      <c r="K48" s="332">
        <f t="shared" si="6"/>
        <v>3.3527999999999998</v>
      </c>
      <c r="L48" s="99">
        <f t="shared" si="7"/>
        <v>3.5999999999999997E-2</v>
      </c>
      <c r="M48" s="100">
        <f t="shared" si="8"/>
        <v>3.6000000000000001E-5</v>
      </c>
      <c r="N48" s="333">
        <f t="shared" si="0"/>
        <v>2.3E-2</v>
      </c>
      <c r="O48" s="329">
        <f t="shared" si="9"/>
        <v>2.3E-5</v>
      </c>
      <c r="P48" s="333">
        <f t="shared" si="10"/>
        <v>1.15E-2</v>
      </c>
      <c r="Q48" s="329">
        <f t="shared" si="1"/>
        <v>1.15E-5</v>
      </c>
      <c r="R48" s="331" t="str">
        <f t="shared" si="20"/>
        <v>070006</v>
      </c>
      <c r="S48" s="335">
        <f t="shared" si="11"/>
        <v>0.13200000000000001</v>
      </c>
      <c r="T48" s="98">
        <f t="shared" si="12"/>
        <v>1.0160000000000001E-2</v>
      </c>
      <c r="U48" s="98">
        <v>3.3019999999999994E-2</v>
      </c>
      <c r="V48" s="334">
        <f t="shared" si="13"/>
        <v>3.6000000000000004E-2</v>
      </c>
      <c r="W48" s="101">
        <f t="shared" si="14"/>
        <v>3.9210526315789605E-2</v>
      </c>
      <c r="X48" s="101">
        <f t="shared" si="15"/>
        <v>3.9210526315789605E-2</v>
      </c>
      <c r="Y48" s="102">
        <f t="shared" si="16"/>
        <v>4.7052631578947522E-4</v>
      </c>
      <c r="Z48" s="103">
        <f t="shared" si="17"/>
        <v>0.27165849508185641</v>
      </c>
      <c r="AA48" s="103">
        <f t="shared" si="18"/>
        <v>11.547005383792516</v>
      </c>
      <c r="AB48" s="104"/>
    </row>
    <row r="49" spans="2:28" x14ac:dyDescent="0.25">
      <c r="B49" s="82">
        <f t="shared" si="19"/>
        <v>45</v>
      </c>
      <c r="C49" s="96" t="s">
        <v>325</v>
      </c>
      <c r="D49" s="105">
        <v>0.13300000000000001</v>
      </c>
      <c r="E49" s="98">
        <v>-0.9055118110236221</v>
      </c>
      <c r="F49" s="329">
        <f t="shared" si="3"/>
        <v>-9.0551181102362207E-7</v>
      </c>
      <c r="G49" s="97">
        <v>0.9055118110236221</v>
      </c>
      <c r="H49" s="329">
        <f t="shared" si="4"/>
        <v>9.0551181102362207E-7</v>
      </c>
      <c r="J49" s="331" t="str">
        <f t="shared" si="5"/>
        <v>070019</v>
      </c>
      <c r="K49" s="332">
        <f t="shared" si="6"/>
        <v>3.3782000000000001</v>
      </c>
      <c r="L49" s="99">
        <f t="shared" si="7"/>
        <v>-2.3E-2</v>
      </c>
      <c r="M49" s="100">
        <f t="shared" si="8"/>
        <v>-2.3E-5</v>
      </c>
      <c r="N49" s="333">
        <f t="shared" si="0"/>
        <v>2.3E-2</v>
      </c>
      <c r="O49" s="329">
        <f t="shared" si="9"/>
        <v>2.3E-5</v>
      </c>
      <c r="P49" s="333">
        <f t="shared" si="10"/>
        <v>1.15E-2</v>
      </c>
      <c r="Q49" s="329">
        <f t="shared" si="1"/>
        <v>1.15E-5</v>
      </c>
      <c r="R49" s="331" t="str">
        <f t="shared" si="20"/>
        <v>070019</v>
      </c>
      <c r="S49" s="335">
        <f t="shared" si="11"/>
        <v>0.13300000000000001</v>
      </c>
      <c r="T49" s="98">
        <f t="shared" si="12"/>
        <v>1.0160000000000001E-2</v>
      </c>
      <c r="U49" s="98">
        <v>-3.5559999999999994E-2</v>
      </c>
      <c r="V49" s="334">
        <f t="shared" si="13"/>
        <v>-2.3E-2</v>
      </c>
      <c r="W49" s="101">
        <f t="shared" si="14"/>
        <v>0.16526315789473678</v>
      </c>
      <c r="X49" s="101">
        <f t="shared" si="15"/>
        <v>0.16526315789473678</v>
      </c>
      <c r="Y49" s="102">
        <f t="shared" si="16"/>
        <v>1.9831578947368412E-3</v>
      </c>
      <c r="Z49" s="103">
        <f t="shared" si="17"/>
        <v>1.1449767443718468</v>
      </c>
      <c r="AA49" s="103">
        <f t="shared" si="18"/>
        <v>11.547005383792516</v>
      </c>
      <c r="AB49" s="104"/>
    </row>
    <row r="50" spans="2:28" x14ac:dyDescent="0.25">
      <c r="B50" s="82">
        <f t="shared" si="19"/>
        <v>46</v>
      </c>
      <c r="C50" s="96" t="s">
        <v>326</v>
      </c>
      <c r="D50" s="105">
        <v>0.13400000000000001</v>
      </c>
      <c r="E50" s="98">
        <v>1.1023622047244095</v>
      </c>
      <c r="F50" s="329">
        <f t="shared" si="3"/>
        <v>1.1023622047244094E-6</v>
      </c>
      <c r="G50" s="97">
        <v>0.9055118110236221</v>
      </c>
      <c r="H50" s="329">
        <f t="shared" si="4"/>
        <v>9.0551181102362207E-7</v>
      </c>
      <c r="J50" s="331" t="str">
        <f t="shared" si="5"/>
        <v>070064</v>
      </c>
      <c r="K50" s="332">
        <f t="shared" si="6"/>
        <v>3.4036</v>
      </c>
      <c r="L50" s="99">
        <f t="shared" si="7"/>
        <v>2.8000000000000001E-2</v>
      </c>
      <c r="M50" s="100">
        <f t="shared" si="8"/>
        <v>2.8E-5</v>
      </c>
      <c r="N50" s="333">
        <f t="shared" si="0"/>
        <v>2.3E-2</v>
      </c>
      <c r="O50" s="329">
        <f t="shared" si="9"/>
        <v>2.3E-5</v>
      </c>
      <c r="P50" s="333">
        <f t="shared" si="10"/>
        <v>1.15E-2</v>
      </c>
      <c r="Q50" s="329">
        <f t="shared" si="1"/>
        <v>1.15E-5</v>
      </c>
      <c r="R50" s="331" t="str">
        <f t="shared" si="20"/>
        <v>070064</v>
      </c>
      <c r="S50" s="335">
        <f t="shared" si="11"/>
        <v>0.13400000000000001</v>
      </c>
      <c r="T50" s="98">
        <f t="shared" si="12"/>
        <v>1.0160000000000001E-2</v>
      </c>
      <c r="U50" s="98">
        <v>2.794E-2</v>
      </c>
      <c r="V50" s="334">
        <f t="shared" si="13"/>
        <v>2.8000000000000001E-2</v>
      </c>
      <c r="W50" s="101">
        <f t="shared" si="14"/>
        <v>7.8947368421053985E-4</v>
      </c>
      <c r="X50" s="101">
        <f t="shared" si="15"/>
        <v>7.8947368421053985E-4</v>
      </c>
      <c r="Y50" s="102">
        <f t="shared" si="16"/>
        <v>9.4736842105264781E-6</v>
      </c>
      <c r="Z50" s="103">
        <f t="shared" si="17"/>
        <v>5.4696341291649696E-3</v>
      </c>
      <c r="AA50" s="103">
        <f t="shared" si="18"/>
        <v>11.547005383792516</v>
      </c>
      <c r="AB50" s="104"/>
    </row>
    <row r="51" spans="2:28" x14ac:dyDescent="0.25">
      <c r="B51" s="82">
        <f t="shared" si="19"/>
        <v>47</v>
      </c>
      <c r="C51" s="96" t="s">
        <v>327</v>
      </c>
      <c r="D51" s="105">
        <v>0.13500000000000001</v>
      </c>
      <c r="E51" s="98">
        <v>0.31496062992125984</v>
      </c>
      <c r="F51" s="329">
        <f t="shared" si="3"/>
        <v>3.1496062992125984E-7</v>
      </c>
      <c r="G51" s="97">
        <v>0.9055118110236221</v>
      </c>
      <c r="H51" s="329">
        <f t="shared" si="4"/>
        <v>9.0551181102362207E-7</v>
      </c>
      <c r="J51" s="331" t="str">
        <f t="shared" si="5"/>
        <v>070014</v>
      </c>
      <c r="K51" s="332">
        <f t="shared" si="6"/>
        <v>3.4289999999999998</v>
      </c>
      <c r="L51" s="99">
        <f t="shared" si="7"/>
        <v>7.9999999999999984E-3</v>
      </c>
      <c r="M51" s="100">
        <f t="shared" si="8"/>
        <v>7.9999999999999979E-6</v>
      </c>
      <c r="N51" s="333">
        <f t="shared" si="0"/>
        <v>2.3E-2</v>
      </c>
      <c r="O51" s="329">
        <f t="shared" si="9"/>
        <v>2.3E-5</v>
      </c>
      <c r="P51" s="333">
        <f t="shared" si="10"/>
        <v>1.15E-2</v>
      </c>
      <c r="Q51" s="329">
        <f t="shared" si="1"/>
        <v>1.15E-5</v>
      </c>
      <c r="R51" s="331" t="str">
        <f t="shared" si="20"/>
        <v>070014</v>
      </c>
      <c r="S51" s="335">
        <f t="shared" si="11"/>
        <v>0.13500000000000001</v>
      </c>
      <c r="T51" s="98">
        <f t="shared" si="12"/>
        <v>1.0160000000000001E-2</v>
      </c>
      <c r="U51" s="98">
        <v>-7.6199999999999992E-3</v>
      </c>
      <c r="V51" s="334">
        <f t="shared" si="13"/>
        <v>7.9999999999999984E-3</v>
      </c>
      <c r="W51" s="101">
        <f t="shared" si="14"/>
        <v>0.20552631578947367</v>
      </c>
      <c r="X51" s="101">
        <f t="shared" si="15"/>
        <v>0.20552631578947367</v>
      </c>
      <c r="Y51" s="102">
        <f t="shared" si="16"/>
        <v>2.4663157894736841E-3</v>
      </c>
      <c r="Z51" s="103">
        <f t="shared" si="17"/>
        <v>1.4239280849592559</v>
      </c>
      <c r="AA51" s="103">
        <f t="shared" si="18"/>
        <v>11.547005383792516</v>
      </c>
      <c r="AB51" s="104"/>
    </row>
    <row r="52" spans="2:28" x14ac:dyDescent="0.25">
      <c r="B52" s="82">
        <f t="shared" si="19"/>
        <v>48</v>
      </c>
      <c r="C52" s="96" t="s">
        <v>328</v>
      </c>
      <c r="D52" s="105">
        <v>0.13600000000000001</v>
      </c>
      <c r="E52" s="98">
        <v>1.1811023622047245</v>
      </c>
      <c r="F52" s="329">
        <f t="shared" si="3"/>
        <v>1.1811023622047246E-6</v>
      </c>
      <c r="G52" s="97">
        <v>0.9055118110236221</v>
      </c>
      <c r="H52" s="329">
        <f t="shared" si="4"/>
        <v>9.0551181102362207E-7</v>
      </c>
      <c r="J52" s="331" t="str">
        <f t="shared" si="5"/>
        <v>060090</v>
      </c>
      <c r="K52" s="332">
        <f t="shared" si="6"/>
        <v>3.4544000000000001</v>
      </c>
      <c r="L52" s="99">
        <f t="shared" si="7"/>
        <v>0.03</v>
      </c>
      <c r="M52" s="100">
        <f t="shared" si="8"/>
        <v>3.0000000000000001E-5</v>
      </c>
      <c r="N52" s="333">
        <f t="shared" si="0"/>
        <v>2.3E-2</v>
      </c>
      <c r="O52" s="329">
        <f t="shared" si="9"/>
        <v>2.3E-5</v>
      </c>
      <c r="P52" s="333">
        <f t="shared" si="10"/>
        <v>1.15E-2</v>
      </c>
      <c r="Q52" s="329">
        <f t="shared" si="1"/>
        <v>1.15E-5</v>
      </c>
      <c r="R52" s="331" t="str">
        <f t="shared" si="20"/>
        <v>060090</v>
      </c>
      <c r="S52" s="335">
        <f t="shared" si="11"/>
        <v>0.13600000000000001</v>
      </c>
      <c r="T52" s="98">
        <f t="shared" si="12"/>
        <v>1.0160000000000001E-2</v>
      </c>
      <c r="U52" s="98">
        <v>1.7779999999999997E-2</v>
      </c>
      <c r="V52" s="334">
        <f t="shared" si="13"/>
        <v>3.0000000000000002E-2</v>
      </c>
      <c r="W52" s="101">
        <f t="shared" si="14"/>
        <v>0.16078947368421059</v>
      </c>
      <c r="X52" s="101">
        <f t="shared" si="15"/>
        <v>0.16078947368421059</v>
      </c>
      <c r="Y52" s="102">
        <f t="shared" si="16"/>
        <v>1.9294736842105271E-3</v>
      </c>
      <c r="Z52" s="103">
        <f t="shared" si="17"/>
        <v>1.1139821509732468</v>
      </c>
      <c r="AA52" s="103">
        <f t="shared" si="18"/>
        <v>11.547005383792516</v>
      </c>
      <c r="AB52" s="104"/>
    </row>
    <row r="53" spans="2:28" x14ac:dyDescent="0.25">
      <c r="B53" s="82">
        <f t="shared" si="19"/>
        <v>49</v>
      </c>
      <c r="C53" s="96" t="s">
        <v>308</v>
      </c>
      <c r="D53" s="105">
        <v>0.13700000000000001</v>
      </c>
      <c r="E53" s="98">
        <v>2.0078740157480315</v>
      </c>
      <c r="F53" s="329">
        <f t="shared" si="3"/>
        <v>2.0078740157480315E-6</v>
      </c>
      <c r="G53" s="97">
        <v>0.9055118110236221</v>
      </c>
      <c r="H53" s="329">
        <f t="shared" si="4"/>
        <v>9.0551181102362207E-7</v>
      </c>
      <c r="J53" s="331" t="str">
        <f t="shared" si="5"/>
        <v>070060</v>
      </c>
      <c r="K53" s="332">
        <f t="shared" si="6"/>
        <v>3.4798</v>
      </c>
      <c r="L53" s="99">
        <f t="shared" si="7"/>
        <v>5.0999999999999997E-2</v>
      </c>
      <c r="M53" s="100">
        <f t="shared" si="8"/>
        <v>5.1E-5</v>
      </c>
      <c r="N53" s="333">
        <f t="shared" si="0"/>
        <v>2.3E-2</v>
      </c>
      <c r="O53" s="329">
        <f t="shared" si="9"/>
        <v>2.3E-5</v>
      </c>
      <c r="P53" s="333">
        <f t="shared" si="10"/>
        <v>1.15E-2</v>
      </c>
      <c r="Q53" s="329">
        <f t="shared" si="1"/>
        <v>1.15E-5</v>
      </c>
      <c r="R53" s="331" t="str">
        <f t="shared" si="20"/>
        <v>070060</v>
      </c>
      <c r="S53" s="335">
        <f t="shared" si="11"/>
        <v>0.13700000000000001</v>
      </c>
      <c r="T53" s="98">
        <f t="shared" si="12"/>
        <v>1.0160000000000001E-2</v>
      </c>
      <c r="U53" s="98">
        <v>2.794E-2</v>
      </c>
      <c r="V53" s="334">
        <f t="shared" si="13"/>
        <v>5.0999999999999997E-2</v>
      </c>
      <c r="W53" s="101">
        <f t="shared" si="14"/>
        <v>0.30342105263157892</v>
      </c>
      <c r="X53" s="101">
        <f t="shared" si="15"/>
        <v>0.30342105263157892</v>
      </c>
      <c r="Y53" s="102">
        <f t="shared" si="16"/>
        <v>3.6410526315789472E-3</v>
      </c>
      <c r="Z53" s="103">
        <f t="shared" si="17"/>
        <v>2.1021627169757005</v>
      </c>
      <c r="AA53" s="103">
        <f t="shared" si="18"/>
        <v>11.547005383792516</v>
      </c>
      <c r="AB53" s="104"/>
    </row>
    <row r="54" spans="2:28" x14ac:dyDescent="0.25">
      <c r="B54" s="82">
        <f t="shared" si="19"/>
        <v>50</v>
      </c>
      <c r="C54" s="96" t="s">
        <v>329</v>
      </c>
      <c r="D54" s="105">
        <v>0.13800000000000001</v>
      </c>
      <c r="E54" s="98">
        <v>0.70866141732283472</v>
      </c>
      <c r="F54" s="329">
        <f t="shared" si="3"/>
        <v>7.0866141732283475E-7</v>
      </c>
      <c r="G54" s="97">
        <v>0.9055118110236221</v>
      </c>
      <c r="H54" s="329">
        <f t="shared" si="4"/>
        <v>9.0551181102362207E-7</v>
      </c>
      <c r="J54" s="331" t="str">
        <f t="shared" si="5"/>
        <v>070002</v>
      </c>
      <c r="K54" s="332">
        <f t="shared" si="6"/>
        <v>3.5052000000000003</v>
      </c>
      <c r="L54" s="99">
        <f t="shared" si="7"/>
        <v>1.7999999999999999E-2</v>
      </c>
      <c r="M54" s="100">
        <f t="shared" si="8"/>
        <v>1.8E-5</v>
      </c>
      <c r="N54" s="333">
        <f t="shared" si="0"/>
        <v>2.3E-2</v>
      </c>
      <c r="O54" s="329">
        <f t="shared" si="9"/>
        <v>2.3E-5</v>
      </c>
      <c r="P54" s="333">
        <f t="shared" si="10"/>
        <v>1.15E-2</v>
      </c>
      <c r="Q54" s="329">
        <f t="shared" si="1"/>
        <v>1.15E-5</v>
      </c>
      <c r="R54" s="331" t="str">
        <f t="shared" si="20"/>
        <v>070002</v>
      </c>
      <c r="S54" s="335">
        <f t="shared" si="11"/>
        <v>0.13800000000000001</v>
      </c>
      <c r="T54" s="98">
        <f t="shared" si="12"/>
        <v>1.0160000000000001E-2</v>
      </c>
      <c r="U54" s="98">
        <v>-5.0800000000000003E-3</v>
      </c>
      <c r="V54" s="334">
        <f t="shared" si="13"/>
        <v>1.8000000000000002E-2</v>
      </c>
      <c r="W54" s="101">
        <f t="shared" si="14"/>
        <v>0.30368421052631583</v>
      </c>
      <c r="X54" s="101">
        <f t="shared" si="15"/>
        <v>0.30368421052631583</v>
      </c>
      <c r="Y54" s="102">
        <f t="shared" si="16"/>
        <v>3.6442105263157902E-3</v>
      </c>
      <c r="Z54" s="103">
        <f t="shared" si="17"/>
        <v>2.1039859283520892</v>
      </c>
      <c r="AA54" s="103">
        <f t="shared" si="18"/>
        <v>11.547005383792516</v>
      </c>
      <c r="AB54" s="104"/>
    </row>
    <row r="55" spans="2:28" x14ac:dyDescent="0.25">
      <c r="B55" s="82">
        <f t="shared" si="19"/>
        <v>51</v>
      </c>
      <c r="C55" s="96" t="s">
        <v>302</v>
      </c>
      <c r="D55" s="105">
        <v>0.13900000000000001</v>
      </c>
      <c r="E55" s="98">
        <v>-0.31496062992125984</v>
      </c>
      <c r="F55" s="329">
        <f t="shared" si="3"/>
        <v>-3.1496062992125984E-7</v>
      </c>
      <c r="G55" s="97">
        <v>0.9055118110236221</v>
      </c>
      <c r="H55" s="329">
        <f t="shared" si="4"/>
        <v>9.0551181102362207E-7</v>
      </c>
      <c r="J55" s="331" t="str">
        <f t="shared" si="5"/>
        <v>070017</v>
      </c>
      <c r="K55" s="332">
        <f t="shared" si="6"/>
        <v>3.5306000000000002</v>
      </c>
      <c r="L55" s="99">
        <f t="shared" si="7"/>
        <v>-7.9999999999999984E-3</v>
      </c>
      <c r="M55" s="100">
        <f t="shared" si="8"/>
        <v>-7.9999999999999979E-6</v>
      </c>
      <c r="N55" s="333">
        <f t="shared" si="0"/>
        <v>2.3E-2</v>
      </c>
      <c r="O55" s="329">
        <f t="shared" si="9"/>
        <v>2.3E-5</v>
      </c>
      <c r="P55" s="333">
        <f t="shared" si="10"/>
        <v>1.15E-2</v>
      </c>
      <c r="Q55" s="329">
        <f t="shared" si="1"/>
        <v>1.15E-5</v>
      </c>
      <c r="R55" s="331" t="str">
        <f t="shared" si="20"/>
        <v>070017</v>
      </c>
      <c r="S55" s="335">
        <f t="shared" si="11"/>
        <v>0.13900000000000001</v>
      </c>
      <c r="T55" s="98">
        <f t="shared" si="12"/>
        <v>1.0160000000000001E-2</v>
      </c>
      <c r="U55" s="98">
        <v>-2.2859999999999998E-2</v>
      </c>
      <c r="V55" s="334">
        <f t="shared" si="13"/>
        <v>-7.9999999999999984E-3</v>
      </c>
      <c r="W55" s="101">
        <f t="shared" si="14"/>
        <v>0.19552631578947369</v>
      </c>
      <c r="X55" s="101">
        <f t="shared" si="15"/>
        <v>0.19552631578947369</v>
      </c>
      <c r="Y55" s="102">
        <f t="shared" si="16"/>
        <v>2.3463157894736842E-3</v>
      </c>
      <c r="Z55" s="103">
        <f t="shared" si="17"/>
        <v>1.354646052656501</v>
      </c>
      <c r="AA55" s="103">
        <f t="shared" si="18"/>
        <v>11.547005383792516</v>
      </c>
      <c r="AB55" s="104"/>
    </row>
    <row r="56" spans="2:28" x14ac:dyDescent="0.25">
      <c r="B56" s="82">
        <f t="shared" si="19"/>
        <v>52</v>
      </c>
      <c r="C56" s="96" t="s">
        <v>330</v>
      </c>
      <c r="D56" s="107">
        <v>0.14000000000000001</v>
      </c>
      <c r="E56" s="98">
        <v>0.11811023622047245</v>
      </c>
      <c r="F56" s="329">
        <f t="shared" si="3"/>
        <v>1.1811023622047246E-7</v>
      </c>
      <c r="G56" s="97">
        <v>0.9055118110236221</v>
      </c>
      <c r="H56" s="329">
        <f t="shared" si="4"/>
        <v>9.0551181102362207E-7</v>
      </c>
      <c r="J56" s="331" t="str">
        <f t="shared" si="5"/>
        <v>070037</v>
      </c>
      <c r="K56" s="332">
        <f t="shared" si="6"/>
        <v>3.556</v>
      </c>
      <c r="L56" s="99">
        <f t="shared" si="7"/>
        <v>3.0000000000000001E-3</v>
      </c>
      <c r="M56" s="100">
        <f t="shared" si="8"/>
        <v>3.0000000000000001E-6</v>
      </c>
      <c r="N56" s="333">
        <f t="shared" si="0"/>
        <v>2.3E-2</v>
      </c>
      <c r="O56" s="329">
        <f t="shared" si="9"/>
        <v>2.3E-5</v>
      </c>
      <c r="P56" s="333">
        <f t="shared" si="10"/>
        <v>1.15E-2</v>
      </c>
      <c r="Q56" s="329">
        <f t="shared" si="1"/>
        <v>1.15E-5</v>
      </c>
      <c r="R56" s="331" t="str">
        <f t="shared" si="20"/>
        <v>070037</v>
      </c>
      <c r="S56" s="335">
        <f t="shared" si="11"/>
        <v>0.14000000000000001</v>
      </c>
      <c r="T56" s="98">
        <f t="shared" si="12"/>
        <v>1.0160000000000001E-2</v>
      </c>
      <c r="U56" s="98">
        <v>-1.2699999999999999E-2</v>
      </c>
      <c r="V56" s="334">
        <f t="shared" si="13"/>
        <v>3.0000000000000001E-3</v>
      </c>
      <c r="W56" s="101">
        <f t="shared" si="14"/>
        <v>0.20657894736842103</v>
      </c>
      <c r="X56" s="101">
        <f t="shared" si="15"/>
        <v>0.20657894736842103</v>
      </c>
      <c r="Y56" s="102">
        <f t="shared" si="16"/>
        <v>2.4789473684210524E-3</v>
      </c>
      <c r="Z56" s="103">
        <f t="shared" si="17"/>
        <v>1.4312209304648091</v>
      </c>
      <c r="AA56" s="103">
        <f t="shared" si="18"/>
        <v>11.547005383792516</v>
      </c>
      <c r="AB56" s="104"/>
    </row>
    <row r="57" spans="2:28" x14ac:dyDescent="0.25">
      <c r="B57" s="82">
        <f t="shared" si="19"/>
        <v>53</v>
      </c>
      <c r="C57" s="96" t="s">
        <v>331</v>
      </c>
      <c r="D57" s="105">
        <v>0.14099999999999999</v>
      </c>
      <c r="E57" s="98">
        <v>1.1811023622047245</v>
      </c>
      <c r="F57" s="329">
        <f t="shared" si="3"/>
        <v>1.1811023622047246E-6</v>
      </c>
      <c r="G57" s="97">
        <v>0.9055118110236221</v>
      </c>
      <c r="H57" s="329">
        <f t="shared" si="4"/>
        <v>9.0551181102362207E-7</v>
      </c>
      <c r="J57" s="331" t="str">
        <f t="shared" si="5"/>
        <v>070030</v>
      </c>
      <c r="K57" s="332">
        <f t="shared" si="6"/>
        <v>3.5813999999999995</v>
      </c>
      <c r="L57" s="99">
        <f t="shared" si="7"/>
        <v>0.03</v>
      </c>
      <c r="M57" s="100">
        <f t="shared" si="8"/>
        <v>3.0000000000000001E-5</v>
      </c>
      <c r="N57" s="333">
        <f t="shared" si="0"/>
        <v>2.3E-2</v>
      </c>
      <c r="O57" s="329">
        <f t="shared" si="9"/>
        <v>2.3E-5</v>
      </c>
      <c r="P57" s="333">
        <f t="shared" si="10"/>
        <v>1.15E-2</v>
      </c>
      <c r="Q57" s="329">
        <f t="shared" si="1"/>
        <v>1.15E-5</v>
      </c>
      <c r="R57" s="331" t="str">
        <f t="shared" si="20"/>
        <v>070030</v>
      </c>
      <c r="S57" s="335">
        <f t="shared" si="11"/>
        <v>0.14099999999999999</v>
      </c>
      <c r="T57" s="98">
        <f t="shared" si="12"/>
        <v>1.0160000000000001E-2</v>
      </c>
      <c r="U57" s="98">
        <v>1.5239999999999998E-2</v>
      </c>
      <c r="V57" s="334">
        <f t="shared" si="13"/>
        <v>3.0000000000000002E-2</v>
      </c>
      <c r="W57" s="101">
        <f t="shared" si="14"/>
        <v>0.19421052631578953</v>
      </c>
      <c r="X57" s="101">
        <f t="shared" si="15"/>
        <v>0.19421052631578953</v>
      </c>
      <c r="Y57" s="102">
        <f t="shared" si="16"/>
        <v>2.3305263157894743E-3</v>
      </c>
      <c r="Z57" s="103">
        <f t="shared" si="17"/>
        <v>1.3455299957745599</v>
      </c>
      <c r="AA57" s="103">
        <f t="shared" si="18"/>
        <v>11.547005383792516</v>
      </c>
      <c r="AB57" s="104"/>
    </row>
    <row r="58" spans="2:28" x14ac:dyDescent="0.25">
      <c r="B58" s="82">
        <f t="shared" si="19"/>
        <v>54</v>
      </c>
      <c r="C58" s="96" t="s">
        <v>325</v>
      </c>
      <c r="D58" s="105">
        <v>0.14199999999999999</v>
      </c>
      <c r="E58" s="98">
        <v>-0.59055118110236227</v>
      </c>
      <c r="F58" s="329">
        <f t="shared" si="3"/>
        <v>-5.9055118110236229E-7</v>
      </c>
      <c r="G58" s="97">
        <v>0.9055118110236221</v>
      </c>
      <c r="H58" s="329">
        <f t="shared" si="4"/>
        <v>9.0551181102362207E-7</v>
      </c>
      <c r="J58" s="331" t="str">
        <f t="shared" si="5"/>
        <v>070019</v>
      </c>
      <c r="K58" s="332">
        <f t="shared" si="6"/>
        <v>3.6067999999999993</v>
      </c>
      <c r="L58" s="99">
        <f t="shared" si="7"/>
        <v>-1.4999999999999999E-2</v>
      </c>
      <c r="M58" s="100">
        <f t="shared" si="8"/>
        <v>-1.5E-5</v>
      </c>
      <c r="N58" s="333">
        <f t="shared" si="0"/>
        <v>2.3E-2</v>
      </c>
      <c r="O58" s="329">
        <f t="shared" si="9"/>
        <v>2.3E-5</v>
      </c>
      <c r="P58" s="333">
        <f t="shared" si="10"/>
        <v>1.15E-2</v>
      </c>
      <c r="Q58" s="329">
        <f t="shared" si="1"/>
        <v>1.15E-5</v>
      </c>
      <c r="R58" s="331" t="str">
        <f t="shared" si="20"/>
        <v>070019</v>
      </c>
      <c r="S58" s="335">
        <f t="shared" si="11"/>
        <v>0.14199999999999999</v>
      </c>
      <c r="T58" s="98">
        <f t="shared" si="12"/>
        <v>1.0160000000000001E-2</v>
      </c>
      <c r="U58" s="98">
        <v>-2.5399999999999999E-2</v>
      </c>
      <c r="V58" s="334">
        <f t="shared" si="13"/>
        <v>-1.5000000000000001E-2</v>
      </c>
      <c r="W58" s="101">
        <f t="shared" si="14"/>
        <v>0.13684210526315788</v>
      </c>
      <c r="X58" s="101">
        <f t="shared" si="15"/>
        <v>0.13684210526315788</v>
      </c>
      <c r="Y58" s="102">
        <f t="shared" si="16"/>
        <v>1.6421052631578946E-3</v>
      </c>
      <c r="Z58" s="103">
        <f t="shared" si="17"/>
        <v>0.94806991572191168</v>
      </c>
      <c r="AA58" s="103">
        <f t="shared" si="18"/>
        <v>11.547005383792516</v>
      </c>
      <c r="AB58" s="104"/>
    </row>
    <row r="59" spans="2:28" x14ac:dyDescent="0.25">
      <c r="B59" s="82">
        <f t="shared" si="19"/>
        <v>55</v>
      </c>
      <c r="C59" s="96" t="s">
        <v>332</v>
      </c>
      <c r="D59" s="105">
        <v>0.14299999999999999</v>
      </c>
      <c r="E59" s="98">
        <v>0.31496062992125984</v>
      </c>
      <c r="F59" s="329">
        <f t="shared" si="3"/>
        <v>3.1496062992125984E-7</v>
      </c>
      <c r="G59" s="97">
        <v>0.9055118110236221</v>
      </c>
      <c r="H59" s="329">
        <f t="shared" si="4"/>
        <v>9.0551181102362207E-7</v>
      </c>
      <c r="J59" s="331" t="str">
        <f t="shared" si="5"/>
        <v>070054</v>
      </c>
      <c r="K59" s="332">
        <f t="shared" si="6"/>
        <v>3.6321999999999997</v>
      </c>
      <c r="L59" s="99">
        <f t="shared" si="7"/>
        <v>7.9999999999999984E-3</v>
      </c>
      <c r="M59" s="100">
        <f t="shared" si="8"/>
        <v>7.9999999999999979E-6</v>
      </c>
      <c r="N59" s="333">
        <f t="shared" si="0"/>
        <v>2.3E-2</v>
      </c>
      <c r="O59" s="329">
        <f t="shared" si="9"/>
        <v>2.3E-5</v>
      </c>
      <c r="P59" s="333">
        <f t="shared" si="10"/>
        <v>1.15E-2</v>
      </c>
      <c r="Q59" s="329">
        <f t="shared" si="1"/>
        <v>1.15E-5</v>
      </c>
      <c r="R59" s="331" t="str">
        <f t="shared" si="20"/>
        <v>070054</v>
      </c>
      <c r="S59" s="335">
        <f t="shared" si="11"/>
        <v>0.14299999999999999</v>
      </c>
      <c r="T59" s="98">
        <f t="shared" si="12"/>
        <v>1.0160000000000001E-2</v>
      </c>
      <c r="U59" s="98">
        <v>-5.0800000000000003E-3</v>
      </c>
      <c r="V59" s="334">
        <f t="shared" si="13"/>
        <v>7.9999999999999984E-3</v>
      </c>
      <c r="W59" s="101">
        <f t="shared" si="14"/>
        <v>0.17210526315789471</v>
      </c>
      <c r="X59" s="101">
        <f t="shared" si="15"/>
        <v>0.17210526315789471</v>
      </c>
      <c r="Y59" s="102">
        <f t="shared" si="16"/>
        <v>2.0652631578947363E-3</v>
      </c>
      <c r="Z59" s="103">
        <f t="shared" si="17"/>
        <v>1.1923802401579426</v>
      </c>
      <c r="AA59" s="103">
        <f t="shared" si="18"/>
        <v>11.547005383792516</v>
      </c>
      <c r="AB59" s="104"/>
    </row>
    <row r="60" spans="2:28" x14ac:dyDescent="0.25">
      <c r="B60" s="82">
        <f t="shared" si="19"/>
        <v>56</v>
      </c>
      <c r="C60" s="96" t="s">
        <v>305</v>
      </c>
      <c r="D60" s="105">
        <v>0.14399999999999999</v>
      </c>
      <c r="E60" s="98">
        <v>-0.11811023622047245</v>
      </c>
      <c r="F60" s="329">
        <f t="shared" si="3"/>
        <v>-1.1811023622047246E-7</v>
      </c>
      <c r="G60" s="97">
        <v>0.9055118110236221</v>
      </c>
      <c r="H60" s="329">
        <f t="shared" si="4"/>
        <v>9.0551181102362207E-7</v>
      </c>
      <c r="J60" s="331" t="str">
        <f t="shared" si="5"/>
        <v>060073</v>
      </c>
      <c r="K60" s="332">
        <f t="shared" si="6"/>
        <v>3.6575999999999995</v>
      </c>
      <c r="L60" s="99">
        <f t="shared" si="7"/>
        <v>-3.0000000000000001E-3</v>
      </c>
      <c r="M60" s="100">
        <f t="shared" si="8"/>
        <v>-3.0000000000000001E-6</v>
      </c>
      <c r="N60" s="333">
        <f t="shared" si="0"/>
        <v>2.3E-2</v>
      </c>
      <c r="O60" s="329">
        <f t="shared" si="9"/>
        <v>2.3E-5</v>
      </c>
      <c r="P60" s="333">
        <f t="shared" si="10"/>
        <v>1.15E-2</v>
      </c>
      <c r="Q60" s="329">
        <f t="shared" si="1"/>
        <v>1.15E-5</v>
      </c>
      <c r="R60" s="331" t="str">
        <f t="shared" si="20"/>
        <v>060073</v>
      </c>
      <c r="S60" s="335">
        <f t="shared" si="11"/>
        <v>0.14399999999999999</v>
      </c>
      <c r="T60" s="98">
        <f t="shared" si="12"/>
        <v>1.0160000000000001E-2</v>
      </c>
      <c r="U60" s="98">
        <v>-1.0160000000000001E-2</v>
      </c>
      <c r="V60" s="334">
        <f t="shared" si="13"/>
        <v>-3.0000000000000001E-3</v>
      </c>
      <c r="W60" s="101">
        <f t="shared" si="14"/>
        <v>9.4210526315789481E-2</v>
      </c>
      <c r="X60" s="101">
        <f t="shared" si="15"/>
        <v>9.4210526315789481E-2</v>
      </c>
      <c r="Y60" s="102">
        <f t="shared" si="16"/>
        <v>1.1305263157894738E-3</v>
      </c>
      <c r="Z60" s="103">
        <f t="shared" si="17"/>
        <v>0.65270967274700864</v>
      </c>
      <c r="AA60" s="103">
        <f t="shared" si="18"/>
        <v>11.547005383792516</v>
      </c>
      <c r="AB60" s="104"/>
    </row>
    <row r="61" spans="2:28" x14ac:dyDescent="0.25">
      <c r="B61" s="82">
        <f t="shared" si="19"/>
        <v>57</v>
      </c>
      <c r="C61" s="96" t="s">
        <v>305</v>
      </c>
      <c r="D61" s="105">
        <v>0.14499999999999999</v>
      </c>
      <c r="E61" s="98">
        <v>2.0866141732283467</v>
      </c>
      <c r="F61" s="329">
        <f t="shared" si="3"/>
        <v>2.0866141732283467E-6</v>
      </c>
      <c r="G61" s="97">
        <v>0.9055118110236221</v>
      </c>
      <c r="H61" s="329">
        <f t="shared" si="4"/>
        <v>9.0551181102362207E-7</v>
      </c>
      <c r="J61" s="331" t="str">
        <f t="shared" si="5"/>
        <v>060073</v>
      </c>
      <c r="K61" s="332">
        <f t="shared" si="6"/>
        <v>3.6829999999999994</v>
      </c>
      <c r="L61" s="99">
        <f t="shared" si="7"/>
        <v>5.3000000000000005E-2</v>
      </c>
      <c r="M61" s="100">
        <f t="shared" si="8"/>
        <v>5.3000000000000008E-5</v>
      </c>
      <c r="N61" s="333">
        <f t="shared" si="0"/>
        <v>2.3E-2</v>
      </c>
      <c r="O61" s="329">
        <f t="shared" si="9"/>
        <v>2.3E-5</v>
      </c>
      <c r="P61" s="333">
        <f t="shared" si="10"/>
        <v>1.15E-2</v>
      </c>
      <c r="Q61" s="329">
        <f t="shared" si="1"/>
        <v>1.15E-5</v>
      </c>
      <c r="R61" s="331" t="str">
        <f t="shared" si="20"/>
        <v>060073</v>
      </c>
      <c r="S61" s="335">
        <f t="shared" si="11"/>
        <v>0.14499999999999999</v>
      </c>
      <c r="T61" s="98">
        <f t="shared" si="12"/>
        <v>1.0160000000000001E-2</v>
      </c>
      <c r="U61" s="98">
        <v>3.8099999999999995E-2</v>
      </c>
      <c r="V61" s="334">
        <f t="shared" si="13"/>
        <v>5.3000000000000005E-2</v>
      </c>
      <c r="W61" s="101">
        <f t="shared" si="14"/>
        <v>0.19605263157894751</v>
      </c>
      <c r="X61" s="101">
        <f t="shared" si="15"/>
        <v>0.19605263157894751</v>
      </c>
      <c r="Y61" s="102">
        <f t="shared" si="16"/>
        <v>2.3526315789473701E-3</v>
      </c>
      <c r="Z61" s="103">
        <f t="shared" si="17"/>
        <v>1.3582924754092784</v>
      </c>
      <c r="AA61" s="103">
        <f t="shared" si="18"/>
        <v>11.547005383792516</v>
      </c>
      <c r="AB61" s="104"/>
    </row>
    <row r="62" spans="2:28" x14ac:dyDescent="0.25">
      <c r="B62" s="82">
        <f t="shared" si="19"/>
        <v>58</v>
      </c>
      <c r="C62" s="96" t="s">
        <v>299</v>
      </c>
      <c r="D62" s="105">
        <v>0.14599999999999999</v>
      </c>
      <c r="E62" s="98">
        <v>2.0078740157480315</v>
      </c>
      <c r="F62" s="329">
        <f t="shared" si="3"/>
        <v>2.0078740157480315E-6</v>
      </c>
      <c r="G62" s="97">
        <v>0.9055118110236221</v>
      </c>
      <c r="H62" s="329">
        <f t="shared" si="4"/>
        <v>9.0551181102362207E-7</v>
      </c>
      <c r="J62" s="331" t="str">
        <f t="shared" si="5"/>
        <v>070008</v>
      </c>
      <c r="K62" s="332">
        <f t="shared" si="6"/>
        <v>3.7083999999999997</v>
      </c>
      <c r="L62" s="99">
        <f t="shared" si="7"/>
        <v>5.0999999999999997E-2</v>
      </c>
      <c r="M62" s="100">
        <f t="shared" si="8"/>
        <v>5.1E-5</v>
      </c>
      <c r="N62" s="333">
        <f t="shared" si="0"/>
        <v>2.3E-2</v>
      </c>
      <c r="O62" s="329">
        <f t="shared" si="9"/>
        <v>2.3E-5</v>
      </c>
      <c r="P62" s="333">
        <f t="shared" si="10"/>
        <v>1.15E-2</v>
      </c>
      <c r="Q62" s="329">
        <f t="shared" si="1"/>
        <v>1.15E-5</v>
      </c>
      <c r="R62" s="331" t="str">
        <f t="shared" si="20"/>
        <v>070008</v>
      </c>
      <c r="S62" s="335">
        <f t="shared" si="11"/>
        <v>0.14599999999999999</v>
      </c>
      <c r="T62" s="98">
        <f t="shared" si="12"/>
        <v>1.0160000000000001E-2</v>
      </c>
      <c r="U62" s="98">
        <v>4.0640000000000003E-2</v>
      </c>
      <c r="V62" s="334">
        <f t="shared" si="13"/>
        <v>5.0999999999999997E-2</v>
      </c>
      <c r="W62" s="101">
        <f t="shared" si="14"/>
        <v>0.13631578947368411</v>
      </c>
      <c r="X62" s="101">
        <f t="shared" si="15"/>
        <v>0.13631578947368411</v>
      </c>
      <c r="Y62" s="102">
        <f t="shared" si="16"/>
        <v>1.6357894736842094E-3</v>
      </c>
      <c r="Z62" s="103">
        <f t="shared" si="17"/>
        <v>0.94442349296913453</v>
      </c>
      <c r="AA62" s="103">
        <f t="shared" si="18"/>
        <v>11.547005383792516</v>
      </c>
      <c r="AB62" s="104"/>
    </row>
    <row r="63" spans="2:28" x14ac:dyDescent="0.25">
      <c r="B63" s="82">
        <f t="shared" si="19"/>
        <v>59</v>
      </c>
      <c r="C63" s="96" t="s">
        <v>315</v>
      </c>
      <c r="D63" s="105">
        <v>0.14699999999999999</v>
      </c>
      <c r="E63" s="98">
        <v>1.1811023622047245</v>
      </c>
      <c r="F63" s="329">
        <f t="shared" si="3"/>
        <v>1.1811023622047246E-6</v>
      </c>
      <c r="G63" s="97">
        <v>0.9055118110236221</v>
      </c>
      <c r="H63" s="329">
        <f t="shared" si="4"/>
        <v>9.0551181102362207E-7</v>
      </c>
      <c r="J63" s="331" t="str">
        <f t="shared" si="5"/>
        <v>070027</v>
      </c>
      <c r="K63" s="332">
        <f t="shared" si="6"/>
        <v>3.7337999999999996</v>
      </c>
      <c r="L63" s="99">
        <f t="shared" si="7"/>
        <v>0.03</v>
      </c>
      <c r="M63" s="100">
        <f t="shared" si="8"/>
        <v>3.0000000000000001E-5</v>
      </c>
      <c r="N63" s="333">
        <f t="shared" si="0"/>
        <v>2.3E-2</v>
      </c>
      <c r="O63" s="329">
        <f t="shared" si="9"/>
        <v>2.3E-5</v>
      </c>
      <c r="P63" s="333">
        <f t="shared" si="10"/>
        <v>1.15E-2</v>
      </c>
      <c r="Q63" s="329">
        <f t="shared" si="1"/>
        <v>1.15E-5</v>
      </c>
      <c r="R63" s="331" t="str">
        <f t="shared" si="20"/>
        <v>070027</v>
      </c>
      <c r="S63" s="335">
        <f t="shared" si="11"/>
        <v>0.14699999999999999</v>
      </c>
      <c r="T63" s="98">
        <f t="shared" si="12"/>
        <v>1.0160000000000001E-2</v>
      </c>
      <c r="U63" s="98">
        <v>2.2859999999999998E-2</v>
      </c>
      <c r="V63" s="334">
        <f t="shared" si="13"/>
        <v>3.0000000000000002E-2</v>
      </c>
      <c r="W63" s="101">
        <f t="shared" si="14"/>
        <v>9.3947368421052682E-2</v>
      </c>
      <c r="X63" s="101">
        <f t="shared" si="15"/>
        <v>9.3947368421052682E-2</v>
      </c>
      <c r="Y63" s="102">
        <f t="shared" si="16"/>
        <v>1.1273684210526323E-3</v>
      </c>
      <c r="Z63" s="103">
        <f t="shared" si="17"/>
        <v>0.65088646137062067</v>
      </c>
      <c r="AA63" s="103">
        <f t="shared" si="18"/>
        <v>11.547005383792516</v>
      </c>
      <c r="AB63" s="104"/>
    </row>
    <row r="64" spans="2:28" x14ac:dyDescent="0.25">
      <c r="B64" s="82">
        <f t="shared" si="19"/>
        <v>60</v>
      </c>
      <c r="C64" s="96" t="s">
        <v>306</v>
      </c>
      <c r="D64" s="105">
        <v>0.14799999999999999</v>
      </c>
      <c r="E64" s="98">
        <v>1.4960629921259843</v>
      </c>
      <c r="F64" s="329">
        <f t="shared" si="3"/>
        <v>1.4960629921259843E-6</v>
      </c>
      <c r="G64" s="97">
        <v>0.9055118110236221</v>
      </c>
      <c r="H64" s="329">
        <f t="shared" si="4"/>
        <v>9.0551181102362207E-7</v>
      </c>
      <c r="J64" s="331" t="str">
        <f t="shared" si="5"/>
        <v>070024</v>
      </c>
      <c r="K64" s="332">
        <f t="shared" si="6"/>
        <v>3.7591999999999994</v>
      </c>
      <c r="L64" s="99">
        <f t="shared" si="7"/>
        <v>3.7999999999999999E-2</v>
      </c>
      <c r="M64" s="100">
        <f t="shared" si="8"/>
        <v>3.8000000000000002E-5</v>
      </c>
      <c r="N64" s="333">
        <f t="shared" si="0"/>
        <v>2.3E-2</v>
      </c>
      <c r="O64" s="329">
        <f t="shared" si="9"/>
        <v>2.3E-5</v>
      </c>
      <c r="P64" s="333">
        <f t="shared" si="10"/>
        <v>1.15E-2</v>
      </c>
      <c r="Q64" s="329">
        <f t="shared" si="1"/>
        <v>1.15E-5</v>
      </c>
      <c r="R64" s="331" t="str">
        <f t="shared" si="20"/>
        <v>070024</v>
      </c>
      <c r="S64" s="335">
        <f t="shared" si="11"/>
        <v>0.14799999999999999</v>
      </c>
      <c r="T64" s="98">
        <f t="shared" si="12"/>
        <v>1.0160000000000001E-2</v>
      </c>
      <c r="U64" s="98">
        <v>3.8099999999999995E-2</v>
      </c>
      <c r="V64" s="334">
        <f t="shared" si="13"/>
        <v>3.7999999999999999E-2</v>
      </c>
      <c r="W64" s="101">
        <f t="shared" si="14"/>
        <v>1.3157894736841569E-3</v>
      </c>
      <c r="X64" s="101">
        <f t="shared" si="15"/>
        <v>1.3157894736841569E-3</v>
      </c>
      <c r="Y64" s="102">
        <f t="shared" si="16"/>
        <v>1.5789473684209882E-5</v>
      </c>
      <c r="Z64" s="103">
        <f t="shared" si="17"/>
        <v>9.116056881941087E-3</v>
      </c>
      <c r="AA64" s="103">
        <f t="shared" si="18"/>
        <v>11.547005383792516</v>
      </c>
      <c r="AB64" s="104"/>
    </row>
    <row r="65" spans="2:28" x14ac:dyDescent="0.25">
      <c r="B65" s="82">
        <f t="shared" si="19"/>
        <v>61</v>
      </c>
      <c r="C65" s="96" t="s">
        <v>333</v>
      </c>
      <c r="D65" s="105">
        <v>0.14899999999999999</v>
      </c>
      <c r="E65" s="98">
        <v>-1.299212598425197</v>
      </c>
      <c r="F65" s="329">
        <f t="shared" si="3"/>
        <v>-1.2992125984251969E-6</v>
      </c>
      <c r="G65" s="97">
        <v>0.9055118110236221</v>
      </c>
      <c r="H65" s="329">
        <f t="shared" si="4"/>
        <v>9.0551181102362207E-7</v>
      </c>
      <c r="J65" s="331" t="str">
        <f t="shared" si="5"/>
        <v>070071</v>
      </c>
      <c r="K65" s="332">
        <f t="shared" si="6"/>
        <v>3.7845999999999997</v>
      </c>
      <c r="L65" s="99">
        <f t="shared" si="7"/>
        <v>-3.3000000000000002E-2</v>
      </c>
      <c r="M65" s="100">
        <f t="shared" si="8"/>
        <v>-3.3000000000000003E-5</v>
      </c>
      <c r="N65" s="333">
        <f t="shared" si="0"/>
        <v>2.3E-2</v>
      </c>
      <c r="O65" s="329">
        <f t="shared" si="9"/>
        <v>2.3E-5</v>
      </c>
      <c r="P65" s="333">
        <f t="shared" si="10"/>
        <v>1.15E-2</v>
      </c>
      <c r="Q65" s="329">
        <f t="shared" si="1"/>
        <v>1.15E-5</v>
      </c>
      <c r="R65" s="331" t="str">
        <f t="shared" si="20"/>
        <v>070071</v>
      </c>
      <c r="S65" s="335">
        <f t="shared" si="11"/>
        <v>0.14899999999999999</v>
      </c>
      <c r="T65" s="98">
        <f t="shared" si="12"/>
        <v>1.0160000000000001E-2</v>
      </c>
      <c r="U65" s="98">
        <v>-4.8259999999999997E-2</v>
      </c>
      <c r="V65" s="334">
        <f t="shared" si="13"/>
        <v>-3.3000000000000002E-2</v>
      </c>
      <c r="W65" s="101">
        <f t="shared" si="14"/>
        <v>0.20078947368421046</v>
      </c>
      <c r="X65" s="101">
        <f t="shared" si="15"/>
        <v>0.20078947368421046</v>
      </c>
      <c r="Y65" s="102">
        <f t="shared" si="16"/>
        <v>2.4094736842105256E-3</v>
      </c>
      <c r="Z65" s="103">
        <f t="shared" si="17"/>
        <v>1.3911102801842665</v>
      </c>
      <c r="AA65" s="103">
        <f t="shared" si="18"/>
        <v>11.547005383792516</v>
      </c>
      <c r="AB65" s="104"/>
    </row>
    <row r="66" spans="2:28" x14ac:dyDescent="0.25">
      <c r="B66" s="82">
        <f t="shared" si="19"/>
        <v>62</v>
      </c>
      <c r="C66" s="96" t="s">
        <v>334</v>
      </c>
      <c r="D66" s="107">
        <v>0.15</v>
      </c>
      <c r="E66" s="98">
        <v>-0.70866141732283472</v>
      </c>
      <c r="F66" s="329">
        <f t="shared" si="3"/>
        <v>-7.0866141732283475E-7</v>
      </c>
      <c r="G66" s="97">
        <v>0.9055118110236221</v>
      </c>
      <c r="H66" s="329">
        <f t="shared" si="4"/>
        <v>9.0551181102362207E-7</v>
      </c>
      <c r="J66" s="331" t="str">
        <f t="shared" si="5"/>
        <v>070046</v>
      </c>
      <c r="K66" s="332">
        <f t="shared" si="6"/>
        <v>3.8099999999999996</v>
      </c>
      <c r="L66" s="99">
        <f t="shared" si="7"/>
        <v>-1.7999999999999999E-2</v>
      </c>
      <c r="M66" s="100">
        <f t="shared" si="8"/>
        <v>-1.8E-5</v>
      </c>
      <c r="N66" s="333">
        <f t="shared" si="0"/>
        <v>2.3E-2</v>
      </c>
      <c r="O66" s="329">
        <f t="shared" si="9"/>
        <v>2.3E-5</v>
      </c>
      <c r="P66" s="333">
        <f t="shared" si="10"/>
        <v>1.15E-2</v>
      </c>
      <c r="Q66" s="329">
        <f t="shared" si="1"/>
        <v>1.15E-5</v>
      </c>
      <c r="R66" s="331" t="str">
        <f t="shared" si="20"/>
        <v>070046</v>
      </c>
      <c r="S66" s="335">
        <f t="shared" si="11"/>
        <v>0.15</v>
      </c>
      <c r="T66" s="98">
        <f t="shared" si="12"/>
        <v>1.0160000000000001E-2</v>
      </c>
      <c r="U66" s="98">
        <v>-3.3019999999999994E-2</v>
      </c>
      <c r="V66" s="334">
        <f t="shared" si="13"/>
        <v>-1.8000000000000002E-2</v>
      </c>
      <c r="W66" s="101">
        <f t="shared" si="14"/>
        <v>0.19763157894736832</v>
      </c>
      <c r="X66" s="101">
        <f t="shared" si="15"/>
        <v>0.19763157894736832</v>
      </c>
      <c r="Y66" s="102">
        <f t="shared" si="16"/>
        <v>2.3715789473684199E-3</v>
      </c>
      <c r="Z66" s="103">
        <f t="shared" si="17"/>
        <v>1.3692317436676065</v>
      </c>
      <c r="AA66" s="103">
        <f t="shared" si="18"/>
        <v>11.547005383792516</v>
      </c>
      <c r="AB66" s="104"/>
    </row>
    <row r="67" spans="2:28" x14ac:dyDescent="0.25">
      <c r="B67" s="82">
        <f t="shared" si="19"/>
        <v>63</v>
      </c>
      <c r="C67" s="96" t="s">
        <v>335</v>
      </c>
      <c r="D67" s="97">
        <v>0.2</v>
      </c>
      <c r="E67" s="98">
        <v>1.8897637795275593</v>
      </c>
      <c r="F67" s="329">
        <f t="shared" si="3"/>
        <v>1.8897637795275593E-6</v>
      </c>
      <c r="G67" s="97">
        <v>0.9055118110236221</v>
      </c>
      <c r="H67" s="329">
        <f t="shared" si="4"/>
        <v>9.0551181102362207E-7</v>
      </c>
      <c r="J67" s="331" t="str">
        <f t="shared" si="5"/>
        <v>043350</v>
      </c>
      <c r="K67" s="332">
        <f t="shared" si="6"/>
        <v>5.08</v>
      </c>
      <c r="L67" s="99">
        <f t="shared" si="7"/>
        <v>4.8000000000000001E-2</v>
      </c>
      <c r="M67" s="100">
        <f t="shared" si="8"/>
        <v>4.8000000000000001E-5</v>
      </c>
      <c r="N67" s="333">
        <f t="shared" si="0"/>
        <v>2.3E-2</v>
      </c>
      <c r="O67" s="329">
        <f t="shared" si="9"/>
        <v>2.3E-5</v>
      </c>
      <c r="P67" s="333">
        <f t="shared" si="10"/>
        <v>1.15E-2</v>
      </c>
      <c r="Q67" s="329">
        <f t="shared" si="1"/>
        <v>1.15E-5</v>
      </c>
      <c r="R67" s="331" t="str">
        <f t="shared" si="20"/>
        <v>043350</v>
      </c>
      <c r="S67" s="335">
        <f t="shared" si="11"/>
        <v>0.2</v>
      </c>
      <c r="T67" s="98">
        <f t="shared" si="12"/>
        <v>1.0160000000000001E-2</v>
      </c>
      <c r="U67" s="98">
        <v>2.794E-2</v>
      </c>
      <c r="V67" s="334">
        <f t="shared" si="13"/>
        <v>4.8000000000000001E-2</v>
      </c>
      <c r="W67" s="101">
        <f t="shared" si="14"/>
        <v>0.26394736842105265</v>
      </c>
      <c r="X67" s="101">
        <f t="shared" si="15"/>
        <v>0.26394736842105265</v>
      </c>
      <c r="Y67" s="102">
        <f t="shared" si="16"/>
        <v>3.1673684210526314E-3</v>
      </c>
      <c r="Z67" s="103">
        <f t="shared" si="17"/>
        <v>1.8286810105174569</v>
      </c>
      <c r="AA67" s="103">
        <f t="shared" si="18"/>
        <v>11.547005383792516</v>
      </c>
      <c r="AB67" s="104"/>
    </row>
    <row r="68" spans="2:28" x14ac:dyDescent="0.25">
      <c r="B68" s="82">
        <f t="shared" si="19"/>
        <v>64</v>
      </c>
      <c r="C68" s="96" t="s">
        <v>298</v>
      </c>
      <c r="D68" s="97">
        <v>0.25</v>
      </c>
      <c r="E68" s="98">
        <v>1.1811023622047245</v>
      </c>
      <c r="F68" s="329">
        <f t="shared" si="3"/>
        <v>1.1811023622047246E-6</v>
      </c>
      <c r="G68" s="97">
        <v>0.9055118110236221</v>
      </c>
      <c r="H68" s="329">
        <f t="shared" si="4"/>
        <v>9.0551181102362207E-7</v>
      </c>
      <c r="J68" s="331" t="str">
        <f t="shared" si="5"/>
        <v>070006</v>
      </c>
      <c r="K68" s="332">
        <f t="shared" si="6"/>
        <v>6.35</v>
      </c>
      <c r="L68" s="99">
        <f t="shared" si="7"/>
        <v>0.03</v>
      </c>
      <c r="M68" s="100">
        <f t="shared" si="8"/>
        <v>3.0000000000000001E-5</v>
      </c>
      <c r="N68" s="333">
        <f t="shared" si="0"/>
        <v>2.3E-2</v>
      </c>
      <c r="O68" s="329">
        <f t="shared" si="9"/>
        <v>2.3E-5</v>
      </c>
      <c r="P68" s="333">
        <f t="shared" si="10"/>
        <v>1.15E-2</v>
      </c>
      <c r="Q68" s="329">
        <f t="shared" si="1"/>
        <v>1.15E-5</v>
      </c>
      <c r="R68" s="331" t="str">
        <f t="shared" si="20"/>
        <v>070006</v>
      </c>
      <c r="S68" s="335">
        <f t="shared" si="11"/>
        <v>0.25</v>
      </c>
      <c r="T68" s="98">
        <f t="shared" si="12"/>
        <v>1.0160000000000001E-2</v>
      </c>
      <c r="U68" s="98">
        <v>1.7779999999999997E-2</v>
      </c>
      <c r="V68" s="334">
        <f t="shared" si="13"/>
        <v>3.0000000000000002E-2</v>
      </c>
      <c r="W68" s="101">
        <f t="shared" si="14"/>
        <v>0.16078947368421059</v>
      </c>
      <c r="X68" s="101">
        <f t="shared" si="15"/>
        <v>0.16078947368421059</v>
      </c>
      <c r="Y68" s="102">
        <f t="shared" si="16"/>
        <v>1.9294736842105271E-3</v>
      </c>
      <c r="Z68" s="103">
        <f t="shared" si="17"/>
        <v>1.1139821509732468</v>
      </c>
      <c r="AA68" s="103">
        <f t="shared" si="18"/>
        <v>11.547005383792516</v>
      </c>
      <c r="AB68" s="104"/>
    </row>
    <row r="69" spans="2:28" x14ac:dyDescent="0.25">
      <c r="B69" s="82">
        <f t="shared" si="19"/>
        <v>65</v>
      </c>
      <c r="C69" s="96" t="s">
        <v>336</v>
      </c>
      <c r="D69" s="97">
        <v>0.3</v>
      </c>
      <c r="E69" s="98">
        <v>2.5196850393700787</v>
      </c>
      <c r="F69" s="329">
        <f t="shared" si="3"/>
        <v>2.5196850393700787E-6</v>
      </c>
      <c r="G69" s="97">
        <v>0.9055118110236221</v>
      </c>
      <c r="H69" s="329">
        <f t="shared" si="4"/>
        <v>9.0551181102362207E-7</v>
      </c>
      <c r="J69" s="331" t="str">
        <f t="shared" si="5"/>
        <v>043478</v>
      </c>
      <c r="K69" s="332">
        <f t="shared" ref="K69:K86" si="21">+D69*25.4</f>
        <v>7.6199999999999992</v>
      </c>
      <c r="L69" s="99">
        <f t="shared" ref="L69:L85" si="22">+(E69*25.4)/1000</f>
        <v>6.3999999999999987E-2</v>
      </c>
      <c r="M69" s="100">
        <f t="shared" si="8"/>
        <v>6.3999999999999984E-5</v>
      </c>
      <c r="N69" s="333">
        <f t="shared" ref="N69:N86" si="23">+(G69*25.4)/1000</f>
        <v>2.3E-2</v>
      </c>
      <c r="O69" s="329">
        <f t="shared" si="9"/>
        <v>2.3E-5</v>
      </c>
      <c r="P69" s="333">
        <f t="shared" si="10"/>
        <v>1.15E-2</v>
      </c>
      <c r="Q69" s="329">
        <f t="shared" ref="Q69:Q86" si="24">+(H69*25.4)/2</f>
        <v>1.15E-5</v>
      </c>
      <c r="R69" s="331" t="str">
        <f t="shared" ref="R69:R87" si="25">J69</f>
        <v>043478</v>
      </c>
      <c r="S69" s="335">
        <f t="shared" si="11"/>
        <v>0.3</v>
      </c>
      <c r="T69" s="98">
        <f t="shared" si="12"/>
        <v>1.0160000000000001E-2</v>
      </c>
      <c r="U69" s="98">
        <v>4.5719999999999997E-2</v>
      </c>
      <c r="V69" s="334">
        <f t="shared" si="13"/>
        <v>6.3999999999999987E-2</v>
      </c>
      <c r="W69" s="101">
        <f t="shared" si="14"/>
        <v>0.24052631578947356</v>
      </c>
      <c r="X69" s="101">
        <f t="shared" si="15"/>
        <v>0.24052631578947356</v>
      </c>
      <c r="Y69" s="102">
        <f t="shared" si="16"/>
        <v>2.8863157894736826E-3</v>
      </c>
      <c r="Z69" s="103">
        <f t="shared" si="17"/>
        <v>1.6664151980188979</v>
      </c>
      <c r="AA69" s="103">
        <f t="shared" si="18"/>
        <v>11.547005383792516</v>
      </c>
      <c r="AB69" s="104"/>
    </row>
    <row r="70" spans="2:28" x14ac:dyDescent="0.25">
      <c r="B70" s="82">
        <f t="shared" si="19"/>
        <v>66</v>
      </c>
      <c r="C70" s="96" t="s">
        <v>299</v>
      </c>
      <c r="D70" s="97">
        <v>0.35</v>
      </c>
      <c r="E70" s="98">
        <v>0.39370078740157483</v>
      </c>
      <c r="F70" s="329">
        <f t="shared" ref="F70:F86" si="26">+E70/1000000</f>
        <v>3.9370078740157481E-7</v>
      </c>
      <c r="G70" s="97">
        <v>0.9055118110236221</v>
      </c>
      <c r="H70" s="329">
        <f t="shared" ref="H70:H86" si="27">+G70/1000000</f>
        <v>9.0551181102362207E-7</v>
      </c>
      <c r="J70" s="331" t="str">
        <f t="shared" ref="J70:J87" si="28">C70</f>
        <v>070008</v>
      </c>
      <c r="K70" s="332">
        <f t="shared" si="21"/>
        <v>8.8899999999999988</v>
      </c>
      <c r="L70" s="99">
        <f t="shared" si="22"/>
        <v>0.01</v>
      </c>
      <c r="M70" s="100">
        <f t="shared" ref="M70:M85" si="29">+L70*10^-3</f>
        <v>1.0000000000000001E-5</v>
      </c>
      <c r="N70" s="333">
        <f t="shared" si="23"/>
        <v>2.3E-2</v>
      </c>
      <c r="O70" s="329">
        <f t="shared" ref="O70:O86" si="30">+N70*10^-3</f>
        <v>2.3E-5</v>
      </c>
      <c r="P70" s="333">
        <f t="shared" ref="P70:P86" si="31">+N70/2</f>
        <v>1.15E-2</v>
      </c>
      <c r="Q70" s="329">
        <f t="shared" si="24"/>
        <v>1.15E-5</v>
      </c>
      <c r="R70" s="331" t="str">
        <f t="shared" si="25"/>
        <v>070008</v>
      </c>
      <c r="S70" s="335">
        <f t="shared" ref="S70:S86" si="32">D70</f>
        <v>0.35</v>
      </c>
      <c r="T70" s="98">
        <f t="shared" ref="T70:T86" si="33">0.4*25.4/1000</f>
        <v>1.0160000000000001E-2</v>
      </c>
      <c r="U70" s="98">
        <v>5.0800000000000003E-3</v>
      </c>
      <c r="V70" s="334">
        <f t="shared" ref="V70:V87" si="34">M70*1000</f>
        <v>0.01</v>
      </c>
      <c r="W70" s="101">
        <f t="shared" ref="W70:W86" si="35">(ABS(U70-V70)/$W$2)*1000</f>
        <v>6.4736842105263148E-2</v>
      </c>
      <c r="X70" s="101">
        <f t="shared" ref="X70:X86" si="36">MAX(W70)</f>
        <v>6.4736842105263148E-2</v>
      </c>
      <c r="Y70" s="102">
        <f t="shared" ref="Y70:Y85" si="37">((AVERAGE(W70)*12/1000))</f>
        <v>7.7684210526315781E-4</v>
      </c>
      <c r="Z70" s="103">
        <f t="shared" ref="Z70:Z85" si="38">(((Y70)*1000)/SQRT(3))</f>
        <v>0.44850999859151974</v>
      </c>
      <c r="AA70" s="103">
        <f t="shared" ref="AA70:AA86" si="39">((0.02)/SQRT(3))*1000</f>
        <v>11.547005383792516</v>
      </c>
      <c r="AB70" s="104"/>
    </row>
    <row r="71" spans="2:28" x14ac:dyDescent="0.25">
      <c r="B71" s="82">
        <f t="shared" ref="B71:B91" si="40">+B70+1</f>
        <v>67</v>
      </c>
      <c r="C71" s="96" t="s">
        <v>299</v>
      </c>
      <c r="D71" s="97">
        <v>0.4</v>
      </c>
      <c r="E71" s="98">
        <v>0.51181102362204722</v>
      </c>
      <c r="F71" s="329">
        <f t="shared" si="26"/>
        <v>5.1181102362204721E-7</v>
      </c>
      <c r="G71" s="97">
        <v>0.9055118110236221</v>
      </c>
      <c r="H71" s="329">
        <f t="shared" si="27"/>
        <v>9.0551181102362207E-7</v>
      </c>
      <c r="J71" s="331" t="str">
        <f t="shared" si="28"/>
        <v>070008</v>
      </c>
      <c r="K71" s="332">
        <f t="shared" si="21"/>
        <v>10.16</v>
      </c>
      <c r="L71" s="99">
        <f t="shared" si="22"/>
        <v>1.2999999999999998E-2</v>
      </c>
      <c r="M71" s="100">
        <f t="shared" si="29"/>
        <v>1.2999999999999998E-5</v>
      </c>
      <c r="N71" s="333">
        <f t="shared" si="23"/>
        <v>2.3E-2</v>
      </c>
      <c r="O71" s="329">
        <f t="shared" si="30"/>
        <v>2.3E-5</v>
      </c>
      <c r="P71" s="333">
        <f t="shared" si="31"/>
        <v>1.15E-2</v>
      </c>
      <c r="Q71" s="329">
        <f t="shared" si="24"/>
        <v>1.15E-5</v>
      </c>
      <c r="R71" s="331" t="str">
        <f t="shared" si="25"/>
        <v>070008</v>
      </c>
      <c r="S71" s="335">
        <f t="shared" si="32"/>
        <v>0.4</v>
      </c>
      <c r="T71" s="98">
        <f t="shared" si="33"/>
        <v>1.0160000000000001E-2</v>
      </c>
      <c r="U71" s="98">
        <v>-5.0800000000000003E-3</v>
      </c>
      <c r="V71" s="334">
        <f t="shared" si="34"/>
        <v>1.2999999999999998E-2</v>
      </c>
      <c r="W71" s="101">
        <f t="shared" si="35"/>
        <v>0.23789473684210527</v>
      </c>
      <c r="X71" s="101">
        <f t="shared" si="36"/>
        <v>0.23789473684210527</v>
      </c>
      <c r="Y71" s="102">
        <f t="shared" si="37"/>
        <v>2.8547368421052632E-3</v>
      </c>
      <c r="Z71" s="103">
        <f t="shared" si="38"/>
        <v>1.648183084255016</v>
      </c>
      <c r="AA71" s="103">
        <f t="shared" si="39"/>
        <v>11.547005383792516</v>
      </c>
      <c r="AB71" s="104"/>
    </row>
    <row r="72" spans="2:28" x14ac:dyDescent="0.25">
      <c r="B72" s="82">
        <f t="shared" si="40"/>
        <v>68</v>
      </c>
      <c r="C72" s="96" t="s">
        <v>337</v>
      </c>
      <c r="D72" s="97">
        <v>0.45</v>
      </c>
      <c r="E72" s="98">
        <v>1.6929133858267718</v>
      </c>
      <c r="F72" s="329">
        <f t="shared" si="26"/>
        <v>1.6929133858267718E-6</v>
      </c>
      <c r="G72" s="97">
        <v>0.9055118110236221</v>
      </c>
      <c r="H72" s="329">
        <f t="shared" si="27"/>
        <v>9.0551181102362207E-7</v>
      </c>
      <c r="J72" s="331" t="str">
        <f t="shared" si="28"/>
        <v>060055</v>
      </c>
      <c r="K72" s="332">
        <f t="shared" si="21"/>
        <v>11.43</v>
      </c>
      <c r="L72" s="99">
        <f t="shared" si="22"/>
        <v>4.2999999999999997E-2</v>
      </c>
      <c r="M72" s="100">
        <f t="shared" si="29"/>
        <v>4.2999999999999995E-5</v>
      </c>
      <c r="N72" s="333">
        <f t="shared" si="23"/>
        <v>2.3E-2</v>
      </c>
      <c r="O72" s="329">
        <f t="shared" si="30"/>
        <v>2.3E-5</v>
      </c>
      <c r="P72" s="333">
        <f t="shared" si="31"/>
        <v>1.15E-2</v>
      </c>
      <c r="Q72" s="329">
        <f t="shared" si="24"/>
        <v>1.15E-5</v>
      </c>
      <c r="R72" s="331" t="str">
        <f t="shared" si="25"/>
        <v>060055</v>
      </c>
      <c r="S72" s="335">
        <f t="shared" si="32"/>
        <v>0.45</v>
      </c>
      <c r="T72" s="98">
        <f t="shared" si="33"/>
        <v>1.0160000000000001E-2</v>
      </c>
      <c r="U72" s="98">
        <v>3.0479999999999997E-2</v>
      </c>
      <c r="V72" s="334">
        <f t="shared" si="34"/>
        <v>4.2999999999999997E-2</v>
      </c>
      <c r="W72" s="101">
        <f t="shared" si="35"/>
        <v>0.16473684210526318</v>
      </c>
      <c r="X72" s="101">
        <f t="shared" si="36"/>
        <v>0.16473684210526318</v>
      </c>
      <c r="Y72" s="102">
        <f t="shared" si="37"/>
        <v>1.9768421052631584E-3</v>
      </c>
      <c r="Z72" s="103">
        <f t="shared" si="38"/>
        <v>1.1413303216190711</v>
      </c>
      <c r="AA72" s="103">
        <f t="shared" si="39"/>
        <v>11.547005383792516</v>
      </c>
      <c r="AB72" s="104"/>
    </row>
    <row r="73" spans="2:28" x14ac:dyDescent="0.25">
      <c r="B73" s="82">
        <f t="shared" si="40"/>
        <v>69</v>
      </c>
      <c r="C73" s="96" t="s">
        <v>338</v>
      </c>
      <c r="D73" s="97">
        <v>0.5</v>
      </c>
      <c r="E73" s="98">
        <v>-0.19685039370078741</v>
      </c>
      <c r="F73" s="329">
        <f t="shared" si="26"/>
        <v>-1.968503937007874E-7</v>
      </c>
      <c r="G73" s="97">
        <v>0.9055118110236221</v>
      </c>
      <c r="H73" s="329">
        <f t="shared" si="27"/>
        <v>9.0551181102362207E-7</v>
      </c>
      <c r="J73" s="331" t="str">
        <f t="shared" si="28"/>
        <v>070073</v>
      </c>
      <c r="K73" s="332">
        <f t="shared" si="21"/>
        <v>12.7</v>
      </c>
      <c r="L73" s="99">
        <f t="shared" si="22"/>
        <v>-5.0000000000000001E-3</v>
      </c>
      <c r="M73" s="100">
        <f t="shared" si="29"/>
        <v>-5.0000000000000004E-6</v>
      </c>
      <c r="N73" s="333">
        <f t="shared" si="23"/>
        <v>2.3E-2</v>
      </c>
      <c r="O73" s="329">
        <f t="shared" si="30"/>
        <v>2.3E-5</v>
      </c>
      <c r="P73" s="333">
        <f t="shared" si="31"/>
        <v>1.15E-2</v>
      </c>
      <c r="Q73" s="329">
        <f t="shared" si="24"/>
        <v>1.15E-5</v>
      </c>
      <c r="R73" s="331" t="str">
        <f t="shared" si="25"/>
        <v>070073</v>
      </c>
      <c r="S73" s="335">
        <f t="shared" si="32"/>
        <v>0.5</v>
      </c>
      <c r="T73" s="98">
        <f t="shared" si="33"/>
        <v>1.0160000000000001E-2</v>
      </c>
      <c r="U73" s="98">
        <v>-2.2859999999999998E-2</v>
      </c>
      <c r="V73" s="334">
        <f t="shared" si="34"/>
        <v>-5.0000000000000001E-3</v>
      </c>
      <c r="W73" s="101">
        <f t="shared" si="35"/>
        <v>0.23499999999999996</v>
      </c>
      <c r="X73" s="101">
        <f t="shared" si="36"/>
        <v>0.23499999999999996</v>
      </c>
      <c r="Y73" s="102">
        <f t="shared" si="37"/>
        <v>2.8199999999999996E-3</v>
      </c>
      <c r="Z73" s="103">
        <f t="shared" si="38"/>
        <v>1.6281277591147445</v>
      </c>
      <c r="AA73" s="103">
        <f t="shared" si="39"/>
        <v>11.547005383792516</v>
      </c>
      <c r="AB73" s="104"/>
    </row>
    <row r="74" spans="2:28" x14ac:dyDescent="0.25">
      <c r="B74" s="82">
        <f t="shared" si="40"/>
        <v>70</v>
      </c>
      <c r="C74" s="96" t="s">
        <v>300</v>
      </c>
      <c r="D74" s="97">
        <v>0.55000000000000004</v>
      </c>
      <c r="E74" s="98">
        <v>-1.4173228346456694</v>
      </c>
      <c r="F74" s="329">
        <f t="shared" si="26"/>
        <v>-1.4173228346456695E-6</v>
      </c>
      <c r="G74" s="97">
        <v>0.9055118110236221</v>
      </c>
      <c r="H74" s="329">
        <f t="shared" si="27"/>
        <v>9.0551181102362207E-7</v>
      </c>
      <c r="J74" s="331" t="str">
        <f t="shared" si="28"/>
        <v>070001</v>
      </c>
      <c r="K74" s="332">
        <f t="shared" si="21"/>
        <v>13.97</v>
      </c>
      <c r="L74" s="99">
        <f t="shared" si="22"/>
        <v>-3.5999999999999997E-2</v>
      </c>
      <c r="M74" s="100">
        <f t="shared" si="29"/>
        <v>-3.6000000000000001E-5</v>
      </c>
      <c r="N74" s="333">
        <f t="shared" si="23"/>
        <v>2.3E-2</v>
      </c>
      <c r="O74" s="329">
        <f t="shared" si="30"/>
        <v>2.3E-5</v>
      </c>
      <c r="P74" s="333">
        <f t="shared" si="31"/>
        <v>1.15E-2</v>
      </c>
      <c r="Q74" s="329">
        <f t="shared" si="24"/>
        <v>1.15E-5</v>
      </c>
      <c r="R74" s="331" t="str">
        <f t="shared" si="25"/>
        <v>070001</v>
      </c>
      <c r="S74" s="335">
        <f t="shared" si="32"/>
        <v>0.55000000000000004</v>
      </c>
      <c r="T74" s="98">
        <f t="shared" si="33"/>
        <v>1.0160000000000001E-2</v>
      </c>
      <c r="U74" s="98">
        <v>-4.5719999999999997E-2</v>
      </c>
      <c r="V74" s="334">
        <f t="shared" si="34"/>
        <v>-3.6000000000000004E-2</v>
      </c>
      <c r="W74" s="101">
        <f t="shared" si="35"/>
        <v>0.12789473684210517</v>
      </c>
      <c r="X74" s="101">
        <f t="shared" si="36"/>
        <v>0.12789473684210517</v>
      </c>
      <c r="Y74" s="102">
        <f t="shared" si="37"/>
        <v>1.5347368421052621E-3</v>
      </c>
      <c r="Z74" s="103">
        <f t="shared" si="38"/>
        <v>0.88608072892470924</v>
      </c>
      <c r="AA74" s="103">
        <f t="shared" si="39"/>
        <v>11.547005383792516</v>
      </c>
      <c r="AB74" s="104"/>
    </row>
    <row r="75" spans="2:28" x14ac:dyDescent="0.25">
      <c r="B75" s="82">
        <f t="shared" si="40"/>
        <v>71</v>
      </c>
      <c r="C75" s="96" t="s">
        <v>339</v>
      </c>
      <c r="D75" s="97">
        <v>0.6</v>
      </c>
      <c r="E75" s="98">
        <v>0.78740157480314965</v>
      </c>
      <c r="F75" s="329">
        <f t="shared" si="26"/>
        <v>7.8740157480314961E-7</v>
      </c>
      <c r="G75" s="97">
        <v>0.9055118110236221</v>
      </c>
      <c r="H75" s="329">
        <f t="shared" si="27"/>
        <v>9.0551181102362207E-7</v>
      </c>
      <c r="J75" s="331" t="str">
        <f t="shared" si="28"/>
        <v>060080</v>
      </c>
      <c r="K75" s="332">
        <f t="shared" si="21"/>
        <v>15.239999999999998</v>
      </c>
      <c r="L75" s="99">
        <f t="shared" si="22"/>
        <v>0.02</v>
      </c>
      <c r="M75" s="100">
        <f t="shared" si="29"/>
        <v>2.0000000000000002E-5</v>
      </c>
      <c r="N75" s="333">
        <f t="shared" si="23"/>
        <v>2.3E-2</v>
      </c>
      <c r="O75" s="329">
        <f t="shared" si="30"/>
        <v>2.3E-5</v>
      </c>
      <c r="P75" s="333">
        <f t="shared" si="31"/>
        <v>1.15E-2</v>
      </c>
      <c r="Q75" s="329">
        <f t="shared" si="24"/>
        <v>1.15E-5</v>
      </c>
      <c r="R75" s="331" t="str">
        <f t="shared" si="25"/>
        <v>060080</v>
      </c>
      <c r="S75" s="335">
        <f t="shared" si="32"/>
        <v>0.6</v>
      </c>
      <c r="T75" s="98">
        <f t="shared" si="33"/>
        <v>1.0160000000000001E-2</v>
      </c>
      <c r="U75" s="98">
        <v>1.2699999999999999E-2</v>
      </c>
      <c r="V75" s="334">
        <f t="shared" si="34"/>
        <v>0.02</v>
      </c>
      <c r="W75" s="101">
        <f t="shared" si="35"/>
        <v>9.6052631578947376E-2</v>
      </c>
      <c r="X75" s="101">
        <f t="shared" si="36"/>
        <v>9.6052631578947376E-2</v>
      </c>
      <c r="Y75" s="102">
        <f t="shared" si="37"/>
        <v>1.1526315789473684E-3</v>
      </c>
      <c r="Z75" s="103">
        <f t="shared" si="38"/>
        <v>0.66547215238172663</v>
      </c>
      <c r="AA75" s="103">
        <f t="shared" si="39"/>
        <v>11.547005383792516</v>
      </c>
      <c r="AB75" s="104"/>
    </row>
    <row r="76" spans="2:28" x14ac:dyDescent="0.25">
      <c r="B76" s="82">
        <f t="shared" si="40"/>
        <v>72</v>
      </c>
      <c r="C76" s="96" t="s">
        <v>340</v>
      </c>
      <c r="D76" s="97">
        <v>0.65</v>
      </c>
      <c r="E76" s="98">
        <v>0.39370078740157483</v>
      </c>
      <c r="F76" s="329">
        <f t="shared" si="26"/>
        <v>3.9370078740157481E-7</v>
      </c>
      <c r="G76" s="97">
        <v>0.94488188976377963</v>
      </c>
      <c r="H76" s="329">
        <f t="shared" si="27"/>
        <v>9.4488188976377966E-7</v>
      </c>
      <c r="J76" s="331" t="str">
        <f t="shared" si="28"/>
        <v>060016</v>
      </c>
      <c r="K76" s="332">
        <f t="shared" si="21"/>
        <v>16.509999999999998</v>
      </c>
      <c r="L76" s="99">
        <f t="shared" si="22"/>
        <v>0.01</v>
      </c>
      <c r="M76" s="100">
        <f t="shared" si="29"/>
        <v>1.0000000000000001E-5</v>
      </c>
      <c r="N76" s="333">
        <f t="shared" si="23"/>
        <v>2.4E-2</v>
      </c>
      <c r="O76" s="329">
        <f t="shared" si="30"/>
        <v>2.4000000000000001E-5</v>
      </c>
      <c r="P76" s="333">
        <f t="shared" si="31"/>
        <v>1.2E-2</v>
      </c>
      <c r="Q76" s="329">
        <f t="shared" si="24"/>
        <v>1.2E-5</v>
      </c>
      <c r="R76" s="331" t="str">
        <f t="shared" si="25"/>
        <v>060016</v>
      </c>
      <c r="S76" s="335">
        <f t="shared" si="32"/>
        <v>0.65</v>
      </c>
      <c r="T76" s="98">
        <f t="shared" si="33"/>
        <v>1.0160000000000001E-2</v>
      </c>
      <c r="U76" s="98">
        <v>2.5400000000000002E-3</v>
      </c>
      <c r="V76" s="334">
        <f t="shared" si="34"/>
        <v>0.01</v>
      </c>
      <c r="W76" s="101">
        <f t="shared" si="35"/>
        <v>9.8157894736842097E-2</v>
      </c>
      <c r="X76" s="101">
        <f t="shared" si="36"/>
        <v>9.8157894736842097E-2</v>
      </c>
      <c r="Y76" s="102">
        <f t="shared" si="37"/>
        <v>1.1778947368421052E-3</v>
      </c>
      <c r="Z76" s="103">
        <f t="shared" si="38"/>
        <v>0.68005784339283282</v>
      </c>
      <c r="AA76" s="103">
        <f t="shared" si="39"/>
        <v>11.547005383792516</v>
      </c>
      <c r="AB76" s="104"/>
    </row>
    <row r="77" spans="2:28" x14ac:dyDescent="0.25">
      <c r="B77" s="82">
        <f t="shared" si="40"/>
        <v>73</v>
      </c>
      <c r="C77" s="96" t="s">
        <v>332</v>
      </c>
      <c r="D77" s="97">
        <v>0.7</v>
      </c>
      <c r="E77" s="98">
        <v>1.299212598425197</v>
      </c>
      <c r="F77" s="329">
        <f t="shared" si="26"/>
        <v>1.2992125984251969E-6</v>
      </c>
      <c r="G77" s="97">
        <v>0.94488188976377963</v>
      </c>
      <c r="H77" s="329">
        <f t="shared" si="27"/>
        <v>9.4488188976377966E-7</v>
      </c>
      <c r="J77" s="331" t="str">
        <f t="shared" si="28"/>
        <v>070054</v>
      </c>
      <c r="K77" s="332">
        <f t="shared" si="21"/>
        <v>17.779999999999998</v>
      </c>
      <c r="L77" s="99">
        <f t="shared" si="22"/>
        <v>3.3000000000000002E-2</v>
      </c>
      <c r="M77" s="100">
        <f t="shared" si="29"/>
        <v>3.3000000000000003E-5</v>
      </c>
      <c r="N77" s="333">
        <f t="shared" si="23"/>
        <v>2.4E-2</v>
      </c>
      <c r="O77" s="329">
        <f t="shared" si="30"/>
        <v>2.4000000000000001E-5</v>
      </c>
      <c r="P77" s="333">
        <f t="shared" si="31"/>
        <v>1.2E-2</v>
      </c>
      <c r="Q77" s="329">
        <f t="shared" si="24"/>
        <v>1.2E-5</v>
      </c>
      <c r="R77" s="331" t="str">
        <f t="shared" si="25"/>
        <v>070054</v>
      </c>
      <c r="S77" s="335">
        <f t="shared" si="32"/>
        <v>0.7</v>
      </c>
      <c r="T77" s="98">
        <f t="shared" si="33"/>
        <v>1.0160000000000001E-2</v>
      </c>
      <c r="U77" s="98">
        <v>3.3019999999999994E-2</v>
      </c>
      <c r="V77" s="334">
        <f t="shared" si="34"/>
        <v>3.3000000000000002E-2</v>
      </c>
      <c r="W77" s="101">
        <f t="shared" si="35"/>
        <v>2.6315789473674008E-4</v>
      </c>
      <c r="X77" s="101">
        <f t="shared" si="36"/>
        <v>2.6315789473674008E-4</v>
      </c>
      <c r="Y77" s="102">
        <f t="shared" si="37"/>
        <v>3.1578947368408808E-6</v>
      </c>
      <c r="Z77" s="103">
        <f t="shared" si="38"/>
        <v>1.8232113763875851E-3</v>
      </c>
      <c r="AA77" s="103">
        <f t="shared" si="39"/>
        <v>11.547005383792516</v>
      </c>
      <c r="AB77" s="104"/>
    </row>
    <row r="78" spans="2:28" x14ac:dyDescent="0.25">
      <c r="B78" s="82">
        <f t="shared" si="40"/>
        <v>74</v>
      </c>
      <c r="C78" s="96" t="s">
        <v>329</v>
      </c>
      <c r="D78" s="97">
        <v>0.75</v>
      </c>
      <c r="E78" s="98">
        <v>2.598425196850394</v>
      </c>
      <c r="F78" s="329">
        <f t="shared" si="26"/>
        <v>2.5984251968503939E-6</v>
      </c>
      <c r="G78" s="97">
        <v>0.94488188976377963</v>
      </c>
      <c r="H78" s="329">
        <f t="shared" si="27"/>
        <v>9.4488188976377966E-7</v>
      </c>
      <c r="J78" s="331" t="str">
        <f t="shared" si="28"/>
        <v>070002</v>
      </c>
      <c r="K78" s="332">
        <f t="shared" si="21"/>
        <v>19.049999999999997</v>
      </c>
      <c r="L78" s="99">
        <f t="shared" si="22"/>
        <v>6.6000000000000003E-2</v>
      </c>
      <c r="M78" s="100">
        <f t="shared" si="29"/>
        <v>6.6000000000000005E-5</v>
      </c>
      <c r="N78" s="333">
        <f t="shared" si="23"/>
        <v>2.4E-2</v>
      </c>
      <c r="O78" s="329">
        <f t="shared" si="30"/>
        <v>2.4000000000000001E-5</v>
      </c>
      <c r="P78" s="333">
        <f t="shared" si="31"/>
        <v>1.2E-2</v>
      </c>
      <c r="Q78" s="329">
        <f t="shared" si="24"/>
        <v>1.2E-5</v>
      </c>
      <c r="R78" s="331" t="str">
        <f t="shared" si="25"/>
        <v>070002</v>
      </c>
      <c r="S78" s="335">
        <f t="shared" si="32"/>
        <v>0.75</v>
      </c>
      <c r="T78" s="98">
        <f t="shared" si="33"/>
        <v>1.0160000000000001E-2</v>
      </c>
      <c r="U78" s="98">
        <v>5.5879999999999999E-2</v>
      </c>
      <c r="V78" s="334">
        <f t="shared" si="34"/>
        <v>6.6000000000000003E-2</v>
      </c>
      <c r="W78" s="101">
        <f t="shared" si="35"/>
        <v>0.13315789473684217</v>
      </c>
      <c r="X78" s="101">
        <f t="shared" si="36"/>
        <v>0.13315789473684217</v>
      </c>
      <c r="Y78" s="102">
        <f t="shared" si="37"/>
        <v>1.5978947368421061E-3</v>
      </c>
      <c r="Z78" s="103">
        <f t="shared" si="38"/>
        <v>0.92254495645247625</v>
      </c>
      <c r="AA78" s="103">
        <f t="shared" si="39"/>
        <v>11.547005383792516</v>
      </c>
      <c r="AB78" s="104"/>
    </row>
    <row r="79" spans="2:28" x14ac:dyDescent="0.25">
      <c r="B79" s="82">
        <f t="shared" si="40"/>
        <v>75</v>
      </c>
      <c r="C79" s="96" t="s">
        <v>314</v>
      </c>
      <c r="D79" s="97">
        <v>0.8</v>
      </c>
      <c r="E79" s="98">
        <v>2.0078740157480315</v>
      </c>
      <c r="F79" s="329">
        <f t="shared" si="26"/>
        <v>2.0078740157480315E-6</v>
      </c>
      <c r="G79" s="97">
        <v>0.94488188976377963</v>
      </c>
      <c r="H79" s="329">
        <f t="shared" si="27"/>
        <v>9.4488188976377966E-7</v>
      </c>
      <c r="J79" s="331" t="str">
        <f t="shared" si="28"/>
        <v>070018</v>
      </c>
      <c r="K79" s="332">
        <f t="shared" si="21"/>
        <v>20.32</v>
      </c>
      <c r="L79" s="99">
        <f t="shared" si="22"/>
        <v>5.0999999999999997E-2</v>
      </c>
      <c r="M79" s="100">
        <f t="shared" si="29"/>
        <v>5.1E-5</v>
      </c>
      <c r="N79" s="333">
        <f t="shared" si="23"/>
        <v>2.4E-2</v>
      </c>
      <c r="O79" s="329">
        <f t="shared" si="30"/>
        <v>2.4000000000000001E-5</v>
      </c>
      <c r="P79" s="333">
        <f t="shared" si="31"/>
        <v>1.2E-2</v>
      </c>
      <c r="Q79" s="329">
        <f t="shared" si="24"/>
        <v>1.2E-5</v>
      </c>
      <c r="R79" s="331" t="str">
        <f t="shared" si="25"/>
        <v>070018</v>
      </c>
      <c r="S79" s="335">
        <f t="shared" si="32"/>
        <v>0.8</v>
      </c>
      <c r="T79" s="98">
        <f t="shared" si="33"/>
        <v>1.0160000000000001E-2</v>
      </c>
      <c r="U79" s="98">
        <v>4.3180000000000003E-2</v>
      </c>
      <c r="V79" s="334">
        <f t="shared" si="34"/>
        <v>5.0999999999999997E-2</v>
      </c>
      <c r="W79" s="101">
        <f t="shared" si="35"/>
        <v>0.10289473684210518</v>
      </c>
      <c r="X79" s="101">
        <f t="shared" si="36"/>
        <v>0.10289473684210518</v>
      </c>
      <c r="Y79" s="102">
        <f t="shared" si="37"/>
        <v>1.2347368421052622E-3</v>
      </c>
      <c r="Z79" s="103">
        <f t="shared" si="38"/>
        <v>0.71287564816782167</v>
      </c>
      <c r="AA79" s="103">
        <f t="shared" si="39"/>
        <v>11.547005383792516</v>
      </c>
      <c r="AB79" s="104"/>
    </row>
    <row r="80" spans="2:28" x14ac:dyDescent="0.25">
      <c r="B80" s="82">
        <f t="shared" si="40"/>
        <v>76</v>
      </c>
      <c r="C80" s="96" t="s">
        <v>341</v>
      </c>
      <c r="D80" s="97">
        <v>0.85</v>
      </c>
      <c r="E80" s="98">
        <v>0.70866141732283472</v>
      </c>
      <c r="F80" s="329">
        <f t="shared" si="26"/>
        <v>7.0866141732283475E-7</v>
      </c>
      <c r="G80" s="97">
        <v>0.94488188976377963</v>
      </c>
      <c r="H80" s="329">
        <f t="shared" si="27"/>
        <v>9.4488188976377966E-7</v>
      </c>
      <c r="J80" s="331" t="str">
        <f t="shared" si="28"/>
        <v>070023</v>
      </c>
      <c r="K80" s="332">
        <f t="shared" si="21"/>
        <v>21.59</v>
      </c>
      <c r="L80" s="99">
        <f t="shared" si="22"/>
        <v>1.7999999999999999E-2</v>
      </c>
      <c r="M80" s="100">
        <f t="shared" si="29"/>
        <v>1.8E-5</v>
      </c>
      <c r="N80" s="333">
        <f t="shared" si="23"/>
        <v>2.4E-2</v>
      </c>
      <c r="O80" s="329">
        <f t="shared" si="30"/>
        <v>2.4000000000000001E-5</v>
      </c>
      <c r="P80" s="333">
        <f t="shared" si="31"/>
        <v>1.2E-2</v>
      </c>
      <c r="Q80" s="329">
        <f t="shared" si="24"/>
        <v>1.2E-5</v>
      </c>
      <c r="R80" s="331" t="str">
        <f t="shared" si="25"/>
        <v>070023</v>
      </c>
      <c r="S80" s="335">
        <f t="shared" si="32"/>
        <v>0.85</v>
      </c>
      <c r="T80" s="98">
        <f t="shared" si="33"/>
        <v>1.0160000000000001E-2</v>
      </c>
      <c r="U80" s="98">
        <v>7.6199999999999992E-3</v>
      </c>
      <c r="V80" s="334">
        <f t="shared" si="34"/>
        <v>1.8000000000000002E-2</v>
      </c>
      <c r="W80" s="101">
        <f t="shared" si="35"/>
        <v>0.13657894736842108</v>
      </c>
      <c r="X80" s="101">
        <f t="shared" si="36"/>
        <v>0.13657894736842108</v>
      </c>
      <c r="Y80" s="102">
        <f t="shared" si="37"/>
        <v>1.638947368421053E-3</v>
      </c>
      <c r="Z80" s="103">
        <f t="shared" si="38"/>
        <v>0.94624670434552371</v>
      </c>
      <c r="AA80" s="103">
        <f t="shared" si="39"/>
        <v>11.547005383792516</v>
      </c>
      <c r="AB80" s="104"/>
    </row>
    <row r="81" spans="2:28" x14ac:dyDescent="0.25">
      <c r="B81" s="82">
        <f t="shared" si="40"/>
        <v>77</v>
      </c>
      <c r="C81" s="96" t="s">
        <v>337</v>
      </c>
      <c r="D81" s="97">
        <v>0.9</v>
      </c>
      <c r="E81" s="98">
        <v>1.6929133858267718</v>
      </c>
      <c r="F81" s="329">
        <f t="shared" si="26"/>
        <v>1.6929133858267718E-6</v>
      </c>
      <c r="G81" s="97">
        <v>0.98425196850393704</v>
      </c>
      <c r="H81" s="329">
        <f t="shared" si="27"/>
        <v>9.8425196850393705E-7</v>
      </c>
      <c r="J81" s="331" t="str">
        <f t="shared" si="28"/>
        <v>060055</v>
      </c>
      <c r="K81" s="332">
        <f t="shared" si="21"/>
        <v>22.86</v>
      </c>
      <c r="L81" s="99">
        <f t="shared" si="22"/>
        <v>4.2999999999999997E-2</v>
      </c>
      <c r="M81" s="100">
        <f t="shared" si="29"/>
        <v>4.2999999999999995E-5</v>
      </c>
      <c r="N81" s="333">
        <f t="shared" si="23"/>
        <v>2.5000000000000001E-2</v>
      </c>
      <c r="O81" s="329">
        <f t="shared" si="30"/>
        <v>2.5000000000000001E-5</v>
      </c>
      <c r="P81" s="333">
        <f t="shared" si="31"/>
        <v>1.2500000000000001E-2</v>
      </c>
      <c r="Q81" s="329">
        <f t="shared" si="24"/>
        <v>1.2500000000000001E-5</v>
      </c>
      <c r="R81" s="331" t="str">
        <f t="shared" si="25"/>
        <v>060055</v>
      </c>
      <c r="S81" s="335">
        <f t="shared" si="32"/>
        <v>0.9</v>
      </c>
      <c r="T81" s="98">
        <f t="shared" si="33"/>
        <v>1.0160000000000001E-2</v>
      </c>
      <c r="U81" s="98">
        <v>3.3019999999999994E-2</v>
      </c>
      <c r="V81" s="334">
        <f t="shared" si="34"/>
        <v>4.2999999999999997E-2</v>
      </c>
      <c r="W81" s="101">
        <f t="shared" si="35"/>
        <v>0.13131578947368425</v>
      </c>
      <c r="X81" s="101">
        <f t="shared" si="36"/>
        <v>0.13131578947368425</v>
      </c>
      <c r="Y81" s="102">
        <f t="shared" si="37"/>
        <v>1.5757894736842107E-3</v>
      </c>
      <c r="Z81" s="103">
        <f t="shared" si="38"/>
        <v>0.90978247681775792</v>
      </c>
      <c r="AA81" s="103">
        <f t="shared" si="39"/>
        <v>11.547005383792516</v>
      </c>
      <c r="AB81" s="104"/>
    </row>
    <row r="82" spans="2:28" x14ac:dyDescent="0.25">
      <c r="B82" s="82">
        <f t="shared" si="40"/>
        <v>78</v>
      </c>
      <c r="C82" s="96" t="s">
        <v>342</v>
      </c>
      <c r="D82" s="97">
        <v>0.95</v>
      </c>
      <c r="E82" s="98">
        <v>-0.11811023622047245</v>
      </c>
      <c r="F82" s="329">
        <f t="shared" si="26"/>
        <v>-1.1811023622047246E-7</v>
      </c>
      <c r="G82" s="97">
        <v>0.98425196850393704</v>
      </c>
      <c r="H82" s="329">
        <f t="shared" si="27"/>
        <v>9.8425196850393705E-7</v>
      </c>
      <c r="J82" s="331" t="str">
        <f t="shared" si="28"/>
        <v>070036</v>
      </c>
      <c r="K82" s="332">
        <f t="shared" si="21"/>
        <v>24.13</v>
      </c>
      <c r="L82" s="99">
        <f t="shared" si="22"/>
        <v>-3.0000000000000001E-3</v>
      </c>
      <c r="M82" s="100">
        <f t="shared" si="29"/>
        <v>-3.0000000000000001E-6</v>
      </c>
      <c r="N82" s="333">
        <f t="shared" si="23"/>
        <v>2.5000000000000001E-2</v>
      </c>
      <c r="O82" s="329">
        <f t="shared" si="30"/>
        <v>2.5000000000000001E-5</v>
      </c>
      <c r="P82" s="333">
        <f t="shared" si="31"/>
        <v>1.2500000000000001E-2</v>
      </c>
      <c r="Q82" s="329">
        <f t="shared" si="24"/>
        <v>1.2500000000000001E-5</v>
      </c>
      <c r="R82" s="331" t="str">
        <f t="shared" si="25"/>
        <v>070036</v>
      </c>
      <c r="S82" s="335">
        <f t="shared" si="32"/>
        <v>0.95</v>
      </c>
      <c r="T82" s="98">
        <f t="shared" si="33"/>
        <v>1.0160000000000001E-2</v>
      </c>
      <c r="U82" s="98">
        <v>-2.5400000000000002E-3</v>
      </c>
      <c r="V82" s="334">
        <f t="shared" si="34"/>
        <v>-3.0000000000000001E-3</v>
      </c>
      <c r="W82" s="101">
        <f t="shared" si="35"/>
        <v>6.0526315789473668E-3</v>
      </c>
      <c r="X82" s="101">
        <f t="shared" si="36"/>
        <v>6.0526315789473668E-3</v>
      </c>
      <c r="Y82" s="102">
        <f t="shared" si="37"/>
        <v>7.2631578947368402E-5</v>
      </c>
      <c r="Z82" s="103">
        <f t="shared" si="38"/>
        <v>4.1933861656930707E-2</v>
      </c>
      <c r="AA82" s="103">
        <f t="shared" si="39"/>
        <v>11.547005383792516</v>
      </c>
      <c r="AB82" s="104"/>
    </row>
    <row r="83" spans="2:28" x14ac:dyDescent="0.25">
      <c r="B83" s="82">
        <f t="shared" si="40"/>
        <v>79</v>
      </c>
      <c r="C83" s="96" t="s">
        <v>343</v>
      </c>
      <c r="D83" s="97">
        <v>1</v>
      </c>
      <c r="E83" s="98">
        <v>1.6929133858267718</v>
      </c>
      <c r="F83" s="329">
        <f t="shared" si="26"/>
        <v>1.6929133858267718E-6</v>
      </c>
      <c r="G83" s="97">
        <v>0.98425196850393704</v>
      </c>
      <c r="H83" s="329">
        <f t="shared" si="27"/>
        <v>9.8425196850393705E-7</v>
      </c>
      <c r="J83" s="331" t="str">
        <f t="shared" si="28"/>
        <v>070072</v>
      </c>
      <c r="K83" s="332">
        <f t="shared" si="21"/>
        <v>25.4</v>
      </c>
      <c r="L83" s="99">
        <f t="shared" si="22"/>
        <v>4.2999999999999997E-2</v>
      </c>
      <c r="M83" s="100">
        <f t="shared" si="29"/>
        <v>4.2999999999999995E-5</v>
      </c>
      <c r="N83" s="333">
        <f t="shared" si="23"/>
        <v>2.5000000000000001E-2</v>
      </c>
      <c r="O83" s="329">
        <f t="shared" si="30"/>
        <v>2.5000000000000001E-5</v>
      </c>
      <c r="P83" s="333">
        <f t="shared" si="31"/>
        <v>1.2500000000000001E-2</v>
      </c>
      <c r="Q83" s="329">
        <f t="shared" si="24"/>
        <v>1.2500000000000001E-5</v>
      </c>
      <c r="R83" s="331" t="str">
        <f t="shared" si="25"/>
        <v>070072</v>
      </c>
      <c r="S83" s="335">
        <f t="shared" si="32"/>
        <v>1</v>
      </c>
      <c r="T83" s="98">
        <f t="shared" si="33"/>
        <v>1.0160000000000001E-2</v>
      </c>
      <c r="U83" s="98">
        <v>3.8099999999999995E-2</v>
      </c>
      <c r="V83" s="334">
        <f t="shared" si="34"/>
        <v>4.2999999999999997E-2</v>
      </c>
      <c r="W83" s="101">
        <f t="shared" si="35"/>
        <v>6.4473684210526336E-2</v>
      </c>
      <c r="X83" s="101">
        <f t="shared" si="36"/>
        <v>6.4473684210526336E-2</v>
      </c>
      <c r="Y83" s="102">
        <f t="shared" si="37"/>
        <v>7.7368421052631596E-4</v>
      </c>
      <c r="Z83" s="103">
        <f t="shared" si="38"/>
        <v>0.44668678721513166</v>
      </c>
      <c r="AA83" s="103">
        <f t="shared" si="39"/>
        <v>11.547005383792516</v>
      </c>
      <c r="AB83" s="104"/>
    </row>
    <row r="84" spans="2:28" x14ac:dyDescent="0.25">
      <c r="B84" s="82">
        <f t="shared" si="40"/>
        <v>80</v>
      </c>
      <c r="C84" s="96" t="s">
        <v>307</v>
      </c>
      <c r="D84" s="97">
        <v>2</v>
      </c>
      <c r="E84" s="98">
        <v>2.7165354330708662</v>
      </c>
      <c r="F84" s="329">
        <f t="shared" si="26"/>
        <v>2.716535433070866E-6</v>
      </c>
      <c r="G84" s="97">
        <v>1.2204724409448819</v>
      </c>
      <c r="H84" s="329">
        <f t="shared" si="27"/>
        <v>1.220472440944882E-6</v>
      </c>
      <c r="J84" s="331" t="str">
        <f t="shared" si="28"/>
        <v>070045</v>
      </c>
      <c r="K84" s="332">
        <f t="shared" si="21"/>
        <v>50.8</v>
      </c>
      <c r="L84" s="99">
        <f t="shared" si="22"/>
        <v>6.9000000000000006E-2</v>
      </c>
      <c r="M84" s="100">
        <f t="shared" si="29"/>
        <v>6.900000000000001E-5</v>
      </c>
      <c r="N84" s="333">
        <f t="shared" si="23"/>
        <v>3.1E-2</v>
      </c>
      <c r="O84" s="329">
        <f t="shared" si="30"/>
        <v>3.1000000000000001E-5</v>
      </c>
      <c r="P84" s="333">
        <f t="shared" si="31"/>
        <v>1.55E-2</v>
      </c>
      <c r="Q84" s="329">
        <f t="shared" si="24"/>
        <v>1.5500000000000001E-5</v>
      </c>
      <c r="R84" s="331" t="str">
        <f t="shared" si="25"/>
        <v>070045</v>
      </c>
      <c r="S84" s="335">
        <f t="shared" si="32"/>
        <v>2</v>
      </c>
      <c r="T84" s="98">
        <f t="shared" si="33"/>
        <v>1.0160000000000001E-2</v>
      </c>
      <c r="U84" s="98">
        <v>6.3500000000000001E-2</v>
      </c>
      <c r="V84" s="334">
        <f t="shared" si="34"/>
        <v>6.9000000000000006E-2</v>
      </c>
      <c r="W84" s="101">
        <f t="shared" si="35"/>
        <v>7.2368421052631637E-2</v>
      </c>
      <c r="X84" s="101">
        <f t="shared" si="36"/>
        <v>7.2368421052631637E-2</v>
      </c>
      <c r="Y84" s="102">
        <f t="shared" si="37"/>
        <v>8.6842105263157962E-4</v>
      </c>
      <c r="Z84" s="103">
        <f t="shared" si="38"/>
        <v>0.50138312850678068</v>
      </c>
      <c r="AA84" s="103">
        <f t="shared" si="39"/>
        <v>11.547005383792516</v>
      </c>
      <c r="AB84" s="104"/>
    </row>
    <row r="85" spans="2:28" x14ac:dyDescent="0.25">
      <c r="B85" s="82">
        <f t="shared" si="40"/>
        <v>81</v>
      </c>
      <c r="C85" s="96" t="s">
        <v>325</v>
      </c>
      <c r="D85" s="97">
        <v>3</v>
      </c>
      <c r="E85" s="98">
        <v>2.9921259842519685</v>
      </c>
      <c r="F85" s="329">
        <f t="shared" si="26"/>
        <v>2.9921259842519685E-6</v>
      </c>
      <c r="G85" s="97">
        <v>1.5354330708661419</v>
      </c>
      <c r="H85" s="329">
        <f t="shared" si="27"/>
        <v>1.5354330708661418E-6</v>
      </c>
      <c r="J85" s="331" t="str">
        <f t="shared" si="28"/>
        <v>070019</v>
      </c>
      <c r="K85" s="332">
        <f t="shared" si="21"/>
        <v>76.199999999999989</v>
      </c>
      <c r="L85" s="99">
        <f t="shared" si="22"/>
        <v>7.5999999999999998E-2</v>
      </c>
      <c r="M85" s="100">
        <f t="shared" si="29"/>
        <v>7.6000000000000004E-5</v>
      </c>
      <c r="N85" s="333">
        <f t="shared" si="23"/>
        <v>3.9E-2</v>
      </c>
      <c r="O85" s="329">
        <f t="shared" si="30"/>
        <v>3.8999999999999999E-5</v>
      </c>
      <c r="P85" s="333">
        <f t="shared" si="31"/>
        <v>1.95E-2</v>
      </c>
      <c r="Q85" s="329">
        <f t="shared" si="24"/>
        <v>1.95E-5</v>
      </c>
      <c r="R85" s="331" t="str">
        <f t="shared" si="25"/>
        <v>070019</v>
      </c>
      <c r="S85" s="335">
        <f t="shared" si="32"/>
        <v>3</v>
      </c>
      <c r="T85" s="98">
        <f t="shared" si="33"/>
        <v>1.0160000000000001E-2</v>
      </c>
      <c r="U85" s="98">
        <v>5.8419999999999993E-2</v>
      </c>
      <c r="V85" s="334">
        <f t="shared" si="34"/>
        <v>7.5999999999999998E-2</v>
      </c>
      <c r="W85" s="101">
        <f t="shared" si="35"/>
        <v>0.23131578947368428</v>
      </c>
      <c r="X85" s="101">
        <f t="shared" si="36"/>
        <v>0.23131578947368428</v>
      </c>
      <c r="Y85" s="102">
        <f t="shared" si="37"/>
        <v>2.7757894736842115E-3</v>
      </c>
      <c r="Z85" s="103">
        <f t="shared" si="38"/>
        <v>1.6026027998453092</v>
      </c>
      <c r="AA85" s="103">
        <f t="shared" si="39"/>
        <v>11.547005383792516</v>
      </c>
      <c r="AB85" s="104"/>
    </row>
    <row r="86" spans="2:28" ht="16.5" thickBot="1" x14ac:dyDescent="0.3">
      <c r="B86" s="82">
        <f t="shared" si="40"/>
        <v>82</v>
      </c>
      <c r="C86" s="96" t="s">
        <v>344</v>
      </c>
      <c r="D86" s="97">
        <v>4</v>
      </c>
      <c r="E86" s="98">
        <v>2.5196850393700787</v>
      </c>
      <c r="F86" s="329">
        <f t="shared" si="26"/>
        <v>2.5196850393700787E-6</v>
      </c>
      <c r="G86" s="97">
        <v>1.9291338582677167</v>
      </c>
      <c r="H86" s="329">
        <f t="shared" si="27"/>
        <v>1.9291338582677167E-6</v>
      </c>
      <c r="J86" s="331" t="str">
        <f t="shared" si="28"/>
        <v>070013</v>
      </c>
      <c r="K86" s="332">
        <f t="shared" si="21"/>
        <v>101.6</v>
      </c>
      <c r="L86" s="99">
        <f t="shared" ref="L86:L91" si="41">+(E86*25.4)/1000</f>
        <v>6.3999999999999987E-2</v>
      </c>
      <c r="M86" s="100">
        <f t="shared" ref="M86:M91" si="42">+L86*10^-3</f>
        <v>6.3999999999999984E-5</v>
      </c>
      <c r="N86" s="333">
        <f t="shared" si="23"/>
        <v>4.9000000000000002E-2</v>
      </c>
      <c r="O86" s="329">
        <f t="shared" si="30"/>
        <v>4.9000000000000005E-5</v>
      </c>
      <c r="P86" s="333">
        <f t="shared" si="31"/>
        <v>2.4500000000000001E-2</v>
      </c>
      <c r="Q86" s="329">
        <f t="shared" si="24"/>
        <v>2.4499999999999999E-5</v>
      </c>
      <c r="R86" s="331" t="str">
        <f t="shared" si="25"/>
        <v>070013</v>
      </c>
      <c r="S86" s="335">
        <f t="shared" si="32"/>
        <v>4</v>
      </c>
      <c r="T86" s="98">
        <f t="shared" si="33"/>
        <v>1.0160000000000001E-2</v>
      </c>
      <c r="U86" s="98">
        <v>5.5879999999999999E-2</v>
      </c>
      <c r="V86" s="334">
        <f t="shared" si="34"/>
        <v>6.3999999999999987E-2</v>
      </c>
      <c r="W86" s="101">
        <f t="shared" si="35"/>
        <v>0.10684210526315775</v>
      </c>
      <c r="X86" s="108">
        <f t="shared" si="36"/>
        <v>0.10684210526315775</v>
      </c>
      <c r="Y86" s="102">
        <f t="shared" ref="Y86:Y91" si="43">((AVERAGE(W86)*12/1000))</f>
        <v>1.282105263157893E-3</v>
      </c>
      <c r="Z86" s="103">
        <f t="shared" ref="Z86:Z91" si="44">(((Y86)*1000)/SQRT(3))</f>
        <v>0.74022381881364563</v>
      </c>
      <c r="AA86" s="109">
        <f t="shared" si="39"/>
        <v>11.547005383792516</v>
      </c>
      <c r="AB86" s="104"/>
    </row>
    <row r="87" spans="2:28" ht="16.5" thickBot="1" x14ac:dyDescent="0.3">
      <c r="B87" s="82">
        <f t="shared" si="40"/>
        <v>83</v>
      </c>
      <c r="C87" s="96" t="s">
        <v>793</v>
      </c>
      <c r="D87" s="326">
        <f>ROUNDDOWN((1.09+0.5)*0.0393701,4)</f>
        <v>6.25E-2</v>
      </c>
      <c r="E87" s="98">
        <v>2.590001398600092</v>
      </c>
      <c r="F87" s="329">
        <f>+E87/1000000</f>
        <v>2.5900013986000919E-6</v>
      </c>
      <c r="G87" s="325">
        <f>(SQRT(((0.000000023)^2)+((0.000000023)^2)))*0.0393701*1000000</f>
        <v>1.2805877755556548E-3</v>
      </c>
      <c r="H87" s="330">
        <f>+G87/1000000</f>
        <v>1.2805877755556548E-9</v>
      </c>
      <c r="J87" s="331" t="str">
        <f t="shared" si="28"/>
        <v>23045J y 03982K</v>
      </c>
      <c r="K87" s="332">
        <f>D87*25.4</f>
        <v>1.5874999999999999</v>
      </c>
      <c r="L87" s="99">
        <f t="shared" si="41"/>
        <v>6.5786035524442343E-2</v>
      </c>
      <c r="M87" s="100">
        <f t="shared" si="42"/>
        <v>6.5786035524442339E-5</v>
      </c>
      <c r="N87" s="333">
        <f>+(G87*25.4)/1000</f>
        <v>3.252692949911363E-5</v>
      </c>
      <c r="O87" s="329">
        <f>+N87*10^-3</f>
        <v>3.2526929499113633E-8</v>
      </c>
      <c r="P87" s="333">
        <f>+N87/2</f>
        <v>1.6263464749556815E-5</v>
      </c>
      <c r="Q87" s="329">
        <f>+(H87*25.4)/2</f>
        <v>1.6263464749556816E-8</v>
      </c>
      <c r="R87" s="331" t="str">
        <f t="shared" si="25"/>
        <v>23045J y 03982K</v>
      </c>
      <c r="S87" s="335">
        <f>D87</f>
        <v>6.25E-2</v>
      </c>
      <c r="T87" s="98">
        <f>0.4*25.4/1000</f>
        <v>1.0160000000000001E-2</v>
      </c>
      <c r="U87" s="98">
        <f>U25+U$5</f>
        <v>2.5399999999999995E-2</v>
      </c>
      <c r="V87" s="334">
        <f t="shared" si="34"/>
        <v>6.5786035524442343E-2</v>
      </c>
      <c r="W87" s="101">
        <f>(ABS(U87-V87)/$W$2)*1000</f>
        <v>0.53139520426897835</v>
      </c>
      <c r="X87" s="108">
        <f>MAX(W87)</f>
        <v>0.53139520426897835</v>
      </c>
      <c r="Y87" s="102">
        <f t="shared" si="43"/>
        <v>6.3767424512277395E-3</v>
      </c>
      <c r="Z87" s="103">
        <f t="shared" si="44"/>
        <v>3.6816139707692499</v>
      </c>
      <c r="AA87" s="109">
        <f>((0.02)/SQRT(3))*1000</f>
        <v>11.547005383792516</v>
      </c>
    </row>
    <row r="88" spans="2:28" ht="16.5" thickBot="1" x14ac:dyDescent="0.3">
      <c r="B88" s="82">
        <f t="shared" si="40"/>
        <v>84</v>
      </c>
      <c r="C88" s="96" t="s">
        <v>800</v>
      </c>
      <c r="D88" s="97">
        <v>0.16</v>
      </c>
      <c r="E88" s="98">
        <f>E26+E$5</f>
        <v>1.4960629921259843</v>
      </c>
      <c r="F88" s="329">
        <f>+E88/1000000</f>
        <v>1.4960629921259843E-6</v>
      </c>
      <c r="G88" s="98">
        <f>G26+G$5</f>
        <v>1.8110236220472442</v>
      </c>
      <c r="H88" s="330">
        <f>+G88/1000000</f>
        <v>1.8110236220472441E-6</v>
      </c>
      <c r="J88" s="331" t="str">
        <f>C88</f>
        <v>060058 y 070007</v>
      </c>
      <c r="K88" s="332">
        <f>D88*25.4</f>
        <v>4.0640000000000001</v>
      </c>
      <c r="L88" s="99">
        <f t="shared" si="41"/>
        <v>3.7999999999999999E-2</v>
      </c>
      <c r="M88" s="100">
        <f t="shared" si="42"/>
        <v>3.8000000000000002E-5</v>
      </c>
      <c r="N88" s="333">
        <f>+(G88*25.4)/1000</f>
        <v>4.5999999999999999E-2</v>
      </c>
      <c r="O88" s="329">
        <f>+N88*10^-3</f>
        <v>4.6E-5</v>
      </c>
      <c r="P88" s="333">
        <f>+N88/2</f>
        <v>2.3E-2</v>
      </c>
      <c r="Q88" s="329">
        <f>+(H88*25.4)/2</f>
        <v>2.3E-5</v>
      </c>
      <c r="R88" s="331" t="str">
        <f>J88</f>
        <v>060058 y 070007</v>
      </c>
      <c r="S88" s="335">
        <f>D88</f>
        <v>0.16</v>
      </c>
      <c r="T88" s="98">
        <f>0.4*25.4/1000</f>
        <v>1.0160000000000001E-2</v>
      </c>
      <c r="U88" s="98">
        <f>U26+U$5</f>
        <v>2.2859999999999998E-2</v>
      </c>
      <c r="V88" s="334">
        <f>M88*1000</f>
        <v>3.7999999999999999E-2</v>
      </c>
      <c r="W88" s="101">
        <f>(ABS(U88-V88)/$W$2)*1000</f>
        <v>0.1992105263157895</v>
      </c>
      <c r="X88" s="108">
        <f>MAX(W88)</f>
        <v>0.1992105263157895</v>
      </c>
      <c r="Y88" s="102">
        <f t="shared" si="43"/>
        <v>2.390526315789474E-3</v>
      </c>
      <c r="Z88" s="103">
        <f t="shared" si="44"/>
        <v>1.3801710119259372</v>
      </c>
      <c r="AA88" s="109">
        <f>((0.02)/SQRT(3))*1000</f>
        <v>11.547005383792516</v>
      </c>
    </row>
    <row r="89" spans="2:28" ht="16.5" thickBot="1" x14ac:dyDescent="0.3">
      <c r="B89" s="82">
        <f t="shared" si="40"/>
        <v>85</v>
      </c>
      <c r="C89" s="96" t="s">
        <v>801</v>
      </c>
      <c r="D89" s="97">
        <v>0.17</v>
      </c>
      <c r="E89" s="98">
        <f>E36+E$5</f>
        <v>2.5196850393700787</v>
      </c>
      <c r="F89" s="329">
        <f>+E89/1000000</f>
        <v>2.5196850393700787E-6</v>
      </c>
      <c r="G89" s="98">
        <f>G36+G$5</f>
        <v>1.8110236220472442</v>
      </c>
      <c r="H89" s="330">
        <f>+G89/1000000</f>
        <v>1.8110236220472441E-6</v>
      </c>
      <c r="J89" s="331" t="str">
        <f>C89</f>
        <v>060100 y 070007</v>
      </c>
      <c r="K89" s="332">
        <f>D89*25.4</f>
        <v>4.3180000000000005</v>
      </c>
      <c r="L89" s="99">
        <f t="shared" si="41"/>
        <v>6.3999999999999987E-2</v>
      </c>
      <c r="M89" s="100">
        <f t="shared" si="42"/>
        <v>6.3999999999999984E-5</v>
      </c>
      <c r="N89" s="333">
        <f>+(G89*25.4)/1000</f>
        <v>4.5999999999999999E-2</v>
      </c>
      <c r="O89" s="329">
        <f>+N89*10^-3</f>
        <v>4.6E-5</v>
      </c>
      <c r="P89" s="333">
        <f>+N89/2</f>
        <v>2.3E-2</v>
      </c>
      <c r="Q89" s="329">
        <f>+(H89*25.4)/2</f>
        <v>2.3E-5</v>
      </c>
      <c r="R89" s="331" t="str">
        <f>J89</f>
        <v>060100 y 070007</v>
      </c>
      <c r="S89" s="335">
        <f>D89</f>
        <v>0.17</v>
      </c>
      <c r="T89" s="98">
        <f>0.4*25.4/1000</f>
        <v>1.0160000000000001E-2</v>
      </c>
      <c r="U89" s="98">
        <f>U36+U$5</f>
        <v>3.3019999999999994E-2</v>
      </c>
      <c r="V89" s="334">
        <f>M89*1000</f>
        <v>6.3999999999999987E-2</v>
      </c>
      <c r="W89" s="101">
        <f>(ABS(U89-V89)/$W$2)*1000</f>
        <v>0.40763157894736834</v>
      </c>
      <c r="X89" s="108">
        <f>MAX(W89)</f>
        <v>0.40763157894736834</v>
      </c>
      <c r="Y89" s="102">
        <f t="shared" si="43"/>
        <v>4.8915789473684204E-3</v>
      </c>
      <c r="Z89" s="103">
        <f t="shared" si="44"/>
        <v>2.824154422025464</v>
      </c>
      <c r="AA89" s="109">
        <f>((0.02)/SQRT(3))*1000</f>
        <v>11.547005383792516</v>
      </c>
    </row>
    <row r="90" spans="2:28" ht="16.5" thickBot="1" x14ac:dyDescent="0.3">
      <c r="B90" s="82">
        <f t="shared" si="40"/>
        <v>86</v>
      </c>
      <c r="C90" s="96" t="s">
        <v>802</v>
      </c>
      <c r="D90" s="97">
        <v>0.18</v>
      </c>
      <c r="E90" s="98">
        <f>E46+E$5</f>
        <v>1.7322834645669292</v>
      </c>
      <c r="F90" s="329">
        <f>+E90/1000000</f>
        <v>1.7322834645669292E-6</v>
      </c>
      <c r="G90" s="98">
        <f>G46+G$5</f>
        <v>1.8110236220472442</v>
      </c>
      <c r="H90" s="330">
        <f>+G90/1000000</f>
        <v>1.8110236220472441E-6</v>
      </c>
      <c r="J90" s="331" t="str">
        <f>C90</f>
        <v>070050 y 070008</v>
      </c>
      <c r="K90" s="332">
        <f>D90*25.4</f>
        <v>4.5719999999999992</v>
      </c>
      <c r="L90" s="99">
        <f t="shared" si="41"/>
        <v>4.3999999999999997E-2</v>
      </c>
      <c r="M90" s="100">
        <f t="shared" si="42"/>
        <v>4.3999999999999999E-5</v>
      </c>
      <c r="N90" s="333">
        <f>+(G90*25.4)/1000</f>
        <v>4.5999999999999999E-2</v>
      </c>
      <c r="O90" s="329">
        <f>+N90*10^-3</f>
        <v>4.6E-5</v>
      </c>
      <c r="P90" s="333">
        <f>+N90/2</f>
        <v>2.3E-2</v>
      </c>
      <c r="Q90" s="329">
        <f>+(H90*25.4)/2</f>
        <v>2.3E-5</v>
      </c>
      <c r="R90" s="331" t="str">
        <f>J90</f>
        <v>070050 y 070008</v>
      </c>
      <c r="S90" s="335">
        <f>D90</f>
        <v>0.18</v>
      </c>
      <c r="T90" s="98">
        <f>0.4*25.4/1000</f>
        <v>1.0160000000000001E-2</v>
      </c>
      <c r="U90" s="98">
        <f>U46+U$5</f>
        <v>2.0319999999999998E-2</v>
      </c>
      <c r="V90" s="334">
        <f>M90*1000</f>
        <v>4.3999999999999997E-2</v>
      </c>
      <c r="W90" s="101">
        <f>(ABS(U90-V90)/$W$2)*1000</f>
        <v>0.31157894736842101</v>
      </c>
      <c r="X90" s="108">
        <f>MAX(W90)</f>
        <v>0.31157894736842101</v>
      </c>
      <c r="Y90" s="102">
        <f t="shared" si="43"/>
        <v>3.7389473684210522E-3</v>
      </c>
      <c r="Z90" s="103">
        <f t="shared" si="44"/>
        <v>2.1586822696437378</v>
      </c>
      <c r="AA90" s="109">
        <f>((0.02)/SQRT(3))*1000</f>
        <v>11.547005383792516</v>
      </c>
    </row>
    <row r="91" spans="2:28" ht="16.5" thickBot="1" x14ac:dyDescent="0.3">
      <c r="B91" s="82">
        <f t="shared" si="40"/>
        <v>87</v>
      </c>
      <c r="C91" s="96" t="s">
        <v>803</v>
      </c>
      <c r="D91" s="97">
        <v>0.19</v>
      </c>
      <c r="E91" s="98">
        <f>E56+E$5</f>
        <v>0.43307086614173229</v>
      </c>
      <c r="F91" s="329">
        <f>+E91/1000000</f>
        <v>4.3307086614173229E-7</v>
      </c>
      <c r="G91" s="98">
        <f>G56+G$5</f>
        <v>1.8110236220472442</v>
      </c>
      <c r="H91" s="330">
        <f>+G91/1000000</f>
        <v>1.8110236220472441E-6</v>
      </c>
      <c r="J91" s="331" t="str">
        <f>C91</f>
        <v>070037 y 070009</v>
      </c>
      <c r="K91" s="332">
        <f>D91*25.4</f>
        <v>4.8259999999999996</v>
      </c>
      <c r="L91" s="99">
        <f t="shared" si="41"/>
        <v>1.0999999999999999E-2</v>
      </c>
      <c r="M91" s="100">
        <f t="shared" si="42"/>
        <v>1.1E-5</v>
      </c>
      <c r="N91" s="333">
        <f>+(G91*25.4)/1000</f>
        <v>4.5999999999999999E-2</v>
      </c>
      <c r="O91" s="329">
        <f>+N91*10^-3</f>
        <v>4.6E-5</v>
      </c>
      <c r="P91" s="333">
        <f>+N91/2</f>
        <v>2.3E-2</v>
      </c>
      <c r="Q91" s="329">
        <f>+(H91*25.4)/2</f>
        <v>2.3E-5</v>
      </c>
      <c r="R91" s="331" t="str">
        <f>J91</f>
        <v>070037 y 070009</v>
      </c>
      <c r="S91" s="335">
        <f>D91</f>
        <v>0.19</v>
      </c>
      <c r="T91" s="98">
        <f>0.4*25.4/1000</f>
        <v>1.0160000000000001E-2</v>
      </c>
      <c r="U91" s="98">
        <f>U56+U$5</f>
        <v>-1.7780000000000001E-2</v>
      </c>
      <c r="V91" s="334">
        <f>M91*1000</f>
        <v>1.0999999999999999E-2</v>
      </c>
      <c r="W91" s="101">
        <f>(ABS(U91-V91)/$W$2)*1000</f>
        <v>0.37868421052631579</v>
      </c>
      <c r="X91" s="108">
        <f>MAX(W91)</f>
        <v>0.37868421052631579</v>
      </c>
      <c r="Y91" s="102">
        <f t="shared" si="43"/>
        <v>4.5442105263157895E-3</v>
      </c>
      <c r="Z91" s="103">
        <f t="shared" si="44"/>
        <v>2.6236011706227522</v>
      </c>
      <c r="AA91" s="109">
        <f>((0.02)/SQRT(3))*1000</f>
        <v>11.547005383792516</v>
      </c>
    </row>
  </sheetData>
  <mergeCells count="7">
    <mergeCell ref="S3:AA3"/>
    <mergeCell ref="C3:D3"/>
    <mergeCell ref="E3:F3"/>
    <mergeCell ref="G3:H3"/>
    <mergeCell ref="J3:K3"/>
    <mergeCell ref="L3:M3"/>
    <mergeCell ref="N3:Q3"/>
  </mergeCells>
  <phoneticPr fontId="5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904FF-19EF-43B7-A126-933FEB61D0FA}">
  <sheetPr codeName="Hoja18"/>
  <dimension ref="A2:F22"/>
  <sheetViews>
    <sheetView workbookViewId="0">
      <selection activeCell="H59" sqref="H59:L59"/>
    </sheetView>
  </sheetViews>
  <sheetFormatPr baseColWidth="10" defaultColWidth="11.5703125" defaultRowHeight="15" x14ac:dyDescent="0.25"/>
  <cols>
    <col min="1" max="1" width="32" style="214" customWidth="1"/>
    <col min="2" max="2" width="11.5703125" style="214"/>
    <col min="3" max="3" width="19" style="214" customWidth="1"/>
    <col min="4" max="4" width="14.28515625" style="214" customWidth="1"/>
    <col min="5" max="5" width="19.42578125" style="214" customWidth="1"/>
    <col min="6" max="6" width="16.140625" style="214" customWidth="1"/>
    <col min="7" max="16384" width="11.5703125" style="214"/>
  </cols>
  <sheetData>
    <row r="2" spans="1:6" ht="47.25" x14ac:dyDescent="0.25">
      <c r="A2" s="384" t="s">
        <v>862</v>
      </c>
      <c r="B2" s="384" t="s">
        <v>853</v>
      </c>
      <c r="C2" s="384" t="s">
        <v>854</v>
      </c>
      <c r="D2" s="384" t="s">
        <v>855</v>
      </c>
      <c r="E2" s="384" t="s">
        <v>856</v>
      </c>
      <c r="F2" s="384" t="s">
        <v>857</v>
      </c>
    </row>
    <row r="3" spans="1:6" x14ac:dyDescent="0.25">
      <c r="A3" s="385" t="str">
        <f>_xlfn.CONCAT(C3," ",B3)</f>
        <v xml:space="preserve">acero Mitutoyo </v>
      </c>
      <c r="B3" s="386" t="s">
        <v>858</v>
      </c>
      <c r="C3" s="386" t="s">
        <v>346</v>
      </c>
      <c r="D3" s="387">
        <v>1.0900000000000001E-5</v>
      </c>
      <c r="E3" s="386">
        <v>20.6</v>
      </c>
      <c r="F3" s="388">
        <v>0.3</v>
      </c>
    </row>
    <row r="4" spans="1:6" x14ac:dyDescent="0.25">
      <c r="A4" s="389" t="str">
        <f t="shared" ref="A4:A22" si="0">_xlfn.CONCAT(C4," ",B4)</f>
        <v>acero TESA</v>
      </c>
      <c r="B4" s="393" t="s">
        <v>74</v>
      </c>
      <c r="C4" s="393" t="s">
        <v>346</v>
      </c>
      <c r="D4" s="394">
        <v>1.15E-5</v>
      </c>
      <c r="E4" s="393">
        <v>21</v>
      </c>
      <c r="F4" s="390">
        <v>0.3</v>
      </c>
    </row>
    <row r="5" spans="1:6" x14ac:dyDescent="0.25">
      <c r="A5" s="389" t="str">
        <f t="shared" si="0"/>
        <v xml:space="preserve">cerámica Mitutoyo </v>
      </c>
      <c r="B5" s="393" t="s">
        <v>858</v>
      </c>
      <c r="C5" s="393" t="s">
        <v>392</v>
      </c>
      <c r="D5" s="394">
        <v>9.3000000000000007E-6</v>
      </c>
      <c r="E5" s="393">
        <v>20.6</v>
      </c>
      <c r="F5" s="390">
        <v>0.3</v>
      </c>
    </row>
    <row r="6" spans="1:6" x14ac:dyDescent="0.25">
      <c r="A6" s="389" t="str">
        <f t="shared" si="0"/>
        <v>cerámica TESA</v>
      </c>
      <c r="B6" s="393" t="s">
        <v>74</v>
      </c>
      <c r="C6" s="393" t="s">
        <v>392</v>
      </c>
      <c r="D6" s="394">
        <v>9.7000000000000003E-6</v>
      </c>
      <c r="E6" s="393">
        <v>21</v>
      </c>
      <c r="F6" s="390">
        <v>0.3</v>
      </c>
    </row>
    <row r="7" spans="1:6" ht="30" x14ac:dyDescent="0.25">
      <c r="A7" s="389" t="str">
        <f t="shared" si="0"/>
        <v xml:space="preserve">carburo de tungsteno  Fawler </v>
      </c>
      <c r="B7" s="393" t="s">
        <v>859</v>
      </c>
      <c r="C7" s="393" t="s">
        <v>395</v>
      </c>
      <c r="D7" s="395">
        <v>4.2300000000000002E-6</v>
      </c>
      <c r="E7" s="393">
        <v>62</v>
      </c>
      <c r="F7" s="390">
        <v>0.2</v>
      </c>
    </row>
    <row r="8" spans="1:6" ht="30" x14ac:dyDescent="0.25">
      <c r="A8" s="389" t="str">
        <f t="shared" si="0"/>
        <v xml:space="preserve">carburo de tungsteno Mitutoyo </v>
      </c>
      <c r="B8" s="393" t="s">
        <v>858</v>
      </c>
      <c r="C8" s="393" t="s">
        <v>395</v>
      </c>
      <c r="D8" s="394">
        <v>5.4999999999999999E-6</v>
      </c>
      <c r="E8" s="393">
        <v>61.8</v>
      </c>
      <c r="F8" s="390">
        <v>0.2</v>
      </c>
    </row>
    <row r="9" spans="1:6" x14ac:dyDescent="0.25">
      <c r="A9" s="389" t="str">
        <f t="shared" si="0"/>
        <v>carburo de cromo Starret</v>
      </c>
      <c r="B9" s="393" t="s">
        <v>860</v>
      </c>
      <c r="C9" s="393" t="s">
        <v>867</v>
      </c>
      <c r="D9" s="394">
        <v>8.4999999999999999E-6</v>
      </c>
      <c r="E9" s="393">
        <v>34</v>
      </c>
      <c r="F9" s="390">
        <v>0.28000000000000003</v>
      </c>
    </row>
    <row r="10" spans="1:6" x14ac:dyDescent="0.25">
      <c r="A10" s="389" t="str">
        <f t="shared" si="0"/>
        <v>carburo de cromo Estándar</v>
      </c>
      <c r="B10" s="393" t="s">
        <v>861</v>
      </c>
      <c r="C10" s="393" t="s">
        <v>867</v>
      </c>
      <c r="D10" s="394">
        <v>8.6000000000000007E-6</v>
      </c>
      <c r="E10" s="393">
        <v>33.9</v>
      </c>
      <c r="F10" s="390">
        <v>0.28000000000000003</v>
      </c>
    </row>
    <row r="11" spans="1:6" ht="30" x14ac:dyDescent="0.25">
      <c r="A11" s="392" t="s">
        <v>875</v>
      </c>
      <c r="B11" s="375" t="s">
        <v>860</v>
      </c>
      <c r="C11" s="375" t="s">
        <v>392</v>
      </c>
      <c r="D11" s="375">
        <v>9.9000000000000001E-6</v>
      </c>
      <c r="E11" s="375">
        <v>21</v>
      </c>
      <c r="F11" s="391">
        <v>0.3</v>
      </c>
    </row>
    <row r="12" spans="1:6" x14ac:dyDescent="0.25">
      <c r="A12" s="392" t="str">
        <f t="shared" si="0"/>
        <v xml:space="preserve"> </v>
      </c>
      <c r="B12" s="375"/>
      <c r="C12" s="375"/>
      <c r="D12" s="375"/>
      <c r="E12" s="375"/>
      <c r="F12" s="391"/>
    </row>
    <row r="13" spans="1:6" x14ac:dyDescent="0.25">
      <c r="A13" s="392" t="str">
        <f t="shared" si="0"/>
        <v xml:space="preserve"> </v>
      </c>
      <c r="B13" s="375"/>
      <c r="C13" s="375"/>
      <c r="D13" s="375"/>
      <c r="E13" s="375"/>
      <c r="F13" s="391"/>
    </row>
    <row r="14" spans="1:6" x14ac:dyDescent="0.25">
      <c r="A14" s="392" t="str">
        <f t="shared" si="0"/>
        <v xml:space="preserve"> </v>
      </c>
      <c r="B14" s="375"/>
      <c r="C14" s="375"/>
      <c r="D14" s="375"/>
      <c r="E14" s="375"/>
      <c r="F14" s="391"/>
    </row>
    <row r="15" spans="1:6" x14ac:dyDescent="0.25">
      <c r="A15" s="392" t="str">
        <f t="shared" si="0"/>
        <v xml:space="preserve"> </v>
      </c>
      <c r="B15" s="375"/>
      <c r="C15" s="375"/>
      <c r="D15" s="375"/>
      <c r="E15" s="375"/>
      <c r="F15" s="391"/>
    </row>
    <row r="16" spans="1:6" x14ac:dyDescent="0.25">
      <c r="A16" s="392" t="str">
        <f t="shared" si="0"/>
        <v xml:space="preserve"> </v>
      </c>
      <c r="B16" s="375"/>
      <c r="C16" s="375"/>
      <c r="D16" s="375"/>
      <c r="E16" s="375"/>
      <c r="F16" s="391"/>
    </row>
    <row r="17" spans="1:6" x14ac:dyDescent="0.25">
      <c r="A17" s="392" t="str">
        <f t="shared" si="0"/>
        <v xml:space="preserve"> </v>
      </c>
      <c r="B17" s="375"/>
      <c r="C17" s="375"/>
      <c r="D17" s="375"/>
      <c r="E17" s="375"/>
      <c r="F17" s="391"/>
    </row>
    <row r="18" spans="1:6" x14ac:dyDescent="0.25">
      <c r="A18" s="392" t="str">
        <f t="shared" si="0"/>
        <v xml:space="preserve"> </v>
      </c>
      <c r="B18" s="375"/>
      <c r="C18" s="375"/>
      <c r="D18" s="375"/>
      <c r="E18" s="375"/>
      <c r="F18" s="391"/>
    </row>
    <row r="19" spans="1:6" x14ac:dyDescent="0.25">
      <c r="A19" s="392" t="str">
        <f t="shared" si="0"/>
        <v xml:space="preserve"> </v>
      </c>
      <c r="B19" s="375"/>
      <c r="C19" s="375"/>
      <c r="D19" s="375"/>
      <c r="E19" s="375"/>
      <c r="F19" s="391"/>
    </row>
    <row r="20" spans="1:6" x14ac:dyDescent="0.25">
      <c r="A20" s="392" t="str">
        <f t="shared" si="0"/>
        <v xml:space="preserve"> </v>
      </c>
      <c r="B20" s="375"/>
      <c r="C20" s="375"/>
      <c r="D20" s="375"/>
      <c r="E20" s="375"/>
      <c r="F20" s="391"/>
    </row>
    <row r="21" spans="1:6" x14ac:dyDescent="0.25">
      <c r="A21" s="392" t="str">
        <f t="shared" si="0"/>
        <v xml:space="preserve"> </v>
      </c>
      <c r="B21" s="375"/>
      <c r="C21" s="375"/>
      <c r="D21" s="375"/>
      <c r="E21" s="375"/>
      <c r="F21" s="391"/>
    </row>
    <row r="22" spans="1:6" x14ac:dyDescent="0.25">
      <c r="A22" s="396" t="str">
        <f t="shared" si="0"/>
        <v xml:space="preserve"> </v>
      </c>
      <c r="B22" s="397"/>
      <c r="C22" s="397"/>
      <c r="D22" s="397"/>
      <c r="E22" s="397"/>
      <c r="F22" s="39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FFFF00"/>
  </sheetPr>
  <dimension ref="A1:BI198"/>
  <sheetViews>
    <sheetView workbookViewId="0">
      <selection activeCell="D33" sqref="D33:L33"/>
    </sheetView>
  </sheetViews>
  <sheetFormatPr baseColWidth="10" defaultColWidth="11.42578125" defaultRowHeight="12.75" x14ac:dyDescent="0.2"/>
  <cols>
    <col min="1" max="12" width="8.7109375" style="5" customWidth="1"/>
    <col min="13" max="16384" width="11.42578125" style="5"/>
  </cols>
  <sheetData>
    <row r="1" spans="1:61" x14ac:dyDescent="0.2">
      <c r="A1" s="2"/>
      <c r="B1" s="3"/>
      <c r="C1" s="4"/>
      <c r="D1" s="956"/>
      <c r="E1" s="956"/>
      <c r="F1" s="956"/>
      <c r="G1" s="956"/>
      <c r="H1" s="956"/>
      <c r="I1" s="956"/>
      <c r="J1" s="957" t="s">
        <v>21</v>
      </c>
      <c r="K1" s="956"/>
      <c r="L1" s="958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</row>
    <row r="2" spans="1:61" ht="13.5" customHeight="1" thickBot="1" x14ac:dyDescent="0.25">
      <c r="A2" s="6"/>
      <c r="B2" s="7"/>
      <c r="C2" s="8"/>
      <c r="D2" s="959" t="s">
        <v>22</v>
      </c>
      <c r="E2" s="959"/>
      <c r="F2" s="959"/>
      <c r="G2" s="959"/>
      <c r="H2" s="959"/>
      <c r="I2" s="959"/>
      <c r="J2" s="960" t="s">
        <v>23</v>
      </c>
      <c r="K2" s="961"/>
      <c r="L2" s="962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</row>
    <row r="3" spans="1:61" ht="12.75" customHeight="1" x14ac:dyDescent="0.2">
      <c r="A3" s="6"/>
      <c r="B3" s="7"/>
      <c r="C3" s="8"/>
      <c r="D3" s="959" t="s">
        <v>0</v>
      </c>
      <c r="E3" s="959"/>
      <c r="F3" s="959"/>
      <c r="G3" s="959"/>
      <c r="H3" s="959"/>
      <c r="I3" s="963"/>
      <c r="J3" s="957" t="s">
        <v>24</v>
      </c>
      <c r="K3" s="956"/>
      <c r="L3" s="958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</row>
    <row r="4" spans="1:61" ht="13.5" thickBot="1" x14ac:dyDescent="0.25">
      <c r="A4" s="6"/>
      <c r="B4" s="7"/>
      <c r="C4" s="8"/>
      <c r="D4" s="959"/>
      <c r="E4" s="959"/>
      <c r="F4" s="959"/>
      <c r="G4" s="959"/>
      <c r="H4" s="959"/>
      <c r="I4" s="963"/>
      <c r="J4" s="960">
        <v>3</v>
      </c>
      <c r="K4" s="961"/>
      <c r="L4" s="962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</row>
    <row r="5" spans="1:61" ht="12.75" customHeight="1" x14ac:dyDescent="0.2">
      <c r="A5" s="6"/>
      <c r="B5" s="7"/>
      <c r="C5" s="8"/>
      <c r="D5" s="959"/>
      <c r="E5" s="959"/>
      <c r="F5" s="959"/>
      <c r="G5" s="959"/>
      <c r="H5" s="959"/>
      <c r="I5" s="963"/>
      <c r="J5" s="957" t="s">
        <v>25</v>
      </c>
      <c r="K5" s="956"/>
      <c r="L5" s="958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</row>
    <row r="6" spans="1:61" ht="13.5" customHeight="1" thickBot="1" x14ac:dyDescent="0.25">
      <c r="A6" s="6"/>
      <c r="B6" s="7"/>
      <c r="C6" s="8"/>
      <c r="D6" s="959"/>
      <c r="E6" s="959"/>
      <c r="F6" s="959"/>
      <c r="G6" s="959"/>
      <c r="H6" s="959"/>
      <c r="I6" s="963"/>
      <c r="J6" s="964">
        <v>42216</v>
      </c>
      <c r="K6" s="965"/>
      <c r="L6" s="966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</row>
    <row r="7" spans="1:61" ht="12.75" customHeight="1" x14ac:dyDescent="0.2">
      <c r="A7" s="6"/>
      <c r="B7" s="7"/>
      <c r="C7" s="8"/>
      <c r="D7" s="959" t="s">
        <v>26</v>
      </c>
      <c r="E7" s="959"/>
      <c r="F7" s="959"/>
      <c r="G7" s="959"/>
      <c r="H7" s="959"/>
      <c r="I7" s="963"/>
      <c r="J7" s="967" t="s">
        <v>27</v>
      </c>
      <c r="K7" s="959"/>
      <c r="L7" s="963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</row>
    <row r="8" spans="1:61" ht="13.5" thickBot="1" x14ac:dyDescent="0.25">
      <c r="A8" s="6"/>
      <c r="B8" s="7"/>
      <c r="C8" s="8"/>
      <c r="D8" s="959" t="s">
        <v>28</v>
      </c>
      <c r="E8" s="959"/>
      <c r="F8" s="959"/>
      <c r="G8" s="959"/>
      <c r="H8" s="959"/>
      <c r="I8" s="963"/>
      <c r="J8" s="1041" t="s">
        <v>29</v>
      </c>
      <c r="K8" s="1042"/>
      <c r="L8" s="1043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</row>
    <row r="9" spans="1:61" x14ac:dyDescent="0.2">
      <c r="A9" s="6"/>
      <c r="B9" s="7"/>
      <c r="C9" s="8"/>
      <c r="D9" s="959"/>
      <c r="E9" s="959"/>
      <c r="F9" s="959"/>
      <c r="G9" s="959"/>
      <c r="H9" s="959"/>
      <c r="I9" s="963"/>
      <c r="J9" s="957" t="s">
        <v>30</v>
      </c>
      <c r="K9" s="956"/>
      <c r="L9" s="958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</row>
    <row r="10" spans="1:61" ht="13.5" thickBot="1" x14ac:dyDescent="0.25">
      <c r="A10" s="9"/>
      <c r="B10" s="10"/>
      <c r="C10" s="11"/>
      <c r="D10" s="961"/>
      <c r="E10" s="961"/>
      <c r="F10" s="961"/>
      <c r="G10" s="961"/>
      <c r="H10" s="961"/>
      <c r="I10" s="962"/>
      <c r="J10" s="938"/>
      <c r="K10" s="939"/>
      <c r="L10" s="1035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</row>
    <row r="11" spans="1:61" x14ac:dyDescent="0.2">
      <c r="A11" s="235"/>
      <c r="B11" s="235"/>
      <c r="C11" s="235"/>
      <c r="D11" s="235"/>
      <c r="E11" s="235"/>
      <c r="F11" s="235"/>
      <c r="G11" s="235"/>
      <c r="H11" s="235"/>
      <c r="I11" s="235"/>
      <c r="J11" s="235"/>
      <c r="K11" s="235"/>
      <c r="L11" s="235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</row>
    <row r="12" spans="1:61" x14ac:dyDescent="0.2">
      <c r="A12" s="235"/>
      <c r="B12" s="235"/>
      <c r="C12" s="235"/>
      <c r="D12" s="235"/>
      <c r="E12" s="235"/>
      <c r="F12" s="235"/>
      <c r="G12" s="235"/>
      <c r="H12" s="235"/>
      <c r="I12" s="235"/>
      <c r="J12" s="235"/>
      <c r="K12" s="235"/>
      <c r="L12" s="235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</row>
    <row r="13" spans="1:61" x14ac:dyDescent="0.2">
      <c r="A13" s="235"/>
      <c r="B13" s="235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</row>
    <row r="14" spans="1:61" x14ac:dyDescent="0.2">
      <c r="A14" s="1036" t="s">
        <v>31</v>
      </c>
      <c r="B14" s="1036"/>
      <c r="C14" s="1036"/>
      <c r="D14" s="1036"/>
      <c r="E14" s="1036"/>
      <c r="F14" s="1036"/>
      <c r="G14" s="1036"/>
      <c r="H14" s="1036"/>
      <c r="I14" s="1036"/>
      <c r="J14" s="1036"/>
      <c r="K14" s="1036"/>
      <c r="L14" s="1036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</row>
    <row r="15" spans="1:61" x14ac:dyDescent="0.2">
      <c r="A15" s="1036" t="s">
        <v>32</v>
      </c>
      <c r="B15" s="1036"/>
      <c r="C15" s="1036"/>
      <c r="D15" s="1036"/>
      <c r="E15" s="1036"/>
      <c r="F15" s="1036"/>
      <c r="G15" s="1036"/>
      <c r="H15" s="1036"/>
      <c r="I15" s="1036"/>
      <c r="J15" s="1036"/>
      <c r="K15" s="1036"/>
      <c r="L15" s="1036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</row>
    <row r="16" spans="1:61" ht="13.5" thickBot="1" x14ac:dyDescent="0.25">
      <c r="A16" s="1037"/>
      <c r="B16" s="1037"/>
      <c r="C16" s="1037"/>
      <c r="D16" s="1037"/>
      <c r="E16" s="1037"/>
      <c r="F16" s="1037"/>
      <c r="G16" s="1037"/>
      <c r="H16" s="1037"/>
      <c r="I16" s="1037"/>
      <c r="J16" s="1037"/>
      <c r="K16" s="1037"/>
      <c r="L16" s="1037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</row>
    <row r="17" spans="1:61" ht="15.75" thickBot="1" x14ac:dyDescent="0.35">
      <c r="A17" s="1038" t="s">
        <v>33</v>
      </c>
      <c r="B17" s="1039"/>
      <c r="C17" s="1039"/>
      <c r="D17" s="1039"/>
      <c r="E17" s="1039"/>
      <c r="F17" s="1039"/>
      <c r="G17" s="1039"/>
      <c r="H17" s="1039"/>
      <c r="I17" s="1039"/>
      <c r="J17" s="1039"/>
      <c r="K17" s="1039"/>
      <c r="L17" s="1040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</row>
    <row r="18" spans="1:61" ht="13.5" thickBot="1" x14ac:dyDescent="0.25">
      <c r="A18" s="942"/>
      <c r="B18" s="942"/>
      <c r="C18" s="942"/>
      <c r="D18" s="942"/>
      <c r="E18" s="942"/>
      <c r="F18" s="942"/>
      <c r="G18" s="942"/>
      <c r="H18" s="942"/>
      <c r="I18" s="942"/>
      <c r="J18" s="942"/>
      <c r="K18" s="942"/>
      <c r="L18" s="942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</row>
    <row r="19" spans="1:61" x14ac:dyDescent="0.2">
      <c r="A19" s="1052" t="s">
        <v>34</v>
      </c>
      <c r="B19" s="1053"/>
      <c r="C19" s="1053"/>
      <c r="D19" s="1054">
        <f ca="1">'Información y Datos'!L15</f>
        <v>45429</v>
      </c>
      <c r="E19" s="1054"/>
      <c r="F19" s="1054"/>
      <c r="G19" s="1054"/>
      <c r="H19" s="1054"/>
      <c r="I19" s="1054"/>
      <c r="J19" s="1054"/>
      <c r="K19" s="1054"/>
      <c r="L19" s="1055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</row>
    <row r="20" spans="1:61" x14ac:dyDescent="0.2">
      <c r="A20" s="1048" t="s">
        <v>463</v>
      </c>
      <c r="B20" s="1049"/>
      <c r="C20" s="1049"/>
      <c r="D20" s="1085" t="str">
        <f>'Información y Datos'!L16</f>
        <v>2024-03-05</v>
      </c>
      <c r="E20" s="1085"/>
      <c r="F20" s="1085"/>
      <c r="G20" s="1085"/>
      <c r="H20" s="1085"/>
      <c r="I20" s="1085"/>
      <c r="J20" s="1085"/>
      <c r="K20" s="1085"/>
      <c r="L20" s="1086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</row>
    <row r="21" spans="1:61" x14ac:dyDescent="0.2">
      <c r="A21" s="1044" t="s">
        <v>35</v>
      </c>
      <c r="B21" s="1045"/>
      <c r="C21" s="1045"/>
      <c r="D21" s="1046" t="str">
        <f>'Información y Datos'!L17</f>
        <v>30 dias</v>
      </c>
      <c r="E21" s="1046"/>
      <c r="F21" s="1046"/>
      <c r="G21" s="1046"/>
      <c r="H21" s="1046"/>
      <c r="I21" s="1046"/>
      <c r="J21" s="1046"/>
      <c r="K21" s="1046"/>
      <c r="L21" s="1047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</row>
    <row r="22" spans="1:61" x14ac:dyDescent="0.2">
      <c r="A22" s="1048" t="s">
        <v>36</v>
      </c>
      <c r="B22" s="1049"/>
      <c r="C22" s="1049"/>
      <c r="D22" s="1050" t="str">
        <f>'Información y Datos'!L19</f>
        <v>Bitácora - LCM 2024-03-05.pdf</v>
      </c>
      <c r="E22" s="1050"/>
      <c r="F22" s="1050"/>
      <c r="G22" s="1050"/>
      <c r="H22" s="1050"/>
      <c r="I22" s="1050"/>
      <c r="J22" s="1050"/>
      <c r="K22" s="1050"/>
      <c r="L22" s="105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</row>
    <row r="23" spans="1:61" x14ac:dyDescent="0.2">
      <c r="A23" s="1044" t="s">
        <v>13</v>
      </c>
      <c r="B23" s="1045"/>
      <c r="C23" s="1045"/>
      <c r="D23" s="1046" t="str">
        <f>'Información y Datos'!L20</f>
        <v>Javier</v>
      </c>
      <c r="E23" s="1046"/>
      <c r="F23" s="1046"/>
      <c r="G23" s="1046"/>
      <c r="H23" s="1046"/>
      <c r="I23" s="1046"/>
      <c r="J23" s="1046"/>
      <c r="K23" s="1046"/>
      <c r="L23" s="1047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</row>
    <row r="24" spans="1:61" x14ac:dyDescent="0.2">
      <c r="A24" s="1048" t="s">
        <v>37</v>
      </c>
      <c r="B24" s="1049"/>
      <c r="C24" s="1049"/>
      <c r="D24" s="1050" t="str">
        <f>'Información y Datos'!L21</f>
        <v>LCM 2024-03-05</v>
      </c>
      <c r="E24" s="1050"/>
      <c r="F24" s="1050"/>
      <c r="G24" s="1050"/>
      <c r="H24" s="1050"/>
      <c r="I24" s="1050"/>
      <c r="J24" s="1050"/>
      <c r="K24" s="1050"/>
      <c r="L24" s="105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</row>
    <row r="25" spans="1:61" x14ac:dyDescent="0.2">
      <c r="A25" s="1044" t="s">
        <v>38</v>
      </c>
      <c r="B25" s="1045"/>
      <c r="C25" s="1045"/>
      <c r="D25" s="1046" t="str">
        <f>'Información y Datos'!L22</f>
        <v>0001</v>
      </c>
      <c r="E25" s="1046"/>
      <c r="F25" s="1046"/>
      <c r="G25" s="1046"/>
      <c r="H25" s="1046"/>
      <c r="I25" s="1046"/>
      <c r="J25" s="1046"/>
      <c r="K25" s="1046"/>
      <c r="L25" s="1047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</row>
    <row r="26" spans="1:61" x14ac:dyDescent="0.2">
      <c r="A26" s="1048" t="s">
        <v>39</v>
      </c>
      <c r="B26" s="1049"/>
      <c r="C26" s="1049"/>
      <c r="D26" s="1050" t="str">
        <f>'Información y Datos'!L23</f>
        <v>Ciudad de investigación de la UCR, San Pedro, Montes de Oca, San José</v>
      </c>
      <c r="E26" s="1050"/>
      <c r="F26" s="1050"/>
      <c r="G26" s="1050"/>
      <c r="H26" s="1050"/>
      <c r="I26" s="1050"/>
      <c r="J26" s="1050"/>
      <c r="K26" s="1050"/>
      <c r="L26" s="105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</row>
    <row r="27" spans="1:61" ht="13.5" thickBot="1" x14ac:dyDescent="0.25">
      <c r="A27" s="1063" t="s">
        <v>40</v>
      </c>
      <c r="B27" s="1064"/>
      <c r="C27" s="1064"/>
      <c r="D27" s="1065" t="str">
        <f>'Información y Datos'!L24</f>
        <v>Laboratorio de Metrología Dimensional - LACOMET</v>
      </c>
      <c r="E27" s="1065"/>
      <c r="F27" s="1065"/>
      <c r="G27" s="1065"/>
      <c r="H27" s="1065"/>
      <c r="I27" s="1065"/>
      <c r="J27" s="1065"/>
      <c r="K27" s="1065"/>
      <c r="L27" s="1066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</row>
    <row r="28" spans="1:61" ht="13.5" thickBot="1" x14ac:dyDescent="0.25">
      <c r="A28" s="1067"/>
      <c r="B28" s="1067"/>
      <c r="C28" s="1067"/>
      <c r="D28" s="1067"/>
      <c r="E28" s="1067"/>
      <c r="F28" s="1067"/>
      <c r="G28" s="1067"/>
      <c r="H28" s="1067"/>
      <c r="I28" s="1067"/>
      <c r="J28" s="1067"/>
      <c r="K28" s="1067"/>
      <c r="L28" s="1067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</row>
    <row r="29" spans="1:61" ht="15.75" thickBot="1" x14ac:dyDescent="0.35">
      <c r="A29" s="1038" t="s">
        <v>42</v>
      </c>
      <c r="B29" s="1039"/>
      <c r="C29" s="1039"/>
      <c r="D29" s="1039"/>
      <c r="E29" s="1039"/>
      <c r="F29" s="1039"/>
      <c r="G29" s="1039"/>
      <c r="H29" s="1039"/>
      <c r="I29" s="1039"/>
      <c r="J29" s="1039"/>
      <c r="K29" s="1039"/>
      <c r="L29" s="1040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</row>
    <row r="30" spans="1:61" ht="15.75" thickBot="1" x14ac:dyDescent="0.35">
      <c r="A30" s="1056"/>
      <c r="B30" s="1056"/>
      <c r="C30" s="1056"/>
      <c r="D30" s="1056"/>
      <c r="E30" s="1056"/>
      <c r="F30" s="1056"/>
      <c r="G30" s="1056"/>
      <c r="H30" s="1056"/>
      <c r="I30" s="1056"/>
      <c r="J30" s="1056"/>
      <c r="K30" s="1056"/>
      <c r="L30" s="1056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</row>
    <row r="31" spans="1:61" x14ac:dyDescent="0.2">
      <c r="A31" s="1052" t="s">
        <v>43</v>
      </c>
      <c r="B31" s="1053"/>
      <c r="C31" s="1053"/>
      <c r="D31" s="1057" t="str">
        <f>'Información y Datos'!L28</f>
        <v>Juego de Bloques</v>
      </c>
      <c r="E31" s="1057"/>
      <c r="F31" s="1057"/>
      <c r="G31" s="1057"/>
      <c r="H31" s="1057"/>
      <c r="I31" s="1057"/>
      <c r="J31" s="1057"/>
      <c r="K31" s="1057"/>
      <c r="L31" s="1058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</row>
    <row r="32" spans="1:61" x14ac:dyDescent="0.2">
      <c r="A32" s="1048" t="s">
        <v>44</v>
      </c>
      <c r="B32" s="1049"/>
      <c r="C32" s="1049"/>
      <c r="D32" s="1059" t="str">
        <f>'Información y Datos'!L30</f>
        <v>Sartorius</v>
      </c>
      <c r="E32" s="1059"/>
      <c r="F32" s="1059"/>
      <c r="G32" s="1059"/>
      <c r="H32" s="1059"/>
      <c r="I32" s="1059"/>
      <c r="J32" s="1059"/>
      <c r="K32" s="1059"/>
      <c r="L32" s="1060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</row>
    <row r="33" spans="1:61" x14ac:dyDescent="0.2">
      <c r="A33" s="1044" t="s">
        <v>45</v>
      </c>
      <c r="B33" s="1045"/>
      <c r="C33" s="1045"/>
      <c r="D33" s="1061" t="str">
        <f>'Información y Datos'!L31</f>
        <v>000111</v>
      </c>
      <c r="E33" s="1061"/>
      <c r="F33" s="1061"/>
      <c r="G33" s="1061"/>
      <c r="H33" s="1061"/>
      <c r="I33" s="1061"/>
      <c r="J33" s="1061"/>
      <c r="K33" s="1061"/>
      <c r="L33" s="1062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</row>
    <row r="34" spans="1:61" x14ac:dyDescent="0.2">
      <c r="A34" s="1048" t="s">
        <v>46</v>
      </c>
      <c r="B34" s="1049"/>
      <c r="C34" s="1049"/>
      <c r="D34" s="1059" t="str">
        <f>'Información y Datos'!L32</f>
        <v>Cerámica</v>
      </c>
      <c r="E34" s="1059"/>
      <c r="F34" s="1059"/>
      <c r="G34" s="1059"/>
      <c r="H34" s="1059"/>
      <c r="I34" s="1059"/>
      <c r="J34" s="1059"/>
      <c r="K34" s="1059"/>
      <c r="L34" s="1060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</row>
    <row r="35" spans="1:61" x14ac:dyDescent="0.2">
      <c r="A35" s="1044" t="s">
        <v>2</v>
      </c>
      <c r="B35" s="1045"/>
      <c r="C35" s="1045"/>
      <c r="D35" s="1061" t="str">
        <f>'Información y Datos'!L33</f>
        <v>2001</v>
      </c>
      <c r="E35" s="1061"/>
      <c r="F35" s="1061"/>
      <c r="G35" s="1061"/>
      <c r="H35" s="1061"/>
      <c r="I35" s="1061"/>
      <c r="J35" s="1061"/>
      <c r="K35" s="1061"/>
      <c r="L35" s="1062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</row>
    <row r="36" spans="1:61" x14ac:dyDescent="0.2">
      <c r="A36" s="1048" t="s">
        <v>47</v>
      </c>
      <c r="B36" s="1049"/>
      <c r="C36" s="1049"/>
      <c r="D36" s="1059" t="str">
        <f>'Información y Datos'!L34</f>
        <v>F1</v>
      </c>
      <c r="E36" s="1059"/>
      <c r="F36" s="1059"/>
      <c r="G36" s="1059"/>
      <c r="H36" s="1059"/>
      <c r="I36" s="1059"/>
      <c r="J36" s="1059"/>
      <c r="K36" s="1059"/>
      <c r="L36" s="1060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</row>
    <row r="37" spans="1:61" x14ac:dyDescent="0.2">
      <c r="A37" s="1044" t="s">
        <v>48</v>
      </c>
      <c r="B37" s="1045"/>
      <c r="C37" s="1045"/>
      <c r="D37" s="1061" t="str">
        <f>'Información y Datos'!L35</f>
        <v>00-001</v>
      </c>
      <c r="E37" s="1061"/>
      <c r="F37" s="1061"/>
      <c r="G37" s="1061"/>
      <c r="H37" s="1061"/>
      <c r="I37" s="1061"/>
      <c r="J37" s="1061"/>
      <c r="K37" s="1061"/>
      <c r="L37" s="1062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</row>
    <row r="38" spans="1:61" ht="13.5" thickBot="1" x14ac:dyDescent="0.25">
      <c r="A38" s="1068" t="s">
        <v>49</v>
      </c>
      <c r="B38" s="1069"/>
      <c r="C38" s="1069"/>
      <c r="D38" s="1070">
        <f>'Información y Datos'!L36</f>
        <v>1.15E-5</v>
      </c>
      <c r="E38" s="1070"/>
      <c r="F38" s="1070"/>
      <c r="G38" s="1070"/>
      <c r="H38" s="1070"/>
      <c r="I38" s="1070"/>
      <c r="J38" s="1070"/>
      <c r="K38" s="1070"/>
      <c r="L38" s="1071"/>
      <c r="M38" s="31"/>
      <c r="N38" s="32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</row>
    <row r="39" spans="1:61" ht="13.5" thickBot="1" x14ac:dyDescent="0.25">
      <c r="A39" s="1067"/>
      <c r="B39" s="1067"/>
      <c r="C39" s="1067"/>
      <c r="D39" s="1067"/>
      <c r="E39" s="1067"/>
      <c r="F39" s="1067"/>
      <c r="G39" s="1067"/>
      <c r="H39" s="1067"/>
      <c r="I39" s="1067"/>
      <c r="J39" s="1067"/>
      <c r="K39" s="1067"/>
      <c r="L39" s="1067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</row>
    <row r="40" spans="1:61" ht="15.75" thickBot="1" x14ac:dyDescent="0.35">
      <c r="A40" s="1038" t="s">
        <v>50</v>
      </c>
      <c r="B40" s="1039"/>
      <c r="C40" s="1039"/>
      <c r="D40" s="1039"/>
      <c r="E40" s="1039"/>
      <c r="F40" s="1039"/>
      <c r="G40" s="1039"/>
      <c r="H40" s="1039"/>
      <c r="I40" s="1039"/>
      <c r="J40" s="1039"/>
      <c r="K40" s="1039"/>
      <c r="L40" s="1040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</row>
    <row r="41" spans="1:61" ht="13.5" thickBot="1" x14ac:dyDescent="0.25">
      <c r="A41" s="1073"/>
      <c r="B41" s="1067"/>
      <c r="C41" s="1067"/>
      <c r="D41" s="1067"/>
      <c r="E41" s="1067"/>
      <c r="F41" s="1067"/>
      <c r="G41" s="1067"/>
      <c r="H41" s="1067"/>
      <c r="I41" s="1067"/>
      <c r="J41" s="1067"/>
      <c r="K41" s="1067"/>
      <c r="L41" s="1067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</row>
    <row r="42" spans="1:61" x14ac:dyDescent="0.2">
      <c r="A42" s="1074" t="s">
        <v>51</v>
      </c>
      <c r="B42" s="1075"/>
      <c r="C42" s="1075"/>
      <c r="D42" s="1075"/>
      <c r="E42" s="1053"/>
      <c r="F42" s="1053"/>
      <c r="G42" s="226">
        <f>MIN('Datos de condiciones'!K4:M4)</f>
        <v>19.510000000000002</v>
      </c>
      <c r="H42" s="227" t="s">
        <v>52</v>
      </c>
      <c r="I42" s="1053"/>
      <c r="J42" s="1053"/>
      <c r="K42" s="1053"/>
      <c r="L42" s="1076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</row>
    <row r="43" spans="1:61" x14ac:dyDescent="0.2">
      <c r="A43" s="1048" t="s">
        <v>53</v>
      </c>
      <c r="B43" s="1049"/>
      <c r="C43" s="1049"/>
      <c r="D43" s="1049"/>
      <c r="E43" s="1049"/>
      <c r="F43" s="1049"/>
      <c r="G43" s="215">
        <f>MAX('Datos de condiciones'!K5:M5)</f>
        <v>20.913</v>
      </c>
      <c r="H43" s="218" t="s">
        <v>52</v>
      </c>
      <c r="I43" s="31"/>
      <c r="J43" s="31"/>
      <c r="K43" s="31"/>
      <c r="L43" s="219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</row>
    <row r="44" spans="1:61" x14ac:dyDescent="0.2">
      <c r="A44" s="1072" t="s">
        <v>54</v>
      </c>
      <c r="B44" s="1004"/>
      <c r="C44" s="1004"/>
      <c r="D44" s="1004"/>
      <c r="E44" s="1045"/>
      <c r="F44" s="1045"/>
      <c r="G44" s="228"/>
      <c r="H44" s="229"/>
      <c r="I44" s="400">
        <f>+(G42+G43)/2</f>
        <v>20.211500000000001</v>
      </c>
      <c r="J44" s="232" t="s">
        <v>4</v>
      </c>
      <c r="K44" s="232">
        <f>ABS(G43-G42)</f>
        <v>1.4029999999999987</v>
      </c>
      <c r="L44" s="233" t="s">
        <v>52</v>
      </c>
      <c r="M44" s="31"/>
      <c r="N44" s="399">
        <f>ROUND(I44,1)</f>
        <v>20.2</v>
      </c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</row>
    <row r="45" spans="1:61" x14ac:dyDescent="0.2">
      <c r="A45" s="895" t="s">
        <v>55</v>
      </c>
      <c r="B45" s="896"/>
      <c r="C45" s="896"/>
      <c r="D45" s="896"/>
      <c r="E45" s="1049"/>
      <c r="F45" s="1049"/>
      <c r="G45" s="216">
        <f>'Datos de condiciones'!N4</f>
        <v>55.86</v>
      </c>
      <c r="H45" s="220" t="s">
        <v>3</v>
      </c>
      <c r="I45" s="221"/>
      <c r="J45" s="221"/>
      <c r="K45" s="221"/>
      <c r="L45" s="219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</row>
    <row r="46" spans="1:61" x14ac:dyDescent="0.2">
      <c r="A46" s="1072" t="s">
        <v>56</v>
      </c>
      <c r="B46" s="1004"/>
      <c r="C46" s="1004"/>
      <c r="D46" s="1004"/>
      <c r="E46" s="1045"/>
      <c r="F46" s="1045"/>
      <c r="G46" s="230">
        <f>'Datos de condiciones'!N5</f>
        <v>59.37</v>
      </c>
      <c r="H46" s="231" t="s">
        <v>3</v>
      </c>
      <c r="I46" s="232"/>
      <c r="J46" s="232"/>
      <c r="K46" s="232"/>
      <c r="L46" s="233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</row>
    <row r="47" spans="1:61" x14ac:dyDescent="0.2">
      <c r="A47" s="895" t="s">
        <v>57</v>
      </c>
      <c r="B47" s="896"/>
      <c r="C47" s="896"/>
      <c r="D47" s="896"/>
      <c r="E47" s="1049"/>
      <c r="F47" s="1049"/>
      <c r="G47" s="225"/>
      <c r="H47" s="220"/>
      <c r="I47" s="401">
        <f>+(G45+G46)/2</f>
        <v>57.614999999999995</v>
      </c>
      <c r="J47" s="222" t="s">
        <v>4</v>
      </c>
      <c r="K47" s="222">
        <f>ABS(G46-G45)</f>
        <v>3.509999999999998</v>
      </c>
      <c r="L47" s="223" t="s">
        <v>3</v>
      </c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</row>
    <row r="48" spans="1:61" x14ac:dyDescent="0.2">
      <c r="A48" s="1072" t="s">
        <v>58</v>
      </c>
      <c r="B48" s="1004"/>
      <c r="C48" s="1004"/>
      <c r="D48" s="1004"/>
      <c r="E48" s="1045"/>
      <c r="F48" s="1045"/>
      <c r="G48" s="217">
        <v>1.7999999999999999E-2</v>
      </c>
      <c r="H48" s="234" t="s">
        <v>52</v>
      </c>
      <c r="I48" s="1045"/>
      <c r="J48" s="1045"/>
      <c r="K48" s="1045"/>
      <c r="L48" s="108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</row>
    <row r="49" spans="1:61" ht="13.5" thickBot="1" x14ac:dyDescent="0.25">
      <c r="A49" s="938" t="s">
        <v>59</v>
      </c>
      <c r="B49" s="939"/>
      <c r="C49" s="939"/>
      <c r="D49" s="939"/>
      <c r="E49" s="1069"/>
      <c r="F49" s="1069"/>
      <c r="G49" s="257">
        <v>1E-3</v>
      </c>
      <c r="H49" s="224" t="s">
        <v>52</v>
      </c>
      <c r="I49" s="1069"/>
      <c r="J49" s="1069"/>
      <c r="K49" s="1069"/>
      <c r="L49" s="1082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</row>
    <row r="50" spans="1:61" ht="13.5" thickBot="1" x14ac:dyDescent="0.25">
      <c r="A50" s="220"/>
      <c r="B50" s="220"/>
      <c r="C50" s="220"/>
      <c r="D50" s="220"/>
      <c r="E50" s="220"/>
      <c r="F50" s="220"/>
      <c r="G50" s="220"/>
      <c r="H50" s="220"/>
      <c r="I50" s="220"/>
      <c r="J50" s="220"/>
      <c r="K50" s="220"/>
      <c r="L50" s="220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</row>
    <row r="51" spans="1:61" ht="15.75" thickBot="1" x14ac:dyDescent="0.35">
      <c r="A51" s="1038" t="s">
        <v>60</v>
      </c>
      <c r="B51" s="1039"/>
      <c r="C51" s="1039"/>
      <c r="D51" s="1039"/>
      <c r="E51" s="1039"/>
      <c r="F51" s="1039"/>
      <c r="G51" s="1039"/>
      <c r="H51" s="1039"/>
      <c r="I51" s="1039"/>
      <c r="J51" s="1039"/>
      <c r="K51" s="1039"/>
      <c r="L51" s="1040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</row>
    <row r="52" spans="1:61" ht="15.75" thickBot="1" x14ac:dyDescent="0.35">
      <c r="A52" s="1077"/>
      <c r="B52" s="1077"/>
      <c r="C52" s="1077"/>
      <c r="D52" s="1077"/>
      <c r="E52" s="1077"/>
      <c r="F52" s="1077"/>
      <c r="G52" s="1077"/>
      <c r="H52" s="1077"/>
      <c r="I52" s="1077"/>
      <c r="J52" s="1077"/>
      <c r="K52" s="1077"/>
      <c r="L52" s="1077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</row>
    <row r="53" spans="1:61" ht="13.5" thickBot="1" x14ac:dyDescent="0.25">
      <c r="A53" s="1078" t="s">
        <v>61</v>
      </c>
      <c r="B53" s="1079"/>
      <c r="C53" s="1079"/>
      <c r="D53" s="1079"/>
      <c r="E53" s="1079"/>
      <c r="F53" s="1079"/>
      <c r="G53" s="1079"/>
      <c r="H53" s="1079"/>
      <c r="I53" s="1079"/>
      <c r="J53" s="1079"/>
      <c r="K53" s="1079"/>
      <c r="L53" s="1080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</row>
    <row r="54" spans="1:61" x14ac:dyDescent="0.2">
      <c r="A54" s="1048" t="s">
        <v>62</v>
      </c>
      <c r="B54" s="1049"/>
      <c r="C54" s="1049"/>
      <c r="D54" s="1049"/>
      <c r="E54" s="1049"/>
      <c r="F54" s="1049"/>
      <c r="G54" s="1049"/>
      <c r="H54" s="896" t="str">
        <f>IF($H$59='Patrones LACOMET'!$D$3,'Patrones LACOMET'!B14,(IF($H$59='Patrones LACOMET'!$D$4,'Patrones LACOMET'!B28,"No existe el patrón")))</f>
        <v>LCM</v>
      </c>
      <c r="I54" s="896"/>
      <c r="J54" s="896"/>
      <c r="K54" s="896"/>
      <c r="L54" s="933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</row>
    <row r="55" spans="1:61" x14ac:dyDescent="0.2">
      <c r="A55" s="1048" t="s">
        <v>1</v>
      </c>
      <c r="B55" s="1049"/>
      <c r="C55" s="1049"/>
      <c r="D55" s="1049"/>
      <c r="E55" s="1049"/>
      <c r="F55" s="1049"/>
      <c r="G55" s="1049"/>
      <c r="H55" s="896" t="str">
        <f>IF($H$59='Patrones LACOMET'!$D$3,'Patrones LACOMET'!B15,(IF($H$59='Patrones LACOMET'!$D$4,'Patrones LACOMET'!B29,"No existe el patrón")))</f>
        <v>CNM-CC-740-579/2015</v>
      </c>
      <c r="I55" s="896"/>
      <c r="J55" s="896"/>
      <c r="K55" s="896"/>
      <c r="L55" s="933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</row>
    <row r="56" spans="1:61" x14ac:dyDescent="0.2">
      <c r="A56" s="1048" t="s">
        <v>11</v>
      </c>
      <c r="B56" s="1049"/>
      <c r="C56" s="1049"/>
      <c r="D56" s="1049"/>
      <c r="E56" s="1049"/>
      <c r="F56" s="1049"/>
      <c r="G56" s="1049"/>
      <c r="H56" s="1083">
        <f>IF($H$59='Patrones LACOMET'!$D$3,'Patrones LACOMET'!B16,(IF($H$59='Patrones LACOMET'!$D$4,'Patrones LACOMET'!B30,"No existe el patrón")))</f>
        <v>42339</v>
      </c>
      <c r="I56" s="1083"/>
      <c r="J56" s="1083"/>
      <c r="K56" s="1083"/>
      <c r="L56" s="1084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</row>
    <row r="57" spans="1:61" x14ac:dyDescent="0.2">
      <c r="A57" s="1048" t="s">
        <v>63</v>
      </c>
      <c r="B57" s="1049"/>
      <c r="C57" s="1049"/>
      <c r="D57" s="1049"/>
      <c r="E57" s="1049"/>
      <c r="F57" s="1049"/>
      <c r="G57" s="1049"/>
      <c r="H57" s="1083">
        <f>IF($H$59='Patrones LACOMET'!$D$3,'Patrones LACOMET'!B17,(IF($H$59='Patrones LACOMET'!$D$4,'Patrones LACOMET'!B31,"No existe el patrón")))</f>
        <v>45261</v>
      </c>
      <c r="I57" s="1083"/>
      <c r="J57" s="1083"/>
      <c r="K57" s="1083"/>
      <c r="L57" s="1084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</row>
    <row r="58" spans="1:61" x14ac:dyDescent="0.2">
      <c r="A58" s="1048" t="s">
        <v>10</v>
      </c>
      <c r="B58" s="1049"/>
      <c r="C58" s="1049"/>
      <c r="D58" s="1049"/>
      <c r="E58" s="1049"/>
      <c r="F58" s="1049"/>
      <c r="G58" s="1049"/>
      <c r="H58" s="896" t="str">
        <f>IF($H$59='Patrones LACOMET'!$D$3,'Patrones LACOMET'!B18,(IF($H$59='Patrones LACOMET'!$D$4,'Patrones LACOMET'!B32,"No existe el patrón")))</f>
        <v>TESA</v>
      </c>
      <c r="I58" s="896"/>
      <c r="J58" s="896"/>
      <c r="K58" s="896"/>
      <c r="L58" s="933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</row>
    <row r="59" spans="1:61" x14ac:dyDescent="0.2">
      <c r="A59" s="1048" t="s">
        <v>65</v>
      </c>
      <c r="B59" s="1049"/>
      <c r="C59" s="1049"/>
      <c r="D59" s="1049"/>
      <c r="E59" s="1049"/>
      <c r="F59" s="1049"/>
      <c r="G59" s="1049"/>
      <c r="H59" s="1059" t="str">
        <f>'Información y Datos'!L42</f>
        <v>Bloques patrón de cerámica de 0,5 mm a 100 mm</v>
      </c>
      <c r="I59" s="1059"/>
      <c r="J59" s="1059"/>
      <c r="K59" s="1059"/>
      <c r="L59" s="1060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</row>
    <row r="60" spans="1:61" x14ac:dyDescent="0.2">
      <c r="A60" s="1048" t="s">
        <v>66</v>
      </c>
      <c r="B60" s="1049"/>
      <c r="C60" s="1049"/>
      <c r="D60" s="1049"/>
      <c r="E60" s="1049"/>
      <c r="F60" s="1049"/>
      <c r="G60" s="1049"/>
      <c r="H60" s="896" t="str">
        <f>IF($H$59='Patrones LACOMET'!$D$3,'Patrones LACOMET'!B20,(IF($H$59='Patrones LACOMET'!$D$4,'Patrones LACOMET'!B34,"No existe el patrón")))</f>
        <v>00 ó K</v>
      </c>
      <c r="I60" s="896"/>
      <c r="J60" s="896"/>
      <c r="K60" s="896"/>
      <c r="L60" s="933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</row>
    <row r="61" spans="1:61" x14ac:dyDescent="0.2">
      <c r="A61" s="1048" t="s">
        <v>67</v>
      </c>
      <c r="B61" s="1049"/>
      <c r="C61" s="1049"/>
      <c r="D61" s="1049"/>
      <c r="E61" s="1049"/>
      <c r="F61" s="1049"/>
      <c r="G61" s="1049"/>
      <c r="H61" s="896">
        <f>IF($H$59='Patrones LACOMET'!$D$3,'Patrones LACOMET'!B21,(IF($H$59='Patrones LACOMET'!$D$4,'Patrones LACOMET'!B35,"No existe el patrón")))</f>
        <v>9.7000000000000003E-6</v>
      </c>
      <c r="I61" s="896"/>
      <c r="J61" s="896"/>
      <c r="K61" s="896"/>
      <c r="L61" s="933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</row>
    <row r="62" spans="1:61" x14ac:dyDescent="0.2">
      <c r="A62" s="1048" t="s">
        <v>68</v>
      </c>
      <c r="B62" s="1049"/>
      <c r="C62" s="1049"/>
      <c r="D62" s="1049"/>
      <c r="E62" s="1049"/>
      <c r="F62" s="1049"/>
      <c r="G62" s="1049"/>
      <c r="H62" s="896" t="str">
        <f>IF($H$59='Patrones LACOMET'!$D$3,'Patrones LACOMET'!B22,(IF($H$59='Patrones LACOMET'!$D$4,'Patrones LACOMET'!B36,"No existe el patrón")))</f>
        <v>0.5 mm a 100 mm</v>
      </c>
      <c r="I62" s="896"/>
      <c r="J62" s="896"/>
      <c r="K62" s="896"/>
      <c r="L62" s="933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</row>
    <row r="63" spans="1:61" x14ac:dyDescent="0.2">
      <c r="A63" s="1048" t="s">
        <v>70</v>
      </c>
      <c r="B63" s="1049"/>
      <c r="C63" s="1049"/>
      <c r="D63" s="1049"/>
      <c r="E63" s="1049"/>
      <c r="F63" s="1049"/>
      <c r="G63" s="1049"/>
      <c r="H63" s="896" t="str">
        <f>IF($H$59='Patrones LACOMET'!$D$3,'Patrones LACOMET'!B23,(IF($H$59='Patrones LACOMET'!$D$4,'Patrones LACOMET'!B37,"No existe el patrón")))</f>
        <v>CENAM</v>
      </c>
      <c r="I63" s="896"/>
      <c r="J63" s="896"/>
      <c r="K63" s="896"/>
      <c r="L63" s="933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</row>
    <row r="64" spans="1:61" x14ac:dyDescent="0.2">
      <c r="A64" s="1048" t="s">
        <v>71</v>
      </c>
      <c r="B64" s="1049"/>
      <c r="C64" s="1049"/>
      <c r="D64" s="1049"/>
      <c r="E64" s="1049"/>
      <c r="F64" s="1049"/>
      <c r="G64" s="1049"/>
      <c r="H64" s="896" t="str">
        <f>IF($H$59='Patrones LACOMET'!$D$3,'Patrones LACOMET'!B24,(IF($H$59='Patrones LACOMET'!$D$4,'Patrones LACOMET'!B38,"No existe el patrón")))</f>
        <v>70057T</v>
      </c>
      <c r="I64" s="896"/>
      <c r="J64" s="896"/>
      <c r="K64" s="896"/>
      <c r="L64" s="933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</row>
    <row r="65" spans="1:61" ht="13.5" thickBot="1" x14ac:dyDescent="0.25">
      <c r="A65" s="1048" t="s">
        <v>72</v>
      </c>
      <c r="B65" s="1049"/>
      <c r="C65" s="1049"/>
      <c r="D65" s="1049"/>
      <c r="E65" s="1049"/>
      <c r="F65" s="1049"/>
      <c r="G65" s="1049"/>
      <c r="H65" s="896">
        <f>IF($H$59='Patrones LACOMET'!$D$3,'Patrones LACOMET'!B25,(IF($H$59='Patrones LACOMET'!$D$4,'Patrones LACOMET'!B39,"No existe el patrón")))</f>
        <v>707014</v>
      </c>
      <c r="I65" s="896"/>
      <c r="J65" s="896"/>
      <c r="K65" s="896"/>
      <c r="L65" s="933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</row>
    <row r="66" spans="1:61" ht="13.5" thickBot="1" x14ac:dyDescent="0.25">
      <c r="A66" s="1091" t="s">
        <v>73</v>
      </c>
      <c r="B66" s="1092"/>
      <c r="C66" s="1092"/>
      <c r="D66" s="1092"/>
      <c r="E66" s="1092"/>
      <c r="F66" s="1092"/>
      <c r="G66" s="1092"/>
      <c r="H66" s="1092"/>
      <c r="I66" s="1092"/>
      <c r="J66" s="1092"/>
      <c r="K66" s="1092"/>
      <c r="L66" s="1093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</row>
    <row r="67" spans="1:61" ht="15" customHeight="1" x14ac:dyDescent="0.2">
      <c r="A67" s="1087" t="s">
        <v>62</v>
      </c>
      <c r="B67" s="1088"/>
      <c r="C67" s="1088"/>
      <c r="D67" s="1088"/>
      <c r="E67" s="1088"/>
      <c r="F67" s="1088"/>
      <c r="G67" s="1088"/>
      <c r="H67" s="948" t="str">
        <f>'Patrones LACOMET'!B2</f>
        <v>LCM</v>
      </c>
      <c r="I67" s="948"/>
      <c r="J67" s="948"/>
      <c r="K67" s="948"/>
      <c r="L67" s="1094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</row>
    <row r="68" spans="1:61" x14ac:dyDescent="0.2">
      <c r="A68" s="1048" t="s">
        <v>1</v>
      </c>
      <c r="B68" s="1049"/>
      <c r="C68" s="1049"/>
      <c r="D68" s="1049"/>
      <c r="E68" s="1049"/>
      <c r="F68" s="1049"/>
      <c r="G68" s="1049"/>
      <c r="H68" s="896" t="str">
        <f>'Patrones LACOMET'!B3</f>
        <v>Verificación 2022</v>
      </c>
      <c r="I68" s="896"/>
      <c r="J68" s="896"/>
      <c r="K68" s="896"/>
      <c r="L68" s="933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</row>
    <row r="69" spans="1:61" x14ac:dyDescent="0.2">
      <c r="A69" s="1048" t="s">
        <v>11</v>
      </c>
      <c r="B69" s="1049"/>
      <c r="C69" s="1049"/>
      <c r="D69" s="1049"/>
      <c r="E69" s="1049"/>
      <c r="F69" s="1049"/>
      <c r="G69" s="1049"/>
      <c r="H69" s="1089">
        <f>'Patrones LACOMET'!B4</f>
        <v>42584</v>
      </c>
      <c r="I69" s="1089"/>
      <c r="J69" s="1089"/>
      <c r="K69" s="1089"/>
      <c r="L69" s="1090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</row>
    <row r="70" spans="1:61" x14ac:dyDescent="0.2">
      <c r="A70" s="1048" t="s">
        <v>63</v>
      </c>
      <c r="B70" s="1049"/>
      <c r="C70" s="1049"/>
      <c r="D70" s="1049"/>
      <c r="E70" s="1049"/>
      <c r="F70" s="1049"/>
      <c r="G70" s="1049"/>
      <c r="H70" s="1089">
        <f>'Patrones LACOMET'!B5</f>
        <v>42950</v>
      </c>
      <c r="I70" s="1089"/>
      <c r="J70" s="1089"/>
      <c r="K70" s="1089"/>
      <c r="L70" s="1090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</row>
    <row r="71" spans="1:61" x14ac:dyDescent="0.2">
      <c r="A71" s="1048" t="s">
        <v>10</v>
      </c>
      <c r="B71" s="1049"/>
      <c r="C71" s="1049"/>
      <c r="D71" s="1049"/>
      <c r="E71" s="1049"/>
      <c r="F71" s="1049"/>
      <c r="G71" s="1049"/>
      <c r="H71" s="896" t="str">
        <f>'Patrones LACOMET'!B6</f>
        <v xml:space="preserve">TESA </v>
      </c>
      <c r="I71" s="896"/>
      <c r="J71" s="896"/>
      <c r="K71" s="896"/>
      <c r="L71" s="933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</row>
    <row r="72" spans="1:61" x14ac:dyDescent="0.2">
      <c r="A72" s="1048" t="s">
        <v>75</v>
      </c>
      <c r="B72" s="1049"/>
      <c r="C72" s="1049"/>
      <c r="D72" s="1049"/>
      <c r="E72" s="1049"/>
      <c r="F72" s="1049"/>
      <c r="G72" s="1049"/>
      <c r="H72" s="896">
        <f>'Patrones LACOMET'!B7</f>
        <v>3.5000000000000003E-2</v>
      </c>
      <c r="I72" s="896"/>
      <c r="J72" s="896"/>
      <c r="K72" s="896"/>
      <c r="L72" s="933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</row>
    <row r="73" spans="1:61" x14ac:dyDescent="0.2">
      <c r="A73" s="1048" t="s">
        <v>68</v>
      </c>
      <c r="B73" s="1049"/>
      <c r="C73" s="1049"/>
      <c r="D73" s="1049"/>
      <c r="E73" s="1049"/>
      <c r="F73" s="1049"/>
      <c r="G73" s="1049"/>
      <c r="H73" s="896" t="str">
        <f>'Patrones LACOMET'!B8</f>
        <v>0,5 mm - 100 mm</v>
      </c>
      <c r="I73" s="896"/>
      <c r="J73" s="896"/>
      <c r="K73" s="896"/>
      <c r="L73" s="933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</row>
    <row r="74" spans="1:61" x14ac:dyDescent="0.2">
      <c r="A74" s="1048" t="s">
        <v>70</v>
      </c>
      <c r="B74" s="1049"/>
      <c r="C74" s="1049"/>
      <c r="D74" s="1049"/>
      <c r="E74" s="1049"/>
      <c r="F74" s="1049"/>
      <c r="G74" s="1049"/>
      <c r="H74" s="896" t="str">
        <f>'Patrones LACOMET'!B9</f>
        <v>LCM</v>
      </c>
      <c r="I74" s="896"/>
      <c r="J74" s="896"/>
      <c r="K74" s="896"/>
      <c r="L74" s="933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</row>
    <row r="75" spans="1:61" x14ac:dyDescent="0.2">
      <c r="A75" s="1048" t="s">
        <v>71</v>
      </c>
      <c r="B75" s="1049"/>
      <c r="C75" s="1049"/>
      <c r="D75" s="1049"/>
      <c r="E75" s="1049"/>
      <c r="F75" s="1049"/>
      <c r="G75" s="1049"/>
      <c r="H75" s="896">
        <f>'Patrones LACOMET'!B10</f>
        <v>181100</v>
      </c>
      <c r="I75" s="896"/>
      <c r="J75" s="896"/>
      <c r="K75" s="896"/>
      <c r="L75" s="933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</row>
    <row r="76" spans="1:61" ht="13.5" thickBot="1" x14ac:dyDescent="0.25">
      <c r="A76" s="1068" t="s">
        <v>72</v>
      </c>
      <c r="B76" s="1069"/>
      <c r="C76" s="1069"/>
      <c r="D76" s="1069"/>
      <c r="E76" s="1069"/>
      <c r="F76" s="1069"/>
      <c r="G76" s="1069"/>
      <c r="H76" s="939">
        <f>'Patrones LACOMET'!B11</f>
        <v>706755</v>
      </c>
      <c r="I76" s="939"/>
      <c r="J76" s="939"/>
      <c r="K76" s="939"/>
      <c r="L76" s="1035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</row>
    <row r="77" spans="1:61" x14ac:dyDescent="0.2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</row>
    <row r="78" spans="1:61" x14ac:dyDescent="0.2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</row>
    <row r="79" spans="1:61" x14ac:dyDescent="0.2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</row>
    <row r="80" spans="1:61" x14ac:dyDescent="0.2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</row>
    <row r="81" spans="1:61" x14ac:dyDescent="0.2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</row>
    <row r="82" spans="1:61" x14ac:dyDescent="0.2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</row>
    <row r="83" spans="1:61" x14ac:dyDescent="0.2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</row>
    <row r="84" spans="1:61" x14ac:dyDescent="0.2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</row>
    <row r="85" spans="1:61" x14ac:dyDescent="0.2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</row>
    <row r="86" spans="1:61" x14ac:dyDescent="0.2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</row>
    <row r="87" spans="1:61" x14ac:dyDescent="0.2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</row>
    <row r="88" spans="1:61" x14ac:dyDescent="0.2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</row>
    <row r="89" spans="1:61" x14ac:dyDescent="0.2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</row>
    <row r="90" spans="1:61" x14ac:dyDescent="0.2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</row>
    <row r="91" spans="1:61" x14ac:dyDescent="0.2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</row>
    <row r="92" spans="1:61" x14ac:dyDescent="0.2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</row>
    <row r="93" spans="1:61" x14ac:dyDescent="0.2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</row>
    <row r="94" spans="1:61" x14ac:dyDescent="0.2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</row>
    <row r="95" spans="1:61" x14ac:dyDescent="0.2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</row>
    <row r="96" spans="1:61" x14ac:dyDescent="0.2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</row>
    <row r="97" spans="1:61" x14ac:dyDescent="0.2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31"/>
      <c r="BF97" s="31"/>
      <c r="BG97" s="31"/>
      <c r="BH97" s="31"/>
      <c r="BI97" s="31"/>
    </row>
    <row r="98" spans="1:61" x14ac:dyDescent="0.2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</row>
    <row r="99" spans="1:61" x14ac:dyDescent="0.2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  <c r="BC99" s="31"/>
      <c r="BD99" s="31"/>
      <c r="BE99" s="31"/>
      <c r="BF99" s="31"/>
      <c r="BG99" s="31"/>
      <c r="BH99" s="31"/>
      <c r="BI99" s="31"/>
    </row>
    <row r="100" spans="1:61" x14ac:dyDescent="0.2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s="31"/>
      <c r="BD100" s="31"/>
      <c r="BE100" s="31"/>
      <c r="BF100" s="31"/>
      <c r="BG100" s="31"/>
      <c r="BH100" s="31"/>
      <c r="BI100" s="31"/>
    </row>
    <row r="101" spans="1:61" x14ac:dyDescent="0.2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</row>
    <row r="102" spans="1:61" x14ac:dyDescent="0.2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</row>
    <row r="103" spans="1:61" x14ac:dyDescent="0.2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</row>
    <row r="104" spans="1:61" x14ac:dyDescent="0.2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</row>
    <row r="105" spans="1:61" x14ac:dyDescent="0.2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  <c r="BF105" s="31"/>
      <c r="BG105" s="31"/>
      <c r="BH105" s="31"/>
      <c r="BI105" s="31"/>
    </row>
    <row r="106" spans="1:61" x14ac:dyDescent="0.2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</row>
    <row r="107" spans="1:61" x14ac:dyDescent="0.2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  <c r="BF107" s="31"/>
      <c r="BG107" s="31"/>
      <c r="BH107" s="31"/>
      <c r="BI107" s="31"/>
    </row>
    <row r="108" spans="1:61" x14ac:dyDescent="0.2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</row>
    <row r="109" spans="1:61" x14ac:dyDescent="0.2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</row>
    <row r="110" spans="1:61" x14ac:dyDescent="0.2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</row>
    <row r="111" spans="1:61" x14ac:dyDescent="0.2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</row>
    <row r="112" spans="1:61" x14ac:dyDescent="0.2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</row>
    <row r="113" spans="1:61" x14ac:dyDescent="0.2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</row>
    <row r="114" spans="1:61" x14ac:dyDescent="0.2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  <c r="BF114" s="31"/>
      <c r="BG114" s="31"/>
      <c r="BH114" s="31"/>
      <c r="BI114" s="31"/>
    </row>
    <row r="115" spans="1:61" x14ac:dyDescent="0.2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  <c r="BF115" s="31"/>
      <c r="BG115" s="31"/>
      <c r="BH115" s="31"/>
      <c r="BI115" s="31"/>
    </row>
    <row r="116" spans="1:61" x14ac:dyDescent="0.2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</row>
    <row r="117" spans="1:61" x14ac:dyDescent="0.2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  <c r="BF117" s="31"/>
      <c r="BG117" s="31"/>
      <c r="BH117" s="31"/>
      <c r="BI117" s="31"/>
    </row>
    <row r="118" spans="1:61" x14ac:dyDescent="0.2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</row>
    <row r="119" spans="1:61" x14ac:dyDescent="0.2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  <c r="AZ119" s="31"/>
      <c r="BA119" s="31"/>
      <c r="BB119" s="31"/>
      <c r="BC119" s="31"/>
      <c r="BD119" s="31"/>
      <c r="BE119" s="31"/>
      <c r="BF119" s="31"/>
      <c r="BG119" s="31"/>
      <c r="BH119" s="31"/>
      <c r="BI119" s="31"/>
    </row>
    <row r="120" spans="1:61" x14ac:dyDescent="0.2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s="31"/>
      <c r="BD120" s="31"/>
      <c r="BE120" s="31"/>
      <c r="BF120" s="31"/>
      <c r="BG120" s="31"/>
      <c r="BH120" s="31"/>
      <c r="BI120" s="31"/>
    </row>
    <row r="121" spans="1:61" x14ac:dyDescent="0.2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</row>
    <row r="122" spans="1:61" x14ac:dyDescent="0.2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</row>
    <row r="123" spans="1:61" x14ac:dyDescent="0.2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</row>
    <row r="124" spans="1:61" x14ac:dyDescent="0.2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</row>
    <row r="125" spans="1:61" x14ac:dyDescent="0.2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/>
      <c r="BG125" s="31"/>
      <c r="BH125" s="31"/>
      <c r="BI125" s="31"/>
    </row>
    <row r="126" spans="1:61" x14ac:dyDescent="0.2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s="31"/>
      <c r="BD126" s="31"/>
      <c r="BE126" s="31"/>
      <c r="BF126" s="31"/>
      <c r="BG126" s="31"/>
      <c r="BH126" s="31"/>
      <c r="BI126" s="31"/>
    </row>
    <row r="127" spans="1:61" x14ac:dyDescent="0.2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  <c r="BC127" s="31"/>
      <c r="BD127" s="31"/>
      <c r="BE127" s="31"/>
      <c r="BF127" s="31"/>
      <c r="BG127" s="31"/>
      <c r="BH127" s="31"/>
      <c r="BI127" s="31"/>
    </row>
    <row r="128" spans="1:61" x14ac:dyDescent="0.2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</row>
    <row r="129" spans="1:61" x14ac:dyDescent="0.2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</row>
    <row r="130" spans="1:61" x14ac:dyDescent="0.2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</row>
    <row r="131" spans="1:61" x14ac:dyDescent="0.2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</row>
    <row r="132" spans="1:61" x14ac:dyDescent="0.2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</row>
    <row r="133" spans="1:61" x14ac:dyDescent="0.2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  <c r="BC133" s="31"/>
      <c r="BD133" s="31"/>
      <c r="BE133" s="31"/>
      <c r="BF133" s="31"/>
      <c r="BG133" s="31"/>
      <c r="BH133" s="31"/>
      <c r="BI133" s="31"/>
    </row>
    <row r="134" spans="1:61" x14ac:dyDescent="0.2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s="31"/>
      <c r="BD134" s="31"/>
      <c r="BE134" s="31"/>
      <c r="BF134" s="31"/>
      <c r="BG134" s="31"/>
      <c r="BH134" s="31"/>
      <c r="BI134" s="31"/>
    </row>
    <row r="135" spans="1:61" x14ac:dyDescent="0.2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</row>
    <row r="136" spans="1:61" x14ac:dyDescent="0.2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s="31"/>
      <c r="BD136" s="31"/>
      <c r="BE136" s="31"/>
      <c r="BF136" s="31"/>
      <c r="BG136" s="31"/>
      <c r="BH136" s="31"/>
      <c r="BI136" s="31"/>
    </row>
    <row r="137" spans="1:61" x14ac:dyDescent="0.2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  <c r="BC137" s="31"/>
      <c r="BD137" s="31"/>
      <c r="BE137" s="31"/>
      <c r="BF137" s="31"/>
      <c r="BG137" s="31"/>
      <c r="BH137" s="31"/>
      <c r="BI137" s="31"/>
    </row>
    <row r="138" spans="1:61" x14ac:dyDescent="0.2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s="31"/>
      <c r="BD138" s="31"/>
      <c r="BE138" s="31"/>
      <c r="BF138" s="31"/>
      <c r="BG138" s="31"/>
      <c r="BH138" s="31"/>
      <c r="BI138" s="31"/>
    </row>
    <row r="139" spans="1:61" x14ac:dyDescent="0.2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  <c r="BC139" s="31"/>
      <c r="BD139" s="31"/>
      <c r="BE139" s="31"/>
      <c r="BF139" s="31"/>
      <c r="BG139" s="31"/>
      <c r="BH139" s="31"/>
      <c r="BI139" s="31"/>
    </row>
    <row r="140" spans="1:61" x14ac:dyDescent="0.2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s="31"/>
      <c r="BD140" s="31"/>
      <c r="BE140" s="31"/>
      <c r="BF140" s="31"/>
      <c r="BG140" s="31"/>
      <c r="BH140" s="31"/>
      <c r="BI140" s="31"/>
    </row>
    <row r="141" spans="1:61" x14ac:dyDescent="0.2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</row>
    <row r="142" spans="1:61" x14ac:dyDescent="0.2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s="31"/>
      <c r="BD142" s="31"/>
      <c r="BE142" s="31"/>
      <c r="BF142" s="31"/>
      <c r="BG142" s="31"/>
      <c r="BH142" s="31"/>
      <c r="BI142" s="31"/>
    </row>
    <row r="143" spans="1:61" x14ac:dyDescent="0.2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</row>
    <row r="144" spans="1:61" x14ac:dyDescent="0.2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</row>
    <row r="145" spans="1:61" x14ac:dyDescent="0.2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  <c r="AZ145" s="31"/>
      <c r="BA145" s="31"/>
      <c r="BB145" s="31"/>
      <c r="BC145" s="31"/>
      <c r="BD145" s="31"/>
      <c r="BE145" s="31"/>
      <c r="BF145" s="31"/>
      <c r="BG145" s="31"/>
      <c r="BH145" s="31"/>
      <c r="BI145" s="31"/>
    </row>
    <row r="146" spans="1:61" x14ac:dyDescent="0.2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  <c r="AZ146" s="31"/>
      <c r="BA146" s="31"/>
      <c r="BB146" s="31"/>
      <c r="BC146" s="31"/>
      <c r="BD146" s="31"/>
      <c r="BE146" s="31"/>
      <c r="BF146" s="31"/>
      <c r="BG146" s="31"/>
      <c r="BH146" s="31"/>
      <c r="BI146" s="31"/>
    </row>
    <row r="147" spans="1:61" x14ac:dyDescent="0.2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  <c r="AZ147" s="31"/>
      <c r="BA147" s="31"/>
      <c r="BB147" s="31"/>
      <c r="BC147" s="31"/>
      <c r="BD147" s="31"/>
      <c r="BE147" s="31"/>
      <c r="BF147" s="31"/>
      <c r="BG147" s="31"/>
      <c r="BH147" s="31"/>
      <c r="BI147" s="31"/>
    </row>
    <row r="148" spans="1:61" x14ac:dyDescent="0.2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  <c r="AZ148" s="31"/>
      <c r="BA148" s="31"/>
      <c r="BB148" s="31"/>
      <c r="BC148" s="31"/>
      <c r="BD148" s="31"/>
      <c r="BE148" s="31"/>
      <c r="BF148" s="31"/>
      <c r="BG148" s="31"/>
      <c r="BH148" s="31"/>
      <c r="BI148" s="31"/>
    </row>
    <row r="149" spans="1:61" x14ac:dyDescent="0.2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  <c r="AZ149" s="31"/>
      <c r="BA149" s="31"/>
      <c r="BB149" s="31"/>
      <c r="BC149" s="31"/>
      <c r="BD149" s="31"/>
      <c r="BE149" s="31"/>
      <c r="BF149" s="31"/>
      <c r="BG149" s="31"/>
      <c r="BH149" s="31"/>
      <c r="BI149" s="31"/>
    </row>
    <row r="150" spans="1:61" x14ac:dyDescent="0.2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  <c r="AZ150" s="31"/>
      <c r="BA150" s="31"/>
      <c r="BB150" s="31"/>
      <c r="BC150" s="31"/>
      <c r="BD150" s="31"/>
      <c r="BE150" s="31"/>
      <c r="BF150" s="31"/>
      <c r="BG150" s="31"/>
      <c r="BH150" s="31"/>
      <c r="BI150" s="31"/>
    </row>
    <row r="151" spans="1:61" x14ac:dyDescent="0.2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  <c r="AZ151" s="31"/>
      <c r="BA151" s="31"/>
      <c r="BB151" s="31"/>
      <c r="BC151" s="31"/>
      <c r="BD151" s="31"/>
      <c r="BE151" s="31"/>
      <c r="BF151" s="31"/>
      <c r="BG151" s="31"/>
      <c r="BH151" s="31"/>
      <c r="BI151" s="31"/>
    </row>
    <row r="152" spans="1:61" x14ac:dyDescent="0.2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  <c r="AZ152" s="31"/>
      <c r="BA152" s="31"/>
      <c r="BB152" s="31"/>
      <c r="BC152" s="31"/>
      <c r="BD152" s="31"/>
      <c r="BE152" s="31"/>
      <c r="BF152" s="31"/>
      <c r="BG152" s="31"/>
      <c r="BH152" s="31"/>
      <c r="BI152" s="31"/>
    </row>
    <row r="153" spans="1:61" x14ac:dyDescent="0.2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  <c r="AZ153" s="31"/>
      <c r="BA153" s="31"/>
      <c r="BB153" s="31"/>
      <c r="BC153" s="31"/>
      <c r="BD153" s="31"/>
      <c r="BE153" s="31"/>
      <c r="BF153" s="31"/>
      <c r="BG153" s="31"/>
      <c r="BH153" s="31"/>
      <c r="BI153" s="31"/>
    </row>
    <row r="154" spans="1:61" x14ac:dyDescent="0.2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  <c r="AZ154" s="31"/>
      <c r="BA154" s="31"/>
      <c r="BB154" s="31"/>
      <c r="BC154" s="31"/>
      <c r="BD154" s="31"/>
      <c r="BE154" s="31"/>
      <c r="BF154" s="31"/>
      <c r="BG154" s="31"/>
      <c r="BH154" s="31"/>
      <c r="BI154" s="31"/>
    </row>
    <row r="155" spans="1:61" x14ac:dyDescent="0.2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  <c r="AZ155" s="31"/>
      <c r="BA155" s="31"/>
      <c r="BB155" s="31"/>
      <c r="BC155" s="31"/>
      <c r="BD155" s="31"/>
      <c r="BE155" s="31"/>
      <c r="BF155" s="31"/>
      <c r="BG155" s="31"/>
      <c r="BH155" s="31"/>
      <c r="BI155" s="31"/>
    </row>
    <row r="156" spans="1:61" x14ac:dyDescent="0.2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  <c r="AZ156" s="31"/>
      <c r="BA156" s="31"/>
      <c r="BB156" s="31"/>
      <c r="BC156" s="31"/>
      <c r="BD156" s="31"/>
      <c r="BE156" s="31"/>
      <c r="BF156" s="31"/>
      <c r="BG156" s="31"/>
      <c r="BH156" s="31"/>
      <c r="BI156" s="31"/>
    </row>
    <row r="157" spans="1:61" x14ac:dyDescent="0.2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  <c r="AZ157" s="31"/>
      <c r="BA157" s="31"/>
      <c r="BB157" s="31"/>
      <c r="BC157" s="31"/>
      <c r="BD157" s="31"/>
      <c r="BE157" s="31"/>
      <c r="BF157" s="31"/>
      <c r="BG157" s="31"/>
      <c r="BH157" s="31"/>
      <c r="BI157" s="31"/>
    </row>
    <row r="158" spans="1:61" x14ac:dyDescent="0.2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  <c r="AZ158" s="31"/>
      <c r="BA158" s="31"/>
      <c r="BB158" s="31"/>
      <c r="BC158" s="31"/>
      <c r="BD158" s="31"/>
      <c r="BE158" s="31"/>
      <c r="BF158" s="31"/>
      <c r="BG158" s="31"/>
      <c r="BH158" s="31"/>
      <c r="BI158" s="31"/>
    </row>
    <row r="159" spans="1:61" x14ac:dyDescent="0.2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  <c r="AZ159" s="31"/>
      <c r="BA159" s="31"/>
      <c r="BB159" s="31"/>
      <c r="BC159" s="31"/>
      <c r="BD159" s="31"/>
      <c r="BE159" s="31"/>
      <c r="BF159" s="31"/>
      <c r="BG159" s="31"/>
      <c r="BH159" s="31"/>
      <c r="BI159" s="31"/>
    </row>
    <row r="160" spans="1:61" x14ac:dyDescent="0.2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  <c r="AZ160" s="31"/>
      <c r="BA160" s="31"/>
      <c r="BB160" s="31"/>
      <c r="BC160" s="31"/>
      <c r="BD160" s="31"/>
      <c r="BE160" s="31"/>
      <c r="BF160" s="31"/>
      <c r="BG160" s="31"/>
      <c r="BH160" s="31"/>
      <c r="BI160" s="31"/>
    </row>
    <row r="161" spans="1:61" x14ac:dyDescent="0.2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  <c r="AZ161" s="31"/>
      <c r="BA161" s="31"/>
      <c r="BB161" s="31"/>
      <c r="BC161" s="31"/>
      <c r="BD161" s="31"/>
      <c r="BE161" s="31"/>
      <c r="BF161" s="31"/>
      <c r="BG161" s="31"/>
      <c r="BH161" s="31"/>
      <c r="BI161" s="31"/>
    </row>
    <row r="162" spans="1:61" x14ac:dyDescent="0.2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  <c r="AZ162" s="31"/>
      <c r="BA162" s="31"/>
      <c r="BB162" s="31"/>
      <c r="BC162" s="31"/>
      <c r="BD162" s="31"/>
      <c r="BE162" s="31"/>
      <c r="BF162" s="31"/>
      <c r="BG162" s="31"/>
      <c r="BH162" s="31"/>
      <c r="BI162" s="31"/>
    </row>
    <row r="163" spans="1:61" x14ac:dyDescent="0.2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  <c r="AZ163" s="31"/>
      <c r="BA163" s="31"/>
      <c r="BB163" s="31"/>
      <c r="BC163" s="31"/>
      <c r="BD163" s="31"/>
      <c r="BE163" s="31"/>
      <c r="BF163" s="31"/>
      <c r="BG163" s="31"/>
      <c r="BH163" s="31"/>
      <c r="BI163" s="31"/>
    </row>
    <row r="164" spans="1:61" x14ac:dyDescent="0.2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  <c r="AZ164" s="31"/>
      <c r="BA164" s="31"/>
      <c r="BB164" s="31"/>
      <c r="BC164" s="31"/>
      <c r="BD164" s="31"/>
      <c r="BE164" s="31"/>
      <c r="BF164" s="31"/>
      <c r="BG164" s="31"/>
      <c r="BH164" s="31"/>
      <c r="BI164" s="31"/>
    </row>
    <row r="165" spans="1:61" x14ac:dyDescent="0.2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  <c r="AZ165" s="31"/>
      <c r="BA165" s="31"/>
      <c r="BB165" s="31"/>
      <c r="BC165" s="31"/>
      <c r="BD165" s="31"/>
      <c r="BE165" s="31"/>
      <c r="BF165" s="31"/>
      <c r="BG165" s="31"/>
      <c r="BH165" s="31"/>
      <c r="BI165" s="31"/>
    </row>
    <row r="166" spans="1:61" x14ac:dyDescent="0.2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  <c r="AZ166" s="31"/>
      <c r="BA166" s="31"/>
      <c r="BB166" s="31"/>
      <c r="BC166" s="31"/>
      <c r="BD166" s="31"/>
      <c r="BE166" s="31"/>
      <c r="BF166" s="31"/>
      <c r="BG166" s="31"/>
      <c r="BH166" s="31"/>
      <c r="BI166" s="31"/>
    </row>
    <row r="167" spans="1:61" x14ac:dyDescent="0.2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  <c r="AZ167" s="31"/>
      <c r="BA167" s="31"/>
      <c r="BB167" s="31"/>
      <c r="BC167" s="31"/>
      <c r="BD167" s="31"/>
      <c r="BE167" s="31"/>
      <c r="BF167" s="31"/>
      <c r="BG167" s="31"/>
      <c r="BH167" s="31"/>
      <c r="BI167" s="31"/>
    </row>
    <row r="168" spans="1:61" x14ac:dyDescent="0.2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  <c r="AZ168" s="31"/>
      <c r="BA168" s="31"/>
      <c r="BB168" s="31"/>
      <c r="BC168" s="31"/>
      <c r="BD168" s="31"/>
      <c r="BE168" s="31"/>
      <c r="BF168" s="31"/>
      <c r="BG168" s="31"/>
      <c r="BH168" s="31"/>
      <c r="BI168" s="31"/>
    </row>
    <row r="169" spans="1:61" x14ac:dyDescent="0.2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  <c r="AZ169" s="31"/>
      <c r="BA169" s="31"/>
      <c r="BB169" s="31"/>
      <c r="BC169" s="31"/>
      <c r="BD169" s="31"/>
      <c r="BE169" s="31"/>
      <c r="BF169" s="31"/>
      <c r="BG169" s="31"/>
      <c r="BH169" s="31"/>
      <c r="BI169" s="31"/>
    </row>
    <row r="170" spans="1:61" x14ac:dyDescent="0.2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  <c r="AZ170" s="31"/>
      <c r="BA170" s="31"/>
      <c r="BB170" s="31"/>
      <c r="BC170" s="31"/>
      <c r="BD170" s="31"/>
      <c r="BE170" s="31"/>
      <c r="BF170" s="31"/>
      <c r="BG170" s="31"/>
      <c r="BH170" s="31"/>
      <c r="BI170" s="31"/>
    </row>
    <row r="171" spans="1:61" x14ac:dyDescent="0.2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  <c r="AZ171" s="31"/>
      <c r="BA171" s="31"/>
      <c r="BB171" s="31"/>
      <c r="BC171" s="31"/>
      <c r="BD171" s="31"/>
      <c r="BE171" s="31"/>
      <c r="BF171" s="31"/>
      <c r="BG171" s="31"/>
      <c r="BH171" s="31"/>
      <c r="BI171" s="31"/>
    </row>
    <row r="172" spans="1:61" x14ac:dyDescent="0.2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  <c r="AZ172" s="31"/>
      <c r="BA172" s="31"/>
      <c r="BB172" s="31"/>
      <c r="BC172" s="31"/>
      <c r="BD172" s="31"/>
      <c r="BE172" s="31"/>
      <c r="BF172" s="31"/>
      <c r="BG172" s="31"/>
      <c r="BH172" s="31"/>
      <c r="BI172" s="31"/>
    </row>
    <row r="173" spans="1:61" x14ac:dyDescent="0.2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  <c r="AZ173" s="31"/>
      <c r="BA173" s="31"/>
      <c r="BB173" s="31"/>
      <c r="BC173" s="31"/>
      <c r="BD173" s="31"/>
      <c r="BE173" s="31"/>
      <c r="BF173" s="31"/>
      <c r="BG173" s="31"/>
      <c r="BH173" s="31"/>
      <c r="BI173" s="31"/>
    </row>
    <row r="174" spans="1:61" x14ac:dyDescent="0.2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  <c r="AZ174" s="31"/>
      <c r="BA174" s="31"/>
      <c r="BB174" s="31"/>
      <c r="BC174" s="31"/>
      <c r="BD174" s="31"/>
      <c r="BE174" s="31"/>
      <c r="BF174" s="31"/>
      <c r="BG174" s="31"/>
      <c r="BH174" s="31"/>
      <c r="BI174" s="31"/>
    </row>
    <row r="175" spans="1:61" x14ac:dyDescent="0.2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  <c r="AZ175" s="31"/>
      <c r="BA175" s="31"/>
      <c r="BB175" s="31"/>
      <c r="BC175" s="31"/>
      <c r="BD175" s="31"/>
      <c r="BE175" s="31"/>
      <c r="BF175" s="31"/>
      <c r="BG175" s="31"/>
      <c r="BH175" s="31"/>
      <c r="BI175" s="31"/>
    </row>
    <row r="176" spans="1:61" x14ac:dyDescent="0.2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  <c r="AZ176" s="31"/>
      <c r="BA176" s="31"/>
      <c r="BB176" s="31"/>
      <c r="BC176" s="31"/>
      <c r="BD176" s="31"/>
      <c r="BE176" s="31"/>
      <c r="BF176" s="31"/>
      <c r="BG176" s="31"/>
      <c r="BH176" s="31"/>
      <c r="BI176" s="31"/>
    </row>
    <row r="177" spans="1:61" x14ac:dyDescent="0.2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  <c r="AZ177" s="31"/>
      <c r="BA177" s="31"/>
      <c r="BB177" s="31"/>
      <c r="BC177" s="31"/>
      <c r="BD177" s="31"/>
      <c r="BE177" s="31"/>
      <c r="BF177" s="31"/>
      <c r="BG177" s="31"/>
      <c r="BH177" s="31"/>
      <c r="BI177" s="31"/>
    </row>
    <row r="178" spans="1:61" x14ac:dyDescent="0.2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  <c r="AZ178" s="31"/>
      <c r="BA178" s="31"/>
      <c r="BB178" s="31"/>
      <c r="BC178" s="31"/>
      <c r="BD178" s="31"/>
      <c r="BE178" s="31"/>
      <c r="BF178" s="31"/>
      <c r="BG178" s="31"/>
      <c r="BH178" s="31"/>
      <c r="BI178" s="31"/>
    </row>
    <row r="179" spans="1:61" x14ac:dyDescent="0.2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  <c r="AZ179" s="31"/>
      <c r="BA179" s="31"/>
      <c r="BB179" s="31"/>
      <c r="BC179" s="31"/>
      <c r="BD179" s="31"/>
      <c r="BE179" s="31"/>
      <c r="BF179" s="31"/>
      <c r="BG179" s="31"/>
      <c r="BH179" s="31"/>
      <c r="BI179" s="31"/>
    </row>
    <row r="180" spans="1:61" x14ac:dyDescent="0.2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  <c r="AZ180" s="31"/>
      <c r="BA180" s="31"/>
      <c r="BB180" s="31"/>
      <c r="BC180" s="31"/>
      <c r="BD180" s="31"/>
      <c r="BE180" s="31"/>
      <c r="BF180" s="31"/>
      <c r="BG180" s="31"/>
      <c r="BH180" s="31"/>
      <c r="BI180" s="31"/>
    </row>
    <row r="181" spans="1:61" x14ac:dyDescent="0.2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  <c r="AZ181" s="31"/>
      <c r="BA181" s="31"/>
      <c r="BB181" s="31"/>
      <c r="BC181" s="31"/>
      <c r="BD181" s="31"/>
      <c r="BE181" s="31"/>
      <c r="BF181" s="31"/>
      <c r="BG181" s="31"/>
      <c r="BH181" s="31"/>
      <c r="BI181" s="31"/>
    </row>
    <row r="182" spans="1:61" x14ac:dyDescent="0.2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  <c r="AZ182" s="31"/>
      <c r="BA182" s="31"/>
      <c r="BB182" s="31"/>
      <c r="BC182" s="31"/>
      <c r="BD182" s="31"/>
      <c r="BE182" s="31"/>
      <c r="BF182" s="31"/>
      <c r="BG182" s="31"/>
      <c r="BH182" s="31"/>
      <c r="BI182" s="31"/>
    </row>
    <row r="183" spans="1:61" x14ac:dyDescent="0.2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  <c r="AZ183" s="31"/>
      <c r="BA183" s="31"/>
      <c r="BB183" s="31"/>
      <c r="BC183" s="31"/>
      <c r="BD183" s="31"/>
      <c r="BE183" s="31"/>
      <c r="BF183" s="31"/>
      <c r="BG183" s="31"/>
      <c r="BH183" s="31"/>
      <c r="BI183" s="31"/>
    </row>
    <row r="184" spans="1:61" x14ac:dyDescent="0.2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  <c r="AZ184" s="31"/>
      <c r="BA184" s="31"/>
      <c r="BB184" s="31"/>
      <c r="BC184" s="31"/>
      <c r="BD184" s="31"/>
      <c r="BE184" s="31"/>
      <c r="BF184" s="31"/>
      <c r="BG184" s="31"/>
      <c r="BH184" s="31"/>
      <c r="BI184" s="31"/>
    </row>
    <row r="185" spans="1:61" x14ac:dyDescent="0.2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  <c r="AZ185" s="31"/>
      <c r="BA185" s="31"/>
      <c r="BB185" s="31"/>
      <c r="BC185" s="31"/>
      <c r="BD185" s="31"/>
      <c r="BE185" s="31"/>
      <c r="BF185" s="31"/>
      <c r="BG185" s="31"/>
      <c r="BH185" s="31"/>
      <c r="BI185" s="31"/>
    </row>
    <row r="186" spans="1:61" x14ac:dyDescent="0.2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  <c r="AZ186" s="31"/>
      <c r="BA186" s="31"/>
      <c r="BB186" s="31"/>
      <c r="BC186" s="31"/>
      <c r="BD186" s="31"/>
      <c r="BE186" s="31"/>
      <c r="BF186" s="31"/>
      <c r="BG186" s="31"/>
      <c r="BH186" s="31"/>
      <c r="BI186" s="31"/>
    </row>
    <row r="187" spans="1:61" x14ac:dyDescent="0.2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  <c r="AZ187" s="31"/>
      <c r="BA187" s="31"/>
      <c r="BB187" s="31"/>
      <c r="BC187" s="31"/>
      <c r="BD187" s="31"/>
      <c r="BE187" s="31"/>
      <c r="BF187" s="31"/>
      <c r="BG187" s="31"/>
      <c r="BH187" s="31"/>
      <c r="BI187" s="31"/>
    </row>
    <row r="188" spans="1:61" x14ac:dyDescent="0.2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  <c r="AZ188" s="31"/>
      <c r="BA188" s="31"/>
      <c r="BB188" s="31"/>
      <c r="BC188" s="31"/>
      <c r="BD188" s="31"/>
      <c r="BE188" s="31"/>
      <c r="BF188" s="31"/>
      <c r="BG188" s="31"/>
      <c r="BH188" s="31"/>
      <c r="BI188" s="31"/>
    </row>
    <row r="189" spans="1:61" x14ac:dyDescent="0.2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  <c r="AZ189" s="31"/>
      <c r="BA189" s="31"/>
      <c r="BB189" s="31"/>
      <c r="BC189" s="31"/>
      <c r="BD189" s="31"/>
      <c r="BE189" s="31"/>
      <c r="BF189" s="31"/>
      <c r="BG189" s="31"/>
      <c r="BH189" s="31"/>
      <c r="BI189" s="31"/>
    </row>
    <row r="190" spans="1:61" x14ac:dyDescent="0.2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  <c r="AZ190" s="31"/>
      <c r="BA190" s="31"/>
      <c r="BB190" s="31"/>
      <c r="BC190" s="31"/>
      <c r="BD190" s="31"/>
      <c r="BE190" s="31"/>
      <c r="BF190" s="31"/>
      <c r="BG190" s="31"/>
      <c r="BH190" s="31"/>
      <c r="BI190" s="31"/>
    </row>
    <row r="191" spans="1:61" x14ac:dyDescent="0.2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  <c r="AZ191" s="31"/>
      <c r="BA191" s="31"/>
      <c r="BB191" s="31"/>
      <c r="BC191" s="31"/>
      <c r="BD191" s="31"/>
      <c r="BE191" s="31"/>
      <c r="BF191" s="31"/>
      <c r="BG191" s="31"/>
      <c r="BH191" s="31"/>
      <c r="BI191" s="31"/>
    </row>
    <row r="192" spans="1:61" x14ac:dyDescent="0.2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  <c r="AZ192" s="31"/>
      <c r="BA192" s="31"/>
      <c r="BB192" s="31"/>
      <c r="BC192" s="31"/>
      <c r="BD192" s="31"/>
      <c r="BE192" s="31"/>
      <c r="BF192" s="31"/>
      <c r="BG192" s="31"/>
      <c r="BH192" s="31"/>
      <c r="BI192" s="31"/>
    </row>
    <row r="193" spans="1:61" x14ac:dyDescent="0.2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  <c r="AZ193" s="31"/>
      <c r="BA193" s="31"/>
      <c r="BB193" s="31"/>
      <c r="BC193" s="31"/>
      <c r="BD193" s="31"/>
      <c r="BE193" s="31"/>
      <c r="BF193" s="31"/>
      <c r="BG193" s="31"/>
      <c r="BH193" s="31"/>
      <c r="BI193" s="31"/>
    </row>
    <row r="194" spans="1:61" x14ac:dyDescent="0.2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  <c r="AZ194" s="31"/>
      <c r="BA194" s="31"/>
      <c r="BB194" s="31"/>
      <c r="BC194" s="31"/>
      <c r="BD194" s="31"/>
      <c r="BE194" s="31"/>
      <c r="BF194" s="31"/>
      <c r="BG194" s="31"/>
      <c r="BH194" s="31"/>
      <c r="BI194" s="31"/>
    </row>
    <row r="195" spans="1:61" x14ac:dyDescent="0.2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  <c r="AZ195" s="31"/>
      <c r="BA195" s="31"/>
      <c r="BB195" s="31"/>
      <c r="BC195" s="31"/>
      <c r="BD195" s="31"/>
      <c r="BE195" s="31"/>
      <c r="BF195" s="31"/>
      <c r="BG195" s="31"/>
      <c r="BH195" s="31"/>
      <c r="BI195" s="31"/>
    </row>
    <row r="196" spans="1:61" x14ac:dyDescent="0.2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  <c r="AZ196" s="31"/>
      <c r="BA196" s="31"/>
      <c r="BB196" s="31"/>
      <c r="BC196" s="31"/>
      <c r="BD196" s="31"/>
      <c r="BE196" s="31"/>
      <c r="BF196" s="31"/>
      <c r="BG196" s="31"/>
      <c r="BH196" s="31"/>
      <c r="BI196" s="31"/>
    </row>
    <row r="197" spans="1:61" x14ac:dyDescent="0.2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  <c r="AZ197" s="31"/>
      <c r="BA197" s="31"/>
      <c r="BB197" s="31"/>
      <c r="BC197" s="31"/>
      <c r="BD197" s="31"/>
      <c r="BE197" s="31"/>
      <c r="BF197" s="31"/>
      <c r="BG197" s="31"/>
      <c r="BH197" s="31"/>
      <c r="BI197" s="31"/>
    </row>
    <row r="198" spans="1:61" x14ac:dyDescent="0.2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  <c r="AZ198" s="31"/>
      <c r="BA198" s="31"/>
      <c r="BB198" s="31"/>
      <c r="BC198" s="31"/>
      <c r="BD198" s="31"/>
      <c r="BE198" s="31"/>
      <c r="BF198" s="31"/>
      <c r="BG198" s="31"/>
      <c r="BH198" s="31"/>
      <c r="BI198" s="31"/>
    </row>
  </sheetData>
  <sheetProtection selectLockedCells="1"/>
  <mergeCells count="132">
    <mergeCell ref="A76:G76"/>
    <mergeCell ref="A54:G54"/>
    <mergeCell ref="A55:G55"/>
    <mergeCell ref="A56:G56"/>
    <mergeCell ref="A57:G57"/>
    <mergeCell ref="A58:G58"/>
    <mergeCell ref="A59:G59"/>
    <mergeCell ref="A60:G60"/>
    <mergeCell ref="A61:G61"/>
    <mergeCell ref="A62:G62"/>
    <mergeCell ref="H76:L76"/>
    <mergeCell ref="A20:C20"/>
    <mergeCell ref="D20:L20"/>
    <mergeCell ref="A67:G67"/>
    <mergeCell ref="A68:G68"/>
    <mergeCell ref="A69:G69"/>
    <mergeCell ref="A70:G70"/>
    <mergeCell ref="A71:G71"/>
    <mergeCell ref="A72:G72"/>
    <mergeCell ref="H73:L73"/>
    <mergeCell ref="H74:L74"/>
    <mergeCell ref="H75:L75"/>
    <mergeCell ref="A73:G73"/>
    <mergeCell ref="A74:G74"/>
    <mergeCell ref="A75:G75"/>
    <mergeCell ref="H70:L70"/>
    <mergeCell ref="H71:L71"/>
    <mergeCell ref="H72:L72"/>
    <mergeCell ref="A66:L66"/>
    <mergeCell ref="H67:L67"/>
    <mergeCell ref="H68:L68"/>
    <mergeCell ref="H69:L69"/>
    <mergeCell ref="H63:L63"/>
    <mergeCell ref="H64:L64"/>
    <mergeCell ref="H65:L65"/>
    <mergeCell ref="A63:G63"/>
    <mergeCell ref="A64:G64"/>
    <mergeCell ref="A65:G65"/>
    <mergeCell ref="H59:L59"/>
    <mergeCell ref="H62:L62"/>
    <mergeCell ref="H56:L56"/>
    <mergeCell ref="H57:L57"/>
    <mergeCell ref="H58:L58"/>
    <mergeCell ref="H60:L60"/>
    <mergeCell ref="H61:L61"/>
    <mergeCell ref="A51:L51"/>
    <mergeCell ref="A52:L52"/>
    <mergeCell ref="A53:L53"/>
    <mergeCell ref="H54:L54"/>
    <mergeCell ref="H55:L55"/>
    <mergeCell ref="A47:D47"/>
    <mergeCell ref="E47:F47"/>
    <mergeCell ref="A48:D48"/>
    <mergeCell ref="E48:F48"/>
    <mergeCell ref="I48:L48"/>
    <mergeCell ref="A49:D49"/>
    <mergeCell ref="E49:F49"/>
    <mergeCell ref="I49:L49"/>
    <mergeCell ref="A44:D44"/>
    <mergeCell ref="E44:F44"/>
    <mergeCell ref="A45:D45"/>
    <mergeCell ref="E45:F45"/>
    <mergeCell ref="A46:D46"/>
    <mergeCell ref="E46:F46"/>
    <mergeCell ref="A41:L41"/>
    <mergeCell ref="A42:D42"/>
    <mergeCell ref="E42:F42"/>
    <mergeCell ref="I42:L42"/>
    <mergeCell ref="A43:D43"/>
    <mergeCell ref="E43:F43"/>
    <mergeCell ref="A37:C37"/>
    <mergeCell ref="D37:L37"/>
    <mergeCell ref="A38:C38"/>
    <mergeCell ref="D38:L38"/>
    <mergeCell ref="A39:L39"/>
    <mergeCell ref="A40:L40"/>
    <mergeCell ref="A34:C34"/>
    <mergeCell ref="D34:L34"/>
    <mergeCell ref="A35:C35"/>
    <mergeCell ref="D35:L35"/>
    <mergeCell ref="A36:C36"/>
    <mergeCell ref="D36:L36"/>
    <mergeCell ref="A30:L30"/>
    <mergeCell ref="A31:C31"/>
    <mergeCell ref="D31:L31"/>
    <mergeCell ref="A32:C32"/>
    <mergeCell ref="D32:L32"/>
    <mergeCell ref="A33:C33"/>
    <mergeCell ref="D33:L33"/>
    <mergeCell ref="A26:C26"/>
    <mergeCell ref="D26:L26"/>
    <mergeCell ref="A27:C27"/>
    <mergeCell ref="D27:L27"/>
    <mergeCell ref="A28:L28"/>
    <mergeCell ref="A29:L29"/>
    <mergeCell ref="A23:C23"/>
    <mergeCell ref="D23:L23"/>
    <mergeCell ref="A24:C24"/>
    <mergeCell ref="D24:L24"/>
    <mergeCell ref="A25:C25"/>
    <mergeCell ref="D25:L25"/>
    <mergeCell ref="A18:L18"/>
    <mergeCell ref="A19:C19"/>
    <mergeCell ref="D19:L19"/>
    <mergeCell ref="A21:C21"/>
    <mergeCell ref="D21:L21"/>
    <mergeCell ref="A22:C22"/>
    <mergeCell ref="D22:L22"/>
    <mergeCell ref="D10:I10"/>
    <mergeCell ref="J10:L10"/>
    <mergeCell ref="A14:L14"/>
    <mergeCell ref="A15:L15"/>
    <mergeCell ref="A16:L16"/>
    <mergeCell ref="A17:L17"/>
    <mergeCell ref="D7:I7"/>
    <mergeCell ref="J7:L7"/>
    <mergeCell ref="D8:I8"/>
    <mergeCell ref="J8:L8"/>
    <mergeCell ref="D9:I9"/>
    <mergeCell ref="J9:L9"/>
    <mergeCell ref="D4:I4"/>
    <mergeCell ref="J4:L4"/>
    <mergeCell ref="D5:I5"/>
    <mergeCell ref="J5:L5"/>
    <mergeCell ref="D6:I6"/>
    <mergeCell ref="J6:L6"/>
    <mergeCell ref="D1:I1"/>
    <mergeCell ref="J1:L1"/>
    <mergeCell ref="D2:I2"/>
    <mergeCell ref="J2:L2"/>
    <mergeCell ref="D3:I3"/>
    <mergeCell ref="J3:L3"/>
  </mergeCells>
  <printOptions horizontalCentered="1"/>
  <pageMargins left="0.7" right="0.7" top="0.75" bottom="0.75" header="0.3" footer="0.3"/>
  <pageSetup scale="80" orientation="portrait" horizontalDpi="360" verticalDpi="36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0">
    <tabColor rgb="FFFFFF00"/>
  </sheetPr>
  <dimension ref="A2:S192"/>
  <sheetViews>
    <sheetView topLeftCell="A148" zoomScale="115" zoomScaleNormal="115" workbookViewId="0">
      <selection activeCell="A130" sqref="A130:XFD130"/>
    </sheetView>
  </sheetViews>
  <sheetFormatPr baseColWidth="10"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101" t="str">
        <f>'Información y Datos'!L21</f>
        <v>LCM 2024-03-05</v>
      </c>
      <c r="N2" s="1101"/>
      <c r="O2" s="1101"/>
      <c r="P2" s="1101"/>
      <c r="Q2" s="1101"/>
      <c r="R2" s="1101"/>
    </row>
    <row r="3" spans="1:18" ht="15.75" customHeight="1" x14ac:dyDescent="0.25">
      <c r="M3" s="1101"/>
      <c r="N3" s="1101"/>
      <c r="O3" s="1101"/>
      <c r="P3" s="1101"/>
      <c r="Q3" s="1101"/>
      <c r="R3" s="1101"/>
    </row>
    <row r="4" spans="1:18" ht="15.75" customHeight="1" x14ac:dyDescent="0.25">
      <c r="M4" s="1101"/>
      <c r="N4" s="1101"/>
      <c r="O4" s="1101"/>
      <c r="P4" s="1101"/>
      <c r="Q4" s="1101"/>
      <c r="R4" s="1101"/>
    </row>
    <row r="5" spans="1:18" ht="15.75" customHeight="1" x14ac:dyDescent="0.25">
      <c r="R5" s="351"/>
    </row>
    <row r="6" spans="1:18" ht="15.75" customHeight="1" x14ac:dyDescent="0.25">
      <c r="A6" s="1101" t="s">
        <v>19</v>
      </c>
      <c r="B6" s="1101"/>
      <c r="C6" s="1101"/>
      <c r="D6" s="1101"/>
      <c r="E6" s="1101"/>
      <c r="F6" s="1101"/>
      <c r="G6" s="1101"/>
      <c r="H6" s="1101"/>
      <c r="I6" s="1101"/>
      <c r="J6" s="1101"/>
      <c r="K6" s="1101"/>
      <c r="L6" s="1101"/>
      <c r="M6" s="1101"/>
      <c r="N6" s="1101"/>
      <c r="O6" s="1101"/>
      <c r="P6" s="1101"/>
      <c r="Q6" s="1101"/>
      <c r="R6" s="1101"/>
    </row>
    <row r="7" spans="1:18" ht="15.75" customHeight="1" x14ac:dyDescent="0.25">
      <c r="A7" s="1101"/>
      <c r="B7" s="1101"/>
      <c r="C7" s="1101"/>
      <c r="D7" s="1101"/>
      <c r="E7" s="1101"/>
      <c r="F7" s="1101"/>
      <c r="G7" s="1101"/>
      <c r="H7" s="1101"/>
      <c r="I7" s="1101"/>
      <c r="J7" s="1101"/>
      <c r="K7" s="1101"/>
      <c r="L7" s="1101"/>
      <c r="M7" s="1101"/>
      <c r="N7" s="1101"/>
      <c r="O7" s="1101"/>
      <c r="P7" s="1101"/>
      <c r="Q7" s="1101"/>
      <c r="R7" s="1101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45">
        <f ca="1">'Información y Datos'!L15</f>
        <v>45429</v>
      </c>
      <c r="H10" s="1145"/>
      <c r="I10" s="1145"/>
      <c r="J10" s="1145"/>
      <c r="K10" s="1145"/>
      <c r="L10" s="1145"/>
      <c r="M10" s="1145"/>
      <c r="N10" s="1145"/>
      <c r="O10" s="1145"/>
      <c r="P10" s="1145"/>
      <c r="Q10" s="1145"/>
      <c r="R10" s="1145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04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Juego de Bloques, de 20,5 mm a 100 mm, marca Sartorius, modelo 2001, de Cerámica y grado de exactitud F1</v>
      </c>
      <c r="H13" s="1104"/>
      <c r="I13" s="1104"/>
      <c r="J13" s="1104"/>
      <c r="K13" s="1104"/>
      <c r="L13" s="1104"/>
      <c r="M13" s="1104"/>
      <c r="N13" s="1104"/>
      <c r="O13" s="1104"/>
      <c r="P13" s="1104"/>
      <c r="Q13" s="1104"/>
      <c r="R13" s="1104"/>
    </row>
    <row r="14" spans="1:18" ht="15.75" customHeight="1" x14ac:dyDescent="0.25">
      <c r="A14" s="358"/>
      <c r="E14" s="357"/>
      <c r="F14" s="256"/>
      <c r="G14" s="1104"/>
      <c r="H14" s="1104"/>
      <c r="I14" s="1104"/>
      <c r="J14" s="1104"/>
      <c r="K14" s="1104"/>
      <c r="L14" s="1104"/>
      <c r="M14" s="1104"/>
      <c r="N14" s="1104"/>
      <c r="O14" s="1104"/>
      <c r="P14" s="1104"/>
      <c r="Q14" s="1104"/>
      <c r="R14" s="1104"/>
    </row>
    <row r="15" spans="1:18" ht="15.75" customHeight="1" x14ac:dyDescent="0.25">
      <c r="A15" s="358"/>
      <c r="E15" s="357"/>
      <c r="F15" s="256"/>
      <c r="G15" s="1104"/>
      <c r="H15" s="1104"/>
      <c r="I15" s="1104"/>
      <c r="J15" s="1104"/>
      <c r="K15" s="1104"/>
      <c r="L15" s="1104"/>
      <c r="M15" s="1104"/>
      <c r="N15" s="1104"/>
      <c r="O15" s="1104"/>
      <c r="P15" s="1104"/>
      <c r="Q15" s="1104"/>
      <c r="R15" s="1104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03" t="str">
        <f>INFORMACION!D33</f>
        <v>000111</v>
      </c>
      <c r="H17" s="1103"/>
      <c r="I17" s="1103"/>
      <c r="J17" s="1103"/>
      <c r="K17" s="1103"/>
      <c r="L17" s="1103"/>
      <c r="M17" s="1103"/>
      <c r="N17" s="1103"/>
      <c r="O17" s="1103"/>
      <c r="P17" s="1103"/>
      <c r="Q17" s="1103"/>
      <c r="R17" s="1103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805</v>
      </c>
      <c r="F20" s="256"/>
      <c r="G20" s="1103" t="str">
        <f>INFORMACION!D25</f>
        <v>0001</v>
      </c>
      <c r="H20" s="1103"/>
      <c r="I20" s="1103"/>
      <c r="J20" s="1103"/>
      <c r="K20" s="1103"/>
      <c r="L20" s="1103"/>
      <c r="M20" s="1103"/>
      <c r="N20" s="1103"/>
      <c r="O20" s="1103"/>
      <c r="P20" s="1103"/>
      <c r="Q20" s="1103"/>
      <c r="R20" s="1103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095" t="s">
        <v>13</v>
      </c>
      <c r="B23" s="1095"/>
      <c r="C23" s="1095"/>
      <c r="D23" s="1095"/>
      <c r="E23" s="1095"/>
      <c r="F23" s="1095"/>
      <c r="G23" s="1103" t="str">
        <f>INFORMACION!D23</f>
        <v>Javier</v>
      </c>
      <c r="H23" s="1103"/>
      <c r="I23" s="1103"/>
      <c r="J23" s="1103"/>
      <c r="K23" s="1103"/>
      <c r="L23" s="1103"/>
      <c r="M23" s="1103"/>
      <c r="N23" s="1103"/>
      <c r="O23" s="1103"/>
      <c r="P23" s="1103"/>
      <c r="Q23" s="1103"/>
      <c r="R23" s="1103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095" t="s">
        <v>882</v>
      </c>
      <c r="B26" s="1095"/>
      <c r="C26" s="1095"/>
      <c r="D26" s="1095"/>
      <c r="E26" s="1095"/>
      <c r="F26" s="1095"/>
      <c r="G26" s="1096" t="str">
        <f>INFORMACION!D26</f>
        <v>Ciudad de investigación de la UCR, San Pedro, Montes de Oca, San José</v>
      </c>
      <c r="H26" s="1096"/>
      <c r="I26" s="1096"/>
      <c r="J26" s="1096"/>
      <c r="K26" s="1096"/>
      <c r="L26" s="1096"/>
      <c r="M26" s="1096"/>
      <c r="N26" s="1096"/>
      <c r="O26" s="1096"/>
      <c r="P26" s="1096"/>
      <c r="Q26" s="1096"/>
      <c r="R26" s="1096"/>
    </row>
    <row r="27" spans="1:19" ht="15.75" customHeight="1" x14ac:dyDescent="0.25">
      <c r="G27" s="1097"/>
      <c r="H27" s="1097"/>
      <c r="I27" s="1097"/>
      <c r="J27" s="1097"/>
      <c r="K27" s="1097"/>
      <c r="L27" s="1097"/>
      <c r="M27" s="1097"/>
      <c r="N27" s="1097"/>
      <c r="O27" s="1097"/>
      <c r="P27" s="1097"/>
      <c r="Q27" s="1097"/>
      <c r="R27" s="1097"/>
    </row>
    <row r="29" spans="1:19" ht="15.75" customHeight="1" x14ac:dyDescent="0.25">
      <c r="A29" s="1095" t="s">
        <v>36</v>
      </c>
      <c r="B29" s="1095"/>
      <c r="C29" s="1095"/>
      <c r="D29" s="1095"/>
      <c r="E29" s="1095"/>
      <c r="F29" s="1095"/>
      <c r="G29" s="1103" t="str">
        <f>_xlfn.CONCAT('Información y Datos'!L21,".xlsm")</f>
        <v>LCM 2024-03-05.xlsm</v>
      </c>
      <c r="H29" s="1103"/>
      <c r="I29" s="1103"/>
      <c r="J29" s="1103"/>
      <c r="K29" s="1103"/>
      <c r="L29" s="1103"/>
      <c r="M29" s="1103"/>
      <c r="N29" s="1103"/>
      <c r="O29" s="1103"/>
      <c r="P29" s="1103"/>
      <c r="Q29" s="1103"/>
      <c r="R29" s="1103"/>
    </row>
    <row r="31" spans="1:19" ht="15.75" customHeight="1" x14ac:dyDescent="0.25">
      <c r="A31" s="355"/>
    </row>
    <row r="32" spans="1:19" ht="15.75" customHeight="1" x14ac:dyDescent="0.25">
      <c r="A32" s="1095" t="s">
        <v>40</v>
      </c>
      <c r="B32" s="1095"/>
      <c r="C32" s="1095"/>
      <c r="D32" s="1095"/>
      <c r="E32" s="1095"/>
      <c r="F32" s="1095"/>
      <c r="G32" s="1104" t="s">
        <v>881</v>
      </c>
      <c r="H32" s="1104"/>
      <c r="I32" s="1104"/>
      <c r="J32" s="1104"/>
      <c r="K32" s="1104"/>
      <c r="L32" s="1104"/>
      <c r="M32" s="1104"/>
      <c r="N32" s="1104"/>
      <c r="O32" s="1104"/>
      <c r="P32" s="1104"/>
      <c r="Q32" s="1104"/>
      <c r="R32" s="1104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02" t="str">
        <f>'Información y Datos'!L40</f>
        <v>Yalitza Torres Pérez</v>
      </c>
      <c r="B41" s="1102"/>
      <c r="C41" s="1102"/>
      <c r="D41" s="1102"/>
      <c r="E41" s="1102"/>
      <c r="F41" s="1102"/>
      <c r="G41" s="1102"/>
      <c r="H41" s="1102"/>
      <c r="I41" s="364"/>
      <c r="J41" s="380"/>
      <c r="K41" s="1098" t="str">
        <f>'Información y Datos'!L39</f>
        <v>Leonardo Rojas Rapso</v>
      </c>
      <c r="L41" s="1099"/>
      <c r="M41" s="1099"/>
      <c r="N41" s="1099"/>
      <c r="O41" s="1099"/>
      <c r="P41" s="1099"/>
      <c r="Q41" s="1099"/>
      <c r="R41" s="1099"/>
    </row>
    <row r="42" spans="1:18" ht="15.75" customHeight="1" x14ac:dyDescent="0.25">
      <c r="A42" s="1100" t="s">
        <v>869</v>
      </c>
      <c r="B42" s="916"/>
      <c r="C42" s="916"/>
      <c r="D42" s="916"/>
      <c r="E42" s="916"/>
      <c r="F42" s="916"/>
      <c r="G42" s="916"/>
      <c r="H42" s="916"/>
      <c r="I42" s="364"/>
      <c r="J42" s="376"/>
      <c r="K42" s="1100" t="s">
        <v>868</v>
      </c>
      <c r="L42" s="916"/>
      <c r="M42" s="916"/>
      <c r="N42" s="916"/>
      <c r="O42" s="916"/>
      <c r="P42" s="916"/>
      <c r="Q42" s="916"/>
      <c r="R42" s="916"/>
    </row>
    <row r="43" spans="1:18" ht="15.75" customHeight="1" x14ac:dyDescent="0.25">
      <c r="A43" s="1100" t="s">
        <v>18</v>
      </c>
      <c r="B43" s="1100"/>
      <c r="C43" s="1100"/>
      <c r="D43" s="1100"/>
      <c r="E43" s="1100"/>
      <c r="F43" s="1100"/>
      <c r="G43" s="1100"/>
      <c r="H43" s="1100"/>
      <c r="I43" s="364"/>
      <c r="J43" s="376"/>
      <c r="K43" s="1100" t="s">
        <v>18</v>
      </c>
      <c r="L43" s="1100"/>
      <c r="M43" s="1100"/>
      <c r="N43" s="1100"/>
      <c r="O43" s="1100"/>
      <c r="P43" s="1100"/>
      <c r="Q43" s="1100"/>
      <c r="R43" s="1100"/>
    </row>
    <row r="44" spans="1:18" ht="15.75" customHeight="1" x14ac:dyDescent="0.25">
      <c r="G44" s="256"/>
      <c r="P44" s="1118" t="s">
        <v>866</v>
      </c>
      <c r="Q44" s="1118"/>
      <c r="R44" s="1118"/>
    </row>
    <row r="45" spans="1:18" ht="15.75" customHeight="1" x14ac:dyDescent="0.25">
      <c r="A45" s="1119" t="s">
        <v>883</v>
      </c>
      <c r="B45" s="1119"/>
      <c r="C45" s="1119"/>
      <c r="D45" s="1119"/>
      <c r="E45" s="1119"/>
      <c r="F45" s="1119"/>
      <c r="G45" s="1119"/>
      <c r="H45" s="1119"/>
      <c r="I45" s="1119"/>
      <c r="J45" s="1119"/>
      <c r="K45" s="1119"/>
      <c r="L45" s="1119"/>
      <c r="M45" s="1119"/>
      <c r="N45" s="1119"/>
      <c r="O45" s="1119"/>
      <c r="P45" s="1119"/>
      <c r="Q45" s="1119"/>
      <c r="R45" s="1119"/>
    </row>
    <row r="46" spans="1:18" ht="15.75" customHeight="1" x14ac:dyDescent="0.25">
      <c r="A46" s="1120"/>
      <c r="B46" s="1120"/>
      <c r="C46" s="1120"/>
      <c r="D46" s="1120"/>
      <c r="E46" s="1120"/>
      <c r="F46" s="1120"/>
      <c r="G46" s="1120"/>
      <c r="H46" s="1120"/>
      <c r="I46" s="1120"/>
      <c r="J46" s="1120"/>
      <c r="K46" s="1120"/>
      <c r="L46" s="1120"/>
      <c r="M46" s="1120"/>
      <c r="N46" s="1120"/>
      <c r="O46" s="1120"/>
      <c r="P46" s="1120"/>
      <c r="Q46" s="1120"/>
      <c r="R46" s="1120"/>
    </row>
    <row r="47" spans="1:18" ht="15.75" customHeight="1" x14ac:dyDescent="0.25">
      <c r="A47" s="1120"/>
      <c r="B47" s="1120"/>
      <c r="C47" s="1120"/>
      <c r="D47" s="1120"/>
      <c r="E47" s="1120"/>
      <c r="F47" s="1120"/>
      <c r="G47" s="1120"/>
      <c r="H47" s="1120"/>
      <c r="I47" s="1120"/>
      <c r="J47" s="1120"/>
      <c r="K47" s="1120"/>
      <c r="L47" s="1120"/>
      <c r="M47" s="1120"/>
      <c r="N47" s="1120"/>
      <c r="O47" s="1120"/>
      <c r="P47" s="1120"/>
      <c r="Q47" s="1120"/>
      <c r="R47" s="1120"/>
    </row>
    <row r="48" spans="1:18" ht="15.75" customHeight="1" x14ac:dyDescent="0.25">
      <c r="A48" s="1120"/>
      <c r="B48" s="1120"/>
      <c r="C48" s="1120"/>
      <c r="D48" s="1120"/>
      <c r="E48" s="1120"/>
      <c r="F48" s="1120"/>
      <c r="G48" s="1120"/>
      <c r="H48" s="1120"/>
      <c r="I48" s="1120"/>
      <c r="J48" s="1120"/>
      <c r="K48" s="1120"/>
      <c r="L48" s="1120"/>
      <c r="M48" s="1120"/>
      <c r="N48" s="1120"/>
      <c r="O48" s="1120"/>
      <c r="P48" s="1120"/>
      <c r="Q48" s="1120"/>
      <c r="R48" s="1120"/>
    </row>
    <row r="50" spans="1:18" ht="15.75" customHeight="1" x14ac:dyDescent="0.25">
      <c r="A50" s="366"/>
      <c r="M50" s="1101" t="str">
        <f>M2</f>
        <v>LCM 2024-03-05</v>
      </c>
      <c r="N50" s="1101"/>
      <c r="O50" s="1101"/>
      <c r="P50" s="1101"/>
      <c r="Q50" s="1101"/>
      <c r="R50" s="1101"/>
    </row>
    <row r="51" spans="1:18" ht="15.75" customHeight="1" x14ac:dyDescent="0.25">
      <c r="M51" s="1101"/>
      <c r="N51" s="1101"/>
      <c r="O51" s="1101"/>
      <c r="P51" s="1101"/>
      <c r="Q51" s="1101"/>
      <c r="R51" s="1101"/>
    </row>
    <row r="52" spans="1:18" ht="15.75" customHeight="1" x14ac:dyDescent="0.25">
      <c r="M52" s="1101"/>
      <c r="N52" s="1101"/>
      <c r="O52" s="1101"/>
      <c r="P52" s="1101"/>
      <c r="Q52" s="1101"/>
      <c r="R52" s="1101"/>
    </row>
    <row r="54" spans="1:18" ht="15.75" customHeight="1" x14ac:dyDescent="0.25">
      <c r="A54" s="1106" t="s">
        <v>829</v>
      </c>
      <c r="B54" s="1106"/>
      <c r="C54" s="1106"/>
      <c r="D54" s="1106"/>
      <c r="E54" s="1106"/>
      <c r="F54" s="1106"/>
      <c r="G54" s="1106"/>
      <c r="H54" s="1106"/>
      <c r="I54" s="1106"/>
      <c r="J54" s="1106"/>
      <c r="K54" s="1106"/>
      <c r="L54" s="1106"/>
      <c r="M54" s="1106"/>
      <c r="N54" s="1106"/>
      <c r="O54" s="1106"/>
      <c r="P54" s="1106"/>
      <c r="Q54" s="1106"/>
      <c r="R54" s="1106"/>
    </row>
    <row r="55" spans="1:18" ht="15.75" customHeight="1" x14ac:dyDescent="0.25">
      <c r="A55" s="1107" t="s">
        <v>5</v>
      </c>
      <c r="B55" s="1107"/>
      <c r="C55" s="1107"/>
      <c r="D55" s="1107"/>
      <c r="E55" s="1107"/>
      <c r="F55" s="1107"/>
      <c r="G55" s="1107"/>
      <c r="H55" s="1107" t="s">
        <v>806</v>
      </c>
      <c r="I55" s="1107"/>
      <c r="J55" s="1107"/>
      <c r="K55" s="1107"/>
      <c r="L55" s="1107"/>
      <c r="M55" s="1107" t="s">
        <v>15</v>
      </c>
      <c r="N55" s="1107"/>
      <c r="O55" s="1107"/>
      <c r="P55" s="1107"/>
      <c r="Q55" s="1107"/>
      <c r="R55" s="1107"/>
    </row>
    <row r="56" spans="1:18" ht="15.75" customHeight="1" x14ac:dyDescent="0.25">
      <c r="A56" s="1108" t="str">
        <f>CONCATENATE(INFORMACION!H59,", ","grado ",INFORMACION!H60,", Marca ",INFORMACION!H58)</f>
        <v>Bloques patrón de cerámica de 0,5 mm a 100 mm, grado 00 ó K, Marca TESA</v>
      </c>
      <c r="B56" s="1108"/>
      <c r="C56" s="1108"/>
      <c r="D56" s="1108"/>
      <c r="E56" s="1108"/>
      <c r="F56" s="1108"/>
      <c r="G56" s="1108"/>
      <c r="H56" s="1108" t="str">
        <f>CONCATENATE(INFORMACION!H64," / ",INFORMACION!H65)</f>
        <v>70057T / 707014</v>
      </c>
      <c r="I56" s="1108"/>
      <c r="J56" s="1108"/>
      <c r="K56" s="1108"/>
      <c r="L56" s="1108"/>
      <c r="M56" s="1109" t="str">
        <f>CONCATENATE(INFORMACION!H63,", ",INFORMACION!H55,", ",IF(INFORMACION!H63="CENAM","México",IF(INFORMACION!H63="LACOMET","Costa Rica","NMI ")))</f>
        <v>CENAM, CNM-CC-740-579/2015, México</v>
      </c>
      <c r="N56" s="1110"/>
      <c r="O56" s="1110"/>
      <c r="P56" s="1110"/>
      <c r="Q56" s="1110"/>
      <c r="R56" s="1111"/>
    </row>
    <row r="57" spans="1:18" ht="15.75" customHeight="1" x14ac:dyDescent="0.25">
      <c r="A57" s="1108"/>
      <c r="B57" s="1108"/>
      <c r="C57" s="1108"/>
      <c r="D57" s="1108"/>
      <c r="E57" s="1108"/>
      <c r="F57" s="1108"/>
      <c r="G57" s="1108"/>
      <c r="H57" s="1108"/>
      <c r="I57" s="1108"/>
      <c r="J57" s="1108"/>
      <c r="K57" s="1108"/>
      <c r="L57" s="1108"/>
      <c r="M57" s="1112"/>
      <c r="N57" s="1113"/>
      <c r="O57" s="1113"/>
      <c r="P57" s="1113"/>
      <c r="Q57" s="1113"/>
      <c r="R57" s="1114"/>
    </row>
    <row r="58" spans="1:18" ht="15.75" customHeight="1" x14ac:dyDescent="0.25">
      <c r="A58" s="1108"/>
      <c r="B58" s="1108"/>
      <c r="C58" s="1108"/>
      <c r="D58" s="1108"/>
      <c r="E58" s="1108"/>
      <c r="F58" s="1108"/>
      <c r="G58" s="1108"/>
      <c r="H58" s="1108"/>
      <c r="I58" s="1108"/>
      <c r="J58" s="1108"/>
      <c r="K58" s="1108"/>
      <c r="L58" s="1108"/>
      <c r="M58" s="1115"/>
      <c r="N58" s="1116"/>
      <c r="O58" s="1116"/>
      <c r="P58" s="1116"/>
      <c r="Q58" s="1116"/>
      <c r="R58" s="1117"/>
    </row>
    <row r="59" spans="1:18" ht="15.75" customHeight="1" x14ac:dyDescent="0.25">
      <c r="A59" s="1108" t="str">
        <f>CONCATENATE(INFORMACION!A66,", Marca ",INFORMACION!H71)</f>
        <v xml:space="preserve">Comparador de bloques, Marca TESA </v>
      </c>
      <c r="B59" s="1108"/>
      <c r="C59" s="1108"/>
      <c r="D59" s="1108"/>
      <c r="E59" s="1108"/>
      <c r="F59" s="1108"/>
      <c r="G59" s="1108"/>
      <c r="H59" s="1108" t="str">
        <f>CONCATENATE(INFORMACION!H75," / ",INFORMACION!H76)</f>
        <v>181100 / 706755</v>
      </c>
      <c r="I59" s="1108"/>
      <c r="J59" s="1108"/>
      <c r="K59" s="1108"/>
      <c r="L59" s="1108"/>
      <c r="M59" s="1109" t="str">
        <f>CONCATENATE(INFORMACION!H68,", ",IF(INFORMACION!H74="CENAM","México",IF(INFORMACION!H74="LCM","                    Costa Rica","NMI ")))</f>
        <v>Verificación 2022,                     Costa Rica</v>
      </c>
      <c r="N59" s="1110"/>
      <c r="O59" s="1110"/>
      <c r="P59" s="1110"/>
      <c r="Q59" s="1110"/>
      <c r="R59" s="1111"/>
    </row>
    <row r="60" spans="1:18" ht="15.75" customHeight="1" x14ac:dyDescent="0.25">
      <c r="A60" s="1108"/>
      <c r="B60" s="1108"/>
      <c r="C60" s="1108"/>
      <c r="D60" s="1108"/>
      <c r="E60" s="1108"/>
      <c r="F60" s="1108"/>
      <c r="G60" s="1108"/>
      <c r="H60" s="1108"/>
      <c r="I60" s="1108"/>
      <c r="J60" s="1108"/>
      <c r="K60" s="1108"/>
      <c r="L60" s="1108"/>
      <c r="M60" s="1112"/>
      <c r="N60" s="1113"/>
      <c r="O60" s="1113"/>
      <c r="P60" s="1113"/>
      <c r="Q60" s="1113"/>
      <c r="R60" s="1114"/>
    </row>
    <row r="61" spans="1:18" ht="15.75" customHeight="1" x14ac:dyDescent="0.25">
      <c r="A61" s="1108"/>
      <c r="B61" s="1108"/>
      <c r="C61" s="1108"/>
      <c r="D61" s="1108"/>
      <c r="E61" s="1108"/>
      <c r="F61" s="1108"/>
      <c r="G61" s="1108"/>
      <c r="H61" s="1108"/>
      <c r="I61" s="1108"/>
      <c r="J61" s="1108"/>
      <c r="K61" s="1108"/>
      <c r="L61" s="1108"/>
      <c r="M61" s="1115"/>
      <c r="N61" s="1116"/>
      <c r="O61" s="1116"/>
      <c r="P61" s="1116"/>
      <c r="Q61" s="1116"/>
      <c r="R61" s="1117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105" t="s">
        <v>874</v>
      </c>
      <c r="C63" s="1105"/>
      <c r="D63" s="1105"/>
      <c r="E63" s="1105"/>
      <c r="F63" s="1105"/>
      <c r="G63" s="1105"/>
      <c r="H63" s="1105"/>
      <c r="I63" s="1105"/>
      <c r="J63" s="1105"/>
      <c r="K63" s="1105"/>
      <c r="L63" s="1105"/>
      <c r="M63" s="1105"/>
      <c r="N63" s="1105"/>
      <c r="O63" s="1105"/>
      <c r="P63" s="1105"/>
      <c r="Q63" s="1105"/>
    </row>
    <row r="64" spans="1:18" ht="15.75" customHeight="1" x14ac:dyDescent="0.25">
      <c r="B64" s="1127" t="s">
        <v>873</v>
      </c>
      <c r="C64" s="1128"/>
      <c r="D64" s="1128"/>
      <c r="E64" s="1129"/>
      <c r="F64" s="1127" t="s">
        <v>872</v>
      </c>
      <c r="G64" s="1128"/>
      <c r="H64" s="1128"/>
      <c r="I64" s="1129"/>
      <c r="J64" s="1136" t="s">
        <v>870</v>
      </c>
      <c r="K64" s="1137"/>
      <c r="L64" s="1138"/>
      <c r="M64" s="1127" t="s">
        <v>871</v>
      </c>
      <c r="N64" s="1128"/>
      <c r="O64" s="1128"/>
      <c r="P64" s="1128"/>
      <c r="Q64" s="1129"/>
    </row>
    <row r="65" spans="2:17" ht="26.25" customHeight="1" x14ac:dyDescent="0.25">
      <c r="B65" s="1130"/>
      <c r="C65" s="1131"/>
      <c r="D65" s="1131"/>
      <c r="E65" s="1132"/>
      <c r="F65" s="1130"/>
      <c r="G65" s="1131"/>
      <c r="H65" s="1131"/>
      <c r="I65" s="1132"/>
      <c r="J65" s="1139"/>
      <c r="K65" s="1140"/>
      <c r="L65" s="1141"/>
      <c r="M65" s="1130"/>
      <c r="N65" s="1131"/>
      <c r="O65" s="1131"/>
      <c r="P65" s="1131"/>
      <c r="Q65" s="1132"/>
    </row>
    <row r="66" spans="2:17" ht="15.75" customHeight="1" x14ac:dyDescent="0.25">
      <c r="B66" s="1133"/>
      <c r="C66" s="1134"/>
      <c r="D66" s="1134"/>
      <c r="E66" s="1135"/>
      <c r="F66" s="1133"/>
      <c r="G66" s="1134"/>
      <c r="H66" s="1134"/>
      <c r="I66" s="1135"/>
      <c r="J66" s="1142"/>
      <c r="K66" s="1143"/>
      <c r="L66" s="1144"/>
      <c r="M66" s="1133"/>
      <c r="N66" s="1134"/>
      <c r="O66" s="1134"/>
      <c r="P66" s="1134"/>
      <c r="Q66" s="1135"/>
    </row>
    <row r="67" spans="2:17" ht="15.75" customHeight="1" x14ac:dyDescent="0.25">
      <c r="B67" s="1122" t="str">
        <f>'CERTIFICADO 1'!B6</f>
        <v/>
      </c>
      <c r="C67" s="1122"/>
      <c r="D67" s="1122"/>
      <c r="E67" s="1122"/>
      <c r="F67" s="1121" t="str">
        <f>'CERTIFICADO 1'!C6</f>
        <v/>
      </c>
      <c r="G67" s="1121"/>
      <c r="H67" s="1121"/>
      <c r="I67" s="1123"/>
      <c r="J67" s="1124" t="str">
        <f>'CERTIFICADO 1'!D6</f>
        <v/>
      </c>
      <c r="K67" s="1125"/>
      <c r="L67" s="1126"/>
      <c r="M67" s="1121" t="str">
        <f>'CERTIFICADO 1'!F6</f>
        <v/>
      </c>
      <c r="N67" s="1121"/>
      <c r="O67" s="1121"/>
      <c r="P67" s="1121"/>
      <c r="Q67" s="1121"/>
    </row>
    <row r="68" spans="2:17" ht="15.75" customHeight="1" x14ac:dyDescent="0.25">
      <c r="B68" s="1122" t="str">
        <f>'CERTIFICADO 1'!B7</f>
        <v/>
      </c>
      <c r="C68" s="1122"/>
      <c r="D68" s="1122"/>
      <c r="E68" s="1122"/>
      <c r="F68" s="1121" t="str">
        <f>'CERTIFICADO 1'!C7</f>
        <v/>
      </c>
      <c r="G68" s="1121"/>
      <c r="H68" s="1121"/>
      <c r="I68" s="1123"/>
      <c r="J68" s="1124" t="str">
        <f>'CERTIFICADO 1'!D7</f>
        <v/>
      </c>
      <c r="K68" s="1125"/>
      <c r="L68" s="1126"/>
      <c r="M68" s="1121" t="str">
        <f>'CERTIFICADO 1'!F7</f>
        <v/>
      </c>
      <c r="N68" s="1121"/>
      <c r="O68" s="1121"/>
      <c r="P68" s="1121"/>
      <c r="Q68" s="1121"/>
    </row>
    <row r="69" spans="2:17" ht="15.75" customHeight="1" x14ac:dyDescent="0.25">
      <c r="B69" s="1122" t="str">
        <f>'CERTIFICADO 1'!B8</f>
        <v/>
      </c>
      <c r="C69" s="1122"/>
      <c r="D69" s="1122"/>
      <c r="E69" s="1122"/>
      <c r="F69" s="1121" t="str">
        <f>'CERTIFICADO 1'!C8</f>
        <v/>
      </c>
      <c r="G69" s="1121"/>
      <c r="H69" s="1121"/>
      <c r="I69" s="1123"/>
      <c r="J69" s="1124" t="str">
        <f>'CERTIFICADO 1'!D8</f>
        <v/>
      </c>
      <c r="K69" s="1125"/>
      <c r="L69" s="1126"/>
      <c r="M69" s="1121" t="str">
        <f>'CERTIFICADO 1'!F8</f>
        <v/>
      </c>
      <c r="N69" s="1121"/>
      <c r="O69" s="1121"/>
      <c r="P69" s="1121"/>
      <c r="Q69" s="1121"/>
    </row>
    <row r="70" spans="2:17" ht="15.75" customHeight="1" x14ac:dyDescent="0.25">
      <c r="B70" s="1122" t="str">
        <f>'CERTIFICADO 1'!B9</f>
        <v/>
      </c>
      <c r="C70" s="1122"/>
      <c r="D70" s="1122"/>
      <c r="E70" s="1122"/>
      <c r="F70" s="1121" t="str">
        <f>'CERTIFICADO 1'!C9</f>
        <v/>
      </c>
      <c r="G70" s="1121"/>
      <c r="H70" s="1121"/>
      <c r="I70" s="1123"/>
      <c r="J70" s="1124" t="str">
        <f>'CERTIFICADO 1'!D9</f>
        <v/>
      </c>
      <c r="K70" s="1125"/>
      <c r="L70" s="1126"/>
      <c r="M70" s="1121" t="str">
        <f>'CERTIFICADO 1'!F9</f>
        <v/>
      </c>
      <c r="N70" s="1121"/>
      <c r="O70" s="1121"/>
      <c r="P70" s="1121"/>
      <c r="Q70" s="1121"/>
    </row>
    <row r="71" spans="2:17" ht="15.75" customHeight="1" x14ac:dyDescent="0.25">
      <c r="B71" s="1122" t="str">
        <f>'CERTIFICADO 1'!B10</f>
        <v/>
      </c>
      <c r="C71" s="1122"/>
      <c r="D71" s="1122"/>
      <c r="E71" s="1122"/>
      <c r="F71" s="1121" t="str">
        <f>'CERTIFICADO 1'!C10</f>
        <v/>
      </c>
      <c r="G71" s="1121"/>
      <c r="H71" s="1121"/>
      <c r="I71" s="1123"/>
      <c r="J71" s="1124" t="str">
        <f>'CERTIFICADO 1'!D10</f>
        <v/>
      </c>
      <c r="K71" s="1125"/>
      <c r="L71" s="1126"/>
      <c r="M71" s="1121" t="str">
        <f>'CERTIFICADO 1'!F10</f>
        <v/>
      </c>
      <c r="N71" s="1121"/>
      <c r="O71" s="1121"/>
      <c r="P71" s="1121"/>
      <c r="Q71" s="1121"/>
    </row>
    <row r="72" spans="2:17" ht="15.75" customHeight="1" x14ac:dyDescent="0.25">
      <c r="B72" s="1122" t="str">
        <f>'CERTIFICADO 1'!B11</f>
        <v/>
      </c>
      <c r="C72" s="1122"/>
      <c r="D72" s="1122"/>
      <c r="E72" s="1122"/>
      <c r="F72" s="1121" t="str">
        <f>'CERTIFICADO 1'!C11</f>
        <v/>
      </c>
      <c r="G72" s="1121"/>
      <c r="H72" s="1121"/>
      <c r="I72" s="1123"/>
      <c r="J72" s="1124" t="str">
        <f>'CERTIFICADO 1'!D11</f>
        <v/>
      </c>
      <c r="K72" s="1125"/>
      <c r="L72" s="1126"/>
      <c r="M72" s="1121" t="str">
        <f>'CERTIFICADO 1'!F11</f>
        <v/>
      </c>
      <c r="N72" s="1121"/>
      <c r="O72" s="1121"/>
      <c r="P72" s="1121"/>
      <c r="Q72" s="1121"/>
    </row>
    <row r="73" spans="2:17" ht="15.75" customHeight="1" x14ac:dyDescent="0.25">
      <c r="B73" s="1122" t="str">
        <f>'CERTIFICADO 1'!B12</f>
        <v/>
      </c>
      <c r="C73" s="1122"/>
      <c r="D73" s="1122"/>
      <c r="E73" s="1122"/>
      <c r="F73" s="1121" t="str">
        <f>'CERTIFICADO 1'!C12</f>
        <v/>
      </c>
      <c r="G73" s="1121"/>
      <c r="H73" s="1121"/>
      <c r="I73" s="1123"/>
      <c r="J73" s="1124" t="str">
        <f>'CERTIFICADO 1'!D12</f>
        <v/>
      </c>
      <c r="K73" s="1125"/>
      <c r="L73" s="1126"/>
      <c r="M73" s="1121" t="str">
        <f>'CERTIFICADO 1'!F12</f>
        <v/>
      </c>
      <c r="N73" s="1121"/>
      <c r="O73" s="1121"/>
      <c r="P73" s="1121"/>
      <c r="Q73" s="1121"/>
    </row>
    <row r="74" spans="2:17" ht="15.75" customHeight="1" x14ac:dyDescent="0.25">
      <c r="B74" s="1122" t="str">
        <f>'CERTIFICADO 1'!B13</f>
        <v/>
      </c>
      <c r="C74" s="1122"/>
      <c r="D74" s="1122"/>
      <c r="E74" s="1122"/>
      <c r="F74" s="1121" t="str">
        <f>'CERTIFICADO 1'!C13</f>
        <v/>
      </c>
      <c r="G74" s="1121"/>
      <c r="H74" s="1121"/>
      <c r="I74" s="1123"/>
      <c r="J74" s="1124" t="str">
        <f>'CERTIFICADO 1'!D13</f>
        <v/>
      </c>
      <c r="K74" s="1125"/>
      <c r="L74" s="1126"/>
      <c r="M74" s="1121" t="str">
        <f>'CERTIFICADO 1'!F13</f>
        <v/>
      </c>
      <c r="N74" s="1121"/>
      <c r="O74" s="1121"/>
      <c r="P74" s="1121"/>
      <c r="Q74" s="1121"/>
    </row>
    <row r="75" spans="2:17" ht="15.75" customHeight="1" x14ac:dyDescent="0.25">
      <c r="B75" s="1122" t="str">
        <f>'CERTIFICADO 1'!B14</f>
        <v/>
      </c>
      <c r="C75" s="1122"/>
      <c r="D75" s="1122"/>
      <c r="E75" s="1122"/>
      <c r="F75" s="1121" t="str">
        <f>'CERTIFICADO 1'!C14</f>
        <v/>
      </c>
      <c r="G75" s="1121"/>
      <c r="H75" s="1121"/>
      <c r="I75" s="1123"/>
      <c r="J75" s="1124" t="str">
        <f>'CERTIFICADO 1'!D14</f>
        <v/>
      </c>
      <c r="K75" s="1125"/>
      <c r="L75" s="1126"/>
      <c r="M75" s="1121" t="str">
        <f>'CERTIFICADO 1'!F14</f>
        <v/>
      </c>
      <c r="N75" s="1121"/>
      <c r="O75" s="1121"/>
      <c r="P75" s="1121"/>
      <c r="Q75" s="1121"/>
    </row>
    <row r="76" spans="2:17" ht="15.75" customHeight="1" x14ac:dyDescent="0.25">
      <c r="B76" s="1122" t="str">
        <f>'CERTIFICADO 1'!B15</f>
        <v/>
      </c>
      <c r="C76" s="1122"/>
      <c r="D76" s="1122"/>
      <c r="E76" s="1122"/>
      <c r="F76" s="1121" t="str">
        <f>'CERTIFICADO 1'!C15</f>
        <v/>
      </c>
      <c r="G76" s="1121"/>
      <c r="H76" s="1121"/>
      <c r="I76" s="1123"/>
      <c r="J76" s="1124" t="str">
        <f>'CERTIFICADO 1'!D15</f>
        <v/>
      </c>
      <c r="K76" s="1125"/>
      <c r="L76" s="1126"/>
      <c r="M76" s="1121" t="str">
        <f>'CERTIFICADO 1'!F15</f>
        <v/>
      </c>
      <c r="N76" s="1121"/>
      <c r="O76" s="1121"/>
      <c r="P76" s="1121"/>
      <c r="Q76" s="1121"/>
    </row>
    <row r="77" spans="2:17" ht="15.75" customHeight="1" x14ac:dyDescent="0.25">
      <c r="B77" s="1122" t="str">
        <f>'CERTIFICADO 1'!B16</f>
        <v/>
      </c>
      <c r="C77" s="1122"/>
      <c r="D77" s="1122"/>
      <c r="E77" s="1122"/>
      <c r="F77" s="1121" t="str">
        <f>'CERTIFICADO 1'!C16</f>
        <v/>
      </c>
      <c r="G77" s="1121"/>
      <c r="H77" s="1121"/>
      <c r="I77" s="1123"/>
      <c r="J77" s="1124" t="str">
        <f>'CERTIFICADO 1'!D16</f>
        <v/>
      </c>
      <c r="K77" s="1125"/>
      <c r="L77" s="1126"/>
      <c r="M77" s="1121" t="str">
        <f>'CERTIFICADO 1'!F16</f>
        <v/>
      </c>
      <c r="N77" s="1121"/>
      <c r="O77" s="1121"/>
      <c r="P77" s="1121"/>
      <c r="Q77" s="1121"/>
    </row>
    <row r="78" spans="2:17" ht="15.75" customHeight="1" x14ac:dyDescent="0.25">
      <c r="B78" s="1122" t="str">
        <f>'CERTIFICADO 1'!B17</f>
        <v/>
      </c>
      <c r="C78" s="1122"/>
      <c r="D78" s="1122"/>
      <c r="E78" s="1122"/>
      <c r="F78" s="1121" t="str">
        <f>'CERTIFICADO 1'!C17</f>
        <v/>
      </c>
      <c r="G78" s="1121"/>
      <c r="H78" s="1121"/>
      <c r="I78" s="1123"/>
      <c r="J78" s="1124" t="str">
        <f>'CERTIFICADO 1'!D17</f>
        <v/>
      </c>
      <c r="K78" s="1125"/>
      <c r="L78" s="1126"/>
      <c r="M78" s="1121" t="str">
        <f>'CERTIFICADO 1'!F17</f>
        <v/>
      </c>
      <c r="N78" s="1121"/>
      <c r="O78" s="1121"/>
      <c r="P78" s="1121"/>
      <c r="Q78" s="1121"/>
    </row>
    <row r="79" spans="2:17" ht="15.75" customHeight="1" x14ac:dyDescent="0.25">
      <c r="B79" s="1122" t="str">
        <f>'CERTIFICADO 1'!B18</f>
        <v/>
      </c>
      <c r="C79" s="1122"/>
      <c r="D79" s="1122"/>
      <c r="E79" s="1122"/>
      <c r="F79" s="1121" t="str">
        <f>'CERTIFICADO 1'!C18</f>
        <v/>
      </c>
      <c r="G79" s="1121"/>
      <c r="H79" s="1121"/>
      <c r="I79" s="1123"/>
      <c r="J79" s="1124" t="str">
        <f>'CERTIFICADO 1'!D18</f>
        <v/>
      </c>
      <c r="K79" s="1125"/>
      <c r="L79" s="1126"/>
      <c r="M79" s="1121" t="str">
        <f>'CERTIFICADO 1'!F18</f>
        <v/>
      </c>
      <c r="N79" s="1121"/>
      <c r="O79" s="1121"/>
      <c r="P79" s="1121"/>
      <c r="Q79" s="1121"/>
    </row>
    <row r="80" spans="2:17" ht="15.75" customHeight="1" x14ac:dyDescent="0.25">
      <c r="B80" s="1122" t="str">
        <f>'CERTIFICADO 1'!B19</f>
        <v/>
      </c>
      <c r="C80" s="1122"/>
      <c r="D80" s="1122"/>
      <c r="E80" s="1122"/>
      <c r="F80" s="1121" t="str">
        <f>'CERTIFICADO 1'!C19</f>
        <v/>
      </c>
      <c r="G80" s="1121"/>
      <c r="H80" s="1121"/>
      <c r="I80" s="1123"/>
      <c r="J80" s="1124" t="str">
        <f>'CERTIFICADO 1'!D19</f>
        <v/>
      </c>
      <c r="K80" s="1125"/>
      <c r="L80" s="1126"/>
      <c r="M80" s="1121" t="str">
        <f>'CERTIFICADO 1'!F19</f>
        <v/>
      </c>
      <c r="N80" s="1121"/>
      <c r="O80" s="1121"/>
      <c r="P80" s="1121"/>
      <c r="Q80" s="1121"/>
    </row>
    <row r="81" spans="1:18" ht="15.75" customHeight="1" x14ac:dyDescent="0.25">
      <c r="B81" s="1122" t="str">
        <f>'CERTIFICADO 1'!B20</f>
        <v/>
      </c>
      <c r="C81" s="1122"/>
      <c r="D81" s="1122"/>
      <c r="E81" s="1122"/>
      <c r="F81" s="1121" t="str">
        <f>'CERTIFICADO 1'!C20</f>
        <v/>
      </c>
      <c r="G81" s="1121"/>
      <c r="H81" s="1121"/>
      <c r="I81" s="1123"/>
      <c r="J81" s="1124" t="str">
        <f>'CERTIFICADO 1'!D20</f>
        <v/>
      </c>
      <c r="K81" s="1125"/>
      <c r="L81" s="1126"/>
      <c r="M81" s="1121" t="str">
        <f>'CERTIFICADO 1'!F20</f>
        <v/>
      </c>
      <c r="N81" s="1121"/>
      <c r="O81" s="1121"/>
      <c r="P81" s="1121"/>
      <c r="Q81" s="1121"/>
    </row>
    <row r="82" spans="1:18" ht="15.75" customHeight="1" x14ac:dyDescent="0.25">
      <c r="B82" s="1122" t="str">
        <f>'CERTIFICADO 1'!B21</f>
        <v/>
      </c>
      <c r="C82" s="1122"/>
      <c r="D82" s="1122"/>
      <c r="E82" s="1122"/>
      <c r="F82" s="1121" t="str">
        <f>'CERTIFICADO 1'!C21</f>
        <v/>
      </c>
      <c r="G82" s="1121"/>
      <c r="H82" s="1121"/>
      <c r="I82" s="1123"/>
      <c r="J82" s="1124" t="str">
        <f>'CERTIFICADO 1'!D21</f>
        <v/>
      </c>
      <c r="K82" s="1125"/>
      <c r="L82" s="1126"/>
      <c r="M82" s="1121" t="str">
        <f>'CERTIFICADO 1'!F21</f>
        <v/>
      </c>
      <c r="N82" s="1121"/>
      <c r="O82" s="1121"/>
      <c r="P82" s="1121"/>
      <c r="Q82" s="1121"/>
    </row>
    <row r="83" spans="1:18" ht="15.75" customHeight="1" x14ac:dyDescent="0.25">
      <c r="B83" s="1122" t="str">
        <f>'CERTIFICADO 1'!B22</f>
        <v/>
      </c>
      <c r="C83" s="1122"/>
      <c r="D83" s="1122"/>
      <c r="E83" s="1122"/>
      <c r="F83" s="1121" t="str">
        <f>'CERTIFICADO 1'!C22</f>
        <v/>
      </c>
      <c r="G83" s="1121"/>
      <c r="H83" s="1121"/>
      <c r="I83" s="1123"/>
      <c r="J83" s="1124" t="str">
        <f>'CERTIFICADO 1'!D22</f>
        <v/>
      </c>
      <c r="K83" s="1125"/>
      <c r="L83" s="1126"/>
      <c r="M83" s="1121" t="str">
        <f>'CERTIFICADO 1'!F22</f>
        <v/>
      </c>
      <c r="N83" s="1121"/>
      <c r="O83" s="1121"/>
      <c r="P83" s="1121"/>
      <c r="Q83" s="1121"/>
    </row>
    <row r="84" spans="1:18" ht="15.75" customHeight="1" x14ac:dyDescent="0.25">
      <c r="B84" s="1122" t="str">
        <f>'CERTIFICADO 1'!B23</f>
        <v/>
      </c>
      <c r="C84" s="1122"/>
      <c r="D84" s="1122"/>
      <c r="E84" s="1122"/>
      <c r="F84" s="1121" t="str">
        <f>'CERTIFICADO 1'!C23</f>
        <v/>
      </c>
      <c r="G84" s="1121"/>
      <c r="H84" s="1121"/>
      <c r="I84" s="1123"/>
      <c r="J84" s="1124" t="str">
        <f>'CERTIFICADO 1'!D23</f>
        <v/>
      </c>
      <c r="K84" s="1125"/>
      <c r="L84" s="1126"/>
      <c r="M84" s="1121" t="str">
        <f>'CERTIFICADO 1'!F23</f>
        <v/>
      </c>
      <c r="N84" s="1121"/>
      <c r="O84" s="1121"/>
      <c r="P84" s="1121"/>
      <c r="Q84" s="1121"/>
    </row>
    <row r="85" spans="1:18" ht="15.75" customHeight="1" x14ac:dyDescent="0.25">
      <c r="B85" s="1122" t="str">
        <f>'CERTIFICADO 1'!B24</f>
        <v/>
      </c>
      <c r="C85" s="1122"/>
      <c r="D85" s="1122"/>
      <c r="E85" s="1122"/>
      <c r="F85" s="1121" t="str">
        <f>'CERTIFICADO 1'!C24</f>
        <v/>
      </c>
      <c r="G85" s="1121"/>
      <c r="H85" s="1121"/>
      <c r="I85" s="1123"/>
      <c r="J85" s="1124" t="str">
        <f>'CERTIFICADO 1'!D24</f>
        <v/>
      </c>
      <c r="K85" s="1125"/>
      <c r="L85" s="1126"/>
      <c r="M85" s="1121" t="str">
        <f>'CERTIFICADO 1'!F24</f>
        <v/>
      </c>
      <c r="N85" s="1121"/>
      <c r="O85" s="1121"/>
      <c r="P85" s="1121"/>
      <c r="Q85" s="1121"/>
    </row>
    <row r="86" spans="1:18" ht="15.75" customHeight="1" x14ac:dyDescent="0.25">
      <c r="B86" s="1122" t="str">
        <f>'CERTIFICADO 1'!B25</f>
        <v/>
      </c>
      <c r="C86" s="1122"/>
      <c r="D86" s="1122"/>
      <c r="E86" s="1122"/>
      <c r="F86" s="1121" t="str">
        <f>'CERTIFICADO 1'!C25</f>
        <v/>
      </c>
      <c r="G86" s="1121"/>
      <c r="H86" s="1121"/>
      <c r="I86" s="1123"/>
      <c r="J86" s="1124" t="str">
        <f>'CERTIFICADO 1'!D25</f>
        <v/>
      </c>
      <c r="K86" s="1125"/>
      <c r="L86" s="1126"/>
      <c r="M86" s="1121" t="str">
        <f>'CERTIFICADO 1'!F25</f>
        <v/>
      </c>
      <c r="N86" s="1121"/>
      <c r="O86" s="1121"/>
      <c r="P86" s="1121"/>
      <c r="Q86" s="1121"/>
    </row>
    <row r="87" spans="1:18" ht="15.75" customHeight="1" x14ac:dyDescent="0.25">
      <c r="B87" s="1122" t="str">
        <f>'CERTIFICADO 1'!B26</f>
        <v/>
      </c>
      <c r="C87" s="1122"/>
      <c r="D87" s="1122"/>
      <c r="E87" s="1122"/>
      <c r="F87" s="1121" t="str">
        <f>'CERTIFICADO 1'!C26</f>
        <v/>
      </c>
      <c r="G87" s="1121"/>
      <c r="H87" s="1121"/>
      <c r="I87" s="1123"/>
      <c r="J87" s="1124" t="str">
        <f>'CERTIFICADO 1'!D26</f>
        <v/>
      </c>
      <c r="K87" s="1125"/>
      <c r="L87" s="1126"/>
      <c r="M87" s="1121" t="str">
        <f>'CERTIFICADO 1'!F26</f>
        <v/>
      </c>
      <c r="N87" s="1121"/>
      <c r="O87" s="1121"/>
      <c r="P87" s="1121"/>
      <c r="Q87" s="1121"/>
    </row>
    <row r="88" spans="1:18" ht="15.75" customHeight="1" x14ac:dyDescent="0.25">
      <c r="B88" s="1122" t="str">
        <f>'CERTIFICADO 1'!B27</f>
        <v/>
      </c>
      <c r="C88" s="1122"/>
      <c r="D88" s="1122"/>
      <c r="E88" s="1122"/>
      <c r="F88" s="1121" t="str">
        <f>'CERTIFICADO 1'!C27</f>
        <v/>
      </c>
      <c r="G88" s="1121"/>
      <c r="H88" s="1121"/>
      <c r="I88" s="1123"/>
      <c r="J88" s="1124" t="str">
        <f>'CERTIFICADO 1'!D27</f>
        <v/>
      </c>
      <c r="K88" s="1125"/>
      <c r="L88" s="1126"/>
      <c r="M88" s="1121" t="str">
        <f>'CERTIFICADO 1'!F27</f>
        <v/>
      </c>
      <c r="N88" s="1121"/>
      <c r="O88" s="1121"/>
      <c r="P88" s="1121"/>
      <c r="Q88" s="1121"/>
    </row>
    <row r="89" spans="1:18" ht="15.75" customHeight="1" x14ac:dyDescent="0.25">
      <c r="B89" s="1122" t="str">
        <f>'CERTIFICADO 1'!B28</f>
        <v/>
      </c>
      <c r="C89" s="1122"/>
      <c r="D89" s="1122"/>
      <c r="E89" s="1122"/>
      <c r="F89" s="1121" t="str">
        <f>'CERTIFICADO 1'!C28</f>
        <v/>
      </c>
      <c r="G89" s="1121"/>
      <c r="H89" s="1121"/>
      <c r="I89" s="1123"/>
      <c r="J89" s="1124" t="str">
        <f>'CERTIFICADO 1'!D28</f>
        <v/>
      </c>
      <c r="K89" s="1125"/>
      <c r="L89" s="1126"/>
      <c r="M89" s="1121" t="str">
        <f>'CERTIFICADO 1'!F28</f>
        <v/>
      </c>
      <c r="N89" s="1121"/>
      <c r="O89" s="1121"/>
      <c r="P89" s="1121"/>
      <c r="Q89" s="1121"/>
    </row>
    <row r="90" spans="1:18" ht="15.75" customHeight="1" x14ac:dyDescent="0.25">
      <c r="B90" s="1122" t="str">
        <f>'CERTIFICADO 1'!B29</f>
        <v/>
      </c>
      <c r="C90" s="1122"/>
      <c r="D90" s="1122"/>
      <c r="E90" s="1122"/>
      <c r="F90" s="1121" t="str">
        <f>'CERTIFICADO 1'!C29</f>
        <v/>
      </c>
      <c r="G90" s="1121"/>
      <c r="H90" s="1121"/>
      <c r="I90" s="1123"/>
      <c r="J90" s="1124" t="str">
        <f>'CERTIFICADO 1'!D29</f>
        <v/>
      </c>
      <c r="K90" s="1125"/>
      <c r="L90" s="1126"/>
      <c r="M90" s="1121" t="str">
        <f>'CERTIFICADO 1'!F29</f>
        <v/>
      </c>
      <c r="N90" s="1121"/>
      <c r="O90" s="1121"/>
      <c r="P90" s="1121"/>
      <c r="Q90" s="1121"/>
    </row>
    <row r="91" spans="1:18" ht="6.6" customHeight="1" x14ac:dyDescent="0.25"/>
    <row r="92" spans="1:18" ht="15.75" customHeight="1" x14ac:dyDescent="0.25">
      <c r="A92" s="372"/>
      <c r="B92" s="372"/>
      <c r="C92" s="372"/>
      <c r="D92" s="372"/>
      <c r="E92" s="372"/>
      <c r="F92" s="372"/>
      <c r="G92" s="372"/>
      <c r="H92" s="372"/>
      <c r="I92" s="372"/>
      <c r="J92" s="372"/>
      <c r="K92" s="372"/>
      <c r="L92" s="372"/>
      <c r="M92" s="372"/>
      <c r="N92" s="372"/>
      <c r="O92" s="372"/>
      <c r="P92" s="1118" t="s">
        <v>865</v>
      </c>
      <c r="Q92" s="1118"/>
      <c r="R92" s="1118"/>
    </row>
    <row r="93" spans="1:18" ht="15.75" customHeight="1" x14ac:dyDescent="0.25">
      <c r="A93" s="1119" t="s">
        <v>883</v>
      </c>
      <c r="B93" s="1119"/>
      <c r="C93" s="1119"/>
      <c r="D93" s="1119"/>
      <c r="E93" s="1119"/>
      <c r="F93" s="1119"/>
      <c r="G93" s="1119"/>
      <c r="H93" s="1119"/>
      <c r="I93" s="1119"/>
      <c r="J93" s="1119"/>
      <c r="K93" s="1119"/>
      <c r="L93" s="1119"/>
      <c r="M93" s="1119"/>
      <c r="N93" s="1119"/>
      <c r="O93" s="1119"/>
      <c r="P93" s="1119"/>
      <c r="Q93" s="1119"/>
      <c r="R93" s="1119"/>
    </row>
    <row r="94" spans="1:18" ht="15.75" customHeight="1" x14ac:dyDescent="0.25">
      <c r="A94" s="1120"/>
      <c r="B94" s="1120"/>
      <c r="C94" s="1120"/>
      <c r="D94" s="1120"/>
      <c r="E94" s="1120"/>
      <c r="F94" s="1120"/>
      <c r="G94" s="1120"/>
      <c r="H94" s="1120"/>
      <c r="I94" s="1120"/>
      <c r="J94" s="1120"/>
      <c r="K94" s="1120"/>
      <c r="L94" s="1120"/>
      <c r="M94" s="1120"/>
      <c r="N94" s="1120"/>
      <c r="O94" s="1120"/>
      <c r="P94" s="1120"/>
      <c r="Q94" s="1120"/>
      <c r="R94" s="1120"/>
    </row>
    <row r="95" spans="1:18" ht="15.75" customHeight="1" x14ac:dyDescent="0.25">
      <c r="A95" s="1120"/>
      <c r="B95" s="1120"/>
      <c r="C95" s="1120"/>
      <c r="D95" s="1120"/>
      <c r="E95" s="1120"/>
      <c r="F95" s="1120"/>
      <c r="G95" s="1120"/>
      <c r="H95" s="1120"/>
      <c r="I95" s="1120"/>
      <c r="J95" s="1120"/>
      <c r="K95" s="1120"/>
      <c r="L95" s="1120"/>
      <c r="M95" s="1120"/>
      <c r="N95" s="1120"/>
      <c r="O95" s="1120"/>
      <c r="P95" s="1120"/>
      <c r="Q95" s="1120"/>
      <c r="R95" s="1120"/>
    </row>
    <row r="96" spans="1:18" ht="15.75" customHeight="1" x14ac:dyDescent="0.25">
      <c r="A96" s="1120"/>
      <c r="B96" s="1120"/>
      <c r="C96" s="1120"/>
      <c r="D96" s="1120"/>
      <c r="E96" s="1120"/>
      <c r="F96" s="1120"/>
      <c r="G96" s="1120"/>
      <c r="H96" s="1120"/>
      <c r="I96" s="1120"/>
      <c r="J96" s="1120"/>
      <c r="K96" s="1120"/>
      <c r="L96" s="1120"/>
      <c r="M96" s="1120"/>
      <c r="N96" s="1120"/>
      <c r="O96" s="1120"/>
      <c r="P96" s="1120"/>
      <c r="Q96" s="1120"/>
      <c r="R96" s="1120"/>
    </row>
    <row r="98" spans="1:18" ht="15.75" customHeight="1" x14ac:dyDescent="0.25">
      <c r="A98" s="366"/>
      <c r="M98" s="1101" t="str">
        <f>M50</f>
        <v>LCM 2024-03-05</v>
      </c>
      <c r="N98" s="1101"/>
      <c r="O98" s="1101"/>
      <c r="P98" s="1101"/>
      <c r="Q98" s="1101"/>
      <c r="R98" s="1101"/>
    </row>
    <row r="99" spans="1:18" ht="15.75" customHeight="1" x14ac:dyDescent="0.25">
      <c r="M99" s="1101"/>
      <c r="N99" s="1101"/>
      <c r="O99" s="1101"/>
      <c r="P99" s="1101"/>
      <c r="Q99" s="1101"/>
      <c r="R99" s="1101"/>
    </row>
    <row r="100" spans="1:18" ht="15.75" customHeight="1" x14ac:dyDescent="0.25">
      <c r="M100" s="1101"/>
      <c r="N100" s="1101"/>
      <c r="O100" s="1101"/>
      <c r="P100" s="1101"/>
      <c r="Q100" s="1101"/>
      <c r="R100" s="1101"/>
    </row>
    <row r="101" spans="1:18" ht="15.75" customHeight="1" x14ac:dyDescent="0.25">
      <c r="M101" s="374"/>
      <c r="N101" s="374"/>
      <c r="O101" s="374"/>
      <c r="P101" s="374"/>
      <c r="Q101" s="374"/>
      <c r="R101" s="374"/>
    </row>
    <row r="102" spans="1:18" ht="15.75" customHeight="1" x14ac:dyDescent="0.3">
      <c r="B102" s="1105" t="s">
        <v>874</v>
      </c>
      <c r="C102" s="1105"/>
      <c r="D102" s="1105"/>
      <c r="E102" s="1105"/>
      <c r="F102" s="1105"/>
      <c r="G102" s="1105"/>
      <c r="H102" s="1105"/>
      <c r="I102" s="1105"/>
      <c r="J102" s="1105"/>
      <c r="K102" s="1105"/>
      <c r="L102" s="1105"/>
      <c r="M102" s="1105"/>
      <c r="N102" s="1105"/>
      <c r="O102" s="1105"/>
      <c r="P102" s="1105"/>
      <c r="Q102" s="1105"/>
      <c r="R102" s="374"/>
    </row>
    <row r="103" spans="1:18" ht="15.75" customHeight="1" x14ac:dyDescent="0.25">
      <c r="B103" s="1127" t="s">
        <v>873</v>
      </c>
      <c r="C103" s="1128"/>
      <c r="D103" s="1128"/>
      <c r="E103" s="1129"/>
      <c r="F103" s="1127" t="s">
        <v>872</v>
      </c>
      <c r="G103" s="1128"/>
      <c r="H103" s="1128"/>
      <c r="I103" s="1129"/>
      <c r="J103" s="1136" t="s">
        <v>870</v>
      </c>
      <c r="K103" s="1137"/>
      <c r="L103" s="1138"/>
      <c r="M103" s="1127" t="s">
        <v>871</v>
      </c>
      <c r="N103" s="1128"/>
      <c r="O103" s="1128"/>
      <c r="P103" s="1128"/>
      <c r="Q103" s="1129"/>
      <c r="R103" s="374"/>
    </row>
    <row r="104" spans="1:18" ht="27" customHeight="1" x14ac:dyDescent="0.25">
      <c r="B104" s="1130"/>
      <c r="C104" s="1131"/>
      <c r="D104" s="1131"/>
      <c r="E104" s="1132"/>
      <c r="F104" s="1130"/>
      <c r="G104" s="1131"/>
      <c r="H104" s="1131"/>
      <c r="I104" s="1132"/>
      <c r="J104" s="1139"/>
      <c r="K104" s="1140"/>
      <c r="L104" s="1141"/>
      <c r="M104" s="1130"/>
      <c r="N104" s="1131"/>
      <c r="O104" s="1131"/>
      <c r="P104" s="1131"/>
      <c r="Q104" s="1132"/>
    </row>
    <row r="105" spans="1:18" ht="15.75" customHeight="1" x14ac:dyDescent="0.25">
      <c r="B105" s="1133"/>
      <c r="C105" s="1134"/>
      <c r="D105" s="1134"/>
      <c r="E105" s="1135"/>
      <c r="F105" s="1133"/>
      <c r="G105" s="1134"/>
      <c r="H105" s="1134"/>
      <c r="I105" s="1135"/>
      <c r="J105" s="1142"/>
      <c r="K105" s="1143"/>
      <c r="L105" s="1144"/>
      <c r="M105" s="1133"/>
      <c r="N105" s="1134"/>
      <c r="O105" s="1134"/>
      <c r="P105" s="1134"/>
      <c r="Q105" s="1135"/>
    </row>
    <row r="106" spans="1:18" ht="15.75" customHeight="1" x14ac:dyDescent="0.25">
      <c r="B106" s="1122" t="str">
        <f>'CERTIFICADO 1'!B30</f>
        <v/>
      </c>
      <c r="C106" s="1122"/>
      <c r="D106" s="1122"/>
      <c r="E106" s="1122"/>
      <c r="F106" s="1121" t="str">
        <f>'CERTIFICADO 1'!C30</f>
        <v/>
      </c>
      <c r="G106" s="1121"/>
      <c r="H106" s="1121"/>
      <c r="I106" s="1123"/>
      <c r="J106" s="1124" t="str">
        <f>'CERTIFICADO 1'!D30</f>
        <v/>
      </c>
      <c r="K106" s="1125"/>
      <c r="L106" s="1126"/>
      <c r="M106" s="1121" t="str">
        <f>'CERTIFICADO 1'!F30</f>
        <v/>
      </c>
      <c r="N106" s="1121"/>
      <c r="O106" s="1121"/>
      <c r="P106" s="1121"/>
      <c r="Q106" s="1121"/>
    </row>
    <row r="107" spans="1:18" ht="15.75" customHeight="1" x14ac:dyDescent="0.25">
      <c r="B107" s="1122" t="str">
        <f>'CERTIFICADO 1'!B31</f>
        <v/>
      </c>
      <c r="C107" s="1122"/>
      <c r="D107" s="1122"/>
      <c r="E107" s="1122"/>
      <c r="F107" s="1121" t="str">
        <f>'CERTIFICADO 1'!C31</f>
        <v/>
      </c>
      <c r="G107" s="1121"/>
      <c r="H107" s="1121"/>
      <c r="I107" s="1123"/>
      <c r="J107" s="1124" t="str">
        <f>'CERTIFICADO 1'!D31</f>
        <v/>
      </c>
      <c r="K107" s="1125"/>
      <c r="L107" s="1126"/>
      <c r="M107" s="1121" t="str">
        <f>'CERTIFICADO 1'!F31</f>
        <v/>
      </c>
      <c r="N107" s="1121"/>
      <c r="O107" s="1121"/>
      <c r="P107" s="1121"/>
      <c r="Q107" s="1121"/>
    </row>
    <row r="108" spans="1:18" ht="15.75" customHeight="1" x14ac:dyDescent="0.25">
      <c r="B108" s="1122" t="str">
        <f>'CERTIFICADO 1'!B32</f>
        <v/>
      </c>
      <c r="C108" s="1122"/>
      <c r="D108" s="1122"/>
      <c r="E108" s="1122"/>
      <c r="F108" s="1121" t="str">
        <f>'CERTIFICADO 1'!C32</f>
        <v/>
      </c>
      <c r="G108" s="1121"/>
      <c r="H108" s="1121"/>
      <c r="I108" s="1123"/>
      <c r="J108" s="1124" t="str">
        <f>'CERTIFICADO 1'!D32</f>
        <v/>
      </c>
      <c r="K108" s="1125"/>
      <c r="L108" s="1126"/>
      <c r="M108" s="1121" t="str">
        <f>'CERTIFICADO 1'!F32</f>
        <v/>
      </c>
      <c r="N108" s="1121"/>
      <c r="O108" s="1121"/>
      <c r="P108" s="1121"/>
      <c r="Q108" s="1121"/>
    </row>
    <row r="109" spans="1:18" ht="15.75" customHeight="1" x14ac:dyDescent="0.25">
      <c r="B109" s="1122" t="str">
        <f>'CERTIFICADO 1'!B33</f>
        <v/>
      </c>
      <c r="C109" s="1122"/>
      <c r="D109" s="1122"/>
      <c r="E109" s="1122"/>
      <c r="F109" s="1121" t="str">
        <f>'CERTIFICADO 1'!C33</f>
        <v/>
      </c>
      <c r="G109" s="1121"/>
      <c r="H109" s="1121"/>
      <c r="I109" s="1123"/>
      <c r="J109" s="1124" t="str">
        <f>'CERTIFICADO 1'!D33</f>
        <v/>
      </c>
      <c r="K109" s="1125"/>
      <c r="L109" s="1126"/>
      <c r="M109" s="1121" t="str">
        <f>'CERTIFICADO 1'!F33</f>
        <v/>
      </c>
      <c r="N109" s="1121"/>
      <c r="O109" s="1121"/>
      <c r="P109" s="1121"/>
      <c r="Q109" s="1121"/>
    </row>
    <row r="110" spans="1:18" ht="15.75" customHeight="1" x14ac:dyDescent="0.25">
      <c r="B110" s="1122" t="str">
        <f>'CERTIFICADO 1'!B34</f>
        <v/>
      </c>
      <c r="C110" s="1122"/>
      <c r="D110" s="1122"/>
      <c r="E110" s="1122"/>
      <c r="F110" s="1121" t="str">
        <f>'CERTIFICADO 1'!C34</f>
        <v/>
      </c>
      <c r="G110" s="1121"/>
      <c r="H110" s="1121"/>
      <c r="I110" s="1123"/>
      <c r="J110" s="1124" t="str">
        <f>'CERTIFICADO 1'!D34</f>
        <v/>
      </c>
      <c r="K110" s="1125"/>
      <c r="L110" s="1126"/>
      <c r="M110" s="1121" t="str">
        <f>'CERTIFICADO 1'!F34</f>
        <v/>
      </c>
      <c r="N110" s="1121"/>
      <c r="O110" s="1121"/>
      <c r="P110" s="1121"/>
      <c r="Q110" s="1121"/>
    </row>
    <row r="111" spans="1:18" ht="15.75" customHeight="1" x14ac:dyDescent="0.25">
      <c r="B111" s="1122" t="str">
        <f>'CERTIFICADO 1'!B35</f>
        <v/>
      </c>
      <c r="C111" s="1122"/>
      <c r="D111" s="1122"/>
      <c r="E111" s="1122"/>
      <c r="F111" s="1121" t="str">
        <f>'CERTIFICADO 1'!C35</f>
        <v/>
      </c>
      <c r="G111" s="1121"/>
      <c r="H111" s="1121"/>
      <c r="I111" s="1123"/>
      <c r="J111" s="1124" t="str">
        <f>'CERTIFICADO 1'!D35</f>
        <v/>
      </c>
      <c r="K111" s="1125"/>
      <c r="L111" s="1126"/>
      <c r="M111" s="1121" t="str">
        <f>'CERTIFICADO 1'!F35</f>
        <v/>
      </c>
      <c r="N111" s="1121"/>
      <c r="O111" s="1121"/>
      <c r="P111" s="1121"/>
      <c r="Q111" s="1121"/>
    </row>
    <row r="112" spans="1:18" ht="15.75" customHeight="1" x14ac:dyDescent="0.25">
      <c r="B112" s="1122" t="str">
        <f>'CERTIFICADO 1'!B36</f>
        <v/>
      </c>
      <c r="C112" s="1122"/>
      <c r="D112" s="1122"/>
      <c r="E112" s="1122"/>
      <c r="F112" s="1121" t="str">
        <f>'CERTIFICADO 1'!C36</f>
        <v/>
      </c>
      <c r="G112" s="1121"/>
      <c r="H112" s="1121"/>
      <c r="I112" s="1123"/>
      <c r="J112" s="1124" t="str">
        <f>'CERTIFICADO 1'!D36</f>
        <v/>
      </c>
      <c r="K112" s="1125"/>
      <c r="L112" s="1126"/>
      <c r="M112" s="1121" t="str">
        <f>'CERTIFICADO 1'!F36</f>
        <v/>
      </c>
      <c r="N112" s="1121"/>
      <c r="O112" s="1121"/>
      <c r="P112" s="1121"/>
      <c r="Q112" s="1121"/>
    </row>
    <row r="113" spans="2:17" ht="15.75" customHeight="1" x14ac:dyDescent="0.25">
      <c r="B113" s="1122" t="str">
        <f>'CERTIFICADO 1'!B37</f>
        <v/>
      </c>
      <c r="C113" s="1122"/>
      <c r="D113" s="1122"/>
      <c r="E113" s="1122"/>
      <c r="F113" s="1121" t="str">
        <f>'CERTIFICADO 1'!C37</f>
        <v/>
      </c>
      <c r="G113" s="1121"/>
      <c r="H113" s="1121"/>
      <c r="I113" s="1123"/>
      <c r="J113" s="1124" t="str">
        <f>'CERTIFICADO 1'!D37</f>
        <v/>
      </c>
      <c r="K113" s="1125"/>
      <c r="L113" s="1126"/>
      <c r="M113" s="1121" t="str">
        <f>'CERTIFICADO 1'!F37</f>
        <v/>
      </c>
      <c r="N113" s="1121"/>
      <c r="O113" s="1121"/>
      <c r="P113" s="1121"/>
      <c r="Q113" s="1121"/>
    </row>
    <row r="114" spans="2:17" ht="15.75" customHeight="1" x14ac:dyDescent="0.25">
      <c r="B114" s="1122" t="str">
        <f>'CERTIFICADO 1'!B38</f>
        <v/>
      </c>
      <c r="C114" s="1122"/>
      <c r="D114" s="1122"/>
      <c r="E114" s="1122"/>
      <c r="F114" s="1121" t="str">
        <f>'CERTIFICADO 1'!C38</f>
        <v/>
      </c>
      <c r="G114" s="1121"/>
      <c r="H114" s="1121"/>
      <c r="I114" s="1123"/>
      <c r="J114" s="1124" t="str">
        <f>'CERTIFICADO 1'!D38</f>
        <v/>
      </c>
      <c r="K114" s="1125"/>
      <c r="L114" s="1126"/>
      <c r="M114" s="1121" t="str">
        <f>'CERTIFICADO 1'!F38</f>
        <v/>
      </c>
      <c r="N114" s="1121"/>
      <c r="O114" s="1121"/>
      <c r="P114" s="1121"/>
      <c r="Q114" s="1121"/>
    </row>
    <row r="115" spans="2:17" ht="15.75" customHeight="1" x14ac:dyDescent="0.25">
      <c r="B115" s="1122" t="str">
        <f>'CERTIFICADO 1'!B39</f>
        <v/>
      </c>
      <c r="C115" s="1122"/>
      <c r="D115" s="1122"/>
      <c r="E115" s="1122"/>
      <c r="F115" s="1121" t="str">
        <f>'CERTIFICADO 1'!C39</f>
        <v/>
      </c>
      <c r="G115" s="1121"/>
      <c r="H115" s="1121"/>
      <c r="I115" s="1123"/>
      <c r="J115" s="1124" t="str">
        <f>'CERTIFICADO 1'!D39</f>
        <v/>
      </c>
      <c r="K115" s="1125"/>
      <c r="L115" s="1126"/>
      <c r="M115" s="1121" t="str">
        <f>'CERTIFICADO 1'!F39</f>
        <v/>
      </c>
      <c r="N115" s="1121"/>
      <c r="O115" s="1121"/>
      <c r="P115" s="1121"/>
      <c r="Q115" s="1121"/>
    </row>
    <row r="116" spans="2:17" ht="15.75" customHeight="1" x14ac:dyDescent="0.25">
      <c r="B116" s="1122" t="str">
        <f>'CERTIFICADO 1'!B40</f>
        <v/>
      </c>
      <c r="C116" s="1122"/>
      <c r="D116" s="1122"/>
      <c r="E116" s="1122"/>
      <c r="F116" s="1121" t="str">
        <f>'CERTIFICADO 1'!C40</f>
        <v/>
      </c>
      <c r="G116" s="1121"/>
      <c r="H116" s="1121"/>
      <c r="I116" s="1123"/>
      <c r="J116" s="1124" t="str">
        <f>'CERTIFICADO 1'!D40</f>
        <v/>
      </c>
      <c r="K116" s="1125"/>
      <c r="L116" s="1126"/>
      <c r="M116" s="1121" t="str">
        <f>'CERTIFICADO 1'!F40</f>
        <v/>
      </c>
      <c r="N116" s="1121"/>
      <c r="O116" s="1121"/>
      <c r="P116" s="1121"/>
      <c r="Q116" s="1121"/>
    </row>
    <row r="117" spans="2:17" ht="15.75" customHeight="1" x14ac:dyDescent="0.25">
      <c r="B117" s="1122" t="str">
        <f>'CERTIFICADO 1'!B41</f>
        <v/>
      </c>
      <c r="C117" s="1122"/>
      <c r="D117" s="1122"/>
      <c r="E117" s="1122"/>
      <c r="F117" s="1121" t="str">
        <f>'CERTIFICADO 1'!C41</f>
        <v/>
      </c>
      <c r="G117" s="1121"/>
      <c r="H117" s="1121"/>
      <c r="I117" s="1123"/>
      <c r="J117" s="1124" t="str">
        <f>'CERTIFICADO 1'!D41</f>
        <v/>
      </c>
      <c r="K117" s="1125"/>
      <c r="L117" s="1126"/>
      <c r="M117" s="1121" t="str">
        <f>'CERTIFICADO 1'!F41</f>
        <v/>
      </c>
      <c r="N117" s="1121"/>
      <c r="O117" s="1121"/>
      <c r="P117" s="1121"/>
      <c r="Q117" s="1121"/>
    </row>
    <row r="118" spans="2:17" ht="15.75" customHeight="1" x14ac:dyDescent="0.25">
      <c r="B118" s="1122" t="str">
        <f>'CERTIFICADO 1'!B42</f>
        <v/>
      </c>
      <c r="C118" s="1122"/>
      <c r="D118" s="1122"/>
      <c r="E118" s="1122"/>
      <c r="F118" s="1121" t="str">
        <f>'CERTIFICADO 1'!C42</f>
        <v/>
      </c>
      <c r="G118" s="1121"/>
      <c r="H118" s="1121"/>
      <c r="I118" s="1123"/>
      <c r="J118" s="1124" t="str">
        <f>'CERTIFICADO 1'!D42</f>
        <v/>
      </c>
      <c r="K118" s="1125"/>
      <c r="L118" s="1126"/>
      <c r="M118" s="1121" t="str">
        <f>'CERTIFICADO 1'!F42</f>
        <v/>
      </c>
      <c r="N118" s="1121"/>
      <c r="O118" s="1121"/>
      <c r="P118" s="1121"/>
      <c r="Q118" s="1121"/>
    </row>
    <row r="119" spans="2:17" ht="15.75" customHeight="1" x14ac:dyDescent="0.25">
      <c r="B119" s="1122" t="str">
        <f>'CERTIFICADO 1'!B43</f>
        <v/>
      </c>
      <c r="C119" s="1122"/>
      <c r="D119" s="1122"/>
      <c r="E119" s="1122"/>
      <c r="F119" s="1121" t="str">
        <f>'CERTIFICADO 1'!C43</f>
        <v/>
      </c>
      <c r="G119" s="1121"/>
      <c r="H119" s="1121"/>
      <c r="I119" s="1123"/>
      <c r="J119" s="1124" t="str">
        <f>'CERTIFICADO 1'!D43</f>
        <v/>
      </c>
      <c r="K119" s="1125"/>
      <c r="L119" s="1126"/>
      <c r="M119" s="1121" t="str">
        <f>'CERTIFICADO 1'!F43</f>
        <v/>
      </c>
      <c r="N119" s="1121"/>
      <c r="O119" s="1121"/>
      <c r="P119" s="1121"/>
      <c r="Q119" s="1121"/>
    </row>
    <row r="120" spans="2:17" ht="15.75" customHeight="1" x14ac:dyDescent="0.25">
      <c r="B120" s="1122" t="str">
        <f>'CERTIFICADO 1'!B44</f>
        <v/>
      </c>
      <c r="C120" s="1122"/>
      <c r="D120" s="1122"/>
      <c r="E120" s="1122"/>
      <c r="F120" s="1121" t="str">
        <f>'CERTIFICADO 1'!C44</f>
        <v/>
      </c>
      <c r="G120" s="1121"/>
      <c r="H120" s="1121"/>
      <c r="I120" s="1123"/>
      <c r="J120" s="1124" t="str">
        <f>'CERTIFICADO 1'!D44</f>
        <v/>
      </c>
      <c r="K120" s="1125"/>
      <c r="L120" s="1126"/>
      <c r="M120" s="1121" t="str">
        <f>'CERTIFICADO 1'!F44</f>
        <v/>
      </c>
      <c r="N120" s="1121"/>
      <c r="O120" s="1121"/>
      <c r="P120" s="1121"/>
      <c r="Q120" s="1121"/>
    </row>
    <row r="121" spans="2:17" ht="15.75" customHeight="1" x14ac:dyDescent="0.25">
      <c r="B121" s="1122" t="str">
        <f>'CERTIFICADO 1'!B45</f>
        <v/>
      </c>
      <c r="C121" s="1122"/>
      <c r="D121" s="1122"/>
      <c r="E121" s="1122"/>
      <c r="F121" s="1121" t="str">
        <f>'CERTIFICADO 1'!C45</f>
        <v/>
      </c>
      <c r="G121" s="1121"/>
      <c r="H121" s="1121"/>
      <c r="I121" s="1123"/>
      <c r="J121" s="1124" t="str">
        <f>'CERTIFICADO 1'!D45</f>
        <v/>
      </c>
      <c r="K121" s="1125"/>
      <c r="L121" s="1126"/>
      <c r="M121" s="1121" t="str">
        <f>'CERTIFICADO 1'!F45</f>
        <v/>
      </c>
      <c r="N121" s="1121"/>
      <c r="O121" s="1121"/>
      <c r="P121" s="1121"/>
      <c r="Q121" s="1121"/>
    </row>
    <row r="122" spans="2:17" ht="15.75" customHeight="1" x14ac:dyDescent="0.25">
      <c r="B122" s="1122" t="str">
        <f>'CERTIFICADO 1'!B46</f>
        <v/>
      </c>
      <c r="C122" s="1122"/>
      <c r="D122" s="1122"/>
      <c r="E122" s="1122"/>
      <c r="F122" s="1121" t="str">
        <f>'CERTIFICADO 1'!C46</f>
        <v/>
      </c>
      <c r="G122" s="1121"/>
      <c r="H122" s="1121"/>
      <c r="I122" s="1123"/>
      <c r="J122" s="1124" t="str">
        <f>'CERTIFICADO 1'!D46</f>
        <v/>
      </c>
      <c r="K122" s="1125"/>
      <c r="L122" s="1126"/>
      <c r="M122" s="1121" t="str">
        <f>'CERTIFICADO 1'!F46</f>
        <v/>
      </c>
      <c r="N122" s="1121"/>
      <c r="O122" s="1121"/>
      <c r="P122" s="1121"/>
      <c r="Q122" s="1121"/>
    </row>
    <row r="123" spans="2:17" ht="15.75" customHeight="1" x14ac:dyDescent="0.25">
      <c r="B123" s="1122" t="str">
        <f>'CERTIFICADO 1'!B47</f>
        <v/>
      </c>
      <c r="C123" s="1122"/>
      <c r="D123" s="1122"/>
      <c r="E123" s="1122"/>
      <c r="F123" s="1121" t="str">
        <f>'CERTIFICADO 1'!C47</f>
        <v/>
      </c>
      <c r="G123" s="1121"/>
      <c r="H123" s="1121"/>
      <c r="I123" s="1123"/>
      <c r="J123" s="1124" t="str">
        <f>'CERTIFICADO 1'!D47</f>
        <v/>
      </c>
      <c r="K123" s="1125"/>
      <c r="L123" s="1126"/>
      <c r="M123" s="1121" t="str">
        <f>'CERTIFICADO 1'!F47</f>
        <v/>
      </c>
      <c r="N123" s="1121"/>
      <c r="O123" s="1121"/>
      <c r="P123" s="1121"/>
      <c r="Q123" s="1121"/>
    </row>
    <row r="124" spans="2:17" ht="15.75" customHeight="1" x14ac:dyDescent="0.25">
      <c r="B124" s="1122" t="str">
        <f>'CERTIFICADO 1'!B48</f>
        <v/>
      </c>
      <c r="C124" s="1122"/>
      <c r="D124" s="1122"/>
      <c r="E124" s="1122"/>
      <c r="F124" s="1121" t="str">
        <f>'CERTIFICADO 1'!C48</f>
        <v/>
      </c>
      <c r="G124" s="1121"/>
      <c r="H124" s="1121"/>
      <c r="I124" s="1123"/>
      <c r="J124" s="1124" t="str">
        <f>'CERTIFICADO 1'!D48</f>
        <v/>
      </c>
      <c r="K124" s="1125"/>
      <c r="L124" s="1126"/>
      <c r="M124" s="1121" t="str">
        <f>'CERTIFICADO 1'!F48</f>
        <v/>
      </c>
      <c r="N124" s="1121"/>
      <c r="O124" s="1121"/>
      <c r="P124" s="1121"/>
      <c r="Q124" s="1121"/>
    </row>
    <row r="125" spans="2:17" ht="15.75" customHeight="1" x14ac:dyDescent="0.25">
      <c r="B125" s="1122" t="str">
        <f>'CERTIFICADO 1'!B49</f>
        <v/>
      </c>
      <c r="C125" s="1122"/>
      <c r="D125" s="1122"/>
      <c r="E125" s="1122"/>
      <c r="F125" s="1121" t="str">
        <f>'CERTIFICADO 1'!C49</f>
        <v/>
      </c>
      <c r="G125" s="1121"/>
      <c r="H125" s="1121"/>
      <c r="I125" s="1123"/>
      <c r="J125" s="1124" t="str">
        <f>'CERTIFICADO 1'!D49</f>
        <v/>
      </c>
      <c r="K125" s="1125"/>
      <c r="L125" s="1126"/>
      <c r="M125" s="1121" t="str">
        <f>'CERTIFICADO 1'!F49</f>
        <v/>
      </c>
      <c r="N125" s="1121"/>
      <c r="O125" s="1121"/>
      <c r="P125" s="1121"/>
      <c r="Q125" s="1121"/>
    </row>
    <row r="126" spans="2:17" ht="15.75" customHeight="1" x14ac:dyDescent="0.25">
      <c r="B126" s="1122" t="str">
        <f>'CERTIFICADO 1'!B50</f>
        <v/>
      </c>
      <c r="C126" s="1122"/>
      <c r="D126" s="1122"/>
      <c r="E126" s="1122"/>
      <c r="F126" s="1121" t="str">
        <f>'CERTIFICADO 1'!C50</f>
        <v/>
      </c>
      <c r="G126" s="1121"/>
      <c r="H126" s="1121"/>
      <c r="I126" s="1123"/>
      <c r="J126" s="1124" t="str">
        <f>'CERTIFICADO 1'!D50</f>
        <v/>
      </c>
      <c r="K126" s="1125"/>
      <c r="L126" s="1126"/>
      <c r="M126" s="1121" t="str">
        <f>'CERTIFICADO 1'!F50</f>
        <v/>
      </c>
      <c r="N126" s="1121"/>
      <c r="O126" s="1121"/>
      <c r="P126" s="1121"/>
      <c r="Q126" s="1121"/>
    </row>
    <row r="127" spans="2:17" ht="15.75" customHeight="1" x14ac:dyDescent="0.25">
      <c r="B127" s="1122" t="str">
        <f>'CERTIFICADO 1'!B51</f>
        <v/>
      </c>
      <c r="C127" s="1122"/>
      <c r="D127" s="1122"/>
      <c r="E127" s="1122"/>
      <c r="F127" s="1121" t="str">
        <f>'CERTIFICADO 1'!C51</f>
        <v/>
      </c>
      <c r="G127" s="1121"/>
      <c r="H127" s="1121"/>
      <c r="I127" s="1123"/>
      <c r="J127" s="1124" t="str">
        <f>'CERTIFICADO 1'!D51</f>
        <v/>
      </c>
      <c r="K127" s="1125"/>
      <c r="L127" s="1126"/>
      <c r="M127" s="1121" t="str">
        <f>'CERTIFICADO 1'!F51</f>
        <v/>
      </c>
      <c r="N127" s="1121"/>
      <c r="O127" s="1121"/>
      <c r="P127" s="1121"/>
      <c r="Q127" s="1121"/>
    </row>
    <row r="128" spans="2:17" ht="15.75" customHeight="1" x14ac:dyDescent="0.25">
      <c r="B128" s="1122" t="str">
        <f>'CERTIFICADO 1'!B52</f>
        <v/>
      </c>
      <c r="C128" s="1122"/>
      <c r="D128" s="1122"/>
      <c r="E128" s="1122"/>
      <c r="F128" s="1121" t="str">
        <f>'CERTIFICADO 1'!C52</f>
        <v/>
      </c>
      <c r="G128" s="1121"/>
      <c r="H128" s="1121"/>
      <c r="I128" s="1123"/>
      <c r="J128" s="1124" t="str">
        <f>'CERTIFICADO 1'!D52</f>
        <v/>
      </c>
      <c r="K128" s="1125"/>
      <c r="L128" s="1126"/>
      <c r="M128" s="1121" t="str">
        <f>'CERTIFICADO 1'!F52</f>
        <v/>
      </c>
      <c r="N128" s="1121"/>
      <c r="O128" s="1121"/>
      <c r="P128" s="1121"/>
      <c r="Q128" s="1121"/>
    </row>
    <row r="129" spans="1:18" ht="9" customHeight="1" x14ac:dyDescent="0.25">
      <c r="B129" s="381"/>
      <c r="C129" s="381"/>
      <c r="D129" s="381"/>
      <c r="E129" s="381"/>
      <c r="F129" s="382"/>
      <c r="G129" s="382"/>
      <c r="H129" s="382"/>
      <c r="I129" s="382"/>
      <c r="J129" s="382"/>
      <c r="K129" s="382"/>
      <c r="L129" s="382"/>
      <c r="M129" s="382"/>
      <c r="N129" s="382"/>
      <c r="O129" s="382"/>
      <c r="P129" s="382"/>
      <c r="Q129" s="382"/>
    </row>
    <row r="130" spans="1:18" ht="15" x14ac:dyDescent="0.25">
      <c r="B130" s="381"/>
      <c r="C130" s="381"/>
      <c r="D130" s="381"/>
      <c r="E130" s="381"/>
      <c r="F130" s="382"/>
      <c r="G130" s="382"/>
      <c r="H130" s="382"/>
      <c r="I130" s="382"/>
      <c r="J130" s="382"/>
      <c r="K130" s="382"/>
      <c r="L130" s="382"/>
      <c r="M130" s="382"/>
      <c r="N130" s="382"/>
      <c r="O130" s="382"/>
      <c r="P130" s="382"/>
      <c r="Q130" s="382"/>
    </row>
    <row r="131" spans="1:18" ht="15.75" customHeight="1" x14ac:dyDescent="0.25">
      <c r="A131" s="355" t="s">
        <v>89</v>
      </c>
      <c r="C131" s="364"/>
      <c r="D131" s="365"/>
      <c r="E131" s="365"/>
      <c r="F131" s="365"/>
      <c r="G131" s="365"/>
      <c r="H131" s="365"/>
      <c r="I131" s="382"/>
      <c r="J131" s="382"/>
      <c r="K131" s="382"/>
      <c r="L131" s="382"/>
      <c r="M131" s="382"/>
    </row>
    <row r="132" spans="1:18" ht="15.75" customHeight="1" x14ac:dyDescent="0.25">
      <c r="A132" s="368"/>
      <c r="B132" s="378" t="s">
        <v>16</v>
      </c>
      <c r="C132" s="1150" t="s">
        <v>879</v>
      </c>
      <c r="D132" s="1150"/>
      <c r="E132" s="1150"/>
      <c r="F132" s="1150"/>
      <c r="G132" s="1150"/>
      <c r="H132" s="1150"/>
      <c r="I132" s="1150"/>
      <c r="J132" s="1150"/>
      <c r="K132" s="1150"/>
      <c r="L132" s="1150"/>
      <c r="M132" s="1150"/>
      <c r="N132" s="1150"/>
      <c r="O132" s="1150"/>
      <c r="P132" s="1150"/>
      <c r="Q132" s="1150"/>
      <c r="R132" s="1150"/>
    </row>
    <row r="133" spans="1:18" ht="15.75" customHeight="1" x14ac:dyDescent="0.25">
      <c r="A133" s="368"/>
      <c r="B133" s="378"/>
      <c r="C133" s="1150"/>
      <c r="D133" s="1150"/>
      <c r="E133" s="1150"/>
      <c r="F133" s="1150"/>
      <c r="G133" s="1150"/>
      <c r="H133" s="1150"/>
      <c r="I133" s="1150"/>
      <c r="J133" s="1150"/>
      <c r="K133" s="1150"/>
      <c r="L133" s="1150"/>
      <c r="M133" s="1150"/>
      <c r="N133" s="1150"/>
      <c r="O133" s="1150"/>
      <c r="P133" s="1150"/>
      <c r="Q133" s="1150"/>
      <c r="R133" s="1150"/>
    </row>
    <row r="134" spans="1:18" ht="15.75" customHeight="1" x14ac:dyDescent="0.25">
      <c r="A134" s="368"/>
      <c r="B134" s="378"/>
      <c r="C134" s="1150"/>
      <c r="D134" s="1150"/>
      <c r="E134" s="1150"/>
      <c r="F134" s="1150"/>
      <c r="G134" s="1150"/>
      <c r="H134" s="1150"/>
      <c r="I134" s="1150"/>
      <c r="J134" s="1150"/>
      <c r="K134" s="1150"/>
      <c r="L134" s="1150"/>
      <c r="M134" s="1150"/>
      <c r="N134" s="1150"/>
      <c r="O134" s="1150"/>
      <c r="P134" s="1150"/>
      <c r="Q134" s="1150"/>
      <c r="R134" s="1150"/>
    </row>
    <row r="135" spans="1:18" ht="15.75" customHeight="1" x14ac:dyDescent="0.25">
      <c r="A135" s="368"/>
      <c r="B135" s="378"/>
      <c r="C135" s="1150"/>
      <c r="D135" s="1150"/>
      <c r="E135" s="1150"/>
      <c r="F135" s="1150"/>
      <c r="G135" s="1150"/>
      <c r="H135" s="1150"/>
      <c r="I135" s="1150"/>
      <c r="J135" s="1150"/>
      <c r="K135" s="1150"/>
      <c r="L135" s="1150"/>
      <c r="M135" s="1150"/>
      <c r="N135" s="1150"/>
      <c r="O135" s="1150"/>
      <c r="P135" s="1150"/>
      <c r="Q135" s="1150"/>
      <c r="R135" s="1150"/>
    </row>
    <row r="136" spans="1:18" ht="15.75" customHeight="1" x14ac:dyDescent="0.25">
      <c r="B136" s="378" t="s">
        <v>16</v>
      </c>
      <c r="C136" s="1151" t="s">
        <v>884</v>
      </c>
      <c r="D136" s="1151"/>
      <c r="E136" s="1151"/>
      <c r="F136" s="1151"/>
      <c r="G136" s="1151"/>
      <c r="H136" s="1151"/>
      <c r="I136" s="1151"/>
      <c r="J136" s="1151"/>
      <c r="K136" s="1151"/>
      <c r="L136" s="1151"/>
      <c r="M136" s="1151"/>
      <c r="N136" s="1151"/>
      <c r="O136" s="1151"/>
      <c r="P136" s="1151"/>
      <c r="Q136" s="1151"/>
      <c r="R136" s="1151"/>
    </row>
    <row r="137" spans="1:18" ht="15.75" customHeight="1" x14ac:dyDescent="0.25">
      <c r="B137" s="378" t="s">
        <v>16</v>
      </c>
      <c r="C137" s="1150" t="s">
        <v>810</v>
      </c>
      <c r="D137" s="1150"/>
      <c r="E137" s="1150"/>
      <c r="F137" s="1150"/>
      <c r="G137" s="1150"/>
      <c r="H137" s="1150"/>
      <c r="I137" s="1150"/>
      <c r="J137" s="1150"/>
      <c r="K137" s="1150"/>
      <c r="L137" s="1150"/>
      <c r="M137" s="1150"/>
      <c r="N137" s="1150"/>
      <c r="O137" s="1150"/>
      <c r="P137" s="1150"/>
      <c r="Q137" s="1150"/>
      <c r="R137" s="1150"/>
    </row>
    <row r="138" spans="1:18" ht="15" x14ac:dyDescent="0.25">
      <c r="B138" s="378"/>
      <c r="C138" s="1150"/>
      <c r="D138" s="1150"/>
      <c r="E138" s="1150"/>
      <c r="F138" s="1150"/>
      <c r="G138" s="1150"/>
      <c r="H138" s="1150"/>
      <c r="I138" s="1150"/>
      <c r="J138" s="1150"/>
      <c r="K138" s="1150"/>
      <c r="L138" s="1150"/>
      <c r="M138" s="1150"/>
      <c r="N138" s="1150"/>
      <c r="O138" s="1150"/>
      <c r="P138" s="1150"/>
      <c r="Q138" s="1150"/>
      <c r="R138" s="1150"/>
    </row>
    <row r="139" spans="1:18" ht="15" x14ac:dyDescent="0.25">
      <c r="A139" s="368"/>
    </row>
    <row r="140" spans="1:18" ht="15" x14ac:dyDescent="0.25">
      <c r="A140" s="372"/>
      <c r="B140" s="372"/>
      <c r="C140" s="372"/>
      <c r="D140" s="372"/>
      <c r="E140" s="372"/>
      <c r="F140" s="372"/>
      <c r="G140" s="372"/>
      <c r="H140" s="372"/>
      <c r="I140" s="372"/>
      <c r="J140" s="372"/>
      <c r="K140" s="372"/>
      <c r="L140" s="372"/>
      <c r="M140" s="372"/>
      <c r="N140" s="372"/>
      <c r="O140" s="372"/>
      <c r="P140" s="1118" t="s">
        <v>864</v>
      </c>
      <c r="Q140" s="1118"/>
      <c r="R140" s="1118"/>
    </row>
    <row r="141" spans="1:18" ht="15.75" customHeight="1" x14ac:dyDescent="0.25">
      <c r="A141" s="1119" t="s">
        <v>883</v>
      </c>
      <c r="B141" s="1119"/>
      <c r="C141" s="1119"/>
      <c r="D141" s="1119"/>
      <c r="E141" s="1119"/>
      <c r="F141" s="1119"/>
      <c r="G141" s="1119"/>
      <c r="H141" s="1119"/>
      <c r="I141" s="1119"/>
      <c r="J141" s="1119"/>
      <c r="K141" s="1119"/>
      <c r="L141" s="1119"/>
      <c r="M141" s="1119"/>
      <c r="N141" s="1119"/>
      <c r="O141" s="1119"/>
      <c r="P141" s="1119"/>
      <c r="Q141" s="1119"/>
      <c r="R141" s="1119"/>
    </row>
    <row r="142" spans="1:18" ht="15.75" customHeight="1" x14ac:dyDescent="0.25">
      <c r="A142" s="1120"/>
      <c r="B142" s="1120"/>
      <c r="C142" s="1120"/>
      <c r="D142" s="1120"/>
      <c r="E142" s="1120"/>
      <c r="F142" s="1120"/>
      <c r="G142" s="1120"/>
      <c r="H142" s="1120"/>
      <c r="I142" s="1120"/>
      <c r="J142" s="1120"/>
      <c r="K142" s="1120"/>
      <c r="L142" s="1120"/>
      <c r="M142" s="1120"/>
      <c r="N142" s="1120"/>
      <c r="O142" s="1120"/>
      <c r="P142" s="1120"/>
      <c r="Q142" s="1120"/>
      <c r="R142" s="1120"/>
    </row>
    <row r="143" spans="1:18" ht="15.75" customHeight="1" x14ac:dyDescent="0.25">
      <c r="A143" s="1120"/>
      <c r="B143" s="1120"/>
      <c r="C143" s="1120"/>
      <c r="D143" s="1120"/>
      <c r="E143" s="1120"/>
      <c r="F143" s="1120"/>
      <c r="G143" s="1120"/>
      <c r="H143" s="1120"/>
      <c r="I143" s="1120"/>
      <c r="J143" s="1120"/>
      <c r="K143" s="1120"/>
      <c r="L143" s="1120"/>
      <c r="M143" s="1120"/>
      <c r="N143" s="1120"/>
      <c r="O143" s="1120"/>
      <c r="P143" s="1120"/>
      <c r="Q143" s="1120"/>
      <c r="R143" s="1120"/>
    </row>
    <row r="144" spans="1:18" ht="15.75" customHeight="1" x14ac:dyDescent="0.25">
      <c r="A144" s="1120"/>
      <c r="B144" s="1120"/>
      <c r="C144" s="1120"/>
      <c r="D144" s="1120"/>
      <c r="E144" s="1120"/>
      <c r="F144" s="1120"/>
      <c r="G144" s="1120"/>
      <c r="H144" s="1120"/>
      <c r="I144" s="1120"/>
      <c r="J144" s="1120"/>
      <c r="K144" s="1120"/>
      <c r="L144" s="1120"/>
      <c r="M144" s="1120"/>
      <c r="N144" s="1120"/>
      <c r="O144" s="1120"/>
      <c r="P144" s="1120"/>
      <c r="Q144" s="1120"/>
      <c r="R144" s="1120"/>
    </row>
    <row r="145" spans="1:18" ht="15" x14ac:dyDescent="0.25"/>
    <row r="146" spans="1:18" ht="15.75" customHeight="1" x14ac:dyDescent="0.25">
      <c r="A146" s="366"/>
      <c r="M146" s="1101" t="str">
        <f>M98</f>
        <v>LCM 2024-03-05</v>
      </c>
      <c r="N146" s="1101"/>
      <c r="O146" s="1101"/>
      <c r="P146" s="1101"/>
      <c r="Q146" s="1101"/>
      <c r="R146" s="1101"/>
    </row>
    <row r="147" spans="1:18" ht="15.75" customHeight="1" x14ac:dyDescent="0.25">
      <c r="M147" s="1101"/>
      <c r="N147" s="1101"/>
      <c r="O147" s="1101"/>
      <c r="P147" s="1101"/>
      <c r="Q147" s="1101"/>
      <c r="R147" s="1101"/>
    </row>
    <row r="148" spans="1:18" ht="15.75" customHeight="1" x14ac:dyDescent="0.25">
      <c r="M148" s="1101"/>
      <c r="N148" s="1101"/>
      <c r="O148" s="1101"/>
      <c r="P148" s="1101"/>
      <c r="Q148" s="1101"/>
      <c r="R148" s="1101"/>
    </row>
    <row r="149" spans="1:18" ht="15.75" customHeight="1" x14ac:dyDescent="0.25">
      <c r="M149" s="374"/>
      <c r="N149" s="374"/>
      <c r="O149" s="374"/>
      <c r="P149" s="374"/>
      <c r="Q149" s="374"/>
      <c r="R149" s="374"/>
    </row>
    <row r="150" spans="1:18" ht="15.75" customHeight="1" x14ac:dyDescent="0.25">
      <c r="B150" s="378" t="s">
        <v>16</v>
      </c>
      <c r="C150" s="1150" t="s">
        <v>811</v>
      </c>
      <c r="D150" s="1150"/>
      <c r="E150" s="1150"/>
      <c r="F150" s="1150"/>
      <c r="G150" s="1150"/>
      <c r="H150" s="1150"/>
      <c r="I150" s="1150"/>
      <c r="J150" s="1150"/>
      <c r="K150" s="1150"/>
      <c r="L150" s="1150"/>
      <c r="M150" s="1150"/>
      <c r="N150" s="1150"/>
      <c r="O150" s="1150"/>
      <c r="P150" s="1150"/>
      <c r="Q150" s="1150"/>
      <c r="R150" s="1150"/>
    </row>
    <row r="151" spans="1:18" ht="15.75" customHeight="1" x14ac:dyDescent="0.25">
      <c r="B151" s="378"/>
      <c r="C151" s="1150"/>
      <c r="D151" s="1150"/>
      <c r="E151" s="1150"/>
      <c r="F151" s="1150"/>
      <c r="G151" s="1150"/>
      <c r="H151" s="1150"/>
      <c r="I151" s="1150"/>
      <c r="J151" s="1150"/>
      <c r="K151" s="1150"/>
      <c r="L151" s="1150"/>
      <c r="M151" s="1150"/>
      <c r="N151" s="1150"/>
      <c r="O151" s="1150"/>
      <c r="P151" s="1150"/>
      <c r="Q151" s="1150"/>
      <c r="R151" s="1150"/>
    </row>
    <row r="152" spans="1:18" ht="15.75" customHeight="1" x14ac:dyDescent="0.25">
      <c r="A152" s="368"/>
      <c r="B152" s="378" t="s">
        <v>16</v>
      </c>
      <c r="C152" s="1150" t="s">
        <v>488</v>
      </c>
      <c r="D152" s="1150"/>
      <c r="E152" s="1150"/>
      <c r="F152" s="1150"/>
      <c r="G152" s="1150"/>
      <c r="H152" s="1150"/>
      <c r="I152" s="1150"/>
      <c r="J152" s="1150"/>
      <c r="K152" s="1150"/>
      <c r="L152" s="1150"/>
      <c r="M152" s="1150"/>
      <c r="N152" s="1150"/>
      <c r="O152" s="1150"/>
      <c r="P152" s="1150"/>
      <c r="Q152" s="1150"/>
      <c r="R152" s="1150"/>
    </row>
    <row r="153" spans="1:18" ht="15.75" customHeight="1" x14ac:dyDescent="0.25">
      <c r="A153" s="368"/>
      <c r="B153" s="368"/>
      <c r="C153" s="1150"/>
      <c r="D153" s="1150"/>
      <c r="E153" s="1150"/>
      <c r="F153" s="1150"/>
      <c r="G153" s="1150"/>
      <c r="H153" s="1150"/>
      <c r="I153" s="1150"/>
      <c r="J153" s="1150"/>
      <c r="K153" s="1150"/>
      <c r="L153" s="1150"/>
      <c r="M153" s="1150"/>
      <c r="N153" s="1150"/>
      <c r="O153" s="1150"/>
      <c r="P153" s="1150"/>
      <c r="Q153" s="1150"/>
      <c r="R153" s="1150"/>
    </row>
    <row r="154" spans="1:18" ht="15.75" customHeight="1" x14ac:dyDescent="0.25">
      <c r="A154" s="368"/>
      <c r="B154" s="378" t="s">
        <v>16</v>
      </c>
      <c r="C154" s="369" t="s">
        <v>489</v>
      </c>
      <c r="D154" s="369"/>
      <c r="E154" s="377"/>
      <c r="F154" s="377"/>
      <c r="G154" s="377"/>
      <c r="I154" s="369"/>
      <c r="J154" s="369"/>
      <c r="K154" s="369"/>
      <c r="L154" s="369"/>
      <c r="N154" s="369"/>
      <c r="O154" s="369"/>
      <c r="P154" s="379"/>
      <c r="Q154" s="379"/>
    </row>
    <row r="155" spans="1:18" ht="15.75" customHeight="1" x14ac:dyDescent="0.25">
      <c r="A155" s="368"/>
      <c r="B155" s="368"/>
      <c r="E155" s="1148" t="str">
        <f>CONCATENATE("Temperatura: ","(",ROUND(INFORMACION!I44,1)," ± ",ROUND(INFORMACION!K44,1),") °C")</f>
        <v>Temperatura: (20,2 ± 1,4) °C</v>
      </c>
      <c r="F155" s="1148"/>
      <c r="G155" s="1148"/>
      <c r="H155" s="1148"/>
      <c r="I155" s="1148"/>
      <c r="K155" s="1152" t="str">
        <f>CONCATENATE("Humedad relativa: ","(",ROUND(INFORMACION!I47,1)," ± ",ROUND(INFORMACION!K47,1),") %")</f>
        <v>Humedad relativa: (57,6 ± 3,5) %</v>
      </c>
      <c r="L155" s="1152"/>
      <c r="M155" s="1152"/>
      <c r="N155" s="1152"/>
      <c r="O155" s="1152"/>
      <c r="P155" s="1152"/>
    </row>
    <row r="156" spans="1:18" ht="15.75" customHeight="1" x14ac:dyDescent="0.25">
      <c r="A156" s="368"/>
      <c r="B156" s="368"/>
      <c r="D156" s="369"/>
      <c r="E156" s="369"/>
      <c r="F156" s="1148" t="s">
        <v>828</v>
      </c>
      <c r="G156" s="1148"/>
      <c r="H156" s="1148"/>
      <c r="I156" s="1148"/>
      <c r="J156" s="1148"/>
      <c r="K156" s="1148"/>
      <c r="L156" s="1148"/>
      <c r="M156" s="1148"/>
      <c r="N156" s="1148"/>
      <c r="O156" s="1148"/>
      <c r="P156" s="369"/>
      <c r="Q156" s="369"/>
    </row>
    <row r="157" spans="1:18" ht="15.75" customHeight="1" x14ac:dyDescent="0.25">
      <c r="G157" s="370"/>
      <c r="H157" s="370"/>
      <c r="I157" s="370"/>
      <c r="J157" s="370"/>
      <c r="K157" s="370"/>
      <c r="L157" s="370"/>
      <c r="M157" s="370"/>
      <c r="N157" s="370"/>
      <c r="O157" s="370"/>
      <c r="P157" s="370"/>
      <c r="Q157" s="370"/>
      <c r="R157" s="370"/>
    </row>
    <row r="158" spans="1:18" ht="15.75" customHeight="1" x14ac:dyDescent="0.25">
      <c r="A158" s="371" t="s">
        <v>812</v>
      </c>
      <c r="B158" s="371"/>
      <c r="C158" s="371"/>
      <c r="D158" s="371"/>
      <c r="E158" s="371"/>
      <c r="F158" s="1147" t="s">
        <v>817</v>
      </c>
      <c r="G158" s="1147"/>
      <c r="H158" s="1147"/>
      <c r="I158" s="1147"/>
      <c r="J158" s="1147"/>
      <c r="K158" s="1147"/>
      <c r="L158" s="1147"/>
      <c r="M158" s="1147"/>
      <c r="N158" s="1147"/>
      <c r="O158" s="1147"/>
      <c r="P158" s="1147"/>
      <c r="Q158" s="1147"/>
      <c r="R158" s="1147"/>
    </row>
    <row r="159" spans="1:18" ht="15.75" customHeight="1" x14ac:dyDescent="0.25">
      <c r="F159" s="1147"/>
      <c r="G159" s="1147"/>
      <c r="H159" s="1147"/>
      <c r="I159" s="1147"/>
      <c r="J159" s="1147"/>
      <c r="K159" s="1147"/>
      <c r="L159" s="1147"/>
      <c r="M159" s="1147"/>
      <c r="N159" s="1147"/>
      <c r="O159" s="1147"/>
      <c r="P159" s="1147"/>
      <c r="Q159" s="1147"/>
      <c r="R159" s="1147"/>
    </row>
    <row r="160" spans="1:18" ht="15.75" customHeight="1" x14ac:dyDescent="0.25">
      <c r="A160" s="1149" t="s">
        <v>490</v>
      </c>
      <c r="B160" s="1149"/>
      <c r="C160" s="1149"/>
      <c r="D160" s="1149"/>
      <c r="E160" s="1149"/>
      <c r="F160" s="1149"/>
      <c r="G160" s="1149"/>
      <c r="H160" s="1149"/>
      <c r="I160" s="1149"/>
      <c r="J160" s="1149"/>
      <c r="K160" s="1149"/>
      <c r="L160" s="1149"/>
      <c r="M160" s="1149"/>
      <c r="N160" s="1149"/>
      <c r="O160" s="1149"/>
      <c r="P160" s="1149"/>
      <c r="Q160" s="1149"/>
      <c r="R160" s="1149"/>
    </row>
    <row r="188" spans="1:18" ht="15.75" customHeight="1" x14ac:dyDescent="0.25">
      <c r="A188" s="372"/>
      <c r="B188" s="372"/>
      <c r="C188" s="372"/>
      <c r="D188" s="372"/>
      <c r="E188" s="372"/>
      <c r="F188" s="372"/>
      <c r="G188" s="372"/>
      <c r="H188" s="372"/>
      <c r="I188" s="372"/>
      <c r="J188" s="372"/>
      <c r="K188" s="372"/>
      <c r="L188" s="372"/>
      <c r="M188" s="372"/>
      <c r="N188" s="372"/>
      <c r="O188" s="372"/>
      <c r="P188" s="1146" t="s">
        <v>820</v>
      </c>
      <c r="Q188" s="1146"/>
      <c r="R188" s="1146"/>
    </row>
    <row r="189" spans="1:18" ht="15.75" customHeight="1" x14ac:dyDescent="0.25">
      <c r="A189" s="1119" t="s">
        <v>883</v>
      </c>
      <c r="B189" s="1119"/>
      <c r="C189" s="1119"/>
      <c r="D189" s="1119"/>
      <c r="E189" s="1119"/>
      <c r="F189" s="1119"/>
      <c r="G189" s="1119"/>
      <c r="H189" s="1119"/>
      <c r="I189" s="1119"/>
      <c r="J189" s="1119"/>
      <c r="K189" s="1119"/>
      <c r="L189" s="1119"/>
      <c r="M189" s="1119"/>
      <c r="N189" s="1119"/>
      <c r="O189" s="1119"/>
      <c r="P189" s="1119"/>
      <c r="Q189" s="1119"/>
      <c r="R189" s="1119"/>
    </row>
    <row r="190" spans="1:18" ht="15.75" customHeight="1" x14ac:dyDescent="0.25">
      <c r="A190" s="1120"/>
      <c r="B190" s="1120"/>
      <c r="C190" s="1120"/>
      <c r="D190" s="1120"/>
      <c r="E190" s="1120"/>
      <c r="F190" s="1120"/>
      <c r="G190" s="1120"/>
      <c r="H190" s="1120"/>
      <c r="I190" s="1120"/>
      <c r="J190" s="1120"/>
      <c r="K190" s="1120"/>
      <c r="L190" s="1120"/>
      <c r="M190" s="1120"/>
      <c r="N190" s="1120"/>
      <c r="O190" s="1120"/>
      <c r="P190" s="1120"/>
      <c r="Q190" s="1120"/>
      <c r="R190" s="1120"/>
    </row>
    <row r="191" spans="1:18" ht="15.75" customHeight="1" x14ac:dyDescent="0.25">
      <c r="A191" s="1120"/>
      <c r="B191" s="1120"/>
      <c r="C191" s="1120"/>
      <c r="D191" s="1120"/>
      <c r="E191" s="1120"/>
      <c r="F191" s="1120"/>
      <c r="G191" s="1120"/>
      <c r="H191" s="1120"/>
      <c r="I191" s="1120"/>
      <c r="J191" s="1120"/>
      <c r="K191" s="1120"/>
      <c r="L191" s="1120"/>
      <c r="M191" s="1120"/>
      <c r="N191" s="1120"/>
      <c r="O191" s="1120"/>
      <c r="P191" s="1120"/>
      <c r="Q191" s="1120"/>
      <c r="R191" s="1120"/>
    </row>
    <row r="192" spans="1:18" ht="15.75" customHeight="1" x14ac:dyDescent="0.25">
      <c r="A192" s="1120"/>
      <c r="B192" s="1120"/>
      <c r="C192" s="1120"/>
      <c r="D192" s="1120"/>
      <c r="E192" s="1120"/>
      <c r="F192" s="1120"/>
      <c r="G192" s="1120"/>
      <c r="H192" s="1120"/>
      <c r="I192" s="1120"/>
      <c r="J192" s="1120"/>
      <c r="K192" s="1120"/>
      <c r="L192" s="1120"/>
      <c r="M192" s="1120"/>
      <c r="N192" s="1120"/>
      <c r="O192" s="1120"/>
      <c r="P192" s="1120"/>
      <c r="Q192" s="1120"/>
      <c r="R192" s="1120"/>
    </row>
  </sheetData>
  <mergeCells count="250">
    <mergeCell ref="B123:E123"/>
    <mergeCell ref="F123:I123"/>
    <mergeCell ref="J123:L123"/>
    <mergeCell ref="M123:Q123"/>
    <mergeCell ref="B124:E124"/>
    <mergeCell ref="F124:I124"/>
    <mergeCell ref="J124:L124"/>
    <mergeCell ref="M124:Q124"/>
    <mergeCell ref="B120:E120"/>
    <mergeCell ref="F120:I120"/>
    <mergeCell ref="J120:L120"/>
    <mergeCell ref="M120:Q120"/>
    <mergeCell ref="B121:E121"/>
    <mergeCell ref="F121:I121"/>
    <mergeCell ref="J121:L121"/>
    <mergeCell ref="M121:Q121"/>
    <mergeCell ref="B122:E122"/>
    <mergeCell ref="F122:I122"/>
    <mergeCell ref="J122:L122"/>
    <mergeCell ref="M122:Q122"/>
    <mergeCell ref="B128:E128"/>
    <mergeCell ref="F128:I128"/>
    <mergeCell ref="J128:L128"/>
    <mergeCell ref="M128:Q128"/>
    <mergeCell ref="B125:E125"/>
    <mergeCell ref="F125:I125"/>
    <mergeCell ref="J125:L125"/>
    <mergeCell ref="M125:Q125"/>
    <mergeCell ref="B126:E126"/>
    <mergeCell ref="F126:I126"/>
    <mergeCell ref="J126:L126"/>
    <mergeCell ref="M126:Q126"/>
    <mergeCell ref="B127:E127"/>
    <mergeCell ref="F127:I127"/>
    <mergeCell ref="J127:L127"/>
    <mergeCell ref="M127:Q127"/>
    <mergeCell ref="J117:L117"/>
    <mergeCell ref="M117:Q117"/>
    <mergeCell ref="B118:E118"/>
    <mergeCell ref="F118:I118"/>
    <mergeCell ref="J118:L118"/>
    <mergeCell ref="M118:Q118"/>
    <mergeCell ref="B119:E119"/>
    <mergeCell ref="F119:I119"/>
    <mergeCell ref="J119:L119"/>
    <mergeCell ref="M119:Q119"/>
    <mergeCell ref="B117:E117"/>
    <mergeCell ref="F117:I117"/>
    <mergeCell ref="B114:E114"/>
    <mergeCell ref="F114:I114"/>
    <mergeCell ref="J114:L114"/>
    <mergeCell ref="M114:Q114"/>
    <mergeCell ref="B115:E115"/>
    <mergeCell ref="F115:I115"/>
    <mergeCell ref="J115:L115"/>
    <mergeCell ref="M115:Q115"/>
    <mergeCell ref="B116:E116"/>
    <mergeCell ref="F116:I116"/>
    <mergeCell ref="J116:L116"/>
    <mergeCell ref="M116:Q116"/>
    <mergeCell ref="B111:E111"/>
    <mergeCell ref="F111:I111"/>
    <mergeCell ref="J111:L111"/>
    <mergeCell ref="M111:Q111"/>
    <mergeCell ref="B112:E112"/>
    <mergeCell ref="F112:I112"/>
    <mergeCell ref="J112:L112"/>
    <mergeCell ref="M112:Q112"/>
    <mergeCell ref="B113:E113"/>
    <mergeCell ref="F113:I113"/>
    <mergeCell ref="J113:L113"/>
    <mergeCell ref="M113:Q113"/>
    <mergeCell ref="B103:E105"/>
    <mergeCell ref="F103:I105"/>
    <mergeCell ref="J103:L105"/>
    <mergeCell ref="M103:Q105"/>
    <mergeCell ref="M98:R100"/>
    <mergeCell ref="A93:R96"/>
    <mergeCell ref="B108:E108"/>
    <mergeCell ref="F108:I108"/>
    <mergeCell ref="B110:E110"/>
    <mergeCell ref="F110:I110"/>
    <mergeCell ref="J110:L110"/>
    <mergeCell ref="M110:Q110"/>
    <mergeCell ref="B102:Q102"/>
    <mergeCell ref="P188:R188"/>
    <mergeCell ref="A189:R192"/>
    <mergeCell ref="F158:R159"/>
    <mergeCell ref="F156:O156"/>
    <mergeCell ref="A160:R160"/>
    <mergeCell ref="P140:R140"/>
    <mergeCell ref="C132:R135"/>
    <mergeCell ref="C136:R136"/>
    <mergeCell ref="C137:R138"/>
    <mergeCell ref="C150:R151"/>
    <mergeCell ref="C152:R153"/>
    <mergeCell ref="E155:I155"/>
    <mergeCell ref="K155:P155"/>
    <mergeCell ref="A141:R144"/>
    <mergeCell ref="M146:R148"/>
    <mergeCell ref="B87:E87"/>
    <mergeCell ref="F87:I87"/>
    <mergeCell ref="J87:L87"/>
    <mergeCell ref="J108:L108"/>
    <mergeCell ref="M108:Q108"/>
    <mergeCell ref="B109:E109"/>
    <mergeCell ref="F109:I109"/>
    <mergeCell ref="J109:L109"/>
    <mergeCell ref="M109:Q109"/>
    <mergeCell ref="B106:E106"/>
    <mergeCell ref="F106:I106"/>
    <mergeCell ref="J106:L106"/>
    <mergeCell ref="M106:Q106"/>
    <mergeCell ref="B107:E107"/>
    <mergeCell ref="F107:I107"/>
    <mergeCell ref="J107:L107"/>
    <mergeCell ref="M107:Q107"/>
    <mergeCell ref="F89:I89"/>
    <mergeCell ref="J89:L89"/>
    <mergeCell ref="M89:Q89"/>
    <mergeCell ref="B90:E90"/>
    <mergeCell ref="F90:I90"/>
    <mergeCell ref="J90:L90"/>
    <mergeCell ref="M90:Q90"/>
    <mergeCell ref="B88:E88"/>
    <mergeCell ref="F88:I88"/>
    <mergeCell ref="J88:L88"/>
    <mergeCell ref="M88:Q88"/>
    <mergeCell ref="B89:E89"/>
    <mergeCell ref="B81:E81"/>
    <mergeCell ref="F81:I81"/>
    <mergeCell ref="J81:L81"/>
    <mergeCell ref="M81:Q81"/>
    <mergeCell ref="B82:E82"/>
    <mergeCell ref="F82:I82"/>
    <mergeCell ref="J82:L82"/>
    <mergeCell ref="M82:Q82"/>
    <mergeCell ref="M87:Q87"/>
    <mergeCell ref="B83:E83"/>
    <mergeCell ref="F83:I83"/>
    <mergeCell ref="J83:L83"/>
    <mergeCell ref="M83:Q83"/>
    <mergeCell ref="B84:E84"/>
    <mergeCell ref="B85:E85"/>
    <mergeCell ref="F84:I84"/>
    <mergeCell ref="J84:L84"/>
    <mergeCell ref="M84:Q84"/>
    <mergeCell ref="F85:I85"/>
    <mergeCell ref="J85:L85"/>
    <mergeCell ref="M85:Q85"/>
    <mergeCell ref="B86:E86"/>
    <mergeCell ref="F86:I86"/>
    <mergeCell ref="J86:L86"/>
    <mergeCell ref="B78:E78"/>
    <mergeCell ref="F78:I78"/>
    <mergeCell ref="J78:L78"/>
    <mergeCell ref="M78:Q78"/>
    <mergeCell ref="B79:E79"/>
    <mergeCell ref="F79:I79"/>
    <mergeCell ref="J79:L79"/>
    <mergeCell ref="M79:Q79"/>
    <mergeCell ref="M86:Q86"/>
    <mergeCell ref="M72:Q72"/>
    <mergeCell ref="B73:E73"/>
    <mergeCell ref="B76:E76"/>
    <mergeCell ref="F76:I76"/>
    <mergeCell ref="J76:L76"/>
    <mergeCell ref="M76:Q76"/>
    <mergeCell ref="B77:E77"/>
    <mergeCell ref="F77:I77"/>
    <mergeCell ref="J77:L77"/>
    <mergeCell ref="M77:Q77"/>
    <mergeCell ref="B74:E74"/>
    <mergeCell ref="F74:I74"/>
    <mergeCell ref="J74:L74"/>
    <mergeCell ref="M74:Q74"/>
    <mergeCell ref="B75:E75"/>
    <mergeCell ref="F75:I75"/>
    <mergeCell ref="J75:L75"/>
    <mergeCell ref="M75:Q75"/>
    <mergeCell ref="B64:E66"/>
    <mergeCell ref="F64:I66"/>
    <mergeCell ref="J64:L66"/>
    <mergeCell ref="M64:Q66"/>
    <mergeCell ref="G10:R10"/>
    <mergeCell ref="G13:R15"/>
    <mergeCell ref="P92:R92"/>
    <mergeCell ref="B80:E80"/>
    <mergeCell ref="F80:I80"/>
    <mergeCell ref="J80:L80"/>
    <mergeCell ref="M80:Q80"/>
    <mergeCell ref="B71:E71"/>
    <mergeCell ref="F71:I71"/>
    <mergeCell ref="M71:Q71"/>
    <mergeCell ref="J71:L71"/>
    <mergeCell ref="F73:I73"/>
    <mergeCell ref="J73:L73"/>
    <mergeCell ref="M73:Q73"/>
    <mergeCell ref="B69:E69"/>
    <mergeCell ref="F69:I69"/>
    <mergeCell ref="B72:E72"/>
    <mergeCell ref="F72:I72"/>
    <mergeCell ref="G29:R29"/>
    <mergeCell ref="J72:L72"/>
    <mergeCell ref="M69:Q69"/>
    <mergeCell ref="B70:E70"/>
    <mergeCell ref="F70:I70"/>
    <mergeCell ref="M70:Q70"/>
    <mergeCell ref="J69:L69"/>
    <mergeCell ref="J70:L70"/>
    <mergeCell ref="B67:E67"/>
    <mergeCell ref="F67:I67"/>
    <mergeCell ref="M67:Q67"/>
    <mergeCell ref="B68:E68"/>
    <mergeCell ref="F68:I68"/>
    <mergeCell ref="M68:Q68"/>
    <mergeCell ref="J67:L67"/>
    <mergeCell ref="J68:L68"/>
    <mergeCell ref="B63:Q63"/>
    <mergeCell ref="A54:R54"/>
    <mergeCell ref="A55:G55"/>
    <mergeCell ref="H55:L55"/>
    <mergeCell ref="M55:R55"/>
    <mergeCell ref="A56:G58"/>
    <mergeCell ref="H56:L58"/>
    <mergeCell ref="M56:R58"/>
    <mergeCell ref="A42:H42"/>
    <mergeCell ref="P44:R44"/>
    <mergeCell ref="M50:R52"/>
    <mergeCell ref="A59:G61"/>
    <mergeCell ref="H59:L61"/>
    <mergeCell ref="M59:R61"/>
    <mergeCell ref="A45:R48"/>
    <mergeCell ref="A43:H43"/>
    <mergeCell ref="K43:R43"/>
    <mergeCell ref="A32:F32"/>
    <mergeCell ref="G26:R27"/>
    <mergeCell ref="K41:R41"/>
    <mergeCell ref="K42:R42"/>
    <mergeCell ref="A6:R6"/>
    <mergeCell ref="A7:R7"/>
    <mergeCell ref="A41:H41"/>
    <mergeCell ref="G17:R17"/>
    <mergeCell ref="M2:R4"/>
    <mergeCell ref="G32:R32"/>
    <mergeCell ref="G23:R23"/>
    <mergeCell ref="G20:R20"/>
    <mergeCell ref="A26:F26"/>
    <mergeCell ref="A23:F23"/>
    <mergeCell ref="A29:F29"/>
  </mergeCells>
  <printOptions verticalCentered="1"/>
  <pageMargins left="0.98425196850393704" right="0.59055118110236227" top="0.19685039370078741" bottom="0.19685039370078741" header="0" footer="0"/>
  <pageSetup orientation="portrait" r:id="rId1"/>
  <rowBreaks count="1" manualBreakCount="1">
    <brk id="48" max="16383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F473-2EBB-4CEF-9A38-54581B248D6D}">
  <sheetPr codeName="Hoja21">
    <tabColor rgb="FFFFFF00"/>
  </sheetPr>
  <dimension ref="A2:S191"/>
  <sheetViews>
    <sheetView zoomScale="130" zoomScaleNormal="130" workbookViewId="0">
      <selection activeCell="D19" sqref="D19:R19"/>
    </sheetView>
  </sheetViews>
  <sheetFormatPr baseColWidth="10"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101" t="str">
        <f>'Información y Datos'!L21</f>
        <v>LCM 2024-03-05</v>
      </c>
      <c r="N2" s="1101"/>
      <c r="O2" s="1101"/>
      <c r="P2" s="1101"/>
      <c r="Q2" s="1101"/>
      <c r="R2" s="1101"/>
    </row>
    <row r="3" spans="1:18" ht="15.75" customHeight="1" x14ac:dyDescent="0.25">
      <c r="M3" s="1101"/>
      <c r="N3" s="1101"/>
      <c r="O3" s="1101"/>
      <c r="P3" s="1101"/>
      <c r="Q3" s="1101"/>
      <c r="R3" s="1101"/>
    </row>
    <row r="4" spans="1:18" ht="15.75" customHeight="1" x14ac:dyDescent="0.25">
      <c r="M4" s="1101"/>
      <c r="N4" s="1101"/>
      <c r="O4" s="1101"/>
      <c r="P4" s="1101"/>
      <c r="Q4" s="1101"/>
      <c r="R4" s="1101"/>
    </row>
    <row r="5" spans="1:18" ht="15.75" customHeight="1" x14ac:dyDescent="0.25">
      <c r="R5" s="351"/>
    </row>
    <row r="6" spans="1:18" ht="15.75" customHeight="1" x14ac:dyDescent="0.25">
      <c r="A6" s="1101" t="s">
        <v>19</v>
      </c>
      <c r="B6" s="1101"/>
      <c r="C6" s="1101"/>
      <c r="D6" s="1101"/>
      <c r="E6" s="1101"/>
      <c r="F6" s="1101"/>
      <c r="G6" s="1101"/>
      <c r="H6" s="1101"/>
      <c r="I6" s="1101"/>
      <c r="J6" s="1101"/>
      <c r="K6" s="1101"/>
      <c r="L6" s="1101"/>
      <c r="M6" s="1101"/>
      <c r="N6" s="1101"/>
      <c r="O6" s="1101"/>
      <c r="P6" s="1101"/>
      <c r="Q6" s="1101"/>
      <c r="R6" s="1101"/>
    </row>
    <row r="7" spans="1:18" ht="15.75" customHeight="1" x14ac:dyDescent="0.25">
      <c r="A7" s="1101"/>
      <c r="B7" s="1101"/>
      <c r="C7" s="1101"/>
      <c r="D7" s="1101"/>
      <c r="E7" s="1101"/>
      <c r="F7" s="1101"/>
      <c r="G7" s="1101"/>
      <c r="H7" s="1101"/>
      <c r="I7" s="1101"/>
      <c r="J7" s="1101"/>
      <c r="K7" s="1101"/>
      <c r="L7" s="1101"/>
      <c r="M7" s="1101"/>
      <c r="N7" s="1101"/>
      <c r="O7" s="1101"/>
      <c r="P7" s="1101"/>
      <c r="Q7" s="1101"/>
      <c r="R7" s="1101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45">
        <f ca="1">'Información y Datos'!L15</f>
        <v>45429</v>
      </c>
      <c r="H10" s="1145"/>
      <c r="I10" s="1145"/>
      <c r="J10" s="1145"/>
      <c r="K10" s="1145"/>
      <c r="L10" s="1145"/>
      <c r="M10" s="1145"/>
      <c r="N10" s="1145"/>
      <c r="O10" s="1145"/>
      <c r="P10" s="1145"/>
      <c r="Q10" s="1145"/>
      <c r="R10" s="1145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04" t="str">
        <f>CONCATENATE(INFORMACION!D31,", de ",MIN('Información y Datos'!C12:C134)," pulgada a ",MAX('Información y Datos'!C12:C134)," pulgadas")</f>
        <v>Juego de Bloques, de 20,5 pulgada a 100 pulgadas</v>
      </c>
      <c r="H13" s="1104"/>
      <c r="I13" s="1104"/>
      <c r="J13" s="1104"/>
      <c r="K13" s="1104"/>
      <c r="L13" s="1104"/>
      <c r="M13" s="1104"/>
      <c r="N13" s="1104"/>
      <c r="O13" s="1104"/>
      <c r="P13" s="1104"/>
      <c r="Q13" s="1104"/>
      <c r="R13" s="361"/>
    </row>
    <row r="14" spans="1:18" ht="15.75" customHeight="1" x14ac:dyDescent="0.25">
      <c r="A14" s="358"/>
      <c r="E14" s="357"/>
      <c r="F14" s="256"/>
      <c r="G14" s="1104" t="s">
        <v>10</v>
      </c>
      <c r="H14" s="1104"/>
      <c r="I14" s="1104"/>
      <c r="J14" s="1104"/>
      <c r="K14" s="1153" t="str">
        <f>'Información y Datos'!L30</f>
        <v>Sartorius</v>
      </c>
      <c r="L14" s="1153"/>
      <c r="M14" s="1153"/>
      <c r="N14" s="361"/>
      <c r="O14" s="361"/>
      <c r="P14" s="361"/>
      <c r="Q14" s="361"/>
      <c r="R14" s="361"/>
    </row>
    <row r="15" spans="1:18" ht="15.75" customHeight="1" x14ac:dyDescent="0.25">
      <c r="A15" s="358"/>
      <c r="E15" s="357"/>
      <c r="F15" s="256"/>
      <c r="G15" s="1104" t="s">
        <v>2</v>
      </c>
      <c r="H15" s="1104"/>
      <c r="I15" s="1104"/>
      <c r="J15" s="1104"/>
      <c r="K15" s="1154" t="str">
        <f>'Información y Datos'!L33</f>
        <v>2001</v>
      </c>
      <c r="L15" s="1153"/>
      <c r="M15" s="1153"/>
      <c r="N15" s="361"/>
      <c r="O15" s="361"/>
      <c r="P15" s="361"/>
      <c r="Q15" s="361"/>
      <c r="R15" s="361"/>
    </row>
    <row r="16" spans="1:18" ht="15.75" customHeight="1" x14ac:dyDescent="0.25">
      <c r="A16" s="358"/>
      <c r="E16" s="256"/>
      <c r="F16" s="256"/>
      <c r="G16" s="1104" t="s">
        <v>65</v>
      </c>
      <c r="H16" s="1104"/>
      <c r="I16" s="1104"/>
      <c r="J16" s="1104"/>
      <c r="K16" s="1154" t="str">
        <f>'Información y Datos'!L32</f>
        <v>Cerámica</v>
      </c>
      <c r="L16" s="1153"/>
      <c r="M16" s="1153"/>
    </row>
    <row r="17" spans="1:19" ht="15.75" customHeight="1" x14ac:dyDescent="0.25">
      <c r="A17" s="358"/>
      <c r="E17" s="256"/>
      <c r="F17" s="256"/>
      <c r="G17" s="1104" t="s">
        <v>834</v>
      </c>
      <c r="H17" s="1104"/>
      <c r="I17" s="1104"/>
      <c r="J17" s="1104"/>
      <c r="K17" s="1153" t="str">
        <f>'Información y Datos'!L34</f>
        <v>F1</v>
      </c>
      <c r="L17" s="1153"/>
      <c r="M17" s="1153"/>
    </row>
    <row r="18" spans="1:19" ht="15.75" customHeight="1" x14ac:dyDescent="0.25">
      <c r="A18" s="358"/>
      <c r="E18" s="256"/>
      <c r="F18" s="256"/>
      <c r="G18" s="1"/>
      <c r="H18" s="1"/>
      <c r="I18" s="1"/>
      <c r="J18" s="256"/>
      <c r="K18" s="256"/>
      <c r="L18" s="256"/>
      <c r="M18" s="256"/>
    </row>
    <row r="19" spans="1:19" ht="15.75" customHeight="1" x14ac:dyDescent="0.25">
      <c r="A19" s="352" t="s">
        <v>12</v>
      </c>
      <c r="F19" s="256"/>
      <c r="G19" s="1103" t="str">
        <f>INFORMACION!D33</f>
        <v>000111</v>
      </c>
      <c r="H19" s="1103"/>
      <c r="I19" s="1103"/>
      <c r="J19" s="1103"/>
      <c r="K19" s="1103"/>
      <c r="L19" s="1103"/>
      <c r="M19" s="1103"/>
      <c r="N19" s="1103"/>
      <c r="O19" s="1103"/>
      <c r="P19" s="1103"/>
      <c r="Q19" s="1103"/>
      <c r="R19" s="1103"/>
      <c r="S19" s="256"/>
    </row>
    <row r="20" spans="1:19" ht="15.75" customHeight="1" x14ac:dyDescent="0.25">
      <c r="A20" s="355"/>
      <c r="F20" s="256"/>
      <c r="G20" s="256"/>
      <c r="H20" s="256"/>
      <c r="I20" s="256"/>
      <c r="J20" s="256"/>
      <c r="K20" s="256"/>
      <c r="L20" s="256"/>
      <c r="M20" s="256"/>
    </row>
    <row r="21" spans="1:19" ht="15.75" customHeight="1" x14ac:dyDescent="0.25">
      <c r="A21" s="358"/>
      <c r="F21" s="256"/>
      <c r="G21" s="354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2" t="s">
        <v>805</v>
      </c>
      <c r="F22" s="256"/>
      <c r="G22" s="1103" t="str">
        <f>INFORMACION!D25</f>
        <v>0001</v>
      </c>
      <c r="H22" s="1103"/>
      <c r="I22" s="1103"/>
      <c r="J22" s="1103"/>
      <c r="K22" s="1103"/>
      <c r="L22" s="1103"/>
      <c r="M22" s="1103"/>
      <c r="N22" s="1103"/>
      <c r="O22" s="1103"/>
      <c r="P22" s="1103"/>
      <c r="Q22" s="1103"/>
      <c r="R22" s="1103"/>
    </row>
    <row r="23" spans="1:19" ht="15.75" customHeight="1" x14ac:dyDescent="0.25">
      <c r="A23" s="355"/>
      <c r="F23" s="256"/>
      <c r="G23" s="256"/>
      <c r="H23" s="256"/>
      <c r="I23" s="256"/>
      <c r="J23" s="256"/>
      <c r="K23" s="256"/>
      <c r="L23" s="256"/>
      <c r="M23" s="256"/>
    </row>
    <row r="24" spans="1:19" ht="15.75" customHeight="1" x14ac:dyDescent="0.25">
      <c r="A24" s="353"/>
      <c r="F24" s="256"/>
      <c r="G24" s="354"/>
      <c r="H24" s="256"/>
      <c r="I24" s="256"/>
      <c r="J24" s="256"/>
      <c r="K24" s="256"/>
      <c r="L24" s="256"/>
      <c r="M24" s="256"/>
    </row>
    <row r="25" spans="1:19" ht="15.75" customHeight="1" x14ac:dyDescent="0.25">
      <c r="A25" s="353" t="s">
        <v>13</v>
      </c>
      <c r="F25" s="256"/>
      <c r="G25" s="1103" t="str">
        <f>INFORMACION!D23</f>
        <v>Javier</v>
      </c>
      <c r="H25" s="1103"/>
      <c r="I25" s="1103"/>
      <c r="J25" s="1103"/>
      <c r="K25" s="1103"/>
      <c r="L25" s="1103"/>
      <c r="M25" s="1103"/>
      <c r="N25" s="1103"/>
      <c r="O25" s="1103"/>
      <c r="P25" s="1103"/>
      <c r="Q25" s="1103"/>
      <c r="R25" s="1103"/>
    </row>
    <row r="26" spans="1:19" ht="15.75" customHeight="1" x14ac:dyDescent="0.25">
      <c r="A26" s="355"/>
      <c r="F26" s="256"/>
      <c r="G26" s="256"/>
      <c r="H26" s="359"/>
      <c r="I26" s="359"/>
      <c r="J26" s="359"/>
      <c r="K26" s="359"/>
      <c r="L26" s="359"/>
      <c r="M26" s="360"/>
      <c r="N26" s="360"/>
      <c r="O26" s="360"/>
      <c r="P26" s="360"/>
    </row>
    <row r="27" spans="1:19" ht="15.75" customHeight="1" x14ac:dyDescent="0.25">
      <c r="A27" s="358"/>
      <c r="F27" s="256"/>
      <c r="G27" s="359"/>
      <c r="H27" s="359"/>
      <c r="I27" s="359"/>
      <c r="J27" s="359"/>
      <c r="K27" s="359"/>
      <c r="L27" s="359"/>
      <c r="M27" s="360"/>
    </row>
    <row r="28" spans="1:19" ht="15.75" customHeight="1" x14ac:dyDescent="0.25">
      <c r="A28" s="352" t="s">
        <v>39</v>
      </c>
      <c r="F28" s="256"/>
      <c r="G28" s="1096" t="str">
        <f>INFORMACION!D26</f>
        <v>Ciudad de investigación de la UCR, San Pedro, Montes de Oca, San José</v>
      </c>
      <c r="H28" s="1096"/>
      <c r="I28" s="1096"/>
      <c r="J28" s="1096"/>
      <c r="K28" s="1096"/>
      <c r="L28" s="1096"/>
      <c r="M28" s="1096"/>
      <c r="N28" s="1096"/>
      <c r="O28" s="1096"/>
      <c r="P28" s="1096"/>
      <c r="Q28" s="1096"/>
      <c r="R28" s="1096"/>
    </row>
    <row r="29" spans="1:19" ht="15.75" customHeight="1" x14ac:dyDescent="0.25">
      <c r="A29" s="355"/>
      <c r="G29" s="1097"/>
      <c r="H29" s="1097"/>
      <c r="I29" s="1097"/>
      <c r="J29" s="1097"/>
      <c r="K29" s="1097"/>
      <c r="L29" s="1097"/>
      <c r="M29" s="1097"/>
      <c r="N29" s="1097"/>
      <c r="O29" s="1097"/>
      <c r="P29" s="1097"/>
      <c r="Q29" s="1097"/>
      <c r="R29" s="1097"/>
    </row>
    <row r="30" spans="1:19" ht="15.75" customHeight="1" x14ac:dyDescent="0.25">
      <c r="A30" s="358"/>
      <c r="G30" s="360"/>
      <c r="H30" s="360"/>
      <c r="I30" s="360"/>
      <c r="J30" s="360"/>
      <c r="K30" s="360"/>
      <c r="L30" s="360"/>
      <c r="M30" s="360"/>
      <c r="O30" s="361"/>
      <c r="P30" s="361"/>
    </row>
    <row r="31" spans="1:19" ht="15.75" customHeight="1" x14ac:dyDescent="0.25">
      <c r="A31" s="352" t="s">
        <v>36</v>
      </c>
      <c r="G31" s="1103" t="str">
        <f>'Información y Datos'!L19</f>
        <v>Bitácora - LCM 2024-03-05.pdf</v>
      </c>
      <c r="H31" s="1103"/>
      <c r="I31" s="1103"/>
      <c r="J31" s="1103"/>
      <c r="K31" s="1103"/>
      <c r="L31" s="1103"/>
      <c r="M31" s="1103"/>
      <c r="N31" s="1103"/>
      <c r="O31" s="1103"/>
      <c r="P31" s="1103"/>
      <c r="Q31" s="1103"/>
      <c r="R31" s="1103"/>
    </row>
    <row r="32" spans="1:19" ht="15.75" customHeight="1" x14ac:dyDescent="0.25">
      <c r="A32" s="355"/>
    </row>
    <row r="33" spans="1:18" ht="15.75" customHeight="1" x14ac:dyDescent="0.25">
      <c r="A33" s="358"/>
      <c r="G33" s="354"/>
    </row>
    <row r="34" spans="1:18" ht="15.75" customHeight="1" x14ac:dyDescent="0.25">
      <c r="A34" s="355" t="s">
        <v>14</v>
      </c>
      <c r="G34" s="1104" t="s">
        <v>826</v>
      </c>
      <c r="H34" s="1104"/>
      <c r="I34" s="1104"/>
      <c r="J34" s="1104"/>
      <c r="K34" s="1104"/>
      <c r="L34" s="1104"/>
      <c r="M34" s="1104"/>
      <c r="N34" s="1104"/>
      <c r="O34" s="1104"/>
      <c r="P34" s="1104"/>
      <c r="Q34" s="1104"/>
      <c r="R34" s="1104"/>
    </row>
    <row r="35" spans="1:18" ht="15.75" customHeight="1" x14ac:dyDescent="0.25">
      <c r="A35" s="355"/>
      <c r="G35" s="256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2"/>
      <c r="B40" s="362"/>
      <c r="C40" s="362"/>
      <c r="D40" s="362"/>
      <c r="E40" s="362"/>
      <c r="F40" s="362"/>
      <c r="G40" s="362"/>
      <c r="H40" s="362"/>
      <c r="K40" s="362"/>
      <c r="L40" s="362"/>
      <c r="M40" s="362"/>
      <c r="N40" s="362"/>
      <c r="O40" s="362"/>
      <c r="P40" s="362"/>
      <c r="Q40" s="362"/>
      <c r="R40" s="362"/>
    </row>
    <row r="41" spans="1:18" ht="15.75" customHeight="1" x14ac:dyDescent="0.25">
      <c r="A41" s="363"/>
      <c r="B41" s="363"/>
      <c r="C41" s="363"/>
      <c r="D41" s="363"/>
      <c r="E41" s="363"/>
      <c r="F41" s="363"/>
      <c r="G41" s="363"/>
      <c r="H41" s="363"/>
      <c r="K41" s="363"/>
      <c r="L41" s="363"/>
      <c r="M41" s="363"/>
      <c r="N41" s="363"/>
      <c r="O41" s="363"/>
      <c r="P41" s="363"/>
      <c r="Q41" s="363"/>
      <c r="R41" s="363"/>
    </row>
    <row r="42" spans="1:18" ht="15.75" customHeight="1" x14ac:dyDescent="0.25">
      <c r="A42" s="1102" t="str">
        <f>'Información y Datos'!L40</f>
        <v>Yalitza Torres Pérez</v>
      </c>
      <c r="B42" s="1102"/>
      <c r="C42" s="1102"/>
      <c r="D42" s="1102"/>
      <c r="E42" s="1102"/>
      <c r="F42" s="1102"/>
      <c r="G42" s="1102"/>
      <c r="H42" s="1102"/>
      <c r="I42" s="364"/>
      <c r="J42" s="380"/>
      <c r="K42" s="1098" t="str">
        <f>'Información y Datos'!L39</f>
        <v>Leonardo Rojas Rapso</v>
      </c>
      <c r="L42" s="1099"/>
      <c r="M42" s="1099"/>
      <c r="N42" s="1099"/>
      <c r="O42" s="1099"/>
      <c r="P42" s="1099"/>
      <c r="Q42" s="1099"/>
      <c r="R42" s="1099"/>
    </row>
    <row r="43" spans="1:18" ht="15.75" customHeight="1" x14ac:dyDescent="0.25">
      <c r="A43" s="1100" t="s">
        <v>18</v>
      </c>
      <c r="B43" s="1100"/>
      <c r="C43" s="1100"/>
      <c r="D43" s="1100"/>
      <c r="E43" s="1100"/>
      <c r="F43" s="1100"/>
      <c r="G43" s="1100"/>
      <c r="H43" s="1100"/>
      <c r="I43" s="364"/>
      <c r="J43" s="376"/>
      <c r="K43" s="1100" t="s">
        <v>17</v>
      </c>
      <c r="L43" s="916"/>
      <c r="M43" s="916"/>
      <c r="N43" s="916"/>
      <c r="O43" s="916"/>
      <c r="P43" s="916"/>
      <c r="Q43" s="916"/>
      <c r="R43" s="916"/>
    </row>
    <row r="44" spans="1:18" ht="15.75" customHeight="1" x14ac:dyDescent="0.25">
      <c r="A44" s="376"/>
      <c r="B44" s="376"/>
      <c r="C44" s="376"/>
      <c r="D44" s="376"/>
      <c r="E44" s="376"/>
      <c r="F44" s="376"/>
      <c r="G44" s="376"/>
      <c r="H44" s="376"/>
      <c r="I44" s="364"/>
      <c r="J44" s="376"/>
      <c r="K44" s="376"/>
      <c r="L44" s="376"/>
      <c r="M44" s="376"/>
      <c r="N44" s="376"/>
      <c r="O44" s="376"/>
      <c r="P44" s="376"/>
      <c r="Q44" s="376"/>
      <c r="R44" s="376"/>
    </row>
    <row r="45" spans="1:18" ht="15.75" customHeight="1" x14ac:dyDescent="0.25">
      <c r="G45" s="256"/>
      <c r="P45" s="1118" t="s">
        <v>833</v>
      </c>
      <c r="Q45" s="1118"/>
      <c r="R45" s="1118"/>
    </row>
    <row r="46" spans="1:18" ht="15.75" customHeight="1" x14ac:dyDescent="0.25">
      <c r="A46" s="1119" t="s">
        <v>816</v>
      </c>
      <c r="B46" s="1155"/>
      <c r="C46" s="1155"/>
      <c r="D46" s="1155"/>
      <c r="E46" s="1155"/>
      <c r="F46" s="1155"/>
      <c r="G46" s="1155"/>
      <c r="H46" s="1155"/>
      <c r="I46" s="1155"/>
      <c r="J46" s="1155"/>
      <c r="K46" s="1155"/>
      <c r="L46" s="1155"/>
      <c r="M46" s="1155"/>
      <c r="N46" s="1155"/>
      <c r="O46" s="1155"/>
      <c r="P46" s="1155"/>
      <c r="Q46" s="1155"/>
      <c r="R46" s="1155"/>
    </row>
    <row r="47" spans="1:18" ht="15.75" customHeight="1" x14ac:dyDescent="0.25">
      <c r="A47" s="1156"/>
      <c r="B47" s="1156"/>
      <c r="C47" s="1156"/>
      <c r="D47" s="1156"/>
      <c r="E47" s="1156"/>
      <c r="F47" s="1156"/>
      <c r="G47" s="1156"/>
      <c r="H47" s="1156"/>
      <c r="I47" s="1156"/>
      <c r="J47" s="1156"/>
      <c r="K47" s="1156"/>
      <c r="L47" s="1156"/>
      <c r="M47" s="1156"/>
      <c r="N47" s="1156"/>
      <c r="O47" s="1156"/>
      <c r="P47" s="1156"/>
      <c r="Q47" s="1156"/>
      <c r="R47" s="1156"/>
    </row>
    <row r="48" spans="1:18" ht="15.75" customHeight="1" x14ac:dyDescent="0.25">
      <c r="A48" s="1156"/>
      <c r="B48" s="1156"/>
      <c r="C48" s="1156"/>
      <c r="D48" s="1156"/>
      <c r="E48" s="1156"/>
      <c r="F48" s="1156"/>
      <c r="G48" s="1156"/>
      <c r="H48" s="1156"/>
      <c r="I48" s="1156"/>
      <c r="J48" s="1156"/>
      <c r="K48" s="1156"/>
      <c r="L48" s="1156"/>
      <c r="M48" s="1156"/>
      <c r="N48" s="1156"/>
      <c r="O48" s="1156"/>
      <c r="P48" s="1156"/>
      <c r="Q48" s="1156"/>
      <c r="R48" s="1156"/>
    </row>
    <row r="49" spans="1:18" ht="15.75" customHeight="1" x14ac:dyDescent="0.25">
      <c r="A49" s="1156"/>
      <c r="B49" s="1156"/>
      <c r="C49" s="1156"/>
      <c r="D49" s="1156"/>
      <c r="E49" s="1156"/>
      <c r="F49" s="1156"/>
      <c r="G49" s="1156"/>
      <c r="H49" s="1156"/>
      <c r="I49" s="1156"/>
      <c r="J49" s="1156"/>
      <c r="K49" s="1156"/>
      <c r="L49" s="1156"/>
      <c r="M49" s="1156"/>
      <c r="N49" s="1156"/>
      <c r="O49" s="1156"/>
      <c r="P49" s="1156"/>
      <c r="Q49" s="1156"/>
      <c r="R49" s="1156"/>
    </row>
    <row r="51" spans="1:18" ht="15.75" customHeight="1" x14ac:dyDescent="0.25">
      <c r="A51" s="366"/>
      <c r="M51" s="1101" t="str">
        <f>M2</f>
        <v>LCM 2024-03-05</v>
      </c>
      <c r="N51" s="1101"/>
      <c r="O51" s="1101"/>
      <c r="P51" s="1101"/>
      <c r="Q51" s="1101"/>
      <c r="R51" s="1101"/>
    </row>
    <row r="52" spans="1:18" ht="15.75" customHeight="1" x14ac:dyDescent="0.25">
      <c r="M52" s="1101"/>
      <c r="N52" s="1101"/>
      <c r="O52" s="1101"/>
      <c r="P52" s="1101"/>
      <c r="Q52" s="1101"/>
      <c r="R52" s="1101"/>
    </row>
    <row r="53" spans="1:18" ht="15.75" customHeight="1" x14ac:dyDescent="0.25">
      <c r="M53" s="1101"/>
      <c r="N53" s="1101"/>
      <c r="O53" s="1101"/>
      <c r="P53" s="1101"/>
      <c r="Q53" s="1101"/>
      <c r="R53" s="1101"/>
    </row>
    <row r="55" spans="1:18" ht="15.75" customHeight="1" x14ac:dyDescent="0.25">
      <c r="A55" s="1106" t="s">
        <v>829</v>
      </c>
      <c r="B55" s="1106"/>
      <c r="C55" s="1106"/>
      <c r="D55" s="1106"/>
      <c r="E55" s="1106"/>
      <c r="F55" s="1106"/>
      <c r="G55" s="1106"/>
      <c r="H55" s="1106"/>
      <c r="I55" s="1106"/>
      <c r="J55" s="1106"/>
      <c r="K55" s="1106"/>
      <c r="L55" s="1106"/>
      <c r="M55" s="1106"/>
      <c r="N55" s="1106"/>
      <c r="O55" s="1106"/>
      <c r="P55" s="1106"/>
      <c r="Q55" s="1106"/>
      <c r="R55" s="1106"/>
    </row>
    <row r="56" spans="1:18" ht="15.75" customHeight="1" x14ac:dyDescent="0.25">
      <c r="A56" s="1107" t="s">
        <v>5</v>
      </c>
      <c r="B56" s="1107"/>
      <c r="C56" s="1107"/>
      <c r="D56" s="1107"/>
      <c r="E56" s="1107"/>
      <c r="F56" s="1107"/>
      <c r="G56" s="1107"/>
      <c r="H56" s="1107" t="s">
        <v>806</v>
      </c>
      <c r="I56" s="1107"/>
      <c r="J56" s="1107"/>
      <c r="K56" s="1107"/>
      <c r="L56" s="1107"/>
      <c r="M56" s="1107" t="s">
        <v>15</v>
      </c>
      <c r="N56" s="1107"/>
      <c r="O56" s="1107"/>
      <c r="P56" s="1107"/>
      <c r="Q56" s="1107"/>
      <c r="R56" s="1107"/>
    </row>
    <row r="57" spans="1:18" ht="15.75" customHeight="1" x14ac:dyDescent="0.25">
      <c r="A57" s="1108" t="str">
        <f>CONCATENATE(INFORMACION!H59,", ","grado ",INFORMACION!H60,", Marca ",INFORMACION!H58)</f>
        <v>Bloques patrón de cerámica de 0,5 mm a 100 mm, grado 00 ó K, Marca TESA</v>
      </c>
      <c r="B57" s="1108"/>
      <c r="C57" s="1108"/>
      <c r="D57" s="1108"/>
      <c r="E57" s="1108"/>
      <c r="F57" s="1108"/>
      <c r="G57" s="1108"/>
      <c r="H57" s="1108" t="str">
        <f>CONCATENATE(INFORMACION!H64," / ",INFORMACION!H65)</f>
        <v>70057T / 707014</v>
      </c>
      <c r="I57" s="1108"/>
      <c r="J57" s="1108"/>
      <c r="K57" s="1108"/>
      <c r="L57" s="1108"/>
      <c r="M57" s="1109" t="str">
        <f>CONCATENATE(INFORMACION!H63,", ",INFORMACION!H55,", ",IF(INFORMACION!H63="CENAM","México",IF(INFORMACION!H63="LACOMET","Costa Rica","NMI ")))</f>
        <v>CENAM, CNM-CC-740-579/2015, México</v>
      </c>
      <c r="N57" s="1110"/>
      <c r="O57" s="1110"/>
      <c r="P57" s="1110"/>
      <c r="Q57" s="1110"/>
      <c r="R57" s="1111"/>
    </row>
    <row r="58" spans="1:18" ht="15.75" customHeight="1" x14ac:dyDescent="0.25">
      <c r="A58" s="1108"/>
      <c r="B58" s="1108"/>
      <c r="C58" s="1108"/>
      <c r="D58" s="1108"/>
      <c r="E58" s="1108"/>
      <c r="F58" s="1108"/>
      <c r="G58" s="1108"/>
      <c r="H58" s="1108"/>
      <c r="I58" s="1108"/>
      <c r="J58" s="1108"/>
      <c r="K58" s="1108"/>
      <c r="L58" s="1108"/>
      <c r="M58" s="1112"/>
      <c r="N58" s="1113"/>
      <c r="O58" s="1113"/>
      <c r="P58" s="1113"/>
      <c r="Q58" s="1113"/>
      <c r="R58" s="1114"/>
    </row>
    <row r="59" spans="1:18" ht="15.75" customHeight="1" x14ac:dyDescent="0.25">
      <c r="A59" s="1108"/>
      <c r="B59" s="1108"/>
      <c r="C59" s="1108"/>
      <c r="D59" s="1108"/>
      <c r="E59" s="1108"/>
      <c r="F59" s="1108"/>
      <c r="G59" s="1108"/>
      <c r="H59" s="1108"/>
      <c r="I59" s="1108"/>
      <c r="J59" s="1108"/>
      <c r="K59" s="1108"/>
      <c r="L59" s="1108"/>
      <c r="M59" s="1115"/>
      <c r="N59" s="1116"/>
      <c r="O59" s="1116"/>
      <c r="P59" s="1116"/>
      <c r="Q59" s="1116"/>
      <c r="R59" s="1117"/>
    </row>
    <row r="60" spans="1:18" ht="15.75" customHeight="1" x14ac:dyDescent="0.25">
      <c r="A60" s="1108" t="str">
        <f>CONCATENATE(INFORMACION!A66,", Marca ",INFORMACION!H71)</f>
        <v xml:space="preserve">Comparador de bloques, Marca TESA </v>
      </c>
      <c r="B60" s="1108"/>
      <c r="C60" s="1108"/>
      <c r="D60" s="1108"/>
      <c r="E60" s="1108"/>
      <c r="F60" s="1108"/>
      <c r="G60" s="1108"/>
      <c r="H60" s="1108" t="str">
        <f>CONCATENATE(INFORMACION!H75," / ",INFORMACION!H76)</f>
        <v>181100 / 706755</v>
      </c>
      <c r="I60" s="1108"/>
      <c r="J60" s="1108"/>
      <c r="K60" s="1108"/>
      <c r="L60" s="1108"/>
      <c r="M60" s="1109" t="str">
        <f>CONCATENATE(INFORMACION!H68,", ",IF(INFORMACION!H74="CENAM","México",IF(INFORMACION!H74="LCM","                    Costa Rica","NMI ")))</f>
        <v>Verificación 2022,                     Costa Rica</v>
      </c>
      <c r="N60" s="1110"/>
      <c r="O60" s="1110"/>
      <c r="P60" s="1110"/>
      <c r="Q60" s="1110"/>
      <c r="R60" s="1111"/>
    </row>
    <row r="61" spans="1:18" ht="15.75" customHeight="1" x14ac:dyDescent="0.25">
      <c r="A61" s="1108"/>
      <c r="B61" s="1108"/>
      <c r="C61" s="1108"/>
      <c r="D61" s="1108"/>
      <c r="E61" s="1108"/>
      <c r="F61" s="1108"/>
      <c r="G61" s="1108"/>
      <c r="H61" s="1108"/>
      <c r="I61" s="1108"/>
      <c r="J61" s="1108"/>
      <c r="K61" s="1108"/>
      <c r="L61" s="1108"/>
      <c r="M61" s="1112"/>
      <c r="N61" s="1113"/>
      <c r="O61" s="1113"/>
      <c r="P61" s="1113"/>
      <c r="Q61" s="1113"/>
      <c r="R61" s="1114"/>
    </row>
    <row r="62" spans="1:18" ht="15.75" customHeight="1" x14ac:dyDescent="0.25">
      <c r="A62" s="1108"/>
      <c r="B62" s="1108"/>
      <c r="C62" s="1108"/>
      <c r="D62" s="1108"/>
      <c r="E62" s="1108"/>
      <c r="F62" s="1108"/>
      <c r="G62" s="1108"/>
      <c r="H62" s="1108"/>
      <c r="I62" s="1108"/>
      <c r="J62" s="1108"/>
      <c r="K62" s="1108"/>
      <c r="L62" s="1108"/>
      <c r="M62" s="1115"/>
      <c r="N62" s="1116"/>
      <c r="O62" s="1116"/>
      <c r="P62" s="1116"/>
      <c r="Q62" s="1116"/>
      <c r="R62" s="1117"/>
    </row>
    <row r="63" spans="1:18" ht="9" customHeight="1" x14ac:dyDescent="0.25">
      <c r="B63" s="365"/>
      <c r="C63" s="365"/>
      <c r="D63" s="367"/>
      <c r="E63" s="365"/>
      <c r="G63" s="365"/>
    </row>
    <row r="64" spans="1:18" ht="15.75" customHeight="1" x14ac:dyDescent="0.3">
      <c r="B64" s="1105" t="s">
        <v>807</v>
      </c>
      <c r="C64" s="1105"/>
      <c r="D64" s="1105"/>
      <c r="E64" s="1105"/>
      <c r="F64" s="1105"/>
      <c r="G64" s="1105"/>
      <c r="H64" s="1105"/>
      <c r="I64" s="1105"/>
      <c r="J64" s="1105"/>
      <c r="K64" s="1105"/>
      <c r="L64" s="1105"/>
      <c r="M64" s="1105"/>
      <c r="N64" s="1105"/>
      <c r="O64" s="1105"/>
      <c r="P64" s="1105"/>
      <c r="Q64" s="1105"/>
    </row>
    <row r="65" spans="1:18" ht="15.75" customHeight="1" x14ac:dyDescent="0.25">
      <c r="B65" s="1127" t="s">
        <v>818</v>
      </c>
      <c r="C65" s="1128"/>
      <c r="D65" s="1128"/>
      <c r="E65" s="1129"/>
      <c r="F65" s="1127" t="s">
        <v>835</v>
      </c>
      <c r="G65" s="1128"/>
      <c r="H65" s="1128"/>
      <c r="I65" s="1128"/>
      <c r="J65" s="1129"/>
      <c r="K65" s="1136" t="s">
        <v>819</v>
      </c>
      <c r="L65" s="1137"/>
      <c r="M65" s="1138"/>
      <c r="N65" s="1127" t="s">
        <v>830</v>
      </c>
      <c r="O65" s="1128"/>
      <c r="P65" s="1128"/>
      <c r="Q65" s="1129"/>
    </row>
    <row r="66" spans="1:18" ht="26.25" customHeight="1" x14ac:dyDescent="0.25">
      <c r="B66" s="1130"/>
      <c r="C66" s="1131"/>
      <c r="D66" s="1131"/>
      <c r="E66" s="1132"/>
      <c r="F66" s="1130"/>
      <c r="G66" s="1131"/>
      <c r="H66" s="1131"/>
      <c r="I66" s="1131"/>
      <c r="J66" s="1132"/>
      <c r="K66" s="1139"/>
      <c r="L66" s="1140"/>
      <c r="M66" s="1141"/>
      <c r="N66" s="1130"/>
      <c r="O66" s="1131"/>
      <c r="P66" s="1131"/>
      <c r="Q66" s="1132"/>
    </row>
    <row r="67" spans="1:18" ht="33" customHeight="1" x14ac:dyDescent="0.25">
      <c r="B67" s="1133"/>
      <c r="C67" s="1134"/>
      <c r="D67" s="1134"/>
      <c r="E67" s="1135"/>
      <c r="F67" s="1157" t="s">
        <v>831</v>
      </c>
      <c r="G67" s="1158"/>
      <c r="H67" s="1157" t="s">
        <v>105</v>
      </c>
      <c r="I67" s="1158"/>
      <c r="J67" s="1159"/>
      <c r="K67" s="1139"/>
      <c r="L67" s="1140"/>
      <c r="M67" s="1141"/>
      <c r="N67" s="1133"/>
      <c r="O67" s="1134"/>
      <c r="P67" s="1134"/>
      <c r="Q67" s="1135"/>
    </row>
    <row r="68" spans="1:18" ht="15.75" customHeight="1" x14ac:dyDescent="0.25">
      <c r="B68" s="1122" t="str">
        <f>'CERTIFICADO 1'!B6</f>
        <v/>
      </c>
      <c r="C68" s="1122"/>
      <c r="D68" s="1122"/>
      <c r="E68" s="1122"/>
      <c r="F68" s="1171" t="e">
        <f>H68*0.039370078740158</f>
        <v>#VALUE!</v>
      </c>
      <c r="G68" s="1172"/>
      <c r="H68" s="1165" t="str">
        <f>'CERTIFICADO 1'!C6</f>
        <v/>
      </c>
      <c r="I68" s="1166"/>
      <c r="J68" s="1167"/>
      <c r="K68" s="1124" t="str">
        <f>'CERTIFICADO 1'!D6</f>
        <v/>
      </c>
      <c r="L68" s="1125"/>
      <c r="M68" s="1126"/>
      <c r="N68" s="1123" t="str">
        <f>'CERTIFICADO 1'!F6</f>
        <v/>
      </c>
      <c r="O68" s="1160"/>
      <c r="P68" s="1160"/>
      <c r="Q68" s="1161"/>
    </row>
    <row r="69" spans="1:18" ht="15.75" customHeight="1" x14ac:dyDescent="0.25">
      <c r="B69" s="1122" t="str">
        <f>'CERTIFICADO 1'!B7</f>
        <v/>
      </c>
      <c r="C69" s="1122"/>
      <c r="D69" s="1122"/>
      <c r="E69" s="1122"/>
      <c r="F69" s="1165" t="e">
        <f>H69*0.039370078740158</f>
        <v>#VALUE!</v>
      </c>
      <c r="G69" s="1167"/>
      <c r="H69" s="1165" t="str">
        <f>'CERTIFICADO 1'!C7</f>
        <v/>
      </c>
      <c r="I69" s="1166"/>
      <c r="J69" s="1167"/>
      <c r="K69" s="1124" t="str">
        <f>'CERTIFICADO 1'!D7</f>
        <v/>
      </c>
      <c r="L69" s="1125"/>
      <c r="M69" s="1126"/>
      <c r="N69" s="1123" t="str">
        <f>'CERTIFICADO 1'!F7</f>
        <v/>
      </c>
      <c r="O69" s="1160"/>
      <c r="P69" s="1160"/>
      <c r="Q69" s="1161"/>
    </row>
    <row r="70" spans="1:18" ht="15.75" customHeight="1" x14ac:dyDescent="0.25">
      <c r="B70" s="1122" t="str">
        <f>'CERTIFICADO 1'!B8</f>
        <v/>
      </c>
      <c r="C70" s="1122"/>
      <c r="D70" s="1122"/>
      <c r="E70" s="1122"/>
      <c r="F70" s="1168" t="e">
        <f>H70*0.039370078740158</f>
        <v>#VALUE!</v>
      </c>
      <c r="G70" s="1170"/>
      <c r="H70" s="1168" t="str">
        <f>'CERTIFICADO 1'!C8</f>
        <v/>
      </c>
      <c r="I70" s="1169"/>
      <c r="J70" s="1170"/>
      <c r="K70" s="1173" t="str">
        <f>'CERTIFICADO 1'!D8</f>
        <v/>
      </c>
      <c r="L70" s="1174"/>
      <c r="M70" s="1175"/>
      <c r="N70" s="1162" t="str">
        <f>'CERTIFICADO 1'!F8</f>
        <v/>
      </c>
      <c r="O70" s="1163"/>
      <c r="P70" s="1163"/>
      <c r="Q70" s="1164"/>
    </row>
    <row r="71" spans="1:18" ht="15.75" customHeight="1" x14ac:dyDescent="0.25">
      <c r="B71" t="str">
        <f>'CERTIFICADO 1'!B9</f>
        <v/>
      </c>
      <c r="F71" t="str">
        <f>'CERTIFICADO 1'!C9</f>
        <v/>
      </c>
      <c r="J71" t="str">
        <f>'CERTIFICADO 1'!D9</f>
        <v/>
      </c>
      <c r="M71" t="str">
        <f>'CERTIFICADO 1'!F9</f>
        <v/>
      </c>
    </row>
    <row r="72" spans="1:18" ht="15.75" customHeight="1" x14ac:dyDescent="0.25">
      <c r="A72" s="355" t="s">
        <v>89</v>
      </c>
      <c r="C72" s="364"/>
      <c r="D72" s="365"/>
      <c r="E72" s="365"/>
      <c r="F72" s="365"/>
      <c r="G72" s="365"/>
      <c r="H72" s="365"/>
      <c r="I72" s="382"/>
      <c r="J72" s="382"/>
      <c r="K72" s="382"/>
      <c r="L72" s="382"/>
      <c r="M72" s="382"/>
    </row>
    <row r="73" spans="1:18" ht="15.75" customHeight="1" x14ac:dyDescent="0.25">
      <c r="A73" s="368"/>
      <c r="B73" s="378" t="s">
        <v>16</v>
      </c>
      <c r="C73" s="1150" t="s">
        <v>808</v>
      </c>
      <c r="D73" s="1150"/>
      <c r="E73" s="1150"/>
      <c r="F73" s="1150"/>
      <c r="G73" s="1150"/>
      <c r="H73" s="1150"/>
      <c r="I73" s="1150"/>
      <c r="J73" s="1150"/>
      <c r="K73" s="1150"/>
      <c r="L73" s="1150"/>
      <c r="M73" s="1150"/>
      <c r="N73" s="1150"/>
      <c r="O73" s="1150"/>
      <c r="P73" s="1150"/>
      <c r="Q73" s="1150"/>
      <c r="R73" s="1150"/>
    </row>
    <row r="74" spans="1:18" ht="15.75" customHeight="1" x14ac:dyDescent="0.25">
      <c r="A74" s="368"/>
      <c r="B74" s="378"/>
      <c r="C74" s="1150"/>
      <c r="D74" s="1150"/>
      <c r="E74" s="1150"/>
      <c r="F74" s="1150"/>
      <c r="G74" s="1150"/>
      <c r="H74" s="1150"/>
      <c r="I74" s="1150"/>
      <c r="J74" s="1150"/>
      <c r="K74" s="1150"/>
      <c r="L74" s="1150"/>
      <c r="M74" s="1150"/>
      <c r="N74" s="1150"/>
      <c r="O74" s="1150"/>
      <c r="P74" s="1150"/>
      <c r="Q74" s="1150"/>
      <c r="R74" s="1150"/>
    </row>
    <row r="75" spans="1:18" ht="15.75" customHeight="1" x14ac:dyDescent="0.25">
      <c r="A75" s="368"/>
      <c r="B75" s="378"/>
      <c r="C75" s="1150"/>
      <c r="D75" s="1150"/>
      <c r="E75" s="1150"/>
      <c r="F75" s="1150"/>
      <c r="G75" s="1150"/>
      <c r="H75" s="1150"/>
      <c r="I75" s="1150"/>
      <c r="J75" s="1150"/>
      <c r="K75" s="1150"/>
      <c r="L75" s="1150"/>
      <c r="M75" s="1150"/>
      <c r="N75" s="1150"/>
      <c r="O75" s="1150"/>
      <c r="P75" s="1150"/>
      <c r="Q75" s="1150"/>
      <c r="R75" s="1150"/>
    </row>
    <row r="76" spans="1:18" ht="15.75" customHeight="1" x14ac:dyDescent="0.25">
      <c r="A76" s="368"/>
      <c r="B76" s="378"/>
      <c r="C76" s="1150"/>
      <c r="D76" s="1150"/>
      <c r="E76" s="1150"/>
      <c r="F76" s="1150"/>
      <c r="G76" s="1150"/>
      <c r="H76" s="1150"/>
      <c r="I76" s="1150"/>
      <c r="J76" s="1150"/>
      <c r="K76" s="1150"/>
      <c r="L76" s="1150"/>
      <c r="M76" s="1150"/>
      <c r="N76" s="1150"/>
      <c r="O76" s="1150"/>
      <c r="P76" s="1150"/>
      <c r="Q76" s="1150"/>
      <c r="R76" s="1150"/>
    </row>
    <row r="77" spans="1:18" ht="15.75" customHeight="1" x14ac:dyDescent="0.25">
      <c r="A77" s="368"/>
      <c r="B77" s="378"/>
      <c r="C77" s="1150"/>
      <c r="D77" s="1150"/>
      <c r="E77" s="1150"/>
      <c r="F77" s="1150"/>
      <c r="G77" s="1150"/>
      <c r="H77" s="1150"/>
      <c r="I77" s="1150"/>
      <c r="J77" s="1150"/>
      <c r="K77" s="1150"/>
      <c r="L77" s="1150"/>
      <c r="M77" s="1150"/>
      <c r="N77" s="1150"/>
      <c r="O77" s="1150"/>
      <c r="P77" s="1150"/>
      <c r="Q77" s="1150"/>
      <c r="R77" s="1150"/>
    </row>
    <row r="78" spans="1:18" ht="15.75" customHeight="1" x14ac:dyDescent="0.25">
      <c r="B78" s="378" t="s">
        <v>16</v>
      </c>
      <c r="C78" s="1151" t="s">
        <v>809</v>
      </c>
      <c r="D78" s="1151"/>
      <c r="E78" s="1151"/>
      <c r="F78" s="1151"/>
      <c r="G78" s="1151"/>
      <c r="H78" s="1151"/>
      <c r="I78" s="1151"/>
      <c r="J78" s="1151"/>
      <c r="K78" s="1151"/>
      <c r="L78" s="1151"/>
      <c r="M78" s="1151"/>
      <c r="N78" s="1151"/>
      <c r="O78" s="1151"/>
      <c r="P78" s="1151"/>
      <c r="Q78" s="1151"/>
      <c r="R78" s="1151"/>
    </row>
    <row r="79" spans="1:18" ht="15.75" customHeight="1" x14ac:dyDescent="0.25">
      <c r="B79" s="378" t="s">
        <v>16</v>
      </c>
      <c r="C79" s="1150" t="s">
        <v>810</v>
      </c>
      <c r="D79" s="1150"/>
      <c r="E79" s="1150"/>
      <c r="F79" s="1150"/>
      <c r="G79" s="1150"/>
      <c r="H79" s="1150"/>
      <c r="I79" s="1150"/>
      <c r="J79" s="1150"/>
      <c r="K79" s="1150"/>
      <c r="L79" s="1150"/>
      <c r="M79" s="1150"/>
      <c r="N79" s="1150"/>
      <c r="O79" s="1150"/>
      <c r="P79" s="1150"/>
      <c r="Q79" s="1150"/>
      <c r="R79" s="1150"/>
    </row>
    <row r="80" spans="1:18" ht="15.75" customHeight="1" x14ac:dyDescent="0.25">
      <c r="B80" s="378"/>
      <c r="C80" s="1150"/>
      <c r="D80" s="1150"/>
      <c r="E80" s="1150"/>
      <c r="F80" s="1150"/>
      <c r="G80" s="1150"/>
      <c r="H80" s="1150"/>
      <c r="I80" s="1150"/>
      <c r="J80" s="1150"/>
      <c r="K80" s="1150"/>
      <c r="L80" s="1150"/>
      <c r="M80" s="1150"/>
      <c r="N80" s="1150"/>
      <c r="O80" s="1150"/>
      <c r="P80" s="1150"/>
      <c r="Q80" s="1150"/>
      <c r="R80" s="1150"/>
    </row>
    <row r="81" spans="1:18" ht="15.75" customHeight="1" x14ac:dyDescent="0.25">
      <c r="A81" s="368"/>
      <c r="B81" s="378" t="s">
        <v>16</v>
      </c>
      <c r="C81" s="1150" t="s">
        <v>811</v>
      </c>
      <c r="D81" s="1150"/>
      <c r="E81" s="1150"/>
      <c r="F81" s="1150"/>
      <c r="G81" s="1150"/>
      <c r="H81" s="1150"/>
      <c r="I81" s="1150"/>
      <c r="J81" s="1150"/>
      <c r="K81" s="1150"/>
      <c r="L81" s="1150"/>
      <c r="M81" s="1150"/>
      <c r="N81" s="1150"/>
      <c r="O81" s="1150"/>
      <c r="P81" s="1150"/>
      <c r="Q81" s="1150"/>
      <c r="R81" s="1150"/>
    </row>
    <row r="82" spans="1:18" ht="15.75" customHeight="1" x14ac:dyDescent="0.25">
      <c r="A82" s="368"/>
      <c r="B82" s="378"/>
      <c r="C82" s="1150"/>
      <c r="D82" s="1150"/>
      <c r="E82" s="1150"/>
      <c r="F82" s="1150"/>
      <c r="G82" s="1150"/>
      <c r="H82" s="1150"/>
      <c r="I82" s="1150"/>
      <c r="J82" s="1150"/>
      <c r="K82" s="1150"/>
      <c r="L82" s="1150"/>
      <c r="M82" s="1150"/>
      <c r="N82" s="1150"/>
      <c r="O82" s="1150"/>
      <c r="P82" s="1150"/>
      <c r="Q82" s="1150"/>
      <c r="R82" s="1150"/>
    </row>
    <row r="83" spans="1:18" ht="15.75" customHeight="1" x14ac:dyDescent="0.25">
      <c r="A83" s="368"/>
      <c r="B83" s="378" t="s">
        <v>16</v>
      </c>
      <c r="C83" s="1150" t="s">
        <v>488</v>
      </c>
      <c r="D83" s="1150"/>
      <c r="E83" s="1150"/>
      <c r="F83" s="1150"/>
      <c r="G83" s="1150"/>
      <c r="H83" s="1150"/>
      <c r="I83" s="1150"/>
      <c r="J83" s="1150"/>
      <c r="K83" s="1150"/>
      <c r="L83" s="1150"/>
      <c r="M83" s="1150"/>
      <c r="N83" s="1150"/>
      <c r="O83" s="1150"/>
      <c r="P83" s="1150"/>
      <c r="Q83" s="1150"/>
      <c r="R83" s="1150"/>
    </row>
    <row r="84" spans="1:18" ht="15.75" customHeight="1" x14ac:dyDescent="0.25">
      <c r="A84" s="368"/>
      <c r="B84" s="368"/>
      <c r="C84" s="1150"/>
      <c r="D84" s="1150"/>
      <c r="E84" s="1150"/>
      <c r="F84" s="1150"/>
      <c r="G84" s="1150"/>
      <c r="H84" s="1150"/>
      <c r="I84" s="1150"/>
      <c r="J84" s="1150"/>
      <c r="K84" s="1150"/>
      <c r="L84" s="1150"/>
      <c r="M84" s="1150"/>
      <c r="N84" s="1150"/>
      <c r="O84" s="1150"/>
      <c r="P84" s="1150"/>
      <c r="Q84" s="1150"/>
      <c r="R84" s="1150"/>
    </row>
    <row r="85" spans="1:18" ht="15.75" customHeight="1" x14ac:dyDescent="0.25">
      <c r="A85" s="368"/>
      <c r="B85" s="378" t="s">
        <v>16</v>
      </c>
      <c r="C85" s="369" t="s">
        <v>489</v>
      </c>
      <c r="D85" s="369"/>
      <c r="E85" s="377"/>
      <c r="F85" s="377"/>
      <c r="G85" s="377"/>
      <c r="I85" s="369"/>
      <c r="J85" s="369"/>
      <c r="K85" s="369"/>
      <c r="L85" s="369"/>
      <c r="N85" s="369"/>
      <c r="O85" s="369"/>
      <c r="P85" s="379"/>
      <c r="Q85" s="379"/>
    </row>
    <row r="86" spans="1:18" ht="15.75" customHeight="1" x14ac:dyDescent="0.25">
      <c r="A86" s="368"/>
      <c r="B86" s="368"/>
      <c r="E86" s="1148" t="str">
        <f>CONCATENATE("Temperatura: ","(",ROUND(INFORMACION!I44,1)," ± ",ROUND(INFORMACION!K44,1),") °C")</f>
        <v>Temperatura: (20,2 ± 1,4) °C</v>
      </c>
      <c r="F86" s="1148"/>
      <c r="G86" s="1148"/>
      <c r="H86" s="1148"/>
      <c r="I86" s="1148"/>
      <c r="K86" s="1152" t="str">
        <f>CONCATENATE("Humedad relativa: ","(",ROUND(INFORMACION!I47,1)," ± ",ROUND(INFORMACION!K47,1),") %")</f>
        <v>Humedad relativa: (57,6 ± 3,5) %</v>
      </c>
      <c r="L86" s="1152"/>
      <c r="M86" s="1152"/>
      <c r="N86" s="1152"/>
      <c r="O86" s="1152"/>
      <c r="P86" s="1152"/>
    </row>
    <row r="87" spans="1:18" ht="15.75" customHeight="1" x14ac:dyDescent="0.25">
      <c r="A87" s="368"/>
      <c r="B87" s="368"/>
      <c r="D87" s="369"/>
      <c r="E87" s="369"/>
      <c r="F87" s="1148" t="s">
        <v>828</v>
      </c>
      <c r="G87" s="1148"/>
      <c r="H87" s="1148"/>
      <c r="I87" s="1148"/>
      <c r="J87" s="1148"/>
      <c r="K87" s="1148"/>
      <c r="L87" s="1148"/>
      <c r="M87" s="1148"/>
      <c r="N87" s="1148"/>
      <c r="O87" s="1148"/>
      <c r="P87" s="369"/>
      <c r="Q87" s="369"/>
    </row>
    <row r="88" spans="1:18" ht="15.75" customHeight="1" x14ac:dyDescent="0.25">
      <c r="G88" s="370"/>
      <c r="H88" s="370"/>
      <c r="I88" s="370"/>
      <c r="J88" s="370"/>
      <c r="K88" s="370"/>
      <c r="L88" s="370"/>
      <c r="M88" s="370"/>
      <c r="N88" s="370"/>
      <c r="O88" s="370"/>
      <c r="P88" s="370"/>
      <c r="Q88" s="370"/>
      <c r="R88" s="370"/>
    </row>
    <row r="89" spans="1:18" ht="15.75" customHeight="1" x14ac:dyDescent="0.25">
      <c r="A89" s="371" t="s">
        <v>812</v>
      </c>
      <c r="B89" s="371"/>
      <c r="C89" s="371"/>
      <c r="D89" s="371"/>
      <c r="E89" s="371"/>
      <c r="F89" s="1147" t="s">
        <v>817</v>
      </c>
      <c r="G89" s="1147"/>
      <c r="H89" s="1147"/>
      <c r="I89" s="1147"/>
      <c r="J89" s="1147"/>
      <c r="K89" s="1147"/>
      <c r="L89" s="1147"/>
      <c r="M89" s="1147"/>
      <c r="N89" s="1147"/>
      <c r="O89" s="1147"/>
      <c r="P89" s="1147"/>
      <c r="Q89" s="1147"/>
      <c r="R89" s="1147"/>
    </row>
    <row r="90" spans="1:18" ht="15.75" customHeight="1" x14ac:dyDescent="0.25">
      <c r="F90" s="1147"/>
      <c r="G90" s="1147"/>
      <c r="H90" s="1147"/>
      <c r="I90" s="1147"/>
      <c r="J90" s="1147"/>
      <c r="K90" s="1147"/>
      <c r="L90" s="1147"/>
      <c r="M90" s="1147"/>
      <c r="N90" s="1147"/>
      <c r="O90" s="1147"/>
      <c r="P90" s="1147"/>
      <c r="Q90" s="1147"/>
      <c r="R90" s="1147"/>
    </row>
    <row r="91" spans="1:18" ht="15.75" customHeight="1" x14ac:dyDescent="0.25">
      <c r="A91" s="1149" t="s">
        <v>490</v>
      </c>
      <c r="B91" s="1149"/>
      <c r="C91" s="1149"/>
      <c r="D91" s="1149"/>
      <c r="E91" s="1149"/>
      <c r="F91" s="1149"/>
      <c r="G91" s="1149"/>
      <c r="H91" s="1149"/>
      <c r="I91" s="1149"/>
      <c r="J91" s="1149"/>
      <c r="K91" s="1149"/>
      <c r="L91" s="1149"/>
      <c r="M91" s="1149"/>
      <c r="N91" s="1149"/>
      <c r="O91" s="1149"/>
      <c r="P91" s="1149"/>
      <c r="Q91" s="1149"/>
      <c r="R91" s="1149"/>
    </row>
    <row r="93" spans="1:18" ht="15.75" customHeight="1" x14ac:dyDescent="0.25">
      <c r="A93" s="372"/>
      <c r="B93" s="372"/>
      <c r="C93" s="372"/>
      <c r="D93" s="372"/>
      <c r="E93" s="372"/>
      <c r="F93" s="372"/>
      <c r="G93" s="372"/>
      <c r="H93" s="372"/>
      <c r="I93" s="372"/>
      <c r="J93" s="372"/>
      <c r="K93" s="372"/>
      <c r="L93" s="372"/>
      <c r="M93" s="372"/>
      <c r="N93" s="372"/>
      <c r="O93" s="372"/>
      <c r="P93" s="1118" t="s">
        <v>832</v>
      </c>
      <c r="Q93" s="1118"/>
      <c r="R93" s="1118"/>
    </row>
    <row r="94" spans="1:18" ht="15.75" customHeight="1" x14ac:dyDescent="0.25">
      <c r="A94" s="1119" t="s">
        <v>816</v>
      </c>
      <c r="B94" s="1119"/>
      <c r="C94" s="1119"/>
      <c r="D94" s="1119"/>
      <c r="E94" s="1119"/>
      <c r="F94" s="1119"/>
      <c r="G94" s="1119"/>
      <c r="H94" s="1119"/>
      <c r="I94" s="1119"/>
      <c r="J94" s="1119"/>
      <c r="K94" s="1119"/>
      <c r="L94" s="1119"/>
      <c r="M94" s="1119"/>
      <c r="N94" s="1119"/>
      <c r="O94" s="1119"/>
      <c r="P94" s="1119"/>
      <c r="Q94" s="1119"/>
      <c r="R94" s="1119"/>
    </row>
    <row r="95" spans="1:18" ht="15.75" customHeight="1" x14ac:dyDescent="0.25">
      <c r="A95" s="1120"/>
      <c r="B95" s="1120"/>
      <c r="C95" s="1120"/>
      <c r="D95" s="1120"/>
      <c r="E95" s="1120"/>
      <c r="F95" s="1120"/>
      <c r="G95" s="1120"/>
      <c r="H95" s="1120"/>
      <c r="I95" s="1120"/>
      <c r="J95" s="1120"/>
      <c r="K95" s="1120"/>
      <c r="L95" s="1120"/>
      <c r="M95" s="1120"/>
      <c r="N95" s="1120"/>
      <c r="O95" s="1120"/>
      <c r="P95" s="1120"/>
      <c r="Q95" s="1120"/>
      <c r="R95" s="1120"/>
    </row>
    <row r="96" spans="1:18" ht="15.75" customHeight="1" x14ac:dyDescent="0.25">
      <c r="A96" s="1120"/>
      <c r="B96" s="1120"/>
      <c r="C96" s="1120"/>
      <c r="D96" s="1120"/>
      <c r="E96" s="1120"/>
      <c r="F96" s="1120"/>
      <c r="G96" s="1120"/>
      <c r="H96" s="1120"/>
      <c r="I96" s="1120"/>
      <c r="J96" s="1120"/>
      <c r="K96" s="1120"/>
      <c r="L96" s="1120"/>
      <c r="M96" s="1120"/>
      <c r="N96" s="1120"/>
      <c r="O96" s="1120"/>
      <c r="P96" s="1120"/>
      <c r="Q96" s="1120"/>
      <c r="R96" s="1120"/>
    </row>
    <row r="97" spans="1:18" ht="15.75" customHeight="1" x14ac:dyDescent="0.25">
      <c r="A97" s="1120"/>
      <c r="B97" s="1120"/>
      <c r="C97" s="1120"/>
      <c r="D97" s="1120"/>
      <c r="E97" s="1120"/>
      <c r="F97" s="1120"/>
      <c r="G97" s="1120"/>
      <c r="H97" s="1120"/>
      <c r="I97" s="1120"/>
      <c r="J97" s="1120"/>
      <c r="K97" s="1120"/>
      <c r="L97" s="1120"/>
      <c r="M97" s="1120"/>
      <c r="N97" s="1120"/>
      <c r="O97" s="1120"/>
      <c r="P97" s="1120"/>
      <c r="Q97" s="1120"/>
      <c r="R97" s="1120"/>
    </row>
    <row r="99" spans="1:18" ht="15.75" customHeight="1" x14ac:dyDescent="0.25">
      <c r="A99" s="366"/>
      <c r="M99" s="1101" t="str">
        <f>M51</f>
        <v>LCM 2024-03-05</v>
      </c>
      <c r="N99" s="1101"/>
      <c r="O99" s="1101"/>
      <c r="P99" s="1101"/>
      <c r="Q99" s="1101"/>
      <c r="R99" s="1101"/>
    </row>
    <row r="100" spans="1:18" ht="15.75" customHeight="1" x14ac:dyDescent="0.25">
      <c r="M100" s="1101"/>
      <c r="N100" s="1101"/>
      <c r="O100" s="1101"/>
      <c r="P100" s="1101"/>
      <c r="Q100" s="1101"/>
      <c r="R100" s="1101"/>
    </row>
    <row r="101" spans="1:18" ht="15.75" customHeight="1" x14ac:dyDescent="0.25">
      <c r="M101" s="1101"/>
      <c r="N101" s="1101"/>
      <c r="O101" s="1101"/>
      <c r="P101" s="1101"/>
      <c r="Q101" s="1101"/>
      <c r="R101" s="1101"/>
    </row>
    <row r="102" spans="1:18" ht="15.75" customHeight="1" x14ac:dyDescent="0.25">
      <c r="M102" s="374"/>
      <c r="N102" s="374"/>
      <c r="O102" s="374"/>
      <c r="P102" s="374"/>
      <c r="Q102" s="374"/>
      <c r="R102" s="374"/>
    </row>
    <row r="103" spans="1:18" ht="15.75" hidden="1" customHeight="1" x14ac:dyDescent="0.25">
      <c r="A103" s="368"/>
      <c r="B103" s="368"/>
      <c r="C103" s="1150"/>
      <c r="D103" s="1150"/>
      <c r="E103" s="1150"/>
      <c r="F103" s="1150"/>
      <c r="G103" s="1150"/>
      <c r="H103" s="1150"/>
      <c r="I103" s="1150"/>
      <c r="J103" s="1150"/>
      <c r="K103" s="1150"/>
      <c r="L103" s="1150"/>
      <c r="M103" s="1150"/>
      <c r="N103" s="1150"/>
      <c r="O103" s="1150"/>
      <c r="P103" s="1150"/>
      <c r="Q103" s="1150"/>
      <c r="R103" s="1150"/>
    </row>
    <row r="111" spans="1:18" ht="15.75" customHeight="1" x14ac:dyDescent="0.25">
      <c r="A111" s="383"/>
      <c r="B111" s="383"/>
      <c r="C111" s="383"/>
      <c r="D111" s="383"/>
      <c r="E111" s="383"/>
      <c r="F111" s="383"/>
      <c r="G111" s="383"/>
      <c r="H111" s="383"/>
      <c r="I111" s="383"/>
      <c r="J111" s="383"/>
      <c r="K111" s="383"/>
      <c r="L111" s="383"/>
      <c r="M111" s="383"/>
      <c r="N111" s="383"/>
      <c r="O111" s="383"/>
      <c r="P111" s="383"/>
      <c r="Q111" s="383"/>
      <c r="R111" s="383"/>
    </row>
    <row r="112" spans="1:18" ht="15.75" customHeight="1" x14ac:dyDescent="0.25">
      <c r="A112" s="383"/>
      <c r="B112" s="383"/>
      <c r="C112" s="383"/>
      <c r="D112" s="383"/>
      <c r="E112" s="383"/>
      <c r="F112" s="383"/>
      <c r="G112" s="383"/>
      <c r="H112" s="383"/>
      <c r="I112" s="383"/>
      <c r="J112" s="383"/>
      <c r="K112" s="383"/>
      <c r="L112" s="383"/>
      <c r="M112" s="383"/>
      <c r="N112" s="383"/>
      <c r="O112" s="383"/>
      <c r="P112" s="383"/>
      <c r="Q112" s="383"/>
      <c r="R112" s="383"/>
    </row>
    <row r="113" spans="1:18" ht="15.75" customHeight="1" x14ac:dyDescent="0.25">
      <c r="A113" s="383"/>
      <c r="B113" s="383"/>
      <c r="C113" s="383"/>
      <c r="D113" s="383"/>
      <c r="E113" s="383"/>
      <c r="F113" s="383"/>
      <c r="G113" s="383"/>
      <c r="H113" s="383"/>
      <c r="I113" s="383"/>
      <c r="J113" s="383"/>
      <c r="K113" s="383"/>
      <c r="L113" s="383"/>
      <c r="M113" s="383"/>
      <c r="N113" s="383"/>
      <c r="O113" s="383"/>
      <c r="P113" s="383"/>
      <c r="Q113" s="383"/>
      <c r="R113" s="383"/>
    </row>
    <row r="114" spans="1:18" ht="15.75" customHeight="1" x14ac:dyDescent="0.25">
      <c r="A114" s="383"/>
      <c r="B114" s="383"/>
      <c r="C114" s="383"/>
      <c r="D114" s="383"/>
      <c r="E114" s="383"/>
      <c r="F114" s="383"/>
      <c r="G114" s="383"/>
      <c r="H114" s="383"/>
      <c r="I114" s="383"/>
      <c r="J114" s="383"/>
      <c r="K114" s="383"/>
      <c r="L114" s="383"/>
      <c r="M114" s="383"/>
      <c r="N114" s="383"/>
      <c r="O114" s="383"/>
      <c r="P114" s="383"/>
      <c r="Q114" s="383"/>
      <c r="R114" s="383"/>
    </row>
    <row r="115" spans="1:18" ht="15.75" customHeight="1" x14ac:dyDescent="0.25">
      <c r="A115" s="383"/>
      <c r="B115" s="383"/>
      <c r="C115" s="383"/>
      <c r="D115" s="383"/>
      <c r="E115" s="383"/>
      <c r="F115" s="383"/>
      <c r="G115" s="383"/>
      <c r="H115" s="383"/>
      <c r="I115" s="383"/>
      <c r="J115" s="383"/>
      <c r="K115" s="383"/>
      <c r="L115" s="383"/>
      <c r="M115" s="383"/>
      <c r="N115" s="383"/>
      <c r="O115" s="383"/>
      <c r="P115" s="383"/>
      <c r="Q115" s="383"/>
      <c r="R115" s="383"/>
    </row>
    <row r="116" spans="1:18" ht="15.75" customHeight="1" x14ac:dyDescent="0.25">
      <c r="A116" s="383"/>
      <c r="B116" s="383"/>
      <c r="C116" s="383"/>
      <c r="D116" s="383"/>
      <c r="E116" s="383"/>
      <c r="F116" s="383"/>
      <c r="G116" s="383"/>
      <c r="H116" s="383"/>
      <c r="I116" s="383"/>
      <c r="J116" s="383"/>
      <c r="K116" s="383"/>
      <c r="L116" s="383"/>
      <c r="M116" s="383"/>
      <c r="N116" s="383"/>
      <c r="O116" s="383"/>
      <c r="P116" s="383"/>
      <c r="Q116" s="383"/>
      <c r="R116" s="383"/>
    </row>
    <row r="117" spans="1:18" ht="15.75" customHeight="1" x14ac:dyDescent="0.25">
      <c r="A117" s="383"/>
      <c r="B117" s="383"/>
      <c r="C117" s="383"/>
      <c r="D117" s="383"/>
      <c r="E117" s="383"/>
      <c r="F117" s="383"/>
      <c r="G117" s="383"/>
      <c r="H117" s="383"/>
      <c r="I117" s="383"/>
      <c r="J117" s="383"/>
      <c r="K117" s="383"/>
      <c r="L117" s="383"/>
      <c r="M117" s="383"/>
      <c r="N117" s="383"/>
      <c r="O117" s="383"/>
      <c r="P117" s="383"/>
      <c r="Q117" s="383"/>
      <c r="R117" s="383"/>
    </row>
    <row r="118" spans="1:18" ht="15.75" customHeight="1" x14ac:dyDescent="0.25">
      <c r="A118" s="383"/>
      <c r="B118" s="383"/>
      <c r="C118" s="383"/>
      <c r="D118" s="383"/>
      <c r="E118" s="383"/>
      <c r="F118" s="383"/>
      <c r="G118" s="383"/>
      <c r="H118" s="383"/>
      <c r="I118" s="383"/>
      <c r="J118" s="383"/>
      <c r="K118" s="383"/>
      <c r="L118" s="383"/>
      <c r="M118" s="383"/>
      <c r="N118" s="383"/>
      <c r="O118" s="383"/>
      <c r="P118" s="383"/>
      <c r="Q118" s="383"/>
      <c r="R118" s="383"/>
    </row>
    <row r="119" spans="1:18" ht="15.75" customHeight="1" x14ac:dyDescent="0.25">
      <c r="A119" s="383"/>
      <c r="B119" s="383"/>
      <c r="C119" s="383"/>
      <c r="D119" s="383"/>
      <c r="E119" s="383"/>
      <c r="F119" s="383"/>
      <c r="G119" s="383"/>
      <c r="H119" s="383"/>
      <c r="I119" s="383"/>
      <c r="J119" s="383"/>
      <c r="K119" s="383"/>
      <c r="L119" s="383"/>
      <c r="M119" s="383"/>
      <c r="N119" s="383"/>
      <c r="O119" s="383"/>
      <c r="P119" s="383"/>
      <c r="Q119" s="383"/>
      <c r="R119" s="383"/>
    </row>
    <row r="120" spans="1:18" ht="15.75" customHeight="1" x14ac:dyDescent="0.25">
      <c r="A120" s="383"/>
      <c r="B120" s="383"/>
      <c r="C120" s="383"/>
      <c r="D120" s="383"/>
      <c r="E120" s="383"/>
      <c r="F120" s="383"/>
      <c r="G120" s="383"/>
      <c r="H120" s="383"/>
      <c r="I120" s="383"/>
      <c r="J120" s="383"/>
      <c r="K120" s="383"/>
      <c r="L120" s="383"/>
      <c r="M120" s="383"/>
      <c r="N120" s="383"/>
      <c r="O120" s="383"/>
      <c r="P120" s="383"/>
      <c r="Q120" s="383"/>
      <c r="R120" s="383"/>
    </row>
    <row r="121" spans="1:18" ht="15.75" customHeight="1" x14ac:dyDescent="0.25">
      <c r="A121" s="383"/>
      <c r="B121" s="383"/>
      <c r="C121" s="383"/>
      <c r="D121" s="383"/>
      <c r="E121" s="383"/>
      <c r="F121" s="383"/>
      <c r="G121" s="383"/>
      <c r="H121" s="383"/>
      <c r="I121" s="383"/>
      <c r="J121" s="383"/>
      <c r="K121" s="383"/>
      <c r="L121" s="383"/>
      <c r="M121" s="383"/>
      <c r="N121" s="383"/>
      <c r="O121" s="383"/>
      <c r="P121" s="383"/>
      <c r="Q121" s="383"/>
      <c r="R121" s="383"/>
    </row>
    <row r="122" spans="1:18" ht="15.75" customHeight="1" x14ac:dyDescent="0.25">
      <c r="A122" s="383"/>
      <c r="B122" s="383"/>
      <c r="C122" s="383"/>
      <c r="D122" s="383"/>
      <c r="E122" s="383"/>
      <c r="F122" s="383"/>
      <c r="G122" s="383"/>
      <c r="H122" s="383"/>
      <c r="I122" s="383"/>
      <c r="J122" s="383"/>
      <c r="K122" s="383"/>
      <c r="L122" s="383"/>
      <c r="M122" s="383"/>
      <c r="N122" s="383"/>
      <c r="O122" s="383"/>
      <c r="P122" s="383"/>
      <c r="Q122" s="383"/>
      <c r="R122" s="383"/>
    </row>
    <row r="123" spans="1:18" ht="15.75" customHeight="1" x14ac:dyDescent="0.25">
      <c r="A123" s="383"/>
      <c r="B123" s="383"/>
      <c r="C123" s="383"/>
      <c r="D123" s="383"/>
      <c r="E123" s="383"/>
      <c r="F123" s="383"/>
      <c r="G123" s="383"/>
      <c r="H123" s="383"/>
      <c r="I123" s="383"/>
      <c r="J123" s="383"/>
      <c r="K123" s="383"/>
      <c r="L123" s="383"/>
      <c r="M123" s="383"/>
      <c r="N123" s="383"/>
      <c r="O123" s="383"/>
      <c r="P123" s="383"/>
      <c r="Q123" s="383"/>
      <c r="R123" s="383"/>
    </row>
    <row r="124" spans="1:18" ht="15.75" customHeight="1" x14ac:dyDescent="0.25">
      <c r="A124" s="383"/>
      <c r="B124" s="383"/>
      <c r="C124" s="383"/>
      <c r="D124" s="383"/>
      <c r="E124" s="383"/>
      <c r="F124" s="383"/>
      <c r="G124" s="383"/>
      <c r="H124" s="383"/>
      <c r="I124" s="383"/>
      <c r="J124" s="383"/>
      <c r="K124" s="383"/>
      <c r="L124" s="383"/>
      <c r="M124" s="383"/>
      <c r="N124" s="383"/>
      <c r="O124" s="383"/>
      <c r="P124" s="383"/>
      <c r="Q124" s="383"/>
      <c r="R124" s="383"/>
    </row>
    <row r="125" spans="1:18" ht="15.75" customHeight="1" x14ac:dyDescent="0.25">
      <c r="A125" s="383"/>
      <c r="B125" s="383"/>
      <c r="C125" s="383"/>
      <c r="D125" s="383"/>
      <c r="E125" s="383"/>
      <c r="F125" s="383"/>
      <c r="G125" s="383"/>
      <c r="H125" s="383"/>
      <c r="I125" s="383"/>
      <c r="J125" s="383"/>
      <c r="K125" s="383"/>
      <c r="L125" s="383"/>
      <c r="M125" s="383"/>
      <c r="N125" s="383"/>
      <c r="O125" s="383"/>
      <c r="P125" s="383"/>
      <c r="Q125" s="383"/>
      <c r="R125" s="383"/>
    </row>
    <row r="126" spans="1:18" ht="15.75" customHeight="1" x14ac:dyDescent="0.25">
      <c r="A126" s="383"/>
      <c r="B126" s="383"/>
      <c r="C126" s="383"/>
      <c r="D126" s="383"/>
      <c r="E126" s="383"/>
      <c r="F126" s="383"/>
      <c r="G126" s="383"/>
      <c r="H126" s="383"/>
      <c r="I126" s="383"/>
      <c r="J126" s="383"/>
      <c r="K126" s="383"/>
      <c r="L126" s="383"/>
      <c r="M126" s="383"/>
      <c r="N126" s="383"/>
      <c r="O126" s="383"/>
      <c r="P126" s="383"/>
      <c r="Q126" s="383"/>
      <c r="R126" s="383"/>
    </row>
    <row r="127" spans="1:18" ht="15.75" customHeight="1" x14ac:dyDescent="0.25">
      <c r="A127" s="383"/>
      <c r="B127" s="383"/>
      <c r="C127" s="383"/>
      <c r="D127" s="383"/>
      <c r="E127" s="383"/>
      <c r="F127" s="383"/>
      <c r="G127" s="383"/>
      <c r="H127" s="383"/>
      <c r="I127" s="383"/>
      <c r="J127" s="383"/>
      <c r="K127" s="383"/>
      <c r="L127" s="383"/>
      <c r="M127" s="383"/>
      <c r="N127" s="383"/>
      <c r="O127" s="383"/>
      <c r="P127" s="383"/>
      <c r="Q127" s="383"/>
      <c r="R127" s="383"/>
    </row>
    <row r="128" spans="1:18" ht="15.75" customHeight="1" x14ac:dyDescent="0.25">
      <c r="A128" s="383"/>
      <c r="B128" s="383"/>
      <c r="C128" s="383"/>
      <c r="D128" s="383"/>
      <c r="E128" s="383"/>
      <c r="F128" s="383"/>
      <c r="G128" s="383"/>
      <c r="H128" s="383"/>
      <c r="I128" s="383"/>
      <c r="J128" s="383"/>
      <c r="K128" s="383"/>
      <c r="L128" s="383"/>
      <c r="M128" s="383"/>
      <c r="N128" s="383"/>
      <c r="O128" s="383"/>
      <c r="P128" s="383"/>
      <c r="Q128" s="383"/>
      <c r="R128" s="383"/>
    </row>
    <row r="129" spans="1:18" ht="15.75" customHeight="1" x14ac:dyDescent="0.25">
      <c r="A129" s="383"/>
      <c r="B129" s="383"/>
      <c r="C129" s="383"/>
      <c r="D129" s="383"/>
      <c r="E129" s="383"/>
      <c r="F129" s="383"/>
      <c r="G129" s="383"/>
      <c r="H129" s="383"/>
      <c r="I129" s="383"/>
      <c r="J129" s="383"/>
      <c r="K129" s="383"/>
      <c r="L129" s="383"/>
      <c r="M129" s="383"/>
      <c r="N129" s="383"/>
      <c r="O129" s="383"/>
      <c r="P129" s="383"/>
      <c r="Q129" s="383"/>
      <c r="R129" s="383"/>
    </row>
    <row r="130" spans="1:18" ht="15.75" customHeight="1" x14ac:dyDescent="0.25">
      <c r="A130" s="383"/>
      <c r="B130" s="383"/>
      <c r="C130" s="383"/>
      <c r="D130" s="383"/>
      <c r="E130" s="383"/>
      <c r="F130" s="383"/>
      <c r="G130" s="383"/>
      <c r="H130" s="383"/>
      <c r="I130" s="383"/>
      <c r="J130" s="383"/>
      <c r="K130" s="383"/>
      <c r="L130" s="383"/>
      <c r="M130" s="383"/>
      <c r="N130" s="383"/>
      <c r="O130" s="383"/>
      <c r="P130" s="383"/>
      <c r="Q130" s="383"/>
      <c r="R130" s="383"/>
    </row>
    <row r="131" spans="1:18" ht="15.75" customHeight="1" x14ac:dyDescent="0.25">
      <c r="A131" s="383"/>
      <c r="B131" s="383"/>
      <c r="C131" s="383"/>
      <c r="D131" s="383"/>
      <c r="E131" s="383"/>
      <c r="F131" s="383"/>
      <c r="G131" s="383"/>
      <c r="H131" s="383"/>
      <c r="I131" s="383"/>
      <c r="J131" s="383"/>
      <c r="K131" s="383"/>
      <c r="L131" s="383"/>
      <c r="M131" s="383"/>
      <c r="N131" s="383"/>
      <c r="O131" s="383"/>
      <c r="P131" s="383"/>
      <c r="Q131" s="383"/>
      <c r="R131" s="383"/>
    </row>
    <row r="132" spans="1:18" ht="15.75" customHeight="1" x14ac:dyDescent="0.25">
      <c r="B132" s="381"/>
      <c r="C132" s="381"/>
      <c r="D132" s="381"/>
      <c r="E132" s="381"/>
      <c r="F132" s="382"/>
      <c r="G132" s="382"/>
      <c r="H132" s="382"/>
      <c r="I132" s="382"/>
      <c r="J132" s="382"/>
      <c r="K132" s="382"/>
      <c r="L132" s="382"/>
      <c r="M132" s="382"/>
      <c r="N132" s="382"/>
      <c r="O132" s="382"/>
      <c r="P132" s="382"/>
      <c r="Q132" s="382"/>
    </row>
    <row r="133" spans="1:18" ht="15.75" customHeight="1" x14ac:dyDescent="0.25">
      <c r="B133" s="381"/>
      <c r="C133" s="381"/>
      <c r="D133" s="381"/>
      <c r="E133" s="381"/>
      <c r="F133" s="382"/>
      <c r="G133" s="382"/>
      <c r="H133" s="382"/>
      <c r="I133" s="382"/>
      <c r="J133" s="382"/>
      <c r="K133" s="382"/>
      <c r="L133" s="382"/>
      <c r="M133" s="382"/>
      <c r="N133" s="382"/>
      <c r="O133" s="382"/>
      <c r="P133" s="382"/>
      <c r="Q133" s="382"/>
    </row>
    <row r="134" spans="1:18" ht="15.75" customHeight="1" x14ac:dyDescent="0.25">
      <c r="B134" s="381"/>
      <c r="C134" s="381"/>
      <c r="D134" s="381"/>
      <c r="E134" s="381"/>
      <c r="F134" s="382"/>
      <c r="G134" s="382"/>
      <c r="H134" s="382"/>
      <c r="I134" s="382"/>
      <c r="J134" s="382"/>
      <c r="K134" s="382"/>
      <c r="L134" s="382"/>
      <c r="M134" s="382"/>
      <c r="N134" s="382"/>
      <c r="O134" s="382"/>
      <c r="P134" s="382"/>
      <c r="Q134" s="382"/>
    </row>
    <row r="135" spans="1:18" ht="15.75" customHeight="1" x14ac:dyDescent="0.25">
      <c r="B135" s="381"/>
      <c r="C135" s="381"/>
      <c r="D135" s="381"/>
      <c r="E135" s="381"/>
      <c r="F135" s="382"/>
      <c r="G135" s="382"/>
      <c r="H135" s="382"/>
      <c r="I135" s="382"/>
      <c r="J135" s="382"/>
      <c r="K135" s="382"/>
      <c r="L135" s="382"/>
      <c r="M135" s="382"/>
      <c r="N135" s="382"/>
      <c r="O135" s="382"/>
      <c r="P135" s="382"/>
      <c r="Q135" s="382"/>
    </row>
    <row r="136" spans="1:18" ht="15.75" customHeight="1" x14ac:dyDescent="0.25">
      <c r="B136" s="381"/>
      <c r="C136" s="381"/>
      <c r="D136" s="381"/>
      <c r="E136" s="381"/>
      <c r="F136" s="382"/>
      <c r="G136" s="382"/>
      <c r="H136" s="382"/>
      <c r="I136" s="382"/>
      <c r="J136" s="382"/>
      <c r="K136" s="382"/>
      <c r="L136" s="382"/>
      <c r="M136" s="382"/>
      <c r="N136" s="382"/>
      <c r="O136" s="382"/>
      <c r="P136" s="382"/>
      <c r="Q136" s="382"/>
    </row>
    <row r="137" spans="1:18" ht="15.75" customHeight="1" x14ac:dyDescent="0.25">
      <c r="B137" s="381"/>
      <c r="C137" s="381"/>
      <c r="D137" s="381"/>
      <c r="E137" s="381"/>
      <c r="F137" s="382"/>
      <c r="G137" s="382"/>
      <c r="H137" s="382"/>
      <c r="I137" s="382"/>
      <c r="J137" s="382"/>
      <c r="K137" s="382"/>
      <c r="L137" s="382"/>
      <c r="M137" s="382"/>
      <c r="N137" s="382"/>
      <c r="O137" s="382"/>
      <c r="P137" s="382"/>
      <c r="Q137" s="382"/>
    </row>
    <row r="138" spans="1:18" ht="15.75" customHeight="1" x14ac:dyDescent="0.25">
      <c r="B138" s="381"/>
      <c r="C138" s="381"/>
      <c r="D138" s="381"/>
      <c r="E138" s="381"/>
      <c r="F138" s="382"/>
      <c r="G138" s="382"/>
      <c r="H138" s="382"/>
      <c r="I138" s="382"/>
      <c r="J138" s="382"/>
      <c r="K138" s="382"/>
      <c r="L138" s="382"/>
      <c r="M138" s="382"/>
      <c r="N138" s="382"/>
      <c r="O138" s="382"/>
      <c r="P138" s="382"/>
      <c r="Q138" s="382"/>
    </row>
    <row r="139" spans="1:18" ht="15.75" customHeight="1" x14ac:dyDescent="0.25">
      <c r="B139" s="381"/>
      <c r="C139" s="381"/>
      <c r="D139" s="381"/>
      <c r="E139" s="381"/>
      <c r="F139" s="382"/>
      <c r="G139" s="382"/>
      <c r="H139" s="382"/>
      <c r="I139" s="382"/>
      <c r="J139" s="382"/>
      <c r="K139" s="382"/>
      <c r="L139" s="382"/>
      <c r="M139" s="382"/>
      <c r="N139" s="382"/>
      <c r="O139" s="382"/>
      <c r="P139" s="382"/>
      <c r="Q139" s="382"/>
    </row>
    <row r="140" spans="1:18" ht="14.25" customHeight="1" x14ac:dyDescent="0.25">
      <c r="B140" s="381"/>
      <c r="C140" s="381"/>
      <c r="D140" s="381"/>
      <c r="E140" s="381"/>
      <c r="F140" s="382"/>
      <c r="G140" s="382"/>
      <c r="H140" s="382"/>
      <c r="I140" s="382"/>
      <c r="J140" s="382"/>
      <c r="K140" s="382"/>
      <c r="L140" s="382"/>
      <c r="M140" s="382"/>
      <c r="N140" s="382"/>
      <c r="O140" s="382"/>
      <c r="P140" s="382"/>
      <c r="Q140" s="382"/>
    </row>
    <row r="141" spans="1:18" ht="15.75" customHeight="1" x14ac:dyDescent="0.25">
      <c r="B141" s="381"/>
      <c r="C141" s="381"/>
      <c r="D141" s="381"/>
      <c r="E141" s="381"/>
      <c r="F141" s="382"/>
      <c r="G141" s="382"/>
      <c r="H141" s="382"/>
      <c r="I141" s="382"/>
      <c r="J141" s="382"/>
      <c r="K141" s="382"/>
      <c r="L141" s="382"/>
      <c r="M141" s="382"/>
      <c r="N141" s="382"/>
      <c r="O141" s="382"/>
      <c r="P141" s="382"/>
      <c r="Q141" s="382"/>
    </row>
    <row r="142" spans="1:18" ht="15.75" customHeight="1" x14ac:dyDescent="0.25">
      <c r="A142" s="372"/>
      <c r="B142" s="372"/>
      <c r="C142" s="372"/>
      <c r="D142" s="372"/>
      <c r="E142" s="372"/>
      <c r="F142" s="372"/>
      <c r="G142" s="372"/>
      <c r="H142" s="372"/>
      <c r="I142" s="372"/>
      <c r="J142" s="372"/>
      <c r="K142" s="372"/>
      <c r="L142" s="372"/>
      <c r="M142" s="372"/>
      <c r="N142" s="372"/>
      <c r="O142" s="372"/>
      <c r="P142" s="1118" t="s">
        <v>827</v>
      </c>
      <c r="Q142" s="1118"/>
      <c r="R142" s="1118"/>
    </row>
    <row r="143" spans="1:18" ht="15.75" customHeight="1" x14ac:dyDescent="0.25">
      <c r="A143" s="1119" t="s">
        <v>816</v>
      </c>
      <c r="B143" s="1155"/>
      <c r="C143" s="1155"/>
      <c r="D143" s="1155"/>
      <c r="E143" s="1155"/>
      <c r="F143" s="1155"/>
      <c r="G143" s="1155"/>
      <c r="H143" s="1155"/>
      <c r="I143" s="1155"/>
      <c r="J143" s="1155"/>
      <c r="K143" s="1155"/>
      <c r="L143" s="1155"/>
      <c r="M143" s="1155"/>
      <c r="N143" s="1155"/>
      <c r="O143" s="1155"/>
      <c r="P143" s="1155"/>
      <c r="Q143" s="1155"/>
      <c r="R143" s="1155"/>
    </row>
    <row r="144" spans="1:18" ht="15.75" customHeight="1" x14ac:dyDescent="0.25">
      <c r="A144" s="1156"/>
      <c r="B144" s="1156"/>
      <c r="C144" s="1156"/>
      <c r="D144" s="1156"/>
      <c r="E144" s="1156"/>
      <c r="F144" s="1156"/>
      <c r="G144" s="1156"/>
      <c r="H144" s="1156"/>
      <c r="I144" s="1156"/>
      <c r="J144" s="1156"/>
      <c r="K144" s="1156"/>
      <c r="L144" s="1156"/>
      <c r="M144" s="1156"/>
      <c r="N144" s="1156"/>
      <c r="O144" s="1156"/>
      <c r="P144" s="1156"/>
      <c r="Q144" s="1156"/>
      <c r="R144" s="1156"/>
    </row>
    <row r="145" spans="1:18" ht="15.75" customHeight="1" x14ac:dyDescent="0.25">
      <c r="A145" s="1156"/>
      <c r="B145" s="1156"/>
      <c r="C145" s="1156"/>
      <c r="D145" s="1156"/>
      <c r="E145" s="1156"/>
      <c r="F145" s="1156"/>
      <c r="G145" s="1156"/>
      <c r="H145" s="1156"/>
      <c r="I145" s="1156"/>
      <c r="J145" s="1156"/>
      <c r="K145" s="1156"/>
      <c r="L145" s="1156"/>
      <c r="M145" s="1156"/>
      <c r="N145" s="1156"/>
      <c r="O145" s="1156"/>
      <c r="P145" s="1156"/>
      <c r="Q145" s="1156"/>
      <c r="R145" s="1156"/>
    </row>
    <row r="146" spans="1:18" ht="15.75" customHeight="1" x14ac:dyDescent="0.25">
      <c r="A146" s="1156"/>
      <c r="B146" s="1156"/>
      <c r="C146" s="1156"/>
      <c r="D146" s="1156"/>
      <c r="E146" s="1156"/>
      <c r="F146" s="1156"/>
      <c r="G146" s="1156"/>
      <c r="H146" s="1156"/>
      <c r="I146" s="1156"/>
      <c r="J146" s="1156"/>
      <c r="K146" s="1156"/>
      <c r="L146" s="1156"/>
      <c r="M146" s="1156"/>
      <c r="N146" s="1156"/>
      <c r="O146" s="1156"/>
      <c r="P146" s="1156"/>
      <c r="Q146" s="1156"/>
      <c r="R146" s="1156"/>
    </row>
    <row r="147" spans="1:18" ht="10.5" customHeight="1" x14ac:dyDescent="0.25"/>
    <row r="187" spans="1:18" ht="15.75" customHeight="1" x14ac:dyDescent="0.25">
      <c r="A187" s="372"/>
      <c r="B187" s="372"/>
      <c r="C187" s="372"/>
      <c r="D187" s="372"/>
      <c r="E187" s="372"/>
      <c r="F187" s="372"/>
      <c r="G187" s="372"/>
      <c r="H187" s="372"/>
      <c r="I187" s="372"/>
      <c r="J187" s="372"/>
      <c r="K187" s="372"/>
      <c r="L187" s="372"/>
      <c r="M187" s="372"/>
      <c r="N187" s="372"/>
      <c r="O187" s="372"/>
      <c r="P187" s="1118" t="s">
        <v>820</v>
      </c>
      <c r="Q187" s="1118"/>
      <c r="R187" s="1118"/>
    </row>
    <row r="188" spans="1:18" ht="15.75" customHeight="1" x14ac:dyDescent="0.25">
      <c r="A188" s="1119" t="s">
        <v>816</v>
      </c>
      <c r="B188" s="1155"/>
      <c r="C188" s="1155"/>
      <c r="D188" s="1155"/>
      <c r="E188" s="1155"/>
      <c r="F188" s="1155"/>
      <c r="G188" s="1155"/>
      <c r="H188" s="1155"/>
      <c r="I188" s="1155"/>
      <c r="J188" s="1155"/>
      <c r="K188" s="1155"/>
      <c r="L188" s="1155"/>
      <c r="M188" s="1155"/>
      <c r="N188" s="1155"/>
      <c r="O188" s="1155"/>
      <c r="P188" s="1155"/>
      <c r="Q188" s="1155"/>
      <c r="R188" s="1155"/>
    </row>
    <row r="189" spans="1:18" ht="15.75" customHeight="1" x14ac:dyDescent="0.25">
      <c r="A189" s="1156"/>
      <c r="B189" s="1156"/>
      <c r="C189" s="1156"/>
      <c r="D189" s="1156"/>
      <c r="E189" s="1156"/>
      <c r="F189" s="1156"/>
      <c r="G189" s="1156"/>
      <c r="H189" s="1156"/>
      <c r="I189" s="1156"/>
      <c r="J189" s="1156"/>
      <c r="K189" s="1156"/>
      <c r="L189" s="1156"/>
      <c r="M189" s="1156"/>
      <c r="N189" s="1156"/>
      <c r="O189" s="1156"/>
      <c r="P189" s="1156"/>
      <c r="Q189" s="1156"/>
      <c r="R189" s="1156"/>
    </row>
    <row r="190" spans="1:18" ht="15.75" customHeight="1" x14ac:dyDescent="0.25">
      <c r="A190" s="1156"/>
      <c r="B190" s="1156"/>
      <c r="C190" s="1156"/>
      <c r="D190" s="1156"/>
      <c r="E190" s="1156"/>
      <c r="F190" s="1156"/>
      <c r="G190" s="1156"/>
      <c r="H190" s="1156"/>
      <c r="I190" s="1156"/>
      <c r="J190" s="1156"/>
      <c r="K190" s="1156"/>
      <c r="L190" s="1156"/>
      <c r="M190" s="1156"/>
      <c r="N190" s="1156"/>
      <c r="O190" s="1156"/>
      <c r="P190" s="1156"/>
      <c r="Q190" s="1156"/>
      <c r="R190" s="1156"/>
    </row>
    <row r="191" spans="1:18" ht="15.75" customHeight="1" x14ac:dyDescent="0.25">
      <c r="A191" s="1156"/>
      <c r="B191" s="1156"/>
      <c r="C191" s="1156"/>
      <c r="D191" s="1156"/>
      <c r="E191" s="1156"/>
      <c r="F191" s="1156"/>
      <c r="G191" s="1156"/>
      <c r="H191" s="1156"/>
      <c r="I191" s="1156"/>
      <c r="J191" s="1156"/>
      <c r="K191" s="1156"/>
      <c r="L191" s="1156"/>
      <c r="M191" s="1156"/>
      <c r="N191" s="1156"/>
      <c r="O191" s="1156"/>
      <c r="P191" s="1156"/>
      <c r="Q191" s="1156"/>
      <c r="R191" s="1156"/>
    </row>
  </sheetData>
  <mergeCells count="76">
    <mergeCell ref="A188:R191"/>
    <mergeCell ref="C73:R77"/>
    <mergeCell ref="C78:R78"/>
    <mergeCell ref="C79:R80"/>
    <mergeCell ref="C81:R82"/>
    <mergeCell ref="C83:R84"/>
    <mergeCell ref="F87:O87"/>
    <mergeCell ref="F89:R90"/>
    <mergeCell ref="A91:R91"/>
    <mergeCell ref="P142:R142"/>
    <mergeCell ref="A143:R146"/>
    <mergeCell ref="P187:R187"/>
    <mergeCell ref="C103:R103"/>
    <mergeCell ref="E86:I86"/>
    <mergeCell ref="K86:P86"/>
    <mergeCell ref="P93:R93"/>
    <mergeCell ref="A94:R97"/>
    <mergeCell ref="M99:R101"/>
    <mergeCell ref="B70:E70"/>
    <mergeCell ref="F70:G70"/>
    <mergeCell ref="K70:M70"/>
    <mergeCell ref="H68:J68"/>
    <mergeCell ref="H69:J69"/>
    <mergeCell ref="H70:J70"/>
    <mergeCell ref="F68:G68"/>
    <mergeCell ref="B68:E68"/>
    <mergeCell ref="B69:E69"/>
    <mergeCell ref="F69:G69"/>
    <mergeCell ref="N68:Q68"/>
    <mergeCell ref="N69:Q69"/>
    <mergeCell ref="N70:Q70"/>
    <mergeCell ref="K68:M68"/>
    <mergeCell ref="K69:M69"/>
    <mergeCell ref="A60:G62"/>
    <mergeCell ref="H60:L62"/>
    <mergeCell ref="M60:R62"/>
    <mergeCell ref="B64:Q64"/>
    <mergeCell ref="B65:E67"/>
    <mergeCell ref="N65:Q67"/>
    <mergeCell ref="F65:J66"/>
    <mergeCell ref="H67:J67"/>
    <mergeCell ref="F67:G67"/>
    <mergeCell ref="K65:M67"/>
    <mergeCell ref="A56:G56"/>
    <mergeCell ref="H56:L56"/>
    <mergeCell ref="M56:R56"/>
    <mergeCell ref="A57:G59"/>
    <mergeCell ref="H57:L59"/>
    <mergeCell ref="M57:R59"/>
    <mergeCell ref="A55:R55"/>
    <mergeCell ref="G22:R22"/>
    <mergeCell ref="G25:R25"/>
    <mergeCell ref="G28:R29"/>
    <mergeCell ref="G31:R31"/>
    <mergeCell ref="G34:R34"/>
    <mergeCell ref="A42:H42"/>
    <mergeCell ref="K42:R42"/>
    <mergeCell ref="A43:H43"/>
    <mergeCell ref="K43:R43"/>
    <mergeCell ref="P45:R45"/>
    <mergeCell ref="A46:R49"/>
    <mergeCell ref="M51:R53"/>
    <mergeCell ref="G19:R19"/>
    <mergeCell ref="M2:R4"/>
    <mergeCell ref="A6:R6"/>
    <mergeCell ref="A7:R7"/>
    <mergeCell ref="G10:R10"/>
    <mergeCell ref="G13:Q13"/>
    <mergeCell ref="G14:J14"/>
    <mergeCell ref="G15:J15"/>
    <mergeCell ref="G16:J16"/>
    <mergeCell ref="G17:J17"/>
    <mergeCell ref="K14:M14"/>
    <mergeCell ref="K15:M15"/>
    <mergeCell ref="K16:M16"/>
    <mergeCell ref="K17:M17"/>
  </mergeCells>
  <printOptions horizontalCentered="1" verticalCentered="1"/>
  <pageMargins left="0.23622047244094491" right="0.23622047244094491" top="0.19685039370078741" bottom="0.19685039370078741" header="0.31496062992125984" footer="0.31496062992125984"/>
  <pageSetup fitToHeight="2" orientation="portrait" r:id="rId1"/>
  <rowBreaks count="1" manualBreakCount="1">
    <brk id="49" max="16383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25E04-0B83-4EFE-9CA9-0C1842244643}">
  <sheetPr codeName="Hoja19">
    <tabColor rgb="FFFFFF00"/>
  </sheetPr>
  <dimension ref="A2:U247"/>
  <sheetViews>
    <sheetView topLeftCell="A87" zoomScale="115" zoomScaleNormal="115" workbookViewId="0">
      <selection activeCell="A97" sqref="A97"/>
    </sheetView>
  </sheetViews>
  <sheetFormatPr baseColWidth="10"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101" t="str">
        <f>'Información y Datos'!L21</f>
        <v>LCM 2024-03-05</v>
      </c>
      <c r="N2" s="1101"/>
      <c r="O2" s="1101"/>
      <c r="P2" s="1101"/>
      <c r="Q2" s="1101"/>
      <c r="R2" s="1101"/>
    </row>
    <row r="3" spans="1:18" ht="15.75" customHeight="1" x14ac:dyDescent="0.25">
      <c r="M3" s="1101"/>
      <c r="N3" s="1101"/>
      <c r="O3" s="1101"/>
      <c r="P3" s="1101"/>
      <c r="Q3" s="1101"/>
      <c r="R3" s="1101"/>
    </row>
    <row r="4" spans="1:18" ht="15.75" customHeight="1" x14ac:dyDescent="0.25">
      <c r="M4" s="1101"/>
      <c r="N4" s="1101"/>
      <c r="O4" s="1101"/>
      <c r="P4" s="1101"/>
      <c r="Q4" s="1101"/>
      <c r="R4" s="1101"/>
    </row>
    <row r="5" spans="1:18" ht="15.75" customHeight="1" x14ac:dyDescent="0.25">
      <c r="R5" s="351"/>
    </row>
    <row r="6" spans="1:18" ht="15.75" customHeight="1" x14ac:dyDescent="0.25">
      <c r="A6" s="1101" t="s">
        <v>19</v>
      </c>
      <c r="B6" s="1101"/>
      <c r="C6" s="1101"/>
      <c r="D6" s="1101"/>
      <c r="E6" s="1101"/>
      <c r="F6" s="1101"/>
      <c r="G6" s="1101"/>
      <c r="H6" s="1101"/>
      <c r="I6" s="1101"/>
      <c r="J6" s="1101"/>
      <c r="K6" s="1101"/>
      <c r="L6" s="1101"/>
      <c r="M6" s="1101"/>
      <c r="N6" s="1101"/>
      <c r="O6" s="1101"/>
      <c r="P6" s="1101"/>
      <c r="Q6" s="1101"/>
      <c r="R6" s="1101"/>
    </row>
    <row r="7" spans="1:18" ht="15.75" customHeight="1" x14ac:dyDescent="0.25">
      <c r="A7" s="1101"/>
      <c r="B7" s="1101"/>
      <c r="C7" s="1101"/>
      <c r="D7" s="1101"/>
      <c r="E7" s="1101"/>
      <c r="F7" s="1101"/>
      <c r="G7" s="1101"/>
      <c r="H7" s="1101"/>
      <c r="I7" s="1101"/>
      <c r="J7" s="1101"/>
      <c r="K7" s="1101"/>
      <c r="L7" s="1101"/>
      <c r="M7" s="1101"/>
      <c r="N7" s="1101"/>
      <c r="O7" s="1101"/>
      <c r="P7" s="1101"/>
      <c r="Q7" s="1101"/>
      <c r="R7" s="1101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45">
        <f ca="1">'Información y Datos'!L15</f>
        <v>45429</v>
      </c>
      <c r="H10" s="1145"/>
      <c r="I10" s="1145"/>
      <c r="J10" s="1145"/>
      <c r="K10" s="1145"/>
      <c r="L10" s="1145"/>
      <c r="M10" s="1145"/>
      <c r="N10" s="1145"/>
      <c r="O10" s="1145"/>
      <c r="P10" s="1145"/>
      <c r="Q10" s="1145"/>
      <c r="R10" s="1145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04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Juego de Bloques, de 20,5 mm a 100 mm, marca Sartorius, modelo 2001, de Cerámica y grado de exactitud F1</v>
      </c>
      <c r="H13" s="1104"/>
      <c r="I13" s="1104"/>
      <c r="J13" s="1104"/>
      <c r="K13" s="1104"/>
      <c r="L13" s="1104"/>
      <c r="M13" s="1104"/>
      <c r="N13" s="1104"/>
      <c r="O13" s="1104"/>
      <c r="P13" s="1104"/>
      <c r="Q13" s="1104"/>
      <c r="R13" s="1104"/>
    </row>
    <row r="14" spans="1:18" ht="15.75" customHeight="1" x14ac:dyDescent="0.25">
      <c r="A14" s="358"/>
      <c r="E14" s="357"/>
      <c r="F14" s="256"/>
      <c r="G14" s="1104"/>
      <c r="H14" s="1104"/>
      <c r="I14" s="1104"/>
      <c r="J14" s="1104"/>
      <c r="K14" s="1104"/>
      <c r="L14" s="1104"/>
      <c r="M14" s="1104"/>
      <c r="N14" s="1104"/>
      <c r="O14" s="1104"/>
      <c r="P14" s="1104"/>
      <c r="Q14" s="1104"/>
      <c r="R14" s="1104"/>
    </row>
    <row r="15" spans="1:18" ht="15.75" customHeight="1" x14ac:dyDescent="0.25">
      <c r="A15" s="358"/>
      <c r="E15" s="357"/>
      <c r="F15" s="256"/>
      <c r="G15" s="1104"/>
      <c r="H15" s="1104"/>
      <c r="I15" s="1104"/>
      <c r="J15" s="1104"/>
      <c r="K15" s="1104"/>
      <c r="L15" s="1104"/>
      <c r="M15" s="1104"/>
      <c r="N15" s="1104"/>
      <c r="O15" s="1104"/>
      <c r="P15" s="1104"/>
      <c r="Q15" s="1104"/>
      <c r="R15" s="1104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03" t="str">
        <f>INFORMACION!D33</f>
        <v>000111</v>
      </c>
      <c r="H17" s="1103"/>
      <c r="I17" s="1103"/>
      <c r="J17" s="1103"/>
      <c r="K17" s="1103"/>
      <c r="L17" s="1103"/>
      <c r="M17" s="1103"/>
      <c r="N17" s="1103"/>
      <c r="O17" s="1103"/>
      <c r="P17" s="1103"/>
      <c r="Q17" s="1103"/>
      <c r="R17" s="1103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805</v>
      </c>
      <c r="F20" s="256"/>
      <c r="G20" s="1103" t="str">
        <f>INFORMACION!D25</f>
        <v>0001</v>
      </c>
      <c r="H20" s="1103"/>
      <c r="I20" s="1103"/>
      <c r="J20" s="1103"/>
      <c r="K20" s="1103"/>
      <c r="L20" s="1103"/>
      <c r="M20" s="1103"/>
      <c r="N20" s="1103"/>
      <c r="O20" s="1103"/>
      <c r="P20" s="1103"/>
      <c r="Q20" s="1103"/>
      <c r="R20" s="1103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095" t="s">
        <v>13</v>
      </c>
      <c r="B23" s="1095"/>
      <c r="C23" s="1095"/>
      <c r="D23" s="1095"/>
      <c r="E23" s="1095"/>
      <c r="F23" s="1095"/>
      <c r="G23" s="1103" t="str">
        <f>INFORMACION!D23</f>
        <v>Javier</v>
      </c>
      <c r="H23" s="1103"/>
      <c r="I23" s="1103"/>
      <c r="J23" s="1103"/>
      <c r="K23" s="1103"/>
      <c r="L23" s="1103"/>
      <c r="M23" s="1103"/>
      <c r="N23" s="1103"/>
      <c r="O23" s="1103"/>
      <c r="P23" s="1103"/>
      <c r="Q23" s="1103"/>
      <c r="R23" s="1103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095" t="s">
        <v>882</v>
      </c>
      <c r="B26" s="1095"/>
      <c r="C26" s="1095"/>
      <c r="D26" s="1095"/>
      <c r="E26" s="1095"/>
      <c r="F26" s="1095"/>
      <c r="G26" s="1096" t="str">
        <f>INFORMACION!D26</f>
        <v>Ciudad de investigación de la UCR, San Pedro, Montes de Oca, San José</v>
      </c>
      <c r="H26" s="1096"/>
      <c r="I26" s="1096"/>
      <c r="J26" s="1096"/>
      <c r="K26" s="1096"/>
      <c r="L26" s="1096"/>
      <c r="M26" s="1096"/>
      <c r="N26" s="1096"/>
      <c r="O26" s="1096"/>
      <c r="P26" s="1096"/>
      <c r="Q26" s="1096"/>
      <c r="R26" s="1096"/>
    </row>
    <row r="27" spans="1:19" ht="15.75" customHeight="1" x14ac:dyDescent="0.25">
      <c r="G27" s="1097"/>
      <c r="H27" s="1097"/>
      <c r="I27" s="1097"/>
      <c r="J27" s="1097"/>
      <c r="K27" s="1097"/>
      <c r="L27" s="1097"/>
      <c r="M27" s="1097"/>
      <c r="N27" s="1097"/>
      <c r="O27" s="1097"/>
      <c r="P27" s="1097"/>
      <c r="Q27" s="1097"/>
      <c r="R27" s="1097"/>
    </row>
    <row r="29" spans="1:19" ht="15.75" customHeight="1" x14ac:dyDescent="0.25">
      <c r="A29" s="1095" t="s">
        <v>36</v>
      </c>
      <c r="B29" s="1095"/>
      <c r="C29" s="1095"/>
      <c r="D29" s="1095"/>
      <c r="E29" s="1095"/>
      <c r="F29" s="1095"/>
      <c r="G29" s="1103" t="str">
        <f>_xlfn.CONCAT('Información y Datos'!L21,".xlsm")</f>
        <v>LCM 2024-03-05.xlsm</v>
      </c>
      <c r="H29" s="1103"/>
      <c r="I29" s="1103"/>
      <c r="J29" s="1103"/>
      <c r="K29" s="1103"/>
      <c r="L29" s="1103"/>
      <c r="M29" s="1103"/>
      <c r="N29" s="1103"/>
      <c r="O29" s="1103"/>
      <c r="P29" s="1103"/>
      <c r="Q29" s="1103"/>
      <c r="R29" s="1103"/>
    </row>
    <row r="31" spans="1:19" ht="15.75" customHeight="1" x14ac:dyDescent="0.25">
      <c r="A31" s="355"/>
    </row>
    <row r="32" spans="1:19" ht="15.75" customHeight="1" x14ac:dyDescent="0.25">
      <c r="A32" s="1095" t="s">
        <v>40</v>
      </c>
      <c r="B32" s="1095"/>
      <c r="C32" s="1095"/>
      <c r="D32" s="1095"/>
      <c r="E32" s="1095"/>
      <c r="F32" s="1095"/>
      <c r="G32" s="1104" t="s">
        <v>881</v>
      </c>
      <c r="H32" s="1104"/>
      <c r="I32" s="1104"/>
      <c r="J32" s="1104"/>
      <c r="K32" s="1104"/>
      <c r="L32" s="1104"/>
      <c r="M32" s="1104"/>
      <c r="N32" s="1104"/>
      <c r="O32" s="1104"/>
      <c r="P32" s="1104"/>
      <c r="Q32" s="1104"/>
      <c r="R32" s="1104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02" t="str">
        <f>'Información y Datos'!L40</f>
        <v>Yalitza Torres Pérez</v>
      </c>
      <c r="B41" s="1102"/>
      <c r="C41" s="1102"/>
      <c r="D41" s="1102"/>
      <c r="E41" s="1102"/>
      <c r="F41" s="1102"/>
      <c r="G41" s="1102"/>
      <c r="H41" s="1102"/>
      <c r="I41" s="364"/>
      <c r="J41" s="380"/>
      <c r="K41" s="1098" t="str">
        <f>'Información y Datos'!L39</f>
        <v>Leonardo Rojas Rapso</v>
      </c>
      <c r="L41" s="1099"/>
      <c r="M41" s="1099"/>
      <c r="N41" s="1099"/>
      <c r="O41" s="1099"/>
      <c r="P41" s="1099"/>
      <c r="Q41" s="1099"/>
      <c r="R41" s="1099"/>
    </row>
    <row r="42" spans="1:18" ht="15.75" customHeight="1" x14ac:dyDescent="0.25">
      <c r="A42" s="1100" t="s">
        <v>869</v>
      </c>
      <c r="B42" s="916"/>
      <c r="C42" s="916"/>
      <c r="D42" s="916"/>
      <c r="E42" s="916"/>
      <c r="F42" s="916"/>
      <c r="G42" s="916"/>
      <c r="H42" s="916"/>
      <c r="I42" s="364"/>
      <c r="J42" s="376"/>
      <c r="K42" s="1100" t="s">
        <v>868</v>
      </c>
      <c r="L42" s="916"/>
      <c r="M42" s="916"/>
      <c r="N42" s="916"/>
      <c r="O42" s="916"/>
      <c r="P42" s="916"/>
      <c r="Q42" s="916"/>
      <c r="R42" s="916"/>
    </row>
    <row r="43" spans="1:18" ht="15.75" customHeight="1" x14ac:dyDescent="0.25">
      <c r="A43" s="1100" t="s">
        <v>18</v>
      </c>
      <c r="B43" s="1100"/>
      <c r="C43" s="1100"/>
      <c r="D43" s="1100"/>
      <c r="E43" s="1100"/>
      <c r="F43" s="1100"/>
      <c r="G43" s="1100"/>
      <c r="H43" s="1100"/>
      <c r="I43" s="364"/>
      <c r="J43" s="376"/>
      <c r="K43" s="1100" t="s">
        <v>18</v>
      </c>
      <c r="L43" s="1100"/>
      <c r="M43" s="1100"/>
      <c r="N43" s="1100"/>
      <c r="O43" s="1100"/>
      <c r="P43" s="1100"/>
      <c r="Q43" s="1100"/>
      <c r="R43" s="1100"/>
    </row>
    <row r="44" spans="1:18" ht="15.75" customHeight="1" x14ac:dyDescent="0.25">
      <c r="G44" s="256"/>
      <c r="P44" s="1118" t="s">
        <v>833</v>
      </c>
      <c r="Q44" s="1118"/>
      <c r="R44" s="1118"/>
    </row>
    <row r="45" spans="1:18" ht="15.75" customHeight="1" x14ac:dyDescent="0.25">
      <c r="A45" s="1119" t="s">
        <v>883</v>
      </c>
      <c r="B45" s="1119"/>
      <c r="C45" s="1119"/>
      <c r="D45" s="1119"/>
      <c r="E45" s="1119"/>
      <c r="F45" s="1119"/>
      <c r="G45" s="1119"/>
      <c r="H45" s="1119"/>
      <c r="I45" s="1119"/>
      <c r="J45" s="1119"/>
      <c r="K45" s="1119"/>
      <c r="L45" s="1119"/>
      <c r="M45" s="1119"/>
      <c r="N45" s="1119"/>
      <c r="O45" s="1119"/>
      <c r="P45" s="1119"/>
      <c r="Q45" s="1119"/>
      <c r="R45" s="1119"/>
    </row>
    <row r="46" spans="1:18" ht="15.75" customHeight="1" x14ac:dyDescent="0.25">
      <c r="A46" s="1120"/>
      <c r="B46" s="1120"/>
      <c r="C46" s="1120"/>
      <c r="D46" s="1120"/>
      <c r="E46" s="1120"/>
      <c r="F46" s="1120"/>
      <c r="G46" s="1120"/>
      <c r="H46" s="1120"/>
      <c r="I46" s="1120"/>
      <c r="J46" s="1120"/>
      <c r="K46" s="1120"/>
      <c r="L46" s="1120"/>
      <c r="M46" s="1120"/>
      <c r="N46" s="1120"/>
      <c r="O46" s="1120"/>
      <c r="P46" s="1120"/>
      <c r="Q46" s="1120"/>
      <c r="R46" s="1120"/>
    </row>
    <row r="47" spans="1:18" ht="15.75" customHeight="1" x14ac:dyDescent="0.25">
      <c r="A47" s="1120"/>
      <c r="B47" s="1120"/>
      <c r="C47" s="1120"/>
      <c r="D47" s="1120"/>
      <c r="E47" s="1120"/>
      <c r="F47" s="1120"/>
      <c r="G47" s="1120"/>
      <c r="H47" s="1120"/>
      <c r="I47" s="1120"/>
      <c r="J47" s="1120"/>
      <c r="K47" s="1120"/>
      <c r="L47" s="1120"/>
      <c r="M47" s="1120"/>
      <c r="N47" s="1120"/>
      <c r="O47" s="1120"/>
      <c r="P47" s="1120"/>
      <c r="Q47" s="1120"/>
      <c r="R47" s="1120"/>
    </row>
    <row r="48" spans="1:18" ht="15.75" customHeight="1" x14ac:dyDescent="0.25">
      <c r="A48" s="1120"/>
      <c r="B48" s="1120"/>
      <c r="C48" s="1120"/>
      <c r="D48" s="1120"/>
      <c r="E48" s="1120"/>
      <c r="F48" s="1120"/>
      <c r="G48" s="1120"/>
      <c r="H48" s="1120"/>
      <c r="I48" s="1120"/>
      <c r="J48" s="1120"/>
      <c r="K48" s="1120"/>
      <c r="L48" s="1120"/>
      <c r="M48" s="1120"/>
      <c r="N48" s="1120"/>
      <c r="O48" s="1120"/>
      <c r="P48" s="1120"/>
      <c r="Q48" s="1120"/>
      <c r="R48" s="1120"/>
    </row>
    <row r="50" spans="1:18" ht="15.75" customHeight="1" x14ac:dyDescent="0.25">
      <c r="A50" s="366"/>
      <c r="M50" s="1101" t="str">
        <f>M2</f>
        <v>LCM 2024-03-05</v>
      </c>
      <c r="N50" s="1101"/>
      <c r="O50" s="1101"/>
      <c r="P50" s="1101"/>
      <c r="Q50" s="1101"/>
      <c r="R50" s="1101"/>
    </row>
    <row r="51" spans="1:18" ht="15.75" customHeight="1" x14ac:dyDescent="0.25">
      <c r="M51" s="1101"/>
      <c r="N51" s="1101"/>
      <c r="O51" s="1101"/>
      <c r="P51" s="1101"/>
      <c r="Q51" s="1101"/>
      <c r="R51" s="1101"/>
    </row>
    <row r="52" spans="1:18" ht="15.75" customHeight="1" x14ac:dyDescent="0.25">
      <c r="M52" s="1101"/>
      <c r="N52" s="1101"/>
      <c r="O52" s="1101"/>
      <c r="P52" s="1101"/>
      <c r="Q52" s="1101"/>
      <c r="R52" s="1101"/>
    </row>
    <row r="54" spans="1:18" ht="15.75" customHeight="1" x14ac:dyDescent="0.25">
      <c r="A54" s="1106" t="s">
        <v>829</v>
      </c>
      <c r="B54" s="1106"/>
      <c r="C54" s="1106"/>
      <c r="D54" s="1106"/>
      <c r="E54" s="1106"/>
      <c r="F54" s="1106"/>
      <c r="G54" s="1106"/>
      <c r="H54" s="1106"/>
      <c r="I54" s="1106"/>
      <c r="J54" s="1106"/>
      <c r="K54" s="1106"/>
      <c r="L54" s="1106"/>
      <c r="M54" s="1106"/>
      <c r="N54" s="1106"/>
      <c r="O54" s="1106"/>
      <c r="P54" s="1106"/>
      <c r="Q54" s="1106"/>
      <c r="R54" s="1106"/>
    </row>
    <row r="55" spans="1:18" ht="15.75" customHeight="1" x14ac:dyDescent="0.25">
      <c r="A55" s="1107" t="s">
        <v>5</v>
      </c>
      <c r="B55" s="1107"/>
      <c r="C55" s="1107"/>
      <c r="D55" s="1107"/>
      <c r="E55" s="1107"/>
      <c r="F55" s="1107"/>
      <c r="G55" s="1107"/>
      <c r="H55" s="1107" t="s">
        <v>806</v>
      </c>
      <c r="I55" s="1107"/>
      <c r="J55" s="1107"/>
      <c r="K55" s="1107"/>
      <c r="L55" s="1107"/>
      <c r="M55" s="1107" t="s">
        <v>15</v>
      </c>
      <c r="N55" s="1107"/>
      <c r="O55" s="1107"/>
      <c r="P55" s="1107"/>
      <c r="Q55" s="1107"/>
      <c r="R55" s="1107"/>
    </row>
    <row r="56" spans="1:18" ht="15.75" customHeight="1" x14ac:dyDescent="0.25">
      <c r="A56" s="1108" t="str">
        <f>CONCATENATE(INFORMACION!H59,", ","grado ",INFORMACION!H60,", Marca ",INFORMACION!H58)</f>
        <v>Bloques patrón de cerámica de 0,5 mm a 100 mm, grado 00 ó K, Marca TESA</v>
      </c>
      <c r="B56" s="1108"/>
      <c r="C56" s="1108"/>
      <c r="D56" s="1108"/>
      <c r="E56" s="1108"/>
      <c r="F56" s="1108"/>
      <c r="G56" s="1108"/>
      <c r="H56" s="1108" t="str">
        <f>CONCATENATE(INFORMACION!H64," / ",INFORMACION!H65)</f>
        <v>70057T / 707014</v>
      </c>
      <c r="I56" s="1108"/>
      <c r="J56" s="1108"/>
      <c r="K56" s="1108"/>
      <c r="L56" s="1108"/>
      <c r="M56" s="1109" t="str">
        <f>CONCATENATE(INFORMACION!H63,", ",INFORMACION!H55,", ",IF(INFORMACION!H63="CENAM","México",IF(INFORMACION!H63="LACOMET","Costa Rica","NMI ")))</f>
        <v>CENAM, CNM-CC-740-579/2015, México</v>
      </c>
      <c r="N56" s="1110"/>
      <c r="O56" s="1110"/>
      <c r="P56" s="1110"/>
      <c r="Q56" s="1110"/>
      <c r="R56" s="1111"/>
    </row>
    <row r="57" spans="1:18" ht="15.75" customHeight="1" x14ac:dyDescent="0.25">
      <c r="A57" s="1108"/>
      <c r="B57" s="1108"/>
      <c r="C57" s="1108"/>
      <c r="D57" s="1108"/>
      <c r="E57" s="1108"/>
      <c r="F57" s="1108"/>
      <c r="G57" s="1108"/>
      <c r="H57" s="1108"/>
      <c r="I57" s="1108"/>
      <c r="J57" s="1108"/>
      <c r="K57" s="1108"/>
      <c r="L57" s="1108"/>
      <c r="M57" s="1112"/>
      <c r="N57" s="1113"/>
      <c r="O57" s="1113"/>
      <c r="P57" s="1113"/>
      <c r="Q57" s="1113"/>
      <c r="R57" s="1114"/>
    </row>
    <row r="58" spans="1:18" ht="15.75" customHeight="1" x14ac:dyDescent="0.25">
      <c r="A58" s="1108"/>
      <c r="B58" s="1108"/>
      <c r="C58" s="1108"/>
      <c r="D58" s="1108"/>
      <c r="E58" s="1108"/>
      <c r="F58" s="1108"/>
      <c r="G58" s="1108"/>
      <c r="H58" s="1108"/>
      <c r="I58" s="1108"/>
      <c r="J58" s="1108"/>
      <c r="K58" s="1108"/>
      <c r="L58" s="1108"/>
      <c r="M58" s="1115"/>
      <c r="N58" s="1116"/>
      <c r="O58" s="1116"/>
      <c r="P58" s="1116"/>
      <c r="Q58" s="1116"/>
      <c r="R58" s="1117"/>
    </row>
    <row r="59" spans="1:18" ht="15.75" customHeight="1" x14ac:dyDescent="0.25">
      <c r="A59" s="1108" t="str">
        <f>CONCATENATE(INFORMACION!A66,", Marca ",INFORMACION!H71)</f>
        <v xml:space="preserve">Comparador de bloques, Marca TESA </v>
      </c>
      <c r="B59" s="1108"/>
      <c r="C59" s="1108"/>
      <c r="D59" s="1108"/>
      <c r="E59" s="1108"/>
      <c r="F59" s="1108"/>
      <c r="G59" s="1108"/>
      <c r="H59" s="1108" t="str">
        <f>CONCATENATE(INFORMACION!H75," / ",INFORMACION!H76)</f>
        <v>181100 / 706755</v>
      </c>
      <c r="I59" s="1108"/>
      <c r="J59" s="1108"/>
      <c r="K59" s="1108"/>
      <c r="L59" s="1108"/>
      <c r="M59" s="1109" t="str">
        <f>CONCATENATE(INFORMACION!H68,", ",IF(INFORMACION!H74="CENAM","México",IF(INFORMACION!H74="LCM","                    Costa Rica","NMI ")))</f>
        <v>Verificación 2022,                     Costa Rica</v>
      </c>
      <c r="N59" s="1110"/>
      <c r="O59" s="1110"/>
      <c r="P59" s="1110"/>
      <c r="Q59" s="1110"/>
      <c r="R59" s="1111"/>
    </row>
    <row r="60" spans="1:18" ht="15.75" customHeight="1" x14ac:dyDescent="0.25">
      <c r="A60" s="1108"/>
      <c r="B60" s="1108"/>
      <c r="C60" s="1108"/>
      <c r="D60" s="1108"/>
      <c r="E60" s="1108"/>
      <c r="F60" s="1108"/>
      <c r="G60" s="1108"/>
      <c r="H60" s="1108"/>
      <c r="I60" s="1108"/>
      <c r="J60" s="1108"/>
      <c r="K60" s="1108"/>
      <c r="L60" s="1108"/>
      <c r="M60" s="1112"/>
      <c r="N60" s="1113"/>
      <c r="O60" s="1113"/>
      <c r="P60" s="1113"/>
      <c r="Q60" s="1113"/>
      <c r="R60" s="1114"/>
    </row>
    <row r="61" spans="1:18" ht="15.75" customHeight="1" x14ac:dyDescent="0.25">
      <c r="A61" s="1108"/>
      <c r="B61" s="1108"/>
      <c r="C61" s="1108"/>
      <c r="D61" s="1108"/>
      <c r="E61" s="1108"/>
      <c r="F61" s="1108"/>
      <c r="G61" s="1108"/>
      <c r="H61" s="1108"/>
      <c r="I61" s="1108"/>
      <c r="J61" s="1108"/>
      <c r="K61" s="1108"/>
      <c r="L61" s="1108"/>
      <c r="M61" s="1115"/>
      <c r="N61" s="1116"/>
      <c r="O61" s="1116"/>
      <c r="P61" s="1116"/>
      <c r="Q61" s="1116"/>
      <c r="R61" s="1117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105" t="s">
        <v>874</v>
      </c>
      <c r="C63" s="1105"/>
      <c r="D63" s="1105"/>
      <c r="E63" s="1105"/>
      <c r="F63" s="1105"/>
      <c r="G63" s="1105"/>
      <c r="H63" s="1105"/>
      <c r="I63" s="1105"/>
      <c r="J63" s="1105"/>
      <c r="K63" s="1105"/>
      <c r="L63" s="1105"/>
      <c r="M63" s="1105"/>
      <c r="N63" s="1105"/>
      <c r="O63" s="1105"/>
      <c r="P63" s="1105"/>
      <c r="Q63" s="1105"/>
    </row>
    <row r="64" spans="1:18" ht="15.75" customHeight="1" x14ac:dyDescent="0.25">
      <c r="A64" s="974" t="s">
        <v>978</v>
      </c>
      <c r="B64" s="1127" t="s">
        <v>873</v>
      </c>
      <c r="C64" s="1128"/>
      <c r="D64" s="1128"/>
      <c r="E64" s="1129"/>
      <c r="F64" s="1127" t="s">
        <v>872</v>
      </c>
      <c r="G64" s="1128"/>
      <c r="H64" s="1128"/>
      <c r="I64" s="1129"/>
      <c r="J64" s="1136" t="s">
        <v>870</v>
      </c>
      <c r="K64" s="1137"/>
      <c r="L64" s="1138"/>
      <c r="M64" s="1127" t="s">
        <v>871</v>
      </c>
      <c r="N64" s="1128"/>
      <c r="O64" s="1128"/>
      <c r="P64" s="1128"/>
      <c r="Q64" s="1129"/>
    </row>
    <row r="65" spans="1:18" ht="26.25" customHeight="1" x14ac:dyDescent="0.25">
      <c r="A65" s="974"/>
      <c r="B65" s="1130"/>
      <c r="C65" s="1131"/>
      <c r="D65" s="1131"/>
      <c r="E65" s="1132"/>
      <c r="F65" s="1130"/>
      <c r="G65" s="1131"/>
      <c r="H65" s="1131"/>
      <c r="I65" s="1132"/>
      <c r="J65" s="1139"/>
      <c r="K65" s="1140"/>
      <c r="L65" s="1141"/>
      <c r="M65" s="1130"/>
      <c r="N65" s="1131"/>
      <c r="O65" s="1131"/>
      <c r="P65" s="1131"/>
      <c r="Q65" s="1132"/>
    </row>
    <row r="66" spans="1:18" ht="15.75" customHeight="1" x14ac:dyDescent="0.25">
      <c r="A66" s="974"/>
      <c r="B66" s="1133"/>
      <c r="C66" s="1134"/>
      <c r="D66" s="1134"/>
      <c r="E66" s="1135"/>
      <c r="F66" s="1133"/>
      <c r="G66" s="1134"/>
      <c r="H66" s="1134"/>
      <c r="I66" s="1135"/>
      <c r="J66" s="1142"/>
      <c r="K66" s="1143"/>
      <c r="L66" s="1144"/>
      <c r="M66" s="1133"/>
      <c r="N66" s="1134"/>
      <c r="O66" s="1134"/>
      <c r="P66" s="1134"/>
      <c r="Q66" s="1135"/>
    </row>
    <row r="67" spans="1:18" ht="15.75" customHeight="1" x14ac:dyDescent="0.25">
      <c r="A67" s="414">
        <v>1</v>
      </c>
      <c r="B67" s="1122" t="str">
        <f>'CERTIFICADO 1'!B6</f>
        <v/>
      </c>
      <c r="C67" s="1122"/>
      <c r="D67" s="1122"/>
      <c r="E67" s="1122"/>
      <c r="F67" s="1121" t="str">
        <f>'CERTIFICADO 1'!C6</f>
        <v/>
      </c>
      <c r="G67" s="1121"/>
      <c r="H67" s="1121"/>
      <c r="I67" s="1123"/>
      <c r="J67" s="1124" t="str">
        <f>'CERTIFICADO 1'!D6</f>
        <v/>
      </c>
      <c r="K67" s="1125"/>
      <c r="L67" s="1126"/>
      <c r="M67" s="1121" t="str">
        <f>'CERTIFICADO 1'!F6</f>
        <v/>
      </c>
      <c r="N67" s="1121"/>
      <c r="O67" s="1121"/>
      <c r="P67" s="1121"/>
      <c r="Q67" s="1121"/>
    </row>
    <row r="68" spans="1:18" ht="15.75" customHeight="1" x14ac:dyDescent="0.25">
      <c r="A68" s="414">
        <v>2</v>
      </c>
      <c r="B68" s="1122" t="str">
        <f>'CERTIFICADO 1'!B7</f>
        <v/>
      </c>
      <c r="C68" s="1122"/>
      <c r="D68" s="1122"/>
      <c r="E68" s="1122"/>
      <c r="F68" s="1121" t="str">
        <f>'CERTIFICADO 1'!C7</f>
        <v/>
      </c>
      <c r="G68" s="1121"/>
      <c r="H68" s="1121"/>
      <c r="I68" s="1123"/>
      <c r="J68" s="1124" t="str">
        <f>'CERTIFICADO 1'!D7</f>
        <v/>
      </c>
      <c r="K68" s="1125"/>
      <c r="L68" s="1126"/>
      <c r="M68" s="1121" t="str">
        <f>'CERTIFICADO 1'!F7</f>
        <v/>
      </c>
      <c r="N68" s="1121"/>
      <c r="O68" s="1121"/>
      <c r="P68" s="1121"/>
      <c r="Q68" s="1121"/>
    </row>
    <row r="69" spans="1:18" ht="15.75" customHeight="1" x14ac:dyDescent="0.25">
      <c r="A69" s="414">
        <v>3</v>
      </c>
      <c r="B69" s="1122" t="str">
        <f>'CERTIFICADO 1'!B8</f>
        <v/>
      </c>
      <c r="C69" s="1122"/>
      <c r="D69" s="1122"/>
      <c r="E69" s="1122"/>
      <c r="F69" s="1121" t="str">
        <f>'CERTIFICADO 1'!C8</f>
        <v/>
      </c>
      <c r="G69" s="1121"/>
      <c r="H69" s="1121"/>
      <c r="I69" s="1123"/>
      <c r="J69" s="1124" t="str">
        <f>'CERTIFICADO 1'!D8</f>
        <v/>
      </c>
      <c r="K69" s="1125"/>
      <c r="L69" s="1126"/>
      <c r="M69" s="1121" t="str">
        <f>'CERTIFICADO 1'!F8</f>
        <v/>
      </c>
      <c r="N69" s="1121"/>
      <c r="O69" s="1121"/>
      <c r="P69" s="1121"/>
      <c r="Q69" s="1121"/>
    </row>
    <row r="70" spans="1:18" ht="15.75" customHeight="1" x14ac:dyDescent="0.25">
      <c r="A70" s="414">
        <v>4</v>
      </c>
      <c r="B70" s="1122" t="str">
        <f>'CERTIFICADO 1'!B9</f>
        <v/>
      </c>
      <c r="C70" s="1122"/>
      <c r="D70" s="1122"/>
      <c r="E70" s="1122"/>
      <c r="F70" s="1121" t="str">
        <f>'CERTIFICADO 1'!C9</f>
        <v/>
      </c>
      <c r="G70" s="1121"/>
      <c r="H70" s="1121"/>
      <c r="I70" s="1123"/>
      <c r="J70" s="1124" t="str">
        <f>'CERTIFICADO 1'!D9</f>
        <v/>
      </c>
      <c r="K70" s="1125"/>
      <c r="L70" s="1126"/>
      <c r="M70" s="1121" t="str">
        <f>'CERTIFICADO 1'!F9</f>
        <v/>
      </c>
      <c r="N70" s="1121"/>
      <c r="O70" s="1121"/>
      <c r="P70" s="1121"/>
      <c r="Q70" s="1121"/>
    </row>
    <row r="71" spans="1:18" ht="15.75" customHeight="1" x14ac:dyDescent="0.25">
      <c r="A71" s="414">
        <v>5</v>
      </c>
      <c r="B71" s="1122" t="str">
        <f>'CERTIFICADO 1'!B10</f>
        <v/>
      </c>
      <c r="C71" s="1122"/>
      <c r="D71" s="1122"/>
      <c r="E71" s="1122"/>
      <c r="F71" s="1121" t="str">
        <f>'CERTIFICADO 1'!C10</f>
        <v/>
      </c>
      <c r="G71" s="1121"/>
      <c r="H71" s="1121"/>
      <c r="I71" s="1123"/>
      <c r="J71" s="1124" t="str">
        <f>'CERTIFICADO 1'!D10</f>
        <v/>
      </c>
      <c r="K71" s="1125"/>
      <c r="L71" s="1126"/>
      <c r="M71" s="1121" t="str">
        <f>'CERTIFICADO 1'!F10</f>
        <v/>
      </c>
      <c r="N71" s="1121"/>
      <c r="O71" s="1121"/>
      <c r="P71" s="1121"/>
      <c r="Q71" s="1121"/>
    </row>
    <row r="72" spans="1:18" ht="15.75" hidden="1" customHeight="1" x14ac:dyDescent="0.25"/>
    <row r="73" spans="1:18" ht="15.75" hidden="1" customHeight="1" x14ac:dyDescent="0.25">
      <c r="A73" s="355" t="s">
        <v>89</v>
      </c>
      <c r="C73" s="364"/>
      <c r="D73" s="365"/>
      <c r="E73" s="365"/>
      <c r="F73" s="365"/>
      <c r="G73" s="365"/>
      <c r="H73" s="365"/>
      <c r="I73" s="382"/>
      <c r="J73" s="382"/>
      <c r="K73" s="382"/>
      <c r="L73" s="382"/>
      <c r="M73" s="382"/>
    </row>
    <row r="74" spans="1:18" ht="15.75" hidden="1" customHeight="1" x14ac:dyDescent="0.25">
      <c r="A74" s="368"/>
      <c r="B74" s="378" t="s">
        <v>16</v>
      </c>
      <c r="C74" s="1150" t="s">
        <v>879</v>
      </c>
      <c r="D74" s="1150"/>
      <c r="E74" s="1150"/>
      <c r="F74" s="1150"/>
      <c r="G74" s="1150"/>
      <c r="H74" s="1150"/>
      <c r="I74" s="1150"/>
      <c r="J74" s="1150"/>
      <c r="K74" s="1150"/>
      <c r="L74" s="1150"/>
      <c r="M74" s="1150"/>
      <c r="N74" s="1150"/>
      <c r="O74" s="1150"/>
      <c r="P74" s="1150"/>
      <c r="Q74" s="1150"/>
      <c r="R74" s="1150"/>
    </row>
    <row r="75" spans="1:18" ht="15.75" hidden="1" customHeight="1" x14ac:dyDescent="0.25">
      <c r="A75" s="368"/>
      <c r="B75" s="378"/>
      <c r="C75" s="1150"/>
      <c r="D75" s="1150"/>
      <c r="E75" s="1150"/>
      <c r="F75" s="1150"/>
      <c r="G75" s="1150"/>
      <c r="H75" s="1150"/>
      <c r="I75" s="1150"/>
      <c r="J75" s="1150"/>
      <c r="K75" s="1150"/>
      <c r="L75" s="1150"/>
      <c r="M75" s="1150"/>
      <c r="N75" s="1150"/>
      <c r="O75" s="1150"/>
      <c r="P75" s="1150"/>
      <c r="Q75" s="1150"/>
      <c r="R75" s="1150"/>
    </row>
    <row r="76" spans="1:18" ht="15.75" hidden="1" customHeight="1" x14ac:dyDescent="0.25">
      <c r="A76" s="368"/>
      <c r="B76" s="378"/>
      <c r="C76" s="1150"/>
      <c r="D76" s="1150"/>
      <c r="E76" s="1150"/>
      <c r="F76" s="1150"/>
      <c r="G76" s="1150"/>
      <c r="H76" s="1150"/>
      <c r="I76" s="1150"/>
      <c r="J76" s="1150"/>
      <c r="K76" s="1150"/>
      <c r="L76" s="1150"/>
      <c r="M76" s="1150"/>
      <c r="N76" s="1150"/>
      <c r="O76" s="1150"/>
      <c r="P76" s="1150"/>
      <c r="Q76" s="1150"/>
      <c r="R76" s="1150"/>
    </row>
    <row r="77" spans="1:18" ht="15.75" hidden="1" customHeight="1" x14ac:dyDescent="0.25">
      <c r="A77" s="368"/>
      <c r="B77" s="378"/>
      <c r="C77" s="1150"/>
      <c r="D77" s="1150"/>
      <c r="E77" s="1150"/>
      <c r="F77" s="1150"/>
      <c r="G77" s="1150"/>
      <c r="H77" s="1150"/>
      <c r="I77" s="1150"/>
      <c r="J77" s="1150"/>
      <c r="K77" s="1150"/>
      <c r="L77" s="1150"/>
      <c r="M77" s="1150"/>
      <c r="N77" s="1150"/>
      <c r="O77" s="1150"/>
      <c r="P77" s="1150"/>
      <c r="Q77" s="1150"/>
      <c r="R77" s="1150"/>
    </row>
    <row r="78" spans="1:18" ht="15.75" hidden="1" customHeight="1" x14ac:dyDescent="0.25">
      <c r="B78" s="378" t="s">
        <v>16</v>
      </c>
      <c r="C78" s="1151" t="s">
        <v>884</v>
      </c>
      <c r="D78" s="1151"/>
      <c r="E78" s="1151"/>
      <c r="F78" s="1151"/>
      <c r="G78" s="1151"/>
      <c r="H78" s="1151"/>
      <c r="I78" s="1151"/>
      <c r="J78" s="1151"/>
      <c r="K78" s="1151"/>
      <c r="L78" s="1151"/>
      <c r="M78" s="1151"/>
      <c r="N78" s="1151"/>
      <c r="O78" s="1151"/>
      <c r="P78" s="1151"/>
      <c r="Q78" s="1151"/>
      <c r="R78" s="1151"/>
    </row>
    <row r="79" spans="1:18" ht="15.75" hidden="1" customHeight="1" x14ac:dyDescent="0.25">
      <c r="B79" s="378" t="s">
        <v>16</v>
      </c>
      <c r="C79" s="1150" t="s">
        <v>810</v>
      </c>
      <c r="D79" s="1150"/>
      <c r="E79" s="1150"/>
      <c r="F79" s="1150"/>
      <c r="G79" s="1150"/>
      <c r="H79" s="1150"/>
      <c r="I79" s="1150"/>
      <c r="J79" s="1150"/>
      <c r="K79" s="1150"/>
      <c r="L79" s="1150"/>
      <c r="M79" s="1150"/>
      <c r="N79" s="1150"/>
      <c r="O79" s="1150"/>
      <c r="P79" s="1150"/>
      <c r="Q79" s="1150"/>
      <c r="R79" s="1150"/>
    </row>
    <row r="80" spans="1:18" ht="15.75" hidden="1" customHeight="1" x14ac:dyDescent="0.25">
      <c r="B80" s="378"/>
      <c r="C80" s="1150"/>
      <c r="D80" s="1150"/>
      <c r="E80" s="1150"/>
      <c r="F80" s="1150"/>
      <c r="G80" s="1150"/>
      <c r="H80" s="1150"/>
      <c r="I80" s="1150"/>
      <c r="J80" s="1150"/>
      <c r="K80" s="1150"/>
      <c r="L80" s="1150"/>
      <c r="M80" s="1150"/>
      <c r="N80" s="1150"/>
      <c r="O80" s="1150"/>
      <c r="P80" s="1150"/>
      <c r="Q80" s="1150"/>
      <c r="R80" s="1150"/>
    </row>
    <row r="81" spans="1:18" ht="15.75" hidden="1" customHeight="1" x14ac:dyDescent="0.25">
      <c r="B81" s="378" t="s">
        <v>16</v>
      </c>
      <c r="C81" s="1150" t="s">
        <v>811</v>
      </c>
      <c r="D81" s="1150"/>
      <c r="E81" s="1150"/>
      <c r="F81" s="1150"/>
      <c r="G81" s="1150"/>
      <c r="H81" s="1150"/>
      <c r="I81" s="1150"/>
      <c r="J81" s="1150"/>
      <c r="K81" s="1150"/>
      <c r="L81" s="1150"/>
      <c r="M81" s="1150"/>
      <c r="N81" s="1150"/>
      <c r="O81" s="1150"/>
      <c r="P81" s="1150"/>
      <c r="Q81" s="1150"/>
      <c r="R81" s="1150"/>
    </row>
    <row r="82" spans="1:18" ht="15.75" hidden="1" customHeight="1" x14ac:dyDescent="0.25">
      <c r="B82" s="378"/>
      <c r="C82" s="1150"/>
      <c r="D82" s="1150"/>
      <c r="E82" s="1150"/>
      <c r="F82" s="1150"/>
      <c r="G82" s="1150"/>
      <c r="H82" s="1150"/>
      <c r="I82" s="1150"/>
      <c r="J82" s="1150"/>
      <c r="K82" s="1150"/>
      <c r="L82" s="1150"/>
      <c r="M82" s="1150"/>
      <c r="N82" s="1150"/>
      <c r="O82" s="1150"/>
      <c r="P82" s="1150"/>
      <c r="Q82" s="1150"/>
      <c r="R82" s="1150"/>
    </row>
    <row r="83" spans="1:18" ht="15.75" hidden="1" customHeight="1" x14ac:dyDescent="0.25">
      <c r="A83" s="368"/>
      <c r="B83" s="378" t="s">
        <v>16</v>
      </c>
      <c r="C83" s="1150" t="s">
        <v>488</v>
      </c>
      <c r="D83" s="1150"/>
      <c r="E83" s="1150"/>
      <c r="F83" s="1150"/>
      <c r="G83" s="1150"/>
      <c r="H83" s="1150"/>
      <c r="I83" s="1150"/>
      <c r="J83" s="1150"/>
      <c r="K83" s="1150"/>
      <c r="L83" s="1150"/>
      <c r="M83" s="1150"/>
      <c r="N83" s="1150"/>
      <c r="O83" s="1150"/>
      <c r="P83" s="1150"/>
      <c r="Q83" s="1150"/>
      <c r="R83" s="1150"/>
    </row>
    <row r="84" spans="1:18" ht="15.75" hidden="1" customHeight="1" x14ac:dyDescent="0.25">
      <c r="A84" s="368"/>
      <c r="B84" s="368"/>
      <c r="C84" s="1150"/>
      <c r="D84" s="1150"/>
      <c r="E84" s="1150"/>
      <c r="F84" s="1150"/>
      <c r="G84" s="1150"/>
      <c r="H84" s="1150"/>
      <c r="I84" s="1150"/>
      <c r="J84" s="1150"/>
      <c r="K84" s="1150"/>
      <c r="L84" s="1150"/>
      <c r="M84" s="1150"/>
      <c r="N84" s="1150"/>
      <c r="O84" s="1150"/>
      <c r="P84" s="1150"/>
      <c r="Q84" s="1150"/>
      <c r="R84" s="1150"/>
    </row>
    <row r="85" spans="1:18" ht="15.75" hidden="1" customHeight="1" x14ac:dyDescent="0.25">
      <c r="A85" s="368"/>
      <c r="B85" s="378" t="s">
        <v>16</v>
      </c>
      <c r="C85" s="369" t="s">
        <v>489</v>
      </c>
      <c r="D85" s="369"/>
      <c r="E85" s="377"/>
      <c r="F85" s="377"/>
      <c r="G85" s="377"/>
      <c r="I85" s="369"/>
      <c r="J85" s="369"/>
      <c r="K85" s="369"/>
      <c r="L85" s="369"/>
      <c r="N85" s="369"/>
      <c r="O85" s="369"/>
      <c r="P85" s="379"/>
      <c r="Q85" s="379"/>
    </row>
    <row r="86" spans="1:18" ht="15.75" hidden="1" customHeight="1" x14ac:dyDescent="0.25">
      <c r="A86" s="368"/>
      <c r="B86" s="368"/>
      <c r="E86" s="1148" t="str">
        <f>CONCATENATE("Temperatura: ","(",ROUND(INFORMACION!I44,1)," ± ",ROUND(INFORMACION!K44,1),") °C")</f>
        <v>Temperatura: (20,2 ± 1,4) °C</v>
      </c>
      <c r="F86" s="1148"/>
      <c r="G86" s="1148"/>
      <c r="H86" s="1148"/>
      <c r="I86" s="1148"/>
      <c r="K86" s="1152" t="str">
        <f>CONCATENATE("Humedad relativa: ","(",ROUND(INFORMACION!I47,1)," ± ",ROUND(INFORMACION!K47,1),") %")</f>
        <v>Humedad relativa: (57,6 ± 3,5) %</v>
      </c>
      <c r="L86" s="1152"/>
      <c r="M86" s="1152"/>
      <c r="N86" s="1152"/>
      <c r="O86" s="1152"/>
      <c r="P86" s="1152"/>
    </row>
    <row r="87" spans="1:18" ht="15.75" customHeight="1" x14ac:dyDescent="0.25">
      <c r="A87" s="368"/>
      <c r="B87" s="368"/>
      <c r="D87" s="369"/>
      <c r="E87" s="369"/>
      <c r="F87" s="1148" t="s">
        <v>828</v>
      </c>
      <c r="G87" s="1148"/>
      <c r="H87" s="1148"/>
      <c r="I87" s="1148"/>
      <c r="J87" s="1148"/>
      <c r="K87" s="1148"/>
      <c r="L87" s="1148"/>
      <c r="M87" s="1148"/>
      <c r="N87" s="1148"/>
      <c r="O87" s="1148"/>
      <c r="P87" s="369"/>
      <c r="Q87" s="369"/>
    </row>
    <row r="88" spans="1:18" ht="15.75" customHeight="1" x14ac:dyDescent="0.25">
      <c r="G88" s="370"/>
      <c r="H88" s="370"/>
      <c r="I88" s="370"/>
      <c r="J88" s="370"/>
      <c r="K88" s="370"/>
      <c r="L88" s="370"/>
      <c r="M88" s="370"/>
      <c r="N88" s="370"/>
      <c r="O88" s="370"/>
      <c r="P88" s="370"/>
      <c r="Q88" s="370"/>
      <c r="R88" s="370"/>
    </row>
    <row r="89" spans="1:18" ht="15.75" customHeight="1" x14ac:dyDescent="0.25">
      <c r="A89" s="371" t="s">
        <v>812</v>
      </c>
      <c r="B89" s="371"/>
      <c r="C89" s="371"/>
      <c r="D89" s="371"/>
      <c r="E89" s="371"/>
      <c r="F89" s="1147" t="s">
        <v>817</v>
      </c>
      <c r="G89" s="1147"/>
      <c r="H89" s="1147"/>
      <c r="I89" s="1147"/>
      <c r="J89" s="1147"/>
      <c r="K89" s="1147"/>
      <c r="L89" s="1147"/>
      <c r="M89" s="1147"/>
      <c r="N89" s="1147"/>
      <c r="O89" s="1147"/>
      <c r="P89" s="1147"/>
      <c r="Q89" s="1147"/>
      <c r="R89" s="1147"/>
    </row>
    <row r="90" spans="1:18" ht="15.75" customHeight="1" x14ac:dyDescent="0.25">
      <c r="F90" s="1147"/>
      <c r="G90" s="1147"/>
      <c r="H90" s="1147"/>
      <c r="I90" s="1147"/>
      <c r="J90" s="1147"/>
      <c r="K90" s="1147"/>
      <c r="L90" s="1147"/>
      <c r="M90" s="1147"/>
      <c r="N90" s="1147"/>
      <c r="O90" s="1147"/>
      <c r="P90" s="1147"/>
      <c r="Q90" s="1147"/>
      <c r="R90" s="1147"/>
    </row>
    <row r="91" spans="1:18" ht="9.6" customHeight="1" x14ac:dyDescent="0.25">
      <c r="A91" s="1149" t="s">
        <v>490</v>
      </c>
      <c r="B91" s="1149"/>
      <c r="C91" s="1149"/>
      <c r="D91" s="1149"/>
      <c r="E91" s="1149"/>
      <c r="F91" s="1149"/>
      <c r="G91" s="1149"/>
      <c r="H91" s="1149"/>
      <c r="I91" s="1149"/>
      <c r="J91" s="1149"/>
      <c r="K91" s="1149"/>
      <c r="L91" s="1149"/>
      <c r="M91" s="1149"/>
      <c r="N91" s="1149"/>
      <c r="O91" s="1149"/>
      <c r="P91" s="1149"/>
      <c r="Q91" s="1149"/>
      <c r="R91" s="1149"/>
    </row>
    <row r="92" spans="1:18" ht="15.75" customHeight="1" x14ac:dyDescent="0.25">
      <c r="A92" s="372"/>
      <c r="B92" s="372"/>
      <c r="C92" s="372"/>
      <c r="D92" s="372"/>
      <c r="E92" s="372"/>
      <c r="F92" s="372"/>
      <c r="G92" s="372"/>
      <c r="H92" s="372"/>
      <c r="I92" s="372"/>
      <c r="J92" s="372"/>
      <c r="K92" s="372"/>
      <c r="L92" s="372"/>
      <c r="M92" s="372"/>
      <c r="N92" s="372"/>
      <c r="O92" s="372"/>
      <c r="P92" s="1118" t="s">
        <v>832</v>
      </c>
      <c r="Q92" s="1118"/>
      <c r="R92" s="1118"/>
    </row>
    <row r="93" spans="1:18" ht="15.75" customHeight="1" x14ac:dyDescent="0.25">
      <c r="A93" s="1119" t="s">
        <v>883</v>
      </c>
      <c r="B93" s="1119"/>
      <c r="C93" s="1119"/>
      <c r="D93" s="1119"/>
      <c r="E93" s="1119"/>
      <c r="F93" s="1119"/>
      <c r="G93" s="1119"/>
      <c r="H93" s="1119"/>
      <c r="I93" s="1119"/>
      <c r="J93" s="1119"/>
      <c r="K93" s="1119"/>
      <c r="L93" s="1119"/>
      <c r="M93" s="1119"/>
      <c r="N93" s="1119"/>
      <c r="O93" s="1119"/>
      <c r="P93" s="1119"/>
      <c r="Q93" s="1119"/>
      <c r="R93" s="1119"/>
    </row>
    <row r="94" spans="1:18" ht="15.75" customHeight="1" x14ac:dyDescent="0.25">
      <c r="A94" s="1120"/>
      <c r="B94" s="1120"/>
      <c r="C94" s="1120"/>
      <c r="D94" s="1120"/>
      <c r="E94" s="1120"/>
      <c r="F94" s="1120"/>
      <c r="G94" s="1120"/>
      <c r="H94" s="1120"/>
      <c r="I94" s="1120"/>
      <c r="J94" s="1120"/>
      <c r="K94" s="1120"/>
      <c r="L94" s="1120"/>
      <c r="M94" s="1120"/>
      <c r="N94" s="1120"/>
      <c r="O94" s="1120"/>
      <c r="P94" s="1120"/>
      <c r="Q94" s="1120"/>
      <c r="R94" s="1120"/>
    </row>
    <row r="95" spans="1:18" ht="15.75" customHeight="1" x14ac:dyDescent="0.25">
      <c r="A95" s="1120"/>
      <c r="B95" s="1120"/>
      <c r="C95" s="1120"/>
      <c r="D95" s="1120"/>
      <c r="E95" s="1120"/>
      <c r="F95" s="1120"/>
      <c r="G95" s="1120"/>
      <c r="H95" s="1120"/>
      <c r="I95" s="1120"/>
      <c r="J95" s="1120"/>
      <c r="K95" s="1120"/>
      <c r="L95" s="1120"/>
      <c r="M95" s="1120"/>
      <c r="N95" s="1120"/>
      <c r="O95" s="1120"/>
      <c r="P95" s="1120"/>
      <c r="Q95" s="1120"/>
      <c r="R95" s="1120"/>
    </row>
    <row r="96" spans="1:18" ht="15.75" customHeight="1" x14ac:dyDescent="0.25">
      <c r="A96" s="1120"/>
      <c r="B96" s="1120"/>
      <c r="C96" s="1120"/>
      <c r="D96" s="1120"/>
      <c r="E96" s="1120"/>
      <c r="F96" s="1120"/>
      <c r="G96" s="1120"/>
      <c r="H96" s="1120"/>
      <c r="I96" s="1120"/>
      <c r="J96" s="1120"/>
      <c r="K96" s="1120"/>
      <c r="L96" s="1120"/>
      <c r="M96" s="1120"/>
      <c r="N96" s="1120"/>
      <c r="O96" s="1120"/>
      <c r="P96" s="1120"/>
      <c r="Q96" s="1120"/>
      <c r="R96" s="1120"/>
    </row>
    <row r="97" spans="1:21" ht="15.75" customHeight="1" x14ac:dyDescent="0.25">
      <c r="A97" s="214"/>
      <c r="B97" s="214"/>
      <c r="C97" s="214"/>
      <c r="D97" s="214"/>
      <c r="E97" s="214"/>
      <c r="F97" s="214"/>
      <c r="G97" s="214"/>
      <c r="H97" s="214"/>
      <c r="I97" s="214"/>
      <c r="J97" s="214"/>
      <c r="K97" s="214"/>
      <c r="L97" s="214"/>
      <c r="M97" s="214"/>
      <c r="N97" s="214"/>
      <c r="O97" s="214"/>
      <c r="P97" s="214"/>
      <c r="Q97" s="214"/>
      <c r="R97" s="214"/>
      <c r="S97" s="214"/>
      <c r="T97" s="214"/>
      <c r="U97" s="214"/>
    </row>
    <row r="98" spans="1:21" ht="15.75" customHeight="1" x14ac:dyDescent="0.25">
      <c r="A98" s="521"/>
      <c r="B98" s="214"/>
      <c r="C98" s="214"/>
      <c r="D98" s="214"/>
      <c r="E98" s="214"/>
      <c r="F98" s="214"/>
      <c r="G98" s="214"/>
      <c r="H98" s="214"/>
      <c r="I98" s="214"/>
      <c r="J98" s="214"/>
      <c r="K98" s="214"/>
      <c r="L98" s="214"/>
      <c r="M98" s="521"/>
      <c r="N98" s="521"/>
      <c r="O98" s="521"/>
      <c r="P98" s="521"/>
      <c r="Q98" s="521"/>
      <c r="R98" s="521"/>
      <c r="S98" s="214"/>
      <c r="T98" s="214"/>
      <c r="U98" s="214"/>
    </row>
    <row r="99" spans="1:21" ht="15.75" customHeight="1" x14ac:dyDescent="0.25">
      <c r="A99" s="214"/>
      <c r="B99" s="214"/>
      <c r="C99" s="214"/>
      <c r="D99" s="214"/>
      <c r="E99" s="214"/>
      <c r="F99" s="214"/>
      <c r="G99" s="214"/>
      <c r="H99" s="214"/>
      <c r="I99" s="214"/>
      <c r="J99" s="214"/>
      <c r="K99" s="214"/>
      <c r="L99" s="214"/>
      <c r="M99" s="521"/>
      <c r="N99" s="521"/>
      <c r="O99" s="521"/>
      <c r="P99" s="521"/>
      <c r="Q99" s="521"/>
      <c r="R99" s="521"/>
      <c r="S99" s="214"/>
      <c r="T99" s="214"/>
      <c r="U99" s="214"/>
    </row>
    <row r="100" spans="1:21" ht="15.75" customHeight="1" x14ac:dyDescent="0.25">
      <c r="A100" s="214"/>
      <c r="B100" s="214"/>
      <c r="C100" s="214"/>
      <c r="D100" s="214"/>
      <c r="E100" s="214"/>
      <c r="F100" s="214"/>
      <c r="G100" s="214"/>
      <c r="H100" s="214"/>
      <c r="I100" s="214"/>
      <c r="J100" s="214"/>
      <c r="K100" s="214"/>
      <c r="L100" s="214"/>
      <c r="M100" s="521"/>
      <c r="N100" s="521"/>
      <c r="O100" s="521"/>
      <c r="P100" s="521"/>
      <c r="Q100" s="521"/>
      <c r="R100" s="521"/>
      <c r="S100" s="214"/>
      <c r="T100" s="214"/>
      <c r="U100" s="214"/>
    </row>
    <row r="101" spans="1:21" ht="15.75" customHeight="1" x14ac:dyDescent="0.25">
      <c r="A101" s="214"/>
      <c r="B101" s="214"/>
      <c r="C101" s="214"/>
      <c r="D101" s="214"/>
      <c r="E101" s="214"/>
      <c r="F101" s="214"/>
      <c r="G101" s="214"/>
      <c r="H101" s="214"/>
      <c r="I101" s="214"/>
      <c r="J101" s="214"/>
      <c r="K101" s="214"/>
      <c r="L101" s="214"/>
      <c r="M101" s="522"/>
      <c r="N101" s="522"/>
      <c r="O101" s="522"/>
      <c r="P101" s="522"/>
      <c r="Q101" s="522"/>
      <c r="R101" s="522"/>
      <c r="S101" s="214"/>
      <c r="T101" s="214"/>
      <c r="U101" s="214"/>
    </row>
    <row r="102" spans="1:21" ht="15.75" customHeight="1" x14ac:dyDescent="0.3">
      <c r="A102" s="214"/>
      <c r="B102" s="523"/>
      <c r="C102" s="523"/>
      <c r="D102" s="523"/>
      <c r="E102" s="523"/>
      <c r="F102" s="523"/>
      <c r="G102" s="523"/>
      <c r="H102" s="523"/>
      <c r="I102" s="523"/>
      <c r="J102" s="523"/>
      <c r="K102" s="523"/>
      <c r="L102" s="523"/>
      <c r="M102" s="523"/>
      <c r="N102" s="523"/>
      <c r="O102" s="523"/>
      <c r="P102" s="523"/>
      <c r="Q102" s="523"/>
      <c r="R102" s="522"/>
      <c r="S102" s="214"/>
      <c r="T102" s="214"/>
      <c r="U102" s="214"/>
    </row>
    <row r="103" spans="1:21" ht="15.75" customHeight="1" x14ac:dyDescent="0.25">
      <c r="A103" s="214"/>
      <c r="B103" s="524"/>
      <c r="C103" s="524"/>
      <c r="D103" s="524"/>
      <c r="E103" s="524"/>
      <c r="F103" s="524"/>
      <c r="G103" s="524"/>
      <c r="H103" s="524"/>
      <c r="I103" s="524"/>
      <c r="J103" s="525"/>
      <c r="K103" s="525"/>
      <c r="L103" s="525"/>
      <c r="M103" s="524"/>
      <c r="N103" s="524"/>
      <c r="O103" s="524"/>
      <c r="P103" s="524"/>
      <c r="Q103" s="524"/>
      <c r="R103" s="522"/>
      <c r="S103" s="214"/>
      <c r="T103" s="214"/>
      <c r="U103" s="214"/>
    </row>
    <row r="104" spans="1:21" ht="27" customHeight="1" x14ac:dyDescent="0.25">
      <c r="A104" s="214"/>
      <c r="B104" s="524"/>
      <c r="C104" s="524"/>
      <c r="D104" s="524"/>
      <c r="E104" s="524"/>
      <c r="F104" s="524"/>
      <c r="G104" s="524"/>
      <c r="H104" s="524"/>
      <c r="I104" s="524"/>
      <c r="J104" s="525"/>
      <c r="K104" s="525"/>
      <c r="L104" s="525"/>
      <c r="M104" s="524"/>
      <c r="N104" s="524"/>
      <c r="O104" s="524"/>
      <c r="P104" s="524"/>
      <c r="Q104" s="524"/>
      <c r="R104" s="214"/>
      <c r="S104" s="214"/>
      <c r="T104" s="214"/>
      <c r="U104" s="214"/>
    </row>
    <row r="105" spans="1:21" ht="15.75" customHeight="1" x14ac:dyDescent="0.25">
      <c r="A105" s="214"/>
      <c r="B105" s="524"/>
      <c r="C105" s="524"/>
      <c r="D105" s="524"/>
      <c r="E105" s="524"/>
      <c r="F105" s="524"/>
      <c r="G105" s="524"/>
      <c r="H105" s="524"/>
      <c r="I105" s="524"/>
      <c r="J105" s="525"/>
      <c r="K105" s="525"/>
      <c r="L105" s="525"/>
      <c r="M105" s="524"/>
      <c r="N105" s="524"/>
      <c r="O105" s="524"/>
      <c r="P105" s="524"/>
      <c r="Q105" s="524"/>
      <c r="R105" s="214"/>
      <c r="S105" s="214"/>
      <c r="T105" s="214"/>
      <c r="U105" s="214"/>
    </row>
    <row r="106" spans="1:21" ht="15.75" customHeight="1" x14ac:dyDescent="0.25">
      <c r="A106" s="214"/>
      <c r="B106" s="526"/>
      <c r="C106" s="526"/>
      <c r="D106" s="526"/>
      <c r="E106" s="526"/>
      <c r="F106" s="527"/>
      <c r="G106" s="527"/>
      <c r="H106" s="527"/>
      <c r="I106" s="527"/>
      <c r="J106" s="520"/>
      <c r="K106" s="520"/>
      <c r="L106" s="520"/>
      <c r="M106" s="527"/>
      <c r="N106" s="527"/>
      <c r="O106" s="527"/>
      <c r="P106" s="527"/>
      <c r="Q106" s="527"/>
      <c r="R106" s="214"/>
      <c r="S106" s="214"/>
      <c r="T106" s="214"/>
      <c r="U106" s="214"/>
    </row>
    <row r="107" spans="1:21" ht="15.75" customHeight="1" x14ac:dyDescent="0.25">
      <c r="A107" s="214"/>
      <c r="B107" s="526"/>
      <c r="C107" s="526"/>
      <c r="D107" s="526"/>
      <c r="E107" s="526"/>
      <c r="F107" s="527"/>
      <c r="G107" s="527"/>
      <c r="H107" s="527"/>
      <c r="I107" s="527"/>
      <c r="J107" s="520"/>
      <c r="K107" s="520"/>
      <c r="L107" s="520"/>
      <c r="M107" s="527"/>
      <c r="N107" s="527"/>
      <c r="O107" s="527"/>
      <c r="P107" s="527"/>
      <c r="Q107" s="527"/>
      <c r="R107" s="214"/>
      <c r="S107" s="214"/>
      <c r="T107" s="214"/>
      <c r="U107" s="214"/>
    </row>
    <row r="108" spans="1:21" ht="15.75" customHeight="1" x14ac:dyDescent="0.25">
      <c r="A108" s="214"/>
      <c r="B108" s="526"/>
      <c r="C108" s="526"/>
      <c r="D108" s="526"/>
      <c r="E108" s="526"/>
      <c r="F108" s="527"/>
      <c r="G108" s="527"/>
      <c r="H108" s="527"/>
      <c r="I108" s="527"/>
      <c r="J108" s="520"/>
      <c r="K108" s="520"/>
      <c r="L108" s="520"/>
      <c r="M108" s="527"/>
      <c r="N108" s="527"/>
      <c r="O108" s="527"/>
      <c r="P108" s="527"/>
      <c r="Q108" s="527"/>
      <c r="R108" s="214"/>
      <c r="S108" s="214"/>
      <c r="T108" s="214"/>
      <c r="U108" s="214"/>
    </row>
    <row r="109" spans="1:21" ht="15.75" customHeight="1" x14ac:dyDescent="0.25">
      <c r="A109" s="214"/>
      <c r="B109" s="526"/>
      <c r="C109" s="526"/>
      <c r="D109" s="526"/>
      <c r="E109" s="526"/>
      <c r="F109" s="527"/>
      <c r="G109" s="527"/>
      <c r="H109" s="527"/>
      <c r="I109" s="527"/>
      <c r="J109" s="520"/>
      <c r="K109" s="520"/>
      <c r="L109" s="520"/>
      <c r="M109" s="527"/>
      <c r="N109" s="527"/>
      <c r="O109" s="527"/>
      <c r="P109" s="527"/>
      <c r="Q109" s="527"/>
      <c r="R109" s="214"/>
      <c r="S109" s="214"/>
      <c r="T109" s="214"/>
      <c r="U109" s="214"/>
    </row>
    <row r="110" spans="1:21" ht="15.75" customHeight="1" x14ac:dyDescent="0.25">
      <c r="A110" s="214"/>
      <c r="B110" s="526"/>
      <c r="C110" s="526"/>
      <c r="D110" s="526"/>
      <c r="E110" s="526"/>
      <c r="F110" s="527"/>
      <c r="G110" s="527"/>
      <c r="H110" s="527"/>
      <c r="I110" s="527"/>
      <c r="J110" s="520"/>
      <c r="K110" s="520"/>
      <c r="L110" s="520"/>
      <c r="M110" s="527"/>
      <c r="N110" s="527"/>
      <c r="O110" s="527"/>
      <c r="P110" s="527"/>
      <c r="Q110" s="527"/>
      <c r="R110" s="214"/>
      <c r="S110" s="214"/>
      <c r="T110" s="214"/>
      <c r="U110" s="214"/>
    </row>
    <row r="111" spans="1:21" ht="15.75" customHeight="1" x14ac:dyDescent="0.25">
      <c r="A111" s="214"/>
      <c r="B111" s="526"/>
      <c r="C111" s="526"/>
      <c r="D111" s="526"/>
      <c r="E111" s="526"/>
      <c r="F111" s="527"/>
      <c r="G111" s="527"/>
      <c r="H111" s="527"/>
      <c r="I111" s="527"/>
      <c r="J111" s="520"/>
      <c r="K111" s="520"/>
      <c r="L111" s="520"/>
      <c r="M111" s="527"/>
      <c r="N111" s="527"/>
      <c r="O111" s="527"/>
      <c r="P111" s="527"/>
      <c r="Q111" s="527"/>
      <c r="R111" s="214"/>
      <c r="S111" s="214"/>
      <c r="T111" s="214"/>
      <c r="U111" s="214"/>
    </row>
    <row r="112" spans="1:21" ht="15.75" customHeight="1" x14ac:dyDescent="0.25">
      <c r="A112" s="214"/>
      <c r="B112" s="526"/>
      <c r="C112" s="526"/>
      <c r="D112" s="526"/>
      <c r="E112" s="526"/>
      <c r="F112" s="527"/>
      <c r="G112" s="527"/>
      <c r="H112" s="527"/>
      <c r="I112" s="527"/>
      <c r="J112" s="520"/>
      <c r="K112" s="520"/>
      <c r="L112" s="520"/>
      <c r="M112" s="527"/>
      <c r="N112" s="527"/>
      <c r="O112" s="527"/>
      <c r="P112" s="527"/>
      <c r="Q112" s="527"/>
      <c r="R112" s="214"/>
      <c r="S112" s="214"/>
      <c r="T112" s="214"/>
      <c r="U112" s="214"/>
    </row>
    <row r="113" spans="1:21" ht="15.75" customHeight="1" x14ac:dyDescent="0.25">
      <c r="A113" s="214"/>
      <c r="B113" s="526"/>
      <c r="C113" s="526"/>
      <c r="D113" s="526"/>
      <c r="E113" s="526"/>
      <c r="F113" s="527"/>
      <c r="G113" s="527"/>
      <c r="H113" s="527"/>
      <c r="I113" s="527"/>
      <c r="J113" s="520"/>
      <c r="K113" s="520"/>
      <c r="L113" s="520"/>
      <c r="M113" s="527"/>
      <c r="N113" s="527"/>
      <c r="O113" s="527"/>
      <c r="P113" s="527"/>
      <c r="Q113" s="527"/>
      <c r="R113" s="214"/>
      <c r="S113" s="214"/>
      <c r="T113" s="214"/>
      <c r="U113" s="214"/>
    </row>
    <row r="114" spans="1:21" ht="15.75" customHeight="1" x14ac:dyDescent="0.25">
      <c r="A114" s="214"/>
      <c r="B114" s="526"/>
      <c r="C114" s="526"/>
      <c r="D114" s="526"/>
      <c r="E114" s="526"/>
      <c r="F114" s="527"/>
      <c r="G114" s="527"/>
      <c r="H114" s="527"/>
      <c r="I114" s="527"/>
      <c r="J114" s="520"/>
      <c r="K114" s="520"/>
      <c r="L114" s="520"/>
      <c r="M114" s="527"/>
      <c r="N114" s="527"/>
      <c r="O114" s="527"/>
      <c r="P114" s="527"/>
      <c r="Q114" s="527"/>
      <c r="R114" s="214"/>
      <c r="S114" s="214"/>
      <c r="T114" s="214"/>
      <c r="U114" s="214"/>
    </row>
    <row r="115" spans="1:21" ht="15.75" customHeight="1" x14ac:dyDescent="0.25">
      <c r="A115" s="214"/>
      <c r="B115" s="526"/>
      <c r="C115" s="526"/>
      <c r="D115" s="526"/>
      <c r="E115" s="526"/>
      <c r="F115" s="527"/>
      <c r="G115" s="527"/>
      <c r="H115" s="527"/>
      <c r="I115" s="527"/>
      <c r="J115" s="520"/>
      <c r="K115" s="520"/>
      <c r="L115" s="520"/>
      <c r="M115" s="527"/>
      <c r="N115" s="527"/>
      <c r="O115" s="527"/>
      <c r="P115" s="527"/>
      <c r="Q115" s="527"/>
      <c r="R115" s="214"/>
      <c r="S115" s="214"/>
      <c r="T115" s="214"/>
      <c r="U115" s="214"/>
    </row>
    <row r="116" spans="1:21" ht="15.75" customHeight="1" x14ac:dyDescent="0.25">
      <c r="A116" s="214"/>
      <c r="B116" s="526"/>
      <c r="C116" s="526"/>
      <c r="D116" s="526"/>
      <c r="E116" s="526"/>
      <c r="F116" s="527"/>
      <c r="G116" s="527"/>
      <c r="H116" s="527"/>
      <c r="I116" s="527"/>
      <c r="J116" s="520"/>
      <c r="K116" s="520"/>
      <c r="L116" s="520"/>
      <c r="M116" s="527"/>
      <c r="N116" s="527"/>
      <c r="O116" s="527"/>
      <c r="P116" s="527"/>
      <c r="Q116" s="527"/>
      <c r="R116" s="214"/>
      <c r="S116" s="214"/>
      <c r="T116" s="214"/>
      <c r="U116" s="214"/>
    </row>
    <row r="117" spans="1:21" ht="15.75" customHeight="1" x14ac:dyDescent="0.25">
      <c r="A117" s="214"/>
      <c r="B117" s="526"/>
      <c r="C117" s="526"/>
      <c r="D117" s="526"/>
      <c r="E117" s="526"/>
      <c r="F117" s="527"/>
      <c r="G117" s="527"/>
      <c r="H117" s="527"/>
      <c r="I117" s="527"/>
      <c r="J117" s="520"/>
      <c r="K117" s="520"/>
      <c r="L117" s="520"/>
      <c r="M117" s="527"/>
      <c r="N117" s="527"/>
      <c r="O117" s="527"/>
      <c r="P117" s="527"/>
      <c r="Q117" s="527"/>
      <c r="R117" s="214"/>
      <c r="S117" s="214"/>
      <c r="T117" s="214"/>
      <c r="U117" s="214"/>
    </row>
    <row r="118" spans="1:21" ht="15.75" customHeight="1" x14ac:dyDescent="0.25">
      <c r="A118" s="214"/>
      <c r="B118" s="526"/>
      <c r="C118" s="526"/>
      <c r="D118" s="526"/>
      <c r="E118" s="526"/>
      <c r="F118" s="527"/>
      <c r="G118" s="527"/>
      <c r="H118" s="527"/>
      <c r="I118" s="527"/>
      <c r="J118" s="520"/>
      <c r="K118" s="520"/>
      <c r="L118" s="520"/>
      <c r="M118" s="527"/>
      <c r="N118" s="527"/>
      <c r="O118" s="527"/>
      <c r="P118" s="527"/>
      <c r="Q118" s="527"/>
      <c r="R118" s="214"/>
      <c r="S118" s="214"/>
      <c r="T118" s="214"/>
      <c r="U118" s="214"/>
    </row>
    <row r="119" spans="1:21" ht="15.75" customHeight="1" x14ac:dyDescent="0.25">
      <c r="A119" s="214"/>
      <c r="B119" s="526"/>
      <c r="C119" s="526"/>
      <c r="D119" s="526"/>
      <c r="E119" s="526"/>
      <c r="F119" s="527"/>
      <c r="G119" s="527"/>
      <c r="H119" s="527"/>
      <c r="I119" s="527"/>
      <c r="J119" s="520"/>
      <c r="K119" s="520"/>
      <c r="L119" s="520"/>
      <c r="M119" s="527"/>
      <c r="N119" s="527"/>
      <c r="O119" s="527"/>
      <c r="P119" s="527"/>
      <c r="Q119" s="527"/>
      <c r="R119" s="214"/>
      <c r="S119" s="214"/>
      <c r="T119" s="214"/>
      <c r="U119" s="214"/>
    </row>
    <row r="120" spans="1:21" ht="15.75" customHeight="1" x14ac:dyDescent="0.25">
      <c r="A120" s="214"/>
      <c r="B120" s="526"/>
      <c r="C120" s="526"/>
      <c r="D120" s="526"/>
      <c r="E120" s="526"/>
      <c r="F120" s="527"/>
      <c r="G120" s="527"/>
      <c r="H120" s="527"/>
      <c r="I120" s="527"/>
      <c r="J120" s="520"/>
      <c r="K120" s="520"/>
      <c r="L120" s="520"/>
      <c r="M120" s="527"/>
      <c r="N120" s="527"/>
      <c r="O120" s="527"/>
      <c r="P120" s="527"/>
      <c r="Q120" s="527"/>
      <c r="R120" s="214"/>
      <c r="S120" s="214"/>
      <c r="T120" s="214"/>
      <c r="U120" s="214"/>
    </row>
    <row r="121" spans="1:21" ht="15.75" customHeight="1" x14ac:dyDescent="0.25">
      <c r="A121" s="214"/>
      <c r="B121" s="526"/>
      <c r="C121" s="526"/>
      <c r="D121" s="526"/>
      <c r="E121" s="526"/>
      <c r="F121" s="527"/>
      <c r="G121" s="527"/>
      <c r="H121" s="527"/>
      <c r="I121" s="527"/>
      <c r="J121" s="520"/>
      <c r="K121" s="520"/>
      <c r="L121" s="520"/>
      <c r="M121" s="527"/>
      <c r="N121" s="527"/>
      <c r="O121" s="527"/>
      <c r="P121" s="527"/>
      <c r="Q121" s="527"/>
      <c r="R121" s="214"/>
      <c r="S121" s="214"/>
      <c r="T121" s="214"/>
      <c r="U121" s="214"/>
    </row>
    <row r="122" spans="1:21" ht="15.75" customHeight="1" x14ac:dyDescent="0.25">
      <c r="A122" s="214"/>
      <c r="B122" s="526"/>
      <c r="C122" s="526"/>
      <c r="D122" s="526"/>
      <c r="E122" s="526"/>
      <c r="F122" s="527"/>
      <c r="G122" s="527"/>
      <c r="H122" s="527"/>
      <c r="I122" s="527"/>
      <c r="J122" s="520"/>
      <c r="K122" s="520"/>
      <c r="L122" s="520"/>
      <c r="M122" s="527"/>
      <c r="N122" s="527"/>
      <c r="O122" s="527"/>
      <c r="P122" s="527"/>
      <c r="Q122" s="527"/>
      <c r="R122" s="214"/>
      <c r="S122" s="214"/>
      <c r="T122" s="214"/>
      <c r="U122" s="214"/>
    </row>
    <row r="123" spans="1:21" ht="15.75" customHeight="1" x14ac:dyDescent="0.25">
      <c r="A123" s="214"/>
      <c r="B123" s="526"/>
      <c r="C123" s="526"/>
      <c r="D123" s="526"/>
      <c r="E123" s="526"/>
      <c r="F123" s="527"/>
      <c r="G123" s="527"/>
      <c r="H123" s="527"/>
      <c r="I123" s="527"/>
      <c r="J123" s="520"/>
      <c r="K123" s="520"/>
      <c r="L123" s="520"/>
      <c r="M123" s="527"/>
      <c r="N123" s="527"/>
      <c r="O123" s="527"/>
      <c r="P123" s="527"/>
      <c r="Q123" s="527"/>
      <c r="R123" s="214"/>
      <c r="S123" s="214"/>
      <c r="T123" s="214"/>
      <c r="U123" s="214"/>
    </row>
    <row r="124" spans="1:21" ht="15.75" customHeight="1" x14ac:dyDescent="0.25">
      <c r="A124" s="214"/>
      <c r="B124" s="526"/>
      <c r="C124" s="526"/>
      <c r="D124" s="526"/>
      <c r="E124" s="526"/>
      <c r="F124" s="527"/>
      <c r="G124" s="527"/>
      <c r="H124" s="527"/>
      <c r="I124" s="527"/>
      <c r="J124" s="520"/>
      <c r="K124" s="520"/>
      <c r="L124" s="520"/>
      <c r="M124" s="527"/>
      <c r="N124" s="527"/>
      <c r="O124" s="527"/>
      <c r="P124" s="527"/>
      <c r="Q124" s="527"/>
      <c r="R124" s="214"/>
      <c r="S124" s="214"/>
      <c r="T124" s="214"/>
      <c r="U124" s="214"/>
    </row>
    <row r="125" spans="1:21" ht="15.75" customHeight="1" x14ac:dyDescent="0.25">
      <c r="A125" s="214"/>
      <c r="B125" s="526"/>
      <c r="C125" s="526"/>
      <c r="D125" s="526"/>
      <c r="E125" s="526"/>
      <c r="F125" s="527"/>
      <c r="G125" s="527"/>
      <c r="H125" s="527"/>
      <c r="I125" s="527"/>
      <c r="J125" s="520"/>
      <c r="K125" s="520"/>
      <c r="L125" s="520"/>
      <c r="M125" s="527"/>
      <c r="N125" s="527"/>
      <c r="O125" s="527"/>
      <c r="P125" s="527"/>
      <c r="Q125" s="527"/>
      <c r="R125" s="214"/>
      <c r="S125" s="214"/>
      <c r="T125" s="214"/>
      <c r="U125" s="214"/>
    </row>
    <row r="126" spans="1:21" ht="15.75" customHeight="1" x14ac:dyDescent="0.25">
      <c r="A126" s="214"/>
      <c r="B126" s="526"/>
      <c r="C126" s="526"/>
      <c r="D126" s="526"/>
      <c r="E126" s="526"/>
      <c r="F126" s="527"/>
      <c r="G126" s="527"/>
      <c r="H126" s="527"/>
      <c r="I126" s="527"/>
      <c r="J126" s="520"/>
      <c r="K126" s="520"/>
      <c r="L126" s="520"/>
      <c r="M126" s="527"/>
      <c r="N126" s="527"/>
      <c r="O126" s="527"/>
      <c r="P126" s="527"/>
      <c r="Q126" s="527"/>
      <c r="R126" s="214"/>
      <c r="S126" s="214"/>
      <c r="T126" s="214"/>
      <c r="U126" s="214"/>
    </row>
    <row r="127" spans="1:21" ht="15.75" customHeight="1" x14ac:dyDescent="0.25">
      <c r="A127" s="214"/>
      <c r="B127" s="526"/>
      <c r="C127" s="526"/>
      <c r="D127" s="526"/>
      <c r="E127" s="526"/>
      <c r="F127" s="527"/>
      <c r="G127" s="527"/>
      <c r="H127" s="527"/>
      <c r="I127" s="527"/>
      <c r="J127" s="520"/>
      <c r="K127" s="520"/>
      <c r="L127" s="520"/>
      <c r="M127" s="527"/>
      <c r="N127" s="527"/>
      <c r="O127" s="527"/>
      <c r="P127" s="527"/>
      <c r="Q127" s="527"/>
      <c r="R127" s="214"/>
      <c r="S127" s="214"/>
      <c r="T127" s="214"/>
      <c r="U127" s="214"/>
    </row>
    <row r="128" spans="1:21" ht="15.75" customHeight="1" x14ac:dyDescent="0.25">
      <c r="A128" s="214"/>
      <c r="B128" s="526"/>
      <c r="C128" s="526"/>
      <c r="D128" s="526"/>
      <c r="E128" s="526"/>
      <c r="F128" s="527"/>
      <c r="G128" s="527"/>
      <c r="H128" s="527"/>
      <c r="I128" s="527"/>
      <c r="J128" s="520"/>
      <c r="K128" s="520"/>
      <c r="L128" s="520"/>
      <c r="M128" s="527"/>
      <c r="N128" s="527"/>
      <c r="O128" s="527"/>
      <c r="P128" s="527"/>
      <c r="Q128" s="527"/>
      <c r="R128" s="214"/>
      <c r="S128" s="214"/>
      <c r="T128" s="214"/>
      <c r="U128" s="214"/>
    </row>
    <row r="129" spans="1:21" ht="9" customHeight="1" x14ac:dyDescent="0.25">
      <c r="A129" s="214"/>
      <c r="B129" s="526"/>
      <c r="C129" s="526"/>
      <c r="D129" s="526"/>
      <c r="E129" s="526"/>
      <c r="F129" s="527"/>
      <c r="G129" s="527"/>
      <c r="H129" s="527"/>
      <c r="I129" s="527"/>
      <c r="J129" s="527"/>
      <c r="K129" s="527"/>
      <c r="L129" s="527"/>
      <c r="M129" s="527"/>
      <c r="N129" s="527"/>
      <c r="O129" s="527"/>
      <c r="P129" s="527"/>
      <c r="Q129" s="527"/>
      <c r="R129" s="214"/>
      <c r="S129" s="214"/>
      <c r="T129" s="214"/>
      <c r="U129" s="214"/>
    </row>
    <row r="130" spans="1:21" ht="15" x14ac:dyDescent="0.25">
      <c r="A130" s="214"/>
      <c r="B130" s="526"/>
      <c r="C130" s="526"/>
      <c r="D130" s="526"/>
      <c r="E130" s="526"/>
      <c r="F130" s="527"/>
      <c r="G130" s="527"/>
      <c r="H130" s="527"/>
      <c r="I130" s="527"/>
      <c r="J130" s="527"/>
      <c r="K130" s="527"/>
      <c r="L130" s="527"/>
      <c r="M130" s="527"/>
      <c r="N130" s="527"/>
      <c r="O130" s="527"/>
      <c r="P130" s="527"/>
      <c r="Q130" s="527"/>
      <c r="R130" s="214"/>
      <c r="S130" s="214"/>
      <c r="T130" s="214"/>
      <c r="U130" s="214"/>
    </row>
    <row r="131" spans="1:21" ht="15.75" customHeight="1" x14ac:dyDescent="0.25">
      <c r="A131" s="528"/>
      <c r="B131" s="214"/>
      <c r="C131" s="529"/>
      <c r="D131" s="530"/>
      <c r="E131" s="530"/>
      <c r="F131" s="530"/>
      <c r="G131" s="530"/>
      <c r="H131" s="530"/>
      <c r="I131" s="527"/>
      <c r="J131" s="527"/>
      <c r="K131" s="527"/>
      <c r="L131" s="527"/>
      <c r="M131" s="527"/>
      <c r="N131" s="214"/>
      <c r="O131" s="214"/>
      <c r="P131" s="214"/>
      <c r="Q131" s="214"/>
      <c r="R131" s="214"/>
      <c r="S131" s="214"/>
      <c r="T131" s="214"/>
      <c r="U131" s="214"/>
    </row>
    <row r="132" spans="1:21" ht="15.75" customHeight="1" x14ac:dyDescent="0.25">
      <c r="A132" s="531"/>
      <c r="B132" s="532"/>
      <c r="C132" s="533"/>
      <c r="D132" s="533"/>
      <c r="E132" s="533"/>
      <c r="F132" s="533"/>
      <c r="G132" s="533"/>
      <c r="H132" s="533"/>
      <c r="I132" s="533"/>
      <c r="J132" s="533"/>
      <c r="K132" s="533"/>
      <c r="L132" s="533"/>
      <c r="M132" s="533"/>
      <c r="N132" s="533"/>
      <c r="O132" s="533"/>
      <c r="P132" s="533"/>
      <c r="Q132" s="533"/>
      <c r="R132" s="533"/>
      <c r="S132" s="214"/>
      <c r="T132" s="214"/>
      <c r="U132" s="214"/>
    </row>
    <row r="133" spans="1:21" ht="15.75" customHeight="1" x14ac:dyDescent="0.25">
      <c r="A133" s="531"/>
      <c r="B133" s="532"/>
      <c r="C133" s="533"/>
      <c r="D133" s="533"/>
      <c r="E133" s="533"/>
      <c r="F133" s="533"/>
      <c r="G133" s="533"/>
      <c r="H133" s="533"/>
      <c r="I133" s="533"/>
      <c r="J133" s="533"/>
      <c r="K133" s="533"/>
      <c r="L133" s="533"/>
      <c r="M133" s="533"/>
      <c r="N133" s="533"/>
      <c r="O133" s="533"/>
      <c r="P133" s="533"/>
      <c r="Q133" s="533"/>
      <c r="R133" s="533"/>
      <c r="S133" s="214"/>
      <c r="T133" s="214"/>
      <c r="U133" s="214"/>
    </row>
    <row r="134" spans="1:21" ht="15.75" customHeight="1" x14ac:dyDescent="0.25">
      <c r="A134" s="531"/>
      <c r="B134" s="532"/>
      <c r="C134" s="533"/>
      <c r="D134" s="533"/>
      <c r="E134" s="533"/>
      <c r="F134" s="533"/>
      <c r="G134" s="533"/>
      <c r="H134" s="533"/>
      <c r="I134" s="533"/>
      <c r="J134" s="533"/>
      <c r="K134" s="533"/>
      <c r="L134" s="533"/>
      <c r="M134" s="533"/>
      <c r="N134" s="533"/>
      <c r="O134" s="533"/>
      <c r="P134" s="533"/>
      <c r="Q134" s="533"/>
      <c r="R134" s="533"/>
      <c r="S134" s="214"/>
      <c r="T134" s="214"/>
      <c r="U134" s="214"/>
    </row>
    <row r="135" spans="1:21" ht="15.75" customHeight="1" x14ac:dyDescent="0.25">
      <c r="A135" s="531"/>
      <c r="B135" s="532"/>
      <c r="C135" s="533"/>
      <c r="D135" s="533"/>
      <c r="E135" s="533"/>
      <c r="F135" s="533"/>
      <c r="G135" s="533"/>
      <c r="H135" s="533"/>
      <c r="I135" s="533"/>
      <c r="J135" s="533"/>
      <c r="K135" s="533"/>
      <c r="L135" s="533"/>
      <c r="M135" s="533"/>
      <c r="N135" s="533"/>
      <c r="O135" s="533"/>
      <c r="P135" s="533"/>
      <c r="Q135" s="533"/>
      <c r="R135" s="533"/>
      <c r="S135" s="214"/>
      <c r="T135" s="214"/>
      <c r="U135" s="214"/>
    </row>
    <row r="136" spans="1:21" ht="15.75" customHeight="1" x14ac:dyDescent="0.25">
      <c r="A136" s="214"/>
      <c r="B136" s="532"/>
      <c r="C136" s="534"/>
      <c r="D136" s="534"/>
      <c r="E136" s="534"/>
      <c r="F136" s="534"/>
      <c r="G136" s="534"/>
      <c r="H136" s="534"/>
      <c r="I136" s="534"/>
      <c r="J136" s="534"/>
      <c r="K136" s="534"/>
      <c r="L136" s="534"/>
      <c r="M136" s="534"/>
      <c r="N136" s="534"/>
      <c r="O136" s="534"/>
      <c r="P136" s="534"/>
      <c r="Q136" s="534"/>
      <c r="R136" s="534"/>
      <c r="S136" s="214"/>
      <c r="T136" s="214"/>
      <c r="U136" s="214"/>
    </row>
    <row r="137" spans="1:21" ht="15.75" customHeight="1" x14ac:dyDescent="0.25">
      <c r="A137" s="214"/>
      <c r="B137" s="532"/>
      <c r="C137" s="533"/>
      <c r="D137" s="533"/>
      <c r="E137" s="533"/>
      <c r="F137" s="533"/>
      <c r="G137" s="533"/>
      <c r="H137" s="533"/>
      <c r="I137" s="533"/>
      <c r="J137" s="533"/>
      <c r="K137" s="533"/>
      <c r="L137" s="533"/>
      <c r="M137" s="533"/>
      <c r="N137" s="533"/>
      <c r="O137" s="533"/>
      <c r="P137" s="533"/>
      <c r="Q137" s="533"/>
      <c r="R137" s="533"/>
      <c r="S137" s="214"/>
      <c r="T137" s="214"/>
      <c r="U137" s="214"/>
    </row>
    <row r="138" spans="1:21" ht="15" x14ac:dyDescent="0.25">
      <c r="A138" s="214"/>
      <c r="B138" s="532"/>
      <c r="C138" s="533"/>
      <c r="D138" s="533"/>
      <c r="E138" s="533"/>
      <c r="F138" s="533"/>
      <c r="G138" s="533"/>
      <c r="H138" s="533"/>
      <c r="I138" s="533"/>
      <c r="J138" s="533"/>
      <c r="K138" s="533"/>
      <c r="L138" s="533"/>
      <c r="M138" s="533"/>
      <c r="N138" s="533"/>
      <c r="O138" s="533"/>
      <c r="P138" s="533"/>
      <c r="Q138" s="533"/>
      <c r="R138" s="533"/>
      <c r="S138" s="214"/>
      <c r="T138" s="214"/>
      <c r="U138" s="214"/>
    </row>
    <row r="139" spans="1:21" ht="15" x14ac:dyDescent="0.25">
      <c r="A139" s="531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</row>
    <row r="140" spans="1:21" ht="15" x14ac:dyDescent="0.25">
      <c r="A140" s="535"/>
      <c r="B140" s="535"/>
      <c r="C140" s="535"/>
      <c r="D140" s="535"/>
      <c r="E140" s="535"/>
      <c r="F140" s="535"/>
      <c r="G140" s="535"/>
      <c r="H140" s="535"/>
      <c r="I140" s="535"/>
      <c r="J140" s="535"/>
      <c r="K140" s="535"/>
      <c r="L140" s="535"/>
      <c r="M140" s="535"/>
      <c r="N140" s="535"/>
      <c r="O140" s="535"/>
      <c r="P140" s="531"/>
      <c r="Q140" s="531"/>
      <c r="R140" s="531"/>
      <c r="S140" s="214"/>
      <c r="T140" s="214"/>
      <c r="U140" s="214"/>
    </row>
    <row r="141" spans="1:21" ht="15.75" customHeight="1" x14ac:dyDescent="0.25">
      <c r="A141" s="536"/>
      <c r="B141" s="536"/>
      <c r="C141" s="536"/>
      <c r="D141" s="536"/>
      <c r="E141" s="536"/>
      <c r="F141" s="536"/>
      <c r="G141" s="536"/>
      <c r="H141" s="536"/>
      <c r="I141" s="536"/>
      <c r="J141" s="536"/>
      <c r="K141" s="536"/>
      <c r="L141" s="536"/>
      <c r="M141" s="536"/>
      <c r="N141" s="536"/>
      <c r="O141" s="536"/>
      <c r="P141" s="536"/>
      <c r="Q141" s="536"/>
      <c r="R141" s="536"/>
      <c r="S141" s="214"/>
      <c r="T141" s="214"/>
      <c r="U141" s="214"/>
    </row>
    <row r="142" spans="1:21" ht="15.75" customHeight="1" x14ac:dyDescent="0.25">
      <c r="A142" s="536"/>
      <c r="B142" s="536"/>
      <c r="C142" s="536"/>
      <c r="D142" s="536"/>
      <c r="E142" s="536"/>
      <c r="F142" s="536"/>
      <c r="G142" s="536"/>
      <c r="H142" s="536"/>
      <c r="I142" s="536"/>
      <c r="J142" s="536"/>
      <c r="K142" s="536"/>
      <c r="L142" s="536"/>
      <c r="M142" s="536"/>
      <c r="N142" s="536"/>
      <c r="O142" s="536"/>
      <c r="P142" s="536"/>
      <c r="Q142" s="536"/>
      <c r="R142" s="536"/>
      <c r="S142" s="214"/>
      <c r="T142" s="214"/>
      <c r="U142" s="214"/>
    </row>
    <row r="143" spans="1:21" ht="15.75" customHeight="1" x14ac:dyDescent="0.25">
      <c r="A143" s="536"/>
      <c r="B143" s="536"/>
      <c r="C143" s="536"/>
      <c r="D143" s="536"/>
      <c r="E143" s="536"/>
      <c r="F143" s="536"/>
      <c r="G143" s="536"/>
      <c r="H143" s="536"/>
      <c r="I143" s="536"/>
      <c r="J143" s="536"/>
      <c r="K143" s="536"/>
      <c r="L143" s="536"/>
      <c r="M143" s="536"/>
      <c r="N143" s="536"/>
      <c r="O143" s="536"/>
      <c r="P143" s="536"/>
      <c r="Q143" s="536"/>
      <c r="R143" s="536"/>
      <c r="S143" s="214"/>
      <c r="T143" s="214"/>
      <c r="U143" s="214"/>
    </row>
    <row r="144" spans="1:21" ht="15.75" customHeight="1" x14ac:dyDescent="0.25">
      <c r="A144" s="536"/>
      <c r="B144" s="536"/>
      <c r="C144" s="536"/>
      <c r="D144" s="536"/>
      <c r="E144" s="536"/>
      <c r="F144" s="536"/>
      <c r="G144" s="536"/>
      <c r="H144" s="536"/>
      <c r="I144" s="536"/>
      <c r="J144" s="536"/>
      <c r="K144" s="536"/>
      <c r="L144" s="536"/>
      <c r="M144" s="536"/>
      <c r="N144" s="536"/>
      <c r="O144" s="536"/>
      <c r="P144" s="536"/>
      <c r="Q144" s="536"/>
      <c r="R144" s="536"/>
      <c r="S144" s="214"/>
      <c r="T144" s="214"/>
      <c r="U144" s="214"/>
    </row>
    <row r="145" spans="1:21" ht="15" x14ac:dyDescent="0.25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</row>
    <row r="146" spans="1:21" ht="15.75" customHeight="1" x14ac:dyDescent="0.25">
      <c r="A146" s="521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521"/>
      <c r="N146" s="521"/>
      <c r="O146" s="521"/>
      <c r="P146" s="521"/>
      <c r="Q146" s="521"/>
      <c r="R146" s="521"/>
      <c r="S146" s="214"/>
      <c r="T146" s="214"/>
      <c r="U146" s="214"/>
    </row>
    <row r="147" spans="1:21" ht="15.75" customHeight="1" x14ac:dyDescent="0.25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521"/>
      <c r="N147" s="521"/>
      <c r="O147" s="521"/>
      <c r="P147" s="521"/>
      <c r="Q147" s="521"/>
      <c r="R147" s="521"/>
      <c r="S147" s="214"/>
      <c r="T147" s="214"/>
      <c r="U147" s="214"/>
    </row>
    <row r="148" spans="1:21" ht="15.75" customHeight="1" x14ac:dyDescent="0.25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521"/>
      <c r="N148" s="521"/>
      <c r="O148" s="521"/>
      <c r="P148" s="521"/>
      <c r="Q148" s="521"/>
      <c r="R148" s="521"/>
      <c r="S148" s="214"/>
      <c r="T148" s="214"/>
      <c r="U148" s="214"/>
    </row>
    <row r="149" spans="1:21" ht="15.75" customHeight="1" x14ac:dyDescent="0.25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522"/>
      <c r="N149" s="522"/>
      <c r="O149" s="522"/>
      <c r="P149" s="522"/>
      <c r="Q149" s="522"/>
      <c r="R149" s="522"/>
      <c r="S149" s="214"/>
      <c r="T149" s="214"/>
      <c r="U149" s="214"/>
    </row>
    <row r="150" spans="1:21" ht="15.75" customHeight="1" x14ac:dyDescent="0.25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</row>
    <row r="151" spans="1:21" ht="15.75" customHeight="1" x14ac:dyDescent="0.25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</row>
    <row r="152" spans="1:21" ht="15.75" customHeight="1" x14ac:dyDescent="0.25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</row>
    <row r="153" spans="1:21" ht="15.75" customHeight="1" x14ac:dyDescent="0.25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</row>
    <row r="154" spans="1:21" ht="15.75" customHeight="1" x14ac:dyDescent="0.25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</row>
    <row r="155" spans="1:21" ht="15.75" customHeight="1" x14ac:dyDescent="0.25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</row>
    <row r="156" spans="1:21" ht="15.75" customHeight="1" x14ac:dyDescent="0.25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</row>
    <row r="157" spans="1:21" ht="15.75" customHeight="1" x14ac:dyDescent="0.25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</row>
    <row r="158" spans="1:21" ht="15.75" customHeight="1" x14ac:dyDescent="0.25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</row>
    <row r="159" spans="1:21" ht="15.75" customHeight="1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</row>
    <row r="160" spans="1:21" ht="15.75" customHeight="1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</row>
    <row r="161" spans="1:21" ht="15.75" customHeight="1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</row>
    <row r="162" spans="1:21" ht="15.75" customHeight="1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</row>
    <row r="163" spans="1:21" ht="15.75" customHeight="1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</row>
    <row r="164" spans="1:21" ht="15.75" customHeight="1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</row>
    <row r="165" spans="1:21" ht="15.75" customHeight="1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</row>
    <row r="166" spans="1:21" ht="15.75" customHeight="1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</row>
    <row r="167" spans="1:21" ht="15.75" customHeight="1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</row>
    <row r="168" spans="1:21" ht="15.75" customHeight="1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</row>
    <row r="169" spans="1:21" ht="15.75" customHeight="1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</row>
    <row r="170" spans="1:21" ht="15.75" customHeight="1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</row>
    <row r="171" spans="1:21" ht="15.75" customHeight="1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</row>
    <row r="172" spans="1:21" ht="15.75" customHeight="1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</row>
    <row r="173" spans="1:21" ht="15.75" customHeight="1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</row>
    <row r="174" spans="1:21" ht="15.75" customHeight="1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</row>
    <row r="175" spans="1:21" ht="15.75" customHeight="1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</row>
    <row r="176" spans="1:21" ht="15.75" customHeight="1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</row>
    <row r="177" spans="1:21" ht="15.75" customHeight="1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</row>
    <row r="178" spans="1:21" ht="15.75" customHeight="1" x14ac:dyDescent="0.25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</row>
    <row r="179" spans="1:21" ht="15.75" customHeight="1" x14ac:dyDescent="0.25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</row>
    <row r="180" spans="1:21" ht="15.75" customHeight="1" x14ac:dyDescent="0.25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</row>
    <row r="181" spans="1:21" ht="15.75" customHeight="1" x14ac:dyDescent="0.25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</row>
    <row r="182" spans="1:21" ht="15.75" customHeight="1" x14ac:dyDescent="0.25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</row>
    <row r="183" spans="1:21" ht="15.75" customHeight="1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</row>
    <row r="184" spans="1:21" ht="15.75" customHeight="1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</row>
    <row r="185" spans="1:21" ht="15.75" customHeight="1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</row>
    <row r="186" spans="1:21" ht="15.75" customHeight="1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</row>
    <row r="187" spans="1:21" ht="15.75" customHeight="1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</row>
    <row r="188" spans="1:21" ht="15.75" customHeight="1" x14ac:dyDescent="0.25">
      <c r="A188" s="535"/>
      <c r="B188" s="535"/>
      <c r="C188" s="535"/>
      <c r="D188" s="535"/>
      <c r="E188" s="535"/>
      <c r="F188" s="535"/>
      <c r="G188" s="535"/>
      <c r="H188" s="535"/>
      <c r="I188" s="535"/>
      <c r="J188" s="535"/>
      <c r="K188" s="535"/>
      <c r="L188" s="535"/>
      <c r="M188" s="535"/>
      <c r="N188" s="535"/>
      <c r="O188" s="535"/>
      <c r="P188" s="531"/>
      <c r="Q188" s="531"/>
      <c r="R188" s="531"/>
      <c r="S188" s="214"/>
      <c r="T188" s="214"/>
      <c r="U188" s="214"/>
    </row>
    <row r="189" spans="1:21" ht="15.75" customHeight="1" x14ac:dyDescent="0.25">
      <c r="A189" s="536"/>
      <c r="B189" s="536"/>
      <c r="C189" s="536"/>
      <c r="D189" s="536"/>
      <c r="E189" s="536"/>
      <c r="F189" s="536"/>
      <c r="G189" s="536"/>
      <c r="H189" s="536"/>
      <c r="I189" s="536"/>
      <c r="J189" s="536"/>
      <c r="K189" s="536"/>
      <c r="L189" s="536"/>
      <c r="M189" s="536"/>
      <c r="N189" s="536"/>
      <c r="O189" s="536"/>
      <c r="P189" s="536"/>
      <c r="Q189" s="536"/>
      <c r="R189" s="536"/>
      <c r="S189" s="214"/>
      <c r="T189" s="214"/>
      <c r="U189" s="214"/>
    </row>
    <row r="190" spans="1:21" ht="15.75" customHeight="1" x14ac:dyDescent="0.25">
      <c r="A190" s="536"/>
      <c r="B190" s="536"/>
      <c r="C190" s="536"/>
      <c r="D190" s="536"/>
      <c r="E190" s="536"/>
      <c r="F190" s="536"/>
      <c r="G190" s="536"/>
      <c r="H190" s="536"/>
      <c r="I190" s="536"/>
      <c r="J190" s="536"/>
      <c r="K190" s="536"/>
      <c r="L190" s="536"/>
      <c r="M190" s="536"/>
      <c r="N190" s="536"/>
      <c r="O190" s="536"/>
      <c r="P190" s="536"/>
      <c r="Q190" s="536"/>
      <c r="R190" s="536"/>
      <c r="S190" s="214"/>
      <c r="T190" s="214"/>
      <c r="U190" s="214"/>
    </row>
    <row r="191" spans="1:21" ht="15.75" customHeight="1" x14ac:dyDescent="0.25">
      <c r="A191" s="536"/>
      <c r="B191" s="536"/>
      <c r="C191" s="536"/>
      <c r="D191" s="536"/>
      <c r="E191" s="536"/>
      <c r="F191" s="536"/>
      <c r="G191" s="536"/>
      <c r="H191" s="536"/>
      <c r="I191" s="536"/>
      <c r="J191" s="536"/>
      <c r="K191" s="536"/>
      <c r="L191" s="536"/>
      <c r="M191" s="536"/>
      <c r="N191" s="536"/>
      <c r="O191" s="536"/>
      <c r="P191" s="536"/>
      <c r="Q191" s="536"/>
      <c r="R191" s="536"/>
      <c r="S191" s="214"/>
      <c r="T191" s="214"/>
      <c r="U191" s="214"/>
    </row>
    <row r="192" spans="1:21" ht="15.75" customHeight="1" x14ac:dyDescent="0.25">
      <c r="A192" s="536"/>
      <c r="B192" s="536"/>
      <c r="C192" s="536"/>
      <c r="D192" s="536"/>
      <c r="E192" s="536"/>
      <c r="F192" s="536"/>
      <c r="G192" s="536"/>
      <c r="H192" s="536"/>
      <c r="I192" s="536"/>
      <c r="J192" s="536"/>
      <c r="K192" s="536"/>
      <c r="L192" s="536"/>
      <c r="M192" s="536"/>
      <c r="N192" s="536"/>
      <c r="O192" s="536"/>
      <c r="P192" s="536"/>
      <c r="Q192" s="536"/>
      <c r="R192" s="536"/>
      <c r="S192" s="214"/>
      <c r="T192" s="214"/>
      <c r="U192" s="214"/>
    </row>
    <row r="193" spans="1:21" ht="15.75" customHeight="1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</row>
    <row r="194" spans="1:21" ht="15.75" customHeight="1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</row>
    <row r="195" spans="1:21" ht="15.75" customHeight="1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</row>
    <row r="196" spans="1:21" ht="15.75" customHeight="1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</row>
    <row r="197" spans="1:21" ht="15.75" customHeight="1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</row>
    <row r="198" spans="1:21" ht="15.75" customHeight="1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</row>
    <row r="199" spans="1:21" ht="15.75" customHeight="1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</row>
    <row r="200" spans="1:21" ht="15.75" customHeight="1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</row>
    <row r="201" spans="1:21" ht="15.75" customHeight="1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</row>
    <row r="202" spans="1:21" ht="15.75" customHeight="1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</row>
    <row r="203" spans="1:21" ht="15.75" customHeight="1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</row>
    <row r="204" spans="1:21" ht="15.75" customHeight="1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</row>
    <row r="205" spans="1:21" ht="15.75" customHeight="1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</row>
    <row r="206" spans="1:21" ht="15.75" customHeight="1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</row>
    <row r="207" spans="1:21" ht="15.75" customHeight="1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</row>
    <row r="208" spans="1:21" ht="15.75" customHeight="1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</row>
    <row r="209" spans="1:21" ht="15.75" customHeight="1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</row>
    <row r="210" spans="1:21" ht="15.75" customHeight="1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</row>
    <row r="211" spans="1:21" ht="15.75" customHeight="1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</row>
    <row r="212" spans="1:21" ht="15.75" customHeight="1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</row>
    <row r="213" spans="1:21" ht="15.75" customHeight="1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</row>
    <row r="214" spans="1:21" ht="15.75" customHeight="1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</row>
    <row r="215" spans="1:21" ht="15.75" customHeight="1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</row>
    <row r="216" spans="1:21" ht="15.75" customHeight="1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</row>
    <row r="217" spans="1:21" ht="15.75" customHeight="1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</row>
    <row r="218" spans="1:21" ht="15.75" customHeight="1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</row>
    <row r="219" spans="1:21" ht="15.75" customHeight="1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</row>
    <row r="220" spans="1:21" ht="15.75" customHeight="1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</row>
    <row r="221" spans="1:21" ht="15.75" customHeight="1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</row>
    <row r="222" spans="1:21" ht="15.75" customHeight="1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</row>
    <row r="223" spans="1:21" ht="15.75" customHeight="1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</row>
    <row r="224" spans="1:21" ht="15.75" customHeight="1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</row>
    <row r="225" spans="1:21" ht="15.75" customHeight="1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</row>
    <row r="226" spans="1:21" ht="15.75" customHeight="1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</row>
    <row r="227" spans="1:21" ht="15.75" customHeight="1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</row>
    <row r="228" spans="1:21" ht="15.75" customHeight="1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</row>
    <row r="229" spans="1:21" ht="15.75" customHeight="1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</row>
    <row r="230" spans="1:21" ht="15.75" customHeight="1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</row>
    <row r="231" spans="1:21" ht="15.75" customHeight="1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</row>
    <row r="232" spans="1:21" ht="15.75" customHeight="1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</row>
    <row r="233" spans="1:21" ht="15.75" customHeight="1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</row>
    <row r="234" spans="1:21" ht="15.75" customHeight="1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</row>
    <row r="235" spans="1:21" ht="15.75" customHeight="1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</row>
    <row r="236" spans="1:21" ht="15.75" customHeight="1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</row>
    <row r="237" spans="1:21" ht="15.75" customHeight="1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</row>
    <row r="238" spans="1:21" ht="15.75" customHeight="1" x14ac:dyDescent="0.25">
      <c r="A238" s="214"/>
      <c r="B238" s="214"/>
      <c r="C238" s="214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</row>
    <row r="239" spans="1:21" ht="15.75" customHeight="1" x14ac:dyDescent="0.25">
      <c r="A239" s="214"/>
      <c r="B239" s="214"/>
      <c r="C239" s="214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</row>
    <row r="240" spans="1:21" ht="15.75" customHeight="1" x14ac:dyDescent="0.25">
      <c r="A240" s="214"/>
      <c r="B240" s="214"/>
      <c r="C240" s="214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</row>
    <row r="241" spans="1:21" ht="15.75" customHeight="1" x14ac:dyDescent="0.25">
      <c r="A241" s="214"/>
      <c r="B241" s="214"/>
      <c r="C241" s="214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</row>
    <row r="242" spans="1:21" ht="15.75" customHeight="1" x14ac:dyDescent="0.25">
      <c r="A242" s="214"/>
      <c r="B242" s="214"/>
      <c r="C242" s="214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</row>
    <row r="243" spans="1:21" ht="15.75" customHeight="1" x14ac:dyDescent="0.25">
      <c r="A243" s="214"/>
      <c r="B243" s="214"/>
      <c r="C243" s="214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</row>
    <row r="244" spans="1:21" ht="15.75" customHeight="1" x14ac:dyDescent="0.25">
      <c r="A244" s="214"/>
      <c r="B244" s="214"/>
      <c r="C244" s="214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</row>
    <row r="245" spans="1:21" ht="15.75" customHeight="1" x14ac:dyDescent="0.25">
      <c r="A245" s="214"/>
      <c r="B245" s="214"/>
      <c r="C245" s="214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</row>
    <row r="246" spans="1:21" ht="15.75" customHeight="1" x14ac:dyDescent="0.25">
      <c r="A246" s="214"/>
      <c r="B246" s="214"/>
      <c r="C246" s="214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</row>
    <row r="247" spans="1:21" ht="15.75" customHeight="1" x14ac:dyDescent="0.25">
      <c r="A247" s="214"/>
      <c r="B247" s="214"/>
      <c r="C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</row>
  </sheetData>
  <mergeCells count="72">
    <mergeCell ref="P92:R92"/>
    <mergeCell ref="A93:R96"/>
    <mergeCell ref="B71:E71"/>
    <mergeCell ref="F71:I71"/>
    <mergeCell ref="J71:L71"/>
    <mergeCell ref="M71:Q71"/>
    <mergeCell ref="F87:O87"/>
    <mergeCell ref="F89:R90"/>
    <mergeCell ref="A91:R91"/>
    <mergeCell ref="C81:R82"/>
    <mergeCell ref="C83:R84"/>
    <mergeCell ref="C74:R77"/>
    <mergeCell ref="C78:R78"/>
    <mergeCell ref="C79:R80"/>
    <mergeCell ref="E86:I86"/>
    <mergeCell ref="K86:P86"/>
    <mergeCell ref="B69:E69"/>
    <mergeCell ref="F69:I69"/>
    <mergeCell ref="J69:L69"/>
    <mergeCell ref="M69:Q69"/>
    <mergeCell ref="B70:E70"/>
    <mergeCell ref="F70:I70"/>
    <mergeCell ref="J70:L70"/>
    <mergeCell ref="M70:Q70"/>
    <mergeCell ref="B67:E67"/>
    <mergeCell ref="F67:I67"/>
    <mergeCell ref="J67:L67"/>
    <mergeCell ref="M67:Q67"/>
    <mergeCell ref="B68:E68"/>
    <mergeCell ref="F68:I68"/>
    <mergeCell ref="J68:L68"/>
    <mergeCell ref="M68:Q68"/>
    <mergeCell ref="A59:G61"/>
    <mergeCell ref="H59:L61"/>
    <mergeCell ref="M59:R61"/>
    <mergeCell ref="B63:Q63"/>
    <mergeCell ref="B64:E66"/>
    <mergeCell ref="F64:I66"/>
    <mergeCell ref="J64:L66"/>
    <mergeCell ref="M64:Q66"/>
    <mergeCell ref="A64:A66"/>
    <mergeCell ref="A55:G55"/>
    <mergeCell ref="H55:L55"/>
    <mergeCell ref="M55:R55"/>
    <mergeCell ref="A56:G58"/>
    <mergeCell ref="H56:L58"/>
    <mergeCell ref="M56:R58"/>
    <mergeCell ref="A54:R54"/>
    <mergeCell ref="A32:F32"/>
    <mergeCell ref="G32:R32"/>
    <mergeCell ref="A41:H41"/>
    <mergeCell ref="K41:R41"/>
    <mergeCell ref="A42:H42"/>
    <mergeCell ref="K42:R42"/>
    <mergeCell ref="A43:H43"/>
    <mergeCell ref="K43:R43"/>
    <mergeCell ref="P44:R44"/>
    <mergeCell ref="A45:R48"/>
    <mergeCell ref="M50:R52"/>
    <mergeCell ref="A29:F29"/>
    <mergeCell ref="G29:R29"/>
    <mergeCell ref="M2:R4"/>
    <mergeCell ref="A6:R6"/>
    <mergeCell ref="A7:R7"/>
    <mergeCell ref="G10:R10"/>
    <mergeCell ref="G13:R15"/>
    <mergeCell ref="G17:R17"/>
    <mergeCell ref="G20:R20"/>
    <mergeCell ref="A23:F23"/>
    <mergeCell ref="G23:R23"/>
    <mergeCell ref="A26:F26"/>
    <mergeCell ref="G26:R27"/>
  </mergeCells>
  <printOptions verticalCentered="1"/>
  <pageMargins left="0.98425196850393704" right="0.59055118110236227" top="0.19685039370078741" bottom="0.19685039370078741" header="0" footer="0"/>
  <pageSetup orientation="portrait" r:id="rId1"/>
  <rowBreaks count="2" manualBreakCount="2">
    <brk id="48" max="17" man="1"/>
    <brk id="96" max="16383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41325-1AA7-4116-85A4-993FA310A168}">
  <sheetPr codeName="Hoja22">
    <tabColor rgb="FFFFFF00"/>
  </sheetPr>
  <dimension ref="A2:U237"/>
  <sheetViews>
    <sheetView topLeftCell="A109" zoomScale="115" zoomScaleNormal="115" workbookViewId="0">
      <selection activeCell="A144" sqref="A144"/>
    </sheetView>
  </sheetViews>
  <sheetFormatPr baseColWidth="10"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101" t="str">
        <f>'Información y Datos'!L21</f>
        <v>LCM 2024-03-05</v>
      </c>
      <c r="N2" s="1101"/>
      <c r="O2" s="1101"/>
      <c r="P2" s="1101"/>
      <c r="Q2" s="1101"/>
      <c r="R2" s="1101"/>
    </row>
    <row r="3" spans="1:18" ht="15.75" customHeight="1" x14ac:dyDescent="0.25">
      <c r="M3" s="1101"/>
      <c r="N3" s="1101"/>
      <c r="O3" s="1101"/>
      <c r="P3" s="1101"/>
      <c r="Q3" s="1101"/>
      <c r="R3" s="1101"/>
    </row>
    <row r="4" spans="1:18" ht="15.75" customHeight="1" x14ac:dyDescent="0.25">
      <c r="M4" s="1101"/>
      <c r="N4" s="1101"/>
      <c r="O4" s="1101"/>
      <c r="P4" s="1101"/>
      <c r="Q4" s="1101"/>
      <c r="R4" s="1101"/>
    </row>
    <row r="5" spans="1:18" ht="15.75" customHeight="1" x14ac:dyDescent="0.25">
      <c r="R5" s="351"/>
    </row>
    <row r="6" spans="1:18" ht="15.75" customHeight="1" x14ac:dyDescent="0.25">
      <c r="A6" s="1101" t="s">
        <v>19</v>
      </c>
      <c r="B6" s="1101"/>
      <c r="C6" s="1101"/>
      <c r="D6" s="1101"/>
      <c r="E6" s="1101"/>
      <c r="F6" s="1101"/>
      <c r="G6" s="1101"/>
      <c r="H6" s="1101"/>
      <c r="I6" s="1101"/>
      <c r="J6" s="1101"/>
      <c r="K6" s="1101"/>
      <c r="L6" s="1101"/>
      <c r="M6" s="1101"/>
      <c r="N6" s="1101"/>
      <c r="O6" s="1101"/>
      <c r="P6" s="1101"/>
      <c r="Q6" s="1101"/>
      <c r="R6" s="1101"/>
    </row>
    <row r="7" spans="1:18" ht="15.75" customHeight="1" x14ac:dyDescent="0.25">
      <c r="A7" s="1101"/>
      <c r="B7" s="1101"/>
      <c r="C7" s="1101"/>
      <c r="D7" s="1101"/>
      <c r="E7" s="1101"/>
      <c r="F7" s="1101"/>
      <c r="G7" s="1101"/>
      <c r="H7" s="1101"/>
      <c r="I7" s="1101"/>
      <c r="J7" s="1101"/>
      <c r="K7" s="1101"/>
      <c r="L7" s="1101"/>
      <c r="M7" s="1101"/>
      <c r="N7" s="1101"/>
      <c r="O7" s="1101"/>
      <c r="P7" s="1101"/>
      <c r="Q7" s="1101"/>
      <c r="R7" s="1101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45">
        <f ca="1">'Información y Datos'!L15</f>
        <v>45429</v>
      </c>
      <c r="H10" s="1145"/>
      <c r="I10" s="1145"/>
      <c r="J10" s="1145"/>
      <c r="K10" s="1145"/>
      <c r="L10" s="1145"/>
      <c r="M10" s="1145"/>
      <c r="N10" s="1145"/>
      <c r="O10" s="1145"/>
      <c r="P10" s="1145"/>
      <c r="Q10" s="1145"/>
      <c r="R10" s="1145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04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Juego de Bloques, de 20,5 mm a 100 mm, marca Sartorius, modelo 2001, de Cerámica y grado de exactitud F1</v>
      </c>
      <c r="H13" s="1104"/>
      <c r="I13" s="1104"/>
      <c r="J13" s="1104"/>
      <c r="K13" s="1104"/>
      <c r="L13" s="1104"/>
      <c r="M13" s="1104"/>
      <c r="N13" s="1104"/>
      <c r="O13" s="1104"/>
      <c r="P13" s="1104"/>
      <c r="Q13" s="1104"/>
      <c r="R13" s="1104"/>
    </row>
    <row r="14" spans="1:18" ht="15.75" customHeight="1" x14ac:dyDescent="0.25">
      <c r="A14" s="358"/>
      <c r="E14" s="357"/>
      <c r="F14" s="256"/>
      <c r="G14" s="1104"/>
      <c r="H14" s="1104"/>
      <c r="I14" s="1104"/>
      <c r="J14" s="1104"/>
      <c r="K14" s="1104"/>
      <c r="L14" s="1104"/>
      <c r="M14" s="1104"/>
      <c r="N14" s="1104"/>
      <c r="O14" s="1104"/>
      <c r="P14" s="1104"/>
      <c r="Q14" s="1104"/>
      <c r="R14" s="1104"/>
    </row>
    <row r="15" spans="1:18" ht="15.75" customHeight="1" x14ac:dyDescent="0.25">
      <c r="A15" s="358"/>
      <c r="E15" s="357"/>
      <c r="F15" s="256"/>
      <c r="G15" s="1104"/>
      <c r="H15" s="1104"/>
      <c r="I15" s="1104"/>
      <c r="J15" s="1104"/>
      <c r="K15" s="1104"/>
      <c r="L15" s="1104"/>
      <c r="M15" s="1104"/>
      <c r="N15" s="1104"/>
      <c r="O15" s="1104"/>
      <c r="P15" s="1104"/>
      <c r="Q15" s="1104"/>
      <c r="R15" s="1104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03" t="str">
        <f>INFORMACION!D33</f>
        <v>000111</v>
      </c>
      <c r="H17" s="1103"/>
      <c r="I17" s="1103"/>
      <c r="J17" s="1103"/>
      <c r="K17" s="1103"/>
      <c r="L17" s="1103"/>
      <c r="M17" s="1103"/>
      <c r="N17" s="1103"/>
      <c r="O17" s="1103"/>
      <c r="P17" s="1103"/>
      <c r="Q17" s="1103"/>
      <c r="R17" s="1103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805</v>
      </c>
      <c r="F20" s="256"/>
      <c r="G20" s="1103" t="str">
        <f>INFORMACION!D25</f>
        <v>0001</v>
      </c>
      <c r="H20" s="1103"/>
      <c r="I20" s="1103"/>
      <c r="J20" s="1103"/>
      <c r="K20" s="1103"/>
      <c r="L20" s="1103"/>
      <c r="M20" s="1103"/>
      <c r="N20" s="1103"/>
      <c r="O20" s="1103"/>
      <c r="P20" s="1103"/>
      <c r="Q20" s="1103"/>
      <c r="R20" s="1103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095" t="s">
        <v>13</v>
      </c>
      <c r="B23" s="1095"/>
      <c r="C23" s="1095"/>
      <c r="D23" s="1095"/>
      <c r="E23" s="1095"/>
      <c r="F23" s="1095"/>
      <c r="G23" s="1103" t="str">
        <f>INFORMACION!D23</f>
        <v>Javier</v>
      </c>
      <c r="H23" s="1103"/>
      <c r="I23" s="1103"/>
      <c r="J23" s="1103"/>
      <c r="K23" s="1103"/>
      <c r="L23" s="1103"/>
      <c r="M23" s="1103"/>
      <c r="N23" s="1103"/>
      <c r="O23" s="1103"/>
      <c r="P23" s="1103"/>
      <c r="Q23" s="1103"/>
      <c r="R23" s="1103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095" t="s">
        <v>882</v>
      </c>
      <c r="B26" s="1095"/>
      <c r="C26" s="1095"/>
      <c r="D26" s="1095"/>
      <c r="E26" s="1095"/>
      <c r="F26" s="1095"/>
      <c r="G26" s="1096" t="str">
        <f>INFORMACION!D26</f>
        <v>Ciudad de investigación de la UCR, San Pedro, Montes de Oca, San José</v>
      </c>
      <c r="H26" s="1096"/>
      <c r="I26" s="1096"/>
      <c r="J26" s="1096"/>
      <c r="K26" s="1096"/>
      <c r="L26" s="1096"/>
      <c r="M26" s="1096"/>
      <c r="N26" s="1096"/>
      <c r="O26" s="1096"/>
      <c r="P26" s="1096"/>
      <c r="Q26" s="1096"/>
      <c r="R26" s="1096"/>
    </row>
    <row r="27" spans="1:19" ht="15.75" customHeight="1" x14ac:dyDescent="0.25">
      <c r="G27" s="1097"/>
      <c r="H27" s="1097"/>
      <c r="I27" s="1097"/>
      <c r="J27" s="1097"/>
      <c r="K27" s="1097"/>
      <c r="L27" s="1097"/>
      <c r="M27" s="1097"/>
      <c r="N27" s="1097"/>
      <c r="O27" s="1097"/>
      <c r="P27" s="1097"/>
      <c r="Q27" s="1097"/>
      <c r="R27" s="1097"/>
    </row>
    <row r="29" spans="1:19" ht="15.75" customHeight="1" x14ac:dyDescent="0.25">
      <c r="A29" s="1095" t="s">
        <v>36</v>
      </c>
      <c r="B29" s="1095"/>
      <c r="C29" s="1095"/>
      <c r="D29" s="1095"/>
      <c r="E29" s="1095"/>
      <c r="F29" s="1095"/>
      <c r="G29" s="1103" t="str">
        <f>_xlfn.CONCAT('Información y Datos'!L21,".xlsm")</f>
        <v>LCM 2024-03-05.xlsm</v>
      </c>
      <c r="H29" s="1103"/>
      <c r="I29" s="1103"/>
      <c r="J29" s="1103"/>
      <c r="K29" s="1103"/>
      <c r="L29" s="1103"/>
      <c r="M29" s="1103"/>
      <c r="N29" s="1103"/>
      <c r="O29" s="1103"/>
      <c r="P29" s="1103"/>
      <c r="Q29" s="1103"/>
      <c r="R29" s="1103"/>
    </row>
    <row r="31" spans="1:19" ht="15.75" customHeight="1" x14ac:dyDescent="0.25">
      <c r="A31" s="355"/>
    </row>
    <row r="32" spans="1:19" ht="15.75" customHeight="1" x14ac:dyDescent="0.25">
      <c r="A32" s="1095" t="s">
        <v>40</v>
      </c>
      <c r="B32" s="1095"/>
      <c r="C32" s="1095"/>
      <c r="D32" s="1095"/>
      <c r="E32" s="1095"/>
      <c r="F32" s="1095"/>
      <c r="G32" s="1104" t="s">
        <v>881</v>
      </c>
      <c r="H32" s="1104"/>
      <c r="I32" s="1104"/>
      <c r="J32" s="1104"/>
      <c r="K32" s="1104"/>
      <c r="L32" s="1104"/>
      <c r="M32" s="1104"/>
      <c r="N32" s="1104"/>
      <c r="O32" s="1104"/>
      <c r="P32" s="1104"/>
      <c r="Q32" s="1104"/>
      <c r="R32" s="1104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02" t="str">
        <f>'Información y Datos'!L40</f>
        <v>Yalitza Torres Pérez</v>
      </c>
      <c r="B41" s="1102"/>
      <c r="C41" s="1102"/>
      <c r="D41" s="1102"/>
      <c r="E41" s="1102"/>
      <c r="F41" s="1102"/>
      <c r="G41" s="1102"/>
      <c r="H41" s="1102"/>
      <c r="I41" s="364"/>
      <c r="J41" s="380"/>
      <c r="K41" s="1098" t="str">
        <f>'Información y Datos'!L39</f>
        <v>Leonardo Rojas Rapso</v>
      </c>
      <c r="L41" s="1099"/>
      <c r="M41" s="1099"/>
      <c r="N41" s="1099"/>
      <c r="O41" s="1099"/>
      <c r="P41" s="1099"/>
      <c r="Q41" s="1099"/>
      <c r="R41" s="1099"/>
    </row>
    <row r="42" spans="1:18" ht="15.75" customHeight="1" x14ac:dyDescent="0.25">
      <c r="A42" s="1100" t="s">
        <v>869</v>
      </c>
      <c r="B42" s="916"/>
      <c r="C42" s="916"/>
      <c r="D42" s="916"/>
      <c r="E42" s="916"/>
      <c r="F42" s="916"/>
      <c r="G42" s="916"/>
      <c r="H42" s="916"/>
      <c r="I42" s="364"/>
      <c r="J42" s="376"/>
      <c r="K42" s="1100" t="s">
        <v>868</v>
      </c>
      <c r="L42" s="916"/>
      <c r="M42" s="916"/>
      <c r="N42" s="916"/>
      <c r="O42" s="916"/>
      <c r="P42" s="916"/>
      <c r="Q42" s="916"/>
      <c r="R42" s="916"/>
    </row>
    <row r="43" spans="1:18" ht="15.75" customHeight="1" x14ac:dyDescent="0.25">
      <c r="A43" s="1100" t="s">
        <v>18</v>
      </c>
      <c r="B43" s="1100"/>
      <c r="C43" s="1100"/>
      <c r="D43" s="1100"/>
      <c r="E43" s="1100"/>
      <c r="F43" s="1100"/>
      <c r="G43" s="1100"/>
      <c r="H43" s="1100"/>
      <c r="I43" s="364"/>
      <c r="J43" s="376"/>
      <c r="K43" s="1100" t="s">
        <v>18</v>
      </c>
      <c r="L43" s="1100"/>
      <c r="M43" s="1100"/>
      <c r="N43" s="1100"/>
      <c r="O43" s="1100"/>
      <c r="P43" s="1100"/>
      <c r="Q43" s="1100"/>
      <c r="R43" s="1100"/>
    </row>
    <row r="44" spans="1:18" ht="15.75" customHeight="1" x14ac:dyDescent="0.25">
      <c r="G44" s="256"/>
      <c r="P44" s="1118" t="s">
        <v>972</v>
      </c>
      <c r="Q44" s="1118"/>
      <c r="R44" s="1118"/>
    </row>
    <row r="45" spans="1:18" ht="15.75" customHeight="1" x14ac:dyDescent="0.25">
      <c r="A45" s="1119" t="s">
        <v>883</v>
      </c>
      <c r="B45" s="1119"/>
      <c r="C45" s="1119"/>
      <c r="D45" s="1119"/>
      <c r="E45" s="1119"/>
      <c r="F45" s="1119"/>
      <c r="G45" s="1119"/>
      <c r="H45" s="1119"/>
      <c r="I45" s="1119"/>
      <c r="J45" s="1119"/>
      <c r="K45" s="1119"/>
      <c r="L45" s="1119"/>
      <c r="M45" s="1119"/>
      <c r="N45" s="1119"/>
      <c r="O45" s="1119"/>
      <c r="P45" s="1119"/>
      <c r="Q45" s="1119"/>
      <c r="R45" s="1119"/>
    </row>
    <row r="46" spans="1:18" ht="15.75" customHeight="1" x14ac:dyDescent="0.25">
      <c r="A46" s="1120"/>
      <c r="B46" s="1120"/>
      <c r="C46" s="1120"/>
      <c r="D46" s="1120"/>
      <c r="E46" s="1120"/>
      <c r="F46" s="1120"/>
      <c r="G46" s="1120"/>
      <c r="H46" s="1120"/>
      <c r="I46" s="1120"/>
      <c r="J46" s="1120"/>
      <c r="K46" s="1120"/>
      <c r="L46" s="1120"/>
      <c r="M46" s="1120"/>
      <c r="N46" s="1120"/>
      <c r="O46" s="1120"/>
      <c r="P46" s="1120"/>
      <c r="Q46" s="1120"/>
      <c r="R46" s="1120"/>
    </row>
    <row r="47" spans="1:18" ht="15.75" customHeight="1" x14ac:dyDescent="0.25">
      <c r="A47" s="1120"/>
      <c r="B47" s="1120"/>
      <c r="C47" s="1120"/>
      <c r="D47" s="1120"/>
      <c r="E47" s="1120"/>
      <c r="F47" s="1120"/>
      <c r="G47" s="1120"/>
      <c r="H47" s="1120"/>
      <c r="I47" s="1120"/>
      <c r="J47" s="1120"/>
      <c r="K47" s="1120"/>
      <c r="L47" s="1120"/>
      <c r="M47" s="1120"/>
      <c r="N47" s="1120"/>
      <c r="O47" s="1120"/>
      <c r="P47" s="1120"/>
      <c r="Q47" s="1120"/>
      <c r="R47" s="1120"/>
    </row>
    <row r="48" spans="1:18" ht="15.75" customHeight="1" x14ac:dyDescent="0.25">
      <c r="A48" s="1120"/>
      <c r="B48" s="1120"/>
      <c r="C48" s="1120"/>
      <c r="D48" s="1120"/>
      <c r="E48" s="1120"/>
      <c r="F48" s="1120"/>
      <c r="G48" s="1120"/>
      <c r="H48" s="1120"/>
      <c r="I48" s="1120"/>
      <c r="J48" s="1120"/>
      <c r="K48" s="1120"/>
      <c r="L48" s="1120"/>
      <c r="M48" s="1120"/>
      <c r="N48" s="1120"/>
      <c r="O48" s="1120"/>
      <c r="P48" s="1120"/>
      <c r="Q48" s="1120"/>
      <c r="R48" s="1120"/>
    </row>
    <row r="50" spans="1:18" ht="15.75" customHeight="1" x14ac:dyDescent="0.25">
      <c r="A50" s="366"/>
      <c r="M50" s="1101" t="str">
        <f>M2</f>
        <v>LCM 2024-03-05</v>
      </c>
      <c r="N50" s="1101"/>
      <c r="O50" s="1101"/>
      <c r="P50" s="1101"/>
      <c r="Q50" s="1101"/>
      <c r="R50" s="1101"/>
    </row>
    <row r="51" spans="1:18" ht="15.75" customHeight="1" x14ac:dyDescent="0.25">
      <c r="M51" s="1101"/>
      <c r="N51" s="1101"/>
      <c r="O51" s="1101"/>
      <c r="P51" s="1101"/>
      <c r="Q51" s="1101"/>
      <c r="R51" s="1101"/>
    </row>
    <row r="52" spans="1:18" ht="15.75" customHeight="1" x14ac:dyDescent="0.25">
      <c r="M52" s="1101"/>
      <c r="N52" s="1101"/>
      <c r="O52" s="1101"/>
      <c r="P52" s="1101"/>
      <c r="Q52" s="1101"/>
      <c r="R52" s="1101"/>
    </row>
    <row r="54" spans="1:18" ht="15.75" customHeight="1" x14ac:dyDescent="0.25">
      <c r="A54" s="1106" t="s">
        <v>829</v>
      </c>
      <c r="B54" s="1106"/>
      <c r="C54" s="1106"/>
      <c r="D54" s="1106"/>
      <c r="E54" s="1106"/>
      <c r="F54" s="1106"/>
      <c r="G54" s="1106"/>
      <c r="H54" s="1106"/>
      <c r="I54" s="1106"/>
      <c r="J54" s="1106"/>
      <c r="K54" s="1106"/>
      <c r="L54" s="1106"/>
      <c r="M54" s="1106"/>
      <c r="N54" s="1106"/>
      <c r="O54" s="1106"/>
      <c r="P54" s="1106"/>
      <c r="Q54" s="1106"/>
      <c r="R54" s="1106"/>
    </row>
    <row r="55" spans="1:18" ht="15.75" customHeight="1" x14ac:dyDescent="0.25">
      <c r="A55" s="1107" t="s">
        <v>5</v>
      </c>
      <c r="B55" s="1107"/>
      <c r="C55" s="1107"/>
      <c r="D55" s="1107"/>
      <c r="E55" s="1107"/>
      <c r="F55" s="1107"/>
      <c r="G55" s="1107"/>
      <c r="H55" s="1107" t="s">
        <v>806</v>
      </c>
      <c r="I55" s="1107"/>
      <c r="J55" s="1107"/>
      <c r="K55" s="1107"/>
      <c r="L55" s="1107"/>
      <c r="M55" s="1107" t="s">
        <v>15</v>
      </c>
      <c r="N55" s="1107"/>
      <c r="O55" s="1107"/>
      <c r="P55" s="1107"/>
      <c r="Q55" s="1107"/>
      <c r="R55" s="1107"/>
    </row>
    <row r="56" spans="1:18" ht="15.75" customHeight="1" x14ac:dyDescent="0.25">
      <c r="A56" s="1108" t="str">
        <f>CONCATENATE(INFORMACION!H59,", ","grado ",INFORMACION!H60,", Marca ",INFORMACION!H58)</f>
        <v>Bloques patrón de cerámica de 0,5 mm a 100 mm, grado 00 ó K, Marca TESA</v>
      </c>
      <c r="B56" s="1108"/>
      <c r="C56" s="1108"/>
      <c r="D56" s="1108"/>
      <c r="E56" s="1108"/>
      <c r="F56" s="1108"/>
      <c r="G56" s="1108"/>
      <c r="H56" s="1108" t="str">
        <f>CONCATENATE(INFORMACION!H64," / ",INFORMACION!H65)</f>
        <v>70057T / 707014</v>
      </c>
      <c r="I56" s="1108"/>
      <c r="J56" s="1108"/>
      <c r="K56" s="1108"/>
      <c r="L56" s="1108"/>
      <c r="M56" s="1109" t="str">
        <f>CONCATENATE(INFORMACION!H63,", ",INFORMACION!H55,", ",IF(INFORMACION!H63="CENAM","México",IF(INFORMACION!H63="LACOMET","Costa Rica","NMI ")))</f>
        <v>CENAM, CNM-CC-740-579/2015, México</v>
      </c>
      <c r="N56" s="1110"/>
      <c r="O56" s="1110"/>
      <c r="P56" s="1110"/>
      <c r="Q56" s="1110"/>
      <c r="R56" s="1111"/>
    </row>
    <row r="57" spans="1:18" ht="15.75" customHeight="1" x14ac:dyDescent="0.25">
      <c r="A57" s="1108"/>
      <c r="B57" s="1108"/>
      <c r="C57" s="1108"/>
      <c r="D57" s="1108"/>
      <c r="E57" s="1108"/>
      <c r="F57" s="1108"/>
      <c r="G57" s="1108"/>
      <c r="H57" s="1108"/>
      <c r="I57" s="1108"/>
      <c r="J57" s="1108"/>
      <c r="K57" s="1108"/>
      <c r="L57" s="1108"/>
      <c r="M57" s="1112"/>
      <c r="N57" s="1113"/>
      <c r="O57" s="1113"/>
      <c r="P57" s="1113"/>
      <c r="Q57" s="1113"/>
      <c r="R57" s="1114"/>
    </row>
    <row r="58" spans="1:18" ht="15.75" customHeight="1" x14ac:dyDescent="0.25">
      <c r="A58" s="1108"/>
      <c r="B58" s="1108"/>
      <c r="C58" s="1108"/>
      <c r="D58" s="1108"/>
      <c r="E58" s="1108"/>
      <c r="F58" s="1108"/>
      <c r="G58" s="1108"/>
      <c r="H58" s="1108"/>
      <c r="I58" s="1108"/>
      <c r="J58" s="1108"/>
      <c r="K58" s="1108"/>
      <c r="L58" s="1108"/>
      <c r="M58" s="1115"/>
      <c r="N58" s="1116"/>
      <c r="O58" s="1116"/>
      <c r="P58" s="1116"/>
      <c r="Q58" s="1116"/>
      <c r="R58" s="1117"/>
    </row>
    <row r="59" spans="1:18" ht="15.75" customHeight="1" x14ac:dyDescent="0.25">
      <c r="A59" s="1108" t="str">
        <f>CONCATENATE(INFORMACION!A66,", Marca ",INFORMACION!H71)</f>
        <v xml:space="preserve">Comparador de bloques, Marca TESA </v>
      </c>
      <c r="B59" s="1108"/>
      <c r="C59" s="1108"/>
      <c r="D59" s="1108"/>
      <c r="E59" s="1108"/>
      <c r="F59" s="1108"/>
      <c r="G59" s="1108"/>
      <c r="H59" s="1108" t="str">
        <f>CONCATENATE(INFORMACION!H75," / ",INFORMACION!H76)</f>
        <v>181100 / 706755</v>
      </c>
      <c r="I59" s="1108"/>
      <c r="J59" s="1108"/>
      <c r="K59" s="1108"/>
      <c r="L59" s="1108"/>
      <c r="M59" s="1109" t="str">
        <f>CONCATENATE(INFORMACION!H68,", ",IF(INFORMACION!H74="CENAM","México",IF(INFORMACION!H74="LCM","                    Costa Rica","NMI ")))</f>
        <v>Verificación 2022,                     Costa Rica</v>
      </c>
      <c r="N59" s="1110"/>
      <c r="O59" s="1110"/>
      <c r="P59" s="1110"/>
      <c r="Q59" s="1110"/>
      <c r="R59" s="1111"/>
    </row>
    <row r="60" spans="1:18" ht="15.75" customHeight="1" x14ac:dyDescent="0.25">
      <c r="A60" s="1108"/>
      <c r="B60" s="1108"/>
      <c r="C60" s="1108"/>
      <c r="D60" s="1108"/>
      <c r="E60" s="1108"/>
      <c r="F60" s="1108"/>
      <c r="G60" s="1108"/>
      <c r="H60" s="1108"/>
      <c r="I60" s="1108"/>
      <c r="J60" s="1108"/>
      <c r="K60" s="1108"/>
      <c r="L60" s="1108"/>
      <c r="M60" s="1112"/>
      <c r="N60" s="1113"/>
      <c r="O60" s="1113"/>
      <c r="P60" s="1113"/>
      <c r="Q60" s="1113"/>
      <c r="R60" s="1114"/>
    </row>
    <row r="61" spans="1:18" ht="15.75" customHeight="1" x14ac:dyDescent="0.25">
      <c r="A61" s="1108"/>
      <c r="B61" s="1108"/>
      <c r="C61" s="1108"/>
      <c r="D61" s="1108"/>
      <c r="E61" s="1108"/>
      <c r="F61" s="1108"/>
      <c r="G61" s="1108"/>
      <c r="H61" s="1108"/>
      <c r="I61" s="1108"/>
      <c r="J61" s="1108"/>
      <c r="K61" s="1108"/>
      <c r="L61" s="1108"/>
      <c r="M61" s="1115"/>
      <c r="N61" s="1116"/>
      <c r="O61" s="1116"/>
      <c r="P61" s="1116"/>
      <c r="Q61" s="1116"/>
      <c r="R61" s="1117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105" t="s">
        <v>874</v>
      </c>
      <c r="C63" s="1105"/>
      <c r="D63" s="1105"/>
      <c r="E63" s="1105"/>
      <c r="F63" s="1105"/>
      <c r="G63" s="1105"/>
      <c r="H63" s="1105"/>
      <c r="I63" s="1105"/>
      <c r="J63" s="1105"/>
      <c r="K63" s="1105"/>
      <c r="L63" s="1105"/>
      <c r="M63" s="1105"/>
      <c r="N63" s="1105"/>
      <c r="O63" s="1105"/>
      <c r="P63" s="1105"/>
      <c r="Q63" s="1105"/>
    </row>
    <row r="64" spans="1:18" ht="15.75" customHeight="1" x14ac:dyDescent="0.25">
      <c r="A64" s="974" t="s">
        <v>978</v>
      </c>
      <c r="B64" s="1127" t="s">
        <v>873</v>
      </c>
      <c r="C64" s="1128"/>
      <c r="D64" s="1128"/>
      <c r="E64" s="1129"/>
      <c r="F64" s="1127" t="s">
        <v>872</v>
      </c>
      <c r="G64" s="1128"/>
      <c r="H64" s="1128"/>
      <c r="I64" s="1129"/>
      <c r="J64" s="1136" t="s">
        <v>870</v>
      </c>
      <c r="K64" s="1137"/>
      <c r="L64" s="1138"/>
      <c r="M64" s="1127" t="s">
        <v>871</v>
      </c>
      <c r="N64" s="1128"/>
      <c r="O64" s="1128"/>
      <c r="P64" s="1128"/>
      <c r="Q64" s="1129"/>
    </row>
    <row r="65" spans="1:17" ht="26.25" customHeight="1" x14ac:dyDescent="0.25">
      <c r="A65" s="974"/>
      <c r="B65" s="1130"/>
      <c r="C65" s="1131"/>
      <c r="D65" s="1131"/>
      <c r="E65" s="1132"/>
      <c r="F65" s="1130"/>
      <c r="G65" s="1131"/>
      <c r="H65" s="1131"/>
      <c r="I65" s="1132"/>
      <c r="J65" s="1139"/>
      <c r="K65" s="1140"/>
      <c r="L65" s="1141"/>
      <c r="M65" s="1130"/>
      <c r="N65" s="1131"/>
      <c r="O65" s="1131"/>
      <c r="P65" s="1131"/>
      <c r="Q65" s="1132"/>
    </row>
    <row r="66" spans="1:17" ht="15.75" customHeight="1" x14ac:dyDescent="0.25">
      <c r="A66" s="974"/>
      <c r="B66" s="1133"/>
      <c r="C66" s="1134"/>
      <c r="D66" s="1134"/>
      <c r="E66" s="1135"/>
      <c r="F66" s="1133"/>
      <c r="G66" s="1134"/>
      <c r="H66" s="1134"/>
      <c r="I66" s="1135"/>
      <c r="J66" s="1142"/>
      <c r="K66" s="1143"/>
      <c r="L66" s="1144"/>
      <c r="M66" s="1133"/>
      <c r="N66" s="1134"/>
      <c r="O66" s="1134"/>
      <c r="P66" s="1134"/>
      <c r="Q66" s="1135"/>
    </row>
    <row r="67" spans="1:17" ht="15.75" customHeight="1" x14ac:dyDescent="0.25">
      <c r="A67" s="414">
        <v>1</v>
      </c>
      <c r="B67" s="1122" t="str">
        <f>'CERTIFICADO 1'!B6</f>
        <v/>
      </c>
      <c r="C67" s="1122"/>
      <c r="D67" s="1122"/>
      <c r="E67" s="1122"/>
      <c r="F67" s="1121" t="str">
        <f>'CERTIFICADO 1'!C6</f>
        <v/>
      </c>
      <c r="G67" s="1121"/>
      <c r="H67" s="1121"/>
      <c r="I67" s="1123"/>
      <c r="J67" s="1124" t="str">
        <f>'CERTIFICADO 1'!D6</f>
        <v/>
      </c>
      <c r="K67" s="1125"/>
      <c r="L67" s="1126"/>
      <c r="M67" s="1121" t="str">
        <f>'CERTIFICADO 1'!F6</f>
        <v/>
      </c>
      <c r="N67" s="1121"/>
      <c r="O67" s="1121"/>
      <c r="P67" s="1121"/>
      <c r="Q67" s="1121"/>
    </row>
    <row r="68" spans="1:17" ht="15.75" customHeight="1" x14ac:dyDescent="0.25">
      <c r="A68" s="414">
        <v>2</v>
      </c>
      <c r="B68" s="1122" t="str">
        <f>'CERTIFICADO 1'!B7</f>
        <v/>
      </c>
      <c r="C68" s="1122"/>
      <c r="D68" s="1122"/>
      <c r="E68" s="1122"/>
      <c r="F68" s="1121" t="str">
        <f>'CERTIFICADO 1'!C7</f>
        <v/>
      </c>
      <c r="G68" s="1121"/>
      <c r="H68" s="1121"/>
      <c r="I68" s="1123"/>
      <c r="J68" s="1124" t="str">
        <f>'CERTIFICADO 1'!D7</f>
        <v/>
      </c>
      <c r="K68" s="1125"/>
      <c r="L68" s="1126"/>
      <c r="M68" s="1121" t="str">
        <f>'CERTIFICADO 1'!F7</f>
        <v/>
      </c>
      <c r="N68" s="1121"/>
      <c r="O68" s="1121"/>
      <c r="P68" s="1121"/>
      <c r="Q68" s="1121"/>
    </row>
    <row r="69" spans="1:17" ht="15.75" customHeight="1" x14ac:dyDescent="0.25">
      <c r="A69" s="414">
        <v>3</v>
      </c>
      <c r="B69" s="1122" t="str">
        <f>'CERTIFICADO 1'!B8</f>
        <v/>
      </c>
      <c r="C69" s="1122"/>
      <c r="D69" s="1122"/>
      <c r="E69" s="1122"/>
      <c r="F69" s="1121" t="str">
        <f>'CERTIFICADO 1'!C8</f>
        <v/>
      </c>
      <c r="G69" s="1121"/>
      <c r="H69" s="1121"/>
      <c r="I69" s="1123"/>
      <c r="J69" s="1124" t="str">
        <f>'CERTIFICADO 1'!D8</f>
        <v/>
      </c>
      <c r="K69" s="1125"/>
      <c r="L69" s="1126"/>
      <c r="M69" s="1121" t="str">
        <f>'CERTIFICADO 1'!F8</f>
        <v/>
      </c>
      <c r="N69" s="1121"/>
      <c r="O69" s="1121"/>
      <c r="P69" s="1121"/>
      <c r="Q69" s="1121"/>
    </row>
    <row r="70" spans="1:17" ht="15.75" customHeight="1" x14ac:dyDescent="0.25">
      <c r="A70" s="414">
        <v>4</v>
      </c>
      <c r="B70" s="1122" t="str">
        <f>'CERTIFICADO 1'!B9</f>
        <v/>
      </c>
      <c r="C70" s="1122"/>
      <c r="D70" s="1122"/>
      <c r="E70" s="1122"/>
      <c r="F70" s="1121" t="str">
        <f>'CERTIFICADO 1'!C9</f>
        <v/>
      </c>
      <c r="G70" s="1121"/>
      <c r="H70" s="1121"/>
      <c r="I70" s="1123"/>
      <c r="J70" s="1124" t="str">
        <f>'CERTIFICADO 1'!D9</f>
        <v/>
      </c>
      <c r="K70" s="1125"/>
      <c r="L70" s="1126"/>
      <c r="M70" s="1121" t="str">
        <f>'CERTIFICADO 1'!F9</f>
        <v/>
      </c>
      <c r="N70" s="1121"/>
      <c r="O70" s="1121"/>
      <c r="P70" s="1121"/>
      <c r="Q70" s="1121"/>
    </row>
    <row r="71" spans="1:17" ht="15.75" customHeight="1" x14ac:dyDescent="0.25">
      <c r="A71" s="414">
        <v>5</v>
      </c>
      <c r="B71" s="1122" t="str">
        <f>'CERTIFICADO 1'!B10</f>
        <v/>
      </c>
      <c r="C71" s="1122"/>
      <c r="D71" s="1122"/>
      <c r="E71" s="1122"/>
      <c r="F71" s="1121" t="str">
        <f>'CERTIFICADO 1'!C10</f>
        <v/>
      </c>
      <c r="G71" s="1121"/>
      <c r="H71" s="1121"/>
      <c r="I71" s="1123"/>
      <c r="J71" s="1124" t="str">
        <f>'CERTIFICADO 1'!D10</f>
        <v/>
      </c>
      <c r="K71" s="1125"/>
      <c r="L71" s="1126"/>
      <c r="M71" s="1121" t="str">
        <f>'CERTIFICADO 1'!F10</f>
        <v/>
      </c>
      <c r="N71" s="1121"/>
      <c r="O71" s="1121"/>
      <c r="P71" s="1121"/>
      <c r="Q71" s="1121"/>
    </row>
    <row r="72" spans="1:17" ht="15.75" customHeight="1" x14ac:dyDescent="0.25">
      <c r="A72" s="414">
        <v>6</v>
      </c>
      <c r="B72" s="1122" t="str">
        <f>'CERTIFICADO 1'!B11</f>
        <v/>
      </c>
      <c r="C72" s="1122"/>
      <c r="D72" s="1122"/>
      <c r="E72" s="1122"/>
      <c r="F72" s="1121" t="str">
        <f>'CERTIFICADO 1'!C11</f>
        <v/>
      </c>
      <c r="G72" s="1121"/>
      <c r="H72" s="1121"/>
      <c r="I72" s="1123"/>
      <c r="J72" s="1124" t="str">
        <f>'CERTIFICADO 1'!D11</f>
        <v/>
      </c>
      <c r="K72" s="1125"/>
      <c r="L72" s="1126"/>
      <c r="M72" s="1121" t="str">
        <f>'CERTIFICADO 1'!F11</f>
        <v/>
      </c>
      <c r="N72" s="1121"/>
      <c r="O72" s="1121"/>
      <c r="P72" s="1121"/>
      <c r="Q72" s="1121"/>
    </row>
    <row r="73" spans="1:17" ht="15.75" customHeight="1" x14ac:dyDescent="0.25">
      <c r="A73" s="414">
        <v>7</v>
      </c>
      <c r="B73" s="1122" t="str">
        <f>'CERTIFICADO 1'!B12</f>
        <v/>
      </c>
      <c r="C73" s="1122"/>
      <c r="D73" s="1122"/>
      <c r="E73" s="1122"/>
      <c r="F73" s="1121" t="str">
        <f>'CERTIFICADO 1'!C12</f>
        <v/>
      </c>
      <c r="G73" s="1121"/>
      <c r="H73" s="1121"/>
      <c r="I73" s="1123"/>
      <c r="J73" s="1124" t="str">
        <f>'CERTIFICADO 1'!D12</f>
        <v/>
      </c>
      <c r="K73" s="1125"/>
      <c r="L73" s="1126"/>
      <c r="M73" s="1121" t="str">
        <f>'CERTIFICADO 1'!F12</f>
        <v/>
      </c>
      <c r="N73" s="1121"/>
      <c r="O73" s="1121"/>
      <c r="P73" s="1121"/>
      <c r="Q73" s="1121"/>
    </row>
    <row r="74" spans="1:17" ht="15.75" customHeight="1" x14ac:dyDescent="0.25">
      <c r="A74" s="414">
        <v>8</v>
      </c>
      <c r="B74" s="1122" t="str">
        <f>'CERTIFICADO 1'!B13</f>
        <v/>
      </c>
      <c r="C74" s="1122"/>
      <c r="D74" s="1122"/>
      <c r="E74" s="1122"/>
      <c r="F74" s="1121" t="str">
        <f>'CERTIFICADO 1'!C13</f>
        <v/>
      </c>
      <c r="G74" s="1121"/>
      <c r="H74" s="1121"/>
      <c r="I74" s="1123"/>
      <c r="J74" s="1124" t="str">
        <f>'CERTIFICADO 1'!D13</f>
        <v/>
      </c>
      <c r="K74" s="1125"/>
      <c r="L74" s="1126"/>
      <c r="M74" s="1121" t="str">
        <f>'CERTIFICADO 1'!F13</f>
        <v/>
      </c>
      <c r="N74" s="1121"/>
      <c r="O74" s="1121"/>
      <c r="P74" s="1121"/>
      <c r="Q74" s="1121"/>
    </row>
    <row r="75" spans="1:17" ht="15.75" customHeight="1" x14ac:dyDescent="0.25">
      <c r="A75" s="414">
        <v>9</v>
      </c>
      <c r="B75" s="1122" t="str">
        <f>'CERTIFICADO 1'!B14</f>
        <v/>
      </c>
      <c r="C75" s="1122"/>
      <c r="D75" s="1122"/>
      <c r="E75" s="1122"/>
      <c r="F75" s="1121" t="str">
        <f>'CERTIFICADO 1'!C14</f>
        <v/>
      </c>
      <c r="G75" s="1121"/>
      <c r="H75" s="1121"/>
      <c r="I75" s="1123"/>
      <c r="J75" s="1124" t="str">
        <f>'CERTIFICADO 1'!D14</f>
        <v/>
      </c>
      <c r="K75" s="1125"/>
      <c r="L75" s="1126"/>
      <c r="M75" s="1121" t="str">
        <f>'CERTIFICADO 1'!F14</f>
        <v/>
      </c>
      <c r="N75" s="1121"/>
      <c r="O75" s="1121"/>
      <c r="P75" s="1121"/>
      <c r="Q75" s="1121"/>
    </row>
    <row r="76" spans="1:17" ht="15.75" customHeight="1" x14ac:dyDescent="0.25">
      <c r="A76" s="414">
        <v>10</v>
      </c>
      <c r="B76" s="1122" t="str">
        <f>'CERTIFICADO 1'!B15</f>
        <v/>
      </c>
      <c r="C76" s="1122"/>
      <c r="D76" s="1122"/>
      <c r="E76" s="1122"/>
      <c r="F76" s="1121" t="str">
        <f>'CERTIFICADO 1'!C15</f>
        <v/>
      </c>
      <c r="G76" s="1121"/>
      <c r="H76" s="1121"/>
      <c r="I76" s="1123"/>
      <c r="J76" s="1124" t="str">
        <f>'CERTIFICADO 1'!D15</f>
        <v/>
      </c>
      <c r="K76" s="1125"/>
      <c r="L76" s="1126"/>
      <c r="M76" s="1121" t="str">
        <f>'CERTIFICADO 1'!F15</f>
        <v/>
      </c>
      <c r="N76" s="1121"/>
      <c r="O76" s="1121"/>
      <c r="P76" s="1121"/>
      <c r="Q76" s="1121"/>
    </row>
    <row r="77" spans="1:17" ht="15.75" customHeight="1" x14ac:dyDescent="0.25">
      <c r="A77" s="414">
        <v>11</v>
      </c>
      <c r="B77" s="1122" t="str">
        <f>'CERTIFICADO 1'!B16</f>
        <v/>
      </c>
      <c r="C77" s="1122"/>
      <c r="D77" s="1122"/>
      <c r="E77" s="1122"/>
      <c r="F77" s="1121" t="str">
        <f>'CERTIFICADO 1'!C16</f>
        <v/>
      </c>
      <c r="G77" s="1121"/>
      <c r="H77" s="1121"/>
      <c r="I77" s="1123"/>
      <c r="J77" s="1124" t="str">
        <f>'CERTIFICADO 1'!D16</f>
        <v/>
      </c>
      <c r="K77" s="1125"/>
      <c r="L77" s="1126"/>
      <c r="M77" s="1121" t="str">
        <f>'CERTIFICADO 1'!F16</f>
        <v/>
      </c>
      <c r="N77" s="1121"/>
      <c r="O77" s="1121"/>
      <c r="P77" s="1121"/>
      <c r="Q77" s="1121"/>
    </row>
    <row r="78" spans="1:17" ht="15.75" customHeight="1" x14ac:dyDescent="0.25">
      <c r="A78" s="414">
        <v>12</v>
      </c>
      <c r="B78" s="1122" t="str">
        <f>'CERTIFICADO 1'!B17</f>
        <v/>
      </c>
      <c r="C78" s="1122"/>
      <c r="D78" s="1122"/>
      <c r="E78" s="1122"/>
      <c r="F78" s="1121" t="str">
        <f>'CERTIFICADO 1'!C17</f>
        <v/>
      </c>
      <c r="G78" s="1121"/>
      <c r="H78" s="1121"/>
      <c r="I78" s="1123"/>
      <c r="J78" s="1124" t="str">
        <f>'CERTIFICADO 1'!D17</f>
        <v/>
      </c>
      <c r="K78" s="1125"/>
      <c r="L78" s="1126"/>
      <c r="M78" s="1121" t="str">
        <f>'CERTIFICADO 1'!F17</f>
        <v/>
      </c>
      <c r="N78" s="1121"/>
      <c r="O78" s="1121"/>
      <c r="P78" s="1121"/>
      <c r="Q78" s="1121"/>
    </row>
    <row r="79" spans="1:17" ht="15.75" customHeight="1" x14ac:dyDescent="0.25">
      <c r="A79" s="414">
        <v>13</v>
      </c>
      <c r="B79" s="1122" t="str">
        <f>'CERTIFICADO 1'!B18</f>
        <v/>
      </c>
      <c r="C79" s="1122"/>
      <c r="D79" s="1122"/>
      <c r="E79" s="1122"/>
      <c r="F79" s="1121" t="str">
        <f>'CERTIFICADO 1'!C18</f>
        <v/>
      </c>
      <c r="G79" s="1121"/>
      <c r="H79" s="1121"/>
      <c r="I79" s="1123"/>
      <c r="J79" s="1124" t="str">
        <f>'CERTIFICADO 1'!D18</f>
        <v/>
      </c>
      <c r="K79" s="1125"/>
      <c r="L79" s="1126"/>
      <c r="M79" s="1121" t="str">
        <f>'CERTIFICADO 1'!F18</f>
        <v/>
      </c>
      <c r="N79" s="1121"/>
      <c r="O79" s="1121"/>
      <c r="P79" s="1121"/>
      <c r="Q79" s="1121"/>
    </row>
    <row r="80" spans="1:17" ht="15.75" customHeight="1" x14ac:dyDescent="0.25">
      <c r="A80" s="414">
        <v>14</v>
      </c>
      <c r="B80" s="1122" t="str">
        <f>'CERTIFICADO 1'!B19</f>
        <v/>
      </c>
      <c r="C80" s="1122"/>
      <c r="D80" s="1122"/>
      <c r="E80" s="1122"/>
      <c r="F80" s="1121" t="str">
        <f>'CERTIFICADO 1'!C19</f>
        <v/>
      </c>
      <c r="G80" s="1121"/>
      <c r="H80" s="1121"/>
      <c r="I80" s="1123"/>
      <c r="J80" s="1124" t="str">
        <f>'CERTIFICADO 1'!D19</f>
        <v/>
      </c>
      <c r="K80" s="1125"/>
      <c r="L80" s="1126"/>
      <c r="M80" s="1121" t="str">
        <f>'CERTIFICADO 1'!F19</f>
        <v/>
      </c>
      <c r="N80" s="1121"/>
      <c r="O80" s="1121"/>
      <c r="P80" s="1121"/>
      <c r="Q80" s="1121"/>
    </row>
    <row r="81" spans="1:21" ht="15.75" customHeight="1" x14ac:dyDescent="0.25">
      <c r="A81" s="414">
        <v>15</v>
      </c>
      <c r="B81" s="1122" t="str">
        <f>'CERTIFICADO 1'!B20</f>
        <v/>
      </c>
      <c r="C81" s="1122"/>
      <c r="D81" s="1122"/>
      <c r="E81" s="1122"/>
      <c r="F81" s="1121" t="str">
        <f>'CERTIFICADO 1'!C20</f>
        <v/>
      </c>
      <c r="G81" s="1121"/>
      <c r="H81" s="1121"/>
      <c r="I81" s="1123"/>
      <c r="J81" s="1124" t="str">
        <f>'CERTIFICADO 1'!D20</f>
        <v/>
      </c>
      <c r="K81" s="1125"/>
      <c r="L81" s="1126"/>
      <c r="M81" s="1121" t="str">
        <f>'CERTIFICADO 1'!F20</f>
        <v/>
      </c>
      <c r="N81" s="1121"/>
      <c r="O81" s="1121"/>
      <c r="P81" s="1121"/>
      <c r="Q81" s="1121"/>
    </row>
    <row r="82" spans="1:21" ht="15.75" customHeight="1" x14ac:dyDescent="0.25">
      <c r="A82" s="414">
        <v>16</v>
      </c>
      <c r="B82" s="1122" t="str">
        <f>'CERTIFICADO 1'!B21</f>
        <v/>
      </c>
      <c r="C82" s="1122"/>
      <c r="D82" s="1122"/>
      <c r="E82" s="1122"/>
      <c r="F82" s="1121" t="str">
        <f>'CERTIFICADO 1'!C21</f>
        <v/>
      </c>
      <c r="G82" s="1121"/>
      <c r="H82" s="1121"/>
      <c r="I82" s="1123"/>
      <c r="J82" s="1124" t="str">
        <f>'CERTIFICADO 1'!D21</f>
        <v/>
      </c>
      <c r="K82" s="1125"/>
      <c r="L82" s="1126"/>
      <c r="M82" s="1121" t="str">
        <f>'CERTIFICADO 1'!F21</f>
        <v/>
      </c>
      <c r="N82" s="1121"/>
      <c r="O82" s="1121"/>
      <c r="P82" s="1121"/>
      <c r="Q82" s="1121"/>
    </row>
    <row r="83" spans="1:21" ht="15.75" customHeight="1" x14ac:dyDescent="0.25">
      <c r="A83" s="414">
        <v>17</v>
      </c>
      <c r="B83" s="1122" t="str">
        <f>'CERTIFICADO 1'!B22</f>
        <v/>
      </c>
      <c r="C83" s="1122"/>
      <c r="D83" s="1122"/>
      <c r="E83" s="1122"/>
      <c r="F83" s="1121" t="str">
        <f>'CERTIFICADO 1'!C22</f>
        <v/>
      </c>
      <c r="G83" s="1121"/>
      <c r="H83" s="1121"/>
      <c r="I83" s="1123"/>
      <c r="J83" s="1124" t="str">
        <f>'CERTIFICADO 1'!D22</f>
        <v/>
      </c>
      <c r="K83" s="1125"/>
      <c r="L83" s="1126"/>
      <c r="M83" s="1121" t="str">
        <f>'CERTIFICADO 1'!F22</f>
        <v/>
      </c>
      <c r="N83" s="1121"/>
      <c r="O83" s="1121"/>
      <c r="P83" s="1121"/>
      <c r="Q83" s="1121"/>
    </row>
    <row r="84" spans="1:21" ht="15.75" customHeight="1" x14ac:dyDescent="0.25">
      <c r="A84" s="414">
        <v>18</v>
      </c>
      <c r="B84" s="1122" t="str">
        <f>'CERTIFICADO 1'!B23</f>
        <v/>
      </c>
      <c r="C84" s="1122"/>
      <c r="D84" s="1122"/>
      <c r="E84" s="1122"/>
      <c r="F84" s="1121" t="str">
        <f>'CERTIFICADO 1'!C23</f>
        <v/>
      </c>
      <c r="G84" s="1121"/>
      <c r="H84" s="1121"/>
      <c r="I84" s="1123"/>
      <c r="J84" s="1124" t="str">
        <f>'CERTIFICADO 1'!D23</f>
        <v/>
      </c>
      <c r="K84" s="1125"/>
      <c r="L84" s="1126"/>
      <c r="M84" s="1121" t="str">
        <f>'CERTIFICADO 1'!F23</f>
        <v/>
      </c>
      <c r="N84" s="1121"/>
      <c r="O84" s="1121"/>
      <c r="P84" s="1121"/>
      <c r="Q84" s="1121"/>
    </row>
    <row r="85" spans="1:21" ht="15.75" customHeight="1" x14ac:dyDescent="0.25">
      <c r="A85" s="414">
        <v>19</v>
      </c>
      <c r="B85" s="1122" t="str">
        <f>'CERTIFICADO 1'!B24</f>
        <v/>
      </c>
      <c r="C85" s="1122"/>
      <c r="D85" s="1122"/>
      <c r="E85" s="1122"/>
      <c r="F85" s="1121" t="str">
        <f>'CERTIFICADO 1'!C24</f>
        <v/>
      </c>
      <c r="G85" s="1121"/>
      <c r="H85" s="1121"/>
      <c r="I85" s="1123"/>
      <c r="J85" s="1124" t="str">
        <f>'CERTIFICADO 1'!D24</f>
        <v/>
      </c>
      <c r="K85" s="1125"/>
      <c r="L85" s="1126"/>
      <c r="M85" s="1121" t="str">
        <f>'CERTIFICADO 1'!F24</f>
        <v/>
      </c>
      <c r="N85" s="1121"/>
      <c r="O85" s="1121"/>
      <c r="P85" s="1121"/>
      <c r="Q85" s="1121"/>
    </row>
    <row r="86" spans="1:21" ht="15.75" customHeight="1" x14ac:dyDescent="0.25">
      <c r="A86" s="414">
        <v>20</v>
      </c>
      <c r="B86" s="1122" t="str">
        <f>'CERTIFICADO 1'!B25</f>
        <v/>
      </c>
      <c r="C86" s="1122"/>
      <c r="D86" s="1122"/>
      <c r="E86" s="1122"/>
      <c r="F86" s="1121" t="str">
        <f>'CERTIFICADO 1'!C25</f>
        <v/>
      </c>
      <c r="G86" s="1121"/>
      <c r="H86" s="1121"/>
      <c r="I86" s="1123"/>
      <c r="J86" s="1124" t="str">
        <f>'CERTIFICADO 1'!D25</f>
        <v/>
      </c>
      <c r="K86" s="1125"/>
      <c r="L86" s="1126"/>
      <c r="M86" s="1121" t="str">
        <f>'CERTIFICADO 1'!F25</f>
        <v/>
      </c>
      <c r="N86" s="1121"/>
      <c r="O86" s="1121"/>
      <c r="P86" s="1121"/>
      <c r="Q86" s="1121"/>
    </row>
    <row r="87" spans="1:21" ht="15.75" customHeight="1" x14ac:dyDescent="0.25">
      <c r="A87" s="414">
        <v>21</v>
      </c>
      <c r="B87" s="1122" t="str">
        <f>'CERTIFICADO 1'!B26</f>
        <v/>
      </c>
      <c r="C87" s="1122"/>
      <c r="D87" s="1122"/>
      <c r="E87" s="1122"/>
      <c r="F87" s="1121" t="str">
        <f>'CERTIFICADO 1'!C26</f>
        <v/>
      </c>
      <c r="G87" s="1121"/>
      <c r="H87" s="1121"/>
      <c r="I87" s="1123"/>
      <c r="J87" s="1124" t="str">
        <f>'CERTIFICADO 1'!D26</f>
        <v/>
      </c>
      <c r="K87" s="1125"/>
      <c r="L87" s="1126"/>
      <c r="M87" s="1121" t="str">
        <f>'CERTIFICADO 1'!F26</f>
        <v/>
      </c>
      <c r="N87" s="1121"/>
      <c r="O87" s="1121"/>
      <c r="P87" s="1121"/>
      <c r="Q87" s="1121"/>
    </row>
    <row r="88" spans="1:21" ht="15.75" customHeight="1" x14ac:dyDescent="0.25">
      <c r="A88" s="414">
        <v>22</v>
      </c>
      <c r="B88" s="1122" t="str">
        <f>'CERTIFICADO 1'!B27</f>
        <v/>
      </c>
      <c r="C88" s="1122"/>
      <c r="D88" s="1122"/>
      <c r="E88" s="1122"/>
      <c r="F88" s="1121" t="str">
        <f>'CERTIFICADO 1'!C27</f>
        <v/>
      </c>
      <c r="G88" s="1121"/>
      <c r="H88" s="1121"/>
      <c r="I88" s="1123"/>
      <c r="J88" s="1124" t="str">
        <f>'CERTIFICADO 1'!D27</f>
        <v/>
      </c>
      <c r="K88" s="1125"/>
      <c r="L88" s="1126"/>
      <c r="M88" s="1121" t="str">
        <f>'CERTIFICADO 1'!F27</f>
        <v/>
      </c>
      <c r="N88" s="1121"/>
      <c r="O88" s="1121"/>
      <c r="P88" s="1121"/>
      <c r="Q88" s="1121"/>
    </row>
    <row r="89" spans="1:21" ht="15.75" customHeight="1" x14ac:dyDescent="0.25">
      <c r="A89" s="414">
        <v>23</v>
      </c>
      <c r="B89" s="1122" t="str">
        <f>'CERTIFICADO 1'!B28</f>
        <v/>
      </c>
      <c r="C89" s="1122"/>
      <c r="D89" s="1122"/>
      <c r="E89" s="1122"/>
      <c r="F89" s="1121" t="str">
        <f>'CERTIFICADO 1'!C28</f>
        <v/>
      </c>
      <c r="G89" s="1121"/>
      <c r="H89" s="1121"/>
      <c r="I89" s="1123"/>
      <c r="J89" s="1124" t="str">
        <f>'CERTIFICADO 1'!D28</f>
        <v/>
      </c>
      <c r="K89" s="1125"/>
      <c r="L89" s="1126"/>
      <c r="M89" s="1121" t="str">
        <f>'CERTIFICADO 1'!F28</f>
        <v/>
      </c>
      <c r="N89" s="1121"/>
      <c r="O89" s="1121"/>
      <c r="P89" s="1121"/>
      <c r="Q89" s="1121"/>
    </row>
    <row r="90" spans="1:21" ht="15.75" customHeight="1" x14ac:dyDescent="0.25">
      <c r="A90" s="414">
        <v>24</v>
      </c>
      <c r="B90" s="1122" t="str">
        <f>'CERTIFICADO 1'!B29</f>
        <v/>
      </c>
      <c r="C90" s="1122"/>
      <c r="D90" s="1122"/>
      <c r="E90" s="1122"/>
      <c r="F90" s="1121" t="str">
        <f>'CERTIFICADO 1'!C29</f>
        <v/>
      </c>
      <c r="G90" s="1121"/>
      <c r="H90" s="1121"/>
      <c r="I90" s="1123"/>
      <c r="J90" s="1124" t="str">
        <f>'CERTIFICADO 1'!D29</f>
        <v/>
      </c>
      <c r="K90" s="1125"/>
      <c r="L90" s="1126"/>
      <c r="M90" s="1121" t="str">
        <f>'CERTIFICADO 1'!F29</f>
        <v/>
      </c>
      <c r="N90" s="1121"/>
      <c r="O90" s="1121"/>
      <c r="P90" s="1121"/>
      <c r="Q90" s="1121"/>
    </row>
    <row r="91" spans="1:21" ht="15.75" customHeight="1" x14ac:dyDescent="0.25">
      <c r="A91" s="372"/>
      <c r="B91" s="372"/>
      <c r="C91" s="372"/>
      <c r="D91" s="372"/>
      <c r="E91" s="372"/>
      <c r="F91" s="372"/>
      <c r="G91" s="372"/>
      <c r="H91" s="372"/>
      <c r="I91" s="372"/>
      <c r="J91" s="372"/>
      <c r="K91" s="372"/>
      <c r="L91" s="372"/>
      <c r="M91" s="372"/>
      <c r="N91" s="372"/>
      <c r="O91" s="372"/>
      <c r="P91" s="1118" t="s">
        <v>971</v>
      </c>
      <c r="Q91" s="1118"/>
      <c r="R91" s="1118"/>
    </row>
    <row r="92" spans="1:21" ht="15.75" customHeight="1" x14ac:dyDescent="0.25">
      <c r="A92" s="1119" t="s">
        <v>883</v>
      </c>
      <c r="B92" s="1119"/>
      <c r="C92" s="1119"/>
      <c r="D92" s="1119"/>
      <c r="E92" s="1119"/>
      <c r="F92" s="1119"/>
      <c r="G92" s="1119"/>
      <c r="H92" s="1119"/>
      <c r="I92" s="1119"/>
      <c r="J92" s="1119"/>
      <c r="K92" s="1119"/>
      <c r="L92" s="1119"/>
      <c r="M92" s="1119"/>
      <c r="N92" s="1119"/>
      <c r="O92" s="1119"/>
      <c r="P92" s="1119"/>
      <c r="Q92" s="1119"/>
      <c r="R92" s="1119"/>
    </row>
    <row r="93" spans="1:21" ht="15.75" customHeight="1" x14ac:dyDescent="0.25">
      <c r="A93" s="1120"/>
      <c r="B93" s="1120"/>
      <c r="C93" s="1120"/>
      <c r="D93" s="1120"/>
      <c r="E93" s="1120"/>
      <c r="F93" s="1120"/>
      <c r="G93" s="1120"/>
      <c r="H93" s="1120"/>
      <c r="I93" s="1120"/>
      <c r="J93" s="1120"/>
      <c r="K93" s="1120"/>
      <c r="L93" s="1120"/>
      <c r="M93" s="1120"/>
      <c r="N93" s="1120"/>
      <c r="O93" s="1120"/>
      <c r="P93" s="1120"/>
      <c r="Q93" s="1120"/>
      <c r="R93" s="1120"/>
    </row>
    <row r="94" spans="1:21" ht="15.75" customHeight="1" x14ac:dyDescent="0.25">
      <c r="A94" s="1120"/>
      <c r="B94" s="1120"/>
      <c r="C94" s="1120"/>
      <c r="D94" s="1120"/>
      <c r="E94" s="1120"/>
      <c r="F94" s="1120"/>
      <c r="G94" s="1120"/>
      <c r="H94" s="1120"/>
      <c r="I94" s="1120"/>
      <c r="J94" s="1120"/>
      <c r="K94" s="1120"/>
      <c r="L94" s="1120"/>
      <c r="M94" s="1120"/>
      <c r="N94" s="1120"/>
      <c r="O94" s="1120"/>
      <c r="P94" s="1120"/>
      <c r="Q94" s="1120"/>
      <c r="R94" s="1120"/>
    </row>
    <row r="95" spans="1:21" ht="15.75" customHeight="1" x14ac:dyDescent="0.25">
      <c r="A95" s="1120"/>
      <c r="B95" s="1120"/>
      <c r="C95" s="1120"/>
      <c r="D95" s="1120"/>
      <c r="E95" s="1120"/>
      <c r="F95" s="1120"/>
      <c r="G95" s="1120"/>
      <c r="H95" s="1120"/>
      <c r="I95" s="1120"/>
      <c r="J95" s="1120"/>
      <c r="K95" s="1120"/>
      <c r="L95" s="1120"/>
      <c r="M95" s="1120"/>
      <c r="N95" s="1120"/>
      <c r="O95" s="1120"/>
      <c r="P95" s="1120"/>
      <c r="Q95" s="1120"/>
      <c r="R95" s="1120"/>
    </row>
    <row r="96" spans="1:21" ht="15.75" customHeight="1" x14ac:dyDescent="0.25">
      <c r="S96" s="214"/>
      <c r="T96" s="214"/>
      <c r="U96" s="214"/>
    </row>
    <row r="97" spans="1:21" ht="15.75" customHeight="1" x14ac:dyDescent="0.25">
      <c r="A97" s="366"/>
      <c r="M97" s="1101" t="str">
        <f t="shared" ref="M97:R97" si="0">M50</f>
        <v>LCM 2024-03-05</v>
      </c>
      <c r="N97" s="1101">
        <f t="shared" si="0"/>
        <v>0</v>
      </c>
      <c r="O97" s="1101">
        <f t="shared" si="0"/>
        <v>0</v>
      </c>
      <c r="P97" s="1101">
        <f t="shared" si="0"/>
        <v>0</v>
      </c>
      <c r="Q97" s="1101">
        <f t="shared" si="0"/>
        <v>0</v>
      </c>
      <c r="R97" s="1101">
        <f t="shared" si="0"/>
        <v>0</v>
      </c>
      <c r="S97" s="214"/>
      <c r="T97" s="214"/>
      <c r="U97" s="214"/>
    </row>
    <row r="98" spans="1:21" ht="15.75" customHeight="1" x14ac:dyDescent="0.25">
      <c r="M98" s="1101">
        <f t="shared" ref="M98:R98" si="1">M51</f>
        <v>0</v>
      </c>
      <c r="N98" s="1101">
        <f t="shared" si="1"/>
        <v>0</v>
      </c>
      <c r="O98" s="1101">
        <f t="shared" si="1"/>
        <v>0</v>
      </c>
      <c r="P98" s="1101">
        <f t="shared" si="1"/>
        <v>0</v>
      </c>
      <c r="Q98" s="1101">
        <f t="shared" si="1"/>
        <v>0</v>
      </c>
      <c r="R98" s="1101">
        <f t="shared" si="1"/>
        <v>0</v>
      </c>
      <c r="S98" s="214"/>
      <c r="T98" s="214"/>
      <c r="U98" s="214"/>
    </row>
    <row r="99" spans="1:21" ht="15.75" customHeight="1" x14ac:dyDescent="0.25">
      <c r="M99" s="1101">
        <f t="shared" ref="M99:R99" si="2">M52</f>
        <v>0</v>
      </c>
      <c r="N99" s="1101">
        <f t="shared" si="2"/>
        <v>0</v>
      </c>
      <c r="O99" s="1101">
        <f t="shared" si="2"/>
        <v>0</v>
      </c>
      <c r="P99" s="1101">
        <f t="shared" si="2"/>
        <v>0</v>
      </c>
      <c r="Q99" s="1101">
        <f t="shared" si="2"/>
        <v>0</v>
      </c>
      <c r="R99" s="1101">
        <f t="shared" si="2"/>
        <v>0</v>
      </c>
      <c r="S99" s="214"/>
      <c r="T99" s="214"/>
      <c r="U99" s="214"/>
    </row>
    <row r="100" spans="1:21" ht="15.75" customHeight="1" x14ac:dyDescent="0.25">
      <c r="S100" s="214"/>
      <c r="T100" s="214"/>
      <c r="U100" s="214"/>
    </row>
    <row r="101" spans="1:21" ht="15.75" customHeight="1" x14ac:dyDescent="0.3">
      <c r="B101" s="1105" t="s">
        <v>874</v>
      </c>
      <c r="C101" s="1105"/>
      <c r="D101" s="1105"/>
      <c r="E101" s="1105"/>
      <c r="F101" s="1105"/>
      <c r="G101" s="1105"/>
      <c r="H101" s="1105"/>
      <c r="I101" s="1105"/>
      <c r="J101" s="1105"/>
      <c r="K101" s="1105"/>
      <c r="L101" s="1105"/>
      <c r="M101" s="1105"/>
      <c r="N101" s="1105"/>
      <c r="O101" s="1105"/>
      <c r="P101" s="1105"/>
      <c r="Q101" s="1105"/>
      <c r="S101" s="214"/>
      <c r="T101" s="214"/>
      <c r="U101" s="214"/>
    </row>
    <row r="102" spans="1:21" ht="15.75" customHeight="1" x14ac:dyDescent="0.25">
      <c r="A102" s="974" t="s">
        <v>978</v>
      </c>
      <c r="B102" s="1127" t="s">
        <v>873</v>
      </c>
      <c r="C102" s="1128"/>
      <c r="D102" s="1128"/>
      <c r="E102" s="1129"/>
      <c r="F102" s="1127" t="s">
        <v>872</v>
      </c>
      <c r="G102" s="1128"/>
      <c r="H102" s="1128"/>
      <c r="I102" s="1129"/>
      <c r="J102" s="1136" t="s">
        <v>870</v>
      </c>
      <c r="K102" s="1137"/>
      <c r="L102" s="1138"/>
      <c r="M102" s="1127" t="s">
        <v>871</v>
      </c>
      <c r="N102" s="1128"/>
      <c r="O102" s="1128"/>
      <c r="P102" s="1128"/>
      <c r="Q102" s="1129"/>
      <c r="S102" s="214"/>
      <c r="T102" s="214"/>
      <c r="U102" s="214"/>
    </row>
    <row r="103" spans="1:21" ht="15.75" customHeight="1" x14ac:dyDescent="0.25">
      <c r="A103" s="974"/>
      <c r="B103" s="1130"/>
      <c r="C103" s="1131"/>
      <c r="D103" s="1131"/>
      <c r="E103" s="1132"/>
      <c r="F103" s="1130"/>
      <c r="G103" s="1131"/>
      <c r="H103" s="1131"/>
      <c r="I103" s="1132"/>
      <c r="J103" s="1139"/>
      <c r="K103" s="1140"/>
      <c r="L103" s="1141"/>
      <c r="M103" s="1130"/>
      <c r="N103" s="1131"/>
      <c r="O103" s="1131"/>
      <c r="P103" s="1131"/>
      <c r="Q103" s="1132"/>
      <c r="S103" s="214"/>
      <c r="T103" s="214"/>
      <c r="U103" s="214"/>
    </row>
    <row r="104" spans="1:21" ht="15.75" customHeight="1" x14ac:dyDescent="0.25">
      <c r="A104" s="974"/>
      <c r="B104" s="1133"/>
      <c r="C104" s="1134"/>
      <c r="D104" s="1134"/>
      <c r="E104" s="1135"/>
      <c r="F104" s="1133"/>
      <c r="G104" s="1134"/>
      <c r="H104" s="1134"/>
      <c r="I104" s="1135"/>
      <c r="J104" s="1142"/>
      <c r="K104" s="1143"/>
      <c r="L104" s="1144"/>
      <c r="M104" s="1133"/>
      <c r="N104" s="1134"/>
      <c r="O104" s="1134"/>
      <c r="P104" s="1134"/>
      <c r="Q104" s="1135"/>
      <c r="S104" s="214"/>
      <c r="T104" s="214"/>
      <c r="U104" s="214"/>
    </row>
    <row r="105" spans="1:21" ht="15" x14ac:dyDescent="0.25">
      <c r="A105" s="414">
        <v>25</v>
      </c>
      <c r="B105" s="1122" t="str">
        <f>'CERTIFICADO 1'!B30</f>
        <v/>
      </c>
      <c r="C105" s="1122"/>
      <c r="D105" s="1122"/>
      <c r="E105" s="1122"/>
      <c r="F105" s="1121" t="str">
        <f>'CERTIFICADO 1'!C30</f>
        <v/>
      </c>
      <c r="G105" s="1121"/>
      <c r="H105" s="1121"/>
      <c r="I105" s="1123"/>
      <c r="J105" s="1124" t="str">
        <f>'CERTIFICADO 1'!D30</f>
        <v/>
      </c>
      <c r="K105" s="1125"/>
      <c r="L105" s="1126"/>
      <c r="M105" s="1121" t="str">
        <f>'CERTIFICADO 1'!F30</f>
        <v/>
      </c>
      <c r="N105" s="1121"/>
      <c r="O105" s="1121"/>
      <c r="P105" s="1121"/>
      <c r="Q105" s="1121"/>
      <c r="R105" s="214"/>
      <c r="S105" s="214"/>
      <c r="T105" s="214"/>
      <c r="U105" s="214"/>
    </row>
    <row r="106" spans="1:21" ht="15.75" customHeight="1" x14ac:dyDescent="0.25">
      <c r="A106" s="414">
        <v>26</v>
      </c>
      <c r="B106" s="1122" t="str">
        <f>'CERTIFICADO 1'!B31</f>
        <v/>
      </c>
      <c r="C106" s="1122"/>
      <c r="D106" s="1122"/>
      <c r="E106" s="1122"/>
      <c r="F106" s="1121" t="str">
        <f>'CERTIFICADO 1'!C31</f>
        <v/>
      </c>
      <c r="G106" s="1121"/>
      <c r="H106" s="1121"/>
      <c r="I106" s="1123"/>
      <c r="J106" s="1124" t="str">
        <f>'CERTIFICADO 1'!D31</f>
        <v/>
      </c>
      <c r="K106" s="1125"/>
      <c r="L106" s="1126"/>
      <c r="M106" s="1121" t="str">
        <f>'CERTIFICADO 1'!F31</f>
        <v/>
      </c>
      <c r="N106" s="1121"/>
      <c r="O106" s="1121"/>
      <c r="P106" s="1121"/>
      <c r="Q106" s="1121"/>
      <c r="R106" s="214"/>
      <c r="S106" s="214"/>
      <c r="T106" s="214"/>
      <c r="U106" s="214"/>
    </row>
    <row r="107" spans="1:21" ht="15.75" customHeight="1" x14ac:dyDescent="0.25">
      <c r="A107" s="414">
        <v>27</v>
      </c>
      <c r="B107" s="1122" t="str">
        <f>'CERTIFICADO 1'!B32</f>
        <v/>
      </c>
      <c r="C107" s="1122"/>
      <c r="D107" s="1122"/>
      <c r="E107" s="1122"/>
      <c r="F107" s="1121" t="str">
        <f>'CERTIFICADO 1'!C32</f>
        <v/>
      </c>
      <c r="G107" s="1121"/>
      <c r="H107" s="1121"/>
      <c r="I107" s="1123"/>
      <c r="J107" s="1124" t="str">
        <f>'CERTIFICADO 1'!D32</f>
        <v/>
      </c>
      <c r="K107" s="1125"/>
      <c r="L107" s="1126"/>
      <c r="M107" s="1121" t="str">
        <f>'CERTIFICADO 1'!F32</f>
        <v/>
      </c>
      <c r="N107" s="1121"/>
      <c r="O107" s="1121"/>
      <c r="P107" s="1121"/>
      <c r="Q107" s="1121"/>
      <c r="R107" s="214"/>
      <c r="S107" s="214"/>
      <c r="T107" s="214"/>
      <c r="U107" s="214"/>
    </row>
    <row r="108" spans="1:21" ht="15.75" customHeight="1" x14ac:dyDescent="0.25">
      <c r="A108" s="414">
        <v>28</v>
      </c>
      <c r="B108" s="1122" t="str">
        <f>'CERTIFICADO 1'!B33</f>
        <v/>
      </c>
      <c r="C108" s="1122"/>
      <c r="D108" s="1122"/>
      <c r="E108" s="1122"/>
      <c r="F108" s="1121" t="str">
        <f>'CERTIFICADO 1'!C33</f>
        <v/>
      </c>
      <c r="G108" s="1121"/>
      <c r="H108" s="1121"/>
      <c r="I108" s="1123"/>
      <c r="J108" s="1124" t="str">
        <f>'CERTIFICADO 1'!D33</f>
        <v/>
      </c>
      <c r="K108" s="1125"/>
      <c r="L108" s="1126"/>
      <c r="M108" s="1121" t="str">
        <f>'CERTIFICADO 1'!F33</f>
        <v/>
      </c>
      <c r="N108" s="1121"/>
      <c r="O108" s="1121"/>
      <c r="P108" s="1121"/>
      <c r="Q108" s="1121"/>
      <c r="R108" s="214"/>
      <c r="S108" s="214"/>
      <c r="T108" s="214"/>
      <c r="U108" s="214"/>
    </row>
    <row r="109" spans="1:21" ht="15.75" customHeight="1" x14ac:dyDescent="0.25">
      <c r="A109" s="414">
        <v>29</v>
      </c>
      <c r="B109" s="1122" t="str">
        <f>'CERTIFICADO 1'!B34</f>
        <v/>
      </c>
      <c r="C109" s="1122"/>
      <c r="D109" s="1122"/>
      <c r="E109" s="1122"/>
      <c r="F109" s="1121" t="str">
        <f>'CERTIFICADO 1'!C34</f>
        <v/>
      </c>
      <c r="G109" s="1121"/>
      <c r="H109" s="1121"/>
      <c r="I109" s="1123"/>
      <c r="J109" s="1124" t="str">
        <f>'CERTIFICADO 1'!D34</f>
        <v/>
      </c>
      <c r="K109" s="1125"/>
      <c r="L109" s="1126"/>
      <c r="M109" s="1121" t="str">
        <f>'CERTIFICADO 1'!F34</f>
        <v/>
      </c>
      <c r="N109" s="1121"/>
      <c r="O109" s="1121"/>
      <c r="P109" s="1121"/>
      <c r="Q109" s="1121"/>
      <c r="R109" s="214"/>
      <c r="S109" s="214"/>
      <c r="T109" s="214"/>
      <c r="U109" s="214"/>
    </row>
    <row r="110" spans="1:21" ht="15.75" customHeight="1" x14ac:dyDescent="0.25">
      <c r="A110" s="414">
        <v>30</v>
      </c>
      <c r="B110" s="1122" t="str">
        <f>'CERTIFICADO 1'!B35</f>
        <v/>
      </c>
      <c r="C110" s="1122"/>
      <c r="D110" s="1122"/>
      <c r="E110" s="1122"/>
      <c r="F110" s="1121" t="str">
        <f>'CERTIFICADO 1'!C35</f>
        <v/>
      </c>
      <c r="G110" s="1121"/>
      <c r="H110" s="1121"/>
      <c r="I110" s="1123"/>
      <c r="J110" s="1124" t="str">
        <f>'CERTIFICADO 1'!D35</f>
        <v/>
      </c>
      <c r="K110" s="1125"/>
      <c r="L110" s="1126"/>
      <c r="M110" s="1121" t="str">
        <f>'CERTIFICADO 1'!F35</f>
        <v/>
      </c>
      <c r="N110" s="1121"/>
      <c r="O110" s="1121"/>
      <c r="P110" s="1121"/>
      <c r="Q110" s="1121"/>
      <c r="R110" s="214"/>
      <c r="S110" s="214"/>
      <c r="T110" s="214"/>
      <c r="U110" s="214"/>
    </row>
    <row r="111" spans="1:21" ht="15.75" customHeight="1" x14ac:dyDescent="0.25">
      <c r="A111" s="414">
        <v>31</v>
      </c>
      <c r="B111" s="1122" t="str">
        <f>'CERTIFICADO 1'!B36</f>
        <v/>
      </c>
      <c r="C111" s="1122"/>
      <c r="D111" s="1122"/>
      <c r="E111" s="1122"/>
      <c r="F111" s="1121" t="str">
        <f>'CERTIFICADO 1'!C36</f>
        <v/>
      </c>
      <c r="G111" s="1121"/>
      <c r="H111" s="1121"/>
      <c r="I111" s="1123"/>
      <c r="J111" s="1124" t="str">
        <f>'CERTIFICADO 1'!D36</f>
        <v/>
      </c>
      <c r="K111" s="1125"/>
      <c r="L111" s="1126"/>
      <c r="M111" s="1121" t="str">
        <f>'CERTIFICADO 1'!F36</f>
        <v/>
      </c>
      <c r="N111" s="1121"/>
      <c r="O111" s="1121"/>
      <c r="P111" s="1121"/>
      <c r="Q111" s="1121"/>
      <c r="R111" s="214"/>
      <c r="S111" s="214"/>
      <c r="T111" s="214"/>
      <c r="U111" s="214"/>
    </row>
    <row r="112" spans="1:21" ht="15.75" customHeight="1" x14ac:dyDescent="0.25">
      <c r="A112" s="414">
        <v>32</v>
      </c>
      <c r="B112" s="1122" t="str">
        <f>'CERTIFICADO 1'!B37</f>
        <v/>
      </c>
      <c r="C112" s="1122"/>
      <c r="D112" s="1122"/>
      <c r="E112" s="1122"/>
      <c r="F112" s="1121" t="str">
        <f>'CERTIFICADO 1'!C37</f>
        <v/>
      </c>
      <c r="G112" s="1121"/>
      <c r="H112" s="1121"/>
      <c r="I112" s="1123"/>
      <c r="J112" s="1124" t="str">
        <f>'CERTIFICADO 1'!D37</f>
        <v/>
      </c>
      <c r="K112" s="1125"/>
      <c r="L112" s="1126"/>
      <c r="M112" s="1121" t="str">
        <f>'CERTIFICADO 1'!F37</f>
        <v/>
      </c>
      <c r="N112" s="1121"/>
      <c r="O112" s="1121"/>
      <c r="P112" s="1121"/>
      <c r="Q112" s="1121"/>
      <c r="R112" s="214"/>
      <c r="S112" s="214"/>
      <c r="T112" s="214"/>
      <c r="U112" s="214"/>
    </row>
    <row r="113" spans="1:21" ht="15.75" customHeight="1" x14ac:dyDescent="0.25">
      <c r="A113" s="414">
        <v>33</v>
      </c>
      <c r="B113" s="1122" t="str">
        <f>'CERTIFICADO 1'!B38</f>
        <v/>
      </c>
      <c r="C113" s="1122"/>
      <c r="D113" s="1122"/>
      <c r="E113" s="1122"/>
      <c r="F113" s="1121" t="str">
        <f>'CERTIFICADO 1'!C38</f>
        <v/>
      </c>
      <c r="G113" s="1121"/>
      <c r="H113" s="1121"/>
      <c r="I113" s="1123"/>
      <c r="J113" s="1124" t="str">
        <f>'CERTIFICADO 1'!D38</f>
        <v/>
      </c>
      <c r="K113" s="1125"/>
      <c r="L113" s="1126"/>
      <c r="M113" s="1121" t="str">
        <f>'CERTIFICADO 1'!F38</f>
        <v/>
      </c>
      <c r="N113" s="1121"/>
      <c r="O113" s="1121"/>
      <c r="P113" s="1121"/>
      <c r="Q113" s="1121"/>
      <c r="R113" s="214"/>
      <c r="S113" s="214"/>
      <c r="T113" s="214"/>
      <c r="U113" s="214"/>
    </row>
    <row r="114" spans="1:21" ht="15.75" customHeight="1" x14ac:dyDescent="0.25">
      <c r="A114" s="414">
        <v>34</v>
      </c>
      <c r="B114" s="1122" t="str">
        <f>'CERTIFICADO 1'!B39</f>
        <v/>
      </c>
      <c r="C114" s="1122"/>
      <c r="D114" s="1122"/>
      <c r="E114" s="1122"/>
      <c r="F114" s="1121" t="str">
        <f>'CERTIFICADO 1'!C39</f>
        <v/>
      </c>
      <c r="G114" s="1121"/>
      <c r="H114" s="1121"/>
      <c r="I114" s="1123"/>
      <c r="J114" s="1124" t="str">
        <f>'CERTIFICADO 1'!D39</f>
        <v/>
      </c>
      <c r="K114" s="1125"/>
      <c r="L114" s="1126"/>
      <c r="M114" s="1121" t="str">
        <f>'CERTIFICADO 1'!F39</f>
        <v/>
      </c>
      <c r="N114" s="1121"/>
      <c r="O114" s="1121"/>
      <c r="P114" s="1121"/>
      <c r="Q114" s="1121"/>
      <c r="R114" s="214"/>
      <c r="S114" s="214"/>
      <c r="T114" s="214"/>
      <c r="U114" s="214"/>
    </row>
    <row r="115" spans="1:21" ht="15.75" customHeight="1" x14ac:dyDescent="0.25">
      <c r="A115" s="414">
        <v>35</v>
      </c>
      <c r="B115" s="1122" t="str">
        <f>'CERTIFICADO 1'!B40</f>
        <v/>
      </c>
      <c r="C115" s="1122"/>
      <c r="D115" s="1122"/>
      <c r="E115" s="1122"/>
      <c r="F115" s="1121" t="str">
        <f>'CERTIFICADO 1'!C40</f>
        <v/>
      </c>
      <c r="G115" s="1121"/>
      <c r="H115" s="1121"/>
      <c r="I115" s="1123"/>
      <c r="J115" s="1124" t="str">
        <f>'CERTIFICADO 1'!D40</f>
        <v/>
      </c>
      <c r="K115" s="1125"/>
      <c r="L115" s="1126"/>
      <c r="M115" s="1121" t="str">
        <f>'CERTIFICADO 1'!F40</f>
        <v/>
      </c>
      <c r="N115" s="1121"/>
      <c r="O115" s="1121"/>
      <c r="P115" s="1121"/>
      <c r="Q115" s="1121"/>
      <c r="R115" s="214"/>
      <c r="S115" s="214"/>
      <c r="T115" s="214"/>
      <c r="U115" s="214"/>
    </row>
    <row r="116" spans="1:21" ht="15.75" customHeight="1" x14ac:dyDescent="0.25">
      <c r="A116" s="414">
        <v>36</v>
      </c>
      <c r="B116" s="1122" t="str">
        <f>'CERTIFICADO 1'!B41</f>
        <v/>
      </c>
      <c r="C116" s="1122"/>
      <c r="D116" s="1122"/>
      <c r="E116" s="1122"/>
      <c r="F116" s="1121" t="str">
        <f>'CERTIFICADO 1'!C41</f>
        <v/>
      </c>
      <c r="G116" s="1121"/>
      <c r="H116" s="1121"/>
      <c r="I116" s="1123"/>
      <c r="J116" s="1124" t="str">
        <f>'CERTIFICADO 1'!D41</f>
        <v/>
      </c>
      <c r="K116" s="1125"/>
      <c r="L116" s="1126"/>
      <c r="M116" s="1121" t="str">
        <f>'CERTIFICADO 1'!F41</f>
        <v/>
      </c>
      <c r="N116" s="1121"/>
      <c r="O116" s="1121"/>
      <c r="P116" s="1121"/>
      <c r="Q116" s="1121"/>
      <c r="R116" s="214"/>
      <c r="S116" s="214"/>
      <c r="T116" s="214"/>
      <c r="U116" s="214"/>
    </row>
    <row r="117" spans="1:21" ht="15.75" customHeight="1" x14ac:dyDescent="0.25">
      <c r="A117" s="414">
        <v>37</v>
      </c>
      <c r="B117" s="1122" t="str">
        <f>'CERTIFICADO 1'!B42</f>
        <v/>
      </c>
      <c r="C117" s="1122"/>
      <c r="D117" s="1122"/>
      <c r="E117" s="1122"/>
      <c r="F117" s="1121" t="str">
        <f>'CERTIFICADO 1'!C42</f>
        <v/>
      </c>
      <c r="G117" s="1121"/>
      <c r="H117" s="1121"/>
      <c r="I117" s="1123"/>
      <c r="J117" s="1124" t="str">
        <f>'CERTIFICADO 1'!D42</f>
        <v/>
      </c>
      <c r="K117" s="1125"/>
      <c r="L117" s="1126"/>
      <c r="M117" s="1121" t="str">
        <f>'CERTIFICADO 1'!F42</f>
        <v/>
      </c>
      <c r="N117" s="1121"/>
      <c r="O117" s="1121"/>
      <c r="P117" s="1121"/>
      <c r="Q117" s="1121"/>
      <c r="R117" s="214"/>
      <c r="S117" s="214"/>
      <c r="T117" s="214"/>
      <c r="U117" s="214"/>
    </row>
    <row r="118" spans="1:21" ht="15.75" customHeight="1" x14ac:dyDescent="0.25">
      <c r="A118" s="414">
        <v>38</v>
      </c>
      <c r="B118" s="1122" t="str">
        <f>'CERTIFICADO 1'!B43</f>
        <v/>
      </c>
      <c r="C118" s="1122"/>
      <c r="D118" s="1122"/>
      <c r="E118" s="1122"/>
      <c r="F118" s="1121" t="str">
        <f>'CERTIFICADO 1'!C43</f>
        <v/>
      </c>
      <c r="G118" s="1121"/>
      <c r="H118" s="1121"/>
      <c r="I118" s="1123"/>
      <c r="J118" s="1124" t="str">
        <f>'CERTIFICADO 1'!D43</f>
        <v/>
      </c>
      <c r="K118" s="1125"/>
      <c r="L118" s="1126"/>
      <c r="M118" s="1121" t="str">
        <f>'CERTIFICADO 1'!F43</f>
        <v/>
      </c>
      <c r="N118" s="1121"/>
      <c r="O118" s="1121"/>
      <c r="P118" s="1121"/>
      <c r="Q118" s="1121"/>
      <c r="R118" s="214"/>
      <c r="S118" s="214"/>
      <c r="T118" s="214"/>
      <c r="U118" s="214"/>
    </row>
    <row r="119" spans="1:21" ht="15.75" hidden="1" customHeight="1" x14ac:dyDescent="0.25">
      <c r="A119" s="214"/>
      <c r="B119" s="526"/>
      <c r="C119" s="526"/>
      <c r="D119" s="526"/>
      <c r="E119" s="526"/>
      <c r="F119" s="527"/>
      <c r="G119" s="527"/>
      <c r="H119" s="527"/>
      <c r="I119" s="527"/>
      <c r="J119" s="520"/>
      <c r="K119" s="520"/>
      <c r="L119" s="520"/>
      <c r="M119" s="527"/>
      <c r="N119" s="527"/>
      <c r="O119" s="527"/>
      <c r="P119" s="527"/>
      <c r="Q119" s="527"/>
      <c r="R119" s="214"/>
      <c r="S119" s="214"/>
      <c r="T119" s="214"/>
      <c r="U119" s="214"/>
    </row>
    <row r="120" spans="1:21" hidden="1" x14ac:dyDescent="0.25">
      <c r="A120" s="355" t="s">
        <v>89</v>
      </c>
      <c r="C120" s="364"/>
      <c r="D120" s="365"/>
      <c r="E120" s="365"/>
      <c r="F120" s="365"/>
      <c r="G120" s="365"/>
      <c r="H120" s="365"/>
      <c r="I120" s="382"/>
      <c r="J120" s="382"/>
      <c r="K120" s="382"/>
      <c r="L120" s="382"/>
      <c r="M120" s="382"/>
      <c r="S120" s="214"/>
      <c r="T120" s="214"/>
      <c r="U120" s="214"/>
    </row>
    <row r="121" spans="1:21" ht="15.75" hidden="1" customHeight="1" x14ac:dyDescent="0.25">
      <c r="A121" s="368"/>
      <c r="B121" s="378" t="s">
        <v>16</v>
      </c>
      <c r="C121" s="1150" t="s">
        <v>879</v>
      </c>
      <c r="D121" s="1150"/>
      <c r="E121" s="1150"/>
      <c r="F121" s="1150"/>
      <c r="G121" s="1150"/>
      <c r="H121" s="1150"/>
      <c r="I121" s="1150"/>
      <c r="J121" s="1150"/>
      <c r="K121" s="1150"/>
      <c r="L121" s="1150"/>
      <c r="M121" s="1150"/>
      <c r="N121" s="1150"/>
      <c r="O121" s="1150"/>
      <c r="P121" s="1150"/>
      <c r="Q121" s="1150"/>
      <c r="R121" s="1150"/>
      <c r="S121" s="214"/>
      <c r="T121" s="214"/>
      <c r="U121" s="214"/>
    </row>
    <row r="122" spans="1:21" ht="15.75" hidden="1" customHeight="1" x14ac:dyDescent="0.25">
      <c r="A122" s="368"/>
      <c r="B122" s="378"/>
      <c r="C122" s="1150"/>
      <c r="D122" s="1150"/>
      <c r="E122" s="1150"/>
      <c r="F122" s="1150"/>
      <c r="G122" s="1150"/>
      <c r="H122" s="1150"/>
      <c r="I122" s="1150"/>
      <c r="J122" s="1150"/>
      <c r="K122" s="1150"/>
      <c r="L122" s="1150"/>
      <c r="M122" s="1150"/>
      <c r="N122" s="1150"/>
      <c r="O122" s="1150"/>
      <c r="P122" s="1150"/>
      <c r="Q122" s="1150"/>
      <c r="R122" s="1150"/>
      <c r="S122" s="214"/>
      <c r="T122" s="214"/>
      <c r="U122" s="214"/>
    </row>
    <row r="123" spans="1:21" ht="15.75" hidden="1" customHeight="1" x14ac:dyDescent="0.25">
      <c r="A123" s="368"/>
      <c r="B123" s="378"/>
      <c r="C123" s="1150"/>
      <c r="D123" s="1150"/>
      <c r="E123" s="1150"/>
      <c r="F123" s="1150"/>
      <c r="G123" s="1150"/>
      <c r="H123" s="1150"/>
      <c r="I123" s="1150"/>
      <c r="J123" s="1150"/>
      <c r="K123" s="1150"/>
      <c r="L123" s="1150"/>
      <c r="M123" s="1150"/>
      <c r="N123" s="1150"/>
      <c r="O123" s="1150"/>
      <c r="P123" s="1150"/>
      <c r="Q123" s="1150"/>
      <c r="R123" s="1150"/>
      <c r="S123" s="214"/>
      <c r="T123" s="214"/>
      <c r="U123" s="214"/>
    </row>
    <row r="124" spans="1:21" ht="15.75" hidden="1" customHeight="1" x14ac:dyDescent="0.25">
      <c r="A124" s="368"/>
      <c r="B124" s="378"/>
      <c r="C124" s="1150"/>
      <c r="D124" s="1150"/>
      <c r="E124" s="1150"/>
      <c r="F124" s="1150"/>
      <c r="G124" s="1150"/>
      <c r="H124" s="1150"/>
      <c r="I124" s="1150"/>
      <c r="J124" s="1150"/>
      <c r="K124" s="1150"/>
      <c r="L124" s="1150"/>
      <c r="M124" s="1150"/>
      <c r="N124" s="1150"/>
      <c r="O124" s="1150"/>
      <c r="P124" s="1150"/>
      <c r="Q124" s="1150"/>
      <c r="R124" s="1150"/>
      <c r="S124" s="214"/>
      <c r="T124" s="214"/>
      <c r="U124" s="214"/>
    </row>
    <row r="125" spans="1:21" ht="15.75" hidden="1" customHeight="1" x14ac:dyDescent="0.25">
      <c r="B125" s="378" t="s">
        <v>16</v>
      </c>
      <c r="C125" s="1151" t="s">
        <v>884</v>
      </c>
      <c r="D125" s="1151"/>
      <c r="E125" s="1151"/>
      <c r="F125" s="1151"/>
      <c r="G125" s="1151"/>
      <c r="H125" s="1151"/>
      <c r="I125" s="1151"/>
      <c r="J125" s="1151"/>
      <c r="K125" s="1151"/>
      <c r="L125" s="1151"/>
      <c r="M125" s="1151"/>
      <c r="N125" s="1151"/>
      <c r="O125" s="1151"/>
      <c r="P125" s="1151"/>
      <c r="Q125" s="1151"/>
      <c r="R125" s="1151"/>
      <c r="S125" s="214"/>
      <c r="T125" s="214"/>
      <c r="U125" s="214"/>
    </row>
    <row r="126" spans="1:21" ht="15.75" hidden="1" customHeight="1" x14ac:dyDescent="0.25">
      <c r="B126" s="378" t="s">
        <v>16</v>
      </c>
      <c r="C126" s="1150" t="s">
        <v>810</v>
      </c>
      <c r="D126" s="1150"/>
      <c r="E126" s="1150"/>
      <c r="F126" s="1150"/>
      <c r="G126" s="1150"/>
      <c r="H126" s="1150"/>
      <c r="I126" s="1150"/>
      <c r="J126" s="1150"/>
      <c r="K126" s="1150"/>
      <c r="L126" s="1150"/>
      <c r="M126" s="1150"/>
      <c r="N126" s="1150"/>
      <c r="O126" s="1150"/>
      <c r="P126" s="1150"/>
      <c r="Q126" s="1150"/>
      <c r="R126" s="1150"/>
      <c r="S126" s="214"/>
      <c r="T126" s="214"/>
      <c r="U126" s="214"/>
    </row>
    <row r="127" spans="1:21" ht="15.75" hidden="1" customHeight="1" x14ac:dyDescent="0.25">
      <c r="B127" s="378"/>
      <c r="C127" s="1150"/>
      <c r="D127" s="1150"/>
      <c r="E127" s="1150"/>
      <c r="F127" s="1150"/>
      <c r="G127" s="1150"/>
      <c r="H127" s="1150"/>
      <c r="I127" s="1150"/>
      <c r="J127" s="1150"/>
      <c r="K127" s="1150"/>
      <c r="L127" s="1150"/>
      <c r="M127" s="1150"/>
      <c r="N127" s="1150"/>
      <c r="O127" s="1150"/>
      <c r="P127" s="1150"/>
      <c r="Q127" s="1150"/>
      <c r="R127" s="1150"/>
      <c r="S127" s="214"/>
      <c r="T127" s="214"/>
      <c r="U127" s="214"/>
    </row>
    <row r="128" spans="1:21" ht="15" hidden="1" x14ac:dyDescent="0.25">
      <c r="B128" s="378" t="s">
        <v>16</v>
      </c>
      <c r="C128" s="1150" t="s">
        <v>811</v>
      </c>
      <c r="D128" s="1150"/>
      <c r="E128" s="1150"/>
      <c r="F128" s="1150"/>
      <c r="G128" s="1150"/>
      <c r="H128" s="1150"/>
      <c r="I128" s="1150"/>
      <c r="J128" s="1150"/>
      <c r="K128" s="1150"/>
      <c r="L128" s="1150"/>
      <c r="M128" s="1150"/>
      <c r="N128" s="1150"/>
      <c r="O128" s="1150"/>
      <c r="P128" s="1150"/>
      <c r="Q128" s="1150"/>
      <c r="R128" s="1150"/>
      <c r="S128" s="214"/>
      <c r="T128" s="214"/>
      <c r="U128" s="214"/>
    </row>
    <row r="129" spans="1:21" ht="15" hidden="1" x14ac:dyDescent="0.25">
      <c r="B129" s="378"/>
      <c r="C129" s="1150"/>
      <c r="D129" s="1150"/>
      <c r="E129" s="1150"/>
      <c r="F129" s="1150"/>
      <c r="G129" s="1150"/>
      <c r="H129" s="1150"/>
      <c r="I129" s="1150"/>
      <c r="J129" s="1150"/>
      <c r="K129" s="1150"/>
      <c r="L129" s="1150"/>
      <c r="M129" s="1150"/>
      <c r="N129" s="1150"/>
      <c r="O129" s="1150"/>
      <c r="P129" s="1150"/>
      <c r="Q129" s="1150"/>
      <c r="R129" s="1150"/>
      <c r="S129" s="214"/>
      <c r="T129" s="214"/>
      <c r="U129" s="214"/>
    </row>
    <row r="130" spans="1:21" ht="15" hidden="1" x14ac:dyDescent="0.25">
      <c r="A130" s="368"/>
      <c r="B130" s="378" t="s">
        <v>16</v>
      </c>
      <c r="C130" s="1150" t="s">
        <v>488</v>
      </c>
      <c r="D130" s="1150"/>
      <c r="E130" s="1150"/>
      <c r="F130" s="1150"/>
      <c r="G130" s="1150"/>
      <c r="H130" s="1150"/>
      <c r="I130" s="1150"/>
      <c r="J130" s="1150"/>
      <c r="K130" s="1150"/>
      <c r="L130" s="1150"/>
      <c r="M130" s="1150"/>
      <c r="N130" s="1150"/>
      <c r="O130" s="1150"/>
      <c r="P130" s="1150"/>
      <c r="Q130" s="1150"/>
      <c r="R130" s="1150"/>
      <c r="S130" s="214"/>
      <c r="T130" s="214"/>
      <c r="U130" s="214"/>
    </row>
    <row r="131" spans="1:21" ht="15.75" hidden="1" customHeight="1" x14ac:dyDescent="0.25">
      <c r="A131" s="368"/>
      <c r="B131" s="368"/>
      <c r="C131" s="1150"/>
      <c r="D131" s="1150"/>
      <c r="E131" s="1150"/>
      <c r="F131" s="1150"/>
      <c r="G131" s="1150"/>
      <c r="H131" s="1150"/>
      <c r="I131" s="1150"/>
      <c r="J131" s="1150"/>
      <c r="K131" s="1150"/>
      <c r="L131" s="1150"/>
      <c r="M131" s="1150"/>
      <c r="N131" s="1150"/>
      <c r="O131" s="1150"/>
      <c r="P131" s="1150"/>
      <c r="Q131" s="1150"/>
      <c r="R131" s="1150"/>
      <c r="S131" s="214"/>
      <c r="T131" s="214"/>
      <c r="U131" s="214"/>
    </row>
    <row r="132" spans="1:21" ht="15.75" hidden="1" customHeight="1" x14ac:dyDescent="0.25">
      <c r="A132" s="368"/>
      <c r="B132" s="378" t="s">
        <v>16</v>
      </c>
      <c r="C132" s="369" t="s">
        <v>489</v>
      </c>
      <c r="D132" s="369"/>
      <c r="E132" s="377"/>
      <c r="F132" s="377"/>
      <c r="G132" s="377"/>
      <c r="I132" s="369"/>
      <c r="J132" s="369"/>
      <c r="K132" s="369"/>
      <c r="L132" s="369"/>
      <c r="N132" s="369"/>
      <c r="O132" s="369"/>
      <c r="P132" s="379"/>
      <c r="Q132" s="379"/>
      <c r="S132" s="214"/>
      <c r="T132" s="214"/>
      <c r="U132" s="214"/>
    </row>
    <row r="133" spans="1:21" ht="15.75" hidden="1" customHeight="1" x14ac:dyDescent="0.25">
      <c r="A133" s="368"/>
      <c r="B133" s="368"/>
      <c r="E133" s="1148" t="str">
        <f>CONCATENATE("Temperatura: ","(",ROUND(INFORMACION!I44,1)," ± ",ROUND(INFORMACION!K44,1),") °C")</f>
        <v>Temperatura: (20,2 ± 1,4) °C</v>
      </c>
      <c r="F133" s="1148"/>
      <c r="G133" s="1148"/>
      <c r="H133" s="1148"/>
      <c r="I133" s="1148"/>
      <c r="K133" s="1152" t="str">
        <f>CONCATENATE("Humedad relativa: ","(",ROUND(INFORMACION!I47,1)," ± ",ROUND(INFORMACION!K47,1),") %")</f>
        <v>Humedad relativa: (57,6 ± 3,5) %</v>
      </c>
      <c r="L133" s="1152"/>
      <c r="M133" s="1152"/>
      <c r="N133" s="1152"/>
      <c r="O133" s="1152"/>
      <c r="P133" s="1152"/>
      <c r="S133" s="214"/>
      <c r="T133" s="214"/>
      <c r="U133" s="214"/>
    </row>
    <row r="134" spans="1:21" ht="15.75" customHeight="1" x14ac:dyDescent="0.25">
      <c r="A134" s="368"/>
      <c r="B134" s="368"/>
      <c r="D134" s="369"/>
      <c r="E134" s="369"/>
      <c r="F134" s="1148" t="s">
        <v>828</v>
      </c>
      <c r="G134" s="1148"/>
      <c r="H134" s="1148"/>
      <c r="I134" s="1148"/>
      <c r="J134" s="1148"/>
      <c r="K134" s="1148"/>
      <c r="L134" s="1148"/>
      <c r="M134" s="1148"/>
      <c r="N134" s="1148"/>
      <c r="O134" s="1148"/>
      <c r="P134" s="369"/>
      <c r="Q134" s="369"/>
      <c r="S134" s="214"/>
      <c r="T134" s="214"/>
      <c r="U134" s="214"/>
    </row>
    <row r="135" spans="1:21" ht="15" x14ac:dyDescent="0.25">
      <c r="G135" s="370"/>
      <c r="H135" s="370"/>
      <c r="I135" s="370"/>
      <c r="J135" s="370"/>
      <c r="K135" s="370"/>
      <c r="L135" s="370"/>
      <c r="M135" s="370"/>
      <c r="N135" s="370"/>
      <c r="O135" s="370"/>
      <c r="P135" s="370"/>
      <c r="Q135" s="370"/>
      <c r="R135" s="370"/>
      <c r="S135" s="214"/>
      <c r="T135" s="214"/>
      <c r="U135" s="214"/>
    </row>
    <row r="136" spans="1:21" ht="15.75" customHeight="1" x14ac:dyDescent="0.25">
      <c r="A136" s="371" t="s">
        <v>812</v>
      </c>
      <c r="B136" s="371"/>
      <c r="C136" s="371"/>
      <c r="D136" s="371"/>
      <c r="E136" s="371"/>
      <c r="F136" s="1147" t="s">
        <v>817</v>
      </c>
      <c r="G136" s="1147"/>
      <c r="H136" s="1147"/>
      <c r="I136" s="1147"/>
      <c r="J136" s="1147"/>
      <c r="K136" s="1147"/>
      <c r="L136" s="1147"/>
      <c r="M136" s="1147"/>
      <c r="N136" s="1147"/>
      <c r="O136" s="1147"/>
      <c r="P136" s="1147"/>
      <c r="Q136" s="1147"/>
      <c r="R136" s="1147"/>
      <c r="S136" s="214"/>
      <c r="T136" s="214"/>
      <c r="U136" s="214"/>
    </row>
    <row r="137" spans="1:21" ht="15.75" customHeight="1" x14ac:dyDescent="0.25">
      <c r="F137" s="1147"/>
      <c r="G137" s="1147"/>
      <c r="H137" s="1147"/>
      <c r="I137" s="1147"/>
      <c r="J137" s="1147"/>
      <c r="K137" s="1147"/>
      <c r="L137" s="1147"/>
      <c r="M137" s="1147"/>
      <c r="N137" s="1147"/>
      <c r="O137" s="1147"/>
      <c r="P137" s="1147"/>
      <c r="Q137" s="1147"/>
      <c r="R137" s="1147"/>
      <c r="S137" s="214"/>
      <c r="T137" s="214"/>
      <c r="U137" s="214"/>
    </row>
    <row r="138" spans="1:21" ht="15.75" customHeight="1" x14ac:dyDescent="0.25">
      <c r="A138" s="1149" t="s">
        <v>490</v>
      </c>
      <c r="B138" s="1149"/>
      <c r="C138" s="1149"/>
      <c r="D138" s="1149"/>
      <c r="E138" s="1149"/>
      <c r="F138" s="1149"/>
      <c r="G138" s="1149"/>
      <c r="H138" s="1149"/>
      <c r="I138" s="1149"/>
      <c r="J138" s="1149"/>
      <c r="K138" s="1149"/>
      <c r="L138" s="1149"/>
      <c r="M138" s="1149"/>
      <c r="N138" s="1149"/>
      <c r="O138" s="1149"/>
      <c r="P138" s="1149"/>
      <c r="Q138" s="1149"/>
      <c r="R138" s="1149"/>
      <c r="S138" s="214"/>
      <c r="T138" s="214"/>
      <c r="U138" s="214"/>
    </row>
    <row r="139" spans="1:21" ht="15.75" customHeight="1" x14ac:dyDescent="0.25">
      <c r="A139" s="372"/>
      <c r="B139" s="372"/>
      <c r="C139" s="372"/>
      <c r="D139" s="372"/>
      <c r="E139" s="372"/>
      <c r="F139" s="372"/>
      <c r="G139" s="372"/>
      <c r="H139" s="372"/>
      <c r="I139" s="372"/>
      <c r="J139" s="372"/>
      <c r="K139" s="372"/>
      <c r="L139" s="372"/>
      <c r="M139" s="372"/>
      <c r="N139" s="372"/>
      <c r="O139" s="372"/>
      <c r="P139" s="1118" t="s">
        <v>827</v>
      </c>
      <c r="Q139" s="1118"/>
      <c r="R139" s="1118"/>
      <c r="S139" s="214"/>
      <c r="T139" s="214"/>
      <c r="U139" s="214"/>
    </row>
    <row r="140" spans="1:21" ht="15.75" customHeight="1" x14ac:dyDescent="0.25">
      <c r="A140" s="1119" t="s">
        <v>883</v>
      </c>
      <c r="B140" s="1119"/>
      <c r="C140" s="1119"/>
      <c r="D140" s="1119"/>
      <c r="E140" s="1119"/>
      <c r="F140" s="1119"/>
      <c r="G140" s="1119"/>
      <c r="H140" s="1119"/>
      <c r="I140" s="1119"/>
      <c r="J140" s="1119"/>
      <c r="K140" s="1119"/>
      <c r="L140" s="1119"/>
      <c r="M140" s="1119"/>
      <c r="N140" s="1119"/>
      <c r="O140" s="1119"/>
      <c r="P140" s="1119"/>
      <c r="Q140" s="1119"/>
      <c r="R140" s="1119"/>
      <c r="T140" s="214"/>
      <c r="U140" s="214"/>
    </row>
    <row r="141" spans="1:21" ht="15.75" customHeight="1" x14ac:dyDescent="0.25">
      <c r="A141" s="1120"/>
      <c r="B141" s="1120"/>
      <c r="C141" s="1120"/>
      <c r="D141" s="1120"/>
      <c r="E141" s="1120"/>
      <c r="F141" s="1120"/>
      <c r="G141" s="1120"/>
      <c r="H141" s="1120"/>
      <c r="I141" s="1120"/>
      <c r="J141" s="1120"/>
      <c r="K141" s="1120"/>
      <c r="L141" s="1120"/>
      <c r="M141" s="1120"/>
      <c r="N141" s="1120"/>
      <c r="O141" s="1120"/>
      <c r="P141" s="1120"/>
      <c r="Q141" s="1120"/>
      <c r="R141" s="1120"/>
      <c r="T141" s="214"/>
      <c r="U141" s="214"/>
    </row>
    <row r="142" spans="1:21" ht="15.75" customHeight="1" x14ac:dyDescent="0.25">
      <c r="A142" s="1120"/>
      <c r="B142" s="1120"/>
      <c r="C142" s="1120"/>
      <c r="D142" s="1120"/>
      <c r="E142" s="1120"/>
      <c r="F142" s="1120"/>
      <c r="G142" s="1120"/>
      <c r="H142" s="1120"/>
      <c r="I142" s="1120"/>
      <c r="J142" s="1120"/>
      <c r="K142" s="1120"/>
      <c r="L142" s="1120"/>
      <c r="M142" s="1120"/>
      <c r="N142" s="1120"/>
      <c r="O142" s="1120"/>
      <c r="P142" s="1120"/>
      <c r="Q142" s="1120"/>
      <c r="R142" s="1120"/>
      <c r="T142" s="214"/>
      <c r="U142" s="214"/>
    </row>
    <row r="143" spans="1:21" ht="15.75" customHeight="1" x14ac:dyDescent="0.25">
      <c r="A143" s="1120"/>
      <c r="B143" s="1120"/>
      <c r="C143" s="1120"/>
      <c r="D143" s="1120"/>
      <c r="E143" s="1120"/>
      <c r="F143" s="1120"/>
      <c r="G143" s="1120"/>
      <c r="H143" s="1120"/>
      <c r="I143" s="1120"/>
      <c r="J143" s="1120"/>
      <c r="K143" s="1120"/>
      <c r="L143" s="1120"/>
      <c r="M143" s="1120"/>
      <c r="N143" s="1120"/>
      <c r="O143" s="1120"/>
      <c r="P143" s="1120"/>
      <c r="Q143" s="1120"/>
      <c r="R143" s="1120"/>
      <c r="T143" s="214"/>
      <c r="U143" s="214"/>
    </row>
    <row r="144" spans="1:21" ht="15.75" customHeight="1" x14ac:dyDescent="0.25">
      <c r="T144" s="214"/>
      <c r="U144" s="214"/>
    </row>
    <row r="145" spans="1:21" ht="15.75" customHeight="1" x14ac:dyDescent="0.25">
      <c r="T145" s="214"/>
      <c r="U145" s="214"/>
    </row>
    <row r="146" spans="1:21" ht="15.75" customHeight="1" x14ac:dyDescent="0.25">
      <c r="T146" s="214"/>
      <c r="U146" s="214"/>
    </row>
    <row r="147" spans="1:21" ht="15.75" customHeight="1" x14ac:dyDescent="0.25">
      <c r="T147" s="214"/>
      <c r="U147" s="214"/>
    </row>
    <row r="148" spans="1:21" ht="15.75" customHeight="1" x14ac:dyDescent="0.25">
      <c r="T148" s="214"/>
      <c r="U148" s="214"/>
    </row>
    <row r="149" spans="1:21" ht="15.75" customHeight="1" x14ac:dyDescent="0.25">
      <c r="T149" s="214"/>
      <c r="U149" s="214"/>
    </row>
    <row r="150" spans="1:21" ht="15.75" customHeight="1" x14ac:dyDescent="0.25">
      <c r="T150" s="214"/>
      <c r="U150" s="214"/>
    </row>
    <row r="151" spans="1:21" ht="15.75" customHeight="1" x14ac:dyDescent="0.25">
      <c r="T151" s="214"/>
      <c r="U151" s="214"/>
    </row>
    <row r="152" spans="1:21" ht="15.75" customHeight="1" x14ac:dyDescent="0.25">
      <c r="T152" s="214"/>
      <c r="U152" s="214"/>
    </row>
    <row r="153" spans="1:21" ht="15.75" customHeight="1" x14ac:dyDescent="0.25">
      <c r="T153" s="214"/>
      <c r="U153" s="214"/>
    </row>
    <row r="154" spans="1:21" ht="15.75" customHeight="1" x14ac:dyDescent="0.25">
      <c r="T154" s="214"/>
      <c r="U154" s="214"/>
    </row>
    <row r="155" spans="1:21" ht="15.75" customHeight="1" x14ac:dyDescent="0.25">
      <c r="T155" s="214"/>
      <c r="U155" s="214"/>
    </row>
    <row r="156" spans="1:21" ht="15.75" customHeight="1" x14ac:dyDescent="0.25">
      <c r="T156" s="214"/>
      <c r="U156" s="214"/>
    </row>
    <row r="157" spans="1:21" ht="15.75" customHeight="1" x14ac:dyDescent="0.25">
      <c r="T157" s="214"/>
      <c r="U157" s="214"/>
    </row>
    <row r="158" spans="1:21" ht="15.75" customHeight="1" x14ac:dyDescent="0.25">
      <c r="T158" s="214"/>
      <c r="U158" s="214"/>
    </row>
    <row r="159" spans="1:21" ht="15.75" customHeight="1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</row>
    <row r="160" spans="1:21" ht="15.75" customHeight="1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</row>
    <row r="161" spans="1:21" ht="15.75" customHeight="1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</row>
    <row r="162" spans="1:21" ht="15.75" customHeight="1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</row>
    <row r="163" spans="1:21" ht="15.75" customHeight="1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</row>
    <row r="164" spans="1:21" ht="15.75" customHeight="1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</row>
    <row r="165" spans="1:21" ht="15.75" customHeight="1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</row>
    <row r="166" spans="1:21" ht="15.75" customHeight="1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</row>
    <row r="167" spans="1:21" ht="15.75" customHeight="1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</row>
    <row r="168" spans="1:21" ht="15.75" customHeight="1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</row>
    <row r="169" spans="1:21" ht="15.75" customHeight="1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</row>
    <row r="170" spans="1:21" ht="15.75" customHeight="1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</row>
    <row r="171" spans="1:21" ht="15.75" customHeight="1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</row>
    <row r="172" spans="1:21" ht="15.75" customHeight="1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</row>
    <row r="173" spans="1:21" ht="15.75" customHeight="1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</row>
    <row r="174" spans="1:21" ht="15.75" customHeight="1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</row>
    <row r="175" spans="1:21" ht="15.75" customHeight="1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</row>
    <row r="176" spans="1:21" ht="15.75" customHeight="1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</row>
    <row r="177" spans="1:21" ht="15.75" customHeight="1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</row>
    <row r="178" spans="1:21" ht="15.75" customHeight="1" x14ac:dyDescent="0.25">
      <c r="A178" s="535"/>
      <c r="B178" s="535"/>
      <c r="C178" s="535"/>
      <c r="D178" s="535"/>
      <c r="E178" s="535"/>
      <c r="F178" s="535"/>
      <c r="G178" s="535"/>
      <c r="H178" s="535"/>
      <c r="I178" s="535"/>
      <c r="J178" s="535"/>
      <c r="K178" s="535"/>
      <c r="L178" s="535"/>
      <c r="M178" s="535"/>
      <c r="N178" s="535"/>
      <c r="O178" s="535"/>
      <c r="P178" s="531"/>
      <c r="Q178" s="531"/>
      <c r="R178" s="531"/>
      <c r="S178" s="214"/>
      <c r="T178" s="214"/>
      <c r="U178" s="214"/>
    </row>
    <row r="179" spans="1:21" ht="15.75" customHeight="1" x14ac:dyDescent="0.25">
      <c r="A179" s="536"/>
      <c r="B179" s="536"/>
      <c r="C179" s="536"/>
      <c r="D179" s="536"/>
      <c r="E179" s="536"/>
      <c r="F179" s="536"/>
      <c r="G179" s="536"/>
      <c r="H179" s="536"/>
      <c r="I179" s="536"/>
      <c r="J179" s="536"/>
      <c r="K179" s="536"/>
      <c r="L179" s="536"/>
      <c r="M179" s="536"/>
      <c r="N179" s="536"/>
      <c r="O179" s="536"/>
      <c r="P179" s="536"/>
      <c r="Q179" s="536"/>
      <c r="R179" s="536"/>
      <c r="S179" s="214"/>
      <c r="T179" s="214"/>
      <c r="U179" s="214"/>
    </row>
    <row r="180" spans="1:21" ht="15.75" customHeight="1" x14ac:dyDescent="0.25">
      <c r="A180" s="536"/>
      <c r="B180" s="536"/>
      <c r="C180" s="536"/>
      <c r="D180" s="536"/>
      <c r="E180" s="536"/>
      <c r="F180" s="536"/>
      <c r="G180" s="536"/>
      <c r="H180" s="536"/>
      <c r="I180" s="536"/>
      <c r="J180" s="536"/>
      <c r="K180" s="536"/>
      <c r="L180" s="536"/>
      <c r="M180" s="536"/>
      <c r="N180" s="536"/>
      <c r="O180" s="536"/>
      <c r="P180" s="536"/>
      <c r="Q180" s="536"/>
      <c r="R180" s="536"/>
      <c r="S180" s="214"/>
      <c r="T180" s="214"/>
      <c r="U180" s="214"/>
    </row>
    <row r="181" spans="1:21" ht="15.75" customHeight="1" x14ac:dyDescent="0.25">
      <c r="A181" s="536"/>
      <c r="B181" s="536"/>
      <c r="C181" s="536"/>
      <c r="D181" s="536"/>
      <c r="E181" s="536"/>
      <c r="F181" s="536"/>
      <c r="G181" s="536"/>
      <c r="H181" s="536"/>
      <c r="I181" s="536"/>
      <c r="J181" s="536"/>
      <c r="K181" s="536"/>
      <c r="L181" s="536"/>
      <c r="M181" s="536"/>
      <c r="N181" s="536"/>
      <c r="O181" s="536"/>
      <c r="P181" s="536"/>
      <c r="Q181" s="536"/>
      <c r="R181" s="536"/>
      <c r="S181" s="214"/>
      <c r="T181" s="214"/>
      <c r="U181" s="214"/>
    </row>
    <row r="182" spans="1:21" ht="15.75" customHeight="1" x14ac:dyDescent="0.25">
      <c r="A182" s="536"/>
      <c r="B182" s="536"/>
      <c r="C182" s="536"/>
      <c r="D182" s="536"/>
      <c r="E182" s="536"/>
      <c r="F182" s="536"/>
      <c r="G182" s="536"/>
      <c r="H182" s="536"/>
      <c r="I182" s="536"/>
      <c r="J182" s="536"/>
      <c r="K182" s="536"/>
      <c r="L182" s="536"/>
      <c r="M182" s="536"/>
      <c r="N182" s="536"/>
      <c r="O182" s="536"/>
      <c r="P182" s="536"/>
      <c r="Q182" s="536"/>
      <c r="R182" s="536"/>
      <c r="S182" s="214"/>
      <c r="T182" s="214"/>
      <c r="U182" s="214"/>
    </row>
    <row r="183" spans="1:21" ht="15.75" customHeight="1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</row>
    <row r="184" spans="1:21" ht="15.75" customHeight="1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</row>
    <row r="185" spans="1:21" ht="15.75" customHeight="1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</row>
    <row r="186" spans="1:21" ht="15.75" customHeight="1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</row>
    <row r="187" spans="1:21" ht="15.75" customHeight="1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</row>
    <row r="188" spans="1:21" ht="15.75" customHeight="1" x14ac:dyDescent="0.25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</row>
    <row r="189" spans="1:21" ht="15.75" customHeight="1" x14ac:dyDescent="0.25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</row>
    <row r="190" spans="1:21" ht="15.75" customHeight="1" x14ac:dyDescent="0.25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</row>
    <row r="191" spans="1:21" ht="15.75" customHeight="1" x14ac:dyDescent="0.25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</row>
    <row r="192" spans="1:21" ht="15.75" customHeight="1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</row>
    <row r="193" spans="1:21" ht="15.75" customHeight="1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</row>
    <row r="194" spans="1:21" ht="15.75" customHeight="1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</row>
    <row r="195" spans="1:21" ht="15.75" customHeight="1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</row>
    <row r="196" spans="1:21" ht="15.75" customHeight="1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</row>
    <row r="197" spans="1:21" ht="15.75" customHeight="1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</row>
    <row r="198" spans="1:21" ht="15.75" customHeight="1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</row>
    <row r="199" spans="1:21" ht="15.75" customHeight="1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</row>
    <row r="200" spans="1:21" ht="15.75" customHeight="1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</row>
    <row r="201" spans="1:21" ht="15.75" customHeight="1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</row>
    <row r="202" spans="1:21" ht="15.75" customHeight="1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</row>
    <row r="203" spans="1:21" ht="15.75" customHeight="1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</row>
    <row r="204" spans="1:21" ht="15.75" customHeight="1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</row>
    <row r="205" spans="1:21" ht="15.75" customHeight="1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</row>
    <row r="206" spans="1:21" ht="15.75" customHeight="1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</row>
    <row r="207" spans="1:21" ht="15.75" customHeight="1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</row>
    <row r="208" spans="1:21" ht="15.75" customHeight="1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</row>
    <row r="209" spans="1:21" ht="15.75" customHeight="1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</row>
    <row r="210" spans="1:21" ht="15.75" customHeight="1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</row>
    <row r="211" spans="1:21" ht="15.75" customHeight="1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</row>
    <row r="212" spans="1:21" ht="15.75" customHeight="1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</row>
    <row r="213" spans="1:21" ht="15.75" customHeight="1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</row>
    <row r="214" spans="1:21" ht="15.75" customHeight="1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</row>
    <row r="215" spans="1:21" ht="15.75" customHeight="1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</row>
    <row r="216" spans="1:21" ht="15.75" customHeight="1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</row>
    <row r="217" spans="1:21" ht="15.75" customHeight="1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</row>
    <row r="218" spans="1:21" ht="15.75" customHeight="1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</row>
    <row r="219" spans="1:21" ht="15.75" customHeight="1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</row>
    <row r="220" spans="1:21" ht="15.75" customHeight="1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</row>
    <row r="221" spans="1:21" ht="15.75" customHeight="1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</row>
    <row r="222" spans="1:21" ht="15.75" customHeight="1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</row>
    <row r="223" spans="1:21" ht="15.75" customHeight="1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</row>
    <row r="224" spans="1:21" ht="15.75" customHeight="1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</row>
    <row r="225" spans="1:21" ht="15.75" customHeight="1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</row>
    <row r="226" spans="1:21" ht="15.75" customHeight="1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</row>
    <row r="227" spans="1:21" ht="15.75" customHeight="1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</row>
    <row r="228" spans="1:21" ht="15.75" customHeight="1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</row>
    <row r="229" spans="1:21" ht="15.75" customHeight="1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</row>
    <row r="230" spans="1:21" ht="15.75" customHeight="1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</row>
    <row r="231" spans="1:21" ht="15.75" customHeight="1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</row>
    <row r="232" spans="1:21" ht="15.75" customHeight="1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</row>
    <row r="233" spans="1:21" ht="15.75" customHeight="1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</row>
    <row r="234" spans="1:21" ht="15.75" customHeight="1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</row>
    <row r="235" spans="1:21" ht="15.75" customHeight="1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</row>
    <row r="236" spans="1:21" ht="15.75" customHeight="1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</row>
    <row r="237" spans="1:21" ht="15.75" customHeight="1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</row>
  </sheetData>
  <mergeCells count="213">
    <mergeCell ref="G20:R20"/>
    <mergeCell ref="A23:F23"/>
    <mergeCell ref="G23:R23"/>
    <mergeCell ref="A26:F26"/>
    <mergeCell ref="G26:R27"/>
    <mergeCell ref="A29:F29"/>
    <mergeCell ref="G29:R29"/>
    <mergeCell ref="M2:R4"/>
    <mergeCell ref="A6:R6"/>
    <mergeCell ref="A7:R7"/>
    <mergeCell ref="G10:R10"/>
    <mergeCell ref="G13:R15"/>
    <mergeCell ref="G17:R17"/>
    <mergeCell ref="A43:H43"/>
    <mergeCell ref="K43:R43"/>
    <mergeCell ref="P44:R44"/>
    <mergeCell ref="A45:R48"/>
    <mergeCell ref="M50:R52"/>
    <mergeCell ref="A54:R54"/>
    <mergeCell ref="A32:F32"/>
    <mergeCell ref="G32:R32"/>
    <mergeCell ref="A41:H41"/>
    <mergeCell ref="K41:R41"/>
    <mergeCell ref="A42:H42"/>
    <mergeCell ref="K42:R42"/>
    <mergeCell ref="A59:G61"/>
    <mergeCell ref="H59:L61"/>
    <mergeCell ref="M59:R61"/>
    <mergeCell ref="B63:Q63"/>
    <mergeCell ref="B64:E66"/>
    <mergeCell ref="F64:I66"/>
    <mergeCell ref="J64:L66"/>
    <mergeCell ref="M64:Q66"/>
    <mergeCell ref="A55:G55"/>
    <mergeCell ref="H55:L55"/>
    <mergeCell ref="M55:R55"/>
    <mergeCell ref="A56:G58"/>
    <mergeCell ref="H56:L58"/>
    <mergeCell ref="M56:R58"/>
    <mergeCell ref="A64:A66"/>
    <mergeCell ref="B69:E69"/>
    <mergeCell ref="F69:I69"/>
    <mergeCell ref="J69:L69"/>
    <mergeCell ref="M69:Q69"/>
    <mergeCell ref="B70:E70"/>
    <mergeCell ref="F70:I70"/>
    <mergeCell ref="J70:L70"/>
    <mergeCell ref="M70:Q70"/>
    <mergeCell ref="B67:E67"/>
    <mergeCell ref="F67:I67"/>
    <mergeCell ref="J67:L67"/>
    <mergeCell ref="M67:Q67"/>
    <mergeCell ref="B68:E68"/>
    <mergeCell ref="F68:I68"/>
    <mergeCell ref="J68:L68"/>
    <mergeCell ref="M68:Q68"/>
    <mergeCell ref="B71:E71"/>
    <mergeCell ref="F71:I71"/>
    <mergeCell ref="J71:L71"/>
    <mergeCell ref="M71:Q71"/>
    <mergeCell ref="C121:R124"/>
    <mergeCell ref="C125:R125"/>
    <mergeCell ref="J73:L73"/>
    <mergeCell ref="M73:Q73"/>
    <mergeCell ref="B74:E74"/>
    <mergeCell ref="F74:I74"/>
    <mergeCell ref="B72:E72"/>
    <mergeCell ref="F72:I72"/>
    <mergeCell ref="J72:L72"/>
    <mergeCell ref="M72:Q72"/>
    <mergeCell ref="B73:E73"/>
    <mergeCell ref="F73:I73"/>
    <mergeCell ref="J74:L74"/>
    <mergeCell ref="M74:Q74"/>
    <mergeCell ref="B75:E75"/>
    <mergeCell ref="F75:I75"/>
    <mergeCell ref="J75:L75"/>
    <mergeCell ref="M75:Q75"/>
    <mergeCell ref="F79:I79"/>
    <mergeCell ref="J79:L79"/>
    <mergeCell ref="B76:E76"/>
    <mergeCell ref="F76:I76"/>
    <mergeCell ref="J76:L76"/>
    <mergeCell ref="M76:Q76"/>
    <mergeCell ref="B77:E77"/>
    <mergeCell ref="F77:I77"/>
    <mergeCell ref="J77:L77"/>
    <mergeCell ref="M77:Q77"/>
    <mergeCell ref="B80:E80"/>
    <mergeCell ref="F80:I80"/>
    <mergeCell ref="J80:L80"/>
    <mergeCell ref="M80:Q80"/>
    <mergeCell ref="B78:E78"/>
    <mergeCell ref="F78:I78"/>
    <mergeCell ref="J78:L78"/>
    <mergeCell ref="M78:Q78"/>
    <mergeCell ref="B79:E79"/>
    <mergeCell ref="M79:Q79"/>
    <mergeCell ref="B85:E85"/>
    <mergeCell ref="F85:I85"/>
    <mergeCell ref="J85:L85"/>
    <mergeCell ref="M85:Q85"/>
    <mergeCell ref="B82:E82"/>
    <mergeCell ref="F82:I82"/>
    <mergeCell ref="J82:L82"/>
    <mergeCell ref="M82:Q82"/>
    <mergeCell ref="B83:E83"/>
    <mergeCell ref="F83:I83"/>
    <mergeCell ref="J83:L83"/>
    <mergeCell ref="M83:Q83"/>
    <mergeCell ref="B81:E81"/>
    <mergeCell ref="F81:I81"/>
    <mergeCell ref="J81:L81"/>
    <mergeCell ref="M81:Q81"/>
    <mergeCell ref="B88:E88"/>
    <mergeCell ref="F88:I88"/>
    <mergeCell ref="J88:L88"/>
    <mergeCell ref="M88:Q88"/>
    <mergeCell ref="B89:E89"/>
    <mergeCell ref="F89:I89"/>
    <mergeCell ref="J89:L89"/>
    <mergeCell ref="M89:Q89"/>
    <mergeCell ref="B86:E86"/>
    <mergeCell ref="F86:I86"/>
    <mergeCell ref="J86:L86"/>
    <mergeCell ref="M86:Q86"/>
    <mergeCell ref="B87:E87"/>
    <mergeCell ref="F87:I87"/>
    <mergeCell ref="J87:L87"/>
    <mergeCell ref="M87:Q87"/>
    <mergeCell ref="B84:E84"/>
    <mergeCell ref="F84:I84"/>
    <mergeCell ref="J84:L84"/>
    <mergeCell ref="M84:Q84"/>
    <mergeCell ref="B90:E90"/>
    <mergeCell ref="F90:I90"/>
    <mergeCell ref="J90:L90"/>
    <mergeCell ref="M90:Q90"/>
    <mergeCell ref="B105:E105"/>
    <mergeCell ref="F105:I105"/>
    <mergeCell ref="J105:L105"/>
    <mergeCell ref="M105:Q105"/>
    <mergeCell ref="M97:R99"/>
    <mergeCell ref="B101:Q101"/>
    <mergeCell ref="P91:R91"/>
    <mergeCell ref="A92:R95"/>
    <mergeCell ref="A102:A104"/>
    <mergeCell ref="B107:E107"/>
    <mergeCell ref="F107:I107"/>
    <mergeCell ref="J107:L107"/>
    <mergeCell ref="M107:Q107"/>
    <mergeCell ref="B108:E108"/>
    <mergeCell ref="F108:I108"/>
    <mergeCell ref="J108:L108"/>
    <mergeCell ref="M108:Q108"/>
    <mergeCell ref="B102:E104"/>
    <mergeCell ref="F102:I104"/>
    <mergeCell ref="J102:L104"/>
    <mergeCell ref="M102:Q104"/>
    <mergeCell ref="B106:E106"/>
    <mergeCell ref="F106:I106"/>
    <mergeCell ref="J106:L106"/>
    <mergeCell ref="M106:Q106"/>
    <mergeCell ref="B111:E111"/>
    <mergeCell ref="F111:I111"/>
    <mergeCell ref="J111:L111"/>
    <mergeCell ref="M111:Q111"/>
    <mergeCell ref="B112:E112"/>
    <mergeCell ref="F112:I112"/>
    <mergeCell ref="J112:L112"/>
    <mergeCell ref="M112:Q112"/>
    <mergeCell ref="B109:E109"/>
    <mergeCell ref="F109:I109"/>
    <mergeCell ref="J109:L109"/>
    <mergeCell ref="M109:Q109"/>
    <mergeCell ref="B110:E110"/>
    <mergeCell ref="F110:I110"/>
    <mergeCell ref="J110:L110"/>
    <mergeCell ref="M110:Q110"/>
    <mergeCell ref="B115:E115"/>
    <mergeCell ref="F115:I115"/>
    <mergeCell ref="J115:L115"/>
    <mergeCell ref="M115:Q115"/>
    <mergeCell ref="B116:E116"/>
    <mergeCell ref="F116:I116"/>
    <mergeCell ref="J116:L116"/>
    <mergeCell ref="M116:Q116"/>
    <mergeCell ref="B113:E113"/>
    <mergeCell ref="F113:I113"/>
    <mergeCell ref="J113:L113"/>
    <mergeCell ref="M113:Q113"/>
    <mergeCell ref="B114:E114"/>
    <mergeCell ref="F114:I114"/>
    <mergeCell ref="J114:L114"/>
    <mergeCell ref="M114:Q114"/>
    <mergeCell ref="P139:R139"/>
    <mergeCell ref="A140:R143"/>
    <mergeCell ref="B117:E117"/>
    <mergeCell ref="F117:I117"/>
    <mergeCell ref="J117:L117"/>
    <mergeCell ref="M117:Q117"/>
    <mergeCell ref="B118:E118"/>
    <mergeCell ref="F118:I118"/>
    <mergeCell ref="J118:L118"/>
    <mergeCell ref="M118:Q118"/>
    <mergeCell ref="F136:R137"/>
    <mergeCell ref="A138:R138"/>
    <mergeCell ref="E133:I133"/>
    <mergeCell ref="K133:P133"/>
    <mergeCell ref="F134:O134"/>
    <mergeCell ref="C126:R127"/>
    <mergeCell ref="C128:R129"/>
    <mergeCell ref="C130:R131"/>
  </mergeCells>
  <printOptions verticalCentered="1"/>
  <pageMargins left="0.98425196850393704" right="0.59055118110236227" top="0.19685039370078741" bottom="0.19685039370078741" header="0" footer="0"/>
  <pageSetup orientation="portrait" r:id="rId1"/>
  <rowBreaks count="3" manualBreakCount="3">
    <brk id="48" max="17" man="1"/>
    <brk id="95" max="17" man="1"/>
    <brk id="143" max="16383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513E1-08EB-424D-B7A7-3E47FA13B7F3}">
  <sheetPr codeName="Hoja23">
    <tabColor rgb="FFFFFF00"/>
  </sheetPr>
  <dimension ref="A2:U237"/>
  <sheetViews>
    <sheetView topLeftCell="A166" zoomScale="115" zoomScaleNormal="115" workbookViewId="0">
      <selection activeCell="A192" sqref="A192"/>
    </sheetView>
  </sheetViews>
  <sheetFormatPr baseColWidth="10"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101" t="str">
        <f>'Información y Datos'!L21</f>
        <v>LCM 2024-03-05</v>
      </c>
      <c r="N2" s="1101"/>
      <c r="O2" s="1101"/>
      <c r="P2" s="1101"/>
      <c r="Q2" s="1101"/>
      <c r="R2" s="1101"/>
    </row>
    <row r="3" spans="1:18" ht="15.75" customHeight="1" x14ac:dyDescent="0.25">
      <c r="M3" s="1101"/>
      <c r="N3" s="1101"/>
      <c r="O3" s="1101"/>
      <c r="P3" s="1101"/>
      <c r="Q3" s="1101"/>
      <c r="R3" s="1101"/>
    </row>
    <row r="4" spans="1:18" ht="15.75" customHeight="1" x14ac:dyDescent="0.25">
      <c r="M4" s="1101"/>
      <c r="N4" s="1101"/>
      <c r="O4" s="1101"/>
      <c r="P4" s="1101"/>
      <c r="Q4" s="1101"/>
      <c r="R4" s="1101"/>
    </row>
    <row r="5" spans="1:18" ht="15.75" customHeight="1" x14ac:dyDescent="0.25">
      <c r="R5" s="351"/>
    </row>
    <row r="6" spans="1:18" ht="15.75" customHeight="1" x14ac:dyDescent="0.25">
      <c r="A6" s="1101" t="s">
        <v>19</v>
      </c>
      <c r="B6" s="1101"/>
      <c r="C6" s="1101"/>
      <c r="D6" s="1101"/>
      <c r="E6" s="1101"/>
      <c r="F6" s="1101"/>
      <c r="G6" s="1101"/>
      <c r="H6" s="1101"/>
      <c r="I6" s="1101"/>
      <c r="J6" s="1101"/>
      <c r="K6" s="1101"/>
      <c r="L6" s="1101"/>
      <c r="M6" s="1101"/>
      <c r="N6" s="1101"/>
      <c r="O6" s="1101"/>
      <c r="P6" s="1101"/>
      <c r="Q6" s="1101"/>
      <c r="R6" s="1101"/>
    </row>
    <row r="7" spans="1:18" ht="15.75" customHeight="1" x14ac:dyDescent="0.25">
      <c r="A7" s="1101"/>
      <c r="B7" s="1101"/>
      <c r="C7" s="1101"/>
      <c r="D7" s="1101"/>
      <c r="E7" s="1101"/>
      <c r="F7" s="1101"/>
      <c r="G7" s="1101"/>
      <c r="H7" s="1101"/>
      <c r="I7" s="1101"/>
      <c r="J7" s="1101"/>
      <c r="K7" s="1101"/>
      <c r="L7" s="1101"/>
      <c r="M7" s="1101"/>
      <c r="N7" s="1101"/>
      <c r="O7" s="1101"/>
      <c r="P7" s="1101"/>
      <c r="Q7" s="1101"/>
      <c r="R7" s="1101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45">
        <f ca="1">'Información y Datos'!L15</f>
        <v>45429</v>
      </c>
      <c r="H10" s="1145"/>
      <c r="I10" s="1145"/>
      <c r="J10" s="1145"/>
      <c r="K10" s="1145"/>
      <c r="L10" s="1145"/>
      <c r="M10" s="1145"/>
      <c r="N10" s="1145"/>
      <c r="O10" s="1145"/>
      <c r="P10" s="1145"/>
      <c r="Q10" s="1145"/>
      <c r="R10" s="1145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04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Juego de Bloques, de 20,5 mm a 100 mm, marca Sartorius, modelo 2001, de Cerámica y grado de exactitud F1</v>
      </c>
      <c r="H13" s="1104"/>
      <c r="I13" s="1104"/>
      <c r="J13" s="1104"/>
      <c r="K13" s="1104"/>
      <c r="L13" s="1104"/>
      <c r="M13" s="1104"/>
      <c r="N13" s="1104"/>
      <c r="O13" s="1104"/>
      <c r="P13" s="1104"/>
      <c r="Q13" s="1104"/>
      <c r="R13" s="1104"/>
    </row>
    <row r="14" spans="1:18" ht="15.75" customHeight="1" x14ac:dyDescent="0.25">
      <c r="A14" s="358"/>
      <c r="E14" s="357"/>
      <c r="F14" s="256"/>
      <c r="G14" s="1104"/>
      <c r="H14" s="1104"/>
      <c r="I14" s="1104"/>
      <c r="J14" s="1104"/>
      <c r="K14" s="1104"/>
      <c r="L14" s="1104"/>
      <c r="M14" s="1104"/>
      <c r="N14" s="1104"/>
      <c r="O14" s="1104"/>
      <c r="P14" s="1104"/>
      <c r="Q14" s="1104"/>
      <c r="R14" s="1104"/>
    </row>
    <row r="15" spans="1:18" ht="15.75" customHeight="1" x14ac:dyDescent="0.25">
      <c r="A15" s="358"/>
      <c r="E15" s="357"/>
      <c r="F15" s="256"/>
      <c r="G15" s="1104"/>
      <c r="H15" s="1104"/>
      <c r="I15" s="1104"/>
      <c r="J15" s="1104"/>
      <c r="K15" s="1104"/>
      <c r="L15" s="1104"/>
      <c r="M15" s="1104"/>
      <c r="N15" s="1104"/>
      <c r="O15" s="1104"/>
      <c r="P15" s="1104"/>
      <c r="Q15" s="1104"/>
      <c r="R15" s="1104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03" t="str">
        <f>INFORMACION!D33</f>
        <v>000111</v>
      </c>
      <c r="H17" s="1103"/>
      <c r="I17" s="1103"/>
      <c r="J17" s="1103"/>
      <c r="K17" s="1103"/>
      <c r="L17" s="1103"/>
      <c r="M17" s="1103"/>
      <c r="N17" s="1103"/>
      <c r="O17" s="1103"/>
      <c r="P17" s="1103"/>
      <c r="Q17" s="1103"/>
      <c r="R17" s="1103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805</v>
      </c>
      <c r="F20" s="256"/>
      <c r="G20" s="1103" t="str">
        <f>INFORMACION!D25</f>
        <v>0001</v>
      </c>
      <c r="H20" s="1103"/>
      <c r="I20" s="1103"/>
      <c r="J20" s="1103"/>
      <c r="K20" s="1103"/>
      <c r="L20" s="1103"/>
      <c r="M20" s="1103"/>
      <c r="N20" s="1103"/>
      <c r="O20" s="1103"/>
      <c r="P20" s="1103"/>
      <c r="Q20" s="1103"/>
      <c r="R20" s="1103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095" t="s">
        <v>13</v>
      </c>
      <c r="B23" s="1095"/>
      <c r="C23" s="1095"/>
      <c r="D23" s="1095"/>
      <c r="E23" s="1095"/>
      <c r="F23" s="1095"/>
      <c r="G23" s="1103" t="str">
        <f>INFORMACION!D23</f>
        <v>Javier</v>
      </c>
      <c r="H23" s="1103"/>
      <c r="I23" s="1103"/>
      <c r="J23" s="1103"/>
      <c r="K23" s="1103"/>
      <c r="L23" s="1103"/>
      <c r="M23" s="1103"/>
      <c r="N23" s="1103"/>
      <c r="O23" s="1103"/>
      <c r="P23" s="1103"/>
      <c r="Q23" s="1103"/>
      <c r="R23" s="1103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095" t="s">
        <v>882</v>
      </c>
      <c r="B26" s="1095"/>
      <c r="C26" s="1095"/>
      <c r="D26" s="1095"/>
      <c r="E26" s="1095"/>
      <c r="F26" s="1095"/>
      <c r="G26" s="1096" t="str">
        <f>INFORMACION!D26</f>
        <v>Ciudad de investigación de la UCR, San Pedro, Montes de Oca, San José</v>
      </c>
      <c r="H26" s="1096"/>
      <c r="I26" s="1096"/>
      <c r="J26" s="1096"/>
      <c r="K26" s="1096"/>
      <c r="L26" s="1096"/>
      <c r="M26" s="1096"/>
      <c r="N26" s="1096"/>
      <c r="O26" s="1096"/>
      <c r="P26" s="1096"/>
      <c r="Q26" s="1096"/>
      <c r="R26" s="1096"/>
    </row>
    <row r="27" spans="1:19" ht="15.75" customHeight="1" x14ac:dyDescent="0.25">
      <c r="G27" s="1097"/>
      <c r="H27" s="1097"/>
      <c r="I27" s="1097"/>
      <c r="J27" s="1097"/>
      <c r="K27" s="1097"/>
      <c r="L27" s="1097"/>
      <c r="M27" s="1097"/>
      <c r="N27" s="1097"/>
      <c r="O27" s="1097"/>
      <c r="P27" s="1097"/>
      <c r="Q27" s="1097"/>
      <c r="R27" s="1097"/>
    </row>
    <row r="29" spans="1:19" ht="15.75" customHeight="1" x14ac:dyDescent="0.25">
      <c r="A29" s="1095" t="s">
        <v>36</v>
      </c>
      <c r="B29" s="1095"/>
      <c r="C29" s="1095"/>
      <c r="D29" s="1095"/>
      <c r="E29" s="1095"/>
      <c r="F29" s="1095"/>
      <c r="G29" s="1103" t="str">
        <f>_xlfn.CONCAT('Información y Datos'!L21,".xlsm")</f>
        <v>LCM 2024-03-05.xlsm</v>
      </c>
      <c r="H29" s="1103"/>
      <c r="I29" s="1103"/>
      <c r="J29" s="1103"/>
      <c r="K29" s="1103"/>
      <c r="L29" s="1103"/>
      <c r="M29" s="1103"/>
      <c r="N29" s="1103"/>
      <c r="O29" s="1103"/>
      <c r="P29" s="1103"/>
      <c r="Q29" s="1103"/>
      <c r="R29" s="1103"/>
    </row>
    <row r="31" spans="1:19" ht="15.75" customHeight="1" x14ac:dyDescent="0.25">
      <c r="A31" s="355"/>
    </row>
    <row r="32" spans="1:19" ht="15.75" customHeight="1" x14ac:dyDescent="0.25">
      <c r="A32" s="1095" t="s">
        <v>40</v>
      </c>
      <c r="B32" s="1095"/>
      <c r="C32" s="1095"/>
      <c r="D32" s="1095"/>
      <c r="E32" s="1095"/>
      <c r="F32" s="1095"/>
      <c r="G32" s="1104" t="s">
        <v>881</v>
      </c>
      <c r="H32" s="1104"/>
      <c r="I32" s="1104"/>
      <c r="J32" s="1104"/>
      <c r="K32" s="1104"/>
      <c r="L32" s="1104"/>
      <c r="M32" s="1104"/>
      <c r="N32" s="1104"/>
      <c r="O32" s="1104"/>
      <c r="P32" s="1104"/>
      <c r="Q32" s="1104"/>
      <c r="R32" s="1104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02" t="str">
        <f>'Información y Datos'!L40</f>
        <v>Yalitza Torres Pérez</v>
      </c>
      <c r="B41" s="1102"/>
      <c r="C41" s="1102"/>
      <c r="D41" s="1102"/>
      <c r="E41" s="1102"/>
      <c r="F41" s="1102"/>
      <c r="G41" s="1102"/>
      <c r="H41" s="1102"/>
      <c r="I41" s="364"/>
      <c r="J41" s="380"/>
      <c r="K41" s="1098" t="str">
        <f>'Información y Datos'!L39</f>
        <v>Leonardo Rojas Rapso</v>
      </c>
      <c r="L41" s="1099"/>
      <c r="M41" s="1099"/>
      <c r="N41" s="1099"/>
      <c r="O41" s="1099"/>
      <c r="P41" s="1099"/>
      <c r="Q41" s="1099"/>
      <c r="R41" s="1099"/>
    </row>
    <row r="42" spans="1:18" ht="15.75" customHeight="1" x14ac:dyDescent="0.25">
      <c r="A42" s="1100" t="s">
        <v>869</v>
      </c>
      <c r="B42" s="916"/>
      <c r="C42" s="916"/>
      <c r="D42" s="916"/>
      <c r="E42" s="916"/>
      <c r="F42" s="916"/>
      <c r="G42" s="916"/>
      <c r="H42" s="916"/>
      <c r="I42" s="364"/>
      <c r="J42" s="376"/>
      <c r="K42" s="1100" t="s">
        <v>868</v>
      </c>
      <c r="L42" s="916"/>
      <c r="M42" s="916"/>
      <c r="N42" s="916"/>
      <c r="O42" s="916"/>
      <c r="P42" s="916"/>
      <c r="Q42" s="916"/>
      <c r="R42" s="916"/>
    </row>
    <row r="43" spans="1:18" ht="15.75" customHeight="1" x14ac:dyDescent="0.25">
      <c r="A43" s="1100" t="s">
        <v>18</v>
      </c>
      <c r="B43" s="1100"/>
      <c r="C43" s="1100"/>
      <c r="D43" s="1100"/>
      <c r="E43" s="1100"/>
      <c r="F43" s="1100"/>
      <c r="G43" s="1100"/>
      <c r="H43" s="1100"/>
      <c r="I43" s="364"/>
      <c r="J43" s="376"/>
      <c r="K43" s="1100" t="s">
        <v>18</v>
      </c>
      <c r="L43" s="1100"/>
      <c r="M43" s="1100"/>
      <c r="N43" s="1100"/>
      <c r="O43" s="1100"/>
      <c r="P43" s="1100"/>
      <c r="Q43" s="1100"/>
      <c r="R43" s="1100"/>
    </row>
    <row r="44" spans="1:18" ht="15.75" customHeight="1" x14ac:dyDescent="0.25">
      <c r="G44" s="256"/>
      <c r="P44" s="1118" t="s">
        <v>866</v>
      </c>
      <c r="Q44" s="1118"/>
      <c r="R44" s="1118"/>
    </row>
    <row r="45" spans="1:18" ht="15.75" customHeight="1" x14ac:dyDescent="0.25">
      <c r="A45" s="1119" t="s">
        <v>883</v>
      </c>
      <c r="B45" s="1119"/>
      <c r="C45" s="1119"/>
      <c r="D45" s="1119"/>
      <c r="E45" s="1119"/>
      <c r="F45" s="1119"/>
      <c r="G45" s="1119"/>
      <c r="H45" s="1119"/>
      <c r="I45" s="1119"/>
      <c r="J45" s="1119"/>
      <c r="K45" s="1119"/>
      <c r="L45" s="1119"/>
      <c r="M45" s="1119"/>
      <c r="N45" s="1119"/>
      <c r="O45" s="1119"/>
      <c r="P45" s="1119"/>
      <c r="Q45" s="1119"/>
      <c r="R45" s="1119"/>
    </row>
    <row r="46" spans="1:18" ht="15.75" customHeight="1" x14ac:dyDescent="0.25">
      <c r="A46" s="1120"/>
      <c r="B46" s="1120"/>
      <c r="C46" s="1120"/>
      <c r="D46" s="1120"/>
      <c r="E46" s="1120"/>
      <c r="F46" s="1120"/>
      <c r="G46" s="1120"/>
      <c r="H46" s="1120"/>
      <c r="I46" s="1120"/>
      <c r="J46" s="1120"/>
      <c r="K46" s="1120"/>
      <c r="L46" s="1120"/>
      <c r="M46" s="1120"/>
      <c r="N46" s="1120"/>
      <c r="O46" s="1120"/>
      <c r="P46" s="1120"/>
      <c r="Q46" s="1120"/>
      <c r="R46" s="1120"/>
    </row>
    <row r="47" spans="1:18" ht="15.75" customHeight="1" x14ac:dyDescent="0.25">
      <c r="A47" s="1120"/>
      <c r="B47" s="1120"/>
      <c r="C47" s="1120"/>
      <c r="D47" s="1120"/>
      <c r="E47" s="1120"/>
      <c r="F47" s="1120"/>
      <c r="G47" s="1120"/>
      <c r="H47" s="1120"/>
      <c r="I47" s="1120"/>
      <c r="J47" s="1120"/>
      <c r="K47" s="1120"/>
      <c r="L47" s="1120"/>
      <c r="M47" s="1120"/>
      <c r="N47" s="1120"/>
      <c r="O47" s="1120"/>
      <c r="P47" s="1120"/>
      <c r="Q47" s="1120"/>
      <c r="R47" s="1120"/>
    </row>
    <row r="48" spans="1:18" ht="15.75" customHeight="1" x14ac:dyDescent="0.25">
      <c r="A48" s="1120"/>
      <c r="B48" s="1120"/>
      <c r="C48" s="1120"/>
      <c r="D48" s="1120"/>
      <c r="E48" s="1120"/>
      <c r="F48" s="1120"/>
      <c r="G48" s="1120"/>
      <c r="H48" s="1120"/>
      <c r="I48" s="1120"/>
      <c r="J48" s="1120"/>
      <c r="K48" s="1120"/>
      <c r="L48" s="1120"/>
      <c r="M48" s="1120"/>
      <c r="N48" s="1120"/>
      <c r="O48" s="1120"/>
      <c r="P48" s="1120"/>
      <c r="Q48" s="1120"/>
      <c r="R48" s="1120"/>
    </row>
    <row r="50" spans="1:18" ht="15.75" customHeight="1" x14ac:dyDescent="0.25">
      <c r="A50" s="366"/>
      <c r="M50" s="1101" t="str">
        <f>M2</f>
        <v>LCM 2024-03-05</v>
      </c>
      <c r="N50" s="1101"/>
      <c r="O50" s="1101"/>
      <c r="P50" s="1101"/>
      <c r="Q50" s="1101"/>
      <c r="R50" s="1101"/>
    </row>
    <row r="51" spans="1:18" ht="15.75" customHeight="1" x14ac:dyDescent="0.25">
      <c r="M51" s="1101"/>
      <c r="N51" s="1101"/>
      <c r="O51" s="1101"/>
      <c r="P51" s="1101"/>
      <c r="Q51" s="1101"/>
      <c r="R51" s="1101"/>
    </row>
    <row r="52" spans="1:18" ht="15.75" customHeight="1" x14ac:dyDescent="0.25">
      <c r="M52" s="1101"/>
      <c r="N52" s="1101"/>
      <c r="O52" s="1101"/>
      <c r="P52" s="1101"/>
      <c r="Q52" s="1101"/>
      <c r="R52" s="1101"/>
    </row>
    <row r="54" spans="1:18" ht="15.75" customHeight="1" x14ac:dyDescent="0.25">
      <c r="A54" s="1106" t="s">
        <v>829</v>
      </c>
      <c r="B54" s="1106"/>
      <c r="C54" s="1106"/>
      <c r="D54" s="1106"/>
      <c r="E54" s="1106"/>
      <c r="F54" s="1106"/>
      <c r="G54" s="1106"/>
      <c r="H54" s="1106"/>
      <c r="I54" s="1106"/>
      <c r="J54" s="1106"/>
      <c r="K54" s="1106"/>
      <c r="L54" s="1106"/>
      <c r="M54" s="1106"/>
      <c r="N54" s="1106"/>
      <c r="O54" s="1106"/>
      <c r="P54" s="1106"/>
      <c r="Q54" s="1106"/>
      <c r="R54" s="1106"/>
    </row>
    <row r="55" spans="1:18" ht="15.75" customHeight="1" x14ac:dyDescent="0.25">
      <c r="A55" s="1107" t="s">
        <v>5</v>
      </c>
      <c r="B55" s="1107"/>
      <c r="C55" s="1107"/>
      <c r="D55" s="1107"/>
      <c r="E55" s="1107"/>
      <c r="F55" s="1107"/>
      <c r="G55" s="1107"/>
      <c r="H55" s="1107" t="s">
        <v>806</v>
      </c>
      <c r="I55" s="1107"/>
      <c r="J55" s="1107"/>
      <c r="K55" s="1107"/>
      <c r="L55" s="1107"/>
      <c r="M55" s="1107" t="s">
        <v>15</v>
      </c>
      <c r="N55" s="1107"/>
      <c r="O55" s="1107"/>
      <c r="P55" s="1107"/>
      <c r="Q55" s="1107"/>
      <c r="R55" s="1107"/>
    </row>
    <row r="56" spans="1:18" ht="15.75" customHeight="1" x14ac:dyDescent="0.25">
      <c r="A56" s="1108" t="str">
        <f>CONCATENATE(INFORMACION!H59,", ","grado ",INFORMACION!H60,", Marca ",INFORMACION!H58)</f>
        <v>Bloques patrón de cerámica de 0,5 mm a 100 mm, grado 00 ó K, Marca TESA</v>
      </c>
      <c r="B56" s="1108"/>
      <c r="C56" s="1108"/>
      <c r="D56" s="1108"/>
      <c r="E56" s="1108"/>
      <c r="F56" s="1108"/>
      <c r="G56" s="1108"/>
      <c r="H56" s="1108" t="str">
        <f>CONCATENATE(INFORMACION!H64," / ",INFORMACION!H65)</f>
        <v>70057T / 707014</v>
      </c>
      <c r="I56" s="1108"/>
      <c r="J56" s="1108"/>
      <c r="K56" s="1108"/>
      <c r="L56" s="1108"/>
      <c r="M56" s="1109" t="str">
        <f>CONCATENATE(INFORMACION!H63,", ",INFORMACION!H55,", ",IF(INFORMACION!H63="CENAM","México",IF(INFORMACION!H63="LACOMET","Costa Rica","NMI ")))</f>
        <v>CENAM, CNM-CC-740-579/2015, México</v>
      </c>
      <c r="N56" s="1110"/>
      <c r="O56" s="1110"/>
      <c r="P56" s="1110"/>
      <c r="Q56" s="1110"/>
      <c r="R56" s="1111"/>
    </row>
    <row r="57" spans="1:18" ht="15.75" customHeight="1" x14ac:dyDescent="0.25">
      <c r="A57" s="1108"/>
      <c r="B57" s="1108"/>
      <c r="C57" s="1108"/>
      <c r="D57" s="1108"/>
      <c r="E57" s="1108"/>
      <c r="F57" s="1108"/>
      <c r="G57" s="1108"/>
      <c r="H57" s="1108"/>
      <c r="I57" s="1108"/>
      <c r="J57" s="1108"/>
      <c r="K57" s="1108"/>
      <c r="L57" s="1108"/>
      <c r="M57" s="1112"/>
      <c r="N57" s="1113"/>
      <c r="O57" s="1113"/>
      <c r="P57" s="1113"/>
      <c r="Q57" s="1113"/>
      <c r="R57" s="1114"/>
    </row>
    <row r="58" spans="1:18" ht="15.75" customHeight="1" x14ac:dyDescent="0.25">
      <c r="A58" s="1108"/>
      <c r="B58" s="1108"/>
      <c r="C58" s="1108"/>
      <c r="D58" s="1108"/>
      <c r="E58" s="1108"/>
      <c r="F58" s="1108"/>
      <c r="G58" s="1108"/>
      <c r="H58" s="1108"/>
      <c r="I58" s="1108"/>
      <c r="J58" s="1108"/>
      <c r="K58" s="1108"/>
      <c r="L58" s="1108"/>
      <c r="M58" s="1115"/>
      <c r="N58" s="1116"/>
      <c r="O58" s="1116"/>
      <c r="P58" s="1116"/>
      <c r="Q58" s="1116"/>
      <c r="R58" s="1117"/>
    </row>
    <row r="59" spans="1:18" ht="15.75" customHeight="1" x14ac:dyDescent="0.25">
      <c r="A59" s="1108" t="str">
        <f>CONCATENATE(INFORMACION!A66,", Marca ",INFORMACION!H71)</f>
        <v xml:space="preserve">Comparador de bloques, Marca TESA </v>
      </c>
      <c r="B59" s="1108"/>
      <c r="C59" s="1108"/>
      <c r="D59" s="1108"/>
      <c r="E59" s="1108"/>
      <c r="F59" s="1108"/>
      <c r="G59" s="1108"/>
      <c r="H59" s="1108" t="str">
        <f>CONCATENATE(INFORMACION!H75," / ",INFORMACION!H76)</f>
        <v>181100 / 706755</v>
      </c>
      <c r="I59" s="1108"/>
      <c r="J59" s="1108"/>
      <c r="K59" s="1108"/>
      <c r="L59" s="1108"/>
      <c r="M59" s="1109" t="str">
        <f>CONCATENATE(INFORMACION!H68,", ",IF(INFORMACION!H74="CENAM","México",IF(INFORMACION!H74="LCM","                    Costa Rica","NMI ")))</f>
        <v>Verificación 2022,                     Costa Rica</v>
      </c>
      <c r="N59" s="1110"/>
      <c r="O59" s="1110"/>
      <c r="P59" s="1110"/>
      <c r="Q59" s="1110"/>
      <c r="R59" s="1111"/>
    </row>
    <row r="60" spans="1:18" ht="15.75" customHeight="1" x14ac:dyDescent="0.25">
      <c r="A60" s="1108"/>
      <c r="B60" s="1108"/>
      <c r="C60" s="1108"/>
      <c r="D60" s="1108"/>
      <c r="E60" s="1108"/>
      <c r="F60" s="1108"/>
      <c r="G60" s="1108"/>
      <c r="H60" s="1108"/>
      <c r="I60" s="1108"/>
      <c r="J60" s="1108"/>
      <c r="K60" s="1108"/>
      <c r="L60" s="1108"/>
      <c r="M60" s="1112"/>
      <c r="N60" s="1113"/>
      <c r="O60" s="1113"/>
      <c r="P60" s="1113"/>
      <c r="Q60" s="1113"/>
      <c r="R60" s="1114"/>
    </row>
    <row r="61" spans="1:18" ht="15.75" customHeight="1" x14ac:dyDescent="0.25">
      <c r="A61" s="1108"/>
      <c r="B61" s="1108"/>
      <c r="C61" s="1108"/>
      <c r="D61" s="1108"/>
      <c r="E61" s="1108"/>
      <c r="F61" s="1108"/>
      <c r="G61" s="1108"/>
      <c r="H61" s="1108"/>
      <c r="I61" s="1108"/>
      <c r="J61" s="1108"/>
      <c r="K61" s="1108"/>
      <c r="L61" s="1108"/>
      <c r="M61" s="1115"/>
      <c r="N61" s="1116"/>
      <c r="O61" s="1116"/>
      <c r="P61" s="1116"/>
      <c r="Q61" s="1116"/>
      <c r="R61" s="1117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105" t="s">
        <v>874</v>
      </c>
      <c r="C63" s="1105"/>
      <c r="D63" s="1105"/>
      <c r="E63" s="1105"/>
      <c r="F63" s="1105"/>
      <c r="G63" s="1105"/>
      <c r="H63" s="1105"/>
      <c r="I63" s="1105"/>
      <c r="J63" s="1105"/>
      <c r="K63" s="1105"/>
      <c r="L63" s="1105"/>
      <c r="M63" s="1105"/>
      <c r="N63" s="1105"/>
      <c r="O63" s="1105"/>
      <c r="P63" s="1105"/>
      <c r="Q63" s="1105"/>
    </row>
    <row r="64" spans="1:18" ht="15.75" customHeight="1" x14ac:dyDescent="0.25">
      <c r="A64" s="974" t="s">
        <v>978</v>
      </c>
      <c r="B64" s="1127" t="s">
        <v>873</v>
      </c>
      <c r="C64" s="1128"/>
      <c r="D64" s="1128"/>
      <c r="E64" s="1129"/>
      <c r="F64" s="1127" t="s">
        <v>872</v>
      </c>
      <c r="G64" s="1128"/>
      <c r="H64" s="1128"/>
      <c r="I64" s="1129"/>
      <c r="J64" s="1136" t="s">
        <v>870</v>
      </c>
      <c r="K64" s="1137"/>
      <c r="L64" s="1138"/>
      <c r="M64" s="1127" t="s">
        <v>871</v>
      </c>
      <c r="N64" s="1128"/>
      <c r="O64" s="1128"/>
      <c r="P64" s="1128"/>
      <c r="Q64" s="1129"/>
    </row>
    <row r="65" spans="1:17" ht="26.25" customHeight="1" x14ac:dyDescent="0.25">
      <c r="A65" s="974"/>
      <c r="B65" s="1130"/>
      <c r="C65" s="1131"/>
      <c r="D65" s="1131"/>
      <c r="E65" s="1132"/>
      <c r="F65" s="1130"/>
      <c r="G65" s="1131"/>
      <c r="H65" s="1131"/>
      <c r="I65" s="1132"/>
      <c r="J65" s="1139"/>
      <c r="K65" s="1140"/>
      <c r="L65" s="1141"/>
      <c r="M65" s="1130"/>
      <c r="N65" s="1131"/>
      <c r="O65" s="1131"/>
      <c r="P65" s="1131"/>
      <c r="Q65" s="1132"/>
    </row>
    <row r="66" spans="1:17" ht="15.75" customHeight="1" x14ac:dyDescent="0.25">
      <c r="A66" s="974"/>
      <c r="B66" s="1133"/>
      <c r="C66" s="1134"/>
      <c r="D66" s="1134"/>
      <c r="E66" s="1135"/>
      <c r="F66" s="1133"/>
      <c r="G66" s="1134"/>
      <c r="H66" s="1134"/>
      <c r="I66" s="1135"/>
      <c r="J66" s="1142"/>
      <c r="K66" s="1143"/>
      <c r="L66" s="1144"/>
      <c r="M66" s="1133"/>
      <c r="N66" s="1134"/>
      <c r="O66" s="1134"/>
      <c r="P66" s="1134"/>
      <c r="Q66" s="1135"/>
    </row>
    <row r="67" spans="1:17" ht="15.75" customHeight="1" x14ac:dyDescent="0.25">
      <c r="A67" s="414">
        <v>1</v>
      </c>
      <c r="B67" s="1122" t="str">
        <f>'CERTIFICADO 1'!B6</f>
        <v/>
      </c>
      <c r="C67" s="1122"/>
      <c r="D67" s="1122"/>
      <c r="E67" s="1122"/>
      <c r="F67" s="1121" t="str">
        <f>'CERTIFICADO 1'!C6</f>
        <v/>
      </c>
      <c r="G67" s="1121"/>
      <c r="H67" s="1121"/>
      <c r="I67" s="1123"/>
      <c r="J67" s="1124" t="str">
        <f>'CERTIFICADO 1'!D6</f>
        <v/>
      </c>
      <c r="K67" s="1125"/>
      <c r="L67" s="1126"/>
      <c r="M67" s="1121" t="str">
        <f>'CERTIFICADO 1'!F6</f>
        <v/>
      </c>
      <c r="N67" s="1121"/>
      <c r="O67" s="1121"/>
      <c r="P67" s="1121"/>
      <c r="Q67" s="1121"/>
    </row>
    <row r="68" spans="1:17" ht="15.75" customHeight="1" x14ac:dyDescent="0.25">
      <c r="A68" s="414">
        <v>2</v>
      </c>
      <c r="B68" s="1122" t="str">
        <f>'CERTIFICADO 1'!B7</f>
        <v/>
      </c>
      <c r="C68" s="1122"/>
      <c r="D68" s="1122"/>
      <c r="E68" s="1122"/>
      <c r="F68" s="1121" t="str">
        <f>'CERTIFICADO 1'!C7</f>
        <v/>
      </c>
      <c r="G68" s="1121"/>
      <c r="H68" s="1121"/>
      <c r="I68" s="1123"/>
      <c r="J68" s="1124" t="str">
        <f>'CERTIFICADO 1'!D7</f>
        <v/>
      </c>
      <c r="K68" s="1125"/>
      <c r="L68" s="1126"/>
      <c r="M68" s="1121" t="str">
        <f>'CERTIFICADO 1'!F7</f>
        <v/>
      </c>
      <c r="N68" s="1121"/>
      <c r="O68" s="1121"/>
      <c r="P68" s="1121"/>
      <c r="Q68" s="1121"/>
    </row>
    <row r="69" spans="1:17" ht="15.75" customHeight="1" x14ac:dyDescent="0.25">
      <c r="A69" s="414">
        <v>3</v>
      </c>
      <c r="B69" s="1122" t="str">
        <f>'CERTIFICADO 1'!B8</f>
        <v/>
      </c>
      <c r="C69" s="1122"/>
      <c r="D69" s="1122"/>
      <c r="E69" s="1122"/>
      <c r="F69" s="1121" t="str">
        <f>'CERTIFICADO 1'!C8</f>
        <v/>
      </c>
      <c r="G69" s="1121"/>
      <c r="H69" s="1121"/>
      <c r="I69" s="1123"/>
      <c r="J69" s="1124" t="str">
        <f>'CERTIFICADO 1'!D8</f>
        <v/>
      </c>
      <c r="K69" s="1125"/>
      <c r="L69" s="1126"/>
      <c r="M69" s="1121" t="str">
        <f>'CERTIFICADO 1'!F8</f>
        <v/>
      </c>
      <c r="N69" s="1121"/>
      <c r="O69" s="1121"/>
      <c r="P69" s="1121"/>
      <c r="Q69" s="1121"/>
    </row>
    <row r="70" spans="1:17" ht="15.75" customHeight="1" x14ac:dyDescent="0.25">
      <c r="A70" s="414">
        <v>4</v>
      </c>
      <c r="B70" s="1122" t="str">
        <f>'CERTIFICADO 1'!B9</f>
        <v/>
      </c>
      <c r="C70" s="1122"/>
      <c r="D70" s="1122"/>
      <c r="E70" s="1122"/>
      <c r="F70" s="1121" t="str">
        <f>'CERTIFICADO 1'!C9</f>
        <v/>
      </c>
      <c r="G70" s="1121"/>
      <c r="H70" s="1121"/>
      <c r="I70" s="1123"/>
      <c r="J70" s="1124" t="str">
        <f>'CERTIFICADO 1'!D9</f>
        <v/>
      </c>
      <c r="K70" s="1125"/>
      <c r="L70" s="1126"/>
      <c r="M70" s="1121" t="str">
        <f>'CERTIFICADO 1'!F9</f>
        <v/>
      </c>
      <c r="N70" s="1121"/>
      <c r="O70" s="1121"/>
      <c r="P70" s="1121"/>
      <c r="Q70" s="1121"/>
    </row>
    <row r="71" spans="1:17" ht="15.75" customHeight="1" x14ac:dyDescent="0.25">
      <c r="A71" s="414">
        <v>5</v>
      </c>
      <c r="B71" s="1122" t="str">
        <f>'CERTIFICADO 1'!B10</f>
        <v/>
      </c>
      <c r="C71" s="1122"/>
      <c r="D71" s="1122"/>
      <c r="E71" s="1122"/>
      <c r="F71" s="1121" t="str">
        <f>'CERTIFICADO 1'!C10</f>
        <v/>
      </c>
      <c r="G71" s="1121"/>
      <c r="H71" s="1121"/>
      <c r="I71" s="1123"/>
      <c r="J71" s="1124" t="str">
        <f>'CERTIFICADO 1'!D10</f>
        <v/>
      </c>
      <c r="K71" s="1125"/>
      <c r="L71" s="1126"/>
      <c r="M71" s="1121" t="str">
        <f>'CERTIFICADO 1'!F10</f>
        <v/>
      </c>
      <c r="N71" s="1121"/>
      <c r="O71" s="1121"/>
      <c r="P71" s="1121"/>
      <c r="Q71" s="1121"/>
    </row>
    <row r="72" spans="1:17" ht="15.75" customHeight="1" x14ac:dyDescent="0.25">
      <c r="A72" s="414">
        <v>6</v>
      </c>
      <c r="B72" s="1122" t="str">
        <f>'CERTIFICADO 1'!B11</f>
        <v/>
      </c>
      <c r="C72" s="1122"/>
      <c r="D72" s="1122"/>
      <c r="E72" s="1122"/>
      <c r="F72" s="1121" t="str">
        <f>'CERTIFICADO 1'!C11</f>
        <v/>
      </c>
      <c r="G72" s="1121"/>
      <c r="H72" s="1121"/>
      <c r="I72" s="1123"/>
      <c r="J72" s="1124" t="str">
        <f>'CERTIFICADO 1'!D11</f>
        <v/>
      </c>
      <c r="K72" s="1125"/>
      <c r="L72" s="1126"/>
      <c r="M72" s="1121" t="str">
        <f>'CERTIFICADO 1'!F11</f>
        <v/>
      </c>
      <c r="N72" s="1121"/>
      <c r="O72" s="1121"/>
      <c r="P72" s="1121"/>
      <c r="Q72" s="1121"/>
    </row>
    <row r="73" spans="1:17" ht="15.75" customHeight="1" x14ac:dyDescent="0.25">
      <c r="A73" s="414">
        <v>7</v>
      </c>
      <c r="B73" s="1122" t="str">
        <f>'CERTIFICADO 1'!B12</f>
        <v/>
      </c>
      <c r="C73" s="1122"/>
      <c r="D73" s="1122"/>
      <c r="E73" s="1122"/>
      <c r="F73" s="1121" t="str">
        <f>'CERTIFICADO 1'!C12</f>
        <v/>
      </c>
      <c r="G73" s="1121"/>
      <c r="H73" s="1121"/>
      <c r="I73" s="1123"/>
      <c r="J73" s="1124" t="str">
        <f>'CERTIFICADO 1'!D12</f>
        <v/>
      </c>
      <c r="K73" s="1125"/>
      <c r="L73" s="1126"/>
      <c r="M73" s="1121" t="str">
        <f>'CERTIFICADO 1'!F12</f>
        <v/>
      </c>
      <c r="N73" s="1121"/>
      <c r="O73" s="1121"/>
      <c r="P73" s="1121"/>
      <c r="Q73" s="1121"/>
    </row>
    <row r="74" spans="1:17" ht="15.75" customHeight="1" x14ac:dyDescent="0.25">
      <c r="A74" s="414">
        <v>8</v>
      </c>
      <c r="B74" s="1122" t="str">
        <f>'CERTIFICADO 1'!B13</f>
        <v/>
      </c>
      <c r="C74" s="1122"/>
      <c r="D74" s="1122"/>
      <c r="E74" s="1122"/>
      <c r="F74" s="1121" t="str">
        <f>'CERTIFICADO 1'!C13</f>
        <v/>
      </c>
      <c r="G74" s="1121"/>
      <c r="H74" s="1121"/>
      <c r="I74" s="1123"/>
      <c r="J74" s="1124" t="str">
        <f>'CERTIFICADO 1'!D13</f>
        <v/>
      </c>
      <c r="K74" s="1125"/>
      <c r="L74" s="1126"/>
      <c r="M74" s="1121" t="str">
        <f>'CERTIFICADO 1'!F13</f>
        <v/>
      </c>
      <c r="N74" s="1121"/>
      <c r="O74" s="1121"/>
      <c r="P74" s="1121"/>
      <c r="Q74" s="1121"/>
    </row>
    <row r="75" spans="1:17" ht="15.75" customHeight="1" x14ac:dyDescent="0.25">
      <c r="A75" s="414">
        <v>9</v>
      </c>
      <c r="B75" s="1122" t="str">
        <f>'CERTIFICADO 1'!B14</f>
        <v/>
      </c>
      <c r="C75" s="1122"/>
      <c r="D75" s="1122"/>
      <c r="E75" s="1122"/>
      <c r="F75" s="1121" t="str">
        <f>'CERTIFICADO 1'!C14</f>
        <v/>
      </c>
      <c r="G75" s="1121"/>
      <c r="H75" s="1121"/>
      <c r="I75" s="1123"/>
      <c r="J75" s="1124" t="str">
        <f>'CERTIFICADO 1'!D14</f>
        <v/>
      </c>
      <c r="K75" s="1125"/>
      <c r="L75" s="1126"/>
      <c r="M75" s="1121" t="str">
        <f>'CERTIFICADO 1'!F14</f>
        <v/>
      </c>
      <c r="N75" s="1121"/>
      <c r="O75" s="1121"/>
      <c r="P75" s="1121"/>
      <c r="Q75" s="1121"/>
    </row>
    <row r="76" spans="1:17" ht="15.75" customHeight="1" x14ac:dyDescent="0.25">
      <c r="A76" s="414">
        <v>10</v>
      </c>
      <c r="B76" s="1122" t="str">
        <f>'CERTIFICADO 1'!B15</f>
        <v/>
      </c>
      <c r="C76" s="1122"/>
      <c r="D76" s="1122"/>
      <c r="E76" s="1122"/>
      <c r="F76" s="1121" t="str">
        <f>'CERTIFICADO 1'!C15</f>
        <v/>
      </c>
      <c r="G76" s="1121"/>
      <c r="H76" s="1121"/>
      <c r="I76" s="1123"/>
      <c r="J76" s="1124" t="str">
        <f>'CERTIFICADO 1'!D15</f>
        <v/>
      </c>
      <c r="K76" s="1125"/>
      <c r="L76" s="1126"/>
      <c r="M76" s="1121" t="str">
        <f>'CERTIFICADO 1'!F15</f>
        <v/>
      </c>
      <c r="N76" s="1121"/>
      <c r="O76" s="1121"/>
      <c r="P76" s="1121"/>
      <c r="Q76" s="1121"/>
    </row>
    <row r="77" spans="1:17" ht="15.75" customHeight="1" x14ac:dyDescent="0.25">
      <c r="A77" s="414">
        <v>11</v>
      </c>
      <c r="B77" s="1122" t="str">
        <f>'CERTIFICADO 1'!B16</f>
        <v/>
      </c>
      <c r="C77" s="1122"/>
      <c r="D77" s="1122"/>
      <c r="E77" s="1122"/>
      <c r="F77" s="1121" t="str">
        <f>'CERTIFICADO 1'!C16</f>
        <v/>
      </c>
      <c r="G77" s="1121"/>
      <c r="H77" s="1121"/>
      <c r="I77" s="1123"/>
      <c r="J77" s="1124" t="str">
        <f>'CERTIFICADO 1'!D16</f>
        <v/>
      </c>
      <c r="K77" s="1125"/>
      <c r="L77" s="1126"/>
      <c r="M77" s="1121" t="str">
        <f>'CERTIFICADO 1'!F16</f>
        <v/>
      </c>
      <c r="N77" s="1121"/>
      <c r="O77" s="1121"/>
      <c r="P77" s="1121"/>
      <c r="Q77" s="1121"/>
    </row>
    <row r="78" spans="1:17" ht="15.75" customHeight="1" x14ac:dyDescent="0.25">
      <c r="A78" s="414">
        <v>12</v>
      </c>
      <c r="B78" s="1122" t="str">
        <f>'CERTIFICADO 1'!B17</f>
        <v/>
      </c>
      <c r="C78" s="1122"/>
      <c r="D78" s="1122"/>
      <c r="E78" s="1122"/>
      <c r="F78" s="1121" t="str">
        <f>'CERTIFICADO 1'!C17</f>
        <v/>
      </c>
      <c r="G78" s="1121"/>
      <c r="H78" s="1121"/>
      <c r="I78" s="1123"/>
      <c r="J78" s="1124" t="str">
        <f>'CERTIFICADO 1'!D17</f>
        <v/>
      </c>
      <c r="K78" s="1125"/>
      <c r="L78" s="1126"/>
      <c r="M78" s="1121" t="str">
        <f>'CERTIFICADO 1'!F17</f>
        <v/>
      </c>
      <c r="N78" s="1121"/>
      <c r="O78" s="1121"/>
      <c r="P78" s="1121"/>
      <c r="Q78" s="1121"/>
    </row>
    <row r="79" spans="1:17" ht="15.75" customHeight="1" x14ac:dyDescent="0.25">
      <c r="A79" s="414">
        <v>13</v>
      </c>
      <c r="B79" s="1122" t="str">
        <f>'CERTIFICADO 1'!B18</f>
        <v/>
      </c>
      <c r="C79" s="1122"/>
      <c r="D79" s="1122"/>
      <c r="E79" s="1122"/>
      <c r="F79" s="1121" t="str">
        <f>'CERTIFICADO 1'!C18</f>
        <v/>
      </c>
      <c r="G79" s="1121"/>
      <c r="H79" s="1121"/>
      <c r="I79" s="1123"/>
      <c r="J79" s="1124" t="str">
        <f>'CERTIFICADO 1'!D18</f>
        <v/>
      </c>
      <c r="K79" s="1125"/>
      <c r="L79" s="1126"/>
      <c r="M79" s="1121" t="str">
        <f>'CERTIFICADO 1'!F18</f>
        <v/>
      </c>
      <c r="N79" s="1121"/>
      <c r="O79" s="1121"/>
      <c r="P79" s="1121"/>
      <c r="Q79" s="1121"/>
    </row>
    <row r="80" spans="1:17" ht="15.75" customHeight="1" x14ac:dyDescent="0.25">
      <c r="A80" s="414">
        <v>14</v>
      </c>
      <c r="B80" s="1122" t="str">
        <f>'CERTIFICADO 1'!B19</f>
        <v/>
      </c>
      <c r="C80" s="1122"/>
      <c r="D80" s="1122"/>
      <c r="E80" s="1122"/>
      <c r="F80" s="1121" t="str">
        <f>'CERTIFICADO 1'!C19</f>
        <v/>
      </c>
      <c r="G80" s="1121"/>
      <c r="H80" s="1121"/>
      <c r="I80" s="1123"/>
      <c r="J80" s="1124" t="str">
        <f>'CERTIFICADO 1'!D19</f>
        <v/>
      </c>
      <c r="K80" s="1125"/>
      <c r="L80" s="1126"/>
      <c r="M80" s="1121" t="str">
        <f>'CERTIFICADO 1'!F19</f>
        <v/>
      </c>
      <c r="N80" s="1121"/>
      <c r="O80" s="1121"/>
      <c r="P80" s="1121"/>
      <c r="Q80" s="1121"/>
    </row>
    <row r="81" spans="1:21" ht="15.75" customHeight="1" x14ac:dyDescent="0.25">
      <c r="A81" s="414">
        <v>15</v>
      </c>
      <c r="B81" s="1122" t="str">
        <f>'CERTIFICADO 1'!B20</f>
        <v/>
      </c>
      <c r="C81" s="1122"/>
      <c r="D81" s="1122"/>
      <c r="E81" s="1122"/>
      <c r="F81" s="1121" t="str">
        <f>'CERTIFICADO 1'!C20</f>
        <v/>
      </c>
      <c r="G81" s="1121"/>
      <c r="H81" s="1121"/>
      <c r="I81" s="1123"/>
      <c r="J81" s="1124" t="str">
        <f>'CERTIFICADO 1'!D20</f>
        <v/>
      </c>
      <c r="K81" s="1125"/>
      <c r="L81" s="1126"/>
      <c r="M81" s="1121" t="str">
        <f>'CERTIFICADO 1'!F20</f>
        <v/>
      </c>
      <c r="N81" s="1121"/>
      <c r="O81" s="1121"/>
      <c r="P81" s="1121"/>
      <c r="Q81" s="1121"/>
    </row>
    <row r="82" spans="1:21" ht="15.75" customHeight="1" x14ac:dyDescent="0.25">
      <c r="A82" s="414">
        <v>16</v>
      </c>
      <c r="B82" s="1122" t="str">
        <f>'CERTIFICADO 1'!B21</f>
        <v/>
      </c>
      <c r="C82" s="1122"/>
      <c r="D82" s="1122"/>
      <c r="E82" s="1122"/>
      <c r="F82" s="1121" t="str">
        <f>'CERTIFICADO 1'!C21</f>
        <v/>
      </c>
      <c r="G82" s="1121"/>
      <c r="H82" s="1121"/>
      <c r="I82" s="1123"/>
      <c r="J82" s="1124" t="str">
        <f>'CERTIFICADO 1'!D21</f>
        <v/>
      </c>
      <c r="K82" s="1125"/>
      <c r="L82" s="1126"/>
      <c r="M82" s="1121" t="str">
        <f>'CERTIFICADO 1'!F21</f>
        <v/>
      </c>
      <c r="N82" s="1121"/>
      <c r="O82" s="1121"/>
      <c r="P82" s="1121"/>
      <c r="Q82" s="1121"/>
    </row>
    <row r="83" spans="1:21" ht="15.75" customHeight="1" x14ac:dyDescent="0.25">
      <c r="A83" s="414">
        <v>17</v>
      </c>
      <c r="B83" s="1122" t="str">
        <f>'CERTIFICADO 1'!B22</f>
        <v/>
      </c>
      <c r="C83" s="1122"/>
      <c r="D83" s="1122"/>
      <c r="E83" s="1122"/>
      <c r="F83" s="1121" t="str">
        <f>'CERTIFICADO 1'!C22</f>
        <v/>
      </c>
      <c r="G83" s="1121"/>
      <c r="H83" s="1121"/>
      <c r="I83" s="1123"/>
      <c r="J83" s="1124" t="str">
        <f>'CERTIFICADO 1'!D22</f>
        <v/>
      </c>
      <c r="K83" s="1125"/>
      <c r="L83" s="1126"/>
      <c r="M83" s="1121" t="str">
        <f>'CERTIFICADO 1'!F22</f>
        <v/>
      </c>
      <c r="N83" s="1121"/>
      <c r="O83" s="1121"/>
      <c r="P83" s="1121"/>
      <c r="Q83" s="1121"/>
    </row>
    <row r="84" spans="1:21" ht="15.75" customHeight="1" x14ac:dyDescent="0.25">
      <c r="A84" s="414">
        <v>18</v>
      </c>
      <c r="B84" s="1122" t="str">
        <f>'CERTIFICADO 1'!B23</f>
        <v/>
      </c>
      <c r="C84" s="1122"/>
      <c r="D84" s="1122"/>
      <c r="E84" s="1122"/>
      <c r="F84" s="1121" t="str">
        <f>'CERTIFICADO 1'!C23</f>
        <v/>
      </c>
      <c r="G84" s="1121"/>
      <c r="H84" s="1121"/>
      <c r="I84" s="1123"/>
      <c r="J84" s="1124" t="str">
        <f>'CERTIFICADO 1'!D23</f>
        <v/>
      </c>
      <c r="K84" s="1125"/>
      <c r="L84" s="1126"/>
      <c r="M84" s="1121" t="str">
        <f>'CERTIFICADO 1'!F23</f>
        <v/>
      </c>
      <c r="N84" s="1121"/>
      <c r="O84" s="1121"/>
      <c r="P84" s="1121"/>
      <c r="Q84" s="1121"/>
    </row>
    <row r="85" spans="1:21" ht="15.75" customHeight="1" x14ac:dyDescent="0.25">
      <c r="A85" s="414">
        <v>19</v>
      </c>
      <c r="B85" s="1122" t="str">
        <f>'CERTIFICADO 1'!B24</f>
        <v/>
      </c>
      <c r="C85" s="1122"/>
      <c r="D85" s="1122"/>
      <c r="E85" s="1122"/>
      <c r="F85" s="1121" t="str">
        <f>'CERTIFICADO 1'!C24</f>
        <v/>
      </c>
      <c r="G85" s="1121"/>
      <c r="H85" s="1121"/>
      <c r="I85" s="1123"/>
      <c r="J85" s="1124" t="str">
        <f>'CERTIFICADO 1'!D24</f>
        <v/>
      </c>
      <c r="K85" s="1125"/>
      <c r="L85" s="1126"/>
      <c r="M85" s="1121" t="str">
        <f>'CERTIFICADO 1'!F24</f>
        <v/>
      </c>
      <c r="N85" s="1121"/>
      <c r="O85" s="1121"/>
      <c r="P85" s="1121"/>
      <c r="Q85" s="1121"/>
    </row>
    <row r="86" spans="1:21" ht="15.75" customHeight="1" x14ac:dyDescent="0.25">
      <c r="A86" s="414">
        <v>20</v>
      </c>
      <c r="B86" s="1122" t="str">
        <f>'CERTIFICADO 1'!B25</f>
        <v/>
      </c>
      <c r="C86" s="1122"/>
      <c r="D86" s="1122"/>
      <c r="E86" s="1122"/>
      <c r="F86" s="1121" t="str">
        <f>'CERTIFICADO 1'!C25</f>
        <v/>
      </c>
      <c r="G86" s="1121"/>
      <c r="H86" s="1121"/>
      <c r="I86" s="1123"/>
      <c r="J86" s="1124" t="str">
        <f>'CERTIFICADO 1'!D25</f>
        <v/>
      </c>
      <c r="K86" s="1125"/>
      <c r="L86" s="1126"/>
      <c r="M86" s="1121" t="str">
        <f>'CERTIFICADO 1'!F25</f>
        <v/>
      </c>
      <c r="N86" s="1121"/>
      <c r="O86" s="1121"/>
      <c r="P86" s="1121"/>
      <c r="Q86" s="1121"/>
    </row>
    <row r="87" spans="1:21" ht="15.75" customHeight="1" x14ac:dyDescent="0.25">
      <c r="A87" s="414">
        <v>21</v>
      </c>
      <c r="B87" s="1122" t="str">
        <f>'CERTIFICADO 1'!B26</f>
        <v/>
      </c>
      <c r="C87" s="1122"/>
      <c r="D87" s="1122"/>
      <c r="E87" s="1122"/>
      <c r="F87" s="1121" t="str">
        <f>'CERTIFICADO 1'!C26</f>
        <v/>
      </c>
      <c r="G87" s="1121"/>
      <c r="H87" s="1121"/>
      <c r="I87" s="1123"/>
      <c r="J87" s="1124" t="str">
        <f>'CERTIFICADO 1'!D26</f>
        <v/>
      </c>
      <c r="K87" s="1125"/>
      <c r="L87" s="1126"/>
      <c r="M87" s="1121" t="str">
        <f>'CERTIFICADO 1'!F26</f>
        <v/>
      </c>
      <c r="N87" s="1121"/>
      <c r="O87" s="1121"/>
      <c r="P87" s="1121"/>
      <c r="Q87" s="1121"/>
    </row>
    <row r="88" spans="1:21" ht="15.75" customHeight="1" x14ac:dyDescent="0.25">
      <c r="A88" s="414">
        <v>22</v>
      </c>
      <c r="B88" s="1122" t="str">
        <f>'CERTIFICADO 1'!B27</f>
        <v/>
      </c>
      <c r="C88" s="1122"/>
      <c r="D88" s="1122"/>
      <c r="E88" s="1122"/>
      <c r="F88" s="1121" t="str">
        <f>'CERTIFICADO 1'!C27</f>
        <v/>
      </c>
      <c r="G88" s="1121"/>
      <c r="H88" s="1121"/>
      <c r="I88" s="1123"/>
      <c r="J88" s="1124" t="str">
        <f>'CERTIFICADO 1'!D27</f>
        <v/>
      </c>
      <c r="K88" s="1125"/>
      <c r="L88" s="1126"/>
      <c r="M88" s="1121" t="str">
        <f>'CERTIFICADO 1'!F27</f>
        <v/>
      </c>
      <c r="N88" s="1121"/>
      <c r="O88" s="1121"/>
      <c r="P88" s="1121"/>
      <c r="Q88" s="1121"/>
    </row>
    <row r="89" spans="1:21" ht="15.75" customHeight="1" x14ac:dyDescent="0.25">
      <c r="A89" s="414">
        <v>23</v>
      </c>
      <c r="B89" s="1122" t="str">
        <f>'CERTIFICADO 1'!B28</f>
        <v/>
      </c>
      <c r="C89" s="1122"/>
      <c r="D89" s="1122"/>
      <c r="E89" s="1122"/>
      <c r="F89" s="1121" t="str">
        <f>'CERTIFICADO 1'!C28</f>
        <v/>
      </c>
      <c r="G89" s="1121"/>
      <c r="H89" s="1121"/>
      <c r="I89" s="1123"/>
      <c r="J89" s="1124" t="str">
        <f>'CERTIFICADO 1'!D28</f>
        <v/>
      </c>
      <c r="K89" s="1125"/>
      <c r="L89" s="1126"/>
      <c r="M89" s="1121" t="str">
        <f>'CERTIFICADO 1'!F28</f>
        <v/>
      </c>
      <c r="N89" s="1121"/>
      <c r="O89" s="1121"/>
      <c r="P89" s="1121"/>
      <c r="Q89" s="1121"/>
    </row>
    <row r="90" spans="1:21" ht="15.75" customHeight="1" x14ac:dyDescent="0.25">
      <c r="A90" s="414">
        <v>24</v>
      </c>
      <c r="B90" s="1122" t="str">
        <f>'CERTIFICADO 1'!B29</f>
        <v/>
      </c>
      <c r="C90" s="1122"/>
      <c r="D90" s="1122"/>
      <c r="E90" s="1122"/>
      <c r="F90" s="1121" t="str">
        <f>'CERTIFICADO 1'!C29</f>
        <v/>
      </c>
      <c r="G90" s="1121"/>
      <c r="H90" s="1121"/>
      <c r="I90" s="1123"/>
      <c r="J90" s="1124" t="str">
        <f>'CERTIFICADO 1'!D29</f>
        <v/>
      </c>
      <c r="K90" s="1125"/>
      <c r="L90" s="1126"/>
      <c r="M90" s="1121" t="str">
        <f>'CERTIFICADO 1'!F29</f>
        <v/>
      </c>
      <c r="N90" s="1121"/>
      <c r="O90" s="1121"/>
      <c r="P90" s="1121"/>
      <c r="Q90" s="1121"/>
    </row>
    <row r="91" spans="1:21" ht="15.75" customHeight="1" x14ac:dyDescent="0.25">
      <c r="A91" s="372"/>
      <c r="B91" s="372"/>
      <c r="C91" s="372"/>
      <c r="D91" s="372"/>
      <c r="E91" s="372"/>
      <c r="F91" s="372"/>
      <c r="G91" s="372"/>
      <c r="H91" s="372"/>
      <c r="I91" s="372"/>
      <c r="J91" s="372"/>
      <c r="K91" s="372"/>
      <c r="L91" s="372"/>
      <c r="M91" s="372"/>
      <c r="N91" s="372"/>
      <c r="O91" s="372"/>
      <c r="P91" s="1118" t="s">
        <v>865</v>
      </c>
      <c r="Q91" s="1118"/>
      <c r="R91" s="1118"/>
    </row>
    <row r="92" spans="1:21" ht="15.75" customHeight="1" x14ac:dyDescent="0.25">
      <c r="A92" s="1119" t="s">
        <v>883</v>
      </c>
      <c r="B92" s="1119"/>
      <c r="C92" s="1119"/>
      <c r="D92" s="1119"/>
      <c r="E92" s="1119"/>
      <c r="F92" s="1119"/>
      <c r="G92" s="1119"/>
      <c r="H92" s="1119"/>
      <c r="I92" s="1119"/>
      <c r="J92" s="1119"/>
      <c r="K92" s="1119"/>
      <c r="L92" s="1119"/>
      <c r="M92" s="1119"/>
      <c r="N92" s="1119"/>
      <c r="O92" s="1119"/>
      <c r="P92" s="1119"/>
      <c r="Q92" s="1119"/>
      <c r="R92" s="1119"/>
    </row>
    <row r="93" spans="1:21" ht="15.75" customHeight="1" x14ac:dyDescent="0.25">
      <c r="A93" s="1120"/>
      <c r="B93" s="1120"/>
      <c r="C93" s="1120"/>
      <c r="D93" s="1120"/>
      <c r="E93" s="1120"/>
      <c r="F93" s="1120"/>
      <c r="G93" s="1120"/>
      <c r="H93" s="1120"/>
      <c r="I93" s="1120"/>
      <c r="J93" s="1120"/>
      <c r="K93" s="1120"/>
      <c r="L93" s="1120"/>
      <c r="M93" s="1120"/>
      <c r="N93" s="1120"/>
      <c r="O93" s="1120"/>
      <c r="P93" s="1120"/>
      <c r="Q93" s="1120"/>
      <c r="R93" s="1120"/>
    </row>
    <row r="94" spans="1:21" ht="15.75" customHeight="1" x14ac:dyDescent="0.25">
      <c r="A94" s="1120"/>
      <c r="B94" s="1120"/>
      <c r="C94" s="1120"/>
      <c r="D94" s="1120"/>
      <c r="E94" s="1120"/>
      <c r="F94" s="1120"/>
      <c r="G94" s="1120"/>
      <c r="H94" s="1120"/>
      <c r="I94" s="1120"/>
      <c r="J94" s="1120"/>
      <c r="K94" s="1120"/>
      <c r="L94" s="1120"/>
      <c r="M94" s="1120"/>
      <c r="N94" s="1120"/>
      <c r="O94" s="1120"/>
      <c r="P94" s="1120"/>
      <c r="Q94" s="1120"/>
      <c r="R94" s="1120"/>
    </row>
    <row r="95" spans="1:21" ht="15.75" customHeight="1" x14ac:dyDescent="0.25">
      <c r="A95" s="1120"/>
      <c r="B95" s="1120"/>
      <c r="C95" s="1120"/>
      <c r="D95" s="1120"/>
      <c r="E95" s="1120"/>
      <c r="F95" s="1120"/>
      <c r="G95" s="1120"/>
      <c r="H95" s="1120"/>
      <c r="I95" s="1120"/>
      <c r="J95" s="1120"/>
      <c r="K95" s="1120"/>
      <c r="L95" s="1120"/>
      <c r="M95" s="1120"/>
      <c r="N95" s="1120"/>
      <c r="O95" s="1120"/>
      <c r="P95" s="1120"/>
      <c r="Q95" s="1120"/>
      <c r="R95" s="1120"/>
    </row>
    <row r="96" spans="1:21" ht="15.75" customHeight="1" x14ac:dyDescent="0.25">
      <c r="S96" s="214"/>
      <c r="T96" s="214"/>
      <c r="U96" s="214"/>
    </row>
    <row r="97" spans="1:21" ht="15.75" customHeight="1" x14ac:dyDescent="0.25">
      <c r="A97" s="366"/>
      <c r="M97" s="1101" t="str">
        <f t="shared" ref="M97:R99" si="0">M50</f>
        <v>LCM 2024-03-05</v>
      </c>
      <c r="N97" s="1101">
        <f t="shared" si="0"/>
        <v>0</v>
      </c>
      <c r="O97" s="1101">
        <f t="shared" si="0"/>
        <v>0</v>
      </c>
      <c r="P97" s="1101">
        <f t="shared" si="0"/>
        <v>0</v>
      </c>
      <c r="Q97" s="1101">
        <f t="shared" si="0"/>
        <v>0</v>
      </c>
      <c r="R97" s="1101">
        <f t="shared" si="0"/>
        <v>0</v>
      </c>
      <c r="S97" s="214"/>
      <c r="T97" s="214"/>
      <c r="U97" s="214"/>
    </row>
    <row r="98" spans="1:21" ht="15.75" customHeight="1" x14ac:dyDescent="0.25">
      <c r="M98" s="1101">
        <f t="shared" si="0"/>
        <v>0</v>
      </c>
      <c r="N98" s="1101">
        <f t="shared" si="0"/>
        <v>0</v>
      </c>
      <c r="O98" s="1101">
        <f t="shared" si="0"/>
        <v>0</v>
      </c>
      <c r="P98" s="1101">
        <f t="shared" si="0"/>
        <v>0</v>
      </c>
      <c r="Q98" s="1101">
        <f t="shared" si="0"/>
        <v>0</v>
      </c>
      <c r="R98" s="1101">
        <f t="shared" si="0"/>
        <v>0</v>
      </c>
      <c r="S98" s="214"/>
      <c r="T98" s="214"/>
      <c r="U98" s="214"/>
    </row>
    <row r="99" spans="1:21" ht="15.75" customHeight="1" x14ac:dyDescent="0.25">
      <c r="M99" s="1101">
        <f t="shared" si="0"/>
        <v>0</v>
      </c>
      <c r="N99" s="1101">
        <f t="shared" si="0"/>
        <v>0</v>
      </c>
      <c r="O99" s="1101">
        <f t="shared" si="0"/>
        <v>0</v>
      </c>
      <c r="P99" s="1101">
        <f t="shared" si="0"/>
        <v>0</v>
      </c>
      <c r="Q99" s="1101">
        <f t="shared" si="0"/>
        <v>0</v>
      </c>
      <c r="R99" s="1101">
        <f t="shared" si="0"/>
        <v>0</v>
      </c>
      <c r="S99" s="214"/>
      <c r="T99" s="214"/>
      <c r="U99" s="214"/>
    </row>
    <row r="100" spans="1:21" ht="15.75" customHeight="1" x14ac:dyDescent="0.25">
      <c r="S100" s="214"/>
      <c r="T100" s="214"/>
      <c r="U100" s="214"/>
    </row>
    <row r="101" spans="1:21" ht="15.75" customHeight="1" x14ac:dyDescent="0.3">
      <c r="B101" s="1105" t="s">
        <v>874</v>
      </c>
      <c r="C101" s="1105"/>
      <c r="D101" s="1105"/>
      <c r="E101" s="1105"/>
      <c r="F101" s="1105"/>
      <c r="G101" s="1105"/>
      <c r="H101" s="1105"/>
      <c r="I101" s="1105"/>
      <c r="J101" s="1105"/>
      <c r="K101" s="1105"/>
      <c r="L101" s="1105"/>
      <c r="M101" s="1105"/>
      <c r="N101" s="1105"/>
      <c r="O101" s="1105"/>
      <c r="P101" s="1105"/>
      <c r="Q101" s="1105"/>
      <c r="S101" s="214"/>
      <c r="T101" s="214"/>
      <c r="U101" s="214"/>
    </row>
    <row r="102" spans="1:21" ht="15.75" customHeight="1" x14ac:dyDescent="0.25">
      <c r="A102" s="974" t="s">
        <v>978</v>
      </c>
      <c r="B102" s="1127" t="s">
        <v>873</v>
      </c>
      <c r="C102" s="1128"/>
      <c r="D102" s="1128"/>
      <c r="E102" s="1129"/>
      <c r="F102" s="1127" t="s">
        <v>872</v>
      </c>
      <c r="G102" s="1128"/>
      <c r="H102" s="1128"/>
      <c r="I102" s="1129"/>
      <c r="J102" s="1136" t="s">
        <v>870</v>
      </c>
      <c r="K102" s="1137"/>
      <c r="L102" s="1138"/>
      <c r="M102" s="1127" t="s">
        <v>871</v>
      </c>
      <c r="N102" s="1128"/>
      <c r="O102" s="1128"/>
      <c r="P102" s="1128"/>
      <c r="Q102" s="1129"/>
      <c r="S102" s="214"/>
      <c r="T102" s="214"/>
      <c r="U102" s="214"/>
    </row>
    <row r="103" spans="1:21" ht="15.75" customHeight="1" x14ac:dyDescent="0.25">
      <c r="A103" s="974"/>
      <c r="B103" s="1130"/>
      <c r="C103" s="1131"/>
      <c r="D103" s="1131"/>
      <c r="E103" s="1132"/>
      <c r="F103" s="1130"/>
      <c r="G103" s="1131"/>
      <c r="H103" s="1131"/>
      <c r="I103" s="1132"/>
      <c r="J103" s="1139"/>
      <c r="K103" s="1140"/>
      <c r="L103" s="1141"/>
      <c r="M103" s="1130"/>
      <c r="N103" s="1131"/>
      <c r="O103" s="1131"/>
      <c r="P103" s="1131"/>
      <c r="Q103" s="1132"/>
      <c r="S103" s="214"/>
      <c r="T103" s="214"/>
      <c r="U103" s="214"/>
    </row>
    <row r="104" spans="1:21" ht="15.75" customHeight="1" x14ac:dyDescent="0.25">
      <c r="A104" s="974"/>
      <c r="B104" s="1133"/>
      <c r="C104" s="1134"/>
      <c r="D104" s="1134"/>
      <c r="E104" s="1135"/>
      <c r="F104" s="1133"/>
      <c r="G104" s="1134"/>
      <c r="H104" s="1134"/>
      <c r="I104" s="1135"/>
      <c r="J104" s="1142"/>
      <c r="K104" s="1143"/>
      <c r="L104" s="1144"/>
      <c r="M104" s="1133"/>
      <c r="N104" s="1134"/>
      <c r="O104" s="1134"/>
      <c r="P104" s="1134"/>
      <c r="Q104" s="1135"/>
      <c r="S104" s="214"/>
      <c r="T104" s="214"/>
      <c r="U104" s="214"/>
    </row>
    <row r="105" spans="1:21" ht="15" x14ac:dyDescent="0.25">
      <c r="A105" s="414">
        <v>25</v>
      </c>
      <c r="B105" s="1122" t="str">
        <f>'CERTIFICADO 1'!B30</f>
        <v/>
      </c>
      <c r="C105" s="1122"/>
      <c r="D105" s="1122"/>
      <c r="E105" s="1122"/>
      <c r="F105" s="1121" t="str">
        <f>'CERTIFICADO 1'!C30</f>
        <v/>
      </c>
      <c r="G105" s="1121"/>
      <c r="H105" s="1121"/>
      <c r="I105" s="1123"/>
      <c r="J105" s="1124" t="str">
        <f>'CERTIFICADO 1'!D30</f>
        <v/>
      </c>
      <c r="K105" s="1125"/>
      <c r="L105" s="1126"/>
      <c r="M105" s="1121" t="str">
        <f>'CERTIFICADO 1'!F30</f>
        <v/>
      </c>
      <c r="N105" s="1121"/>
      <c r="O105" s="1121"/>
      <c r="P105" s="1121"/>
      <c r="Q105" s="1121"/>
      <c r="R105" s="214"/>
      <c r="S105" s="214"/>
      <c r="T105" s="214"/>
      <c r="U105" s="214"/>
    </row>
    <row r="106" spans="1:21" ht="15.75" customHeight="1" x14ac:dyDescent="0.25">
      <c r="A106" s="414">
        <v>26</v>
      </c>
      <c r="B106" s="1122" t="str">
        <f>'CERTIFICADO 1'!B31</f>
        <v/>
      </c>
      <c r="C106" s="1122"/>
      <c r="D106" s="1122"/>
      <c r="E106" s="1122"/>
      <c r="F106" s="1121" t="str">
        <f>'CERTIFICADO 1'!C31</f>
        <v/>
      </c>
      <c r="G106" s="1121"/>
      <c r="H106" s="1121"/>
      <c r="I106" s="1123"/>
      <c r="J106" s="1124" t="str">
        <f>'CERTIFICADO 1'!D31</f>
        <v/>
      </c>
      <c r="K106" s="1125"/>
      <c r="L106" s="1126"/>
      <c r="M106" s="1121" t="str">
        <f>'CERTIFICADO 1'!F31</f>
        <v/>
      </c>
      <c r="N106" s="1121"/>
      <c r="O106" s="1121"/>
      <c r="P106" s="1121"/>
      <c r="Q106" s="1121"/>
      <c r="R106" s="214"/>
      <c r="S106" s="214"/>
      <c r="T106" s="214"/>
      <c r="U106" s="214"/>
    </row>
    <row r="107" spans="1:21" ht="15.75" customHeight="1" x14ac:dyDescent="0.25">
      <c r="A107" s="414">
        <v>27</v>
      </c>
      <c r="B107" s="1122" t="str">
        <f>'CERTIFICADO 1'!B32</f>
        <v/>
      </c>
      <c r="C107" s="1122"/>
      <c r="D107" s="1122"/>
      <c r="E107" s="1122"/>
      <c r="F107" s="1121" t="str">
        <f>'CERTIFICADO 1'!C32</f>
        <v/>
      </c>
      <c r="G107" s="1121"/>
      <c r="H107" s="1121"/>
      <c r="I107" s="1123"/>
      <c r="J107" s="1124" t="str">
        <f>'CERTIFICADO 1'!D32</f>
        <v/>
      </c>
      <c r="K107" s="1125"/>
      <c r="L107" s="1126"/>
      <c r="M107" s="1121" t="str">
        <f>'CERTIFICADO 1'!F32</f>
        <v/>
      </c>
      <c r="N107" s="1121"/>
      <c r="O107" s="1121"/>
      <c r="P107" s="1121"/>
      <c r="Q107" s="1121"/>
      <c r="R107" s="214"/>
      <c r="S107" s="214"/>
      <c r="T107" s="214"/>
      <c r="U107" s="214"/>
    </row>
    <row r="108" spans="1:21" ht="15.75" customHeight="1" x14ac:dyDescent="0.25">
      <c r="A108" s="414">
        <v>28</v>
      </c>
      <c r="B108" s="1122" t="str">
        <f>'CERTIFICADO 1'!B33</f>
        <v/>
      </c>
      <c r="C108" s="1122"/>
      <c r="D108" s="1122"/>
      <c r="E108" s="1122"/>
      <c r="F108" s="1121" t="str">
        <f>'CERTIFICADO 1'!C33</f>
        <v/>
      </c>
      <c r="G108" s="1121"/>
      <c r="H108" s="1121"/>
      <c r="I108" s="1123"/>
      <c r="J108" s="1124" t="str">
        <f>'CERTIFICADO 1'!D33</f>
        <v/>
      </c>
      <c r="K108" s="1125"/>
      <c r="L108" s="1126"/>
      <c r="M108" s="1121" t="str">
        <f>'CERTIFICADO 1'!F33</f>
        <v/>
      </c>
      <c r="N108" s="1121"/>
      <c r="O108" s="1121"/>
      <c r="P108" s="1121"/>
      <c r="Q108" s="1121"/>
      <c r="R108" s="214"/>
      <c r="S108" s="214"/>
      <c r="T108" s="214"/>
      <c r="U108" s="214"/>
    </row>
    <row r="109" spans="1:21" ht="15.75" customHeight="1" x14ac:dyDescent="0.25">
      <c r="A109" s="414">
        <v>29</v>
      </c>
      <c r="B109" s="1122" t="str">
        <f>'CERTIFICADO 1'!B34</f>
        <v/>
      </c>
      <c r="C109" s="1122"/>
      <c r="D109" s="1122"/>
      <c r="E109" s="1122"/>
      <c r="F109" s="1121" t="str">
        <f>'CERTIFICADO 1'!C34</f>
        <v/>
      </c>
      <c r="G109" s="1121"/>
      <c r="H109" s="1121"/>
      <c r="I109" s="1123"/>
      <c r="J109" s="1124" t="str">
        <f>'CERTIFICADO 1'!D34</f>
        <v/>
      </c>
      <c r="K109" s="1125"/>
      <c r="L109" s="1126"/>
      <c r="M109" s="1121" t="str">
        <f>'CERTIFICADO 1'!F34</f>
        <v/>
      </c>
      <c r="N109" s="1121"/>
      <c r="O109" s="1121"/>
      <c r="P109" s="1121"/>
      <c r="Q109" s="1121"/>
      <c r="R109" s="214"/>
      <c r="S109" s="214"/>
      <c r="T109" s="214"/>
      <c r="U109" s="214"/>
    </row>
    <row r="110" spans="1:21" ht="15.75" customHeight="1" x14ac:dyDescent="0.25">
      <c r="A110" s="414">
        <v>30</v>
      </c>
      <c r="B110" s="1122" t="str">
        <f>'CERTIFICADO 1'!B35</f>
        <v/>
      </c>
      <c r="C110" s="1122"/>
      <c r="D110" s="1122"/>
      <c r="E110" s="1122"/>
      <c r="F110" s="1121" t="str">
        <f>'CERTIFICADO 1'!C35</f>
        <v/>
      </c>
      <c r="G110" s="1121"/>
      <c r="H110" s="1121"/>
      <c r="I110" s="1123"/>
      <c r="J110" s="1124" t="str">
        <f>'CERTIFICADO 1'!D35</f>
        <v/>
      </c>
      <c r="K110" s="1125"/>
      <c r="L110" s="1126"/>
      <c r="M110" s="1121" t="str">
        <f>'CERTIFICADO 1'!F35</f>
        <v/>
      </c>
      <c r="N110" s="1121"/>
      <c r="O110" s="1121"/>
      <c r="P110" s="1121"/>
      <c r="Q110" s="1121"/>
      <c r="R110" s="214"/>
      <c r="S110" s="214"/>
      <c r="T110" s="214"/>
      <c r="U110" s="214"/>
    </row>
    <row r="111" spans="1:21" ht="15.75" customHeight="1" x14ac:dyDescent="0.25">
      <c r="A111" s="414">
        <v>31</v>
      </c>
      <c r="B111" s="1122" t="str">
        <f>'CERTIFICADO 1'!B36</f>
        <v/>
      </c>
      <c r="C111" s="1122"/>
      <c r="D111" s="1122"/>
      <c r="E111" s="1122"/>
      <c r="F111" s="1121" t="str">
        <f>'CERTIFICADO 1'!C36</f>
        <v/>
      </c>
      <c r="G111" s="1121"/>
      <c r="H111" s="1121"/>
      <c r="I111" s="1123"/>
      <c r="J111" s="1124" t="str">
        <f>'CERTIFICADO 1'!D36</f>
        <v/>
      </c>
      <c r="K111" s="1125"/>
      <c r="L111" s="1126"/>
      <c r="M111" s="1121" t="str">
        <f>'CERTIFICADO 1'!F36</f>
        <v/>
      </c>
      <c r="N111" s="1121"/>
      <c r="O111" s="1121"/>
      <c r="P111" s="1121"/>
      <c r="Q111" s="1121"/>
      <c r="R111" s="214"/>
      <c r="S111" s="214"/>
      <c r="T111" s="214"/>
      <c r="U111" s="214"/>
    </row>
    <row r="112" spans="1:21" ht="15.75" customHeight="1" x14ac:dyDescent="0.25">
      <c r="A112" s="414">
        <v>32</v>
      </c>
      <c r="B112" s="1122" t="str">
        <f>'CERTIFICADO 1'!B37</f>
        <v/>
      </c>
      <c r="C112" s="1122"/>
      <c r="D112" s="1122"/>
      <c r="E112" s="1122"/>
      <c r="F112" s="1121" t="str">
        <f>'CERTIFICADO 1'!C37</f>
        <v/>
      </c>
      <c r="G112" s="1121"/>
      <c r="H112" s="1121"/>
      <c r="I112" s="1123"/>
      <c r="J112" s="1124" t="str">
        <f>'CERTIFICADO 1'!D37</f>
        <v/>
      </c>
      <c r="K112" s="1125"/>
      <c r="L112" s="1126"/>
      <c r="M112" s="1121" t="str">
        <f>'CERTIFICADO 1'!F37</f>
        <v/>
      </c>
      <c r="N112" s="1121"/>
      <c r="O112" s="1121"/>
      <c r="P112" s="1121"/>
      <c r="Q112" s="1121"/>
      <c r="R112" s="214"/>
      <c r="S112" s="214"/>
      <c r="T112" s="214"/>
      <c r="U112" s="214"/>
    </row>
    <row r="113" spans="1:21" ht="15.75" customHeight="1" x14ac:dyDescent="0.25">
      <c r="A113" s="414">
        <v>33</v>
      </c>
      <c r="B113" s="1122" t="str">
        <f>'CERTIFICADO 1'!B38</f>
        <v/>
      </c>
      <c r="C113" s="1122"/>
      <c r="D113" s="1122"/>
      <c r="E113" s="1122"/>
      <c r="F113" s="1121" t="str">
        <f>'CERTIFICADO 1'!C38</f>
        <v/>
      </c>
      <c r="G113" s="1121"/>
      <c r="H113" s="1121"/>
      <c r="I113" s="1123"/>
      <c r="J113" s="1124" t="str">
        <f>'CERTIFICADO 1'!D38</f>
        <v/>
      </c>
      <c r="K113" s="1125"/>
      <c r="L113" s="1126"/>
      <c r="M113" s="1121" t="str">
        <f>'CERTIFICADO 1'!F38</f>
        <v/>
      </c>
      <c r="N113" s="1121"/>
      <c r="O113" s="1121"/>
      <c r="P113" s="1121"/>
      <c r="Q113" s="1121"/>
      <c r="R113" s="214"/>
      <c r="S113" s="214"/>
      <c r="T113" s="214"/>
      <c r="U113" s="214"/>
    </row>
    <row r="114" spans="1:21" ht="15.75" customHeight="1" x14ac:dyDescent="0.25">
      <c r="A114" s="414">
        <v>34</v>
      </c>
      <c r="B114" s="1122" t="str">
        <f>'CERTIFICADO 1'!B39</f>
        <v/>
      </c>
      <c r="C114" s="1122"/>
      <c r="D114" s="1122"/>
      <c r="E114" s="1122"/>
      <c r="F114" s="1121" t="str">
        <f>'CERTIFICADO 1'!C39</f>
        <v/>
      </c>
      <c r="G114" s="1121"/>
      <c r="H114" s="1121"/>
      <c r="I114" s="1123"/>
      <c r="J114" s="1124" t="str">
        <f>'CERTIFICADO 1'!D39</f>
        <v/>
      </c>
      <c r="K114" s="1125"/>
      <c r="L114" s="1126"/>
      <c r="M114" s="1121" t="str">
        <f>'CERTIFICADO 1'!F39</f>
        <v/>
      </c>
      <c r="N114" s="1121"/>
      <c r="O114" s="1121"/>
      <c r="P114" s="1121"/>
      <c r="Q114" s="1121"/>
      <c r="R114" s="214"/>
      <c r="S114" s="214"/>
      <c r="T114" s="214"/>
      <c r="U114" s="214"/>
    </row>
    <row r="115" spans="1:21" ht="15.75" customHeight="1" x14ac:dyDescent="0.25">
      <c r="A115" s="414">
        <v>35</v>
      </c>
      <c r="B115" s="1122" t="str">
        <f>'CERTIFICADO 1'!B40</f>
        <v/>
      </c>
      <c r="C115" s="1122"/>
      <c r="D115" s="1122"/>
      <c r="E115" s="1122"/>
      <c r="F115" s="1121" t="str">
        <f>'CERTIFICADO 1'!C40</f>
        <v/>
      </c>
      <c r="G115" s="1121"/>
      <c r="H115" s="1121"/>
      <c r="I115" s="1123"/>
      <c r="J115" s="1124" t="str">
        <f>'CERTIFICADO 1'!D40</f>
        <v/>
      </c>
      <c r="K115" s="1125"/>
      <c r="L115" s="1126"/>
      <c r="M115" s="1121" t="str">
        <f>'CERTIFICADO 1'!F40</f>
        <v/>
      </c>
      <c r="N115" s="1121"/>
      <c r="O115" s="1121"/>
      <c r="P115" s="1121"/>
      <c r="Q115" s="1121"/>
      <c r="R115" s="214"/>
      <c r="S115" s="214"/>
      <c r="T115" s="214"/>
      <c r="U115" s="214"/>
    </row>
    <row r="116" spans="1:21" ht="15.75" customHeight="1" x14ac:dyDescent="0.25">
      <c r="A116" s="414">
        <v>36</v>
      </c>
      <c r="B116" s="1122" t="str">
        <f>'CERTIFICADO 1'!B41</f>
        <v/>
      </c>
      <c r="C116" s="1122"/>
      <c r="D116" s="1122"/>
      <c r="E116" s="1122"/>
      <c r="F116" s="1121" t="str">
        <f>'CERTIFICADO 1'!C41</f>
        <v/>
      </c>
      <c r="G116" s="1121"/>
      <c r="H116" s="1121"/>
      <c r="I116" s="1123"/>
      <c r="J116" s="1124" t="str">
        <f>'CERTIFICADO 1'!D41</f>
        <v/>
      </c>
      <c r="K116" s="1125"/>
      <c r="L116" s="1126"/>
      <c r="M116" s="1121" t="str">
        <f>'CERTIFICADO 1'!F41</f>
        <v/>
      </c>
      <c r="N116" s="1121"/>
      <c r="O116" s="1121"/>
      <c r="P116" s="1121"/>
      <c r="Q116" s="1121"/>
      <c r="R116" s="214"/>
      <c r="S116" s="214"/>
      <c r="T116" s="214"/>
      <c r="U116" s="214"/>
    </row>
    <row r="117" spans="1:21" ht="15.75" customHeight="1" x14ac:dyDescent="0.25">
      <c r="A117" s="414">
        <v>37</v>
      </c>
      <c r="B117" s="1122" t="str">
        <f>'CERTIFICADO 1'!B42</f>
        <v/>
      </c>
      <c r="C117" s="1122"/>
      <c r="D117" s="1122"/>
      <c r="E117" s="1122"/>
      <c r="F117" s="1121" t="str">
        <f>'CERTIFICADO 1'!C42</f>
        <v/>
      </c>
      <c r="G117" s="1121"/>
      <c r="H117" s="1121"/>
      <c r="I117" s="1123"/>
      <c r="J117" s="1124" t="str">
        <f>'CERTIFICADO 1'!D42</f>
        <v/>
      </c>
      <c r="K117" s="1125"/>
      <c r="L117" s="1126"/>
      <c r="M117" s="1121" t="str">
        <f>'CERTIFICADO 1'!F42</f>
        <v/>
      </c>
      <c r="N117" s="1121"/>
      <c r="O117" s="1121"/>
      <c r="P117" s="1121"/>
      <c r="Q117" s="1121"/>
      <c r="R117" s="214"/>
      <c r="S117" s="214"/>
      <c r="T117" s="214"/>
      <c r="U117" s="214"/>
    </row>
    <row r="118" spans="1:21" ht="15.75" customHeight="1" x14ac:dyDescent="0.25">
      <c r="A118" s="414">
        <v>38</v>
      </c>
      <c r="B118" s="1122" t="str">
        <f>'CERTIFICADO 1'!B43</f>
        <v/>
      </c>
      <c r="C118" s="1122"/>
      <c r="D118" s="1122"/>
      <c r="E118" s="1122"/>
      <c r="F118" s="1121" t="str">
        <f>'CERTIFICADO 1'!C43</f>
        <v/>
      </c>
      <c r="G118" s="1121"/>
      <c r="H118" s="1121"/>
      <c r="I118" s="1123"/>
      <c r="J118" s="1124" t="str">
        <f>'CERTIFICADO 1'!D43</f>
        <v/>
      </c>
      <c r="K118" s="1125"/>
      <c r="L118" s="1126"/>
      <c r="M118" s="1121" t="str">
        <f>'CERTIFICADO 1'!F43</f>
        <v/>
      </c>
      <c r="N118" s="1121"/>
      <c r="O118" s="1121"/>
      <c r="P118" s="1121"/>
      <c r="Q118" s="1121"/>
      <c r="R118" s="214"/>
      <c r="S118" s="214"/>
      <c r="T118" s="214"/>
      <c r="U118" s="214"/>
    </row>
    <row r="119" spans="1:21" ht="15.75" customHeight="1" x14ac:dyDescent="0.25">
      <c r="A119" s="414">
        <v>39</v>
      </c>
      <c r="B119" s="1122" t="str">
        <f>'CERTIFICADO 1'!B44</f>
        <v/>
      </c>
      <c r="C119" s="1122"/>
      <c r="D119" s="1122"/>
      <c r="E119" s="1122"/>
      <c r="F119" s="1121" t="str">
        <f>'CERTIFICADO 1'!C44</f>
        <v/>
      </c>
      <c r="G119" s="1121"/>
      <c r="H119" s="1121"/>
      <c r="I119" s="1123"/>
      <c r="J119" s="1124" t="str">
        <f>'CERTIFICADO 1'!D44</f>
        <v/>
      </c>
      <c r="K119" s="1125"/>
      <c r="L119" s="1126"/>
      <c r="M119" s="1121" t="str">
        <f>'CERTIFICADO 1'!F44</f>
        <v/>
      </c>
      <c r="N119" s="1121"/>
      <c r="O119" s="1121"/>
      <c r="P119" s="1121"/>
      <c r="Q119" s="1121"/>
      <c r="R119" s="214"/>
      <c r="S119" s="214"/>
      <c r="T119" s="214"/>
      <c r="U119" s="214"/>
    </row>
    <row r="120" spans="1:21" ht="15" x14ac:dyDescent="0.25">
      <c r="A120" s="414">
        <v>40</v>
      </c>
      <c r="B120" s="1122" t="str">
        <f>'CERTIFICADO 1'!B45</f>
        <v/>
      </c>
      <c r="C120" s="1122"/>
      <c r="D120" s="1122"/>
      <c r="E120" s="1122"/>
      <c r="F120" s="1121" t="str">
        <f>'CERTIFICADO 1'!C45</f>
        <v/>
      </c>
      <c r="G120" s="1121"/>
      <c r="H120" s="1121"/>
      <c r="I120" s="1123"/>
      <c r="J120" s="1124" t="str">
        <f>'CERTIFICADO 1'!D45</f>
        <v/>
      </c>
      <c r="K120" s="1125"/>
      <c r="L120" s="1126"/>
      <c r="M120" s="1121" t="str">
        <f>'CERTIFICADO 1'!F45</f>
        <v/>
      </c>
      <c r="N120" s="1121"/>
      <c r="O120" s="1121"/>
      <c r="P120" s="1121"/>
      <c r="Q120" s="1121"/>
      <c r="S120" s="214"/>
      <c r="T120" s="214"/>
      <c r="U120" s="214"/>
    </row>
    <row r="121" spans="1:21" ht="15.75" customHeight="1" x14ac:dyDescent="0.25">
      <c r="A121" s="414">
        <v>41</v>
      </c>
      <c r="B121" s="1122" t="str">
        <f>'CERTIFICADO 1'!B46</f>
        <v/>
      </c>
      <c r="C121" s="1122"/>
      <c r="D121" s="1122"/>
      <c r="E121" s="1122"/>
      <c r="F121" s="1121" t="str">
        <f>'CERTIFICADO 1'!C46</f>
        <v/>
      </c>
      <c r="G121" s="1121"/>
      <c r="H121" s="1121"/>
      <c r="I121" s="1123"/>
      <c r="J121" s="1124" t="str">
        <f>'CERTIFICADO 1'!D46</f>
        <v/>
      </c>
      <c r="K121" s="1125"/>
      <c r="L121" s="1126"/>
      <c r="M121" s="1121" t="str">
        <f>'CERTIFICADO 1'!F46</f>
        <v/>
      </c>
      <c r="N121" s="1121"/>
      <c r="O121" s="1121"/>
      <c r="P121" s="1121"/>
      <c r="Q121" s="1121"/>
      <c r="S121" s="214"/>
      <c r="T121" s="214"/>
      <c r="U121" s="214"/>
    </row>
    <row r="122" spans="1:21" ht="15.75" customHeight="1" x14ac:dyDescent="0.25">
      <c r="A122" s="414">
        <v>42</v>
      </c>
      <c r="B122" s="1122" t="str">
        <f>'CERTIFICADO 1'!B47</f>
        <v/>
      </c>
      <c r="C122" s="1122"/>
      <c r="D122" s="1122"/>
      <c r="E122" s="1122"/>
      <c r="F122" s="1121" t="str">
        <f>'CERTIFICADO 1'!C47</f>
        <v/>
      </c>
      <c r="G122" s="1121"/>
      <c r="H122" s="1121"/>
      <c r="I122" s="1123"/>
      <c r="J122" s="1124" t="str">
        <f>'CERTIFICADO 1'!D47</f>
        <v/>
      </c>
      <c r="K122" s="1125"/>
      <c r="L122" s="1126"/>
      <c r="M122" s="1121" t="str">
        <f>'CERTIFICADO 1'!F47</f>
        <v/>
      </c>
      <c r="N122" s="1121"/>
      <c r="O122" s="1121"/>
      <c r="P122" s="1121"/>
      <c r="Q122" s="1121"/>
      <c r="S122" s="214"/>
      <c r="T122" s="214"/>
      <c r="U122" s="214"/>
    </row>
    <row r="123" spans="1:21" ht="15.75" customHeight="1" x14ac:dyDescent="0.25">
      <c r="A123" s="414">
        <v>43</v>
      </c>
      <c r="B123" s="1122" t="str">
        <f>'CERTIFICADO 1'!B48</f>
        <v/>
      </c>
      <c r="C123" s="1122"/>
      <c r="D123" s="1122"/>
      <c r="E123" s="1122"/>
      <c r="F123" s="1121" t="str">
        <f>'CERTIFICADO 1'!C48</f>
        <v/>
      </c>
      <c r="G123" s="1121"/>
      <c r="H123" s="1121"/>
      <c r="I123" s="1123"/>
      <c r="J123" s="1124" t="str">
        <f>'CERTIFICADO 1'!D48</f>
        <v/>
      </c>
      <c r="K123" s="1125"/>
      <c r="L123" s="1126"/>
      <c r="M123" s="1121" t="str">
        <f>'CERTIFICADO 1'!F48</f>
        <v/>
      </c>
      <c r="N123" s="1121"/>
      <c r="O123" s="1121"/>
      <c r="P123" s="1121"/>
      <c r="Q123" s="1121"/>
      <c r="S123" s="214"/>
      <c r="T123" s="214"/>
      <c r="U123" s="214"/>
    </row>
    <row r="124" spans="1:21" ht="15.75" customHeight="1" x14ac:dyDescent="0.25">
      <c r="A124" s="414">
        <v>44</v>
      </c>
      <c r="B124" s="1122" t="str">
        <f>'CERTIFICADO 1'!B49</f>
        <v/>
      </c>
      <c r="C124" s="1122"/>
      <c r="D124" s="1122"/>
      <c r="E124" s="1122"/>
      <c r="F124" s="1121" t="str">
        <f>'CERTIFICADO 1'!C49</f>
        <v/>
      </c>
      <c r="G124" s="1121"/>
      <c r="H124" s="1121"/>
      <c r="I124" s="1123"/>
      <c r="J124" s="1124" t="str">
        <f>'CERTIFICADO 1'!D49</f>
        <v/>
      </c>
      <c r="K124" s="1125"/>
      <c r="L124" s="1126"/>
      <c r="M124" s="1121" t="str">
        <f>'CERTIFICADO 1'!F49</f>
        <v/>
      </c>
      <c r="N124" s="1121"/>
      <c r="O124" s="1121"/>
      <c r="P124" s="1121"/>
      <c r="Q124" s="1121"/>
      <c r="S124" s="214"/>
      <c r="T124" s="214"/>
      <c r="U124" s="214"/>
    </row>
    <row r="125" spans="1:21" ht="15.75" customHeight="1" x14ac:dyDescent="0.25">
      <c r="A125" s="414">
        <v>45</v>
      </c>
      <c r="B125" s="1122" t="str">
        <f>'CERTIFICADO 1'!B50</f>
        <v/>
      </c>
      <c r="C125" s="1122"/>
      <c r="D125" s="1122"/>
      <c r="E125" s="1122"/>
      <c r="F125" s="1121" t="str">
        <f>'CERTIFICADO 1'!C50</f>
        <v/>
      </c>
      <c r="G125" s="1121"/>
      <c r="H125" s="1121"/>
      <c r="I125" s="1123"/>
      <c r="J125" s="1124" t="str">
        <f>'CERTIFICADO 1'!D50</f>
        <v/>
      </c>
      <c r="K125" s="1125"/>
      <c r="L125" s="1126"/>
      <c r="M125" s="1121" t="str">
        <f>'CERTIFICADO 1'!F50</f>
        <v/>
      </c>
      <c r="N125" s="1121"/>
      <c r="O125" s="1121"/>
      <c r="P125" s="1121"/>
      <c r="Q125" s="1121"/>
      <c r="S125" s="214"/>
      <c r="T125" s="214"/>
      <c r="U125" s="214"/>
    </row>
    <row r="126" spans="1:21" ht="15.75" customHeight="1" x14ac:dyDescent="0.25">
      <c r="A126" s="414">
        <v>46</v>
      </c>
      <c r="B126" s="1122" t="str">
        <f>'CERTIFICADO 1'!B51</f>
        <v/>
      </c>
      <c r="C126" s="1122"/>
      <c r="D126" s="1122"/>
      <c r="E126" s="1122"/>
      <c r="F126" s="1121" t="str">
        <f>'CERTIFICADO 1'!C51</f>
        <v/>
      </c>
      <c r="G126" s="1121"/>
      <c r="H126" s="1121"/>
      <c r="I126" s="1123"/>
      <c r="J126" s="1124" t="str">
        <f>'CERTIFICADO 1'!D51</f>
        <v/>
      </c>
      <c r="K126" s="1125"/>
      <c r="L126" s="1126"/>
      <c r="M126" s="1121" t="str">
        <f>'CERTIFICADO 1'!F51</f>
        <v/>
      </c>
      <c r="N126" s="1121"/>
      <c r="O126" s="1121"/>
      <c r="P126" s="1121"/>
      <c r="Q126" s="1121"/>
      <c r="S126" s="214"/>
      <c r="T126" s="214"/>
      <c r="U126" s="214"/>
    </row>
    <row r="127" spans="1:21" ht="15.75" customHeight="1" x14ac:dyDescent="0.25">
      <c r="A127" s="414">
        <v>47</v>
      </c>
      <c r="B127" s="1122" t="str">
        <f>'CERTIFICADO 1'!B52</f>
        <v/>
      </c>
      <c r="C127" s="1122"/>
      <c r="D127" s="1122"/>
      <c r="E127" s="1122"/>
      <c r="F127" s="1121" t="str">
        <f>'CERTIFICADO 1'!C52</f>
        <v/>
      </c>
      <c r="G127" s="1121"/>
      <c r="H127" s="1121"/>
      <c r="I127" s="1123"/>
      <c r="J127" s="1124" t="str">
        <f>'CERTIFICADO 1'!D52</f>
        <v/>
      </c>
      <c r="K127" s="1125"/>
      <c r="L127" s="1126"/>
      <c r="M127" s="1121" t="str">
        <f>'CERTIFICADO 1'!F52</f>
        <v/>
      </c>
      <c r="N127" s="1121"/>
      <c r="O127" s="1121"/>
      <c r="P127" s="1121"/>
      <c r="Q127" s="1121"/>
      <c r="S127" s="214"/>
      <c r="T127" s="214"/>
      <c r="U127" s="214"/>
    </row>
    <row r="128" spans="1:21" ht="15" x14ac:dyDescent="0.25">
      <c r="A128" s="414">
        <v>48</v>
      </c>
      <c r="B128" s="1122" t="str">
        <f>'CERTIFICADO 1'!B53</f>
        <v/>
      </c>
      <c r="C128" s="1122"/>
      <c r="D128" s="1122"/>
      <c r="E128" s="1122"/>
      <c r="F128" s="1121" t="str">
        <f>'CERTIFICADO 1'!C53</f>
        <v/>
      </c>
      <c r="G128" s="1121"/>
      <c r="H128" s="1121"/>
      <c r="I128" s="1123"/>
      <c r="J128" s="1124" t="str">
        <f>'CERTIFICADO 1'!D53</f>
        <v/>
      </c>
      <c r="K128" s="1125"/>
      <c r="L128" s="1126"/>
      <c r="M128" s="1121" t="str">
        <f>'CERTIFICADO 1'!F53</f>
        <v/>
      </c>
      <c r="N128" s="1121"/>
      <c r="O128" s="1121"/>
      <c r="P128" s="1121"/>
      <c r="Q128" s="1121"/>
      <c r="S128" s="214"/>
      <c r="T128" s="214"/>
      <c r="U128" s="214"/>
    </row>
    <row r="129" spans="1:21" ht="15" x14ac:dyDescent="0.25">
      <c r="A129" s="414">
        <v>49</v>
      </c>
      <c r="B129" s="1122" t="str">
        <f>'CERTIFICADO 1'!B54</f>
        <v/>
      </c>
      <c r="C129" s="1122"/>
      <c r="D129" s="1122"/>
      <c r="E129" s="1122"/>
      <c r="F129" s="1121" t="str">
        <f>'CERTIFICADO 1'!C54</f>
        <v/>
      </c>
      <c r="G129" s="1121"/>
      <c r="H129" s="1121"/>
      <c r="I129" s="1123"/>
      <c r="J129" s="1124" t="str">
        <f>'CERTIFICADO 1'!D54</f>
        <v/>
      </c>
      <c r="K129" s="1125"/>
      <c r="L129" s="1126"/>
      <c r="M129" s="1121" t="str">
        <f>'CERTIFICADO 1'!F54</f>
        <v/>
      </c>
      <c r="N129" s="1121"/>
      <c r="O129" s="1121"/>
      <c r="P129" s="1121"/>
      <c r="Q129" s="1121"/>
      <c r="S129" s="214"/>
      <c r="T129" s="214"/>
      <c r="U129" s="214"/>
    </row>
    <row r="130" spans="1:21" ht="15" x14ac:dyDescent="0.25">
      <c r="A130" s="414">
        <v>50</v>
      </c>
      <c r="B130" s="1122" t="str">
        <f>'CERTIFICADO 1'!B55</f>
        <v/>
      </c>
      <c r="C130" s="1122"/>
      <c r="D130" s="1122"/>
      <c r="E130" s="1122"/>
      <c r="F130" s="1121" t="str">
        <f>'CERTIFICADO 1'!C55</f>
        <v/>
      </c>
      <c r="G130" s="1121"/>
      <c r="H130" s="1121"/>
      <c r="I130" s="1123"/>
      <c r="J130" s="1124" t="str">
        <f>'CERTIFICADO 1'!D55</f>
        <v/>
      </c>
      <c r="K130" s="1125"/>
      <c r="L130" s="1126"/>
      <c r="M130" s="1121" t="str">
        <f>'CERTIFICADO 1'!F55</f>
        <v/>
      </c>
      <c r="N130" s="1121"/>
      <c r="O130" s="1121"/>
      <c r="P130" s="1121"/>
      <c r="Q130" s="1121"/>
      <c r="S130" s="214"/>
      <c r="T130" s="214"/>
      <c r="U130" s="214"/>
    </row>
    <row r="131" spans="1:21" ht="15.75" customHeight="1" x14ac:dyDescent="0.25">
      <c r="A131" s="414">
        <v>51</v>
      </c>
      <c r="B131" s="1122" t="str">
        <f>'CERTIFICADO 1'!B56</f>
        <v/>
      </c>
      <c r="C131" s="1122"/>
      <c r="D131" s="1122"/>
      <c r="E131" s="1122"/>
      <c r="F131" s="1121" t="str">
        <f>'CERTIFICADO 1'!C56</f>
        <v/>
      </c>
      <c r="G131" s="1121"/>
      <c r="H131" s="1121"/>
      <c r="I131" s="1123"/>
      <c r="J131" s="1124" t="str">
        <f>'CERTIFICADO 1'!D56</f>
        <v/>
      </c>
      <c r="K131" s="1125"/>
      <c r="L131" s="1126"/>
      <c r="M131" s="1121" t="str">
        <f>'CERTIFICADO 1'!F56</f>
        <v/>
      </c>
      <c r="N131" s="1121"/>
      <c r="O131" s="1121"/>
      <c r="P131" s="1121"/>
      <c r="Q131" s="1121"/>
      <c r="S131" s="214"/>
      <c r="T131" s="214"/>
      <c r="U131" s="214"/>
    </row>
    <row r="132" spans="1:21" ht="15.75" customHeight="1" x14ac:dyDescent="0.25">
      <c r="A132" s="414">
        <v>52</v>
      </c>
      <c r="B132" s="1122" t="str">
        <f>'CERTIFICADO 1'!B57</f>
        <v/>
      </c>
      <c r="C132" s="1122"/>
      <c r="D132" s="1122"/>
      <c r="E132" s="1122"/>
      <c r="F132" s="1121" t="str">
        <f>'CERTIFICADO 1'!C57</f>
        <v/>
      </c>
      <c r="G132" s="1121"/>
      <c r="H132" s="1121"/>
      <c r="I132" s="1123"/>
      <c r="J132" s="1124" t="str">
        <f>'CERTIFICADO 1'!D57</f>
        <v/>
      </c>
      <c r="K132" s="1125"/>
      <c r="L132" s="1126"/>
      <c r="M132" s="1121" t="str">
        <f>'CERTIFICADO 1'!F57</f>
        <v/>
      </c>
      <c r="N132" s="1121"/>
      <c r="O132" s="1121"/>
      <c r="P132" s="1121"/>
      <c r="Q132" s="1121"/>
      <c r="S132" s="214"/>
      <c r="T132" s="214"/>
      <c r="U132" s="214"/>
    </row>
    <row r="133" spans="1:21" ht="15.75" customHeight="1" x14ac:dyDescent="0.25">
      <c r="A133" s="414">
        <v>53</v>
      </c>
      <c r="B133" s="1122" t="str">
        <f>'CERTIFICADO 1'!B58</f>
        <v/>
      </c>
      <c r="C133" s="1122"/>
      <c r="D133" s="1122"/>
      <c r="E133" s="1122"/>
      <c r="F133" s="1121" t="str">
        <f>'CERTIFICADO 1'!C58</f>
        <v/>
      </c>
      <c r="G133" s="1121"/>
      <c r="H133" s="1121"/>
      <c r="I133" s="1123"/>
      <c r="J133" s="1124" t="str">
        <f>'CERTIFICADO 1'!D58</f>
        <v/>
      </c>
      <c r="K133" s="1125"/>
      <c r="L133" s="1126"/>
      <c r="M133" s="1121" t="str">
        <f>'CERTIFICADO 1'!F58</f>
        <v/>
      </c>
      <c r="N133" s="1121"/>
      <c r="O133" s="1121"/>
      <c r="P133" s="1121"/>
      <c r="Q133" s="1121"/>
      <c r="S133" s="214"/>
      <c r="T133" s="214"/>
      <c r="U133" s="214"/>
    </row>
    <row r="134" spans="1:21" ht="15.75" customHeight="1" x14ac:dyDescent="0.25">
      <c r="A134" s="414">
        <v>54</v>
      </c>
      <c r="B134" s="1122" t="str">
        <f>'CERTIFICADO 1'!B59</f>
        <v/>
      </c>
      <c r="C134" s="1122"/>
      <c r="D134" s="1122"/>
      <c r="E134" s="1122"/>
      <c r="F134" s="1121" t="str">
        <f>'CERTIFICADO 1'!C59</f>
        <v/>
      </c>
      <c r="G134" s="1121"/>
      <c r="H134" s="1121"/>
      <c r="I134" s="1123"/>
      <c r="J134" s="1124" t="str">
        <f>'CERTIFICADO 1'!D59</f>
        <v/>
      </c>
      <c r="K134" s="1125"/>
      <c r="L134" s="1126"/>
      <c r="M134" s="1121" t="str">
        <f>'CERTIFICADO 1'!F59</f>
        <v/>
      </c>
      <c r="N134" s="1121"/>
      <c r="O134" s="1121"/>
      <c r="P134" s="1121"/>
      <c r="Q134" s="1121"/>
      <c r="S134" s="214"/>
      <c r="T134" s="214"/>
      <c r="U134" s="214"/>
    </row>
    <row r="135" spans="1:21" ht="15" x14ac:dyDescent="0.25">
      <c r="A135" s="414">
        <v>55</v>
      </c>
      <c r="B135" s="1122" t="str">
        <f>'CERTIFICADO 1'!B60</f>
        <v/>
      </c>
      <c r="C135" s="1122"/>
      <c r="D135" s="1122"/>
      <c r="E135" s="1122"/>
      <c r="F135" s="1121" t="str">
        <f>'CERTIFICADO 1'!C60</f>
        <v/>
      </c>
      <c r="G135" s="1121"/>
      <c r="H135" s="1121"/>
      <c r="I135" s="1123"/>
      <c r="J135" s="1124" t="str">
        <f>'CERTIFICADO 1'!D60</f>
        <v/>
      </c>
      <c r="K135" s="1125"/>
      <c r="L135" s="1126"/>
      <c r="M135" s="1121" t="str">
        <f>'CERTIFICADO 1'!F60</f>
        <v/>
      </c>
      <c r="N135" s="1121"/>
      <c r="O135" s="1121"/>
      <c r="P135" s="1121"/>
      <c r="Q135" s="1121"/>
      <c r="S135" s="214"/>
      <c r="T135" s="214"/>
      <c r="U135" s="214"/>
    </row>
    <row r="136" spans="1:21" ht="15.75" customHeight="1" x14ac:dyDescent="0.25">
      <c r="A136" s="414">
        <v>56</v>
      </c>
      <c r="B136" s="1122" t="str">
        <f>'CERTIFICADO 1'!B61</f>
        <v/>
      </c>
      <c r="C136" s="1122"/>
      <c r="D136" s="1122"/>
      <c r="E136" s="1122"/>
      <c r="F136" s="1121" t="str">
        <f>'CERTIFICADO 1'!C61</f>
        <v/>
      </c>
      <c r="G136" s="1121"/>
      <c r="H136" s="1121"/>
      <c r="I136" s="1123"/>
      <c r="J136" s="1124" t="str">
        <f>'CERTIFICADO 1'!D61</f>
        <v/>
      </c>
      <c r="K136" s="1125"/>
      <c r="L136" s="1126"/>
      <c r="M136" s="1121" t="str">
        <f>'CERTIFICADO 1'!F61</f>
        <v/>
      </c>
      <c r="N136" s="1121"/>
      <c r="O136" s="1121"/>
      <c r="P136" s="1121"/>
      <c r="Q136" s="1121"/>
      <c r="S136" s="214"/>
      <c r="T136" s="214"/>
      <c r="U136" s="214"/>
    </row>
    <row r="137" spans="1:21" ht="15.75" customHeight="1" x14ac:dyDescent="0.25">
      <c r="A137" s="414">
        <v>57</v>
      </c>
      <c r="B137" s="1122" t="str">
        <f>'CERTIFICADO 1'!B62</f>
        <v/>
      </c>
      <c r="C137" s="1122"/>
      <c r="D137" s="1122"/>
      <c r="E137" s="1122"/>
      <c r="F137" s="1121" t="str">
        <f>'CERTIFICADO 1'!C62</f>
        <v/>
      </c>
      <c r="G137" s="1121"/>
      <c r="H137" s="1121"/>
      <c r="I137" s="1123"/>
      <c r="J137" s="1124" t="str">
        <f>'CERTIFICADO 1'!D62</f>
        <v/>
      </c>
      <c r="K137" s="1125"/>
      <c r="L137" s="1126"/>
      <c r="M137" s="1121" t="str">
        <f>'CERTIFICADO 1'!F62</f>
        <v/>
      </c>
      <c r="N137" s="1121"/>
      <c r="O137" s="1121"/>
      <c r="P137" s="1121"/>
      <c r="Q137" s="1121"/>
      <c r="S137" s="214"/>
      <c r="T137" s="214"/>
      <c r="U137" s="214"/>
    </row>
    <row r="138" spans="1:21" ht="15.75" customHeight="1" x14ac:dyDescent="0.25">
      <c r="A138" s="414">
        <v>58</v>
      </c>
      <c r="B138" s="1122" t="str">
        <f>'CERTIFICADO 1'!B63</f>
        <v/>
      </c>
      <c r="C138" s="1122"/>
      <c r="D138" s="1122"/>
      <c r="E138" s="1122"/>
      <c r="F138" s="1121" t="str">
        <f>'CERTIFICADO 1'!C63</f>
        <v/>
      </c>
      <c r="G138" s="1121"/>
      <c r="H138" s="1121"/>
      <c r="I138" s="1123"/>
      <c r="J138" s="1124" t="str">
        <f>'CERTIFICADO 1'!D63</f>
        <v/>
      </c>
      <c r="K138" s="1125"/>
      <c r="L138" s="1126"/>
      <c r="M138" s="1121" t="str">
        <f>'CERTIFICADO 1'!F63</f>
        <v/>
      </c>
      <c r="N138" s="1121"/>
      <c r="O138" s="1121"/>
      <c r="P138" s="1121"/>
      <c r="Q138" s="1121"/>
      <c r="S138" s="214"/>
      <c r="T138" s="214"/>
      <c r="U138" s="214"/>
    </row>
    <row r="139" spans="1:21" ht="15.75" customHeight="1" x14ac:dyDescent="0.25">
      <c r="A139" s="372"/>
      <c r="B139" s="372"/>
      <c r="C139" s="372"/>
      <c r="D139" s="372"/>
      <c r="E139" s="372"/>
      <c r="F139" s="372"/>
      <c r="G139" s="372"/>
      <c r="H139" s="372"/>
      <c r="I139" s="372"/>
      <c r="J139" s="372"/>
      <c r="K139" s="372"/>
      <c r="L139" s="372"/>
      <c r="M139" s="372"/>
      <c r="N139" s="372"/>
      <c r="O139" s="372"/>
      <c r="P139" s="1118" t="s">
        <v>864</v>
      </c>
      <c r="Q139" s="1118"/>
      <c r="R139" s="1118"/>
      <c r="S139" s="214"/>
      <c r="T139" s="214"/>
      <c r="U139" s="214"/>
    </row>
    <row r="140" spans="1:21" ht="15.75" customHeight="1" x14ac:dyDescent="0.25">
      <c r="A140" s="1119" t="s">
        <v>883</v>
      </c>
      <c r="B140" s="1119"/>
      <c r="C140" s="1119"/>
      <c r="D140" s="1119"/>
      <c r="E140" s="1119"/>
      <c r="F140" s="1119"/>
      <c r="G140" s="1119"/>
      <c r="H140" s="1119"/>
      <c r="I140" s="1119"/>
      <c r="J140" s="1119"/>
      <c r="K140" s="1119"/>
      <c r="L140" s="1119"/>
      <c r="M140" s="1119"/>
      <c r="N140" s="1119"/>
      <c r="O140" s="1119"/>
      <c r="P140" s="1119"/>
      <c r="Q140" s="1119"/>
      <c r="R140" s="1119"/>
      <c r="T140" s="214"/>
      <c r="U140" s="214"/>
    </row>
    <row r="141" spans="1:21" ht="15.75" customHeight="1" x14ac:dyDescent="0.25">
      <c r="A141" s="1120"/>
      <c r="B141" s="1120"/>
      <c r="C141" s="1120"/>
      <c r="D141" s="1120"/>
      <c r="E141" s="1120"/>
      <c r="F141" s="1120"/>
      <c r="G141" s="1120"/>
      <c r="H141" s="1120"/>
      <c r="I141" s="1120"/>
      <c r="J141" s="1120"/>
      <c r="K141" s="1120"/>
      <c r="L141" s="1120"/>
      <c r="M141" s="1120"/>
      <c r="N141" s="1120"/>
      <c r="O141" s="1120"/>
      <c r="P141" s="1120"/>
      <c r="Q141" s="1120"/>
      <c r="R141" s="1120"/>
      <c r="T141" s="214"/>
      <c r="U141" s="214"/>
    </row>
    <row r="142" spans="1:21" ht="15.75" customHeight="1" x14ac:dyDescent="0.25">
      <c r="A142" s="1120"/>
      <c r="B142" s="1120"/>
      <c r="C142" s="1120"/>
      <c r="D142" s="1120"/>
      <c r="E142" s="1120"/>
      <c r="F142" s="1120"/>
      <c r="G142" s="1120"/>
      <c r="H142" s="1120"/>
      <c r="I142" s="1120"/>
      <c r="J142" s="1120"/>
      <c r="K142" s="1120"/>
      <c r="L142" s="1120"/>
      <c r="M142" s="1120"/>
      <c r="N142" s="1120"/>
      <c r="O142" s="1120"/>
      <c r="P142" s="1120"/>
      <c r="Q142" s="1120"/>
      <c r="R142" s="1120"/>
      <c r="T142" s="214"/>
      <c r="U142" s="214"/>
    </row>
    <row r="143" spans="1:21" ht="15.75" customHeight="1" x14ac:dyDescent="0.25">
      <c r="A143" s="1120"/>
      <c r="B143" s="1120"/>
      <c r="C143" s="1120"/>
      <c r="D143" s="1120"/>
      <c r="E143" s="1120"/>
      <c r="F143" s="1120"/>
      <c r="G143" s="1120"/>
      <c r="H143" s="1120"/>
      <c r="I143" s="1120"/>
      <c r="J143" s="1120"/>
      <c r="K143" s="1120"/>
      <c r="L143" s="1120"/>
      <c r="M143" s="1120"/>
      <c r="N143" s="1120"/>
      <c r="O143" s="1120"/>
      <c r="P143" s="1120"/>
      <c r="Q143" s="1120"/>
      <c r="R143" s="1120"/>
      <c r="T143" s="214"/>
      <c r="U143" s="214"/>
    </row>
    <row r="144" spans="1:21" ht="15.75" customHeight="1" x14ac:dyDescent="0.25">
      <c r="T144" s="214"/>
      <c r="U144" s="214"/>
    </row>
    <row r="145" spans="1:21" ht="15.75" customHeight="1" x14ac:dyDescent="0.25">
      <c r="A145" s="366"/>
      <c r="M145" s="1101" t="str">
        <f>M97</f>
        <v>LCM 2024-03-05</v>
      </c>
      <c r="N145" s="1101">
        <f>N98</f>
        <v>0</v>
      </c>
      <c r="O145" s="1101">
        <f>O98</f>
        <v>0</v>
      </c>
      <c r="P145" s="1101">
        <f>P98</f>
        <v>0</v>
      </c>
      <c r="Q145" s="1101">
        <f>Q98</f>
        <v>0</v>
      </c>
      <c r="R145" s="1101">
        <f>R98</f>
        <v>0</v>
      </c>
      <c r="T145" s="214"/>
      <c r="U145" s="214"/>
    </row>
    <row r="146" spans="1:21" ht="15.75" customHeight="1" x14ac:dyDescent="0.25">
      <c r="M146" s="1101">
        <f t="shared" ref="M146:R146" si="1">M99</f>
        <v>0</v>
      </c>
      <c r="N146" s="1101">
        <f t="shared" si="1"/>
        <v>0</v>
      </c>
      <c r="O146" s="1101">
        <f t="shared" si="1"/>
        <v>0</v>
      </c>
      <c r="P146" s="1101">
        <f t="shared" si="1"/>
        <v>0</v>
      </c>
      <c r="Q146" s="1101">
        <f t="shared" si="1"/>
        <v>0</v>
      </c>
      <c r="R146" s="1101">
        <f t="shared" si="1"/>
        <v>0</v>
      </c>
      <c r="T146" s="214"/>
      <c r="U146" s="214"/>
    </row>
    <row r="147" spans="1:21" ht="15.75" customHeight="1" x14ac:dyDescent="0.25">
      <c r="M147" s="1101">
        <f t="shared" ref="M147:R147" si="2">M100</f>
        <v>0</v>
      </c>
      <c r="N147" s="1101">
        <f t="shared" si="2"/>
        <v>0</v>
      </c>
      <c r="O147" s="1101">
        <f t="shared" si="2"/>
        <v>0</v>
      </c>
      <c r="P147" s="1101">
        <f t="shared" si="2"/>
        <v>0</v>
      </c>
      <c r="Q147" s="1101">
        <f t="shared" si="2"/>
        <v>0</v>
      </c>
      <c r="R147" s="1101">
        <f t="shared" si="2"/>
        <v>0</v>
      </c>
      <c r="T147" s="214"/>
      <c r="U147" s="214"/>
    </row>
    <row r="148" spans="1:21" ht="15.75" customHeight="1" x14ac:dyDescent="0.25">
      <c r="T148" s="214"/>
      <c r="U148" s="214"/>
    </row>
    <row r="149" spans="1:21" ht="15.75" customHeight="1" x14ac:dyDescent="0.3">
      <c r="B149" s="1105" t="s">
        <v>874</v>
      </c>
      <c r="C149" s="1105"/>
      <c r="D149" s="1105"/>
      <c r="E149" s="1105"/>
      <c r="F149" s="1105"/>
      <c r="G149" s="1105"/>
      <c r="H149" s="1105"/>
      <c r="I149" s="1105"/>
      <c r="J149" s="1105"/>
      <c r="K149" s="1105"/>
      <c r="L149" s="1105"/>
      <c r="M149" s="1105"/>
      <c r="N149" s="1105"/>
      <c r="O149" s="1105"/>
      <c r="P149" s="1105"/>
      <c r="Q149" s="1105"/>
      <c r="T149" s="214"/>
      <c r="U149" s="214"/>
    </row>
    <row r="150" spans="1:21" ht="15.75" customHeight="1" x14ac:dyDescent="0.25">
      <c r="A150" s="974" t="s">
        <v>978</v>
      </c>
      <c r="B150" s="1127" t="s">
        <v>873</v>
      </c>
      <c r="C150" s="1128"/>
      <c r="D150" s="1128"/>
      <c r="E150" s="1129"/>
      <c r="F150" s="1127" t="s">
        <v>872</v>
      </c>
      <c r="G150" s="1128"/>
      <c r="H150" s="1128"/>
      <c r="I150" s="1129"/>
      <c r="J150" s="1136" t="s">
        <v>870</v>
      </c>
      <c r="K150" s="1137"/>
      <c r="L150" s="1138"/>
      <c r="M150" s="1127" t="s">
        <v>871</v>
      </c>
      <c r="N150" s="1128"/>
      <c r="O150" s="1128"/>
      <c r="P150" s="1128"/>
      <c r="Q150" s="1129"/>
      <c r="T150" s="214"/>
      <c r="U150" s="214"/>
    </row>
    <row r="151" spans="1:21" ht="15.75" customHeight="1" x14ac:dyDescent="0.25">
      <c r="A151" s="974"/>
      <c r="B151" s="1130"/>
      <c r="C151" s="1131"/>
      <c r="D151" s="1131"/>
      <c r="E151" s="1132"/>
      <c r="F151" s="1130"/>
      <c r="G151" s="1131"/>
      <c r="H151" s="1131"/>
      <c r="I151" s="1132"/>
      <c r="J151" s="1139"/>
      <c r="K151" s="1140"/>
      <c r="L151" s="1141"/>
      <c r="M151" s="1130"/>
      <c r="N151" s="1131"/>
      <c r="O151" s="1131"/>
      <c r="P151" s="1131"/>
      <c r="Q151" s="1132"/>
      <c r="T151" s="214"/>
      <c r="U151" s="214"/>
    </row>
    <row r="152" spans="1:21" ht="15.75" customHeight="1" x14ac:dyDescent="0.25">
      <c r="A152" s="974"/>
      <c r="B152" s="1133"/>
      <c r="C152" s="1134"/>
      <c r="D152" s="1134"/>
      <c r="E152" s="1135"/>
      <c r="F152" s="1133"/>
      <c r="G152" s="1134"/>
      <c r="H152" s="1134"/>
      <c r="I152" s="1135"/>
      <c r="J152" s="1142"/>
      <c r="K152" s="1143"/>
      <c r="L152" s="1144"/>
      <c r="M152" s="1133"/>
      <c r="N152" s="1134"/>
      <c r="O152" s="1134"/>
      <c r="P152" s="1134"/>
      <c r="Q152" s="1135"/>
      <c r="T152" s="214"/>
      <c r="U152" s="214"/>
    </row>
    <row r="153" spans="1:21" ht="15.75" customHeight="1" x14ac:dyDescent="0.25">
      <c r="A153" s="414">
        <v>59</v>
      </c>
      <c r="B153" s="1176" t="str">
        <f>'CERTIFICADO 1'!B64</f>
        <v/>
      </c>
      <c r="C153" s="1177"/>
      <c r="D153" s="1177"/>
      <c r="E153" s="1178"/>
      <c r="F153" s="1123" t="str">
        <f>'CERTIFICADO 1'!C64</f>
        <v/>
      </c>
      <c r="G153" s="1160"/>
      <c r="H153" s="1160"/>
      <c r="I153" s="1161"/>
      <c r="J153" s="1124" t="str">
        <f>'CERTIFICADO 1'!D64</f>
        <v/>
      </c>
      <c r="K153" s="1125"/>
      <c r="L153" s="1126"/>
      <c r="M153" s="1123" t="str">
        <f>'CERTIFICADO 1'!F64</f>
        <v/>
      </c>
      <c r="N153" s="1160"/>
      <c r="O153" s="1160"/>
      <c r="P153" s="1160"/>
      <c r="Q153" s="1161"/>
      <c r="R153" s="214"/>
      <c r="T153" s="214"/>
      <c r="U153" s="214"/>
    </row>
    <row r="154" spans="1:21" ht="15.75" customHeight="1" x14ac:dyDescent="0.25">
      <c r="A154" s="414">
        <v>60</v>
      </c>
      <c r="B154" s="1176" t="str">
        <f>'CERTIFICADO 1'!B65</f>
        <v/>
      </c>
      <c r="C154" s="1177"/>
      <c r="D154" s="1177"/>
      <c r="E154" s="1178"/>
      <c r="F154" s="1123" t="str">
        <f>'CERTIFICADO 1'!C65</f>
        <v/>
      </c>
      <c r="G154" s="1160"/>
      <c r="H154" s="1160"/>
      <c r="I154" s="1161"/>
      <c r="J154" s="1124" t="str">
        <f>'CERTIFICADO 1'!D65</f>
        <v/>
      </c>
      <c r="K154" s="1125"/>
      <c r="L154" s="1126"/>
      <c r="M154" s="1123" t="str">
        <f>'CERTIFICADO 1'!F65</f>
        <v/>
      </c>
      <c r="N154" s="1160"/>
      <c r="O154" s="1160"/>
      <c r="P154" s="1160"/>
      <c r="Q154" s="1161"/>
      <c r="R154" s="214"/>
      <c r="T154" s="214"/>
      <c r="U154" s="214"/>
    </row>
    <row r="155" spans="1:21" ht="15.75" customHeight="1" x14ac:dyDescent="0.25">
      <c r="A155" s="414">
        <v>61</v>
      </c>
      <c r="B155" s="1176" t="str">
        <f>'CERTIFICADO 1'!B66</f>
        <v/>
      </c>
      <c r="C155" s="1177"/>
      <c r="D155" s="1177"/>
      <c r="E155" s="1178"/>
      <c r="F155" s="1123" t="str">
        <f>'CERTIFICADO 1'!C66</f>
        <v/>
      </c>
      <c r="G155" s="1160"/>
      <c r="H155" s="1160"/>
      <c r="I155" s="1161"/>
      <c r="J155" s="1124" t="str">
        <f>'CERTIFICADO 1'!D66</f>
        <v/>
      </c>
      <c r="K155" s="1125"/>
      <c r="L155" s="1126"/>
      <c r="M155" s="1123" t="str">
        <f>'CERTIFICADO 1'!F66</f>
        <v/>
      </c>
      <c r="N155" s="1160"/>
      <c r="O155" s="1160"/>
      <c r="P155" s="1160"/>
      <c r="Q155" s="1161"/>
      <c r="R155" s="214"/>
      <c r="T155" s="214"/>
      <c r="U155" s="214"/>
    </row>
    <row r="156" spans="1:21" ht="15.75" customHeight="1" x14ac:dyDescent="0.25">
      <c r="A156" s="414">
        <v>62</v>
      </c>
      <c r="B156" s="1176" t="str">
        <f>'CERTIFICADO 1'!B67</f>
        <v/>
      </c>
      <c r="C156" s="1177"/>
      <c r="D156" s="1177"/>
      <c r="E156" s="1178"/>
      <c r="F156" s="1123" t="str">
        <f>'CERTIFICADO 1'!C67</f>
        <v/>
      </c>
      <c r="G156" s="1160"/>
      <c r="H156" s="1160"/>
      <c r="I156" s="1161"/>
      <c r="J156" s="1124" t="str">
        <f>'CERTIFICADO 1'!D67</f>
        <v/>
      </c>
      <c r="K156" s="1125"/>
      <c r="L156" s="1126"/>
      <c r="M156" s="1123" t="str">
        <f>'CERTIFICADO 1'!F67</f>
        <v/>
      </c>
      <c r="N156" s="1160"/>
      <c r="O156" s="1160"/>
      <c r="P156" s="1160"/>
      <c r="Q156" s="1161"/>
      <c r="R156" s="214"/>
      <c r="T156" s="214"/>
      <c r="U156" s="214"/>
    </row>
    <row r="157" spans="1:21" ht="15.75" customHeight="1" x14ac:dyDescent="0.25">
      <c r="A157" s="414">
        <v>63</v>
      </c>
      <c r="B157" s="1176" t="str">
        <f>'CERTIFICADO 1'!B68</f>
        <v/>
      </c>
      <c r="C157" s="1177"/>
      <c r="D157" s="1177"/>
      <c r="E157" s="1178"/>
      <c r="F157" s="1123" t="str">
        <f>'CERTIFICADO 1'!C68</f>
        <v/>
      </c>
      <c r="G157" s="1160"/>
      <c r="H157" s="1160"/>
      <c r="I157" s="1161"/>
      <c r="J157" s="1124" t="str">
        <f>'CERTIFICADO 1'!D68</f>
        <v/>
      </c>
      <c r="K157" s="1125"/>
      <c r="L157" s="1126"/>
      <c r="M157" s="1123" t="str">
        <f>'CERTIFICADO 1'!F68</f>
        <v/>
      </c>
      <c r="N157" s="1160"/>
      <c r="O157" s="1160"/>
      <c r="P157" s="1160"/>
      <c r="Q157" s="1161"/>
      <c r="R157" s="214"/>
      <c r="T157" s="214"/>
      <c r="U157" s="214"/>
    </row>
    <row r="158" spans="1:21" ht="15.75" customHeight="1" x14ac:dyDescent="0.25">
      <c r="A158" s="414">
        <v>64</v>
      </c>
      <c r="B158" s="1176" t="str">
        <f>'CERTIFICADO 1'!B69</f>
        <v/>
      </c>
      <c r="C158" s="1177"/>
      <c r="D158" s="1177"/>
      <c r="E158" s="1178"/>
      <c r="F158" s="1123" t="str">
        <f>'CERTIFICADO 1'!C69</f>
        <v/>
      </c>
      <c r="G158" s="1160"/>
      <c r="H158" s="1160"/>
      <c r="I158" s="1161"/>
      <c r="J158" s="1124" t="str">
        <f>'CERTIFICADO 1'!D69</f>
        <v/>
      </c>
      <c r="K158" s="1125"/>
      <c r="L158" s="1126"/>
      <c r="M158" s="1123" t="str">
        <f>'CERTIFICADO 1'!F69</f>
        <v/>
      </c>
      <c r="N158" s="1160"/>
      <c r="O158" s="1160"/>
      <c r="P158" s="1160"/>
      <c r="Q158" s="1161"/>
      <c r="R158" s="214"/>
      <c r="T158" s="214"/>
      <c r="U158" s="214"/>
    </row>
    <row r="159" spans="1:21" ht="15.75" customHeight="1" x14ac:dyDescent="0.25">
      <c r="A159" s="414">
        <v>65</v>
      </c>
      <c r="B159" s="1176" t="str">
        <f>'CERTIFICADO 1'!B70</f>
        <v/>
      </c>
      <c r="C159" s="1177"/>
      <c r="D159" s="1177"/>
      <c r="E159" s="1178"/>
      <c r="F159" s="1123" t="str">
        <f>'CERTIFICADO 1'!C70</f>
        <v/>
      </c>
      <c r="G159" s="1160"/>
      <c r="H159" s="1160"/>
      <c r="I159" s="1161"/>
      <c r="J159" s="1124" t="str">
        <f>'CERTIFICADO 1'!D70</f>
        <v/>
      </c>
      <c r="K159" s="1125"/>
      <c r="L159" s="1126"/>
      <c r="M159" s="1123" t="str">
        <f>'CERTIFICADO 1'!F70</f>
        <v/>
      </c>
      <c r="N159" s="1160"/>
      <c r="O159" s="1160"/>
      <c r="P159" s="1160"/>
      <c r="Q159" s="1161"/>
      <c r="R159" s="214"/>
      <c r="S159" s="214"/>
      <c r="T159" s="214"/>
      <c r="U159" s="214"/>
    </row>
    <row r="160" spans="1:21" ht="15.75" customHeight="1" x14ac:dyDescent="0.25">
      <c r="A160" s="414">
        <v>66</v>
      </c>
      <c r="B160" s="1176" t="str">
        <f>'CERTIFICADO 1'!B71</f>
        <v/>
      </c>
      <c r="C160" s="1177"/>
      <c r="D160" s="1177"/>
      <c r="E160" s="1178"/>
      <c r="F160" s="1123" t="str">
        <f>'CERTIFICADO 1'!C71</f>
        <v/>
      </c>
      <c r="G160" s="1160"/>
      <c r="H160" s="1160"/>
      <c r="I160" s="1161"/>
      <c r="J160" s="1124" t="str">
        <f>'CERTIFICADO 1'!D71</f>
        <v/>
      </c>
      <c r="K160" s="1125"/>
      <c r="L160" s="1126"/>
      <c r="M160" s="1123" t="str">
        <f>'CERTIFICADO 1'!F71</f>
        <v/>
      </c>
      <c r="N160" s="1160"/>
      <c r="O160" s="1160"/>
      <c r="P160" s="1160"/>
      <c r="Q160" s="1161"/>
      <c r="R160" s="214"/>
      <c r="S160" s="214"/>
      <c r="T160" s="214"/>
      <c r="U160" s="214"/>
    </row>
    <row r="161" spans="1:21" ht="15.75" customHeight="1" x14ac:dyDescent="0.25">
      <c r="A161" s="414">
        <v>67</v>
      </c>
      <c r="B161" s="1176" t="str">
        <f>'CERTIFICADO 1'!B72</f>
        <v/>
      </c>
      <c r="C161" s="1177"/>
      <c r="D161" s="1177"/>
      <c r="E161" s="1178"/>
      <c r="F161" s="1123" t="str">
        <f>'CERTIFICADO 1'!C72</f>
        <v/>
      </c>
      <c r="G161" s="1160"/>
      <c r="H161" s="1160"/>
      <c r="I161" s="1161"/>
      <c r="J161" s="1124" t="str">
        <f>'CERTIFICADO 1'!D72</f>
        <v/>
      </c>
      <c r="K161" s="1125"/>
      <c r="L161" s="1126"/>
      <c r="M161" s="1123" t="str">
        <f>'CERTIFICADO 1'!F72</f>
        <v/>
      </c>
      <c r="N161" s="1160"/>
      <c r="O161" s="1160"/>
      <c r="P161" s="1160"/>
      <c r="Q161" s="1161"/>
      <c r="R161" s="214"/>
      <c r="S161" s="214"/>
      <c r="T161" s="214"/>
      <c r="U161" s="214"/>
    </row>
    <row r="162" spans="1:21" ht="15.75" customHeight="1" x14ac:dyDescent="0.25">
      <c r="A162" s="414">
        <v>68</v>
      </c>
      <c r="B162" s="1176" t="str">
        <f>'CERTIFICADO 1'!B73</f>
        <v/>
      </c>
      <c r="C162" s="1177"/>
      <c r="D162" s="1177"/>
      <c r="E162" s="1178"/>
      <c r="F162" s="1123" t="str">
        <f>'CERTIFICADO 1'!C73</f>
        <v/>
      </c>
      <c r="G162" s="1160"/>
      <c r="H162" s="1160"/>
      <c r="I162" s="1161"/>
      <c r="J162" s="1124" t="str">
        <f>'CERTIFICADO 1'!D73</f>
        <v/>
      </c>
      <c r="K162" s="1125"/>
      <c r="L162" s="1126"/>
      <c r="M162" s="1123" t="str">
        <f>'CERTIFICADO 1'!F73</f>
        <v/>
      </c>
      <c r="N162" s="1160"/>
      <c r="O162" s="1160"/>
      <c r="P162" s="1160"/>
      <c r="Q162" s="1161"/>
      <c r="R162" s="214"/>
      <c r="S162" s="214"/>
      <c r="T162" s="214"/>
      <c r="U162" s="214"/>
    </row>
    <row r="163" spans="1:21" ht="15.75" customHeight="1" x14ac:dyDescent="0.25">
      <c r="A163" s="414">
        <v>69</v>
      </c>
      <c r="B163" s="1176" t="str">
        <f>'CERTIFICADO 1'!B74</f>
        <v/>
      </c>
      <c r="C163" s="1177"/>
      <c r="D163" s="1177"/>
      <c r="E163" s="1178"/>
      <c r="F163" s="1123" t="str">
        <f>'CERTIFICADO 1'!C74</f>
        <v/>
      </c>
      <c r="G163" s="1160"/>
      <c r="H163" s="1160"/>
      <c r="I163" s="1161"/>
      <c r="J163" s="1124" t="str">
        <f>'CERTIFICADO 1'!D74</f>
        <v/>
      </c>
      <c r="K163" s="1125"/>
      <c r="L163" s="1126"/>
      <c r="M163" s="1123" t="str">
        <f>'CERTIFICADO 1'!F74</f>
        <v/>
      </c>
      <c r="N163" s="1160"/>
      <c r="O163" s="1160"/>
      <c r="P163" s="1160"/>
      <c r="Q163" s="1161"/>
      <c r="R163" s="214"/>
      <c r="S163" s="214"/>
      <c r="T163" s="214"/>
      <c r="U163" s="214"/>
    </row>
    <row r="164" spans="1:21" ht="15.75" customHeight="1" x14ac:dyDescent="0.25">
      <c r="A164" s="414">
        <v>70</v>
      </c>
      <c r="B164" s="1176" t="str">
        <f>'CERTIFICADO 1'!B75</f>
        <v/>
      </c>
      <c r="C164" s="1177"/>
      <c r="D164" s="1177"/>
      <c r="E164" s="1178"/>
      <c r="F164" s="1123" t="str">
        <f>'CERTIFICADO 1'!C75</f>
        <v/>
      </c>
      <c r="G164" s="1160"/>
      <c r="H164" s="1160"/>
      <c r="I164" s="1161"/>
      <c r="J164" s="1124" t="str">
        <f>'CERTIFICADO 1'!D75</f>
        <v/>
      </c>
      <c r="K164" s="1125"/>
      <c r="L164" s="1126"/>
      <c r="M164" s="1123" t="str">
        <f>'CERTIFICADO 1'!F75</f>
        <v/>
      </c>
      <c r="N164" s="1160"/>
      <c r="O164" s="1160"/>
      <c r="P164" s="1160"/>
      <c r="Q164" s="1161"/>
      <c r="R164" s="214"/>
      <c r="S164" s="214"/>
      <c r="T164" s="214"/>
      <c r="U164" s="214"/>
    </row>
    <row r="165" spans="1:21" ht="15.75" customHeight="1" x14ac:dyDescent="0.25">
      <c r="A165" s="414">
        <v>71</v>
      </c>
      <c r="B165" s="1176" t="str">
        <f>'CERTIFICADO 1'!B76</f>
        <v/>
      </c>
      <c r="C165" s="1177"/>
      <c r="D165" s="1177"/>
      <c r="E165" s="1178"/>
      <c r="F165" s="1123" t="str">
        <f>'CERTIFICADO 1'!C76</f>
        <v/>
      </c>
      <c r="G165" s="1160"/>
      <c r="H165" s="1160"/>
      <c r="I165" s="1161"/>
      <c r="J165" s="1124" t="str">
        <f>'CERTIFICADO 1'!D76</f>
        <v/>
      </c>
      <c r="K165" s="1125"/>
      <c r="L165" s="1126"/>
      <c r="M165" s="1123" t="str">
        <f>'CERTIFICADO 1'!F76</f>
        <v/>
      </c>
      <c r="N165" s="1160"/>
      <c r="O165" s="1160"/>
      <c r="P165" s="1160"/>
      <c r="Q165" s="1161"/>
      <c r="R165" s="214"/>
      <c r="S165" s="214"/>
      <c r="T165" s="214"/>
      <c r="U165" s="214"/>
    </row>
    <row r="166" spans="1:21" ht="15.75" customHeight="1" x14ac:dyDescent="0.25">
      <c r="A166" s="414">
        <v>72</v>
      </c>
      <c r="B166" s="1176" t="str">
        <f>'CERTIFICADO 1'!B77</f>
        <v/>
      </c>
      <c r="C166" s="1177"/>
      <c r="D166" s="1177"/>
      <c r="E166" s="1178"/>
      <c r="F166" s="1123" t="str">
        <f>'CERTIFICADO 1'!C77</f>
        <v/>
      </c>
      <c r="G166" s="1160"/>
      <c r="H166" s="1160"/>
      <c r="I166" s="1161"/>
      <c r="J166" s="1124" t="str">
        <f>'CERTIFICADO 1'!D77</f>
        <v/>
      </c>
      <c r="K166" s="1125"/>
      <c r="L166" s="1126"/>
      <c r="M166" s="1123" t="str">
        <f>'CERTIFICADO 1'!F77</f>
        <v/>
      </c>
      <c r="N166" s="1160"/>
      <c r="O166" s="1160"/>
      <c r="P166" s="1160"/>
      <c r="Q166" s="1161"/>
      <c r="R166" s="214"/>
      <c r="S166" s="214"/>
      <c r="T166" s="214"/>
      <c r="U166" s="214"/>
    </row>
    <row r="167" spans="1:21" ht="15.75" hidden="1" customHeight="1" x14ac:dyDescent="0.25">
      <c r="A167" s="214"/>
      <c r="B167" s="526"/>
      <c r="C167" s="526"/>
      <c r="D167" s="526"/>
      <c r="E167" s="526"/>
      <c r="F167" s="527"/>
      <c r="G167" s="527"/>
      <c r="H167" s="527"/>
      <c r="I167" s="527"/>
      <c r="J167" s="520"/>
      <c r="K167" s="520"/>
      <c r="L167" s="520"/>
      <c r="M167" s="527"/>
      <c r="N167" s="527"/>
      <c r="O167" s="527"/>
      <c r="P167" s="527"/>
      <c r="Q167" s="527"/>
      <c r="R167" s="214"/>
      <c r="S167" s="214"/>
      <c r="T167" s="214"/>
      <c r="U167" s="214"/>
    </row>
    <row r="168" spans="1:21" ht="15.75" hidden="1" customHeight="1" x14ac:dyDescent="0.25">
      <c r="A168" s="355" t="s">
        <v>89</v>
      </c>
      <c r="C168" s="364"/>
      <c r="D168" s="365"/>
      <c r="E168" s="365"/>
      <c r="F168" s="365"/>
      <c r="G168" s="365"/>
      <c r="H168" s="365"/>
      <c r="I168" s="382"/>
      <c r="J168" s="382"/>
      <c r="K168" s="382"/>
      <c r="L168" s="382"/>
      <c r="M168" s="382"/>
      <c r="S168" s="214"/>
      <c r="T168" s="214"/>
      <c r="U168" s="214"/>
    </row>
    <row r="169" spans="1:21" ht="15.75" hidden="1" customHeight="1" x14ac:dyDescent="0.25">
      <c r="A169" s="368"/>
      <c r="B169" s="378" t="s">
        <v>16</v>
      </c>
      <c r="C169" s="1150" t="s">
        <v>879</v>
      </c>
      <c r="D169" s="1150"/>
      <c r="E169" s="1150"/>
      <c r="F169" s="1150"/>
      <c r="G169" s="1150"/>
      <c r="H169" s="1150"/>
      <c r="I169" s="1150"/>
      <c r="J169" s="1150"/>
      <c r="K169" s="1150"/>
      <c r="L169" s="1150"/>
      <c r="M169" s="1150"/>
      <c r="N169" s="1150"/>
      <c r="O169" s="1150"/>
      <c r="P169" s="1150"/>
      <c r="Q169" s="1150"/>
      <c r="R169" s="1150"/>
      <c r="S169" s="214"/>
      <c r="T169" s="214"/>
      <c r="U169" s="214"/>
    </row>
    <row r="170" spans="1:21" ht="15.75" hidden="1" customHeight="1" x14ac:dyDescent="0.25">
      <c r="A170" s="368"/>
      <c r="B170" s="378"/>
      <c r="C170" s="1150"/>
      <c r="D170" s="1150"/>
      <c r="E170" s="1150"/>
      <c r="F170" s="1150"/>
      <c r="G170" s="1150"/>
      <c r="H170" s="1150"/>
      <c r="I170" s="1150"/>
      <c r="J170" s="1150"/>
      <c r="K170" s="1150"/>
      <c r="L170" s="1150"/>
      <c r="M170" s="1150"/>
      <c r="N170" s="1150"/>
      <c r="O170" s="1150"/>
      <c r="P170" s="1150"/>
      <c r="Q170" s="1150"/>
      <c r="R170" s="1150"/>
      <c r="S170" s="214"/>
      <c r="T170" s="214"/>
      <c r="U170" s="214"/>
    </row>
    <row r="171" spans="1:21" ht="15.75" hidden="1" customHeight="1" x14ac:dyDescent="0.25">
      <c r="A171" s="368"/>
      <c r="B171" s="378"/>
      <c r="C171" s="1150"/>
      <c r="D171" s="1150"/>
      <c r="E171" s="1150"/>
      <c r="F171" s="1150"/>
      <c r="G171" s="1150"/>
      <c r="H171" s="1150"/>
      <c r="I171" s="1150"/>
      <c r="J171" s="1150"/>
      <c r="K171" s="1150"/>
      <c r="L171" s="1150"/>
      <c r="M171" s="1150"/>
      <c r="N171" s="1150"/>
      <c r="O171" s="1150"/>
      <c r="P171" s="1150"/>
      <c r="Q171" s="1150"/>
      <c r="R171" s="1150"/>
      <c r="S171" s="214"/>
      <c r="T171" s="214"/>
      <c r="U171" s="214"/>
    </row>
    <row r="172" spans="1:21" ht="15.75" hidden="1" customHeight="1" x14ac:dyDescent="0.25">
      <c r="A172" s="368"/>
      <c r="B172" s="378"/>
      <c r="C172" s="1150"/>
      <c r="D172" s="1150"/>
      <c r="E172" s="1150"/>
      <c r="F172" s="1150"/>
      <c r="G172" s="1150"/>
      <c r="H172" s="1150"/>
      <c r="I172" s="1150"/>
      <c r="J172" s="1150"/>
      <c r="K172" s="1150"/>
      <c r="L172" s="1150"/>
      <c r="M172" s="1150"/>
      <c r="N172" s="1150"/>
      <c r="O172" s="1150"/>
      <c r="P172" s="1150"/>
      <c r="Q172" s="1150"/>
      <c r="R172" s="1150"/>
      <c r="S172" s="214"/>
      <c r="T172" s="214"/>
      <c r="U172" s="214"/>
    </row>
    <row r="173" spans="1:21" ht="15.75" hidden="1" customHeight="1" x14ac:dyDescent="0.25">
      <c r="B173" s="378" t="s">
        <v>16</v>
      </c>
      <c r="C173" s="1151" t="s">
        <v>884</v>
      </c>
      <c r="D173" s="1151"/>
      <c r="E173" s="1151"/>
      <c r="F173" s="1151"/>
      <c r="G173" s="1151"/>
      <c r="H173" s="1151"/>
      <c r="I173" s="1151"/>
      <c r="J173" s="1151"/>
      <c r="K173" s="1151"/>
      <c r="L173" s="1151"/>
      <c r="M173" s="1151"/>
      <c r="N173" s="1151"/>
      <c r="O173" s="1151"/>
      <c r="P173" s="1151"/>
      <c r="Q173" s="1151"/>
      <c r="R173" s="1151"/>
      <c r="S173" s="214"/>
      <c r="T173" s="214"/>
      <c r="U173" s="214"/>
    </row>
    <row r="174" spans="1:21" ht="15.75" hidden="1" customHeight="1" x14ac:dyDescent="0.25">
      <c r="B174" s="378" t="s">
        <v>16</v>
      </c>
      <c r="C174" s="1150" t="s">
        <v>810</v>
      </c>
      <c r="D174" s="1150"/>
      <c r="E174" s="1150"/>
      <c r="F174" s="1150"/>
      <c r="G174" s="1150"/>
      <c r="H174" s="1150"/>
      <c r="I174" s="1150"/>
      <c r="J174" s="1150"/>
      <c r="K174" s="1150"/>
      <c r="L174" s="1150"/>
      <c r="M174" s="1150"/>
      <c r="N174" s="1150"/>
      <c r="O174" s="1150"/>
      <c r="P174" s="1150"/>
      <c r="Q174" s="1150"/>
      <c r="R174" s="1150"/>
      <c r="S174" s="214"/>
      <c r="T174" s="214"/>
      <c r="U174" s="214"/>
    </row>
    <row r="175" spans="1:21" ht="15.75" hidden="1" customHeight="1" x14ac:dyDescent="0.25">
      <c r="B175" s="378"/>
      <c r="C175" s="1150"/>
      <c r="D175" s="1150"/>
      <c r="E175" s="1150"/>
      <c r="F175" s="1150"/>
      <c r="G175" s="1150"/>
      <c r="H175" s="1150"/>
      <c r="I175" s="1150"/>
      <c r="J175" s="1150"/>
      <c r="K175" s="1150"/>
      <c r="L175" s="1150"/>
      <c r="M175" s="1150"/>
      <c r="N175" s="1150"/>
      <c r="O175" s="1150"/>
      <c r="P175" s="1150"/>
      <c r="Q175" s="1150"/>
      <c r="R175" s="1150"/>
      <c r="S175" s="214"/>
      <c r="T175" s="214"/>
      <c r="U175" s="214"/>
    </row>
    <row r="176" spans="1:21" ht="15.75" hidden="1" customHeight="1" x14ac:dyDescent="0.25">
      <c r="B176" s="378" t="s">
        <v>16</v>
      </c>
      <c r="C176" s="1150" t="s">
        <v>811</v>
      </c>
      <c r="D176" s="1150"/>
      <c r="E176" s="1150"/>
      <c r="F176" s="1150"/>
      <c r="G176" s="1150"/>
      <c r="H176" s="1150"/>
      <c r="I176" s="1150"/>
      <c r="J176" s="1150"/>
      <c r="K176" s="1150"/>
      <c r="L176" s="1150"/>
      <c r="M176" s="1150"/>
      <c r="N176" s="1150"/>
      <c r="O176" s="1150"/>
      <c r="P176" s="1150"/>
      <c r="Q176" s="1150"/>
      <c r="R176" s="1150"/>
      <c r="S176" s="214"/>
      <c r="T176" s="214"/>
      <c r="U176" s="214"/>
    </row>
    <row r="177" spans="1:21" ht="15.75" hidden="1" customHeight="1" x14ac:dyDescent="0.25">
      <c r="B177" s="378"/>
      <c r="C177" s="1150"/>
      <c r="D177" s="1150"/>
      <c r="E177" s="1150"/>
      <c r="F177" s="1150"/>
      <c r="G177" s="1150"/>
      <c r="H177" s="1150"/>
      <c r="I177" s="1150"/>
      <c r="J177" s="1150"/>
      <c r="K177" s="1150"/>
      <c r="L177" s="1150"/>
      <c r="M177" s="1150"/>
      <c r="N177" s="1150"/>
      <c r="O177" s="1150"/>
      <c r="P177" s="1150"/>
      <c r="Q177" s="1150"/>
      <c r="R177" s="1150"/>
      <c r="S177" s="214"/>
      <c r="T177" s="214"/>
      <c r="U177" s="214"/>
    </row>
    <row r="178" spans="1:21" ht="15.75" hidden="1" customHeight="1" x14ac:dyDescent="0.25">
      <c r="A178" s="368"/>
      <c r="B178" s="378" t="s">
        <v>16</v>
      </c>
      <c r="C178" s="1150" t="s">
        <v>488</v>
      </c>
      <c r="D178" s="1150"/>
      <c r="E178" s="1150"/>
      <c r="F178" s="1150"/>
      <c r="G178" s="1150"/>
      <c r="H178" s="1150"/>
      <c r="I178" s="1150"/>
      <c r="J178" s="1150"/>
      <c r="K178" s="1150"/>
      <c r="L178" s="1150"/>
      <c r="M178" s="1150"/>
      <c r="N178" s="1150"/>
      <c r="O178" s="1150"/>
      <c r="P178" s="1150"/>
      <c r="Q178" s="1150"/>
      <c r="R178" s="1150"/>
      <c r="S178" s="214"/>
      <c r="T178" s="214"/>
      <c r="U178" s="214"/>
    </row>
    <row r="179" spans="1:21" ht="15.75" hidden="1" customHeight="1" x14ac:dyDescent="0.25">
      <c r="A179" s="368"/>
      <c r="B179" s="368"/>
      <c r="C179" s="1150"/>
      <c r="D179" s="1150"/>
      <c r="E179" s="1150"/>
      <c r="F179" s="1150"/>
      <c r="G179" s="1150"/>
      <c r="H179" s="1150"/>
      <c r="I179" s="1150"/>
      <c r="J179" s="1150"/>
      <c r="K179" s="1150"/>
      <c r="L179" s="1150"/>
      <c r="M179" s="1150"/>
      <c r="N179" s="1150"/>
      <c r="O179" s="1150"/>
      <c r="P179" s="1150"/>
      <c r="Q179" s="1150"/>
      <c r="R179" s="1150"/>
      <c r="S179" s="214"/>
      <c r="T179" s="214"/>
      <c r="U179" s="214"/>
    </row>
    <row r="180" spans="1:21" ht="15.75" hidden="1" customHeight="1" x14ac:dyDescent="0.25">
      <c r="A180" s="368"/>
      <c r="B180" s="378" t="s">
        <v>16</v>
      </c>
      <c r="C180" s="369" t="s">
        <v>489</v>
      </c>
      <c r="D180" s="369"/>
      <c r="E180" s="377"/>
      <c r="F180" s="377"/>
      <c r="G180" s="377"/>
      <c r="I180" s="369"/>
      <c r="J180" s="369"/>
      <c r="K180" s="369"/>
      <c r="L180" s="369"/>
      <c r="N180" s="369"/>
      <c r="O180" s="369"/>
      <c r="P180" s="379"/>
      <c r="Q180" s="379"/>
      <c r="S180" s="214"/>
      <c r="T180" s="214"/>
      <c r="U180" s="214"/>
    </row>
    <row r="181" spans="1:21" ht="15.75" hidden="1" customHeight="1" x14ac:dyDescent="0.25">
      <c r="A181" s="368"/>
      <c r="B181" s="368"/>
      <c r="E181" s="1148" t="str">
        <f>CONCATENATE("Temperatura: ","(",ROUND(INFORMACION!I44,1)," ± ",ROUND(INFORMACION!K44,1),") °C")</f>
        <v>Temperatura: (20,2 ± 1,4) °C</v>
      </c>
      <c r="F181" s="1148"/>
      <c r="G181" s="1148"/>
      <c r="H181" s="1148"/>
      <c r="I181" s="1148"/>
      <c r="K181" s="1152" t="str">
        <f>CONCATENATE("Humedad relativa: ","(",ROUND(INFORMACION!I47,1)," ± ",ROUND(INFORMACION!K47,1),") %")</f>
        <v>Humedad relativa: (57,6 ± 3,5) %</v>
      </c>
      <c r="L181" s="1152"/>
      <c r="M181" s="1152"/>
      <c r="N181" s="1152"/>
      <c r="O181" s="1152"/>
      <c r="P181" s="1152"/>
      <c r="S181" s="214"/>
      <c r="T181" s="214"/>
      <c r="U181" s="214"/>
    </row>
    <row r="182" spans="1:21" ht="15.75" customHeight="1" x14ac:dyDescent="0.25">
      <c r="A182" s="368"/>
      <c r="B182" s="368"/>
      <c r="D182" s="369"/>
      <c r="E182" s="369"/>
      <c r="F182" s="1148" t="s">
        <v>828</v>
      </c>
      <c r="G182" s="1148"/>
      <c r="H182" s="1148"/>
      <c r="I182" s="1148"/>
      <c r="J182" s="1148"/>
      <c r="K182" s="1148"/>
      <c r="L182" s="1148"/>
      <c r="M182" s="1148"/>
      <c r="N182" s="1148"/>
      <c r="O182" s="1148"/>
      <c r="P182" s="369"/>
      <c r="Q182" s="369"/>
      <c r="S182" s="214"/>
      <c r="T182" s="214"/>
      <c r="U182" s="214"/>
    </row>
    <row r="183" spans="1:21" ht="15.75" customHeight="1" x14ac:dyDescent="0.25">
      <c r="G183" s="370"/>
      <c r="H183" s="370"/>
      <c r="I183" s="370"/>
      <c r="J183" s="370"/>
      <c r="K183" s="370"/>
      <c r="L183" s="370"/>
      <c r="M183" s="370"/>
      <c r="N183" s="370"/>
      <c r="O183" s="370"/>
      <c r="P183" s="370"/>
      <c r="Q183" s="370"/>
      <c r="R183" s="370"/>
      <c r="S183" s="214"/>
      <c r="T183" s="214"/>
      <c r="U183" s="214"/>
    </row>
    <row r="184" spans="1:21" ht="15.75" customHeight="1" x14ac:dyDescent="0.25">
      <c r="A184" s="371" t="s">
        <v>812</v>
      </c>
      <c r="B184" s="371"/>
      <c r="C184" s="371"/>
      <c r="D184" s="371"/>
      <c r="E184" s="371"/>
      <c r="F184" s="1147" t="s">
        <v>817</v>
      </c>
      <c r="G184" s="1147"/>
      <c r="H184" s="1147"/>
      <c r="I184" s="1147"/>
      <c r="J184" s="1147"/>
      <c r="K184" s="1147"/>
      <c r="L184" s="1147"/>
      <c r="M184" s="1147"/>
      <c r="N184" s="1147"/>
      <c r="O184" s="1147"/>
      <c r="P184" s="1147"/>
      <c r="Q184" s="1147"/>
      <c r="R184" s="1147"/>
      <c r="S184" s="214"/>
      <c r="T184" s="214"/>
      <c r="U184" s="214"/>
    </row>
    <row r="185" spans="1:21" ht="15.75" customHeight="1" x14ac:dyDescent="0.25">
      <c r="F185" s="1147"/>
      <c r="G185" s="1147"/>
      <c r="H185" s="1147"/>
      <c r="I185" s="1147"/>
      <c r="J185" s="1147"/>
      <c r="K185" s="1147"/>
      <c r="L185" s="1147"/>
      <c r="M185" s="1147"/>
      <c r="N185" s="1147"/>
      <c r="O185" s="1147"/>
      <c r="P185" s="1147"/>
      <c r="Q185" s="1147"/>
      <c r="R185" s="1147"/>
      <c r="S185" s="214"/>
      <c r="T185" s="214"/>
      <c r="U185" s="214"/>
    </row>
    <row r="186" spans="1:21" ht="15.75" customHeight="1" x14ac:dyDescent="0.25">
      <c r="A186" s="1149" t="s">
        <v>490</v>
      </c>
      <c r="B186" s="1149"/>
      <c r="C186" s="1149"/>
      <c r="D186" s="1149"/>
      <c r="E186" s="1149"/>
      <c r="F186" s="1149"/>
      <c r="G186" s="1149"/>
      <c r="H186" s="1149"/>
      <c r="I186" s="1149"/>
      <c r="J186" s="1149"/>
      <c r="K186" s="1149"/>
      <c r="L186" s="1149"/>
      <c r="M186" s="1149"/>
      <c r="N186" s="1149"/>
      <c r="O186" s="1149"/>
      <c r="P186" s="1149"/>
      <c r="Q186" s="1149"/>
      <c r="R186" s="1149"/>
      <c r="S186" s="214"/>
      <c r="T186" s="214"/>
      <c r="U186" s="214"/>
    </row>
    <row r="187" spans="1:21" ht="15.75" customHeight="1" x14ac:dyDescent="0.25">
      <c r="A187" s="372"/>
      <c r="B187" s="372"/>
      <c r="C187" s="372"/>
      <c r="D187" s="372"/>
      <c r="E187" s="372"/>
      <c r="F187" s="372"/>
      <c r="G187" s="372"/>
      <c r="H187" s="372"/>
      <c r="I187" s="372"/>
      <c r="J187" s="372"/>
      <c r="K187" s="372"/>
      <c r="L187" s="372"/>
      <c r="M187" s="372"/>
      <c r="N187" s="372"/>
      <c r="O187" s="372"/>
      <c r="P187" s="1118" t="s">
        <v>820</v>
      </c>
      <c r="Q187" s="1118"/>
      <c r="R187" s="1118"/>
      <c r="S187" s="214"/>
      <c r="T187" s="214"/>
      <c r="U187" s="214"/>
    </row>
    <row r="188" spans="1:21" ht="15.75" customHeight="1" x14ac:dyDescent="0.25">
      <c r="A188" s="1119" t="s">
        <v>883</v>
      </c>
      <c r="B188" s="1119"/>
      <c r="C188" s="1119"/>
      <c r="D188" s="1119"/>
      <c r="E188" s="1119"/>
      <c r="F188" s="1119"/>
      <c r="G188" s="1119"/>
      <c r="H188" s="1119"/>
      <c r="I188" s="1119"/>
      <c r="J188" s="1119"/>
      <c r="K188" s="1119"/>
      <c r="L188" s="1119"/>
      <c r="M188" s="1119"/>
      <c r="N188" s="1119"/>
      <c r="O188" s="1119"/>
      <c r="P188" s="1119"/>
      <c r="Q188" s="1119"/>
      <c r="R188" s="1119"/>
      <c r="S188" s="214"/>
      <c r="T188" s="214"/>
      <c r="U188" s="214"/>
    </row>
    <row r="189" spans="1:21" ht="15.75" customHeight="1" x14ac:dyDescent="0.25">
      <c r="A189" s="1120"/>
      <c r="B189" s="1120"/>
      <c r="C189" s="1120"/>
      <c r="D189" s="1120"/>
      <c r="E189" s="1120"/>
      <c r="F189" s="1120"/>
      <c r="G189" s="1120"/>
      <c r="H189" s="1120"/>
      <c r="I189" s="1120"/>
      <c r="J189" s="1120"/>
      <c r="K189" s="1120"/>
      <c r="L189" s="1120"/>
      <c r="M189" s="1120"/>
      <c r="N189" s="1120"/>
      <c r="O189" s="1120"/>
      <c r="P189" s="1120"/>
      <c r="Q189" s="1120"/>
      <c r="R189" s="1120"/>
      <c r="S189" s="214"/>
      <c r="T189" s="214"/>
      <c r="U189" s="214"/>
    </row>
    <row r="190" spans="1:21" ht="15.75" customHeight="1" x14ac:dyDescent="0.25">
      <c r="A190" s="1120"/>
      <c r="B190" s="1120"/>
      <c r="C190" s="1120"/>
      <c r="D190" s="1120"/>
      <c r="E190" s="1120"/>
      <c r="F190" s="1120"/>
      <c r="G190" s="1120"/>
      <c r="H190" s="1120"/>
      <c r="I190" s="1120"/>
      <c r="J190" s="1120"/>
      <c r="K190" s="1120"/>
      <c r="L190" s="1120"/>
      <c r="M190" s="1120"/>
      <c r="N190" s="1120"/>
      <c r="O190" s="1120"/>
      <c r="P190" s="1120"/>
      <c r="Q190" s="1120"/>
      <c r="R190" s="1120"/>
      <c r="S190" s="214"/>
      <c r="T190" s="214"/>
      <c r="U190" s="214"/>
    </row>
    <row r="191" spans="1:21" ht="15.75" customHeight="1" x14ac:dyDescent="0.25">
      <c r="A191" s="1120"/>
      <c r="B191" s="1120"/>
      <c r="C191" s="1120"/>
      <c r="D191" s="1120"/>
      <c r="E191" s="1120"/>
      <c r="F191" s="1120"/>
      <c r="G191" s="1120"/>
      <c r="H191" s="1120"/>
      <c r="I191" s="1120"/>
      <c r="J191" s="1120"/>
      <c r="K191" s="1120"/>
      <c r="L191" s="1120"/>
      <c r="M191" s="1120"/>
      <c r="N191" s="1120"/>
      <c r="O191" s="1120"/>
      <c r="P191" s="1120"/>
      <c r="Q191" s="1120"/>
      <c r="R191" s="1120"/>
      <c r="S191" s="214"/>
      <c r="T191" s="214"/>
      <c r="U191" s="214"/>
    </row>
    <row r="192" spans="1:21" ht="15.75" customHeight="1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</row>
    <row r="193" spans="1:21" ht="15.75" customHeight="1" x14ac:dyDescent="0.25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</row>
    <row r="194" spans="1:21" ht="15.75" customHeight="1" x14ac:dyDescent="0.25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</row>
    <row r="195" spans="1:21" ht="15.75" customHeight="1" x14ac:dyDescent="0.25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</row>
    <row r="196" spans="1:21" ht="15.75" customHeight="1" x14ac:dyDescent="0.25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</row>
    <row r="197" spans="1:21" ht="15.75" customHeight="1" x14ac:dyDescent="0.25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</row>
    <row r="198" spans="1:21" ht="15.75" customHeight="1" x14ac:dyDescent="0.25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</row>
    <row r="199" spans="1:21" ht="15.75" customHeight="1" x14ac:dyDescent="0.25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</row>
    <row r="200" spans="1:21" ht="15.75" customHeight="1" x14ac:dyDescent="0.25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</row>
    <row r="201" spans="1:21" ht="15.75" customHeight="1" x14ac:dyDescent="0.25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</row>
    <row r="202" spans="1:21" ht="15.75" customHeight="1" x14ac:dyDescent="0.25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</row>
    <row r="203" spans="1:21" ht="15.75" customHeight="1" x14ac:dyDescent="0.25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</row>
    <row r="204" spans="1:21" ht="15.75" customHeight="1" x14ac:dyDescent="0.25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</row>
    <row r="205" spans="1:21" ht="15.75" customHeight="1" x14ac:dyDescent="0.25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</row>
    <row r="206" spans="1:21" ht="15.75" customHeight="1" x14ac:dyDescent="0.25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</row>
    <row r="207" spans="1:21" ht="15.75" customHeight="1" x14ac:dyDescent="0.25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</row>
    <row r="208" spans="1:21" ht="15.75" customHeight="1" x14ac:dyDescent="0.25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</row>
    <row r="209" spans="1:21" ht="15.75" customHeight="1" x14ac:dyDescent="0.25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</row>
    <row r="210" spans="1:21" ht="15.75" customHeight="1" x14ac:dyDescent="0.25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</row>
    <row r="211" spans="1:21" ht="15.75" customHeight="1" x14ac:dyDescent="0.25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</row>
    <row r="212" spans="1:21" ht="15.75" customHeight="1" x14ac:dyDescent="0.25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</row>
    <row r="213" spans="1:21" ht="15.75" customHeight="1" x14ac:dyDescent="0.25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</row>
    <row r="214" spans="1:21" ht="15.75" customHeight="1" x14ac:dyDescent="0.25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</row>
    <row r="215" spans="1:21" ht="15.75" customHeight="1" x14ac:dyDescent="0.25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</row>
    <row r="216" spans="1:21" ht="15.75" customHeight="1" x14ac:dyDescent="0.25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</row>
    <row r="217" spans="1:21" ht="15.75" customHeight="1" x14ac:dyDescent="0.25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</row>
    <row r="218" spans="1:21" ht="15.75" customHeight="1" x14ac:dyDescent="0.25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</row>
    <row r="219" spans="1:21" ht="15.75" customHeight="1" x14ac:dyDescent="0.25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</row>
    <row r="220" spans="1:21" ht="15.75" customHeight="1" x14ac:dyDescent="0.25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</row>
    <row r="221" spans="1:21" ht="15.75" customHeight="1" x14ac:dyDescent="0.25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</row>
    <row r="222" spans="1:21" ht="15.75" customHeight="1" x14ac:dyDescent="0.25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</row>
    <row r="223" spans="1:21" ht="15.75" customHeight="1" x14ac:dyDescent="0.25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</row>
    <row r="224" spans="1:21" ht="15.75" customHeight="1" x14ac:dyDescent="0.25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</row>
    <row r="225" spans="1:21" ht="15.75" customHeight="1" x14ac:dyDescent="0.25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</row>
    <row r="226" spans="1:21" ht="15.75" customHeight="1" x14ac:dyDescent="0.25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</row>
    <row r="227" spans="1:21" ht="15.75" customHeight="1" x14ac:dyDescent="0.25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</row>
    <row r="228" spans="1:21" ht="15.75" customHeight="1" x14ac:dyDescent="0.25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</row>
    <row r="229" spans="1:21" ht="15.75" customHeight="1" x14ac:dyDescent="0.25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</row>
    <row r="230" spans="1:21" ht="15.75" customHeight="1" x14ac:dyDescent="0.25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</row>
    <row r="231" spans="1:21" ht="15.75" customHeight="1" x14ac:dyDescent="0.25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</row>
    <row r="232" spans="1:21" ht="15.75" customHeight="1" x14ac:dyDescent="0.25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</row>
    <row r="233" spans="1:21" ht="15.75" customHeight="1" x14ac:dyDescent="0.25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</row>
    <row r="234" spans="1:21" ht="15.75" customHeight="1" x14ac:dyDescent="0.25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</row>
    <row r="235" spans="1:21" ht="15.75" customHeight="1" x14ac:dyDescent="0.25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</row>
    <row r="236" spans="1:21" ht="15.75" customHeight="1" x14ac:dyDescent="0.25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</row>
    <row r="237" spans="1:21" ht="15.75" customHeight="1" x14ac:dyDescent="0.25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</row>
  </sheetData>
  <mergeCells count="358">
    <mergeCell ref="G20:R20"/>
    <mergeCell ref="A23:F23"/>
    <mergeCell ref="G23:R23"/>
    <mergeCell ref="A26:F26"/>
    <mergeCell ref="G26:R27"/>
    <mergeCell ref="A29:F29"/>
    <mergeCell ref="G29:R29"/>
    <mergeCell ref="M2:R4"/>
    <mergeCell ref="A6:R6"/>
    <mergeCell ref="A7:R7"/>
    <mergeCell ref="G10:R10"/>
    <mergeCell ref="G13:R15"/>
    <mergeCell ref="G17:R17"/>
    <mergeCell ref="A43:H43"/>
    <mergeCell ref="K43:R43"/>
    <mergeCell ref="P44:R44"/>
    <mergeCell ref="A45:R48"/>
    <mergeCell ref="M50:R52"/>
    <mergeCell ref="A54:R54"/>
    <mergeCell ref="A32:F32"/>
    <mergeCell ref="G32:R32"/>
    <mergeCell ref="A41:H41"/>
    <mergeCell ref="K41:R41"/>
    <mergeCell ref="A42:H42"/>
    <mergeCell ref="K42:R42"/>
    <mergeCell ref="A59:G61"/>
    <mergeCell ref="H59:L61"/>
    <mergeCell ref="M59:R61"/>
    <mergeCell ref="B63:Q63"/>
    <mergeCell ref="B64:E66"/>
    <mergeCell ref="F64:I66"/>
    <mergeCell ref="J64:L66"/>
    <mergeCell ref="M64:Q66"/>
    <mergeCell ref="A55:G55"/>
    <mergeCell ref="H55:L55"/>
    <mergeCell ref="M55:R55"/>
    <mergeCell ref="A56:G58"/>
    <mergeCell ref="H56:L58"/>
    <mergeCell ref="M56:R58"/>
    <mergeCell ref="A64:A66"/>
    <mergeCell ref="B69:E69"/>
    <mergeCell ref="F69:I69"/>
    <mergeCell ref="J69:L69"/>
    <mergeCell ref="M69:Q69"/>
    <mergeCell ref="B70:E70"/>
    <mergeCell ref="F70:I70"/>
    <mergeCell ref="J70:L70"/>
    <mergeCell ref="M70:Q70"/>
    <mergeCell ref="B67:E67"/>
    <mergeCell ref="F67:I67"/>
    <mergeCell ref="J67:L67"/>
    <mergeCell ref="M67:Q67"/>
    <mergeCell ref="B68:E68"/>
    <mergeCell ref="F68:I68"/>
    <mergeCell ref="J68:L68"/>
    <mergeCell ref="M68:Q68"/>
    <mergeCell ref="B73:E73"/>
    <mergeCell ref="F73:I73"/>
    <mergeCell ref="J73:L73"/>
    <mergeCell ref="M73:Q73"/>
    <mergeCell ref="B74:E74"/>
    <mergeCell ref="F74:I74"/>
    <mergeCell ref="J74:L74"/>
    <mergeCell ref="M74:Q74"/>
    <mergeCell ref="B71:E71"/>
    <mergeCell ref="F71:I71"/>
    <mergeCell ref="J71:L71"/>
    <mergeCell ref="M71:Q71"/>
    <mergeCell ref="B72:E72"/>
    <mergeCell ref="F72:I72"/>
    <mergeCell ref="J72:L72"/>
    <mergeCell ref="M72:Q72"/>
    <mergeCell ref="B77:E77"/>
    <mergeCell ref="F77:I77"/>
    <mergeCell ref="J77:L77"/>
    <mergeCell ref="M77:Q77"/>
    <mergeCell ref="B78:E78"/>
    <mergeCell ref="F78:I78"/>
    <mergeCell ref="J78:L78"/>
    <mergeCell ref="M78:Q78"/>
    <mergeCell ref="B75:E75"/>
    <mergeCell ref="F75:I75"/>
    <mergeCell ref="J75:L75"/>
    <mergeCell ref="M75:Q75"/>
    <mergeCell ref="B76:E76"/>
    <mergeCell ref="F76:I76"/>
    <mergeCell ref="J76:L76"/>
    <mergeCell ref="M76:Q76"/>
    <mergeCell ref="B81:E81"/>
    <mergeCell ref="F81:I81"/>
    <mergeCell ref="J81:L81"/>
    <mergeCell ref="M81:Q81"/>
    <mergeCell ref="B82:E82"/>
    <mergeCell ref="F82:I82"/>
    <mergeCell ref="J82:L82"/>
    <mergeCell ref="M82:Q82"/>
    <mergeCell ref="B79:E79"/>
    <mergeCell ref="F79:I79"/>
    <mergeCell ref="J79:L79"/>
    <mergeCell ref="M79:Q79"/>
    <mergeCell ref="B80:E80"/>
    <mergeCell ref="F80:I80"/>
    <mergeCell ref="J80:L80"/>
    <mergeCell ref="M80:Q80"/>
    <mergeCell ref="B85:E85"/>
    <mergeCell ref="F85:I85"/>
    <mergeCell ref="J85:L85"/>
    <mergeCell ref="M85:Q85"/>
    <mergeCell ref="B86:E86"/>
    <mergeCell ref="F86:I86"/>
    <mergeCell ref="J86:L86"/>
    <mergeCell ref="M86:Q86"/>
    <mergeCell ref="B83:E83"/>
    <mergeCell ref="F83:I83"/>
    <mergeCell ref="J83:L83"/>
    <mergeCell ref="M83:Q83"/>
    <mergeCell ref="B84:E84"/>
    <mergeCell ref="F84:I84"/>
    <mergeCell ref="J84:L84"/>
    <mergeCell ref="M84:Q84"/>
    <mergeCell ref="B89:E89"/>
    <mergeCell ref="F89:I89"/>
    <mergeCell ref="J89:L89"/>
    <mergeCell ref="M89:Q89"/>
    <mergeCell ref="B90:E90"/>
    <mergeCell ref="F90:I90"/>
    <mergeCell ref="J90:L90"/>
    <mergeCell ref="M90:Q90"/>
    <mergeCell ref="B87:E87"/>
    <mergeCell ref="F87:I87"/>
    <mergeCell ref="J87:L87"/>
    <mergeCell ref="M87:Q87"/>
    <mergeCell ref="B88:E88"/>
    <mergeCell ref="F88:I88"/>
    <mergeCell ref="J88:L88"/>
    <mergeCell ref="M88:Q88"/>
    <mergeCell ref="B105:E105"/>
    <mergeCell ref="F105:I105"/>
    <mergeCell ref="J105:L105"/>
    <mergeCell ref="M105:Q105"/>
    <mergeCell ref="B106:E106"/>
    <mergeCell ref="F106:I106"/>
    <mergeCell ref="J106:L106"/>
    <mergeCell ref="M106:Q106"/>
    <mergeCell ref="P91:R91"/>
    <mergeCell ref="A92:R95"/>
    <mergeCell ref="M97:R99"/>
    <mergeCell ref="B101:Q101"/>
    <mergeCell ref="B102:E104"/>
    <mergeCell ref="F102:I104"/>
    <mergeCell ref="J102:L104"/>
    <mergeCell ref="M102:Q104"/>
    <mergeCell ref="A102:A104"/>
    <mergeCell ref="B109:E109"/>
    <mergeCell ref="F109:I109"/>
    <mergeCell ref="J109:L109"/>
    <mergeCell ref="M109:Q109"/>
    <mergeCell ref="B110:E110"/>
    <mergeCell ref="F110:I110"/>
    <mergeCell ref="J110:L110"/>
    <mergeCell ref="M110:Q110"/>
    <mergeCell ref="B107:E107"/>
    <mergeCell ref="F107:I107"/>
    <mergeCell ref="J107:L107"/>
    <mergeCell ref="M107:Q107"/>
    <mergeCell ref="B108:E108"/>
    <mergeCell ref="F108:I108"/>
    <mergeCell ref="J108:L108"/>
    <mergeCell ref="M108:Q108"/>
    <mergeCell ref="B113:E113"/>
    <mergeCell ref="F113:I113"/>
    <mergeCell ref="J113:L113"/>
    <mergeCell ref="M113:Q113"/>
    <mergeCell ref="B114:E114"/>
    <mergeCell ref="F114:I114"/>
    <mergeCell ref="J114:L114"/>
    <mergeCell ref="M114:Q114"/>
    <mergeCell ref="B111:E111"/>
    <mergeCell ref="F111:I111"/>
    <mergeCell ref="J111:L111"/>
    <mergeCell ref="M111:Q111"/>
    <mergeCell ref="B112:E112"/>
    <mergeCell ref="F112:I112"/>
    <mergeCell ref="J112:L112"/>
    <mergeCell ref="M112:Q112"/>
    <mergeCell ref="B117:E117"/>
    <mergeCell ref="F117:I117"/>
    <mergeCell ref="J117:L117"/>
    <mergeCell ref="M117:Q117"/>
    <mergeCell ref="B118:E118"/>
    <mergeCell ref="F118:I118"/>
    <mergeCell ref="J118:L118"/>
    <mergeCell ref="M118:Q118"/>
    <mergeCell ref="B115:E115"/>
    <mergeCell ref="F115:I115"/>
    <mergeCell ref="J115:L115"/>
    <mergeCell ref="M115:Q115"/>
    <mergeCell ref="B116:E116"/>
    <mergeCell ref="F116:I116"/>
    <mergeCell ref="J116:L116"/>
    <mergeCell ref="M116:Q116"/>
    <mergeCell ref="F182:O182"/>
    <mergeCell ref="F184:R185"/>
    <mergeCell ref="A186:R186"/>
    <mergeCell ref="P187:R187"/>
    <mergeCell ref="A140:R143"/>
    <mergeCell ref="M145:R147"/>
    <mergeCell ref="C169:R172"/>
    <mergeCell ref="C173:R173"/>
    <mergeCell ref="C174:R175"/>
    <mergeCell ref="C176:R177"/>
    <mergeCell ref="C178:R179"/>
    <mergeCell ref="E181:I181"/>
    <mergeCell ref="K181:P181"/>
    <mergeCell ref="B156:E156"/>
    <mergeCell ref="F156:I156"/>
    <mergeCell ref="J156:L156"/>
    <mergeCell ref="M156:Q156"/>
    <mergeCell ref="B157:E157"/>
    <mergeCell ref="F157:I157"/>
    <mergeCell ref="J157:L157"/>
    <mergeCell ref="M157:Q157"/>
    <mergeCell ref="B154:E154"/>
    <mergeCell ref="F154:I154"/>
    <mergeCell ref="J154:L154"/>
    <mergeCell ref="M154:Q154"/>
    <mergeCell ref="B155:E155"/>
    <mergeCell ref="F155:I155"/>
    <mergeCell ref="J155:L155"/>
    <mergeCell ref="M155:Q155"/>
    <mergeCell ref="B160:E160"/>
    <mergeCell ref="F160:I160"/>
    <mergeCell ref="J160:L160"/>
    <mergeCell ref="M160:Q160"/>
    <mergeCell ref="B161:E161"/>
    <mergeCell ref="F161:I161"/>
    <mergeCell ref="J161:L161"/>
    <mergeCell ref="M161:Q161"/>
    <mergeCell ref="B158:E158"/>
    <mergeCell ref="F158:I158"/>
    <mergeCell ref="J158:L158"/>
    <mergeCell ref="M158:Q158"/>
    <mergeCell ref="B159:E159"/>
    <mergeCell ref="F159:I159"/>
    <mergeCell ref="J159:L159"/>
    <mergeCell ref="M159:Q159"/>
    <mergeCell ref="M165:Q165"/>
    <mergeCell ref="B162:E162"/>
    <mergeCell ref="F162:I162"/>
    <mergeCell ref="J162:L162"/>
    <mergeCell ref="M162:Q162"/>
    <mergeCell ref="B163:E163"/>
    <mergeCell ref="F163:I163"/>
    <mergeCell ref="J163:L163"/>
    <mergeCell ref="M163:Q163"/>
    <mergeCell ref="J120:L120"/>
    <mergeCell ref="M120:Q120"/>
    <mergeCell ref="B121:E121"/>
    <mergeCell ref="F121:I121"/>
    <mergeCell ref="J121:L121"/>
    <mergeCell ref="M121:Q121"/>
    <mergeCell ref="A188:R191"/>
    <mergeCell ref="B119:E119"/>
    <mergeCell ref="F119:I119"/>
    <mergeCell ref="J119:L119"/>
    <mergeCell ref="M119:Q119"/>
    <mergeCell ref="B120:E120"/>
    <mergeCell ref="F120:I120"/>
    <mergeCell ref="B166:E166"/>
    <mergeCell ref="F166:I166"/>
    <mergeCell ref="J166:L166"/>
    <mergeCell ref="M166:Q166"/>
    <mergeCell ref="B164:E164"/>
    <mergeCell ref="F164:I164"/>
    <mergeCell ref="J164:L164"/>
    <mergeCell ref="M164:Q164"/>
    <mergeCell ref="B165:E165"/>
    <mergeCell ref="F165:I165"/>
    <mergeCell ref="J165:L165"/>
    <mergeCell ref="B124:E124"/>
    <mergeCell ref="F124:I124"/>
    <mergeCell ref="J124:L124"/>
    <mergeCell ref="M124:Q124"/>
    <mergeCell ref="B125:E125"/>
    <mergeCell ref="F125:I125"/>
    <mergeCell ref="J125:L125"/>
    <mergeCell ref="M125:Q125"/>
    <mergeCell ref="B122:E122"/>
    <mergeCell ref="F122:I122"/>
    <mergeCell ref="J122:L122"/>
    <mergeCell ref="M122:Q122"/>
    <mergeCell ref="B123:E123"/>
    <mergeCell ref="F123:I123"/>
    <mergeCell ref="J123:L123"/>
    <mergeCell ref="M123:Q123"/>
    <mergeCell ref="B128:E128"/>
    <mergeCell ref="F128:I128"/>
    <mergeCell ref="J128:L128"/>
    <mergeCell ref="M128:Q128"/>
    <mergeCell ref="B129:E129"/>
    <mergeCell ref="F129:I129"/>
    <mergeCell ref="J129:L129"/>
    <mergeCell ref="M129:Q129"/>
    <mergeCell ref="B126:E126"/>
    <mergeCell ref="F126:I126"/>
    <mergeCell ref="J126:L126"/>
    <mergeCell ref="M126:Q126"/>
    <mergeCell ref="B127:E127"/>
    <mergeCell ref="F127:I127"/>
    <mergeCell ref="J127:L127"/>
    <mergeCell ref="M127:Q127"/>
    <mergeCell ref="B132:E132"/>
    <mergeCell ref="F132:I132"/>
    <mergeCell ref="J132:L132"/>
    <mergeCell ref="M132:Q132"/>
    <mergeCell ref="B133:E133"/>
    <mergeCell ref="F133:I133"/>
    <mergeCell ref="J133:L133"/>
    <mergeCell ref="M133:Q133"/>
    <mergeCell ref="B130:E130"/>
    <mergeCell ref="F130:I130"/>
    <mergeCell ref="J130:L130"/>
    <mergeCell ref="M130:Q130"/>
    <mergeCell ref="B131:E131"/>
    <mergeCell ref="F131:I131"/>
    <mergeCell ref="J131:L131"/>
    <mergeCell ref="M131:Q131"/>
    <mergeCell ref="B136:E136"/>
    <mergeCell ref="F136:I136"/>
    <mergeCell ref="J136:L136"/>
    <mergeCell ref="M136:Q136"/>
    <mergeCell ref="B137:E137"/>
    <mergeCell ref="F137:I137"/>
    <mergeCell ref="J137:L137"/>
    <mergeCell ref="M137:Q137"/>
    <mergeCell ref="B134:E134"/>
    <mergeCell ref="F134:I134"/>
    <mergeCell ref="J134:L134"/>
    <mergeCell ref="M134:Q134"/>
    <mergeCell ref="B135:E135"/>
    <mergeCell ref="F135:I135"/>
    <mergeCell ref="J135:L135"/>
    <mergeCell ref="M135:Q135"/>
    <mergeCell ref="A150:A152"/>
    <mergeCell ref="B138:E138"/>
    <mergeCell ref="F138:I138"/>
    <mergeCell ref="J138:L138"/>
    <mergeCell ref="M138:Q138"/>
    <mergeCell ref="P139:R139"/>
    <mergeCell ref="B153:E153"/>
    <mergeCell ref="F153:I153"/>
    <mergeCell ref="J153:L153"/>
    <mergeCell ref="M153:Q153"/>
    <mergeCell ref="B149:Q149"/>
    <mergeCell ref="B150:E152"/>
    <mergeCell ref="F150:I152"/>
    <mergeCell ref="J150:L152"/>
    <mergeCell ref="M150:Q152"/>
  </mergeCells>
  <printOptions verticalCentered="1"/>
  <pageMargins left="0.98425196850393704" right="0.59055118110236227" top="0.19685039370078741" bottom="0.19685039370078741" header="0" footer="0"/>
  <pageSetup orientation="portrait" r:id="rId1"/>
  <rowBreaks count="4" manualBreakCount="4">
    <brk id="48" max="17" man="1"/>
    <brk id="95" max="17" man="1"/>
    <brk id="143" max="17" man="1"/>
    <brk id="191" max="16383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7F747-5323-4260-AAFD-B157AEE17E44}">
  <sheetPr codeName="Hoja24">
    <tabColor rgb="FFFFFF00"/>
  </sheetPr>
  <dimension ref="A2:U239"/>
  <sheetViews>
    <sheetView topLeftCell="A230" zoomScale="115" zoomScaleNormal="115" workbookViewId="0">
      <selection activeCell="A240" sqref="A240"/>
    </sheetView>
  </sheetViews>
  <sheetFormatPr baseColWidth="10"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101" t="str">
        <f>'Información y Datos'!L21</f>
        <v>LCM 2024-03-05</v>
      </c>
      <c r="N2" s="1101"/>
      <c r="O2" s="1101"/>
      <c r="P2" s="1101"/>
      <c r="Q2" s="1101"/>
      <c r="R2" s="1101"/>
    </row>
    <row r="3" spans="1:18" ht="15.75" customHeight="1" x14ac:dyDescent="0.25">
      <c r="M3" s="1101"/>
      <c r="N3" s="1101"/>
      <c r="O3" s="1101"/>
      <c r="P3" s="1101"/>
      <c r="Q3" s="1101"/>
      <c r="R3" s="1101"/>
    </row>
    <row r="4" spans="1:18" ht="15.75" customHeight="1" x14ac:dyDescent="0.25">
      <c r="M4" s="1101"/>
      <c r="N4" s="1101"/>
      <c r="O4" s="1101"/>
      <c r="P4" s="1101"/>
      <c r="Q4" s="1101"/>
      <c r="R4" s="1101"/>
    </row>
    <row r="5" spans="1:18" ht="15.75" customHeight="1" x14ac:dyDescent="0.25">
      <c r="R5" s="351"/>
    </row>
    <row r="6" spans="1:18" ht="15.75" customHeight="1" x14ac:dyDescent="0.25">
      <c r="A6" s="1101" t="s">
        <v>19</v>
      </c>
      <c r="B6" s="1101"/>
      <c r="C6" s="1101"/>
      <c r="D6" s="1101"/>
      <c r="E6" s="1101"/>
      <c r="F6" s="1101"/>
      <c r="G6" s="1101"/>
      <c r="H6" s="1101"/>
      <c r="I6" s="1101"/>
      <c r="J6" s="1101"/>
      <c r="K6" s="1101"/>
      <c r="L6" s="1101"/>
      <c r="M6" s="1101"/>
      <c r="N6" s="1101"/>
      <c r="O6" s="1101"/>
      <c r="P6" s="1101"/>
      <c r="Q6" s="1101"/>
      <c r="R6" s="1101"/>
    </row>
    <row r="7" spans="1:18" ht="15.75" customHeight="1" x14ac:dyDescent="0.25">
      <c r="A7" s="1101"/>
      <c r="B7" s="1101"/>
      <c r="C7" s="1101"/>
      <c r="D7" s="1101"/>
      <c r="E7" s="1101"/>
      <c r="F7" s="1101"/>
      <c r="G7" s="1101"/>
      <c r="H7" s="1101"/>
      <c r="I7" s="1101"/>
      <c r="J7" s="1101"/>
      <c r="K7" s="1101"/>
      <c r="L7" s="1101"/>
      <c r="M7" s="1101"/>
      <c r="N7" s="1101"/>
      <c r="O7" s="1101"/>
      <c r="P7" s="1101"/>
      <c r="Q7" s="1101"/>
      <c r="R7" s="1101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45">
        <f ca="1">'Información y Datos'!L15</f>
        <v>45429</v>
      </c>
      <c r="H10" s="1145"/>
      <c r="I10" s="1145"/>
      <c r="J10" s="1145"/>
      <c r="K10" s="1145"/>
      <c r="L10" s="1145"/>
      <c r="M10" s="1145"/>
      <c r="N10" s="1145"/>
      <c r="O10" s="1145"/>
      <c r="P10" s="1145"/>
      <c r="Q10" s="1145"/>
      <c r="R10" s="1145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04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Juego de Bloques, de 20,5 mm a 100 mm, marca Sartorius, modelo 2001, de Cerámica y grado de exactitud F1</v>
      </c>
      <c r="H13" s="1104"/>
      <c r="I13" s="1104"/>
      <c r="J13" s="1104"/>
      <c r="K13" s="1104"/>
      <c r="L13" s="1104"/>
      <c r="M13" s="1104"/>
      <c r="N13" s="1104"/>
      <c r="O13" s="1104"/>
      <c r="P13" s="1104"/>
      <c r="Q13" s="1104"/>
      <c r="R13" s="1104"/>
    </row>
    <row r="14" spans="1:18" ht="15.75" customHeight="1" x14ac:dyDescent="0.25">
      <c r="A14" s="358"/>
      <c r="E14" s="357"/>
      <c r="F14" s="256"/>
      <c r="G14" s="1104"/>
      <c r="H14" s="1104"/>
      <c r="I14" s="1104"/>
      <c r="J14" s="1104"/>
      <c r="K14" s="1104"/>
      <c r="L14" s="1104"/>
      <c r="M14" s="1104"/>
      <c r="N14" s="1104"/>
      <c r="O14" s="1104"/>
      <c r="P14" s="1104"/>
      <c r="Q14" s="1104"/>
      <c r="R14" s="1104"/>
    </row>
    <row r="15" spans="1:18" ht="15.75" customHeight="1" x14ac:dyDescent="0.25">
      <c r="A15" s="358"/>
      <c r="E15" s="357"/>
      <c r="F15" s="256"/>
      <c r="G15" s="1104"/>
      <c r="H15" s="1104"/>
      <c r="I15" s="1104"/>
      <c r="J15" s="1104"/>
      <c r="K15" s="1104"/>
      <c r="L15" s="1104"/>
      <c r="M15" s="1104"/>
      <c r="N15" s="1104"/>
      <c r="O15" s="1104"/>
      <c r="P15" s="1104"/>
      <c r="Q15" s="1104"/>
      <c r="R15" s="1104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03" t="str">
        <f>INFORMACION!D33</f>
        <v>000111</v>
      </c>
      <c r="H17" s="1103"/>
      <c r="I17" s="1103"/>
      <c r="J17" s="1103"/>
      <c r="K17" s="1103"/>
      <c r="L17" s="1103"/>
      <c r="M17" s="1103"/>
      <c r="N17" s="1103"/>
      <c r="O17" s="1103"/>
      <c r="P17" s="1103"/>
      <c r="Q17" s="1103"/>
      <c r="R17" s="1103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805</v>
      </c>
      <c r="F20" s="256"/>
      <c r="G20" s="1103" t="str">
        <f>INFORMACION!D25</f>
        <v>0001</v>
      </c>
      <c r="H20" s="1103"/>
      <c r="I20" s="1103"/>
      <c r="J20" s="1103"/>
      <c r="K20" s="1103"/>
      <c r="L20" s="1103"/>
      <c r="M20" s="1103"/>
      <c r="N20" s="1103"/>
      <c r="O20" s="1103"/>
      <c r="P20" s="1103"/>
      <c r="Q20" s="1103"/>
      <c r="R20" s="1103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095" t="s">
        <v>13</v>
      </c>
      <c r="B23" s="1095"/>
      <c r="C23" s="1095"/>
      <c r="D23" s="1095"/>
      <c r="E23" s="1095"/>
      <c r="F23" s="1095"/>
      <c r="G23" s="1103" t="str">
        <f>INFORMACION!D23</f>
        <v>Javier</v>
      </c>
      <c r="H23" s="1103"/>
      <c r="I23" s="1103"/>
      <c r="J23" s="1103"/>
      <c r="K23" s="1103"/>
      <c r="L23" s="1103"/>
      <c r="M23" s="1103"/>
      <c r="N23" s="1103"/>
      <c r="O23" s="1103"/>
      <c r="P23" s="1103"/>
      <c r="Q23" s="1103"/>
      <c r="R23" s="1103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095" t="s">
        <v>882</v>
      </c>
      <c r="B26" s="1095"/>
      <c r="C26" s="1095"/>
      <c r="D26" s="1095"/>
      <c r="E26" s="1095"/>
      <c r="F26" s="1095"/>
      <c r="G26" s="1096" t="str">
        <f>INFORMACION!D26</f>
        <v>Ciudad de investigación de la UCR, San Pedro, Montes de Oca, San José</v>
      </c>
      <c r="H26" s="1096"/>
      <c r="I26" s="1096"/>
      <c r="J26" s="1096"/>
      <c r="K26" s="1096"/>
      <c r="L26" s="1096"/>
      <c r="M26" s="1096"/>
      <c r="N26" s="1096"/>
      <c r="O26" s="1096"/>
      <c r="P26" s="1096"/>
      <c r="Q26" s="1096"/>
      <c r="R26" s="1096"/>
    </row>
    <row r="27" spans="1:19" ht="15.75" customHeight="1" x14ac:dyDescent="0.25">
      <c r="G27" s="1097"/>
      <c r="H27" s="1097"/>
      <c r="I27" s="1097"/>
      <c r="J27" s="1097"/>
      <c r="K27" s="1097"/>
      <c r="L27" s="1097"/>
      <c r="M27" s="1097"/>
      <c r="N27" s="1097"/>
      <c r="O27" s="1097"/>
      <c r="P27" s="1097"/>
      <c r="Q27" s="1097"/>
      <c r="R27" s="1097"/>
    </row>
    <row r="29" spans="1:19" ht="15.75" customHeight="1" x14ac:dyDescent="0.25">
      <c r="A29" s="1095" t="s">
        <v>36</v>
      </c>
      <c r="B29" s="1095"/>
      <c r="C29" s="1095"/>
      <c r="D29" s="1095"/>
      <c r="E29" s="1095"/>
      <c r="F29" s="1095"/>
      <c r="G29" s="1103" t="str">
        <f>_xlfn.CONCAT('Información y Datos'!L21,".xlsm")</f>
        <v>LCM 2024-03-05.xlsm</v>
      </c>
      <c r="H29" s="1103"/>
      <c r="I29" s="1103"/>
      <c r="J29" s="1103"/>
      <c r="K29" s="1103"/>
      <c r="L29" s="1103"/>
      <c r="M29" s="1103"/>
      <c r="N29" s="1103"/>
      <c r="O29" s="1103"/>
      <c r="P29" s="1103"/>
      <c r="Q29" s="1103"/>
      <c r="R29" s="1103"/>
    </row>
    <row r="31" spans="1:19" ht="15.75" customHeight="1" x14ac:dyDescent="0.25">
      <c r="A31" s="355"/>
    </row>
    <row r="32" spans="1:19" ht="15.75" customHeight="1" x14ac:dyDescent="0.25">
      <c r="A32" s="1095" t="s">
        <v>40</v>
      </c>
      <c r="B32" s="1095"/>
      <c r="C32" s="1095"/>
      <c r="D32" s="1095"/>
      <c r="E32" s="1095"/>
      <c r="F32" s="1095"/>
      <c r="G32" s="1104" t="s">
        <v>881</v>
      </c>
      <c r="H32" s="1104"/>
      <c r="I32" s="1104"/>
      <c r="J32" s="1104"/>
      <c r="K32" s="1104"/>
      <c r="L32" s="1104"/>
      <c r="M32" s="1104"/>
      <c r="N32" s="1104"/>
      <c r="O32" s="1104"/>
      <c r="P32" s="1104"/>
      <c r="Q32" s="1104"/>
      <c r="R32" s="1104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02" t="str">
        <f>'Información y Datos'!L40</f>
        <v>Yalitza Torres Pérez</v>
      </c>
      <c r="B41" s="1102"/>
      <c r="C41" s="1102"/>
      <c r="D41" s="1102"/>
      <c r="E41" s="1102"/>
      <c r="F41" s="1102"/>
      <c r="G41" s="1102"/>
      <c r="H41" s="1102"/>
      <c r="I41" s="364"/>
      <c r="J41" s="380"/>
      <c r="K41" s="1098" t="str">
        <f>'Información y Datos'!L39</f>
        <v>Leonardo Rojas Rapso</v>
      </c>
      <c r="L41" s="1099"/>
      <c r="M41" s="1099"/>
      <c r="N41" s="1099"/>
      <c r="O41" s="1099"/>
      <c r="P41" s="1099"/>
      <c r="Q41" s="1099"/>
      <c r="R41" s="1099"/>
    </row>
    <row r="42" spans="1:18" ht="15.75" customHeight="1" x14ac:dyDescent="0.25">
      <c r="A42" s="1100" t="s">
        <v>869</v>
      </c>
      <c r="B42" s="916"/>
      <c r="C42" s="916"/>
      <c r="D42" s="916"/>
      <c r="E42" s="916"/>
      <c r="F42" s="916"/>
      <c r="G42" s="916"/>
      <c r="H42" s="916"/>
      <c r="I42" s="364"/>
      <c r="J42" s="376"/>
      <c r="K42" s="1100" t="s">
        <v>868</v>
      </c>
      <c r="L42" s="916"/>
      <c r="M42" s="916"/>
      <c r="N42" s="916"/>
      <c r="O42" s="916"/>
      <c r="P42" s="916"/>
      <c r="Q42" s="916"/>
      <c r="R42" s="916"/>
    </row>
    <row r="43" spans="1:18" ht="15.75" customHeight="1" x14ac:dyDescent="0.25">
      <c r="A43" s="1100" t="s">
        <v>18</v>
      </c>
      <c r="B43" s="1100"/>
      <c r="C43" s="1100"/>
      <c r="D43" s="1100"/>
      <c r="E43" s="1100"/>
      <c r="F43" s="1100"/>
      <c r="G43" s="1100"/>
      <c r="H43" s="1100"/>
      <c r="I43" s="364"/>
      <c r="J43" s="376"/>
      <c r="K43" s="1100" t="s">
        <v>18</v>
      </c>
      <c r="L43" s="1100"/>
      <c r="M43" s="1100"/>
      <c r="N43" s="1100"/>
      <c r="O43" s="1100"/>
      <c r="P43" s="1100"/>
      <c r="Q43" s="1100"/>
      <c r="R43" s="1100"/>
    </row>
    <row r="44" spans="1:18" ht="15.75" customHeight="1" x14ac:dyDescent="0.25">
      <c r="G44" s="256"/>
      <c r="P44" s="1118" t="s">
        <v>977</v>
      </c>
      <c r="Q44" s="1118"/>
      <c r="R44" s="1118"/>
    </row>
    <row r="45" spans="1:18" ht="15.75" customHeight="1" x14ac:dyDescent="0.25">
      <c r="A45" s="1119" t="s">
        <v>883</v>
      </c>
      <c r="B45" s="1119"/>
      <c r="C45" s="1119"/>
      <c r="D45" s="1119"/>
      <c r="E45" s="1119"/>
      <c r="F45" s="1119"/>
      <c r="G45" s="1119"/>
      <c r="H45" s="1119"/>
      <c r="I45" s="1119"/>
      <c r="J45" s="1119"/>
      <c r="K45" s="1119"/>
      <c r="L45" s="1119"/>
      <c r="M45" s="1119"/>
      <c r="N45" s="1119"/>
      <c r="O45" s="1119"/>
      <c r="P45" s="1119"/>
      <c r="Q45" s="1119"/>
      <c r="R45" s="1119"/>
    </row>
    <row r="46" spans="1:18" ht="15.75" customHeight="1" x14ac:dyDescent="0.25">
      <c r="A46" s="1120"/>
      <c r="B46" s="1120"/>
      <c r="C46" s="1120"/>
      <c r="D46" s="1120"/>
      <c r="E46" s="1120"/>
      <c r="F46" s="1120"/>
      <c r="G46" s="1120"/>
      <c r="H46" s="1120"/>
      <c r="I46" s="1120"/>
      <c r="J46" s="1120"/>
      <c r="K46" s="1120"/>
      <c r="L46" s="1120"/>
      <c r="M46" s="1120"/>
      <c r="N46" s="1120"/>
      <c r="O46" s="1120"/>
      <c r="P46" s="1120"/>
      <c r="Q46" s="1120"/>
      <c r="R46" s="1120"/>
    </row>
    <row r="47" spans="1:18" ht="15.75" customHeight="1" x14ac:dyDescent="0.25">
      <c r="A47" s="1120"/>
      <c r="B47" s="1120"/>
      <c r="C47" s="1120"/>
      <c r="D47" s="1120"/>
      <c r="E47" s="1120"/>
      <c r="F47" s="1120"/>
      <c r="G47" s="1120"/>
      <c r="H47" s="1120"/>
      <c r="I47" s="1120"/>
      <c r="J47" s="1120"/>
      <c r="K47" s="1120"/>
      <c r="L47" s="1120"/>
      <c r="M47" s="1120"/>
      <c r="N47" s="1120"/>
      <c r="O47" s="1120"/>
      <c r="P47" s="1120"/>
      <c r="Q47" s="1120"/>
      <c r="R47" s="1120"/>
    </row>
    <row r="48" spans="1:18" ht="15.75" customHeight="1" x14ac:dyDescent="0.25">
      <c r="A48" s="1120"/>
      <c r="B48" s="1120"/>
      <c r="C48" s="1120"/>
      <c r="D48" s="1120"/>
      <c r="E48" s="1120"/>
      <c r="F48" s="1120"/>
      <c r="G48" s="1120"/>
      <c r="H48" s="1120"/>
      <c r="I48" s="1120"/>
      <c r="J48" s="1120"/>
      <c r="K48" s="1120"/>
      <c r="L48" s="1120"/>
      <c r="M48" s="1120"/>
      <c r="N48" s="1120"/>
      <c r="O48" s="1120"/>
      <c r="P48" s="1120"/>
      <c r="Q48" s="1120"/>
      <c r="R48" s="1120"/>
    </row>
    <row r="50" spans="1:18" ht="15.75" customHeight="1" x14ac:dyDescent="0.25">
      <c r="A50" s="366"/>
      <c r="M50" s="1101" t="str">
        <f>M2</f>
        <v>LCM 2024-03-05</v>
      </c>
      <c r="N50" s="1101"/>
      <c r="O50" s="1101"/>
      <c r="P50" s="1101"/>
      <c r="Q50" s="1101"/>
      <c r="R50" s="1101"/>
    </row>
    <row r="51" spans="1:18" ht="15.75" customHeight="1" x14ac:dyDescent="0.25">
      <c r="M51" s="1101"/>
      <c r="N51" s="1101"/>
      <c r="O51" s="1101"/>
      <c r="P51" s="1101"/>
      <c r="Q51" s="1101"/>
      <c r="R51" s="1101"/>
    </row>
    <row r="52" spans="1:18" ht="15.75" customHeight="1" x14ac:dyDescent="0.25">
      <c r="M52" s="1101"/>
      <c r="N52" s="1101"/>
      <c r="O52" s="1101"/>
      <c r="P52" s="1101"/>
      <c r="Q52" s="1101"/>
      <c r="R52" s="1101"/>
    </row>
    <row r="54" spans="1:18" ht="15.75" customHeight="1" x14ac:dyDescent="0.25">
      <c r="A54" s="1106" t="s">
        <v>829</v>
      </c>
      <c r="B54" s="1106"/>
      <c r="C54" s="1106"/>
      <c r="D54" s="1106"/>
      <c r="E54" s="1106"/>
      <c r="F54" s="1106"/>
      <c r="G54" s="1106"/>
      <c r="H54" s="1106"/>
      <c r="I54" s="1106"/>
      <c r="J54" s="1106"/>
      <c r="K54" s="1106"/>
      <c r="L54" s="1106"/>
      <c r="M54" s="1106"/>
      <c r="N54" s="1106"/>
      <c r="O54" s="1106"/>
      <c r="P54" s="1106"/>
      <c r="Q54" s="1106"/>
      <c r="R54" s="1106"/>
    </row>
    <row r="55" spans="1:18" ht="15.75" customHeight="1" x14ac:dyDescent="0.25">
      <c r="A55" s="1107" t="s">
        <v>5</v>
      </c>
      <c r="B55" s="1107"/>
      <c r="C55" s="1107"/>
      <c r="D55" s="1107"/>
      <c r="E55" s="1107"/>
      <c r="F55" s="1107"/>
      <c r="G55" s="1107"/>
      <c r="H55" s="1107" t="s">
        <v>806</v>
      </c>
      <c r="I55" s="1107"/>
      <c r="J55" s="1107"/>
      <c r="K55" s="1107"/>
      <c r="L55" s="1107"/>
      <c r="M55" s="1107" t="s">
        <v>15</v>
      </c>
      <c r="N55" s="1107"/>
      <c r="O55" s="1107"/>
      <c r="P55" s="1107"/>
      <c r="Q55" s="1107"/>
      <c r="R55" s="1107"/>
    </row>
    <row r="56" spans="1:18" ht="15.75" customHeight="1" x14ac:dyDescent="0.25">
      <c r="A56" s="1108" t="str">
        <f>CONCATENATE(INFORMACION!H59,", ","grado ",INFORMACION!H60,", Marca ",INFORMACION!H58)</f>
        <v>Bloques patrón de cerámica de 0,5 mm a 100 mm, grado 00 ó K, Marca TESA</v>
      </c>
      <c r="B56" s="1108"/>
      <c r="C56" s="1108"/>
      <c r="D56" s="1108"/>
      <c r="E56" s="1108"/>
      <c r="F56" s="1108"/>
      <c r="G56" s="1108"/>
      <c r="H56" s="1108" t="str">
        <f>CONCATENATE(INFORMACION!H64," / ",INFORMACION!H65)</f>
        <v>70057T / 707014</v>
      </c>
      <c r="I56" s="1108"/>
      <c r="J56" s="1108"/>
      <c r="K56" s="1108"/>
      <c r="L56" s="1108"/>
      <c r="M56" s="1109" t="str">
        <f>CONCATENATE(INFORMACION!H63,", ",INFORMACION!H55,", ",IF(INFORMACION!H63="CENAM","México",IF(INFORMACION!H63="LACOMET","Costa Rica","NMI ")))</f>
        <v>CENAM, CNM-CC-740-579/2015, México</v>
      </c>
      <c r="N56" s="1110"/>
      <c r="O56" s="1110"/>
      <c r="P56" s="1110"/>
      <c r="Q56" s="1110"/>
      <c r="R56" s="1111"/>
    </row>
    <row r="57" spans="1:18" ht="15.75" customHeight="1" x14ac:dyDescent="0.25">
      <c r="A57" s="1108"/>
      <c r="B57" s="1108"/>
      <c r="C57" s="1108"/>
      <c r="D57" s="1108"/>
      <c r="E57" s="1108"/>
      <c r="F57" s="1108"/>
      <c r="G57" s="1108"/>
      <c r="H57" s="1108"/>
      <c r="I57" s="1108"/>
      <c r="J57" s="1108"/>
      <c r="K57" s="1108"/>
      <c r="L57" s="1108"/>
      <c r="M57" s="1112"/>
      <c r="N57" s="1113"/>
      <c r="O57" s="1113"/>
      <c r="P57" s="1113"/>
      <c r="Q57" s="1113"/>
      <c r="R57" s="1114"/>
    </row>
    <row r="58" spans="1:18" ht="15.75" customHeight="1" x14ac:dyDescent="0.25">
      <c r="A58" s="1108"/>
      <c r="B58" s="1108"/>
      <c r="C58" s="1108"/>
      <c r="D58" s="1108"/>
      <c r="E58" s="1108"/>
      <c r="F58" s="1108"/>
      <c r="G58" s="1108"/>
      <c r="H58" s="1108"/>
      <c r="I58" s="1108"/>
      <c r="J58" s="1108"/>
      <c r="K58" s="1108"/>
      <c r="L58" s="1108"/>
      <c r="M58" s="1115"/>
      <c r="N58" s="1116"/>
      <c r="O58" s="1116"/>
      <c r="P58" s="1116"/>
      <c r="Q58" s="1116"/>
      <c r="R58" s="1117"/>
    </row>
    <row r="59" spans="1:18" ht="15.75" customHeight="1" x14ac:dyDescent="0.25">
      <c r="A59" s="1108" t="str">
        <f>CONCATENATE(INFORMACION!A66,", Marca ",INFORMACION!H71)</f>
        <v xml:space="preserve">Comparador de bloques, Marca TESA </v>
      </c>
      <c r="B59" s="1108"/>
      <c r="C59" s="1108"/>
      <c r="D59" s="1108"/>
      <c r="E59" s="1108"/>
      <c r="F59" s="1108"/>
      <c r="G59" s="1108"/>
      <c r="H59" s="1108" t="str">
        <f>CONCATENATE(INFORMACION!H75," / ",INFORMACION!H76)</f>
        <v>181100 / 706755</v>
      </c>
      <c r="I59" s="1108"/>
      <c r="J59" s="1108"/>
      <c r="K59" s="1108"/>
      <c r="L59" s="1108"/>
      <c r="M59" s="1109" t="str">
        <f>CONCATENATE(INFORMACION!H68,", ",IF(INFORMACION!H74="CENAM","México",IF(INFORMACION!H74="LCM","                    Costa Rica","NMI ")))</f>
        <v>Verificación 2022,                     Costa Rica</v>
      </c>
      <c r="N59" s="1110"/>
      <c r="O59" s="1110"/>
      <c r="P59" s="1110"/>
      <c r="Q59" s="1110"/>
      <c r="R59" s="1111"/>
    </row>
    <row r="60" spans="1:18" ht="15.75" customHeight="1" x14ac:dyDescent="0.25">
      <c r="A60" s="1108"/>
      <c r="B60" s="1108"/>
      <c r="C60" s="1108"/>
      <c r="D60" s="1108"/>
      <c r="E60" s="1108"/>
      <c r="F60" s="1108"/>
      <c r="G60" s="1108"/>
      <c r="H60" s="1108"/>
      <c r="I60" s="1108"/>
      <c r="J60" s="1108"/>
      <c r="K60" s="1108"/>
      <c r="L60" s="1108"/>
      <c r="M60" s="1112"/>
      <c r="N60" s="1113"/>
      <c r="O60" s="1113"/>
      <c r="P60" s="1113"/>
      <c r="Q60" s="1113"/>
      <c r="R60" s="1114"/>
    </row>
    <row r="61" spans="1:18" ht="15.75" customHeight="1" x14ac:dyDescent="0.25">
      <c r="A61" s="1108"/>
      <c r="B61" s="1108"/>
      <c r="C61" s="1108"/>
      <c r="D61" s="1108"/>
      <c r="E61" s="1108"/>
      <c r="F61" s="1108"/>
      <c r="G61" s="1108"/>
      <c r="H61" s="1108"/>
      <c r="I61" s="1108"/>
      <c r="J61" s="1108"/>
      <c r="K61" s="1108"/>
      <c r="L61" s="1108"/>
      <c r="M61" s="1115"/>
      <c r="N61" s="1116"/>
      <c r="O61" s="1116"/>
      <c r="P61" s="1116"/>
      <c r="Q61" s="1116"/>
      <c r="R61" s="1117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105" t="s">
        <v>874</v>
      </c>
      <c r="C63" s="1105"/>
      <c r="D63" s="1105"/>
      <c r="E63" s="1105"/>
      <c r="F63" s="1105"/>
      <c r="G63" s="1105"/>
      <c r="H63" s="1105"/>
      <c r="I63" s="1105"/>
      <c r="J63" s="1105"/>
      <c r="K63" s="1105"/>
      <c r="L63" s="1105"/>
      <c r="M63" s="1105"/>
      <c r="N63" s="1105"/>
      <c r="O63" s="1105"/>
      <c r="P63" s="1105"/>
      <c r="Q63" s="1105"/>
    </row>
    <row r="64" spans="1:18" ht="15.75" customHeight="1" x14ac:dyDescent="0.25">
      <c r="A64" s="974" t="s">
        <v>978</v>
      </c>
      <c r="B64" s="1127" t="s">
        <v>873</v>
      </c>
      <c r="C64" s="1128"/>
      <c r="D64" s="1128"/>
      <c r="E64" s="1129"/>
      <c r="F64" s="1127" t="s">
        <v>872</v>
      </c>
      <c r="G64" s="1128"/>
      <c r="H64" s="1128"/>
      <c r="I64" s="1129"/>
      <c r="J64" s="1136" t="s">
        <v>870</v>
      </c>
      <c r="K64" s="1137"/>
      <c r="L64" s="1138"/>
      <c r="M64" s="1127" t="s">
        <v>871</v>
      </c>
      <c r="N64" s="1128"/>
      <c r="O64" s="1128"/>
      <c r="P64" s="1128"/>
      <c r="Q64" s="1129"/>
    </row>
    <row r="65" spans="1:17" ht="26.25" customHeight="1" x14ac:dyDescent="0.25">
      <c r="A65" s="974"/>
      <c r="B65" s="1130"/>
      <c r="C65" s="1131"/>
      <c r="D65" s="1131"/>
      <c r="E65" s="1132"/>
      <c r="F65" s="1130"/>
      <c r="G65" s="1131"/>
      <c r="H65" s="1131"/>
      <c r="I65" s="1132"/>
      <c r="J65" s="1139"/>
      <c r="K65" s="1140"/>
      <c r="L65" s="1141"/>
      <c r="M65" s="1130"/>
      <c r="N65" s="1131"/>
      <c r="O65" s="1131"/>
      <c r="P65" s="1131"/>
      <c r="Q65" s="1132"/>
    </row>
    <row r="66" spans="1:17" ht="15.75" customHeight="1" x14ac:dyDescent="0.25">
      <c r="A66" s="974"/>
      <c r="B66" s="1133"/>
      <c r="C66" s="1134"/>
      <c r="D66" s="1134"/>
      <c r="E66" s="1135"/>
      <c r="F66" s="1133"/>
      <c r="G66" s="1134"/>
      <c r="H66" s="1134"/>
      <c r="I66" s="1135"/>
      <c r="J66" s="1142"/>
      <c r="K66" s="1143"/>
      <c r="L66" s="1144"/>
      <c r="M66" s="1133"/>
      <c r="N66" s="1134"/>
      <c r="O66" s="1134"/>
      <c r="P66" s="1134"/>
      <c r="Q66" s="1135"/>
    </row>
    <row r="67" spans="1:17" ht="15.75" customHeight="1" x14ac:dyDescent="0.25">
      <c r="A67" s="414">
        <v>1</v>
      </c>
      <c r="B67" s="1122" t="str">
        <f>'CERTIFICADO 1'!B6</f>
        <v/>
      </c>
      <c r="C67" s="1122"/>
      <c r="D67" s="1122"/>
      <c r="E67" s="1122"/>
      <c r="F67" s="1121" t="str">
        <f>'CERTIFICADO 1'!C6</f>
        <v/>
      </c>
      <c r="G67" s="1121"/>
      <c r="H67" s="1121"/>
      <c r="I67" s="1123"/>
      <c r="J67" s="1124" t="str">
        <f>'CERTIFICADO 1'!D6</f>
        <v/>
      </c>
      <c r="K67" s="1125"/>
      <c r="L67" s="1126"/>
      <c r="M67" s="1121" t="str">
        <f>'CERTIFICADO 1'!F6</f>
        <v/>
      </c>
      <c r="N67" s="1121"/>
      <c r="O67" s="1121"/>
      <c r="P67" s="1121"/>
      <c r="Q67" s="1121"/>
    </row>
    <row r="68" spans="1:17" ht="15.75" customHeight="1" x14ac:dyDescent="0.25">
      <c r="A68" s="414">
        <v>2</v>
      </c>
      <c r="B68" s="1122" t="str">
        <f>'CERTIFICADO 1'!B7</f>
        <v/>
      </c>
      <c r="C68" s="1122"/>
      <c r="D68" s="1122"/>
      <c r="E68" s="1122"/>
      <c r="F68" s="1121" t="str">
        <f>'CERTIFICADO 1'!C7</f>
        <v/>
      </c>
      <c r="G68" s="1121"/>
      <c r="H68" s="1121"/>
      <c r="I68" s="1123"/>
      <c r="J68" s="1124" t="str">
        <f>'CERTIFICADO 1'!D7</f>
        <v/>
      </c>
      <c r="K68" s="1125"/>
      <c r="L68" s="1126"/>
      <c r="M68" s="1121" t="str">
        <f>'CERTIFICADO 1'!F7</f>
        <v/>
      </c>
      <c r="N68" s="1121"/>
      <c r="O68" s="1121"/>
      <c r="P68" s="1121"/>
      <c r="Q68" s="1121"/>
    </row>
    <row r="69" spans="1:17" ht="15.75" customHeight="1" x14ac:dyDescent="0.25">
      <c r="A69" s="414">
        <v>3</v>
      </c>
      <c r="B69" s="1122" t="str">
        <f>'CERTIFICADO 1'!B8</f>
        <v/>
      </c>
      <c r="C69" s="1122"/>
      <c r="D69" s="1122"/>
      <c r="E69" s="1122"/>
      <c r="F69" s="1179" t="str">
        <f>'CERTIFICADO 1'!C8</f>
        <v/>
      </c>
      <c r="G69" s="1179"/>
      <c r="H69" s="1179"/>
      <c r="I69" s="1180"/>
      <c r="J69" s="1124" t="str">
        <f>'CERTIFICADO 1'!D8</f>
        <v/>
      </c>
      <c r="K69" s="1125"/>
      <c r="L69" s="1126"/>
      <c r="M69" s="1121" t="str">
        <f>'CERTIFICADO 1'!F8</f>
        <v/>
      </c>
      <c r="N69" s="1121"/>
      <c r="O69" s="1121"/>
      <c r="P69" s="1121"/>
      <c r="Q69" s="1121"/>
    </row>
    <row r="70" spans="1:17" ht="15.75" customHeight="1" x14ac:dyDescent="0.25">
      <c r="A70" s="414">
        <v>4</v>
      </c>
      <c r="B70" s="1122" t="str">
        <f>'CERTIFICADO 1'!B9</f>
        <v/>
      </c>
      <c r="C70" s="1122"/>
      <c r="D70" s="1122"/>
      <c r="E70" s="1122"/>
      <c r="F70" s="1121" t="str">
        <f>'CERTIFICADO 1'!C9</f>
        <v/>
      </c>
      <c r="G70" s="1121"/>
      <c r="H70" s="1121"/>
      <c r="I70" s="1123"/>
      <c r="J70" s="1124" t="str">
        <f>'CERTIFICADO 1'!D9</f>
        <v/>
      </c>
      <c r="K70" s="1125"/>
      <c r="L70" s="1126"/>
      <c r="M70" s="1121" t="str">
        <f>'CERTIFICADO 1'!F9</f>
        <v/>
      </c>
      <c r="N70" s="1121"/>
      <c r="O70" s="1121"/>
      <c r="P70" s="1121"/>
      <c r="Q70" s="1121"/>
    </row>
    <row r="71" spans="1:17" ht="15.75" customHeight="1" x14ac:dyDescent="0.25">
      <c r="A71" s="414">
        <v>5</v>
      </c>
      <c r="B71" s="1122" t="str">
        <f>'CERTIFICADO 1'!B10</f>
        <v/>
      </c>
      <c r="C71" s="1122"/>
      <c r="D71" s="1122"/>
      <c r="E71" s="1122"/>
      <c r="F71" s="1121" t="str">
        <f>'CERTIFICADO 1'!C10</f>
        <v/>
      </c>
      <c r="G71" s="1121"/>
      <c r="H71" s="1121"/>
      <c r="I71" s="1123"/>
      <c r="J71" s="1124" t="str">
        <f>'CERTIFICADO 1'!D10</f>
        <v/>
      </c>
      <c r="K71" s="1125"/>
      <c r="L71" s="1126"/>
      <c r="M71" s="1121" t="str">
        <f>'CERTIFICADO 1'!F10</f>
        <v/>
      </c>
      <c r="N71" s="1121"/>
      <c r="O71" s="1121"/>
      <c r="P71" s="1121"/>
      <c r="Q71" s="1121"/>
    </row>
    <row r="72" spans="1:17" ht="15.75" customHeight="1" x14ac:dyDescent="0.25">
      <c r="A72" s="414">
        <v>6</v>
      </c>
      <c r="B72" s="1122" t="str">
        <f>'CERTIFICADO 1'!B11</f>
        <v/>
      </c>
      <c r="C72" s="1122"/>
      <c r="D72" s="1122"/>
      <c r="E72" s="1122"/>
      <c r="F72" s="1121" t="str">
        <f>'CERTIFICADO 1'!C11</f>
        <v/>
      </c>
      <c r="G72" s="1121"/>
      <c r="H72" s="1121"/>
      <c r="I72" s="1123"/>
      <c r="J72" s="1124" t="str">
        <f>'CERTIFICADO 1'!D11</f>
        <v/>
      </c>
      <c r="K72" s="1125"/>
      <c r="L72" s="1126"/>
      <c r="M72" s="1121" t="str">
        <f>'CERTIFICADO 1'!F11</f>
        <v/>
      </c>
      <c r="N72" s="1121"/>
      <c r="O72" s="1121"/>
      <c r="P72" s="1121"/>
      <c r="Q72" s="1121"/>
    </row>
    <row r="73" spans="1:17" ht="15.75" customHeight="1" x14ac:dyDescent="0.25">
      <c r="A73" s="414">
        <v>7</v>
      </c>
      <c r="B73" s="1122" t="str">
        <f>'CERTIFICADO 1'!B12</f>
        <v/>
      </c>
      <c r="C73" s="1122"/>
      <c r="D73" s="1122"/>
      <c r="E73" s="1122"/>
      <c r="F73" s="1121" t="str">
        <f>'CERTIFICADO 1'!C12</f>
        <v/>
      </c>
      <c r="G73" s="1121"/>
      <c r="H73" s="1121"/>
      <c r="I73" s="1123"/>
      <c r="J73" s="1124" t="str">
        <f>'CERTIFICADO 1'!D12</f>
        <v/>
      </c>
      <c r="K73" s="1125"/>
      <c r="L73" s="1126"/>
      <c r="M73" s="1121" t="str">
        <f>'CERTIFICADO 1'!F12</f>
        <v/>
      </c>
      <c r="N73" s="1121"/>
      <c r="O73" s="1121"/>
      <c r="P73" s="1121"/>
      <c r="Q73" s="1121"/>
    </row>
    <row r="74" spans="1:17" ht="15.75" customHeight="1" x14ac:dyDescent="0.25">
      <c r="A74" s="414">
        <v>8</v>
      </c>
      <c r="B74" s="1122" t="str">
        <f>'CERTIFICADO 1'!B13</f>
        <v/>
      </c>
      <c r="C74" s="1122"/>
      <c r="D74" s="1122"/>
      <c r="E74" s="1122"/>
      <c r="F74" s="1121" t="str">
        <f>'CERTIFICADO 1'!C13</f>
        <v/>
      </c>
      <c r="G74" s="1121"/>
      <c r="H74" s="1121"/>
      <c r="I74" s="1123"/>
      <c r="J74" s="1124" t="str">
        <f>'CERTIFICADO 1'!D13</f>
        <v/>
      </c>
      <c r="K74" s="1125"/>
      <c r="L74" s="1126"/>
      <c r="M74" s="1121" t="str">
        <f>'CERTIFICADO 1'!F13</f>
        <v/>
      </c>
      <c r="N74" s="1121"/>
      <c r="O74" s="1121"/>
      <c r="P74" s="1121"/>
      <c r="Q74" s="1121"/>
    </row>
    <row r="75" spans="1:17" ht="15.75" customHeight="1" x14ac:dyDescent="0.25">
      <c r="A75" s="414">
        <v>9</v>
      </c>
      <c r="B75" s="1122" t="str">
        <f>'CERTIFICADO 1'!B14</f>
        <v/>
      </c>
      <c r="C75" s="1122"/>
      <c r="D75" s="1122"/>
      <c r="E75" s="1122"/>
      <c r="F75" s="1121" t="str">
        <f>'CERTIFICADO 1'!C14</f>
        <v/>
      </c>
      <c r="G75" s="1121"/>
      <c r="H75" s="1121"/>
      <c r="I75" s="1123"/>
      <c r="J75" s="1124" t="str">
        <f>'CERTIFICADO 1'!D14</f>
        <v/>
      </c>
      <c r="K75" s="1125"/>
      <c r="L75" s="1126"/>
      <c r="M75" s="1121" t="str">
        <f>'CERTIFICADO 1'!F14</f>
        <v/>
      </c>
      <c r="N75" s="1121"/>
      <c r="O75" s="1121"/>
      <c r="P75" s="1121"/>
      <c r="Q75" s="1121"/>
    </row>
    <row r="76" spans="1:17" ht="15.75" customHeight="1" x14ac:dyDescent="0.25">
      <c r="A76" s="414">
        <v>10</v>
      </c>
      <c r="B76" s="1122" t="str">
        <f>'CERTIFICADO 1'!B15</f>
        <v/>
      </c>
      <c r="C76" s="1122"/>
      <c r="D76" s="1122"/>
      <c r="E76" s="1122"/>
      <c r="F76" s="1121" t="str">
        <f>'CERTIFICADO 1'!C15</f>
        <v/>
      </c>
      <c r="G76" s="1121"/>
      <c r="H76" s="1121"/>
      <c r="I76" s="1123"/>
      <c r="J76" s="1124" t="str">
        <f>'CERTIFICADO 1'!D15</f>
        <v/>
      </c>
      <c r="K76" s="1125"/>
      <c r="L76" s="1126"/>
      <c r="M76" s="1121" t="str">
        <f>'CERTIFICADO 1'!F15</f>
        <v/>
      </c>
      <c r="N76" s="1121"/>
      <c r="O76" s="1121"/>
      <c r="P76" s="1121"/>
      <c r="Q76" s="1121"/>
    </row>
    <row r="77" spans="1:17" ht="15.75" customHeight="1" x14ac:dyDescent="0.25">
      <c r="A77" s="414">
        <v>11</v>
      </c>
      <c r="B77" s="1122" t="str">
        <f>'CERTIFICADO 1'!B16</f>
        <v/>
      </c>
      <c r="C77" s="1122"/>
      <c r="D77" s="1122"/>
      <c r="E77" s="1122"/>
      <c r="F77" s="1121" t="str">
        <f>'CERTIFICADO 1'!C16</f>
        <v/>
      </c>
      <c r="G77" s="1121"/>
      <c r="H77" s="1121"/>
      <c r="I77" s="1123"/>
      <c r="J77" s="1124" t="str">
        <f>'CERTIFICADO 1'!D16</f>
        <v/>
      </c>
      <c r="K77" s="1125"/>
      <c r="L77" s="1126"/>
      <c r="M77" s="1121" t="str">
        <f>'CERTIFICADO 1'!F16</f>
        <v/>
      </c>
      <c r="N77" s="1121"/>
      <c r="O77" s="1121"/>
      <c r="P77" s="1121"/>
      <c r="Q77" s="1121"/>
    </row>
    <row r="78" spans="1:17" ht="15.75" customHeight="1" x14ac:dyDescent="0.25">
      <c r="A78" s="414">
        <v>12</v>
      </c>
      <c r="B78" s="1122" t="str">
        <f>'CERTIFICADO 1'!B17</f>
        <v/>
      </c>
      <c r="C78" s="1122"/>
      <c r="D78" s="1122"/>
      <c r="E78" s="1122"/>
      <c r="F78" s="1121" t="str">
        <f>'CERTIFICADO 1'!C17</f>
        <v/>
      </c>
      <c r="G78" s="1121"/>
      <c r="H78" s="1121"/>
      <c r="I78" s="1123"/>
      <c r="J78" s="1124" t="str">
        <f>'CERTIFICADO 1'!D17</f>
        <v/>
      </c>
      <c r="K78" s="1125"/>
      <c r="L78" s="1126"/>
      <c r="M78" s="1121" t="str">
        <f>'CERTIFICADO 1'!F17</f>
        <v/>
      </c>
      <c r="N78" s="1121"/>
      <c r="O78" s="1121"/>
      <c r="P78" s="1121"/>
      <c r="Q78" s="1121"/>
    </row>
    <row r="79" spans="1:17" ht="15.75" customHeight="1" x14ac:dyDescent="0.25">
      <c r="A79" s="414">
        <v>13</v>
      </c>
      <c r="B79" s="1122" t="str">
        <f>'CERTIFICADO 1'!B18</f>
        <v/>
      </c>
      <c r="C79" s="1122"/>
      <c r="D79" s="1122"/>
      <c r="E79" s="1122"/>
      <c r="F79" s="1121" t="str">
        <f>'CERTIFICADO 1'!C18</f>
        <v/>
      </c>
      <c r="G79" s="1121"/>
      <c r="H79" s="1121"/>
      <c r="I79" s="1123"/>
      <c r="J79" s="1124" t="str">
        <f>'CERTIFICADO 1'!D18</f>
        <v/>
      </c>
      <c r="K79" s="1125"/>
      <c r="L79" s="1126"/>
      <c r="M79" s="1121" t="str">
        <f>'CERTIFICADO 1'!F18</f>
        <v/>
      </c>
      <c r="N79" s="1121"/>
      <c r="O79" s="1121"/>
      <c r="P79" s="1121"/>
      <c r="Q79" s="1121"/>
    </row>
    <row r="80" spans="1:17" ht="15.75" customHeight="1" x14ac:dyDescent="0.25">
      <c r="A80" s="414">
        <v>14</v>
      </c>
      <c r="B80" s="1122" t="str">
        <f>'CERTIFICADO 1'!B19</f>
        <v/>
      </c>
      <c r="C80" s="1122"/>
      <c r="D80" s="1122"/>
      <c r="E80" s="1122"/>
      <c r="F80" s="1121" t="str">
        <f>'CERTIFICADO 1'!C19</f>
        <v/>
      </c>
      <c r="G80" s="1121"/>
      <c r="H80" s="1121"/>
      <c r="I80" s="1123"/>
      <c r="J80" s="1124" t="str">
        <f>'CERTIFICADO 1'!D19</f>
        <v/>
      </c>
      <c r="K80" s="1125"/>
      <c r="L80" s="1126"/>
      <c r="M80" s="1121" t="str">
        <f>'CERTIFICADO 1'!F19</f>
        <v/>
      </c>
      <c r="N80" s="1121"/>
      <c r="O80" s="1121"/>
      <c r="P80" s="1121"/>
      <c r="Q80" s="1121"/>
    </row>
    <row r="81" spans="1:21" ht="15.75" customHeight="1" x14ac:dyDescent="0.25">
      <c r="A81" s="414">
        <v>15</v>
      </c>
      <c r="B81" s="1122" t="str">
        <f>'CERTIFICADO 1'!B20</f>
        <v/>
      </c>
      <c r="C81" s="1122"/>
      <c r="D81" s="1122"/>
      <c r="E81" s="1122"/>
      <c r="F81" s="1121" t="str">
        <f>'CERTIFICADO 1'!C20</f>
        <v/>
      </c>
      <c r="G81" s="1121"/>
      <c r="H81" s="1121"/>
      <c r="I81" s="1123"/>
      <c r="J81" s="1124" t="str">
        <f>'CERTIFICADO 1'!D20</f>
        <v/>
      </c>
      <c r="K81" s="1125"/>
      <c r="L81" s="1126"/>
      <c r="M81" s="1121" t="str">
        <f>'CERTIFICADO 1'!F20</f>
        <v/>
      </c>
      <c r="N81" s="1121"/>
      <c r="O81" s="1121"/>
      <c r="P81" s="1121"/>
      <c r="Q81" s="1121"/>
    </row>
    <row r="82" spans="1:21" ht="15.75" customHeight="1" x14ac:dyDescent="0.25">
      <c r="A82" s="414">
        <v>16</v>
      </c>
      <c r="B82" s="1122" t="str">
        <f>'CERTIFICADO 1'!B21</f>
        <v/>
      </c>
      <c r="C82" s="1122"/>
      <c r="D82" s="1122"/>
      <c r="E82" s="1122"/>
      <c r="F82" s="1121" t="str">
        <f>'CERTIFICADO 1'!C21</f>
        <v/>
      </c>
      <c r="G82" s="1121"/>
      <c r="H82" s="1121"/>
      <c r="I82" s="1123"/>
      <c r="J82" s="1124" t="str">
        <f>'CERTIFICADO 1'!D21</f>
        <v/>
      </c>
      <c r="K82" s="1125"/>
      <c r="L82" s="1126"/>
      <c r="M82" s="1121" t="str">
        <f>'CERTIFICADO 1'!F21</f>
        <v/>
      </c>
      <c r="N82" s="1121"/>
      <c r="O82" s="1121"/>
      <c r="P82" s="1121"/>
      <c r="Q82" s="1121"/>
    </row>
    <row r="83" spans="1:21" ht="15.75" customHeight="1" x14ac:dyDescent="0.25">
      <c r="A83" s="414">
        <v>17</v>
      </c>
      <c r="B83" s="1122" t="str">
        <f>'CERTIFICADO 1'!B22</f>
        <v/>
      </c>
      <c r="C83" s="1122"/>
      <c r="D83" s="1122"/>
      <c r="E83" s="1122"/>
      <c r="F83" s="1121" t="str">
        <f>'CERTIFICADO 1'!C22</f>
        <v/>
      </c>
      <c r="G83" s="1121"/>
      <c r="H83" s="1121"/>
      <c r="I83" s="1123"/>
      <c r="J83" s="1124" t="str">
        <f>'CERTIFICADO 1'!D22</f>
        <v/>
      </c>
      <c r="K83" s="1125"/>
      <c r="L83" s="1126"/>
      <c r="M83" s="1121" t="str">
        <f>'CERTIFICADO 1'!F22</f>
        <v/>
      </c>
      <c r="N83" s="1121"/>
      <c r="O83" s="1121"/>
      <c r="P83" s="1121"/>
      <c r="Q83" s="1121"/>
    </row>
    <row r="84" spans="1:21" ht="15.75" customHeight="1" x14ac:dyDescent="0.25">
      <c r="A84" s="414">
        <v>18</v>
      </c>
      <c r="B84" s="1122" t="str">
        <f>'CERTIFICADO 1'!B23</f>
        <v/>
      </c>
      <c r="C84" s="1122"/>
      <c r="D84" s="1122"/>
      <c r="E84" s="1122"/>
      <c r="F84" s="1121" t="str">
        <f>'CERTIFICADO 1'!C23</f>
        <v/>
      </c>
      <c r="G84" s="1121"/>
      <c r="H84" s="1121"/>
      <c r="I84" s="1123"/>
      <c r="J84" s="1124" t="str">
        <f>'CERTIFICADO 1'!D23</f>
        <v/>
      </c>
      <c r="K84" s="1125"/>
      <c r="L84" s="1126"/>
      <c r="M84" s="1121" t="str">
        <f>'CERTIFICADO 1'!F23</f>
        <v/>
      </c>
      <c r="N84" s="1121"/>
      <c r="O84" s="1121"/>
      <c r="P84" s="1121"/>
      <c r="Q84" s="1121"/>
    </row>
    <row r="85" spans="1:21" ht="15.75" customHeight="1" x14ac:dyDescent="0.25">
      <c r="A85" s="414">
        <v>19</v>
      </c>
      <c r="B85" s="1122" t="str">
        <f>'CERTIFICADO 1'!B24</f>
        <v/>
      </c>
      <c r="C85" s="1122"/>
      <c r="D85" s="1122"/>
      <c r="E85" s="1122"/>
      <c r="F85" s="1121" t="str">
        <f>'CERTIFICADO 1'!C24</f>
        <v/>
      </c>
      <c r="G85" s="1121"/>
      <c r="H85" s="1121"/>
      <c r="I85" s="1123"/>
      <c r="J85" s="1124" t="str">
        <f>'CERTIFICADO 1'!D24</f>
        <v/>
      </c>
      <c r="K85" s="1125"/>
      <c r="L85" s="1126"/>
      <c r="M85" s="1121" t="str">
        <f>'CERTIFICADO 1'!F24</f>
        <v/>
      </c>
      <c r="N85" s="1121"/>
      <c r="O85" s="1121"/>
      <c r="P85" s="1121"/>
      <c r="Q85" s="1121"/>
    </row>
    <row r="86" spans="1:21" ht="15.75" customHeight="1" x14ac:dyDescent="0.25">
      <c r="A86" s="414">
        <v>20</v>
      </c>
      <c r="B86" s="1122" t="str">
        <f>'CERTIFICADO 1'!B25</f>
        <v/>
      </c>
      <c r="C86" s="1122"/>
      <c r="D86" s="1122"/>
      <c r="E86" s="1122"/>
      <c r="F86" s="1121" t="str">
        <f>'CERTIFICADO 1'!C25</f>
        <v/>
      </c>
      <c r="G86" s="1121"/>
      <c r="H86" s="1121"/>
      <c r="I86" s="1123"/>
      <c r="J86" s="1124" t="str">
        <f>'CERTIFICADO 1'!D25</f>
        <v/>
      </c>
      <c r="K86" s="1125"/>
      <c r="L86" s="1126"/>
      <c r="M86" s="1121" t="str">
        <f>'CERTIFICADO 1'!F25</f>
        <v/>
      </c>
      <c r="N86" s="1121"/>
      <c r="O86" s="1121"/>
      <c r="P86" s="1121"/>
      <c r="Q86" s="1121"/>
    </row>
    <row r="87" spans="1:21" ht="15.75" customHeight="1" x14ac:dyDescent="0.25">
      <c r="A87" s="414">
        <v>21</v>
      </c>
      <c r="B87" s="1122" t="str">
        <f>'CERTIFICADO 1'!B26</f>
        <v/>
      </c>
      <c r="C87" s="1122"/>
      <c r="D87" s="1122"/>
      <c r="E87" s="1122"/>
      <c r="F87" s="1121" t="str">
        <f>'CERTIFICADO 1'!C26</f>
        <v/>
      </c>
      <c r="G87" s="1121"/>
      <c r="H87" s="1121"/>
      <c r="I87" s="1123"/>
      <c r="J87" s="1124" t="str">
        <f>'CERTIFICADO 1'!D26</f>
        <v/>
      </c>
      <c r="K87" s="1125"/>
      <c r="L87" s="1126"/>
      <c r="M87" s="1121" t="str">
        <f>'CERTIFICADO 1'!F26</f>
        <v/>
      </c>
      <c r="N87" s="1121"/>
      <c r="O87" s="1121"/>
      <c r="P87" s="1121"/>
      <c r="Q87" s="1121"/>
    </row>
    <row r="88" spans="1:21" ht="15.75" customHeight="1" x14ac:dyDescent="0.25">
      <c r="A88" s="414">
        <v>22</v>
      </c>
      <c r="B88" s="1122" t="str">
        <f>'CERTIFICADO 1'!B27</f>
        <v/>
      </c>
      <c r="C88" s="1122"/>
      <c r="D88" s="1122"/>
      <c r="E88" s="1122"/>
      <c r="F88" s="1121" t="str">
        <f>'CERTIFICADO 1'!C27</f>
        <v/>
      </c>
      <c r="G88" s="1121"/>
      <c r="H88" s="1121"/>
      <c r="I88" s="1123"/>
      <c r="J88" s="1124" t="str">
        <f>'CERTIFICADO 1'!D27</f>
        <v/>
      </c>
      <c r="K88" s="1125"/>
      <c r="L88" s="1126"/>
      <c r="M88" s="1121" t="str">
        <f>'CERTIFICADO 1'!F27</f>
        <v/>
      </c>
      <c r="N88" s="1121"/>
      <c r="O88" s="1121"/>
      <c r="P88" s="1121"/>
      <c r="Q88" s="1121"/>
    </row>
    <row r="89" spans="1:21" ht="15.75" customHeight="1" x14ac:dyDescent="0.25">
      <c r="A89" s="414">
        <v>23</v>
      </c>
      <c r="B89" s="1122" t="str">
        <f>'CERTIFICADO 1'!B28</f>
        <v/>
      </c>
      <c r="C89" s="1122"/>
      <c r="D89" s="1122"/>
      <c r="E89" s="1122"/>
      <c r="F89" s="1121" t="str">
        <f>'CERTIFICADO 1'!C28</f>
        <v/>
      </c>
      <c r="G89" s="1121"/>
      <c r="H89" s="1121"/>
      <c r="I89" s="1123"/>
      <c r="J89" s="1124" t="str">
        <f>'CERTIFICADO 1'!D28</f>
        <v/>
      </c>
      <c r="K89" s="1125"/>
      <c r="L89" s="1126"/>
      <c r="M89" s="1121" t="str">
        <f>'CERTIFICADO 1'!F28</f>
        <v/>
      </c>
      <c r="N89" s="1121"/>
      <c r="O89" s="1121"/>
      <c r="P89" s="1121"/>
      <c r="Q89" s="1121"/>
    </row>
    <row r="90" spans="1:21" ht="15.75" customHeight="1" x14ac:dyDescent="0.25">
      <c r="A90" s="414">
        <v>24</v>
      </c>
      <c r="B90" s="1122" t="str">
        <f>'CERTIFICADO 1'!B29</f>
        <v/>
      </c>
      <c r="C90" s="1122"/>
      <c r="D90" s="1122"/>
      <c r="E90" s="1122"/>
      <c r="F90" s="1121" t="str">
        <f>'CERTIFICADO 1'!C29</f>
        <v/>
      </c>
      <c r="G90" s="1121"/>
      <c r="H90" s="1121"/>
      <c r="I90" s="1123"/>
      <c r="J90" s="1124" t="str">
        <f>'CERTIFICADO 1'!D29</f>
        <v/>
      </c>
      <c r="K90" s="1125"/>
      <c r="L90" s="1126"/>
      <c r="M90" s="1121" t="str">
        <f>'CERTIFICADO 1'!F29</f>
        <v/>
      </c>
      <c r="N90" s="1121"/>
      <c r="O90" s="1121"/>
      <c r="P90" s="1121"/>
      <c r="Q90" s="1121"/>
    </row>
    <row r="91" spans="1:21" ht="15.75" customHeight="1" x14ac:dyDescent="0.25">
      <c r="A91" s="372"/>
      <c r="B91" s="372"/>
      <c r="C91" s="372"/>
      <c r="D91" s="372"/>
      <c r="E91" s="372"/>
      <c r="F91" s="372"/>
      <c r="G91" s="372"/>
      <c r="H91" s="372"/>
      <c r="I91" s="372"/>
      <c r="J91" s="372"/>
      <c r="K91" s="372"/>
      <c r="L91" s="372"/>
      <c r="M91" s="372"/>
      <c r="N91" s="372"/>
      <c r="O91" s="372"/>
      <c r="P91" s="1118" t="s">
        <v>976</v>
      </c>
      <c r="Q91" s="1118"/>
      <c r="R91" s="1118"/>
    </row>
    <row r="92" spans="1:21" ht="15.75" customHeight="1" x14ac:dyDescent="0.25">
      <c r="A92" s="1119" t="s">
        <v>883</v>
      </c>
      <c r="B92" s="1119"/>
      <c r="C92" s="1119"/>
      <c r="D92" s="1119"/>
      <c r="E92" s="1119"/>
      <c r="F92" s="1119"/>
      <c r="G92" s="1119"/>
      <c r="H92" s="1119"/>
      <c r="I92" s="1119"/>
      <c r="J92" s="1119"/>
      <c r="K92" s="1119"/>
      <c r="L92" s="1119"/>
      <c r="M92" s="1119"/>
      <c r="N92" s="1119"/>
      <c r="O92" s="1119"/>
      <c r="P92" s="1119"/>
      <c r="Q92" s="1119"/>
      <c r="R92" s="1119"/>
    </row>
    <row r="93" spans="1:21" ht="15.75" customHeight="1" x14ac:dyDescent="0.25">
      <c r="A93" s="1120"/>
      <c r="B93" s="1120"/>
      <c r="C93" s="1120"/>
      <c r="D93" s="1120"/>
      <c r="E93" s="1120"/>
      <c r="F93" s="1120"/>
      <c r="G93" s="1120"/>
      <c r="H93" s="1120"/>
      <c r="I93" s="1120"/>
      <c r="J93" s="1120"/>
      <c r="K93" s="1120"/>
      <c r="L93" s="1120"/>
      <c r="M93" s="1120"/>
      <c r="N93" s="1120"/>
      <c r="O93" s="1120"/>
      <c r="P93" s="1120"/>
      <c r="Q93" s="1120"/>
      <c r="R93" s="1120"/>
    </row>
    <row r="94" spans="1:21" ht="15.75" customHeight="1" x14ac:dyDescent="0.25">
      <c r="A94" s="1120"/>
      <c r="B94" s="1120"/>
      <c r="C94" s="1120"/>
      <c r="D94" s="1120"/>
      <c r="E94" s="1120"/>
      <c r="F94" s="1120"/>
      <c r="G94" s="1120"/>
      <c r="H94" s="1120"/>
      <c r="I94" s="1120"/>
      <c r="J94" s="1120"/>
      <c r="K94" s="1120"/>
      <c r="L94" s="1120"/>
      <c r="M94" s="1120"/>
      <c r="N94" s="1120"/>
      <c r="O94" s="1120"/>
      <c r="P94" s="1120"/>
      <c r="Q94" s="1120"/>
      <c r="R94" s="1120"/>
    </row>
    <row r="95" spans="1:21" ht="15.75" customHeight="1" x14ac:dyDescent="0.25">
      <c r="A95" s="1120"/>
      <c r="B95" s="1120"/>
      <c r="C95" s="1120"/>
      <c r="D95" s="1120"/>
      <c r="E95" s="1120"/>
      <c r="F95" s="1120"/>
      <c r="G95" s="1120"/>
      <c r="H95" s="1120"/>
      <c r="I95" s="1120"/>
      <c r="J95" s="1120"/>
      <c r="K95" s="1120"/>
      <c r="L95" s="1120"/>
      <c r="M95" s="1120"/>
      <c r="N95" s="1120"/>
      <c r="O95" s="1120"/>
      <c r="P95" s="1120"/>
      <c r="Q95" s="1120"/>
      <c r="R95" s="1120"/>
    </row>
    <row r="96" spans="1:21" ht="15.75" customHeight="1" x14ac:dyDescent="0.25">
      <c r="S96" s="214"/>
      <c r="T96" s="214"/>
      <c r="U96" s="214"/>
    </row>
    <row r="97" spans="1:21" ht="15.75" customHeight="1" x14ac:dyDescent="0.25">
      <c r="A97" s="366"/>
      <c r="M97" s="1101" t="str">
        <f t="shared" ref="M97:R99" si="0">M50</f>
        <v>LCM 2024-03-05</v>
      </c>
      <c r="N97" s="1101">
        <f t="shared" si="0"/>
        <v>0</v>
      </c>
      <c r="O97" s="1101">
        <f t="shared" si="0"/>
        <v>0</v>
      </c>
      <c r="P97" s="1101">
        <f t="shared" si="0"/>
        <v>0</v>
      </c>
      <c r="Q97" s="1101">
        <f t="shared" si="0"/>
        <v>0</v>
      </c>
      <c r="R97" s="1101">
        <f t="shared" si="0"/>
        <v>0</v>
      </c>
      <c r="S97" s="214"/>
      <c r="T97" s="214"/>
      <c r="U97" s="214"/>
    </row>
    <row r="98" spans="1:21" ht="15.75" customHeight="1" x14ac:dyDescent="0.25">
      <c r="M98" s="1101">
        <f t="shared" si="0"/>
        <v>0</v>
      </c>
      <c r="N98" s="1101">
        <f t="shared" si="0"/>
        <v>0</v>
      </c>
      <c r="O98" s="1101">
        <f t="shared" si="0"/>
        <v>0</v>
      </c>
      <c r="P98" s="1101">
        <f t="shared" si="0"/>
        <v>0</v>
      </c>
      <c r="Q98" s="1101">
        <f t="shared" si="0"/>
        <v>0</v>
      </c>
      <c r="R98" s="1101">
        <f t="shared" si="0"/>
        <v>0</v>
      </c>
      <c r="S98" s="214"/>
      <c r="T98" s="214"/>
      <c r="U98" s="214"/>
    </row>
    <row r="99" spans="1:21" ht="15.75" customHeight="1" x14ac:dyDescent="0.25">
      <c r="M99" s="1101">
        <f t="shared" si="0"/>
        <v>0</v>
      </c>
      <c r="N99" s="1101">
        <f t="shared" si="0"/>
        <v>0</v>
      </c>
      <c r="O99" s="1101">
        <f t="shared" si="0"/>
        <v>0</v>
      </c>
      <c r="P99" s="1101">
        <f t="shared" si="0"/>
        <v>0</v>
      </c>
      <c r="Q99" s="1101">
        <f t="shared" si="0"/>
        <v>0</v>
      </c>
      <c r="R99" s="1101">
        <f t="shared" si="0"/>
        <v>0</v>
      </c>
      <c r="S99" s="214"/>
      <c r="T99" s="214"/>
      <c r="U99" s="214"/>
    </row>
    <row r="100" spans="1:21" ht="15.75" customHeight="1" x14ac:dyDescent="0.25">
      <c r="S100" s="214"/>
      <c r="T100" s="214"/>
      <c r="U100" s="214"/>
    </row>
    <row r="101" spans="1:21" ht="15.75" customHeight="1" x14ac:dyDescent="0.3">
      <c r="B101" s="1105" t="s">
        <v>874</v>
      </c>
      <c r="C101" s="1105"/>
      <c r="D101" s="1105"/>
      <c r="E101" s="1105"/>
      <c r="F101" s="1105"/>
      <c r="G101" s="1105"/>
      <c r="H101" s="1105"/>
      <c r="I101" s="1105"/>
      <c r="J101" s="1105"/>
      <c r="K101" s="1105"/>
      <c r="L101" s="1105"/>
      <c r="M101" s="1105"/>
      <c r="N101" s="1105"/>
      <c r="O101" s="1105"/>
      <c r="P101" s="1105"/>
      <c r="Q101" s="1105"/>
      <c r="S101" s="214"/>
      <c r="T101" s="214"/>
      <c r="U101" s="214"/>
    </row>
    <row r="102" spans="1:21" ht="15.75" customHeight="1" x14ac:dyDescent="0.25">
      <c r="A102" s="974" t="s">
        <v>978</v>
      </c>
      <c r="B102" s="1127" t="s">
        <v>873</v>
      </c>
      <c r="C102" s="1128"/>
      <c r="D102" s="1128"/>
      <c r="E102" s="1129"/>
      <c r="F102" s="1127" t="s">
        <v>872</v>
      </c>
      <c r="G102" s="1128"/>
      <c r="H102" s="1128"/>
      <c r="I102" s="1129"/>
      <c r="J102" s="1136" t="s">
        <v>870</v>
      </c>
      <c r="K102" s="1137"/>
      <c r="L102" s="1138"/>
      <c r="M102" s="1127" t="s">
        <v>871</v>
      </c>
      <c r="N102" s="1128"/>
      <c r="O102" s="1128"/>
      <c r="P102" s="1128"/>
      <c r="Q102" s="1129"/>
      <c r="S102" s="214"/>
      <c r="T102" s="214"/>
      <c r="U102" s="214"/>
    </row>
    <row r="103" spans="1:21" ht="15.75" customHeight="1" x14ac:dyDescent="0.25">
      <c r="A103" s="974"/>
      <c r="B103" s="1130"/>
      <c r="C103" s="1131"/>
      <c r="D103" s="1131"/>
      <c r="E103" s="1132"/>
      <c r="F103" s="1130"/>
      <c r="G103" s="1131"/>
      <c r="H103" s="1131"/>
      <c r="I103" s="1132"/>
      <c r="J103" s="1139"/>
      <c r="K103" s="1140"/>
      <c r="L103" s="1141"/>
      <c r="M103" s="1130"/>
      <c r="N103" s="1131"/>
      <c r="O103" s="1131"/>
      <c r="P103" s="1131"/>
      <c r="Q103" s="1132"/>
      <c r="S103" s="214"/>
      <c r="T103" s="214"/>
      <c r="U103" s="214"/>
    </row>
    <row r="104" spans="1:21" ht="15.75" customHeight="1" x14ac:dyDescent="0.25">
      <c r="A104" s="974"/>
      <c r="B104" s="1133"/>
      <c r="C104" s="1134"/>
      <c r="D104" s="1134"/>
      <c r="E104" s="1135"/>
      <c r="F104" s="1133"/>
      <c r="G104" s="1134"/>
      <c r="H104" s="1134"/>
      <c r="I104" s="1135"/>
      <c r="J104" s="1142"/>
      <c r="K104" s="1143"/>
      <c r="L104" s="1144"/>
      <c r="M104" s="1133"/>
      <c r="N104" s="1134"/>
      <c r="O104" s="1134"/>
      <c r="P104" s="1134"/>
      <c r="Q104" s="1135"/>
      <c r="S104" s="214"/>
      <c r="T104" s="214"/>
      <c r="U104" s="214"/>
    </row>
    <row r="105" spans="1:21" ht="15" x14ac:dyDescent="0.25">
      <c r="A105" s="414">
        <v>25</v>
      </c>
      <c r="B105" s="1122" t="str">
        <f>'CERTIFICADO 1'!B30</f>
        <v/>
      </c>
      <c r="C105" s="1122"/>
      <c r="D105" s="1122"/>
      <c r="E105" s="1122"/>
      <c r="F105" s="1121" t="str">
        <f>'CERTIFICADO 1'!C30</f>
        <v/>
      </c>
      <c r="G105" s="1121"/>
      <c r="H105" s="1121"/>
      <c r="I105" s="1123"/>
      <c r="J105" s="1124" t="str">
        <f>'CERTIFICADO 1'!D30</f>
        <v/>
      </c>
      <c r="K105" s="1125"/>
      <c r="L105" s="1126"/>
      <c r="M105" s="1121" t="str">
        <f>'CERTIFICADO 1'!F30</f>
        <v/>
      </c>
      <c r="N105" s="1121"/>
      <c r="O105" s="1121"/>
      <c r="P105" s="1121"/>
      <c r="Q105" s="1121"/>
      <c r="R105" s="214"/>
      <c r="S105" s="214"/>
      <c r="T105" s="214"/>
      <c r="U105" s="214"/>
    </row>
    <row r="106" spans="1:21" ht="15.75" customHeight="1" x14ac:dyDescent="0.25">
      <c r="A106" s="414">
        <v>26</v>
      </c>
      <c r="B106" s="1122" t="str">
        <f>'CERTIFICADO 1'!B31</f>
        <v/>
      </c>
      <c r="C106" s="1122"/>
      <c r="D106" s="1122"/>
      <c r="E106" s="1122"/>
      <c r="F106" s="1121" t="str">
        <f>'CERTIFICADO 1'!C31</f>
        <v/>
      </c>
      <c r="G106" s="1121"/>
      <c r="H106" s="1121"/>
      <c r="I106" s="1123"/>
      <c r="J106" s="1124" t="str">
        <f>'CERTIFICADO 1'!D31</f>
        <v/>
      </c>
      <c r="K106" s="1125"/>
      <c r="L106" s="1126"/>
      <c r="M106" s="1121" t="str">
        <f>'CERTIFICADO 1'!F31</f>
        <v/>
      </c>
      <c r="N106" s="1121"/>
      <c r="O106" s="1121"/>
      <c r="P106" s="1121"/>
      <c r="Q106" s="1121"/>
      <c r="R106" s="214"/>
      <c r="S106" s="214"/>
      <c r="T106" s="214"/>
      <c r="U106" s="214"/>
    </row>
    <row r="107" spans="1:21" ht="15.75" customHeight="1" x14ac:dyDescent="0.25">
      <c r="A107" s="414">
        <v>27</v>
      </c>
      <c r="B107" s="1122" t="str">
        <f>'CERTIFICADO 1'!B32</f>
        <v/>
      </c>
      <c r="C107" s="1122"/>
      <c r="D107" s="1122"/>
      <c r="E107" s="1122"/>
      <c r="F107" s="1121" t="str">
        <f>'CERTIFICADO 1'!C32</f>
        <v/>
      </c>
      <c r="G107" s="1121"/>
      <c r="H107" s="1121"/>
      <c r="I107" s="1123"/>
      <c r="J107" s="1124" t="str">
        <f>'CERTIFICADO 1'!D32</f>
        <v/>
      </c>
      <c r="K107" s="1125"/>
      <c r="L107" s="1126"/>
      <c r="M107" s="1121" t="str">
        <f>'CERTIFICADO 1'!F32</f>
        <v/>
      </c>
      <c r="N107" s="1121"/>
      <c r="O107" s="1121"/>
      <c r="P107" s="1121"/>
      <c r="Q107" s="1121"/>
      <c r="R107" s="214"/>
      <c r="S107" s="214"/>
      <c r="T107" s="214"/>
      <c r="U107" s="214"/>
    </row>
    <row r="108" spans="1:21" ht="15.75" customHeight="1" x14ac:dyDescent="0.25">
      <c r="A108" s="414">
        <v>28</v>
      </c>
      <c r="B108" s="1122" t="str">
        <f>'CERTIFICADO 1'!B33</f>
        <v/>
      </c>
      <c r="C108" s="1122"/>
      <c r="D108" s="1122"/>
      <c r="E108" s="1122"/>
      <c r="F108" s="1121" t="str">
        <f>'CERTIFICADO 1'!C33</f>
        <v/>
      </c>
      <c r="G108" s="1121"/>
      <c r="H108" s="1121"/>
      <c r="I108" s="1123"/>
      <c r="J108" s="1124" t="str">
        <f>'CERTIFICADO 1'!D33</f>
        <v/>
      </c>
      <c r="K108" s="1125"/>
      <c r="L108" s="1126"/>
      <c r="M108" s="1121" t="str">
        <f>'CERTIFICADO 1'!F33</f>
        <v/>
      </c>
      <c r="N108" s="1121"/>
      <c r="O108" s="1121"/>
      <c r="P108" s="1121"/>
      <c r="Q108" s="1121"/>
      <c r="R108" s="214"/>
      <c r="S108" s="214"/>
      <c r="T108" s="214"/>
      <c r="U108" s="214"/>
    </row>
    <row r="109" spans="1:21" ht="15.75" customHeight="1" x14ac:dyDescent="0.25">
      <c r="A109" s="414">
        <v>29</v>
      </c>
      <c r="B109" s="1122" t="str">
        <f>'CERTIFICADO 1'!B34</f>
        <v/>
      </c>
      <c r="C109" s="1122"/>
      <c r="D109" s="1122"/>
      <c r="E109" s="1122"/>
      <c r="F109" s="1121" t="str">
        <f>'CERTIFICADO 1'!C34</f>
        <v/>
      </c>
      <c r="G109" s="1121"/>
      <c r="H109" s="1121"/>
      <c r="I109" s="1123"/>
      <c r="J109" s="1124" t="str">
        <f>'CERTIFICADO 1'!D34</f>
        <v/>
      </c>
      <c r="K109" s="1125"/>
      <c r="L109" s="1126"/>
      <c r="M109" s="1121" t="str">
        <f>'CERTIFICADO 1'!F34</f>
        <v/>
      </c>
      <c r="N109" s="1121"/>
      <c r="O109" s="1121"/>
      <c r="P109" s="1121"/>
      <c r="Q109" s="1121"/>
      <c r="R109" s="214"/>
      <c r="S109" s="214"/>
      <c r="T109" s="214"/>
      <c r="U109" s="214"/>
    </row>
    <row r="110" spans="1:21" ht="15.75" customHeight="1" x14ac:dyDescent="0.25">
      <c r="A110" s="414">
        <v>30</v>
      </c>
      <c r="B110" s="1122" t="str">
        <f>'CERTIFICADO 1'!B35</f>
        <v/>
      </c>
      <c r="C110" s="1122"/>
      <c r="D110" s="1122"/>
      <c r="E110" s="1122"/>
      <c r="F110" s="1121" t="str">
        <f>'CERTIFICADO 1'!C35</f>
        <v/>
      </c>
      <c r="G110" s="1121"/>
      <c r="H110" s="1121"/>
      <c r="I110" s="1123"/>
      <c r="J110" s="1124" t="str">
        <f>'CERTIFICADO 1'!D35</f>
        <v/>
      </c>
      <c r="K110" s="1125"/>
      <c r="L110" s="1126"/>
      <c r="M110" s="1121" t="str">
        <f>'CERTIFICADO 1'!F35</f>
        <v/>
      </c>
      <c r="N110" s="1121"/>
      <c r="O110" s="1121"/>
      <c r="P110" s="1121"/>
      <c r="Q110" s="1121"/>
      <c r="R110" s="214"/>
      <c r="S110" s="214"/>
      <c r="T110" s="214"/>
      <c r="U110" s="214"/>
    </row>
    <row r="111" spans="1:21" ht="15.75" customHeight="1" x14ac:dyDescent="0.25">
      <c r="A111" s="414">
        <v>31</v>
      </c>
      <c r="B111" s="1122" t="str">
        <f>'CERTIFICADO 1'!B36</f>
        <v/>
      </c>
      <c r="C111" s="1122"/>
      <c r="D111" s="1122"/>
      <c r="E111" s="1122"/>
      <c r="F111" s="1121" t="str">
        <f>'CERTIFICADO 1'!C36</f>
        <v/>
      </c>
      <c r="G111" s="1121"/>
      <c r="H111" s="1121"/>
      <c r="I111" s="1123"/>
      <c r="J111" s="1124" t="str">
        <f>'CERTIFICADO 1'!D36</f>
        <v/>
      </c>
      <c r="K111" s="1125"/>
      <c r="L111" s="1126"/>
      <c r="M111" s="1121" t="str">
        <f>'CERTIFICADO 1'!F36</f>
        <v/>
      </c>
      <c r="N111" s="1121"/>
      <c r="O111" s="1121"/>
      <c r="P111" s="1121"/>
      <c r="Q111" s="1121"/>
      <c r="R111" s="214"/>
      <c r="S111" s="214"/>
      <c r="T111" s="214"/>
      <c r="U111" s="214"/>
    </row>
    <row r="112" spans="1:21" ht="15.75" customHeight="1" x14ac:dyDescent="0.25">
      <c r="A112" s="414">
        <v>32</v>
      </c>
      <c r="B112" s="1122" t="str">
        <f>'CERTIFICADO 1'!B37</f>
        <v/>
      </c>
      <c r="C112" s="1122"/>
      <c r="D112" s="1122"/>
      <c r="E112" s="1122"/>
      <c r="F112" s="1121" t="str">
        <f>'CERTIFICADO 1'!C37</f>
        <v/>
      </c>
      <c r="G112" s="1121"/>
      <c r="H112" s="1121"/>
      <c r="I112" s="1123"/>
      <c r="J112" s="1124" t="str">
        <f>'CERTIFICADO 1'!D37</f>
        <v/>
      </c>
      <c r="K112" s="1125"/>
      <c r="L112" s="1126"/>
      <c r="M112" s="1121" t="str">
        <f>'CERTIFICADO 1'!F37</f>
        <v/>
      </c>
      <c r="N112" s="1121"/>
      <c r="O112" s="1121"/>
      <c r="P112" s="1121"/>
      <c r="Q112" s="1121"/>
      <c r="R112" s="214"/>
      <c r="S112" s="214"/>
      <c r="T112" s="214"/>
      <c r="U112" s="214"/>
    </row>
    <row r="113" spans="1:21" ht="15.75" customHeight="1" x14ac:dyDescent="0.25">
      <c r="A113" s="414">
        <v>33</v>
      </c>
      <c r="B113" s="1122" t="str">
        <f>'CERTIFICADO 1'!B38</f>
        <v/>
      </c>
      <c r="C113" s="1122"/>
      <c r="D113" s="1122"/>
      <c r="E113" s="1122"/>
      <c r="F113" s="1121" t="str">
        <f>'CERTIFICADO 1'!C38</f>
        <v/>
      </c>
      <c r="G113" s="1121"/>
      <c r="H113" s="1121"/>
      <c r="I113" s="1123"/>
      <c r="J113" s="1124" t="str">
        <f>'CERTIFICADO 1'!D38</f>
        <v/>
      </c>
      <c r="K113" s="1125"/>
      <c r="L113" s="1126"/>
      <c r="M113" s="1121" t="str">
        <f>'CERTIFICADO 1'!F38</f>
        <v/>
      </c>
      <c r="N113" s="1121"/>
      <c r="O113" s="1121"/>
      <c r="P113" s="1121"/>
      <c r="Q113" s="1121"/>
      <c r="R113" s="214"/>
      <c r="S113" s="214"/>
      <c r="T113" s="214"/>
      <c r="U113" s="214"/>
    </row>
    <row r="114" spans="1:21" ht="15.75" customHeight="1" x14ac:dyDescent="0.25">
      <c r="A114" s="414">
        <v>34</v>
      </c>
      <c r="B114" s="1122" t="str">
        <f>'CERTIFICADO 1'!B39</f>
        <v/>
      </c>
      <c r="C114" s="1122"/>
      <c r="D114" s="1122"/>
      <c r="E114" s="1122"/>
      <c r="F114" s="1121" t="str">
        <f>'CERTIFICADO 1'!C39</f>
        <v/>
      </c>
      <c r="G114" s="1121"/>
      <c r="H114" s="1121"/>
      <c r="I114" s="1123"/>
      <c r="J114" s="1124" t="str">
        <f>'CERTIFICADO 1'!D39</f>
        <v/>
      </c>
      <c r="K114" s="1125"/>
      <c r="L114" s="1126"/>
      <c r="M114" s="1121" t="str">
        <f>'CERTIFICADO 1'!F39</f>
        <v/>
      </c>
      <c r="N114" s="1121"/>
      <c r="O114" s="1121"/>
      <c r="P114" s="1121"/>
      <c r="Q114" s="1121"/>
      <c r="R114" s="214"/>
      <c r="S114" s="214"/>
      <c r="T114" s="214"/>
      <c r="U114" s="214"/>
    </row>
    <row r="115" spans="1:21" ht="15.75" customHeight="1" x14ac:dyDescent="0.25">
      <c r="A115" s="414">
        <v>35</v>
      </c>
      <c r="B115" s="1122" t="str">
        <f>'CERTIFICADO 1'!B40</f>
        <v/>
      </c>
      <c r="C115" s="1122"/>
      <c r="D115" s="1122"/>
      <c r="E115" s="1122"/>
      <c r="F115" s="1121" t="str">
        <f>'CERTIFICADO 1'!C40</f>
        <v/>
      </c>
      <c r="G115" s="1121"/>
      <c r="H115" s="1121"/>
      <c r="I115" s="1123"/>
      <c r="J115" s="1124" t="str">
        <f>'CERTIFICADO 1'!D40</f>
        <v/>
      </c>
      <c r="K115" s="1125"/>
      <c r="L115" s="1126"/>
      <c r="M115" s="1121" t="str">
        <f>'CERTIFICADO 1'!F40</f>
        <v/>
      </c>
      <c r="N115" s="1121"/>
      <c r="O115" s="1121"/>
      <c r="P115" s="1121"/>
      <c r="Q115" s="1121"/>
      <c r="R115" s="214"/>
      <c r="S115" s="214"/>
      <c r="T115" s="214"/>
      <c r="U115" s="214"/>
    </row>
    <row r="116" spans="1:21" ht="15.75" customHeight="1" x14ac:dyDescent="0.25">
      <c r="A116" s="414">
        <v>36</v>
      </c>
      <c r="B116" s="1122" t="str">
        <f>'CERTIFICADO 1'!B41</f>
        <v/>
      </c>
      <c r="C116" s="1122"/>
      <c r="D116" s="1122"/>
      <c r="E116" s="1122"/>
      <c r="F116" s="1121" t="str">
        <f>'CERTIFICADO 1'!C41</f>
        <v/>
      </c>
      <c r="G116" s="1121"/>
      <c r="H116" s="1121"/>
      <c r="I116" s="1123"/>
      <c r="J116" s="1124" t="str">
        <f>'CERTIFICADO 1'!D41</f>
        <v/>
      </c>
      <c r="K116" s="1125"/>
      <c r="L116" s="1126"/>
      <c r="M116" s="1121" t="str">
        <f>'CERTIFICADO 1'!F41</f>
        <v/>
      </c>
      <c r="N116" s="1121"/>
      <c r="O116" s="1121"/>
      <c r="P116" s="1121"/>
      <c r="Q116" s="1121"/>
      <c r="R116" s="214"/>
      <c r="S116" s="214"/>
      <c r="T116" s="214"/>
      <c r="U116" s="214"/>
    </row>
    <row r="117" spans="1:21" ht="15.75" customHeight="1" x14ac:dyDescent="0.25">
      <c r="A117" s="414">
        <v>37</v>
      </c>
      <c r="B117" s="1122" t="str">
        <f>'CERTIFICADO 1'!B42</f>
        <v/>
      </c>
      <c r="C117" s="1122"/>
      <c r="D117" s="1122"/>
      <c r="E117" s="1122"/>
      <c r="F117" s="1121" t="str">
        <f>'CERTIFICADO 1'!C42</f>
        <v/>
      </c>
      <c r="G117" s="1121"/>
      <c r="H117" s="1121"/>
      <c r="I117" s="1123"/>
      <c r="J117" s="1124" t="str">
        <f>'CERTIFICADO 1'!D42</f>
        <v/>
      </c>
      <c r="K117" s="1125"/>
      <c r="L117" s="1126"/>
      <c r="M117" s="1121" t="str">
        <f>'CERTIFICADO 1'!F42</f>
        <v/>
      </c>
      <c r="N117" s="1121"/>
      <c r="O117" s="1121"/>
      <c r="P117" s="1121"/>
      <c r="Q117" s="1121"/>
      <c r="R117" s="214"/>
      <c r="S117" s="214"/>
      <c r="T117" s="214"/>
      <c r="U117" s="214"/>
    </row>
    <row r="118" spans="1:21" ht="15.75" customHeight="1" x14ac:dyDescent="0.25">
      <c r="A118" s="414">
        <v>38</v>
      </c>
      <c r="B118" s="1122" t="str">
        <f>'CERTIFICADO 1'!B43</f>
        <v/>
      </c>
      <c r="C118" s="1122"/>
      <c r="D118" s="1122"/>
      <c r="E118" s="1122"/>
      <c r="F118" s="1121" t="str">
        <f>'CERTIFICADO 1'!C43</f>
        <v/>
      </c>
      <c r="G118" s="1121"/>
      <c r="H118" s="1121"/>
      <c r="I118" s="1123"/>
      <c r="J118" s="1124" t="str">
        <f>'CERTIFICADO 1'!D43</f>
        <v/>
      </c>
      <c r="K118" s="1125"/>
      <c r="L118" s="1126"/>
      <c r="M118" s="1121" t="str">
        <f>'CERTIFICADO 1'!F43</f>
        <v/>
      </c>
      <c r="N118" s="1121"/>
      <c r="O118" s="1121"/>
      <c r="P118" s="1121"/>
      <c r="Q118" s="1121"/>
      <c r="R118" s="214"/>
      <c r="S118" s="214"/>
      <c r="T118" s="214"/>
      <c r="U118" s="214"/>
    </row>
    <row r="119" spans="1:21" ht="15.75" customHeight="1" x14ac:dyDescent="0.25">
      <c r="A119" s="414">
        <v>39</v>
      </c>
      <c r="B119" s="1122" t="str">
        <f>'CERTIFICADO 1'!B44</f>
        <v/>
      </c>
      <c r="C119" s="1122"/>
      <c r="D119" s="1122"/>
      <c r="E119" s="1122"/>
      <c r="F119" s="1121" t="str">
        <f>'CERTIFICADO 1'!C44</f>
        <v/>
      </c>
      <c r="G119" s="1121"/>
      <c r="H119" s="1121"/>
      <c r="I119" s="1123"/>
      <c r="J119" s="1124" t="str">
        <f>'CERTIFICADO 1'!D44</f>
        <v/>
      </c>
      <c r="K119" s="1125"/>
      <c r="L119" s="1126"/>
      <c r="M119" s="1121" t="str">
        <f>'CERTIFICADO 1'!F44</f>
        <v/>
      </c>
      <c r="N119" s="1121"/>
      <c r="O119" s="1121"/>
      <c r="P119" s="1121"/>
      <c r="Q119" s="1121"/>
      <c r="R119" s="214"/>
      <c r="S119" s="214"/>
      <c r="T119" s="214"/>
      <c r="U119" s="214"/>
    </row>
    <row r="120" spans="1:21" ht="15" x14ac:dyDescent="0.25">
      <c r="A120" s="414">
        <v>40</v>
      </c>
      <c r="B120" s="1122" t="str">
        <f>'CERTIFICADO 1'!B45</f>
        <v/>
      </c>
      <c r="C120" s="1122"/>
      <c r="D120" s="1122"/>
      <c r="E120" s="1122"/>
      <c r="F120" s="1121" t="str">
        <f>'CERTIFICADO 1'!C45</f>
        <v/>
      </c>
      <c r="G120" s="1121"/>
      <c r="H120" s="1121"/>
      <c r="I120" s="1123"/>
      <c r="J120" s="1124" t="str">
        <f>'CERTIFICADO 1'!D45</f>
        <v/>
      </c>
      <c r="K120" s="1125"/>
      <c r="L120" s="1126"/>
      <c r="M120" s="1121" t="str">
        <f>'CERTIFICADO 1'!F45</f>
        <v/>
      </c>
      <c r="N120" s="1121"/>
      <c r="O120" s="1121"/>
      <c r="P120" s="1121"/>
      <c r="Q120" s="1121"/>
      <c r="S120" s="214"/>
      <c r="T120" s="214"/>
      <c r="U120" s="214"/>
    </row>
    <row r="121" spans="1:21" ht="15.75" customHeight="1" x14ac:dyDescent="0.25">
      <c r="A121" s="414">
        <v>41</v>
      </c>
      <c r="B121" s="1122" t="str">
        <f>'CERTIFICADO 1'!B46</f>
        <v/>
      </c>
      <c r="C121" s="1122"/>
      <c r="D121" s="1122"/>
      <c r="E121" s="1122"/>
      <c r="F121" s="1121" t="str">
        <f>'CERTIFICADO 1'!C46</f>
        <v/>
      </c>
      <c r="G121" s="1121"/>
      <c r="H121" s="1121"/>
      <c r="I121" s="1123"/>
      <c r="J121" s="1124" t="str">
        <f>'CERTIFICADO 1'!D46</f>
        <v/>
      </c>
      <c r="K121" s="1125"/>
      <c r="L121" s="1126"/>
      <c r="M121" s="1121" t="str">
        <f>'CERTIFICADO 1'!F46</f>
        <v/>
      </c>
      <c r="N121" s="1121"/>
      <c r="O121" s="1121"/>
      <c r="P121" s="1121"/>
      <c r="Q121" s="1121"/>
      <c r="S121" s="214"/>
      <c r="T121" s="214"/>
      <c r="U121" s="214"/>
    </row>
    <row r="122" spans="1:21" ht="15.75" customHeight="1" x14ac:dyDescent="0.25">
      <c r="A122" s="414">
        <v>42</v>
      </c>
      <c r="B122" s="1122" t="str">
        <f>'CERTIFICADO 1'!B47</f>
        <v/>
      </c>
      <c r="C122" s="1122"/>
      <c r="D122" s="1122"/>
      <c r="E122" s="1122"/>
      <c r="F122" s="1121" t="str">
        <f>'CERTIFICADO 1'!C47</f>
        <v/>
      </c>
      <c r="G122" s="1121"/>
      <c r="H122" s="1121"/>
      <c r="I122" s="1123"/>
      <c r="J122" s="1124" t="str">
        <f>'CERTIFICADO 1'!D47</f>
        <v/>
      </c>
      <c r="K122" s="1125"/>
      <c r="L122" s="1126"/>
      <c r="M122" s="1121" t="str">
        <f>'CERTIFICADO 1'!F47</f>
        <v/>
      </c>
      <c r="N122" s="1121"/>
      <c r="O122" s="1121"/>
      <c r="P122" s="1121"/>
      <c r="Q122" s="1121"/>
      <c r="S122" s="214"/>
      <c r="T122" s="214"/>
      <c r="U122" s="214"/>
    </row>
    <row r="123" spans="1:21" ht="15.75" customHeight="1" x14ac:dyDescent="0.25">
      <c r="A123" s="414">
        <v>43</v>
      </c>
      <c r="B123" s="1122" t="str">
        <f>'CERTIFICADO 1'!B48</f>
        <v/>
      </c>
      <c r="C123" s="1122"/>
      <c r="D123" s="1122"/>
      <c r="E123" s="1122"/>
      <c r="F123" s="1121" t="str">
        <f>'CERTIFICADO 1'!C48</f>
        <v/>
      </c>
      <c r="G123" s="1121"/>
      <c r="H123" s="1121"/>
      <c r="I123" s="1123"/>
      <c r="J123" s="1124" t="str">
        <f>'CERTIFICADO 1'!D48</f>
        <v/>
      </c>
      <c r="K123" s="1125"/>
      <c r="L123" s="1126"/>
      <c r="M123" s="1121" t="str">
        <f>'CERTIFICADO 1'!F48</f>
        <v/>
      </c>
      <c r="N123" s="1121"/>
      <c r="O123" s="1121"/>
      <c r="P123" s="1121"/>
      <c r="Q123" s="1121"/>
      <c r="S123" s="214"/>
      <c r="T123" s="214"/>
      <c r="U123" s="214"/>
    </row>
    <row r="124" spans="1:21" ht="15.75" customHeight="1" x14ac:dyDescent="0.25">
      <c r="A124" s="414">
        <v>44</v>
      </c>
      <c r="B124" s="1122" t="str">
        <f>'CERTIFICADO 1'!B49</f>
        <v/>
      </c>
      <c r="C124" s="1122"/>
      <c r="D124" s="1122"/>
      <c r="E124" s="1122"/>
      <c r="F124" s="1121" t="str">
        <f>'CERTIFICADO 1'!C49</f>
        <v/>
      </c>
      <c r="G124" s="1121"/>
      <c r="H124" s="1121"/>
      <c r="I124" s="1123"/>
      <c r="J124" s="1124" t="str">
        <f>'CERTIFICADO 1'!D49</f>
        <v/>
      </c>
      <c r="K124" s="1125"/>
      <c r="L124" s="1126"/>
      <c r="M124" s="1121" t="str">
        <f>'CERTIFICADO 1'!F49</f>
        <v/>
      </c>
      <c r="N124" s="1121"/>
      <c r="O124" s="1121"/>
      <c r="P124" s="1121"/>
      <c r="Q124" s="1121"/>
      <c r="S124" s="214"/>
      <c r="T124" s="214"/>
      <c r="U124" s="214"/>
    </row>
    <row r="125" spans="1:21" ht="15.75" customHeight="1" x14ac:dyDescent="0.25">
      <c r="A125" s="414">
        <v>45</v>
      </c>
      <c r="B125" s="1122" t="str">
        <f>'CERTIFICADO 1'!B50</f>
        <v/>
      </c>
      <c r="C125" s="1122"/>
      <c r="D125" s="1122"/>
      <c r="E125" s="1122"/>
      <c r="F125" s="1121" t="str">
        <f>'CERTIFICADO 1'!C50</f>
        <v/>
      </c>
      <c r="G125" s="1121"/>
      <c r="H125" s="1121"/>
      <c r="I125" s="1123"/>
      <c r="J125" s="1124" t="str">
        <f>'CERTIFICADO 1'!D50</f>
        <v/>
      </c>
      <c r="K125" s="1125"/>
      <c r="L125" s="1126"/>
      <c r="M125" s="1121" t="str">
        <f>'CERTIFICADO 1'!F50</f>
        <v/>
      </c>
      <c r="N125" s="1121"/>
      <c r="O125" s="1121"/>
      <c r="P125" s="1121"/>
      <c r="Q125" s="1121"/>
      <c r="S125" s="214"/>
      <c r="T125" s="214"/>
      <c r="U125" s="214"/>
    </row>
    <row r="126" spans="1:21" ht="15.75" customHeight="1" x14ac:dyDescent="0.25">
      <c r="A126" s="414">
        <v>46</v>
      </c>
      <c r="B126" s="1122" t="str">
        <f>'CERTIFICADO 1'!B51</f>
        <v/>
      </c>
      <c r="C126" s="1122"/>
      <c r="D126" s="1122"/>
      <c r="E126" s="1122"/>
      <c r="F126" s="1121" t="str">
        <f>'CERTIFICADO 1'!C51</f>
        <v/>
      </c>
      <c r="G126" s="1121"/>
      <c r="H126" s="1121"/>
      <c r="I126" s="1123"/>
      <c r="J126" s="1124" t="str">
        <f>'CERTIFICADO 1'!D51</f>
        <v/>
      </c>
      <c r="K126" s="1125"/>
      <c r="L126" s="1126"/>
      <c r="M126" s="1121" t="str">
        <f>'CERTIFICADO 1'!F51</f>
        <v/>
      </c>
      <c r="N126" s="1121"/>
      <c r="O126" s="1121"/>
      <c r="P126" s="1121"/>
      <c r="Q126" s="1121"/>
      <c r="S126" s="214"/>
      <c r="T126" s="214"/>
      <c r="U126" s="214"/>
    </row>
    <row r="127" spans="1:21" ht="15.75" customHeight="1" x14ac:dyDescent="0.25">
      <c r="A127" s="414">
        <v>47</v>
      </c>
      <c r="B127" s="1122" t="str">
        <f>'CERTIFICADO 1'!B52</f>
        <v/>
      </c>
      <c r="C127" s="1122"/>
      <c r="D127" s="1122"/>
      <c r="E127" s="1122"/>
      <c r="F127" s="1121" t="str">
        <f>'CERTIFICADO 1'!C52</f>
        <v/>
      </c>
      <c r="G127" s="1121"/>
      <c r="H127" s="1121"/>
      <c r="I127" s="1123"/>
      <c r="J127" s="1124" t="str">
        <f>'CERTIFICADO 1'!D52</f>
        <v/>
      </c>
      <c r="K127" s="1125"/>
      <c r="L127" s="1126"/>
      <c r="M127" s="1121" t="str">
        <f>'CERTIFICADO 1'!F52</f>
        <v/>
      </c>
      <c r="N127" s="1121"/>
      <c r="O127" s="1121"/>
      <c r="P127" s="1121"/>
      <c r="Q127" s="1121"/>
      <c r="S127" s="214"/>
      <c r="T127" s="214"/>
      <c r="U127" s="214"/>
    </row>
    <row r="128" spans="1:21" ht="15" x14ac:dyDescent="0.25">
      <c r="A128" s="414">
        <v>48</v>
      </c>
      <c r="B128" s="1122" t="str">
        <f>'CERTIFICADO 1'!B53</f>
        <v/>
      </c>
      <c r="C128" s="1122"/>
      <c r="D128" s="1122"/>
      <c r="E128" s="1122"/>
      <c r="F128" s="1121" t="str">
        <f>'CERTIFICADO 1'!C53</f>
        <v/>
      </c>
      <c r="G128" s="1121"/>
      <c r="H128" s="1121"/>
      <c r="I128" s="1123"/>
      <c r="J128" s="1124" t="str">
        <f>'CERTIFICADO 1'!D53</f>
        <v/>
      </c>
      <c r="K128" s="1125"/>
      <c r="L128" s="1126"/>
      <c r="M128" s="1121" t="str">
        <f>'CERTIFICADO 1'!F53</f>
        <v/>
      </c>
      <c r="N128" s="1121"/>
      <c r="O128" s="1121"/>
      <c r="P128" s="1121"/>
      <c r="Q128" s="1121"/>
      <c r="S128" s="214"/>
      <c r="T128" s="214"/>
      <c r="U128" s="214"/>
    </row>
    <row r="129" spans="1:21" ht="15" x14ac:dyDescent="0.25">
      <c r="A129" s="414">
        <v>49</v>
      </c>
      <c r="B129" s="1122" t="str">
        <f>'CERTIFICADO 1'!B54</f>
        <v/>
      </c>
      <c r="C129" s="1122"/>
      <c r="D129" s="1122"/>
      <c r="E129" s="1122"/>
      <c r="F129" s="1121" t="str">
        <f>'CERTIFICADO 1'!C54</f>
        <v/>
      </c>
      <c r="G129" s="1121"/>
      <c r="H129" s="1121"/>
      <c r="I129" s="1123"/>
      <c r="J129" s="1124" t="str">
        <f>'CERTIFICADO 1'!D54</f>
        <v/>
      </c>
      <c r="K129" s="1125"/>
      <c r="L129" s="1126"/>
      <c r="M129" s="1121" t="str">
        <f>'CERTIFICADO 1'!F54</f>
        <v/>
      </c>
      <c r="N129" s="1121"/>
      <c r="O129" s="1121"/>
      <c r="P129" s="1121"/>
      <c r="Q129" s="1121"/>
      <c r="S129" s="214"/>
      <c r="T129" s="214"/>
      <c r="U129" s="214"/>
    </row>
    <row r="130" spans="1:21" ht="15" x14ac:dyDescent="0.25">
      <c r="A130" s="414">
        <v>50</v>
      </c>
      <c r="B130" s="1122" t="str">
        <f>'CERTIFICADO 1'!B55</f>
        <v/>
      </c>
      <c r="C130" s="1122"/>
      <c r="D130" s="1122"/>
      <c r="E130" s="1122"/>
      <c r="F130" s="1121" t="str">
        <f>'CERTIFICADO 1'!C55</f>
        <v/>
      </c>
      <c r="G130" s="1121"/>
      <c r="H130" s="1121"/>
      <c r="I130" s="1123"/>
      <c r="J130" s="1124" t="str">
        <f>'CERTIFICADO 1'!D55</f>
        <v/>
      </c>
      <c r="K130" s="1125"/>
      <c r="L130" s="1126"/>
      <c r="M130" s="1121" t="str">
        <f>'CERTIFICADO 1'!F55</f>
        <v/>
      </c>
      <c r="N130" s="1121"/>
      <c r="O130" s="1121"/>
      <c r="P130" s="1121"/>
      <c r="Q130" s="1121"/>
      <c r="S130" s="214"/>
      <c r="T130" s="214"/>
      <c r="U130" s="214"/>
    </row>
    <row r="131" spans="1:21" ht="15.75" customHeight="1" x14ac:dyDescent="0.25">
      <c r="A131" s="414">
        <v>51</v>
      </c>
      <c r="B131" s="1122" t="str">
        <f>'CERTIFICADO 1'!B56</f>
        <v/>
      </c>
      <c r="C131" s="1122"/>
      <c r="D131" s="1122"/>
      <c r="E131" s="1122"/>
      <c r="F131" s="1121" t="str">
        <f>'CERTIFICADO 1'!C56</f>
        <v/>
      </c>
      <c r="G131" s="1121"/>
      <c r="H131" s="1121"/>
      <c r="I131" s="1123"/>
      <c r="J131" s="1124" t="str">
        <f>'CERTIFICADO 1'!D56</f>
        <v/>
      </c>
      <c r="K131" s="1125"/>
      <c r="L131" s="1126"/>
      <c r="M131" s="1121" t="str">
        <f>'CERTIFICADO 1'!F56</f>
        <v/>
      </c>
      <c r="N131" s="1121"/>
      <c r="O131" s="1121"/>
      <c r="P131" s="1121"/>
      <c r="Q131" s="1121"/>
      <c r="S131" s="214"/>
      <c r="T131" s="214"/>
      <c r="U131" s="214"/>
    </row>
    <row r="132" spans="1:21" ht="15.75" customHeight="1" x14ac:dyDescent="0.25">
      <c r="A132" s="414">
        <v>52</v>
      </c>
      <c r="B132" s="1122" t="str">
        <f>'CERTIFICADO 1'!B57</f>
        <v/>
      </c>
      <c r="C132" s="1122"/>
      <c r="D132" s="1122"/>
      <c r="E132" s="1122"/>
      <c r="F132" s="1121" t="str">
        <f>'CERTIFICADO 1'!C57</f>
        <v/>
      </c>
      <c r="G132" s="1121"/>
      <c r="H132" s="1121"/>
      <c r="I132" s="1123"/>
      <c r="J132" s="1124" t="str">
        <f>'CERTIFICADO 1'!D57</f>
        <v/>
      </c>
      <c r="K132" s="1125"/>
      <c r="L132" s="1126"/>
      <c r="M132" s="1121" t="str">
        <f>'CERTIFICADO 1'!F57</f>
        <v/>
      </c>
      <c r="N132" s="1121"/>
      <c r="O132" s="1121"/>
      <c r="P132" s="1121"/>
      <c r="Q132" s="1121"/>
      <c r="S132" s="214"/>
      <c r="T132" s="214"/>
      <c r="U132" s="214"/>
    </row>
    <row r="133" spans="1:21" ht="15.75" customHeight="1" x14ac:dyDescent="0.25">
      <c r="A133" s="414">
        <v>53</v>
      </c>
      <c r="B133" s="1122" t="str">
        <f>'CERTIFICADO 1'!B58</f>
        <v/>
      </c>
      <c r="C133" s="1122"/>
      <c r="D133" s="1122"/>
      <c r="E133" s="1122"/>
      <c r="F133" s="1121" t="str">
        <f>'CERTIFICADO 1'!C58</f>
        <v/>
      </c>
      <c r="G133" s="1121"/>
      <c r="H133" s="1121"/>
      <c r="I133" s="1123"/>
      <c r="J133" s="1124" t="str">
        <f>'CERTIFICADO 1'!D58</f>
        <v/>
      </c>
      <c r="K133" s="1125"/>
      <c r="L133" s="1126"/>
      <c r="M133" s="1121" t="str">
        <f>'CERTIFICADO 1'!F58</f>
        <v/>
      </c>
      <c r="N133" s="1121"/>
      <c r="O133" s="1121"/>
      <c r="P133" s="1121"/>
      <c r="Q133" s="1121"/>
      <c r="S133" s="214"/>
      <c r="T133" s="214"/>
      <c r="U133" s="214"/>
    </row>
    <row r="134" spans="1:21" ht="15.75" customHeight="1" x14ac:dyDescent="0.25">
      <c r="A134" s="414">
        <v>54</v>
      </c>
      <c r="B134" s="1122" t="str">
        <f>'CERTIFICADO 1'!B59</f>
        <v/>
      </c>
      <c r="C134" s="1122"/>
      <c r="D134" s="1122"/>
      <c r="E134" s="1122"/>
      <c r="F134" s="1121" t="str">
        <f>'CERTIFICADO 1'!C59</f>
        <v/>
      </c>
      <c r="G134" s="1121"/>
      <c r="H134" s="1121"/>
      <c r="I134" s="1123"/>
      <c r="J134" s="1124" t="str">
        <f>'CERTIFICADO 1'!D59</f>
        <v/>
      </c>
      <c r="K134" s="1125"/>
      <c r="L134" s="1126"/>
      <c r="M134" s="1121" t="str">
        <f>'CERTIFICADO 1'!F59</f>
        <v/>
      </c>
      <c r="N134" s="1121"/>
      <c r="O134" s="1121"/>
      <c r="P134" s="1121"/>
      <c r="Q134" s="1121"/>
      <c r="S134" s="214"/>
      <c r="T134" s="214"/>
      <c r="U134" s="214"/>
    </row>
    <row r="135" spans="1:21" ht="15" x14ac:dyDescent="0.25">
      <c r="A135" s="414">
        <v>55</v>
      </c>
      <c r="B135" s="1122" t="str">
        <f>'CERTIFICADO 1'!B60</f>
        <v/>
      </c>
      <c r="C135" s="1122"/>
      <c r="D135" s="1122"/>
      <c r="E135" s="1122"/>
      <c r="F135" s="1121" t="str">
        <f>'CERTIFICADO 1'!C60</f>
        <v/>
      </c>
      <c r="G135" s="1121"/>
      <c r="H135" s="1121"/>
      <c r="I135" s="1123"/>
      <c r="J135" s="1124" t="str">
        <f>'CERTIFICADO 1'!D60</f>
        <v/>
      </c>
      <c r="K135" s="1125"/>
      <c r="L135" s="1126"/>
      <c r="M135" s="1121" t="str">
        <f>'CERTIFICADO 1'!F60</f>
        <v/>
      </c>
      <c r="N135" s="1121"/>
      <c r="O135" s="1121"/>
      <c r="P135" s="1121"/>
      <c r="Q135" s="1121"/>
      <c r="S135" s="214"/>
      <c r="T135" s="214"/>
      <c r="U135" s="214"/>
    </row>
    <row r="136" spans="1:21" ht="15.75" customHeight="1" x14ac:dyDescent="0.25">
      <c r="A136" s="414">
        <v>56</v>
      </c>
      <c r="B136" s="1122" t="str">
        <f>'CERTIFICADO 1'!B61</f>
        <v/>
      </c>
      <c r="C136" s="1122"/>
      <c r="D136" s="1122"/>
      <c r="E136" s="1122"/>
      <c r="F136" s="1121" t="str">
        <f>'CERTIFICADO 1'!C61</f>
        <v/>
      </c>
      <c r="G136" s="1121"/>
      <c r="H136" s="1121"/>
      <c r="I136" s="1123"/>
      <c r="J136" s="1124" t="str">
        <f>'CERTIFICADO 1'!D61</f>
        <v/>
      </c>
      <c r="K136" s="1125"/>
      <c r="L136" s="1126"/>
      <c r="M136" s="1121" t="str">
        <f>'CERTIFICADO 1'!F61</f>
        <v/>
      </c>
      <c r="N136" s="1121"/>
      <c r="O136" s="1121"/>
      <c r="P136" s="1121"/>
      <c r="Q136" s="1121"/>
      <c r="S136" s="214"/>
      <c r="T136" s="214"/>
      <c r="U136" s="214"/>
    </row>
    <row r="137" spans="1:21" ht="15.75" customHeight="1" x14ac:dyDescent="0.25">
      <c r="A137" s="414">
        <v>57</v>
      </c>
      <c r="B137" s="1122" t="str">
        <f>'CERTIFICADO 1'!B62</f>
        <v/>
      </c>
      <c r="C137" s="1122"/>
      <c r="D137" s="1122"/>
      <c r="E137" s="1122"/>
      <c r="F137" s="1121" t="str">
        <f>'CERTIFICADO 1'!C62</f>
        <v/>
      </c>
      <c r="G137" s="1121"/>
      <c r="H137" s="1121"/>
      <c r="I137" s="1123"/>
      <c r="J137" s="1124" t="str">
        <f>'CERTIFICADO 1'!D62</f>
        <v/>
      </c>
      <c r="K137" s="1125"/>
      <c r="L137" s="1126"/>
      <c r="M137" s="1121" t="str">
        <f>'CERTIFICADO 1'!F62</f>
        <v/>
      </c>
      <c r="N137" s="1121"/>
      <c r="O137" s="1121"/>
      <c r="P137" s="1121"/>
      <c r="Q137" s="1121"/>
      <c r="S137" s="214"/>
      <c r="T137" s="214"/>
      <c r="U137" s="214"/>
    </row>
    <row r="138" spans="1:21" ht="15.75" customHeight="1" x14ac:dyDescent="0.25">
      <c r="A138" s="414">
        <v>58</v>
      </c>
      <c r="B138" s="1122" t="str">
        <f>'CERTIFICADO 1'!B63</f>
        <v/>
      </c>
      <c r="C138" s="1122"/>
      <c r="D138" s="1122"/>
      <c r="E138" s="1122"/>
      <c r="F138" s="1121" t="str">
        <f>'CERTIFICADO 1'!C63</f>
        <v/>
      </c>
      <c r="G138" s="1121"/>
      <c r="H138" s="1121"/>
      <c r="I138" s="1123"/>
      <c r="J138" s="1124" t="str">
        <f>'CERTIFICADO 1'!D63</f>
        <v/>
      </c>
      <c r="K138" s="1125"/>
      <c r="L138" s="1126"/>
      <c r="M138" s="1121" t="str">
        <f>'CERTIFICADO 1'!F63</f>
        <v/>
      </c>
      <c r="N138" s="1121"/>
      <c r="O138" s="1121"/>
      <c r="P138" s="1121"/>
      <c r="Q138" s="1121"/>
      <c r="S138" s="214"/>
      <c r="T138" s="214"/>
      <c r="U138" s="214"/>
    </row>
    <row r="139" spans="1:21" ht="15.75" customHeight="1" x14ac:dyDescent="0.25">
      <c r="A139" s="372"/>
      <c r="B139" s="372"/>
      <c r="C139" s="372"/>
      <c r="D139" s="372"/>
      <c r="E139" s="372"/>
      <c r="F139" s="372"/>
      <c r="G139" s="372"/>
      <c r="H139" s="372"/>
      <c r="I139" s="372"/>
      <c r="J139" s="372"/>
      <c r="K139" s="372"/>
      <c r="L139" s="372"/>
      <c r="M139" s="372"/>
      <c r="N139" s="372"/>
      <c r="O139" s="372"/>
      <c r="P139" s="1118" t="s">
        <v>975</v>
      </c>
      <c r="Q139" s="1118"/>
      <c r="R139" s="1118"/>
      <c r="S139" s="214"/>
      <c r="T139" s="214"/>
      <c r="U139" s="214"/>
    </row>
    <row r="140" spans="1:21" ht="15.75" customHeight="1" x14ac:dyDescent="0.25">
      <c r="A140" s="1119" t="s">
        <v>883</v>
      </c>
      <c r="B140" s="1119"/>
      <c r="C140" s="1119"/>
      <c r="D140" s="1119"/>
      <c r="E140" s="1119"/>
      <c r="F140" s="1119"/>
      <c r="G140" s="1119"/>
      <c r="H140" s="1119"/>
      <c r="I140" s="1119"/>
      <c r="J140" s="1119"/>
      <c r="K140" s="1119"/>
      <c r="L140" s="1119"/>
      <c r="M140" s="1119"/>
      <c r="N140" s="1119"/>
      <c r="O140" s="1119"/>
      <c r="P140" s="1119"/>
      <c r="Q140" s="1119"/>
      <c r="R140" s="1119"/>
      <c r="T140" s="214"/>
      <c r="U140" s="214"/>
    </row>
    <row r="141" spans="1:21" ht="15.75" customHeight="1" x14ac:dyDescent="0.25">
      <c r="A141" s="1120"/>
      <c r="B141" s="1120"/>
      <c r="C141" s="1120"/>
      <c r="D141" s="1120"/>
      <c r="E141" s="1120"/>
      <c r="F141" s="1120"/>
      <c r="G141" s="1120"/>
      <c r="H141" s="1120"/>
      <c r="I141" s="1120"/>
      <c r="J141" s="1120"/>
      <c r="K141" s="1120"/>
      <c r="L141" s="1120"/>
      <c r="M141" s="1120"/>
      <c r="N141" s="1120"/>
      <c r="O141" s="1120"/>
      <c r="P141" s="1120"/>
      <c r="Q141" s="1120"/>
      <c r="R141" s="1120"/>
      <c r="T141" s="214"/>
      <c r="U141" s="214"/>
    </row>
    <row r="142" spans="1:21" ht="15.75" customHeight="1" x14ac:dyDescent="0.25">
      <c r="A142" s="1120"/>
      <c r="B142" s="1120"/>
      <c r="C142" s="1120"/>
      <c r="D142" s="1120"/>
      <c r="E142" s="1120"/>
      <c r="F142" s="1120"/>
      <c r="G142" s="1120"/>
      <c r="H142" s="1120"/>
      <c r="I142" s="1120"/>
      <c r="J142" s="1120"/>
      <c r="K142" s="1120"/>
      <c r="L142" s="1120"/>
      <c r="M142" s="1120"/>
      <c r="N142" s="1120"/>
      <c r="O142" s="1120"/>
      <c r="P142" s="1120"/>
      <c r="Q142" s="1120"/>
      <c r="R142" s="1120"/>
      <c r="T142" s="214"/>
      <c r="U142" s="214"/>
    </row>
    <row r="143" spans="1:21" ht="15.75" customHeight="1" x14ac:dyDescent="0.25">
      <c r="A143" s="1120"/>
      <c r="B143" s="1120"/>
      <c r="C143" s="1120"/>
      <c r="D143" s="1120"/>
      <c r="E143" s="1120"/>
      <c r="F143" s="1120"/>
      <c r="G143" s="1120"/>
      <c r="H143" s="1120"/>
      <c r="I143" s="1120"/>
      <c r="J143" s="1120"/>
      <c r="K143" s="1120"/>
      <c r="L143" s="1120"/>
      <c r="M143" s="1120"/>
      <c r="N143" s="1120"/>
      <c r="O143" s="1120"/>
      <c r="P143" s="1120"/>
      <c r="Q143" s="1120"/>
      <c r="R143" s="1120"/>
      <c r="T143" s="214"/>
      <c r="U143" s="214"/>
    </row>
    <row r="144" spans="1:21" ht="15.75" customHeight="1" x14ac:dyDescent="0.25">
      <c r="T144" s="214"/>
      <c r="U144" s="214"/>
    </row>
    <row r="145" spans="1:21" ht="15.75" customHeight="1" x14ac:dyDescent="0.25">
      <c r="A145" s="366"/>
      <c r="M145" s="1101" t="str">
        <f>M97</f>
        <v>LCM 2024-03-05</v>
      </c>
      <c r="N145" s="1101">
        <f>N98</f>
        <v>0</v>
      </c>
      <c r="O145" s="1101">
        <f>O98</f>
        <v>0</v>
      </c>
      <c r="P145" s="1101">
        <f>P98</f>
        <v>0</v>
      </c>
      <c r="Q145" s="1101">
        <f>Q98</f>
        <v>0</v>
      </c>
      <c r="R145" s="1101">
        <f>R98</f>
        <v>0</v>
      </c>
      <c r="T145" s="214"/>
      <c r="U145" s="214"/>
    </row>
    <row r="146" spans="1:21" ht="15.75" customHeight="1" x14ac:dyDescent="0.25">
      <c r="M146" s="1101">
        <f t="shared" ref="M146:R147" si="1">M99</f>
        <v>0</v>
      </c>
      <c r="N146" s="1101">
        <f t="shared" si="1"/>
        <v>0</v>
      </c>
      <c r="O146" s="1101">
        <f t="shared" si="1"/>
        <v>0</v>
      </c>
      <c r="P146" s="1101">
        <f t="shared" si="1"/>
        <v>0</v>
      </c>
      <c r="Q146" s="1101">
        <f t="shared" si="1"/>
        <v>0</v>
      </c>
      <c r="R146" s="1101">
        <f t="shared" si="1"/>
        <v>0</v>
      </c>
      <c r="T146" s="214"/>
      <c r="U146" s="214"/>
    </row>
    <row r="147" spans="1:21" ht="15.75" customHeight="1" x14ac:dyDescent="0.25">
      <c r="M147" s="1101">
        <f t="shared" si="1"/>
        <v>0</v>
      </c>
      <c r="N147" s="1101">
        <f t="shared" si="1"/>
        <v>0</v>
      </c>
      <c r="O147" s="1101">
        <f t="shared" si="1"/>
        <v>0</v>
      </c>
      <c r="P147" s="1101">
        <f t="shared" si="1"/>
        <v>0</v>
      </c>
      <c r="Q147" s="1101">
        <f t="shared" si="1"/>
        <v>0</v>
      </c>
      <c r="R147" s="1101">
        <f t="shared" si="1"/>
        <v>0</v>
      </c>
      <c r="T147" s="214"/>
      <c r="U147" s="214"/>
    </row>
    <row r="148" spans="1:21" ht="15.75" customHeight="1" x14ac:dyDescent="0.25">
      <c r="T148" s="214"/>
      <c r="U148" s="214"/>
    </row>
    <row r="149" spans="1:21" ht="15.75" customHeight="1" x14ac:dyDescent="0.3">
      <c r="B149" s="1105" t="s">
        <v>874</v>
      </c>
      <c r="C149" s="1105"/>
      <c r="D149" s="1105"/>
      <c r="E149" s="1105"/>
      <c r="F149" s="1105"/>
      <c r="G149" s="1105"/>
      <c r="H149" s="1105"/>
      <c r="I149" s="1105"/>
      <c r="J149" s="1105"/>
      <c r="K149" s="1105"/>
      <c r="L149" s="1105"/>
      <c r="M149" s="1105"/>
      <c r="N149" s="1105"/>
      <c r="O149" s="1105"/>
      <c r="P149" s="1105"/>
      <c r="Q149" s="1105"/>
      <c r="T149" s="214"/>
      <c r="U149" s="214"/>
    </row>
    <row r="150" spans="1:21" ht="15.75" customHeight="1" x14ac:dyDescent="0.25">
      <c r="A150" s="974" t="s">
        <v>978</v>
      </c>
      <c r="B150" s="1127" t="s">
        <v>873</v>
      </c>
      <c r="C150" s="1128"/>
      <c r="D150" s="1128"/>
      <c r="E150" s="1129"/>
      <c r="F150" s="1127" t="s">
        <v>872</v>
      </c>
      <c r="G150" s="1128"/>
      <c r="H150" s="1128"/>
      <c r="I150" s="1129"/>
      <c r="J150" s="1136" t="s">
        <v>870</v>
      </c>
      <c r="K150" s="1137"/>
      <c r="L150" s="1138"/>
      <c r="M150" s="1127" t="s">
        <v>871</v>
      </c>
      <c r="N150" s="1128"/>
      <c r="O150" s="1128"/>
      <c r="P150" s="1128"/>
      <c r="Q150" s="1129"/>
      <c r="T150" s="214"/>
      <c r="U150" s="214"/>
    </row>
    <row r="151" spans="1:21" ht="15.75" customHeight="1" x14ac:dyDescent="0.25">
      <c r="A151" s="974"/>
      <c r="B151" s="1130"/>
      <c r="C151" s="1131"/>
      <c r="D151" s="1131"/>
      <c r="E151" s="1132"/>
      <c r="F151" s="1130"/>
      <c r="G151" s="1131"/>
      <c r="H151" s="1131"/>
      <c r="I151" s="1132"/>
      <c r="J151" s="1139"/>
      <c r="K151" s="1140"/>
      <c r="L151" s="1141"/>
      <c r="M151" s="1130"/>
      <c r="N151" s="1131"/>
      <c r="O151" s="1131"/>
      <c r="P151" s="1131"/>
      <c r="Q151" s="1132"/>
      <c r="T151" s="214"/>
      <c r="U151" s="214"/>
    </row>
    <row r="152" spans="1:21" ht="15.75" customHeight="1" x14ac:dyDescent="0.25">
      <c r="A152" s="974"/>
      <c r="B152" s="1133"/>
      <c r="C152" s="1134"/>
      <c r="D152" s="1134"/>
      <c r="E152" s="1135"/>
      <c r="F152" s="1133"/>
      <c r="G152" s="1134"/>
      <c r="H152" s="1134"/>
      <c r="I152" s="1135"/>
      <c r="J152" s="1142"/>
      <c r="K152" s="1143"/>
      <c r="L152" s="1144"/>
      <c r="M152" s="1133"/>
      <c r="N152" s="1134"/>
      <c r="O152" s="1134"/>
      <c r="P152" s="1134"/>
      <c r="Q152" s="1135"/>
      <c r="T152" s="214"/>
      <c r="U152" s="214"/>
    </row>
    <row r="153" spans="1:21" ht="15.75" customHeight="1" x14ac:dyDescent="0.25">
      <c r="A153" s="414">
        <v>59</v>
      </c>
      <c r="B153" s="1176" t="str">
        <f>'CERTIFICADO 1'!B64</f>
        <v/>
      </c>
      <c r="C153" s="1177"/>
      <c r="D153" s="1177"/>
      <c r="E153" s="1178"/>
      <c r="F153" s="1123" t="str">
        <f>'CERTIFICADO 1'!C64</f>
        <v/>
      </c>
      <c r="G153" s="1160"/>
      <c r="H153" s="1160"/>
      <c r="I153" s="1161"/>
      <c r="J153" s="1124" t="str">
        <f>'CERTIFICADO 1'!D64</f>
        <v/>
      </c>
      <c r="K153" s="1125"/>
      <c r="L153" s="1126"/>
      <c r="M153" s="1123" t="str">
        <f>'CERTIFICADO 1'!F64</f>
        <v/>
      </c>
      <c r="N153" s="1160"/>
      <c r="O153" s="1160"/>
      <c r="P153" s="1160"/>
      <c r="Q153" s="1161"/>
      <c r="R153" s="214"/>
      <c r="T153" s="214"/>
      <c r="U153" s="214"/>
    </row>
    <row r="154" spans="1:21" ht="15.75" customHeight="1" x14ac:dyDescent="0.25">
      <c r="A154" s="414">
        <v>60</v>
      </c>
      <c r="B154" s="1176" t="str">
        <f>'CERTIFICADO 1'!B65</f>
        <v/>
      </c>
      <c r="C154" s="1177"/>
      <c r="D154" s="1177"/>
      <c r="E154" s="1178"/>
      <c r="F154" s="1123" t="str">
        <f>'CERTIFICADO 1'!C65</f>
        <v/>
      </c>
      <c r="G154" s="1160"/>
      <c r="H154" s="1160"/>
      <c r="I154" s="1161"/>
      <c r="J154" s="1124" t="str">
        <f>'CERTIFICADO 1'!D65</f>
        <v/>
      </c>
      <c r="K154" s="1125"/>
      <c r="L154" s="1126"/>
      <c r="M154" s="1123" t="str">
        <f>'CERTIFICADO 1'!F65</f>
        <v/>
      </c>
      <c r="N154" s="1160"/>
      <c r="O154" s="1160"/>
      <c r="P154" s="1160"/>
      <c r="Q154" s="1161"/>
      <c r="R154" s="214"/>
      <c r="T154" s="214"/>
      <c r="U154" s="214"/>
    </row>
    <row r="155" spans="1:21" ht="15.75" customHeight="1" x14ac:dyDescent="0.25">
      <c r="A155" s="414">
        <v>61</v>
      </c>
      <c r="B155" s="1176" t="str">
        <f>'CERTIFICADO 1'!B66</f>
        <v/>
      </c>
      <c r="C155" s="1177"/>
      <c r="D155" s="1177"/>
      <c r="E155" s="1178"/>
      <c r="F155" s="1123" t="str">
        <f>'CERTIFICADO 1'!C66</f>
        <v/>
      </c>
      <c r="G155" s="1160"/>
      <c r="H155" s="1160"/>
      <c r="I155" s="1161"/>
      <c r="J155" s="1124" t="str">
        <f>'CERTIFICADO 1'!D66</f>
        <v/>
      </c>
      <c r="K155" s="1125"/>
      <c r="L155" s="1126"/>
      <c r="M155" s="1123" t="str">
        <f>'CERTIFICADO 1'!F66</f>
        <v/>
      </c>
      <c r="N155" s="1160"/>
      <c r="O155" s="1160"/>
      <c r="P155" s="1160"/>
      <c r="Q155" s="1161"/>
      <c r="R155" s="214"/>
      <c r="T155" s="214"/>
      <c r="U155" s="214"/>
    </row>
    <row r="156" spans="1:21" ht="15.75" customHeight="1" x14ac:dyDescent="0.25">
      <c r="A156" s="414">
        <v>62</v>
      </c>
      <c r="B156" s="1176" t="str">
        <f>'CERTIFICADO 1'!B67</f>
        <v/>
      </c>
      <c r="C156" s="1177"/>
      <c r="D156" s="1177"/>
      <c r="E156" s="1178"/>
      <c r="F156" s="1123" t="str">
        <f>'CERTIFICADO 1'!C67</f>
        <v/>
      </c>
      <c r="G156" s="1160"/>
      <c r="H156" s="1160"/>
      <c r="I156" s="1161"/>
      <c r="J156" s="1124" t="str">
        <f>'CERTIFICADO 1'!D67</f>
        <v/>
      </c>
      <c r="K156" s="1125"/>
      <c r="L156" s="1126"/>
      <c r="M156" s="1123" t="str">
        <f>'CERTIFICADO 1'!F67</f>
        <v/>
      </c>
      <c r="N156" s="1160"/>
      <c r="O156" s="1160"/>
      <c r="P156" s="1160"/>
      <c r="Q156" s="1161"/>
      <c r="R156" s="214"/>
      <c r="T156" s="214"/>
      <c r="U156" s="214"/>
    </row>
    <row r="157" spans="1:21" ht="15.75" customHeight="1" x14ac:dyDescent="0.25">
      <c r="A157" s="414">
        <v>63</v>
      </c>
      <c r="B157" s="1176" t="str">
        <f>'CERTIFICADO 1'!B68</f>
        <v/>
      </c>
      <c r="C157" s="1177"/>
      <c r="D157" s="1177"/>
      <c r="E157" s="1178"/>
      <c r="F157" s="1123" t="str">
        <f>'CERTIFICADO 1'!C68</f>
        <v/>
      </c>
      <c r="G157" s="1160"/>
      <c r="H157" s="1160"/>
      <c r="I157" s="1161"/>
      <c r="J157" s="1124" t="str">
        <f>'CERTIFICADO 1'!D68</f>
        <v/>
      </c>
      <c r="K157" s="1125"/>
      <c r="L157" s="1126"/>
      <c r="M157" s="1123" t="str">
        <f>'CERTIFICADO 1'!F68</f>
        <v/>
      </c>
      <c r="N157" s="1160"/>
      <c r="O157" s="1160"/>
      <c r="P157" s="1160"/>
      <c r="Q157" s="1161"/>
      <c r="R157" s="214"/>
      <c r="T157" s="214"/>
      <c r="U157" s="214"/>
    </row>
    <row r="158" spans="1:21" ht="15.75" customHeight="1" x14ac:dyDescent="0.25">
      <c r="A158" s="414">
        <v>64</v>
      </c>
      <c r="B158" s="1176" t="str">
        <f>'CERTIFICADO 1'!B69</f>
        <v/>
      </c>
      <c r="C158" s="1177"/>
      <c r="D158" s="1177"/>
      <c r="E158" s="1178"/>
      <c r="F158" s="1123" t="str">
        <f>'CERTIFICADO 1'!C69</f>
        <v/>
      </c>
      <c r="G158" s="1160"/>
      <c r="H158" s="1160"/>
      <c r="I158" s="1161"/>
      <c r="J158" s="1124" t="str">
        <f>'CERTIFICADO 1'!D69</f>
        <v/>
      </c>
      <c r="K158" s="1125"/>
      <c r="L158" s="1126"/>
      <c r="M158" s="1123" t="str">
        <f>'CERTIFICADO 1'!F69</f>
        <v/>
      </c>
      <c r="N158" s="1160"/>
      <c r="O158" s="1160"/>
      <c r="P158" s="1160"/>
      <c r="Q158" s="1161"/>
      <c r="R158" s="214"/>
      <c r="T158" s="214"/>
      <c r="U158" s="214"/>
    </row>
    <row r="159" spans="1:21" ht="15.75" customHeight="1" x14ac:dyDescent="0.25">
      <c r="A159" s="414">
        <v>65</v>
      </c>
      <c r="B159" s="1176" t="str">
        <f>'CERTIFICADO 1'!B70</f>
        <v/>
      </c>
      <c r="C159" s="1177"/>
      <c r="D159" s="1177"/>
      <c r="E159" s="1178"/>
      <c r="F159" s="1123" t="str">
        <f>'CERTIFICADO 1'!C70</f>
        <v/>
      </c>
      <c r="G159" s="1160"/>
      <c r="H159" s="1160"/>
      <c r="I159" s="1161"/>
      <c r="J159" s="1124" t="str">
        <f>'CERTIFICADO 1'!D70</f>
        <v/>
      </c>
      <c r="K159" s="1125"/>
      <c r="L159" s="1126"/>
      <c r="M159" s="1123" t="str">
        <f>'CERTIFICADO 1'!F70</f>
        <v/>
      </c>
      <c r="N159" s="1160"/>
      <c r="O159" s="1160"/>
      <c r="P159" s="1160"/>
      <c r="Q159" s="1161"/>
      <c r="R159" s="214"/>
      <c r="S159" s="214"/>
      <c r="T159" s="214"/>
      <c r="U159" s="214"/>
    </row>
    <row r="160" spans="1:21" ht="15.75" customHeight="1" x14ac:dyDescent="0.25">
      <c r="A160" s="414">
        <v>66</v>
      </c>
      <c r="B160" s="1176" t="str">
        <f>'CERTIFICADO 1'!B71</f>
        <v/>
      </c>
      <c r="C160" s="1177"/>
      <c r="D160" s="1177"/>
      <c r="E160" s="1178"/>
      <c r="F160" s="1123" t="str">
        <f>'CERTIFICADO 1'!C71</f>
        <v/>
      </c>
      <c r="G160" s="1160"/>
      <c r="H160" s="1160"/>
      <c r="I160" s="1161"/>
      <c r="J160" s="1124" t="str">
        <f>'CERTIFICADO 1'!D71</f>
        <v/>
      </c>
      <c r="K160" s="1125"/>
      <c r="L160" s="1126"/>
      <c r="M160" s="1123" t="str">
        <f>'CERTIFICADO 1'!F71</f>
        <v/>
      </c>
      <c r="N160" s="1160"/>
      <c r="O160" s="1160"/>
      <c r="P160" s="1160"/>
      <c r="Q160" s="1161"/>
      <c r="R160" s="214"/>
      <c r="S160" s="214"/>
      <c r="T160" s="214"/>
      <c r="U160" s="214"/>
    </row>
    <row r="161" spans="1:21" ht="15.75" customHeight="1" x14ac:dyDescent="0.25">
      <c r="A161" s="414">
        <v>67</v>
      </c>
      <c r="B161" s="1176" t="str">
        <f>'CERTIFICADO 1'!B72</f>
        <v/>
      </c>
      <c r="C161" s="1177"/>
      <c r="D161" s="1177"/>
      <c r="E161" s="1178"/>
      <c r="F161" s="1123" t="str">
        <f>'CERTIFICADO 1'!C72</f>
        <v/>
      </c>
      <c r="G161" s="1160"/>
      <c r="H161" s="1160"/>
      <c r="I161" s="1161"/>
      <c r="J161" s="1124" t="str">
        <f>'CERTIFICADO 1'!D72</f>
        <v/>
      </c>
      <c r="K161" s="1125"/>
      <c r="L161" s="1126"/>
      <c r="M161" s="1123" t="str">
        <f>'CERTIFICADO 1'!F72</f>
        <v/>
      </c>
      <c r="N161" s="1160"/>
      <c r="O161" s="1160"/>
      <c r="P161" s="1160"/>
      <c r="Q161" s="1161"/>
      <c r="R161" s="214"/>
      <c r="S161" s="214"/>
      <c r="T161" s="214"/>
      <c r="U161" s="214"/>
    </row>
    <row r="162" spans="1:21" ht="15.75" customHeight="1" x14ac:dyDescent="0.25">
      <c r="A162" s="414">
        <v>68</v>
      </c>
      <c r="B162" s="1176" t="str">
        <f>'CERTIFICADO 1'!B73</f>
        <v/>
      </c>
      <c r="C162" s="1177"/>
      <c r="D162" s="1177"/>
      <c r="E162" s="1178"/>
      <c r="F162" s="1123" t="str">
        <f>'CERTIFICADO 1'!C73</f>
        <v/>
      </c>
      <c r="G162" s="1160"/>
      <c r="H162" s="1160"/>
      <c r="I162" s="1161"/>
      <c r="J162" s="1124" t="str">
        <f>'CERTIFICADO 1'!D73</f>
        <v/>
      </c>
      <c r="K162" s="1125"/>
      <c r="L162" s="1126"/>
      <c r="M162" s="1123" t="str">
        <f>'CERTIFICADO 1'!F73</f>
        <v/>
      </c>
      <c r="N162" s="1160"/>
      <c r="O162" s="1160"/>
      <c r="P162" s="1160"/>
      <c r="Q162" s="1161"/>
      <c r="R162" s="214"/>
      <c r="S162" s="214"/>
      <c r="T162" s="214"/>
      <c r="U162" s="214"/>
    </row>
    <row r="163" spans="1:21" ht="15.75" customHeight="1" x14ac:dyDescent="0.25">
      <c r="A163" s="414">
        <v>69</v>
      </c>
      <c r="B163" s="1176" t="str">
        <f>'CERTIFICADO 1'!B74</f>
        <v/>
      </c>
      <c r="C163" s="1177"/>
      <c r="D163" s="1177"/>
      <c r="E163" s="1178"/>
      <c r="F163" s="1123" t="str">
        <f>'CERTIFICADO 1'!C74</f>
        <v/>
      </c>
      <c r="G163" s="1160"/>
      <c r="H163" s="1160"/>
      <c r="I163" s="1161"/>
      <c r="J163" s="1124" t="str">
        <f>'CERTIFICADO 1'!D74</f>
        <v/>
      </c>
      <c r="K163" s="1125"/>
      <c r="L163" s="1126"/>
      <c r="M163" s="1123" t="str">
        <f>'CERTIFICADO 1'!F74</f>
        <v/>
      </c>
      <c r="N163" s="1160"/>
      <c r="O163" s="1160"/>
      <c r="P163" s="1160"/>
      <c r="Q163" s="1161"/>
      <c r="R163" s="214"/>
      <c r="S163" s="214"/>
      <c r="T163" s="214"/>
      <c r="U163" s="214"/>
    </row>
    <row r="164" spans="1:21" ht="15.75" customHeight="1" x14ac:dyDescent="0.25">
      <c r="A164" s="414">
        <v>70</v>
      </c>
      <c r="B164" s="1176" t="str">
        <f>'CERTIFICADO 1'!B75</f>
        <v/>
      </c>
      <c r="C164" s="1177"/>
      <c r="D164" s="1177"/>
      <c r="E164" s="1178"/>
      <c r="F164" s="1123" t="str">
        <f>'CERTIFICADO 1'!C75</f>
        <v/>
      </c>
      <c r="G164" s="1160"/>
      <c r="H164" s="1160"/>
      <c r="I164" s="1161"/>
      <c r="J164" s="1124" t="str">
        <f>'CERTIFICADO 1'!D75</f>
        <v/>
      </c>
      <c r="K164" s="1125"/>
      <c r="L164" s="1126"/>
      <c r="M164" s="1123" t="str">
        <f>'CERTIFICADO 1'!F75</f>
        <v/>
      </c>
      <c r="N164" s="1160"/>
      <c r="O164" s="1160"/>
      <c r="P164" s="1160"/>
      <c r="Q164" s="1161"/>
      <c r="R164" s="214"/>
      <c r="S164" s="214"/>
      <c r="T164" s="214"/>
      <c r="U164" s="214"/>
    </row>
    <row r="165" spans="1:21" ht="15.75" customHeight="1" x14ac:dyDescent="0.25">
      <c r="A165" s="414">
        <v>71</v>
      </c>
      <c r="B165" s="1176" t="str">
        <f>'CERTIFICADO 1'!B76</f>
        <v/>
      </c>
      <c r="C165" s="1177"/>
      <c r="D165" s="1177"/>
      <c r="E165" s="1178"/>
      <c r="F165" s="1123" t="str">
        <f>'CERTIFICADO 1'!C76</f>
        <v/>
      </c>
      <c r="G165" s="1160"/>
      <c r="H165" s="1160"/>
      <c r="I165" s="1161"/>
      <c r="J165" s="1124" t="str">
        <f>'CERTIFICADO 1'!D76</f>
        <v/>
      </c>
      <c r="K165" s="1125"/>
      <c r="L165" s="1126"/>
      <c r="M165" s="1123" t="str">
        <f>'CERTIFICADO 1'!F76</f>
        <v/>
      </c>
      <c r="N165" s="1160"/>
      <c r="O165" s="1160"/>
      <c r="P165" s="1160"/>
      <c r="Q165" s="1161"/>
      <c r="R165" s="214"/>
      <c r="S165" s="214"/>
      <c r="T165" s="214"/>
      <c r="U165" s="214"/>
    </row>
    <row r="166" spans="1:21" ht="15.75" customHeight="1" x14ac:dyDescent="0.25">
      <c r="A166" s="414">
        <v>72</v>
      </c>
      <c r="B166" s="1176" t="str">
        <f>'CERTIFICADO 1'!B77</f>
        <v/>
      </c>
      <c r="C166" s="1177"/>
      <c r="D166" s="1177"/>
      <c r="E166" s="1178"/>
      <c r="F166" s="1123" t="str">
        <f>'CERTIFICADO 1'!C77</f>
        <v/>
      </c>
      <c r="G166" s="1160"/>
      <c r="H166" s="1160"/>
      <c r="I166" s="1161"/>
      <c r="J166" s="1124" t="str">
        <f>'CERTIFICADO 1'!D77</f>
        <v/>
      </c>
      <c r="K166" s="1125"/>
      <c r="L166" s="1126"/>
      <c r="M166" s="1123" t="str">
        <f>'CERTIFICADO 1'!F77</f>
        <v/>
      </c>
      <c r="N166" s="1160"/>
      <c r="O166" s="1160"/>
      <c r="P166" s="1160"/>
      <c r="Q166" s="1161"/>
      <c r="R166" s="214"/>
      <c r="S166" s="214"/>
      <c r="T166" s="214"/>
      <c r="U166" s="214"/>
    </row>
    <row r="167" spans="1:21" ht="15.75" customHeight="1" x14ac:dyDescent="0.25">
      <c r="A167" s="414">
        <v>73</v>
      </c>
      <c r="B167" s="1176" t="str">
        <f>'CERTIFICADO 1'!B78</f>
        <v/>
      </c>
      <c r="C167" s="1177"/>
      <c r="D167" s="1177"/>
      <c r="E167" s="1178"/>
      <c r="F167" s="1123" t="str">
        <f>'CERTIFICADO 1'!C78</f>
        <v/>
      </c>
      <c r="G167" s="1160"/>
      <c r="H167" s="1160"/>
      <c r="I167" s="1161"/>
      <c r="J167" s="1124" t="str">
        <f>'CERTIFICADO 1'!D78</f>
        <v/>
      </c>
      <c r="K167" s="1125"/>
      <c r="L167" s="1126"/>
      <c r="M167" s="1123" t="str">
        <f>'CERTIFICADO 1'!F78</f>
        <v/>
      </c>
      <c r="N167" s="1160"/>
      <c r="O167" s="1160"/>
      <c r="P167" s="1160"/>
      <c r="Q167" s="1161"/>
      <c r="R167" s="214"/>
      <c r="S167" s="214"/>
      <c r="T167" s="214"/>
      <c r="U167" s="214"/>
    </row>
    <row r="168" spans="1:21" ht="15.75" customHeight="1" x14ac:dyDescent="0.25">
      <c r="A168" s="414">
        <v>74</v>
      </c>
      <c r="B168" s="1176" t="str">
        <f>'CERTIFICADO 1'!B79</f>
        <v/>
      </c>
      <c r="C168" s="1177"/>
      <c r="D168" s="1177"/>
      <c r="E168" s="1178"/>
      <c r="F168" s="1123" t="str">
        <f>'CERTIFICADO 1'!C79</f>
        <v/>
      </c>
      <c r="G168" s="1160"/>
      <c r="H168" s="1160"/>
      <c r="I168" s="1161"/>
      <c r="J168" s="1124" t="str">
        <f>'CERTIFICADO 1'!D79</f>
        <v/>
      </c>
      <c r="K168" s="1125"/>
      <c r="L168" s="1126"/>
      <c r="M168" s="1123" t="str">
        <f>'CERTIFICADO 1'!F79</f>
        <v/>
      </c>
      <c r="N168" s="1160"/>
      <c r="O168" s="1160"/>
      <c r="P168" s="1160"/>
      <c r="Q168" s="1161"/>
      <c r="S168" s="214"/>
      <c r="T168" s="214"/>
      <c r="U168" s="214"/>
    </row>
    <row r="169" spans="1:21" ht="15.75" customHeight="1" x14ac:dyDescent="0.25">
      <c r="A169" s="414">
        <v>75</v>
      </c>
      <c r="B169" s="1176" t="str">
        <f>'CERTIFICADO 1'!B80</f>
        <v/>
      </c>
      <c r="C169" s="1177"/>
      <c r="D169" s="1177"/>
      <c r="E169" s="1178"/>
      <c r="F169" s="1123" t="str">
        <f>'CERTIFICADO 1'!C80</f>
        <v/>
      </c>
      <c r="G169" s="1160"/>
      <c r="H169" s="1160"/>
      <c r="I169" s="1161"/>
      <c r="J169" s="1124" t="str">
        <f>'CERTIFICADO 1'!D80</f>
        <v/>
      </c>
      <c r="K169" s="1125"/>
      <c r="L169" s="1126"/>
      <c r="M169" s="1123" t="str">
        <f>'CERTIFICADO 1'!F80</f>
        <v/>
      </c>
      <c r="N169" s="1160"/>
      <c r="O169" s="1160"/>
      <c r="P169" s="1160"/>
      <c r="Q169" s="1161"/>
      <c r="S169" s="214"/>
      <c r="T169" s="214"/>
      <c r="U169" s="214"/>
    </row>
    <row r="170" spans="1:21" ht="15.75" customHeight="1" x14ac:dyDescent="0.25">
      <c r="A170" s="414">
        <v>76</v>
      </c>
      <c r="B170" s="1176" t="str">
        <f>'CERTIFICADO 1'!B81</f>
        <v/>
      </c>
      <c r="C170" s="1177"/>
      <c r="D170" s="1177"/>
      <c r="E170" s="1178"/>
      <c r="F170" s="1123" t="str">
        <f>'CERTIFICADO 1'!C81</f>
        <v/>
      </c>
      <c r="G170" s="1160"/>
      <c r="H170" s="1160"/>
      <c r="I170" s="1161"/>
      <c r="J170" s="1124" t="str">
        <f>'CERTIFICADO 1'!D81</f>
        <v/>
      </c>
      <c r="K170" s="1125"/>
      <c r="L170" s="1126"/>
      <c r="M170" s="1123" t="str">
        <f>'CERTIFICADO 1'!F81</f>
        <v/>
      </c>
      <c r="N170" s="1160"/>
      <c r="O170" s="1160"/>
      <c r="P170" s="1160"/>
      <c r="Q170" s="1161"/>
      <c r="S170" s="214"/>
      <c r="T170" s="214"/>
      <c r="U170" s="214"/>
    </row>
    <row r="171" spans="1:21" ht="15.75" customHeight="1" x14ac:dyDescent="0.25">
      <c r="A171" s="414">
        <v>77</v>
      </c>
      <c r="B171" s="1176" t="str">
        <f>'CERTIFICADO 1'!B82</f>
        <v/>
      </c>
      <c r="C171" s="1177"/>
      <c r="D171" s="1177"/>
      <c r="E171" s="1178"/>
      <c r="F171" s="1123" t="str">
        <f>'CERTIFICADO 1'!C82</f>
        <v/>
      </c>
      <c r="G171" s="1160"/>
      <c r="H171" s="1160"/>
      <c r="I171" s="1161"/>
      <c r="J171" s="1124" t="str">
        <f>'CERTIFICADO 1'!D82</f>
        <v/>
      </c>
      <c r="K171" s="1125"/>
      <c r="L171" s="1126"/>
      <c r="M171" s="1123" t="str">
        <f>'CERTIFICADO 1'!F82</f>
        <v/>
      </c>
      <c r="N171" s="1160"/>
      <c r="O171" s="1160"/>
      <c r="P171" s="1160"/>
      <c r="Q171" s="1161"/>
      <c r="S171" s="214"/>
      <c r="T171" s="214"/>
      <c r="U171" s="214"/>
    </row>
    <row r="172" spans="1:21" ht="15.75" customHeight="1" x14ac:dyDescent="0.25">
      <c r="A172" s="414">
        <v>78</v>
      </c>
      <c r="B172" s="1176" t="str">
        <f>'CERTIFICADO 1'!B83</f>
        <v/>
      </c>
      <c r="C172" s="1177"/>
      <c r="D172" s="1177"/>
      <c r="E172" s="1178"/>
      <c r="F172" s="1123" t="str">
        <f>'CERTIFICADO 1'!C83</f>
        <v/>
      </c>
      <c r="G172" s="1160"/>
      <c r="H172" s="1160"/>
      <c r="I172" s="1161"/>
      <c r="J172" s="1124" t="str">
        <f>'CERTIFICADO 1'!D83</f>
        <v/>
      </c>
      <c r="K172" s="1125"/>
      <c r="L172" s="1126"/>
      <c r="M172" s="1123" t="str">
        <f>'CERTIFICADO 1'!F83</f>
        <v/>
      </c>
      <c r="N172" s="1160"/>
      <c r="O172" s="1160"/>
      <c r="P172" s="1160"/>
      <c r="Q172" s="1161"/>
      <c r="S172" s="214"/>
      <c r="T172" s="214"/>
      <c r="U172" s="214"/>
    </row>
    <row r="173" spans="1:21" ht="15.75" customHeight="1" x14ac:dyDescent="0.25">
      <c r="A173" s="414">
        <v>79</v>
      </c>
      <c r="B173" s="1176" t="str">
        <f>'CERTIFICADO 1'!B84</f>
        <v/>
      </c>
      <c r="C173" s="1177"/>
      <c r="D173" s="1177"/>
      <c r="E173" s="1178"/>
      <c r="F173" s="1123" t="str">
        <f>'CERTIFICADO 1'!C84</f>
        <v/>
      </c>
      <c r="G173" s="1160"/>
      <c r="H173" s="1160"/>
      <c r="I173" s="1161"/>
      <c r="J173" s="1124" t="str">
        <f>'CERTIFICADO 1'!D84</f>
        <v/>
      </c>
      <c r="K173" s="1125"/>
      <c r="L173" s="1126"/>
      <c r="M173" s="1123" t="str">
        <f>'CERTIFICADO 1'!F84</f>
        <v/>
      </c>
      <c r="N173" s="1160"/>
      <c r="O173" s="1160"/>
      <c r="P173" s="1160"/>
      <c r="Q173" s="1161"/>
      <c r="S173" s="214"/>
      <c r="T173" s="214"/>
      <c r="U173" s="214"/>
    </row>
    <row r="174" spans="1:21" ht="15.75" customHeight="1" x14ac:dyDescent="0.25">
      <c r="A174" s="414">
        <v>80</v>
      </c>
      <c r="B174" s="1176" t="str">
        <f>'CERTIFICADO 1'!B85</f>
        <v/>
      </c>
      <c r="C174" s="1177"/>
      <c r="D174" s="1177"/>
      <c r="E174" s="1178"/>
      <c r="F174" s="1123" t="str">
        <f>'CERTIFICADO 1'!C85</f>
        <v/>
      </c>
      <c r="G174" s="1160"/>
      <c r="H174" s="1160"/>
      <c r="I174" s="1161"/>
      <c r="J174" s="1124" t="str">
        <f>'CERTIFICADO 1'!D85</f>
        <v/>
      </c>
      <c r="K174" s="1125"/>
      <c r="L174" s="1126"/>
      <c r="M174" s="1123" t="str">
        <f>'CERTIFICADO 1'!F85</f>
        <v/>
      </c>
      <c r="N174" s="1160"/>
      <c r="O174" s="1160"/>
      <c r="P174" s="1160"/>
      <c r="Q174" s="1161"/>
      <c r="S174" s="214"/>
      <c r="T174" s="214"/>
      <c r="U174" s="214"/>
    </row>
    <row r="175" spans="1:21" ht="15.75" customHeight="1" x14ac:dyDescent="0.25">
      <c r="A175" s="414">
        <v>81</v>
      </c>
      <c r="B175" s="1176" t="str">
        <f>'CERTIFICADO 1'!B86</f>
        <v/>
      </c>
      <c r="C175" s="1177"/>
      <c r="D175" s="1177"/>
      <c r="E175" s="1178"/>
      <c r="F175" s="1123" t="str">
        <f>'CERTIFICADO 1'!C86</f>
        <v/>
      </c>
      <c r="G175" s="1160"/>
      <c r="H175" s="1160"/>
      <c r="I175" s="1161"/>
      <c r="J175" s="1124" t="str">
        <f>'CERTIFICADO 1'!D86</f>
        <v/>
      </c>
      <c r="K175" s="1125"/>
      <c r="L175" s="1126"/>
      <c r="M175" s="1123" t="str">
        <f>'CERTIFICADO 1'!F86</f>
        <v/>
      </c>
      <c r="N175" s="1160"/>
      <c r="O175" s="1160"/>
      <c r="P175" s="1160"/>
      <c r="Q175" s="1161"/>
      <c r="S175" s="214"/>
      <c r="T175" s="214"/>
      <c r="U175" s="214"/>
    </row>
    <row r="176" spans="1:21" ht="15.75" customHeight="1" x14ac:dyDescent="0.25">
      <c r="A176" s="414">
        <v>82</v>
      </c>
      <c r="B176" s="1176" t="str">
        <f>'CERTIFICADO 1'!B87</f>
        <v/>
      </c>
      <c r="C176" s="1177"/>
      <c r="D176" s="1177"/>
      <c r="E176" s="1178"/>
      <c r="F176" s="1123" t="str">
        <f>'CERTIFICADO 1'!C87</f>
        <v/>
      </c>
      <c r="G176" s="1160"/>
      <c r="H176" s="1160"/>
      <c r="I176" s="1161"/>
      <c r="J176" s="1124" t="str">
        <f>'CERTIFICADO 1'!D87</f>
        <v/>
      </c>
      <c r="K176" s="1125"/>
      <c r="L176" s="1126"/>
      <c r="M176" s="1123" t="str">
        <f>'CERTIFICADO 1'!F87</f>
        <v/>
      </c>
      <c r="N176" s="1160"/>
      <c r="O176" s="1160"/>
      <c r="P176" s="1160"/>
      <c r="Q176" s="1161"/>
      <c r="S176" s="214"/>
      <c r="T176" s="214"/>
      <c r="U176" s="214"/>
    </row>
    <row r="177" spans="1:21" ht="15.75" customHeight="1" x14ac:dyDescent="0.25">
      <c r="A177" s="414">
        <v>83</v>
      </c>
      <c r="B177" s="1176" t="str">
        <f>'CERTIFICADO 1'!B88</f>
        <v/>
      </c>
      <c r="C177" s="1177"/>
      <c r="D177" s="1177"/>
      <c r="E177" s="1178"/>
      <c r="F177" s="1123" t="str">
        <f>'CERTIFICADO 1'!C88</f>
        <v/>
      </c>
      <c r="G177" s="1160"/>
      <c r="H177" s="1160"/>
      <c r="I177" s="1161"/>
      <c r="J177" s="1124" t="str">
        <f>'CERTIFICADO 1'!D88</f>
        <v/>
      </c>
      <c r="K177" s="1125"/>
      <c r="L177" s="1126"/>
      <c r="M177" s="1123" t="str">
        <f>'CERTIFICADO 1'!F88</f>
        <v/>
      </c>
      <c r="N177" s="1160"/>
      <c r="O177" s="1160"/>
      <c r="P177" s="1160"/>
      <c r="Q177" s="1161"/>
      <c r="S177" s="214"/>
      <c r="T177" s="214"/>
      <c r="U177" s="214"/>
    </row>
    <row r="178" spans="1:21" ht="15.75" customHeight="1" x14ac:dyDescent="0.25">
      <c r="A178" s="414">
        <v>84</v>
      </c>
      <c r="B178" s="1176" t="str">
        <f>'CERTIFICADO 1'!B89</f>
        <v/>
      </c>
      <c r="C178" s="1177"/>
      <c r="D178" s="1177"/>
      <c r="E178" s="1178"/>
      <c r="F178" s="1123" t="str">
        <f>'CERTIFICADO 1'!C89</f>
        <v/>
      </c>
      <c r="G178" s="1160"/>
      <c r="H178" s="1160"/>
      <c r="I178" s="1161"/>
      <c r="J178" s="1124" t="str">
        <f>'CERTIFICADO 1'!D89</f>
        <v/>
      </c>
      <c r="K178" s="1125"/>
      <c r="L178" s="1126"/>
      <c r="M178" s="1123" t="str">
        <f>'CERTIFICADO 1'!F89</f>
        <v/>
      </c>
      <c r="N178" s="1160"/>
      <c r="O178" s="1160"/>
      <c r="P178" s="1160"/>
      <c r="Q178" s="1161"/>
      <c r="S178" s="214"/>
      <c r="T178" s="214"/>
      <c r="U178" s="214"/>
    </row>
    <row r="179" spans="1:21" ht="15.75" customHeight="1" x14ac:dyDescent="0.25">
      <c r="A179" s="414">
        <v>85</v>
      </c>
      <c r="B179" s="1176" t="str">
        <f>'CERTIFICADO 1'!B90</f>
        <v/>
      </c>
      <c r="C179" s="1177"/>
      <c r="D179" s="1177"/>
      <c r="E179" s="1178"/>
      <c r="F179" s="1123" t="str">
        <f>'CERTIFICADO 1'!C90</f>
        <v/>
      </c>
      <c r="G179" s="1160"/>
      <c r="H179" s="1160"/>
      <c r="I179" s="1161"/>
      <c r="J179" s="1124" t="str">
        <f>'CERTIFICADO 1'!D90</f>
        <v/>
      </c>
      <c r="K179" s="1125"/>
      <c r="L179" s="1126"/>
      <c r="M179" s="1123" t="str">
        <f>'CERTIFICADO 1'!F90</f>
        <v/>
      </c>
      <c r="N179" s="1160"/>
      <c r="O179" s="1160"/>
      <c r="P179" s="1160"/>
      <c r="Q179" s="1161"/>
      <c r="S179" s="214"/>
      <c r="T179" s="214"/>
      <c r="U179" s="214"/>
    </row>
    <row r="180" spans="1:21" ht="15.75" customHeight="1" x14ac:dyDescent="0.25">
      <c r="A180" s="414">
        <v>86</v>
      </c>
      <c r="B180" s="1176" t="str">
        <f>'CERTIFICADO 1'!B91</f>
        <v/>
      </c>
      <c r="C180" s="1177"/>
      <c r="D180" s="1177"/>
      <c r="E180" s="1178"/>
      <c r="F180" s="1123" t="str">
        <f>'CERTIFICADO 1'!C91</f>
        <v/>
      </c>
      <c r="G180" s="1160"/>
      <c r="H180" s="1160"/>
      <c r="I180" s="1161"/>
      <c r="J180" s="1124" t="str">
        <f>'CERTIFICADO 1'!D91</f>
        <v/>
      </c>
      <c r="K180" s="1125"/>
      <c r="L180" s="1126"/>
      <c r="M180" s="1123" t="str">
        <f>'CERTIFICADO 1'!F91</f>
        <v/>
      </c>
      <c r="N180" s="1160"/>
      <c r="O180" s="1160"/>
      <c r="P180" s="1160"/>
      <c r="Q180" s="1161"/>
      <c r="S180" s="214"/>
      <c r="T180" s="214"/>
      <c r="U180" s="214"/>
    </row>
    <row r="181" spans="1:21" ht="15.75" customHeight="1" x14ac:dyDescent="0.25">
      <c r="A181" s="414">
        <v>87</v>
      </c>
      <c r="B181" s="1176" t="str">
        <f>'CERTIFICADO 1'!B92</f>
        <v/>
      </c>
      <c r="C181" s="1177"/>
      <c r="D181" s="1177"/>
      <c r="E181" s="1178"/>
      <c r="F181" s="1123" t="str">
        <f>'CERTIFICADO 1'!C92</f>
        <v/>
      </c>
      <c r="G181" s="1160"/>
      <c r="H181" s="1160"/>
      <c r="I181" s="1161"/>
      <c r="J181" s="1124" t="str">
        <f>'CERTIFICADO 1'!D92</f>
        <v/>
      </c>
      <c r="K181" s="1125"/>
      <c r="L181" s="1126"/>
      <c r="M181" s="1123" t="str">
        <f>'CERTIFICADO 1'!F92</f>
        <v/>
      </c>
      <c r="N181" s="1160"/>
      <c r="O181" s="1160"/>
      <c r="P181" s="1160"/>
      <c r="Q181" s="1161"/>
      <c r="S181" s="214"/>
      <c r="T181" s="214"/>
      <c r="U181" s="214"/>
    </row>
    <row r="182" spans="1:21" ht="15.75" customHeight="1" x14ac:dyDescent="0.25">
      <c r="A182" s="414">
        <v>88</v>
      </c>
      <c r="B182" s="1176" t="str">
        <f>'CERTIFICADO 1'!B93</f>
        <v/>
      </c>
      <c r="C182" s="1177"/>
      <c r="D182" s="1177"/>
      <c r="E182" s="1178"/>
      <c r="F182" s="1123" t="str">
        <f>'CERTIFICADO 1'!C93</f>
        <v/>
      </c>
      <c r="G182" s="1160"/>
      <c r="H182" s="1160"/>
      <c r="I182" s="1161"/>
      <c r="J182" s="1124" t="str">
        <f>'CERTIFICADO 1'!D93</f>
        <v/>
      </c>
      <c r="K182" s="1125"/>
      <c r="L182" s="1126"/>
      <c r="M182" s="1123" t="str">
        <f>'CERTIFICADO 1'!F93</f>
        <v/>
      </c>
      <c r="N182" s="1160"/>
      <c r="O182" s="1160"/>
      <c r="P182" s="1160"/>
      <c r="Q182" s="1161"/>
      <c r="S182" s="214"/>
      <c r="T182" s="214"/>
      <c r="U182" s="214"/>
    </row>
    <row r="183" spans="1:21" ht="15.75" customHeight="1" x14ac:dyDescent="0.25">
      <c r="A183" s="414">
        <v>89</v>
      </c>
      <c r="B183" s="1176" t="str">
        <f>'CERTIFICADO 1'!B94</f>
        <v/>
      </c>
      <c r="C183" s="1177"/>
      <c r="D183" s="1177"/>
      <c r="E183" s="1178"/>
      <c r="F183" s="1123" t="str">
        <f>'CERTIFICADO 1'!C94</f>
        <v/>
      </c>
      <c r="G183" s="1160"/>
      <c r="H183" s="1160"/>
      <c r="I183" s="1161"/>
      <c r="J183" s="1124" t="str">
        <f>'CERTIFICADO 1'!D94</f>
        <v/>
      </c>
      <c r="K183" s="1125"/>
      <c r="L183" s="1126"/>
      <c r="M183" s="1123" t="str">
        <f>'CERTIFICADO 1'!F94</f>
        <v/>
      </c>
      <c r="N183" s="1160"/>
      <c r="O183" s="1160"/>
      <c r="P183" s="1160"/>
      <c r="Q183" s="1161"/>
      <c r="S183" s="214"/>
      <c r="T183" s="214"/>
      <c r="U183" s="214"/>
    </row>
    <row r="184" spans="1:21" ht="15.75" customHeight="1" x14ac:dyDescent="0.25">
      <c r="A184" s="414">
        <v>90</v>
      </c>
      <c r="B184" s="1176" t="str">
        <f>'CERTIFICADO 1'!B95</f>
        <v/>
      </c>
      <c r="C184" s="1177"/>
      <c r="D184" s="1177"/>
      <c r="E184" s="1178"/>
      <c r="F184" s="1123" t="str">
        <f>'CERTIFICADO 1'!C95</f>
        <v/>
      </c>
      <c r="G184" s="1160"/>
      <c r="H184" s="1160"/>
      <c r="I184" s="1161"/>
      <c r="J184" s="1124" t="str">
        <f>'CERTIFICADO 1'!D95</f>
        <v/>
      </c>
      <c r="K184" s="1125"/>
      <c r="L184" s="1126"/>
      <c r="M184" s="1123" t="str">
        <f>'CERTIFICADO 1'!F95</f>
        <v/>
      </c>
      <c r="N184" s="1160"/>
      <c r="O184" s="1160"/>
      <c r="P184" s="1160"/>
      <c r="Q184" s="1161"/>
      <c r="S184" s="214"/>
      <c r="T184" s="214"/>
      <c r="U184" s="214"/>
    </row>
    <row r="185" spans="1:21" ht="15.75" customHeight="1" x14ac:dyDescent="0.25">
      <c r="A185" s="414">
        <v>91</v>
      </c>
      <c r="B185" s="1176" t="str">
        <f>'CERTIFICADO 1'!B96</f>
        <v/>
      </c>
      <c r="C185" s="1177"/>
      <c r="D185" s="1177"/>
      <c r="E185" s="1178"/>
      <c r="F185" s="1123" t="str">
        <f>'CERTIFICADO 1'!C96</f>
        <v/>
      </c>
      <c r="G185" s="1160"/>
      <c r="H185" s="1160"/>
      <c r="I185" s="1161"/>
      <c r="J185" s="1124" t="str">
        <f>'CERTIFICADO 1'!D96</f>
        <v/>
      </c>
      <c r="K185" s="1125"/>
      <c r="L185" s="1126"/>
      <c r="M185" s="1123" t="str">
        <f>'CERTIFICADO 1'!F96</f>
        <v/>
      </c>
      <c r="N185" s="1160"/>
      <c r="O185" s="1160"/>
      <c r="P185" s="1160"/>
      <c r="Q185" s="1161"/>
      <c r="S185" s="214"/>
      <c r="T185" s="214"/>
      <c r="U185" s="214"/>
    </row>
    <row r="186" spans="1:21" ht="15.75" customHeight="1" x14ac:dyDescent="0.25">
      <c r="A186" s="414">
        <v>92</v>
      </c>
      <c r="B186" s="1176" t="str">
        <f>'CERTIFICADO 1'!B97</f>
        <v/>
      </c>
      <c r="C186" s="1177"/>
      <c r="D186" s="1177"/>
      <c r="E186" s="1178"/>
      <c r="F186" s="1123" t="str">
        <f>'CERTIFICADO 1'!C97</f>
        <v/>
      </c>
      <c r="G186" s="1160"/>
      <c r="H186" s="1160"/>
      <c r="I186" s="1161"/>
      <c r="J186" s="1124" t="str">
        <f>'CERTIFICADO 1'!D97</f>
        <v/>
      </c>
      <c r="K186" s="1125"/>
      <c r="L186" s="1126"/>
      <c r="M186" s="1123" t="str">
        <f>'CERTIFICADO 1'!F97</f>
        <v/>
      </c>
      <c r="N186" s="1160"/>
      <c r="O186" s="1160"/>
      <c r="P186" s="1160"/>
      <c r="Q186" s="1161"/>
      <c r="S186" s="214"/>
      <c r="T186" s="214"/>
      <c r="U186" s="214"/>
    </row>
    <row r="187" spans="1:21" ht="15.75" customHeight="1" x14ac:dyDescent="0.25">
      <c r="A187" s="372"/>
      <c r="B187" s="372"/>
      <c r="C187" s="372"/>
      <c r="D187" s="372"/>
      <c r="E187" s="372"/>
      <c r="F187" s="372"/>
      <c r="G187" s="372"/>
      <c r="H187" s="372"/>
      <c r="I187" s="372"/>
      <c r="J187" s="372"/>
      <c r="K187" s="372"/>
      <c r="L187" s="372"/>
      <c r="M187" s="372"/>
      <c r="N187" s="372"/>
      <c r="O187" s="372"/>
      <c r="P187" s="1118" t="s">
        <v>974</v>
      </c>
      <c r="Q187" s="1118"/>
      <c r="R187" s="1118"/>
      <c r="S187" s="214"/>
      <c r="T187" s="214"/>
      <c r="U187" s="214"/>
    </row>
    <row r="188" spans="1:21" ht="15.75" customHeight="1" x14ac:dyDescent="0.25">
      <c r="A188" s="1119" t="s">
        <v>883</v>
      </c>
      <c r="B188" s="1119"/>
      <c r="C188" s="1119"/>
      <c r="D188" s="1119"/>
      <c r="E188" s="1119"/>
      <c r="F188" s="1119"/>
      <c r="G188" s="1119"/>
      <c r="H188" s="1119"/>
      <c r="I188" s="1119"/>
      <c r="J188" s="1119"/>
      <c r="K188" s="1119"/>
      <c r="L188" s="1119"/>
      <c r="M188" s="1119"/>
      <c r="N188" s="1119"/>
      <c r="O188" s="1119"/>
      <c r="P188" s="1119"/>
      <c r="Q188" s="1119"/>
      <c r="R188" s="1119"/>
      <c r="S188" s="214"/>
      <c r="T188" s="214"/>
      <c r="U188" s="214"/>
    </row>
    <row r="189" spans="1:21" ht="15.75" customHeight="1" x14ac:dyDescent="0.25">
      <c r="A189" s="1120"/>
      <c r="B189" s="1120"/>
      <c r="C189" s="1120"/>
      <c r="D189" s="1120"/>
      <c r="E189" s="1120"/>
      <c r="F189" s="1120"/>
      <c r="G189" s="1120"/>
      <c r="H189" s="1120"/>
      <c r="I189" s="1120"/>
      <c r="J189" s="1120"/>
      <c r="K189" s="1120"/>
      <c r="L189" s="1120"/>
      <c r="M189" s="1120"/>
      <c r="N189" s="1120"/>
      <c r="O189" s="1120"/>
      <c r="P189" s="1120"/>
      <c r="Q189" s="1120"/>
      <c r="R189" s="1120"/>
      <c r="S189" s="214"/>
      <c r="T189" s="214"/>
      <c r="U189" s="214"/>
    </row>
    <row r="190" spans="1:21" ht="15.75" customHeight="1" x14ac:dyDescent="0.25">
      <c r="A190" s="1120"/>
      <c r="B190" s="1120"/>
      <c r="C190" s="1120"/>
      <c r="D190" s="1120"/>
      <c r="E190" s="1120"/>
      <c r="F190" s="1120"/>
      <c r="G190" s="1120"/>
      <c r="H190" s="1120"/>
      <c r="I190" s="1120"/>
      <c r="J190" s="1120"/>
      <c r="K190" s="1120"/>
      <c r="L190" s="1120"/>
      <c r="M190" s="1120"/>
      <c r="N190" s="1120"/>
      <c r="O190" s="1120"/>
      <c r="P190" s="1120"/>
      <c r="Q190" s="1120"/>
      <c r="R190" s="1120"/>
      <c r="S190" s="214"/>
      <c r="T190" s="214"/>
      <c r="U190" s="214"/>
    </row>
    <row r="191" spans="1:21" ht="15.75" customHeight="1" x14ac:dyDescent="0.25">
      <c r="A191" s="1120"/>
      <c r="B191" s="1120"/>
      <c r="C191" s="1120"/>
      <c r="D191" s="1120"/>
      <c r="E191" s="1120"/>
      <c r="F191" s="1120"/>
      <c r="G191" s="1120"/>
      <c r="H191" s="1120"/>
      <c r="I191" s="1120"/>
      <c r="J191" s="1120"/>
      <c r="K191" s="1120"/>
      <c r="L191" s="1120"/>
      <c r="M191" s="1120"/>
      <c r="N191" s="1120"/>
      <c r="O191" s="1120"/>
      <c r="P191" s="1120"/>
      <c r="Q191" s="1120"/>
      <c r="R191" s="1120"/>
      <c r="S191" s="214"/>
      <c r="T191" s="214"/>
      <c r="U191" s="214"/>
    </row>
    <row r="192" spans="1:21" ht="15.75" customHeight="1" x14ac:dyDescent="0.25">
      <c r="S192" s="214"/>
      <c r="T192" s="214"/>
      <c r="U192" s="214"/>
    </row>
    <row r="193" spans="1:21" ht="15.75" customHeight="1" x14ac:dyDescent="0.25">
      <c r="A193" s="366"/>
      <c r="M193" s="1101" t="str">
        <f>M145</f>
        <v>LCM 2024-03-05</v>
      </c>
      <c r="N193" s="1101">
        <f>N146</f>
        <v>0</v>
      </c>
      <c r="O193" s="1101">
        <f>O146</f>
        <v>0</v>
      </c>
      <c r="P193" s="1101">
        <f>P146</f>
        <v>0</v>
      </c>
      <c r="Q193" s="1101">
        <f>Q146</f>
        <v>0</v>
      </c>
      <c r="R193" s="1101">
        <f>R146</f>
        <v>0</v>
      </c>
      <c r="S193" s="214"/>
      <c r="T193" s="214"/>
      <c r="U193" s="214"/>
    </row>
    <row r="194" spans="1:21" ht="15.75" customHeight="1" x14ac:dyDescent="0.25">
      <c r="M194" s="1101">
        <f t="shared" ref="M194:R194" si="2">M147</f>
        <v>0</v>
      </c>
      <c r="N194" s="1101">
        <f t="shared" si="2"/>
        <v>0</v>
      </c>
      <c r="O194" s="1101">
        <f t="shared" si="2"/>
        <v>0</v>
      </c>
      <c r="P194" s="1101">
        <f t="shared" si="2"/>
        <v>0</v>
      </c>
      <c r="Q194" s="1101">
        <f t="shared" si="2"/>
        <v>0</v>
      </c>
      <c r="R194" s="1101">
        <f t="shared" si="2"/>
        <v>0</v>
      </c>
      <c r="S194" s="214"/>
      <c r="T194" s="214"/>
      <c r="U194" s="214"/>
    </row>
    <row r="195" spans="1:21" ht="15.75" customHeight="1" x14ac:dyDescent="0.25">
      <c r="M195" s="1101">
        <f t="shared" ref="M195:R195" si="3">M148</f>
        <v>0</v>
      </c>
      <c r="N195" s="1101">
        <f t="shared" si="3"/>
        <v>0</v>
      </c>
      <c r="O195" s="1101">
        <f t="shared" si="3"/>
        <v>0</v>
      </c>
      <c r="P195" s="1101">
        <f t="shared" si="3"/>
        <v>0</v>
      </c>
      <c r="Q195" s="1101">
        <f t="shared" si="3"/>
        <v>0</v>
      </c>
      <c r="R195" s="1101">
        <f t="shared" si="3"/>
        <v>0</v>
      </c>
      <c r="S195" s="214"/>
      <c r="T195" s="214"/>
      <c r="U195" s="214"/>
    </row>
    <row r="196" spans="1:21" ht="15.75" customHeight="1" x14ac:dyDescent="0.25">
      <c r="M196" s="374"/>
      <c r="N196" s="374"/>
      <c r="O196" s="374"/>
      <c r="P196" s="374"/>
      <c r="Q196" s="374"/>
      <c r="R196" s="374"/>
      <c r="S196" s="214"/>
      <c r="T196" s="214"/>
      <c r="U196" s="214"/>
    </row>
    <row r="197" spans="1:21" ht="15.75" customHeight="1" x14ac:dyDescent="0.3">
      <c r="B197" s="1105" t="str">
        <f t="shared" ref="B197" si="4">B149</f>
        <v>Resultados de la calibración</v>
      </c>
      <c r="C197" s="1105"/>
      <c r="D197" s="1105"/>
      <c r="E197" s="1105"/>
      <c r="F197" s="1105"/>
      <c r="G197" s="1105"/>
      <c r="H197" s="1105"/>
      <c r="I197" s="1105"/>
      <c r="J197" s="1105"/>
      <c r="K197" s="1105"/>
      <c r="L197" s="1105"/>
      <c r="M197" s="1105"/>
      <c r="N197" s="1105"/>
      <c r="O197" s="1105"/>
      <c r="P197" s="1105"/>
      <c r="Q197" s="1105"/>
      <c r="R197" s="374"/>
      <c r="S197" s="214"/>
      <c r="T197" s="214"/>
      <c r="U197" s="214"/>
    </row>
    <row r="198" spans="1:21" ht="15.75" customHeight="1" x14ac:dyDescent="0.25">
      <c r="A198" s="974" t="str">
        <f t="shared" ref="A198:M198" si="5">A150</f>
        <v>N°</v>
      </c>
      <c r="B198" s="1127" t="str">
        <f t="shared" si="5"/>
        <v>Identificación del bloque</v>
      </c>
      <c r="C198" s="1128"/>
      <c r="D198" s="1128"/>
      <c r="E198" s="1129"/>
      <c r="F198" s="1127" t="str">
        <f t="shared" si="5"/>
        <v>Valor                        nominal                        mm</v>
      </c>
      <c r="G198" s="1128"/>
      <c r="H198" s="1128"/>
      <c r="I198" s="1129"/>
      <c r="J198" s="1136" t="str">
        <f t="shared" si="5"/>
        <v xml:space="preserve">Desviación central (error respecto al valor nominal)                                       µm </v>
      </c>
      <c r="K198" s="1137"/>
      <c r="L198" s="1138"/>
      <c r="M198" s="1127" t="str">
        <f t="shared" si="5"/>
        <v>Incertidumbre                 expandida                                 µm</v>
      </c>
      <c r="N198" s="1128"/>
      <c r="O198" s="1128"/>
      <c r="P198" s="1128"/>
      <c r="Q198" s="1129"/>
      <c r="R198" s="374"/>
      <c r="S198" s="214"/>
      <c r="T198" s="214"/>
      <c r="U198" s="214"/>
    </row>
    <row r="199" spans="1:21" ht="15.75" customHeight="1" x14ac:dyDescent="0.25">
      <c r="A199" s="974"/>
      <c r="B199" s="1130"/>
      <c r="C199" s="1131"/>
      <c r="D199" s="1131"/>
      <c r="E199" s="1132"/>
      <c r="F199" s="1130"/>
      <c r="G199" s="1131"/>
      <c r="H199" s="1131"/>
      <c r="I199" s="1132"/>
      <c r="J199" s="1139"/>
      <c r="K199" s="1140"/>
      <c r="L199" s="1141"/>
      <c r="M199" s="1130"/>
      <c r="N199" s="1131"/>
      <c r="O199" s="1131"/>
      <c r="P199" s="1131"/>
      <c r="Q199" s="1132"/>
      <c r="R199" s="374"/>
      <c r="S199" s="214"/>
      <c r="T199" s="214"/>
      <c r="U199" s="214"/>
    </row>
    <row r="200" spans="1:21" ht="15.75" customHeight="1" x14ac:dyDescent="0.25">
      <c r="A200" s="974"/>
      <c r="B200" s="1133"/>
      <c r="C200" s="1134"/>
      <c r="D200" s="1134"/>
      <c r="E200" s="1135"/>
      <c r="F200" s="1133"/>
      <c r="G200" s="1134"/>
      <c r="H200" s="1134"/>
      <c r="I200" s="1135"/>
      <c r="J200" s="1142"/>
      <c r="K200" s="1143"/>
      <c r="L200" s="1144"/>
      <c r="M200" s="1133"/>
      <c r="N200" s="1134"/>
      <c r="O200" s="1134"/>
      <c r="P200" s="1134"/>
      <c r="Q200" s="1135"/>
      <c r="R200" s="374"/>
      <c r="S200" s="214"/>
      <c r="T200" s="214"/>
      <c r="U200" s="214"/>
    </row>
    <row r="201" spans="1:21" ht="15.75" customHeight="1" x14ac:dyDescent="0.25">
      <c r="A201" s="414">
        <v>93</v>
      </c>
      <c r="B201" s="1176" t="str">
        <f>'CERTIFICADO 1'!B98</f>
        <v/>
      </c>
      <c r="C201" s="1177"/>
      <c r="D201" s="1177"/>
      <c r="E201" s="1178"/>
      <c r="F201" s="1123" t="str">
        <f>'CERTIFICADO 1'!C98</f>
        <v/>
      </c>
      <c r="G201" s="1160"/>
      <c r="H201" s="1160"/>
      <c r="I201" s="1161"/>
      <c r="J201" s="1124" t="str">
        <f>'CERTIFICADO 1'!D98</f>
        <v/>
      </c>
      <c r="K201" s="1125"/>
      <c r="L201" s="1126"/>
      <c r="M201" s="1123" t="str">
        <f>'CERTIFICADO 1'!F98</f>
        <v/>
      </c>
      <c r="N201" s="1160"/>
      <c r="O201" s="1160"/>
      <c r="P201" s="1160"/>
      <c r="Q201" s="1161"/>
      <c r="R201" s="374"/>
      <c r="S201" s="214"/>
      <c r="T201" s="214"/>
      <c r="U201" s="214"/>
    </row>
    <row r="202" spans="1:21" ht="15.75" customHeight="1" x14ac:dyDescent="0.25">
      <c r="A202" s="414">
        <v>94</v>
      </c>
      <c r="B202" s="1176" t="str">
        <f>'CERTIFICADO 1'!B99</f>
        <v/>
      </c>
      <c r="C202" s="1177"/>
      <c r="D202" s="1177"/>
      <c r="E202" s="1178"/>
      <c r="F202" s="1123" t="str">
        <f>'CERTIFICADO 1'!C99</f>
        <v/>
      </c>
      <c r="G202" s="1160"/>
      <c r="H202" s="1160"/>
      <c r="I202" s="1161"/>
      <c r="J202" s="1124" t="str">
        <f>'CERTIFICADO 1'!D99</f>
        <v/>
      </c>
      <c r="K202" s="1125"/>
      <c r="L202" s="1126"/>
      <c r="M202" s="1123" t="str">
        <f>'CERTIFICADO 1'!F99</f>
        <v/>
      </c>
      <c r="N202" s="1160"/>
      <c r="O202" s="1160"/>
      <c r="P202" s="1160"/>
      <c r="Q202" s="1161"/>
      <c r="R202" s="374"/>
      <c r="S202" s="214"/>
      <c r="T202" s="214"/>
      <c r="U202" s="214"/>
    </row>
    <row r="203" spans="1:21" ht="15.75" customHeight="1" x14ac:dyDescent="0.25">
      <c r="A203" s="414">
        <v>95</v>
      </c>
      <c r="B203" s="1176" t="str">
        <f>'CERTIFICADO 1'!B100</f>
        <v/>
      </c>
      <c r="C203" s="1177"/>
      <c r="D203" s="1177"/>
      <c r="E203" s="1178"/>
      <c r="F203" s="1123" t="str">
        <f>'CERTIFICADO 1'!C100</f>
        <v/>
      </c>
      <c r="G203" s="1160"/>
      <c r="H203" s="1160"/>
      <c r="I203" s="1161"/>
      <c r="J203" s="1124" t="str">
        <f>'CERTIFICADO 1'!D100</f>
        <v/>
      </c>
      <c r="K203" s="1125"/>
      <c r="L203" s="1126"/>
      <c r="M203" s="1123" t="str">
        <f>'CERTIFICADO 1'!F100</f>
        <v/>
      </c>
      <c r="N203" s="1160"/>
      <c r="O203" s="1160"/>
      <c r="P203" s="1160"/>
      <c r="Q203" s="1161"/>
      <c r="R203" s="374"/>
      <c r="S203" s="214"/>
      <c r="T203" s="214"/>
      <c r="U203" s="214"/>
    </row>
    <row r="204" spans="1:21" ht="15.75" customHeight="1" x14ac:dyDescent="0.25">
      <c r="A204" s="414">
        <v>96</v>
      </c>
      <c r="B204" s="1176" t="str">
        <f>'CERTIFICADO 1'!B101</f>
        <v/>
      </c>
      <c r="C204" s="1177"/>
      <c r="D204" s="1177"/>
      <c r="E204" s="1178"/>
      <c r="F204" s="1123" t="str">
        <f>'CERTIFICADO 1'!C101</f>
        <v/>
      </c>
      <c r="G204" s="1160"/>
      <c r="H204" s="1160"/>
      <c r="I204" s="1161"/>
      <c r="J204" s="1124" t="str">
        <f>'CERTIFICADO 1'!D101</f>
        <v/>
      </c>
      <c r="K204" s="1125"/>
      <c r="L204" s="1126"/>
      <c r="M204" s="1123" t="str">
        <f>'CERTIFICADO 1'!F101</f>
        <v/>
      </c>
      <c r="N204" s="1160"/>
      <c r="O204" s="1160"/>
      <c r="P204" s="1160"/>
      <c r="Q204" s="1161"/>
      <c r="R204" s="374"/>
      <c r="S204" s="214"/>
      <c r="T204" s="214"/>
      <c r="U204" s="214"/>
    </row>
    <row r="205" spans="1:21" ht="15.75" customHeight="1" x14ac:dyDescent="0.25">
      <c r="A205" s="414">
        <v>97</v>
      </c>
      <c r="B205" s="1176" t="str">
        <f>'CERTIFICADO 1'!B102</f>
        <v/>
      </c>
      <c r="C205" s="1177"/>
      <c r="D205" s="1177"/>
      <c r="E205" s="1178"/>
      <c r="F205" s="1123" t="str">
        <f>'CERTIFICADO 1'!C102</f>
        <v/>
      </c>
      <c r="G205" s="1160"/>
      <c r="H205" s="1160"/>
      <c r="I205" s="1161"/>
      <c r="J205" s="1124" t="str">
        <f>'CERTIFICADO 1'!D102</f>
        <v/>
      </c>
      <c r="K205" s="1125"/>
      <c r="L205" s="1126"/>
      <c r="M205" s="1123" t="str">
        <f>'CERTIFICADO 1'!F102</f>
        <v/>
      </c>
      <c r="N205" s="1160"/>
      <c r="O205" s="1160"/>
      <c r="P205" s="1160"/>
      <c r="Q205" s="1161"/>
      <c r="R205" s="374"/>
      <c r="S205" s="214"/>
      <c r="T205" s="214"/>
      <c r="U205" s="214"/>
    </row>
    <row r="206" spans="1:21" ht="15.75" customHeight="1" x14ac:dyDescent="0.25">
      <c r="A206" s="414">
        <v>98</v>
      </c>
      <c r="B206" s="1176" t="str">
        <f>'CERTIFICADO 1'!B103</f>
        <v/>
      </c>
      <c r="C206" s="1177"/>
      <c r="D206" s="1177"/>
      <c r="E206" s="1178"/>
      <c r="F206" s="1123" t="str">
        <f>'CERTIFICADO 1'!C103</f>
        <v/>
      </c>
      <c r="G206" s="1160"/>
      <c r="H206" s="1160"/>
      <c r="I206" s="1161"/>
      <c r="J206" s="1124" t="str">
        <f>'CERTIFICADO 1'!D103</f>
        <v/>
      </c>
      <c r="K206" s="1125"/>
      <c r="L206" s="1126"/>
      <c r="M206" s="1123" t="str">
        <f>'CERTIFICADO 1'!F103</f>
        <v/>
      </c>
      <c r="N206" s="1160"/>
      <c r="O206" s="1160"/>
      <c r="P206" s="1160"/>
      <c r="Q206" s="1161"/>
      <c r="R206" s="374"/>
      <c r="S206" s="214"/>
      <c r="T206" s="214"/>
      <c r="U206" s="214"/>
    </row>
    <row r="207" spans="1:21" ht="15.75" customHeight="1" x14ac:dyDescent="0.25">
      <c r="A207" s="414">
        <v>99</v>
      </c>
      <c r="B207" s="1176" t="str">
        <f>'CERTIFICADO 1'!B104</f>
        <v/>
      </c>
      <c r="C207" s="1177"/>
      <c r="D207" s="1177"/>
      <c r="E207" s="1178"/>
      <c r="F207" s="1123" t="str">
        <f>'CERTIFICADO 1'!C104</f>
        <v/>
      </c>
      <c r="G207" s="1160"/>
      <c r="H207" s="1160"/>
      <c r="I207" s="1161"/>
      <c r="J207" s="1124" t="str">
        <f>'CERTIFICADO 1'!D104</f>
        <v/>
      </c>
      <c r="K207" s="1125"/>
      <c r="L207" s="1126"/>
      <c r="M207" s="1123" t="str">
        <f>'CERTIFICADO 1'!F104</f>
        <v/>
      </c>
      <c r="N207" s="1160"/>
      <c r="O207" s="1160"/>
      <c r="P207" s="1160"/>
      <c r="Q207" s="1161"/>
      <c r="R207" s="374"/>
      <c r="S207" s="214"/>
      <c r="T207" s="214"/>
      <c r="U207" s="214"/>
    </row>
    <row r="208" spans="1:21" ht="15.75" customHeight="1" x14ac:dyDescent="0.25">
      <c r="A208" s="414">
        <v>100</v>
      </c>
      <c r="B208" s="1176">
        <f>'CERTIFICADO 1'!B105</f>
        <v>25646</v>
      </c>
      <c r="C208" s="1177"/>
      <c r="D208" s="1177"/>
      <c r="E208" s="1178"/>
      <c r="F208" s="1123">
        <f>'CERTIFICADO 1'!C105</f>
        <v>20.5</v>
      </c>
      <c r="G208" s="1160"/>
      <c r="H208" s="1160"/>
      <c r="I208" s="1161"/>
      <c r="J208" s="1124">
        <f>'CERTIFICADO 1'!D105</f>
        <v>0.2</v>
      </c>
      <c r="K208" s="1125"/>
      <c r="L208" s="1126"/>
      <c r="M208" s="1123" t="e">
        <f ca="1">'CERTIFICADO 1'!F105</f>
        <v>#VALUE!</v>
      </c>
      <c r="N208" s="1160"/>
      <c r="O208" s="1160"/>
      <c r="P208" s="1160"/>
      <c r="Q208" s="1161"/>
      <c r="R208" s="374"/>
      <c r="S208" s="214"/>
      <c r="T208" s="214"/>
      <c r="U208" s="214"/>
    </row>
    <row r="209" spans="1:21" ht="15.75" customHeight="1" x14ac:dyDescent="0.25">
      <c r="A209" s="414">
        <v>101</v>
      </c>
      <c r="B209" s="1176">
        <f>'CERTIFICADO 1'!B106</f>
        <v>26292</v>
      </c>
      <c r="C209" s="1177"/>
      <c r="D209" s="1177"/>
      <c r="E209" s="1178"/>
      <c r="F209" s="1123">
        <f>'CERTIFICADO 1'!C106</f>
        <v>21</v>
      </c>
      <c r="G209" s="1160"/>
      <c r="H209" s="1160"/>
      <c r="I209" s="1161"/>
      <c r="J209" s="1124">
        <f>'CERTIFICADO 1'!D106</f>
        <v>6.2E-2</v>
      </c>
      <c r="K209" s="1125"/>
      <c r="L209" s="1126"/>
      <c r="M209" s="1123" t="e">
        <f ca="1">'CERTIFICADO 1'!F106</f>
        <v>#VALUE!</v>
      </c>
      <c r="N209" s="1160"/>
      <c r="O209" s="1160"/>
      <c r="P209" s="1160"/>
      <c r="Q209" s="1161"/>
      <c r="R209" s="374"/>
      <c r="S209" s="214"/>
      <c r="T209" s="214"/>
      <c r="U209" s="214"/>
    </row>
    <row r="210" spans="1:21" ht="15.75" customHeight="1" x14ac:dyDescent="0.25">
      <c r="A210" s="414">
        <v>102</v>
      </c>
      <c r="B210" s="1176">
        <f>'CERTIFICADO 1'!B107</f>
        <v>25724</v>
      </c>
      <c r="C210" s="1177"/>
      <c r="D210" s="1177"/>
      <c r="E210" s="1178"/>
      <c r="F210" s="1123">
        <f>'CERTIFICADO 1'!C107</f>
        <v>21.5</v>
      </c>
      <c r="G210" s="1160"/>
      <c r="H210" s="1160"/>
      <c r="I210" s="1161"/>
      <c r="J210" s="1124">
        <f>'CERTIFICADO 1'!D107</f>
        <v>2.6000000000000002E-2</v>
      </c>
      <c r="K210" s="1125"/>
      <c r="L210" s="1126"/>
      <c r="M210" s="1123" t="e">
        <f ca="1">'CERTIFICADO 1'!F107</f>
        <v>#VALUE!</v>
      </c>
      <c r="N210" s="1160"/>
      <c r="O210" s="1160"/>
      <c r="P210" s="1160"/>
      <c r="Q210" s="1161"/>
      <c r="R210" s="374"/>
      <c r="S210" s="214"/>
      <c r="T210" s="214"/>
      <c r="U210" s="214"/>
    </row>
    <row r="211" spans="1:21" ht="15.75" customHeight="1" x14ac:dyDescent="0.25">
      <c r="A211" s="414">
        <v>103</v>
      </c>
      <c r="B211" s="1176">
        <f>'CERTIFICADO 1'!B108</f>
        <v>25807</v>
      </c>
      <c r="C211" s="1177"/>
      <c r="D211" s="1177"/>
      <c r="E211" s="1178"/>
      <c r="F211" s="1123">
        <f>'CERTIFICADO 1'!C108</f>
        <v>22</v>
      </c>
      <c r="G211" s="1160"/>
      <c r="H211" s="1160"/>
      <c r="I211" s="1161"/>
      <c r="J211" s="1124">
        <f>'CERTIFICADO 1'!D108</f>
        <v>0.06</v>
      </c>
      <c r="K211" s="1125"/>
      <c r="L211" s="1126"/>
      <c r="M211" s="1123" t="e">
        <f ca="1">'CERTIFICADO 1'!F108</f>
        <v>#VALUE!</v>
      </c>
      <c r="N211" s="1160"/>
      <c r="O211" s="1160"/>
      <c r="P211" s="1160"/>
      <c r="Q211" s="1161"/>
      <c r="R211" s="374"/>
      <c r="S211" s="214"/>
      <c r="T211" s="214"/>
      <c r="U211" s="214"/>
    </row>
    <row r="212" spans="1:21" ht="15.75" customHeight="1" x14ac:dyDescent="0.25">
      <c r="A212" s="414">
        <v>104</v>
      </c>
      <c r="B212" s="1176">
        <f>'CERTIFICADO 1'!B109</f>
        <v>25509</v>
      </c>
      <c r="C212" s="1177"/>
      <c r="D212" s="1177"/>
      <c r="E212" s="1178"/>
      <c r="F212" s="1123">
        <f>'CERTIFICADO 1'!C109</f>
        <v>22.5</v>
      </c>
      <c r="G212" s="1160"/>
      <c r="H212" s="1160"/>
      <c r="I212" s="1161"/>
      <c r="J212" s="1124">
        <f>'CERTIFICADO 1'!D109</f>
        <v>0.11600000000000002</v>
      </c>
      <c r="K212" s="1125"/>
      <c r="L212" s="1126"/>
      <c r="M212" s="1123" t="e">
        <f ca="1">'CERTIFICADO 1'!F109</f>
        <v>#VALUE!</v>
      </c>
      <c r="N212" s="1160"/>
      <c r="O212" s="1160"/>
      <c r="P212" s="1160"/>
      <c r="Q212" s="1161"/>
      <c r="R212" s="374"/>
      <c r="S212" s="214"/>
      <c r="T212" s="214"/>
      <c r="U212" s="214"/>
    </row>
    <row r="213" spans="1:21" ht="15.75" customHeight="1" x14ac:dyDescent="0.25">
      <c r="A213" s="414">
        <v>105</v>
      </c>
      <c r="B213" s="1176">
        <f>'CERTIFICADO 1'!B110</f>
        <v>24763</v>
      </c>
      <c r="C213" s="1177"/>
      <c r="D213" s="1177"/>
      <c r="E213" s="1178"/>
      <c r="F213" s="1123">
        <f>'CERTIFICADO 1'!C110</f>
        <v>23</v>
      </c>
      <c r="G213" s="1160"/>
      <c r="H213" s="1160"/>
      <c r="I213" s="1161"/>
      <c r="J213" s="1124">
        <f>'CERTIFICADO 1'!D110</f>
        <v>0.01</v>
      </c>
      <c r="K213" s="1125"/>
      <c r="L213" s="1126"/>
      <c r="M213" s="1123" t="e">
        <f ca="1">'CERTIFICADO 1'!F110</f>
        <v>#VALUE!</v>
      </c>
      <c r="N213" s="1160"/>
      <c r="O213" s="1160"/>
      <c r="P213" s="1160"/>
      <c r="Q213" s="1161"/>
      <c r="R213" s="374"/>
      <c r="S213" s="214"/>
      <c r="T213" s="214"/>
      <c r="U213" s="214"/>
    </row>
    <row r="214" spans="1:21" ht="15.75" customHeight="1" x14ac:dyDescent="0.25">
      <c r="A214" s="414">
        <v>106</v>
      </c>
      <c r="B214" s="1176">
        <f>'CERTIFICADO 1'!B111</f>
        <v>26282</v>
      </c>
      <c r="C214" s="1177"/>
      <c r="D214" s="1177"/>
      <c r="E214" s="1178"/>
      <c r="F214" s="1123">
        <f>'CERTIFICADO 1'!C111</f>
        <v>23.5</v>
      </c>
      <c r="G214" s="1160"/>
      <c r="H214" s="1160"/>
      <c r="I214" s="1161"/>
      <c r="J214" s="1124">
        <f>'CERTIFICADO 1'!D111</f>
        <v>6.2E-2</v>
      </c>
      <c r="K214" s="1125"/>
      <c r="L214" s="1126"/>
      <c r="M214" s="1123" t="e">
        <f ca="1">'CERTIFICADO 1'!F111</f>
        <v>#VALUE!</v>
      </c>
      <c r="N214" s="1160"/>
      <c r="O214" s="1160"/>
      <c r="P214" s="1160"/>
      <c r="Q214" s="1161"/>
      <c r="R214" s="374"/>
      <c r="S214" s="214"/>
      <c r="T214" s="214"/>
      <c r="U214" s="214"/>
    </row>
    <row r="215" spans="1:21" ht="15.75" hidden="1" customHeight="1" x14ac:dyDescent="0.25">
      <c r="A215" s="382"/>
      <c r="B215" s="382"/>
      <c r="C215" s="382"/>
      <c r="D215" s="382"/>
      <c r="E215" s="382"/>
      <c r="F215" s="382"/>
      <c r="G215" s="382"/>
      <c r="H215" s="382"/>
      <c r="I215" s="382"/>
      <c r="J215" s="382"/>
      <c r="K215" s="382"/>
      <c r="L215" s="382"/>
      <c r="M215" s="382"/>
      <c r="N215" s="382"/>
      <c r="O215" s="382"/>
      <c r="P215" s="382"/>
      <c r="Q215" s="382"/>
      <c r="R215" s="382"/>
      <c r="S215" s="214"/>
      <c r="T215" s="214"/>
      <c r="U215" s="214"/>
    </row>
    <row r="216" spans="1:21" ht="15.75" hidden="1" customHeight="1" x14ac:dyDescent="0.25">
      <c r="A216" s="355" t="s">
        <v>89</v>
      </c>
      <c r="C216" s="364"/>
      <c r="D216" s="365"/>
      <c r="E216" s="365"/>
      <c r="F216" s="365"/>
      <c r="G216" s="365"/>
      <c r="H216" s="365"/>
      <c r="I216" s="382"/>
      <c r="J216" s="382"/>
      <c r="K216" s="382"/>
      <c r="L216" s="382"/>
      <c r="M216" s="382"/>
      <c r="S216" s="214"/>
      <c r="T216" s="214"/>
      <c r="U216" s="214"/>
    </row>
    <row r="217" spans="1:21" ht="15.75" hidden="1" customHeight="1" x14ac:dyDescent="0.25">
      <c r="A217" s="368"/>
      <c r="B217" s="378" t="s">
        <v>16</v>
      </c>
      <c r="C217" s="1150" t="s">
        <v>879</v>
      </c>
      <c r="D217" s="1150"/>
      <c r="E217" s="1150"/>
      <c r="F217" s="1150"/>
      <c r="G217" s="1150"/>
      <c r="H217" s="1150"/>
      <c r="I217" s="1150"/>
      <c r="J217" s="1150"/>
      <c r="K217" s="1150"/>
      <c r="L217" s="1150"/>
      <c r="M217" s="1150"/>
      <c r="N217" s="1150"/>
      <c r="O217" s="1150"/>
      <c r="P217" s="1150"/>
      <c r="Q217" s="1150"/>
      <c r="R217" s="1150"/>
      <c r="S217" s="214"/>
      <c r="T217" s="214"/>
      <c r="U217" s="214"/>
    </row>
    <row r="218" spans="1:21" ht="15.75" hidden="1" customHeight="1" x14ac:dyDescent="0.25">
      <c r="A218" s="368"/>
      <c r="B218" s="378"/>
      <c r="C218" s="1150"/>
      <c r="D218" s="1150"/>
      <c r="E218" s="1150"/>
      <c r="F218" s="1150"/>
      <c r="G218" s="1150"/>
      <c r="H218" s="1150"/>
      <c r="I218" s="1150"/>
      <c r="J218" s="1150"/>
      <c r="K218" s="1150"/>
      <c r="L218" s="1150"/>
      <c r="M218" s="1150"/>
      <c r="N218" s="1150"/>
      <c r="O218" s="1150"/>
      <c r="P218" s="1150"/>
      <c r="Q218" s="1150"/>
      <c r="R218" s="1150"/>
      <c r="S218" s="214"/>
      <c r="T218" s="214"/>
      <c r="U218" s="214"/>
    </row>
    <row r="219" spans="1:21" ht="15.75" hidden="1" customHeight="1" x14ac:dyDescent="0.25">
      <c r="A219" s="368"/>
      <c r="B219" s="378"/>
      <c r="C219" s="1150"/>
      <c r="D219" s="1150"/>
      <c r="E219" s="1150"/>
      <c r="F219" s="1150"/>
      <c r="G219" s="1150"/>
      <c r="H219" s="1150"/>
      <c r="I219" s="1150"/>
      <c r="J219" s="1150"/>
      <c r="K219" s="1150"/>
      <c r="L219" s="1150"/>
      <c r="M219" s="1150"/>
      <c r="N219" s="1150"/>
      <c r="O219" s="1150"/>
      <c r="P219" s="1150"/>
      <c r="Q219" s="1150"/>
      <c r="R219" s="1150"/>
      <c r="S219" s="214"/>
      <c r="T219" s="214"/>
      <c r="U219" s="214"/>
    </row>
    <row r="220" spans="1:21" ht="15.75" hidden="1" customHeight="1" x14ac:dyDescent="0.25">
      <c r="A220" s="368"/>
      <c r="B220" s="378"/>
      <c r="C220" s="1150"/>
      <c r="D220" s="1150"/>
      <c r="E220" s="1150"/>
      <c r="F220" s="1150"/>
      <c r="G220" s="1150"/>
      <c r="H220" s="1150"/>
      <c r="I220" s="1150"/>
      <c r="J220" s="1150"/>
      <c r="K220" s="1150"/>
      <c r="L220" s="1150"/>
      <c r="M220" s="1150"/>
      <c r="N220" s="1150"/>
      <c r="O220" s="1150"/>
      <c r="P220" s="1150"/>
      <c r="Q220" s="1150"/>
      <c r="R220" s="1150"/>
      <c r="S220" s="214"/>
      <c r="T220" s="214"/>
      <c r="U220" s="214"/>
    </row>
    <row r="221" spans="1:21" ht="15.75" hidden="1" customHeight="1" x14ac:dyDescent="0.25">
      <c r="B221" s="378" t="s">
        <v>16</v>
      </c>
      <c r="C221" s="1151" t="s">
        <v>884</v>
      </c>
      <c r="D221" s="1151"/>
      <c r="E221" s="1151"/>
      <c r="F221" s="1151"/>
      <c r="G221" s="1151"/>
      <c r="H221" s="1151"/>
      <c r="I221" s="1151"/>
      <c r="J221" s="1151"/>
      <c r="K221" s="1151"/>
      <c r="L221" s="1151"/>
      <c r="M221" s="1151"/>
      <c r="N221" s="1151"/>
      <c r="O221" s="1151"/>
      <c r="P221" s="1151"/>
      <c r="Q221" s="1151"/>
      <c r="R221" s="1151"/>
      <c r="S221" s="214"/>
      <c r="T221" s="214"/>
      <c r="U221" s="214"/>
    </row>
    <row r="222" spans="1:21" ht="15.75" hidden="1" customHeight="1" x14ac:dyDescent="0.25">
      <c r="B222" s="378" t="s">
        <v>16</v>
      </c>
      <c r="C222" s="1150" t="s">
        <v>810</v>
      </c>
      <c r="D222" s="1150"/>
      <c r="E222" s="1150"/>
      <c r="F222" s="1150"/>
      <c r="G222" s="1150"/>
      <c r="H222" s="1150"/>
      <c r="I222" s="1150"/>
      <c r="J222" s="1150"/>
      <c r="K222" s="1150"/>
      <c r="L222" s="1150"/>
      <c r="M222" s="1150"/>
      <c r="N222" s="1150"/>
      <c r="O222" s="1150"/>
      <c r="P222" s="1150"/>
      <c r="Q222" s="1150"/>
      <c r="R222" s="1150"/>
      <c r="S222" s="214"/>
      <c r="T222" s="214"/>
      <c r="U222" s="214"/>
    </row>
    <row r="223" spans="1:21" ht="15.75" hidden="1" customHeight="1" x14ac:dyDescent="0.25">
      <c r="B223" s="378"/>
      <c r="C223" s="1150"/>
      <c r="D223" s="1150"/>
      <c r="E223" s="1150"/>
      <c r="F223" s="1150"/>
      <c r="G223" s="1150"/>
      <c r="H223" s="1150"/>
      <c r="I223" s="1150"/>
      <c r="J223" s="1150"/>
      <c r="K223" s="1150"/>
      <c r="L223" s="1150"/>
      <c r="M223" s="1150"/>
      <c r="N223" s="1150"/>
      <c r="O223" s="1150"/>
      <c r="P223" s="1150"/>
      <c r="Q223" s="1150"/>
      <c r="R223" s="1150"/>
      <c r="S223" s="214"/>
      <c r="T223" s="214"/>
      <c r="U223" s="214"/>
    </row>
    <row r="224" spans="1:21" ht="15.75" hidden="1" customHeight="1" x14ac:dyDescent="0.25">
      <c r="B224" s="378" t="s">
        <v>16</v>
      </c>
      <c r="C224" s="1150" t="s">
        <v>811</v>
      </c>
      <c r="D224" s="1150"/>
      <c r="E224" s="1150"/>
      <c r="F224" s="1150"/>
      <c r="G224" s="1150"/>
      <c r="H224" s="1150"/>
      <c r="I224" s="1150"/>
      <c r="J224" s="1150"/>
      <c r="K224" s="1150"/>
      <c r="L224" s="1150"/>
      <c r="M224" s="1150"/>
      <c r="N224" s="1150"/>
      <c r="O224" s="1150"/>
      <c r="P224" s="1150"/>
      <c r="Q224" s="1150"/>
      <c r="R224" s="1150"/>
      <c r="S224" s="214"/>
      <c r="T224" s="214"/>
      <c r="U224" s="214"/>
    </row>
    <row r="225" spans="1:21" ht="15.75" hidden="1" customHeight="1" x14ac:dyDescent="0.25">
      <c r="B225" s="378"/>
      <c r="C225" s="1150"/>
      <c r="D225" s="1150"/>
      <c r="E225" s="1150"/>
      <c r="F225" s="1150"/>
      <c r="G225" s="1150"/>
      <c r="H225" s="1150"/>
      <c r="I225" s="1150"/>
      <c r="J225" s="1150"/>
      <c r="K225" s="1150"/>
      <c r="L225" s="1150"/>
      <c r="M225" s="1150"/>
      <c r="N225" s="1150"/>
      <c r="O225" s="1150"/>
      <c r="P225" s="1150"/>
      <c r="Q225" s="1150"/>
      <c r="R225" s="1150"/>
      <c r="S225" s="214"/>
      <c r="T225" s="214"/>
      <c r="U225" s="214"/>
    </row>
    <row r="226" spans="1:21" ht="15.75" hidden="1" customHeight="1" x14ac:dyDescent="0.25">
      <c r="A226" s="368"/>
      <c r="B226" s="378" t="s">
        <v>16</v>
      </c>
      <c r="C226" s="1150" t="s">
        <v>488</v>
      </c>
      <c r="D226" s="1150"/>
      <c r="E226" s="1150"/>
      <c r="F226" s="1150"/>
      <c r="G226" s="1150"/>
      <c r="H226" s="1150"/>
      <c r="I226" s="1150"/>
      <c r="J226" s="1150"/>
      <c r="K226" s="1150"/>
      <c r="L226" s="1150"/>
      <c r="M226" s="1150"/>
      <c r="N226" s="1150"/>
      <c r="O226" s="1150"/>
      <c r="P226" s="1150"/>
      <c r="Q226" s="1150"/>
      <c r="R226" s="1150"/>
      <c r="S226" s="214"/>
      <c r="T226" s="214"/>
      <c r="U226" s="214"/>
    </row>
    <row r="227" spans="1:21" ht="15.75" hidden="1" customHeight="1" x14ac:dyDescent="0.25">
      <c r="A227" s="368"/>
      <c r="B227" s="368"/>
      <c r="C227" s="1150"/>
      <c r="D227" s="1150"/>
      <c r="E227" s="1150"/>
      <c r="F227" s="1150"/>
      <c r="G227" s="1150"/>
      <c r="H227" s="1150"/>
      <c r="I227" s="1150"/>
      <c r="J227" s="1150"/>
      <c r="K227" s="1150"/>
      <c r="L227" s="1150"/>
      <c r="M227" s="1150"/>
      <c r="N227" s="1150"/>
      <c r="O227" s="1150"/>
      <c r="P227" s="1150"/>
      <c r="Q227" s="1150"/>
      <c r="R227" s="1150"/>
      <c r="S227" s="214"/>
      <c r="T227" s="214"/>
      <c r="U227" s="214"/>
    </row>
    <row r="228" spans="1:21" ht="15.75" hidden="1" customHeight="1" x14ac:dyDescent="0.25">
      <c r="A228" s="368"/>
      <c r="B228" s="378" t="s">
        <v>16</v>
      </c>
      <c r="C228" s="369" t="s">
        <v>489</v>
      </c>
      <c r="D228" s="369"/>
      <c r="E228" s="377"/>
      <c r="F228" s="377"/>
      <c r="G228" s="377"/>
      <c r="I228" s="369"/>
      <c r="J228" s="369"/>
      <c r="K228" s="369"/>
      <c r="L228" s="369"/>
      <c r="N228" s="369"/>
      <c r="O228" s="369"/>
      <c r="P228" s="379"/>
      <c r="Q228" s="379"/>
      <c r="S228" s="214"/>
      <c r="T228" s="214"/>
      <c r="U228" s="214"/>
    </row>
    <row r="229" spans="1:21" ht="15.75" hidden="1" customHeight="1" x14ac:dyDescent="0.25">
      <c r="A229" s="368"/>
      <c r="B229" s="368"/>
      <c r="E229" s="1148" t="str">
        <f>CONCATENATE("Temperatura: ","(",ROUND(INFORMACION!I44,1)," ± ",ROUND(INFORMACION!K44,1),") °C")</f>
        <v>Temperatura: (20,2 ± 1,4) °C</v>
      </c>
      <c r="F229" s="1148"/>
      <c r="G229" s="1148"/>
      <c r="H229" s="1148"/>
      <c r="I229" s="1148"/>
      <c r="K229" s="1152" t="str">
        <f>CONCATENATE("Humedad relativa: ","(",ROUND(INFORMACION!I47,1)," ± ",ROUND(INFORMACION!K47,1),") %")</f>
        <v>Humedad relativa: (57,6 ± 3,5) %</v>
      </c>
      <c r="L229" s="1152"/>
      <c r="M229" s="1152"/>
      <c r="N229" s="1152"/>
      <c r="O229" s="1152"/>
      <c r="P229" s="1152"/>
      <c r="S229" s="214"/>
      <c r="T229" s="214"/>
      <c r="U229" s="214"/>
    </row>
    <row r="230" spans="1:21" ht="15.75" customHeight="1" x14ac:dyDescent="0.25">
      <c r="A230" s="368"/>
      <c r="B230" s="368"/>
      <c r="D230" s="369"/>
      <c r="E230" s="369"/>
      <c r="F230" s="1148" t="s">
        <v>828</v>
      </c>
      <c r="G230" s="1148"/>
      <c r="H230" s="1148"/>
      <c r="I230" s="1148"/>
      <c r="J230" s="1148"/>
      <c r="K230" s="1148"/>
      <c r="L230" s="1148"/>
      <c r="M230" s="1148"/>
      <c r="N230" s="1148"/>
      <c r="O230" s="1148"/>
      <c r="P230" s="369"/>
      <c r="Q230" s="369"/>
      <c r="S230" s="214"/>
      <c r="T230" s="214"/>
      <c r="U230" s="214"/>
    </row>
    <row r="231" spans="1:21" ht="15.75" customHeight="1" x14ac:dyDescent="0.25">
      <c r="G231" s="370"/>
      <c r="H231" s="370"/>
      <c r="I231" s="370"/>
      <c r="J231" s="370"/>
      <c r="K231" s="370"/>
      <c r="L231" s="370"/>
      <c r="M231" s="370"/>
      <c r="N231" s="370"/>
      <c r="O231" s="370"/>
      <c r="P231" s="370"/>
      <c r="Q231" s="370"/>
      <c r="R231" s="370"/>
      <c r="S231" s="214"/>
      <c r="T231" s="214"/>
      <c r="U231" s="214"/>
    </row>
    <row r="232" spans="1:21" ht="15.75" customHeight="1" x14ac:dyDescent="0.25">
      <c r="A232" s="371" t="s">
        <v>812</v>
      </c>
      <c r="B232" s="371"/>
      <c r="C232" s="371"/>
      <c r="D232" s="371"/>
      <c r="E232" s="371"/>
      <c r="F232" s="1147" t="s">
        <v>817</v>
      </c>
      <c r="G232" s="1147"/>
      <c r="H232" s="1147"/>
      <c r="I232" s="1147"/>
      <c r="J232" s="1147"/>
      <c r="K232" s="1147"/>
      <c r="L232" s="1147"/>
      <c r="M232" s="1147"/>
      <c r="N232" s="1147"/>
      <c r="O232" s="1147"/>
      <c r="P232" s="1147"/>
      <c r="Q232" s="1147"/>
      <c r="R232" s="1147"/>
      <c r="S232" s="214"/>
      <c r="T232" s="214"/>
      <c r="U232" s="214"/>
    </row>
    <row r="233" spans="1:21" ht="15.75" customHeight="1" x14ac:dyDescent="0.25">
      <c r="F233" s="1147"/>
      <c r="G233" s="1147"/>
      <c r="H233" s="1147"/>
      <c r="I233" s="1147"/>
      <c r="J233" s="1147"/>
      <c r="K233" s="1147"/>
      <c r="L233" s="1147"/>
      <c r="M233" s="1147"/>
      <c r="N233" s="1147"/>
      <c r="O233" s="1147"/>
      <c r="P233" s="1147"/>
      <c r="Q233" s="1147"/>
      <c r="R233" s="1147"/>
      <c r="S233" s="214"/>
      <c r="T233" s="214"/>
      <c r="U233" s="214"/>
    </row>
    <row r="234" spans="1:21" ht="15.75" customHeight="1" x14ac:dyDescent="0.25">
      <c r="A234" s="1149" t="s">
        <v>490</v>
      </c>
      <c r="B234" s="1149"/>
      <c r="C234" s="1149"/>
      <c r="D234" s="1149"/>
      <c r="E234" s="1149"/>
      <c r="F234" s="1149"/>
      <c r="G234" s="1149"/>
      <c r="H234" s="1149"/>
      <c r="I234" s="1149"/>
      <c r="J234" s="1149"/>
      <c r="K234" s="1149"/>
      <c r="L234" s="1149"/>
      <c r="M234" s="1149"/>
      <c r="N234" s="1149"/>
      <c r="O234" s="1149"/>
      <c r="P234" s="1149"/>
      <c r="Q234" s="1149"/>
      <c r="R234" s="1149"/>
      <c r="S234" s="214"/>
      <c r="T234" s="214"/>
      <c r="U234" s="214"/>
    </row>
    <row r="235" spans="1:21" ht="15.75" customHeight="1" x14ac:dyDescent="0.25">
      <c r="A235" s="372"/>
      <c r="B235" s="372"/>
      <c r="C235" s="372"/>
      <c r="D235" s="372"/>
      <c r="E235" s="372"/>
      <c r="F235" s="372"/>
      <c r="G235" s="372"/>
      <c r="H235" s="372"/>
      <c r="I235" s="372"/>
      <c r="J235" s="372"/>
      <c r="K235" s="372"/>
      <c r="L235" s="372"/>
      <c r="M235" s="372"/>
      <c r="N235" s="372"/>
      <c r="O235" s="372"/>
      <c r="P235" s="1118" t="s">
        <v>973</v>
      </c>
      <c r="Q235" s="1118"/>
      <c r="R235" s="1118"/>
      <c r="S235" s="214"/>
      <c r="T235" s="214"/>
      <c r="U235" s="214"/>
    </row>
    <row r="236" spans="1:21" ht="15.75" customHeight="1" x14ac:dyDescent="0.25">
      <c r="A236" s="1119" t="s">
        <v>883</v>
      </c>
      <c r="B236" s="1119"/>
      <c r="C236" s="1119"/>
      <c r="D236" s="1119"/>
      <c r="E236" s="1119"/>
      <c r="F236" s="1119"/>
      <c r="G236" s="1119"/>
      <c r="H236" s="1119"/>
      <c r="I236" s="1119"/>
      <c r="J236" s="1119"/>
      <c r="K236" s="1119"/>
      <c r="L236" s="1119"/>
      <c r="M236" s="1119"/>
      <c r="N236" s="1119"/>
      <c r="O236" s="1119"/>
      <c r="P236" s="1119"/>
      <c r="Q236" s="1119"/>
      <c r="R236" s="1119"/>
      <c r="S236" s="214"/>
      <c r="T236" s="214"/>
      <c r="U236" s="214"/>
    </row>
    <row r="237" spans="1:21" ht="15.75" customHeight="1" x14ac:dyDescent="0.25">
      <c r="A237" s="1120"/>
      <c r="B237" s="1120"/>
      <c r="C237" s="1120"/>
      <c r="D237" s="1120"/>
      <c r="E237" s="1120"/>
      <c r="F237" s="1120"/>
      <c r="G237" s="1120"/>
      <c r="H237" s="1120"/>
      <c r="I237" s="1120"/>
      <c r="J237" s="1120"/>
      <c r="K237" s="1120"/>
      <c r="L237" s="1120"/>
      <c r="M237" s="1120"/>
      <c r="N237" s="1120"/>
      <c r="O237" s="1120"/>
      <c r="P237" s="1120"/>
      <c r="Q237" s="1120"/>
      <c r="R237" s="1120"/>
      <c r="S237" s="214"/>
      <c r="T237" s="214"/>
      <c r="U237" s="214"/>
    </row>
    <row r="238" spans="1:21" ht="15.75" customHeight="1" x14ac:dyDescent="0.25">
      <c r="A238" s="1120"/>
      <c r="B238" s="1120"/>
      <c r="C238" s="1120"/>
      <c r="D238" s="1120"/>
      <c r="E238" s="1120"/>
      <c r="F238" s="1120"/>
      <c r="G238" s="1120"/>
      <c r="H238" s="1120"/>
      <c r="I238" s="1120"/>
      <c r="J238" s="1120"/>
      <c r="K238" s="1120"/>
      <c r="L238" s="1120"/>
      <c r="M238" s="1120"/>
      <c r="N238" s="1120"/>
      <c r="O238" s="1120"/>
      <c r="P238" s="1120"/>
      <c r="Q238" s="1120"/>
      <c r="R238" s="1120"/>
    </row>
    <row r="239" spans="1:21" ht="15.75" customHeight="1" x14ac:dyDescent="0.25">
      <c r="A239" s="1120"/>
      <c r="B239" s="1120"/>
      <c r="C239" s="1120"/>
      <c r="D239" s="1120"/>
      <c r="E239" s="1120"/>
      <c r="F239" s="1120"/>
      <c r="G239" s="1120"/>
      <c r="H239" s="1120"/>
      <c r="I239" s="1120"/>
      <c r="J239" s="1120"/>
      <c r="K239" s="1120"/>
      <c r="L239" s="1120"/>
      <c r="M239" s="1120"/>
      <c r="N239" s="1120"/>
      <c r="O239" s="1120"/>
      <c r="P239" s="1120"/>
      <c r="Q239" s="1120"/>
      <c r="R239" s="1120"/>
    </row>
  </sheetData>
  <mergeCells count="503">
    <mergeCell ref="M2:R4"/>
    <mergeCell ref="A6:R6"/>
    <mergeCell ref="A7:R7"/>
    <mergeCell ref="G10:R10"/>
    <mergeCell ref="G13:R15"/>
    <mergeCell ref="G17:R17"/>
    <mergeCell ref="A64:A66"/>
    <mergeCell ref="A102:A104"/>
    <mergeCell ref="A32:F32"/>
    <mergeCell ref="G32:R32"/>
    <mergeCell ref="A41:H41"/>
    <mergeCell ref="K41:R41"/>
    <mergeCell ref="A42:H42"/>
    <mergeCell ref="K42:R42"/>
    <mergeCell ref="G20:R20"/>
    <mergeCell ref="A23:F23"/>
    <mergeCell ref="G23:R23"/>
    <mergeCell ref="A26:F26"/>
    <mergeCell ref="G26:R27"/>
    <mergeCell ref="A29:F29"/>
    <mergeCell ref="G29:R29"/>
    <mergeCell ref="A55:G55"/>
    <mergeCell ref="H55:L55"/>
    <mergeCell ref="M55:R55"/>
    <mergeCell ref="A56:G58"/>
    <mergeCell ref="H56:L58"/>
    <mergeCell ref="M56:R58"/>
    <mergeCell ref="A43:H43"/>
    <mergeCell ref="K43:R43"/>
    <mergeCell ref="P44:R44"/>
    <mergeCell ref="A45:R48"/>
    <mergeCell ref="M50:R52"/>
    <mergeCell ref="A54:R54"/>
    <mergeCell ref="B67:E67"/>
    <mergeCell ref="F67:I67"/>
    <mergeCell ref="J67:L67"/>
    <mergeCell ref="M67:Q67"/>
    <mergeCell ref="B68:E68"/>
    <mergeCell ref="F68:I68"/>
    <mergeCell ref="J68:L68"/>
    <mergeCell ref="M68:Q68"/>
    <mergeCell ref="A59:G61"/>
    <mergeCell ref="H59:L61"/>
    <mergeCell ref="M59:R61"/>
    <mergeCell ref="B63:Q63"/>
    <mergeCell ref="B64:E66"/>
    <mergeCell ref="F64:I66"/>
    <mergeCell ref="J64:L66"/>
    <mergeCell ref="M64:Q66"/>
    <mergeCell ref="B71:E71"/>
    <mergeCell ref="F71:I71"/>
    <mergeCell ref="J71:L71"/>
    <mergeCell ref="M71:Q71"/>
    <mergeCell ref="B72:E72"/>
    <mergeCell ref="F72:I72"/>
    <mergeCell ref="J72:L72"/>
    <mergeCell ref="M72:Q72"/>
    <mergeCell ref="B69:E69"/>
    <mergeCell ref="F69:I69"/>
    <mergeCell ref="J69:L69"/>
    <mergeCell ref="M69:Q69"/>
    <mergeCell ref="B70:E70"/>
    <mergeCell ref="F70:I70"/>
    <mergeCell ref="J70:L70"/>
    <mergeCell ref="M70:Q70"/>
    <mergeCell ref="B75:E75"/>
    <mergeCell ref="F75:I75"/>
    <mergeCell ref="J75:L75"/>
    <mergeCell ref="M75:Q75"/>
    <mergeCell ref="B76:E76"/>
    <mergeCell ref="F76:I76"/>
    <mergeCell ref="J76:L76"/>
    <mergeCell ref="M76:Q76"/>
    <mergeCell ref="B73:E73"/>
    <mergeCell ref="F73:I73"/>
    <mergeCell ref="J73:L73"/>
    <mergeCell ref="M73:Q73"/>
    <mergeCell ref="B74:E74"/>
    <mergeCell ref="F74:I74"/>
    <mergeCell ref="J74:L74"/>
    <mergeCell ref="M74:Q74"/>
    <mergeCell ref="B79:E79"/>
    <mergeCell ref="F79:I79"/>
    <mergeCell ref="J79:L79"/>
    <mergeCell ref="M79:Q79"/>
    <mergeCell ref="B80:E80"/>
    <mergeCell ref="F80:I80"/>
    <mergeCell ref="J80:L80"/>
    <mergeCell ref="M80:Q80"/>
    <mergeCell ref="B77:E77"/>
    <mergeCell ref="F77:I77"/>
    <mergeCell ref="J77:L77"/>
    <mergeCell ref="M77:Q77"/>
    <mergeCell ref="B78:E78"/>
    <mergeCell ref="F78:I78"/>
    <mergeCell ref="J78:L78"/>
    <mergeCell ref="M78:Q78"/>
    <mergeCell ref="B83:E83"/>
    <mergeCell ref="F83:I83"/>
    <mergeCell ref="J83:L83"/>
    <mergeCell ref="M83:Q83"/>
    <mergeCell ref="B84:E84"/>
    <mergeCell ref="F84:I84"/>
    <mergeCell ref="J84:L84"/>
    <mergeCell ref="M84:Q84"/>
    <mergeCell ref="B81:E81"/>
    <mergeCell ref="F81:I81"/>
    <mergeCell ref="J81:L81"/>
    <mergeCell ref="M81:Q81"/>
    <mergeCell ref="B82:E82"/>
    <mergeCell ref="F82:I82"/>
    <mergeCell ref="J82:L82"/>
    <mergeCell ref="M82:Q82"/>
    <mergeCell ref="B87:E87"/>
    <mergeCell ref="F87:I87"/>
    <mergeCell ref="J87:L87"/>
    <mergeCell ref="M87:Q87"/>
    <mergeCell ref="B88:E88"/>
    <mergeCell ref="F88:I88"/>
    <mergeCell ref="J88:L88"/>
    <mergeCell ref="M88:Q88"/>
    <mergeCell ref="B85:E85"/>
    <mergeCell ref="F85:I85"/>
    <mergeCell ref="J85:L85"/>
    <mergeCell ref="M85:Q85"/>
    <mergeCell ref="B86:E86"/>
    <mergeCell ref="F86:I86"/>
    <mergeCell ref="J86:L86"/>
    <mergeCell ref="M86:Q86"/>
    <mergeCell ref="P91:R91"/>
    <mergeCell ref="A92:R95"/>
    <mergeCell ref="M97:R99"/>
    <mergeCell ref="B101:Q101"/>
    <mergeCell ref="B102:E104"/>
    <mergeCell ref="F102:I104"/>
    <mergeCell ref="J102:L104"/>
    <mergeCell ref="M102:Q104"/>
    <mergeCell ref="B89:E89"/>
    <mergeCell ref="F89:I89"/>
    <mergeCell ref="J89:L89"/>
    <mergeCell ref="M89:Q89"/>
    <mergeCell ref="B90:E90"/>
    <mergeCell ref="F90:I90"/>
    <mergeCell ref="J90:L90"/>
    <mergeCell ref="M90:Q90"/>
    <mergeCell ref="B107:E107"/>
    <mergeCell ref="F107:I107"/>
    <mergeCell ref="J107:L107"/>
    <mergeCell ref="M107:Q107"/>
    <mergeCell ref="B108:E108"/>
    <mergeCell ref="F108:I108"/>
    <mergeCell ref="J108:L108"/>
    <mergeCell ref="M108:Q108"/>
    <mergeCell ref="B105:E105"/>
    <mergeCell ref="F105:I105"/>
    <mergeCell ref="J105:L105"/>
    <mergeCell ref="M105:Q105"/>
    <mergeCell ref="B106:E106"/>
    <mergeCell ref="F106:I106"/>
    <mergeCell ref="J106:L106"/>
    <mergeCell ref="M106:Q106"/>
    <mergeCell ref="B111:E111"/>
    <mergeCell ref="F111:I111"/>
    <mergeCell ref="J111:L111"/>
    <mergeCell ref="M111:Q111"/>
    <mergeCell ref="B112:E112"/>
    <mergeCell ref="F112:I112"/>
    <mergeCell ref="J112:L112"/>
    <mergeCell ref="M112:Q112"/>
    <mergeCell ref="B109:E109"/>
    <mergeCell ref="F109:I109"/>
    <mergeCell ref="J109:L109"/>
    <mergeCell ref="M109:Q109"/>
    <mergeCell ref="B110:E110"/>
    <mergeCell ref="F110:I110"/>
    <mergeCell ref="J110:L110"/>
    <mergeCell ref="M110:Q110"/>
    <mergeCell ref="B115:E115"/>
    <mergeCell ref="F115:I115"/>
    <mergeCell ref="J115:L115"/>
    <mergeCell ref="M115:Q115"/>
    <mergeCell ref="B116:E116"/>
    <mergeCell ref="F116:I116"/>
    <mergeCell ref="J116:L116"/>
    <mergeCell ref="M116:Q116"/>
    <mergeCell ref="B113:E113"/>
    <mergeCell ref="F113:I113"/>
    <mergeCell ref="J113:L113"/>
    <mergeCell ref="M113:Q113"/>
    <mergeCell ref="B114:E114"/>
    <mergeCell ref="F114:I114"/>
    <mergeCell ref="J114:L114"/>
    <mergeCell ref="M114:Q114"/>
    <mergeCell ref="B119:E119"/>
    <mergeCell ref="F119:I119"/>
    <mergeCell ref="J119:L119"/>
    <mergeCell ref="M119:Q119"/>
    <mergeCell ref="B120:E120"/>
    <mergeCell ref="F120:I120"/>
    <mergeCell ref="J120:L120"/>
    <mergeCell ref="M120:Q120"/>
    <mergeCell ref="B117:E117"/>
    <mergeCell ref="F117:I117"/>
    <mergeCell ref="J117:L117"/>
    <mergeCell ref="M117:Q117"/>
    <mergeCell ref="B118:E118"/>
    <mergeCell ref="F118:I118"/>
    <mergeCell ref="J118:L118"/>
    <mergeCell ref="M118:Q118"/>
    <mergeCell ref="B123:E123"/>
    <mergeCell ref="F123:I123"/>
    <mergeCell ref="J123:L123"/>
    <mergeCell ref="M123:Q123"/>
    <mergeCell ref="B124:E124"/>
    <mergeCell ref="F124:I124"/>
    <mergeCell ref="J124:L124"/>
    <mergeCell ref="M124:Q124"/>
    <mergeCell ref="B121:E121"/>
    <mergeCell ref="F121:I121"/>
    <mergeCell ref="J121:L121"/>
    <mergeCell ref="M121:Q121"/>
    <mergeCell ref="B122:E122"/>
    <mergeCell ref="F122:I122"/>
    <mergeCell ref="J122:L122"/>
    <mergeCell ref="M122:Q122"/>
    <mergeCell ref="B127:E127"/>
    <mergeCell ref="F127:I127"/>
    <mergeCell ref="J127:L127"/>
    <mergeCell ref="M127:Q127"/>
    <mergeCell ref="B128:E128"/>
    <mergeCell ref="F128:I128"/>
    <mergeCell ref="J128:L128"/>
    <mergeCell ref="M128:Q128"/>
    <mergeCell ref="B125:E125"/>
    <mergeCell ref="F125:I125"/>
    <mergeCell ref="J125:L125"/>
    <mergeCell ref="M125:Q125"/>
    <mergeCell ref="B126:E126"/>
    <mergeCell ref="F126:I126"/>
    <mergeCell ref="J126:L126"/>
    <mergeCell ref="M126:Q126"/>
    <mergeCell ref="B131:E131"/>
    <mergeCell ref="F131:I131"/>
    <mergeCell ref="J131:L131"/>
    <mergeCell ref="M131:Q131"/>
    <mergeCell ref="B132:E132"/>
    <mergeCell ref="F132:I132"/>
    <mergeCell ref="J132:L132"/>
    <mergeCell ref="M132:Q132"/>
    <mergeCell ref="B129:E129"/>
    <mergeCell ref="F129:I129"/>
    <mergeCell ref="J129:L129"/>
    <mergeCell ref="M129:Q129"/>
    <mergeCell ref="B130:E130"/>
    <mergeCell ref="F130:I130"/>
    <mergeCell ref="J130:L130"/>
    <mergeCell ref="M130:Q130"/>
    <mergeCell ref="B135:E135"/>
    <mergeCell ref="F135:I135"/>
    <mergeCell ref="J135:L135"/>
    <mergeCell ref="M135:Q135"/>
    <mergeCell ref="B136:E136"/>
    <mergeCell ref="F136:I136"/>
    <mergeCell ref="J136:L136"/>
    <mergeCell ref="M136:Q136"/>
    <mergeCell ref="B133:E133"/>
    <mergeCell ref="F133:I133"/>
    <mergeCell ref="J133:L133"/>
    <mergeCell ref="M133:Q133"/>
    <mergeCell ref="B134:E134"/>
    <mergeCell ref="F134:I134"/>
    <mergeCell ref="J134:L134"/>
    <mergeCell ref="M134:Q134"/>
    <mergeCell ref="B137:E137"/>
    <mergeCell ref="F137:I137"/>
    <mergeCell ref="J137:L137"/>
    <mergeCell ref="M137:Q137"/>
    <mergeCell ref="B138:E138"/>
    <mergeCell ref="F138:I138"/>
    <mergeCell ref="J138:L138"/>
    <mergeCell ref="M138:Q138"/>
    <mergeCell ref="A150:A152"/>
    <mergeCell ref="B153:E153"/>
    <mergeCell ref="F153:I153"/>
    <mergeCell ref="J153:L153"/>
    <mergeCell ref="M153:Q153"/>
    <mergeCell ref="B154:E154"/>
    <mergeCell ref="F154:I154"/>
    <mergeCell ref="J154:L154"/>
    <mergeCell ref="M154:Q154"/>
    <mergeCell ref="P139:R139"/>
    <mergeCell ref="A140:R143"/>
    <mergeCell ref="M145:R147"/>
    <mergeCell ref="B149:Q149"/>
    <mergeCell ref="B150:E152"/>
    <mergeCell ref="F150:I152"/>
    <mergeCell ref="J150:L152"/>
    <mergeCell ref="M150:Q152"/>
    <mergeCell ref="B157:E157"/>
    <mergeCell ref="F157:I157"/>
    <mergeCell ref="J157:L157"/>
    <mergeCell ref="M157:Q157"/>
    <mergeCell ref="B158:E158"/>
    <mergeCell ref="F158:I158"/>
    <mergeCell ref="J158:L158"/>
    <mergeCell ref="M158:Q158"/>
    <mergeCell ref="B155:E155"/>
    <mergeCell ref="F155:I155"/>
    <mergeCell ref="J155:L155"/>
    <mergeCell ref="M155:Q155"/>
    <mergeCell ref="B156:E156"/>
    <mergeCell ref="F156:I156"/>
    <mergeCell ref="J156:L156"/>
    <mergeCell ref="M156:Q156"/>
    <mergeCell ref="B161:E161"/>
    <mergeCell ref="F161:I161"/>
    <mergeCell ref="J161:L161"/>
    <mergeCell ref="M161:Q161"/>
    <mergeCell ref="B162:E162"/>
    <mergeCell ref="F162:I162"/>
    <mergeCell ref="J162:L162"/>
    <mergeCell ref="M162:Q162"/>
    <mergeCell ref="B159:E159"/>
    <mergeCell ref="F159:I159"/>
    <mergeCell ref="J159:L159"/>
    <mergeCell ref="M159:Q159"/>
    <mergeCell ref="B160:E160"/>
    <mergeCell ref="F160:I160"/>
    <mergeCell ref="J160:L160"/>
    <mergeCell ref="M160:Q160"/>
    <mergeCell ref="J170:L170"/>
    <mergeCell ref="M170:Q170"/>
    <mergeCell ref="B171:E171"/>
    <mergeCell ref="B163:E163"/>
    <mergeCell ref="F163:I163"/>
    <mergeCell ref="J163:L163"/>
    <mergeCell ref="M163:Q163"/>
    <mergeCell ref="B164:E164"/>
    <mergeCell ref="F164:I164"/>
    <mergeCell ref="J164:L164"/>
    <mergeCell ref="M164:Q164"/>
    <mergeCell ref="M172:Q172"/>
    <mergeCell ref="B173:E173"/>
    <mergeCell ref="F173:I173"/>
    <mergeCell ref="C226:R227"/>
    <mergeCell ref="E229:I229"/>
    <mergeCell ref="K229:P229"/>
    <mergeCell ref="B165:E165"/>
    <mergeCell ref="F165:I165"/>
    <mergeCell ref="J165:L165"/>
    <mergeCell ref="M165:Q165"/>
    <mergeCell ref="B166:E166"/>
    <mergeCell ref="F166:I166"/>
    <mergeCell ref="J166:L166"/>
    <mergeCell ref="M166:Q166"/>
    <mergeCell ref="J168:L168"/>
    <mergeCell ref="M168:Q168"/>
    <mergeCell ref="B169:E169"/>
    <mergeCell ref="F169:I169"/>
    <mergeCell ref="J169:L169"/>
    <mergeCell ref="M169:Q169"/>
    <mergeCell ref="J173:L173"/>
    <mergeCell ref="M173:Q173"/>
    <mergeCell ref="B170:E170"/>
    <mergeCell ref="F170:I170"/>
    <mergeCell ref="F175:I175"/>
    <mergeCell ref="J175:L175"/>
    <mergeCell ref="M175:Q175"/>
    <mergeCell ref="P235:R235"/>
    <mergeCell ref="A236:R239"/>
    <mergeCell ref="B167:E167"/>
    <mergeCell ref="F167:I167"/>
    <mergeCell ref="J167:L167"/>
    <mergeCell ref="M167:Q167"/>
    <mergeCell ref="B168:E168"/>
    <mergeCell ref="F168:I168"/>
    <mergeCell ref="F230:O230"/>
    <mergeCell ref="F232:R233"/>
    <mergeCell ref="A234:R234"/>
    <mergeCell ref="P187:R187"/>
    <mergeCell ref="A188:R191"/>
    <mergeCell ref="M193:R195"/>
    <mergeCell ref="C217:R220"/>
    <mergeCell ref="C221:R221"/>
    <mergeCell ref="C222:R223"/>
    <mergeCell ref="C224:R225"/>
    <mergeCell ref="B172:E172"/>
    <mergeCell ref="F172:I172"/>
    <mergeCell ref="J172:L172"/>
    <mergeCell ref="B178:E178"/>
    <mergeCell ref="F178:I178"/>
    <mergeCell ref="J178:L178"/>
    <mergeCell ref="M178:Q178"/>
    <mergeCell ref="B179:E179"/>
    <mergeCell ref="F179:I179"/>
    <mergeCell ref="J179:L179"/>
    <mergeCell ref="M179:Q179"/>
    <mergeCell ref="F171:I171"/>
    <mergeCell ref="J171:L171"/>
    <mergeCell ref="M171:Q171"/>
    <mergeCell ref="B176:E176"/>
    <mergeCell ref="F176:I176"/>
    <mergeCell ref="J176:L176"/>
    <mergeCell ref="M176:Q176"/>
    <mergeCell ref="B177:E177"/>
    <mergeCell ref="F177:I177"/>
    <mergeCell ref="J177:L177"/>
    <mergeCell ref="M177:Q177"/>
    <mergeCell ref="B174:E174"/>
    <mergeCell ref="F174:I174"/>
    <mergeCell ref="J174:L174"/>
    <mergeCell ref="M174:Q174"/>
    <mergeCell ref="B175:E175"/>
    <mergeCell ref="B182:E182"/>
    <mergeCell ref="F182:I182"/>
    <mergeCell ref="J182:L182"/>
    <mergeCell ref="M182:Q182"/>
    <mergeCell ref="B183:E183"/>
    <mergeCell ref="F183:I183"/>
    <mergeCell ref="J183:L183"/>
    <mergeCell ref="M183:Q183"/>
    <mergeCell ref="B180:E180"/>
    <mergeCell ref="F180:I180"/>
    <mergeCell ref="J180:L180"/>
    <mergeCell ref="M180:Q180"/>
    <mergeCell ref="B181:E181"/>
    <mergeCell ref="F181:I181"/>
    <mergeCell ref="J181:L181"/>
    <mergeCell ref="M181:Q181"/>
    <mergeCell ref="B197:Q197"/>
    <mergeCell ref="A198:A200"/>
    <mergeCell ref="B198:E200"/>
    <mergeCell ref="F198:I200"/>
    <mergeCell ref="J198:L200"/>
    <mergeCell ref="M198:Q200"/>
    <mergeCell ref="B184:E184"/>
    <mergeCell ref="F184:I184"/>
    <mergeCell ref="J184:L184"/>
    <mergeCell ref="M184:Q184"/>
    <mergeCell ref="B185:E185"/>
    <mergeCell ref="F185:I185"/>
    <mergeCell ref="J185:L185"/>
    <mergeCell ref="M185:Q185"/>
    <mergeCell ref="B201:E201"/>
    <mergeCell ref="F201:I201"/>
    <mergeCell ref="J201:L201"/>
    <mergeCell ref="M201:Q201"/>
    <mergeCell ref="B202:E202"/>
    <mergeCell ref="F202:I202"/>
    <mergeCell ref="J202:L202"/>
    <mergeCell ref="M202:Q202"/>
    <mergeCell ref="B203:E203"/>
    <mergeCell ref="F203:I203"/>
    <mergeCell ref="J203:L203"/>
    <mergeCell ref="M203:Q203"/>
    <mergeCell ref="B204:E204"/>
    <mergeCell ref="F204:I204"/>
    <mergeCell ref="J204:L204"/>
    <mergeCell ref="M204:Q204"/>
    <mergeCell ref="B205:E205"/>
    <mergeCell ref="F205:I205"/>
    <mergeCell ref="J205:L205"/>
    <mergeCell ref="M205:Q205"/>
    <mergeCell ref="B206:E206"/>
    <mergeCell ref="F206:I206"/>
    <mergeCell ref="J206:L206"/>
    <mergeCell ref="M206:Q206"/>
    <mergeCell ref="B207:E207"/>
    <mergeCell ref="F207:I207"/>
    <mergeCell ref="J207:L207"/>
    <mergeCell ref="M207:Q207"/>
    <mergeCell ref="B208:E208"/>
    <mergeCell ref="F208:I208"/>
    <mergeCell ref="J208:L208"/>
    <mergeCell ref="M208:Q208"/>
    <mergeCell ref="B209:E209"/>
    <mergeCell ref="F209:I209"/>
    <mergeCell ref="J209:L209"/>
    <mergeCell ref="M209:Q209"/>
    <mergeCell ref="B214:E214"/>
    <mergeCell ref="F214:I214"/>
    <mergeCell ref="J214:L214"/>
    <mergeCell ref="M214:Q214"/>
    <mergeCell ref="B213:E213"/>
    <mergeCell ref="F213:I213"/>
    <mergeCell ref="J213:L213"/>
    <mergeCell ref="M213:Q213"/>
    <mergeCell ref="B186:E186"/>
    <mergeCell ref="F186:I186"/>
    <mergeCell ref="J186:L186"/>
    <mergeCell ref="M186:Q186"/>
    <mergeCell ref="B210:E210"/>
    <mergeCell ref="F210:I210"/>
    <mergeCell ref="J210:L210"/>
    <mergeCell ref="M210:Q210"/>
    <mergeCell ref="B211:E211"/>
    <mergeCell ref="F211:I211"/>
    <mergeCell ref="J211:L211"/>
    <mergeCell ref="M211:Q211"/>
    <mergeCell ref="B212:E212"/>
    <mergeCell ref="F212:I212"/>
    <mergeCell ref="J212:L212"/>
    <mergeCell ref="M212:Q212"/>
  </mergeCells>
  <printOptions verticalCentered="1"/>
  <pageMargins left="0.98425196850393704" right="0.59055118110236227" top="0.19685039370078741" bottom="0.19685039370078741" header="0" footer="0"/>
  <pageSetup orientation="portrait" r:id="rId1"/>
  <rowBreaks count="5" manualBreakCount="5">
    <brk id="48" max="17" man="1"/>
    <brk id="95" max="17" man="1"/>
    <brk id="143" max="17" man="1"/>
    <brk id="191" max="17" man="1"/>
    <brk id="239" max="16383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DCFAB-3562-402C-9D00-14406B560167}">
  <sheetPr codeName="Hoja25">
    <tabColor rgb="FFFFFF00"/>
  </sheetPr>
  <dimension ref="A2:U287"/>
  <sheetViews>
    <sheetView topLeftCell="A230" zoomScale="115" zoomScaleNormal="115" workbookViewId="0">
      <selection activeCell="W242" sqref="W242"/>
    </sheetView>
  </sheetViews>
  <sheetFormatPr baseColWidth="10" defaultColWidth="4.7109375" defaultRowHeight="15.75" customHeight="1" x14ac:dyDescent="0.25"/>
  <cols>
    <col min="7" max="7" width="4.7109375" customWidth="1"/>
    <col min="9" max="9" width="2.85546875" customWidth="1"/>
    <col min="10" max="10" width="5.7109375" customWidth="1"/>
    <col min="12" max="12" width="6.5703125" customWidth="1"/>
    <col min="14" max="14" width="4.140625" customWidth="1"/>
    <col min="15" max="15" width="4" customWidth="1"/>
    <col min="16" max="16" width="4.42578125" customWidth="1"/>
    <col min="24" max="24" width="4.7109375" customWidth="1"/>
    <col min="28" max="31" width="4.7109375" customWidth="1"/>
    <col min="36" max="36" width="4.7109375" customWidth="1"/>
  </cols>
  <sheetData>
    <row r="2" spans="1:18" ht="15.75" customHeight="1" x14ac:dyDescent="0.25">
      <c r="M2" s="1101" t="str">
        <f>'Información y Datos'!L21</f>
        <v>LCM 2024-03-05</v>
      </c>
      <c r="N2" s="1101"/>
      <c r="O2" s="1101"/>
      <c r="P2" s="1101"/>
      <c r="Q2" s="1101"/>
      <c r="R2" s="1101"/>
    </row>
    <row r="3" spans="1:18" ht="15.75" customHeight="1" x14ac:dyDescent="0.25">
      <c r="M3" s="1101"/>
      <c r="N3" s="1101"/>
      <c r="O3" s="1101"/>
      <c r="P3" s="1101"/>
      <c r="Q3" s="1101"/>
      <c r="R3" s="1101"/>
    </row>
    <row r="4" spans="1:18" ht="15.75" customHeight="1" x14ac:dyDescent="0.25">
      <c r="M4" s="1101"/>
      <c r="N4" s="1101"/>
      <c r="O4" s="1101"/>
      <c r="P4" s="1101"/>
      <c r="Q4" s="1101"/>
      <c r="R4" s="1101"/>
    </row>
    <row r="5" spans="1:18" ht="15.75" customHeight="1" x14ac:dyDescent="0.25">
      <c r="R5" s="351"/>
    </row>
    <row r="6" spans="1:18" ht="15.75" customHeight="1" x14ac:dyDescent="0.25">
      <c r="A6" s="1101" t="s">
        <v>19</v>
      </c>
      <c r="B6" s="1101"/>
      <c r="C6" s="1101"/>
      <c r="D6" s="1101"/>
      <c r="E6" s="1101"/>
      <c r="F6" s="1101"/>
      <c r="G6" s="1101"/>
      <c r="H6" s="1101"/>
      <c r="I6" s="1101"/>
      <c r="J6" s="1101"/>
      <c r="K6" s="1101"/>
      <c r="L6" s="1101"/>
      <c r="M6" s="1101"/>
      <c r="N6" s="1101"/>
      <c r="O6" s="1101"/>
      <c r="P6" s="1101"/>
      <c r="Q6" s="1101"/>
      <c r="R6" s="1101"/>
    </row>
    <row r="7" spans="1:18" ht="15.75" customHeight="1" x14ac:dyDescent="0.25">
      <c r="A7" s="1101"/>
      <c r="B7" s="1101"/>
      <c r="C7" s="1101"/>
      <c r="D7" s="1101"/>
      <c r="E7" s="1101"/>
      <c r="F7" s="1101"/>
      <c r="G7" s="1101"/>
      <c r="H7" s="1101"/>
      <c r="I7" s="1101"/>
      <c r="J7" s="1101"/>
      <c r="K7" s="1101"/>
      <c r="L7" s="1101"/>
      <c r="M7" s="1101"/>
      <c r="N7" s="1101"/>
      <c r="O7" s="1101"/>
      <c r="P7" s="1101"/>
      <c r="Q7" s="1101"/>
      <c r="R7" s="1101"/>
    </row>
    <row r="9" spans="1:18" ht="15.75" customHeight="1" x14ac:dyDescent="0.25">
      <c r="F9" s="256"/>
      <c r="G9" s="256"/>
      <c r="H9" s="256"/>
      <c r="I9" s="256"/>
      <c r="J9" s="256"/>
      <c r="K9" s="256"/>
      <c r="L9" s="256"/>
      <c r="M9" s="256"/>
    </row>
    <row r="10" spans="1:18" ht="15.75" customHeight="1" x14ac:dyDescent="0.25">
      <c r="A10" s="352" t="s">
        <v>34</v>
      </c>
      <c r="F10" s="256"/>
      <c r="G10" s="1145">
        <f ca="1">'Información y Datos'!L15</f>
        <v>45429</v>
      </c>
      <c r="H10" s="1145"/>
      <c r="I10" s="1145"/>
      <c r="J10" s="1145"/>
      <c r="K10" s="1145"/>
      <c r="L10" s="1145"/>
      <c r="M10" s="1145"/>
      <c r="N10" s="1145"/>
      <c r="O10" s="1145"/>
      <c r="P10" s="1145"/>
      <c r="Q10" s="1145"/>
      <c r="R10" s="1145"/>
    </row>
    <row r="11" spans="1:18" ht="15.75" customHeight="1" x14ac:dyDescent="0.25">
      <c r="A11" s="353"/>
      <c r="B11" s="354"/>
      <c r="F11" s="256"/>
      <c r="G11" s="256"/>
      <c r="H11" s="256"/>
      <c r="I11" s="256"/>
      <c r="J11" s="256"/>
      <c r="K11" s="256"/>
      <c r="L11" s="256"/>
      <c r="M11" s="256"/>
    </row>
    <row r="12" spans="1:18" ht="15.75" customHeight="1" x14ac:dyDescent="0.25">
      <c r="A12" s="355"/>
      <c r="F12" s="256"/>
      <c r="G12" s="256"/>
      <c r="H12" s="256"/>
      <c r="I12" s="256"/>
      <c r="J12" s="256"/>
      <c r="K12" s="256"/>
      <c r="L12" s="256"/>
      <c r="M12" s="256"/>
      <c r="N12" s="356"/>
      <c r="O12" s="356"/>
      <c r="P12" s="356"/>
    </row>
    <row r="13" spans="1:18" ht="15.75" customHeight="1" x14ac:dyDescent="0.25">
      <c r="A13" s="352" t="s">
        <v>43</v>
      </c>
      <c r="E13" s="357"/>
      <c r="F13" s="256"/>
      <c r="G13" s="1104" t="str">
        <f>CONCATENATE(INFORMACION!D31,", de ",MIN('Información y Datos'!C12:C134)," mm a ",MAX('Información y Datos'!C12:C134)," mm, marca ",INFORMACION!D32,", modelo ",'Información y Datos'!L33,", de ",INFORMACION!D34," y grado de exactitud ", INFORMACION!D36,"")</f>
        <v>Juego de Bloques, de 20,5 mm a 100 mm, marca Sartorius, modelo 2001, de Cerámica y grado de exactitud F1</v>
      </c>
      <c r="H13" s="1104"/>
      <c r="I13" s="1104"/>
      <c r="J13" s="1104"/>
      <c r="K13" s="1104"/>
      <c r="L13" s="1104"/>
      <c r="M13" s="1104"/>
      <c r="N13" s="1104"/>
      <c r="O13" s="1104"/>
      <c r="P13" s="1104"/>
      <c r="Q13" s="1104"/>
      <c r="R13" s="1104"/>
    </row>
    <row r="14" spans="1:18" ht="15.75" customHeight="1" x14ac:dyDescent="0.25">
      <c r="A14" s="358"/>
      <c r="E14" s="357"/>
      <c r="F14" s="256"/>
      <c r="G14" s="1104"/>
      <c r="H14" s="1104"/>
      <c r="I14" s="1104"/>
      <c r="J14" s="1104"/>
      <c r="K14" s="1104"/>
      <c r="L14" s="1104"/>
      <c r="M14" s="1104"/>
      <c r="N14" s="1104"/>
      <c r="O14" s="1104"/>
      <c r="P14" s="1104"/>
      <c r="Q14" s="1104"/>
      <c r="R14" s="1104"/>
    </row>
    <row r="15" spans="1:18" ht="15.75" customHeight="1" x14ac:dyDescent="0.25">
      <c r="A15" s="358"/>
      <c r="E15" s="357"/>
      <c r="F15" s="256"/>
      <c r="G15" s="1104"/>
      <c r="H15" s="1104"/>
      <c r="I15" s="1104"/>
      <c r="J15" s="1104"/>
      <c r="K15" s="1104"/>
      <c r="L15" s="1104"/>
      <c r="M15" s="1104"/>
      <c r="N15" s="1104"/>
      <c r="O15" s="1104"/>
      <c r="P15" s="1104"/>
      <c r="Q15" s="1104"/>
      <c r="R15" s="1104"/>
    </row>
    <row r="16" spans="1:18" ht="15.75" customHeight="1" x14ac:dyDescent="0.25">
      <c r="A16" s="358"/>
      <c r="E16" s="357"/>
      <c r="F16" s="256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</row>
    <row r="17" spans="1:19" ht="15.75" customHeight="1" x14ac:dyDescent="0.25">
      <c r="A17" s="352" t="s">
        <v>12</v>
      </c>
      <c r="F17" s="256"/>
      <c r="G17" s="1103" t="str">
        <f>INFORMACION!D33</f>
        <v>000111</v>
      </c>
      <c r="H17" s="1103"/>
      <c r="I17" s="1103"/>
      <c r="J17" s="1103"/>
      <c r="K17" s="1103"/>
      <c r="L17" s="1103"/>
      <c r="M17" s="1103"/>
      <c r="N17" s="1103"/>
      <c r="O17" s="1103"/>
      <c r="P17" s="1103"/>
      <c r="Q17" s="1103"/>
      <c r="R17" s="1103"/>
      <c r="S17" s="256"/>
    </row>
    <row r="18" spans="1:19" ht="15.75" customHeight="1" x14ac:dyDescent="0.25">
      <c r="A18" s="355"/>
      <c r="F18" s="256"/>
      <c r="G18" s="256"/>
      <c r="H18" s="256"/>
      <c r="I18" s="256"/>
      <c r="J18" s="256"/>
      <c r="K18" s="256"/>
      <c r="L18" s="256"/>
      <c r="M18" s="256"/>
    </row>
    <row r="19" spans="1:19" ht="15.75" customHeight="1" x14ac:dyDescent="0.25">
      <c r="A19" s="358"/>
      <c r="F19" s="256"/>
      <c r="G19" s="354"/>
      <c r="H19" s="256"/>
      <c r="I19" s="256"/>
      <c r="J19" s="256"/>
      <c r="K19" s="256"/>
      <c r="L19" s="256"/>
      <c r="M19" s="256"/>
    </row>
    <row r="20" spans="1:19" ht="15.75" customHeight="1" x14ac:dyDescent="0.25">
      <c r="A20" s="352" t="s">
        <v>805</v>
      </c>
      <c r="F20" s="256"/>
      <c r="G20" s="1103" t="str">
        <f>INFORMACION!D25</f>
        <v>0001</v>
      </c>
      <c r="H20" s="1103"/>
      <c r="I20" s="1103"/>
      <c r="J20" s="1103"/>
      <c r="K20" s="1103"/>
      <c r="L20" s="1103"/>
      <c r="M20" s="1103"/>
      <c r="N20" s="1103"/>
      <c r="O20" s="1103"/>
      <c r="P20" s="1103"/>
      <c r="Q20" s="1103"/>
      <c r="R20" s="1103"/>
    </row>
    <row r="21" spans="1:19" ht="15.75" customHeight="1" x14ac:dyDescent="0.25">
      <c r="A21" s="355"/>
      <c r="F21" s="256"/>
      <c r="G21" s="256"/>
      <c r="H21" s="256"/>
      <c r="I21" s="256"/>
      <c r="J21" s="256"/>
      <c r="K21" s="256"/>
      <c r="L21" s="256"/>
      <c r="M21" s="256"/>
    </row>
    <row r="22" spans="1:19" ht="15.75" customHeight="1" x14ac:dyDescent="0.25">
      <c r="A22" s="353"/>
      <c r="F22" s="256"/>
      <c r="G22" s="354"/>
      <c r="H22" s="256"/>
      <c r="I22" s="256"/>
      <c r="J22" s="256"/>
      <c r="K22" s="256"/>
      <c r="L22" s="256"/>
      <c r="M22" s="256"/>
    </row>
    <row r="23" spans="1:19" ht="15.75" customHeight="1" x14ac:dyDescent="0.25">
      <c r="A23" s="1095" t="s">
        <v>13</v>
      </c>
      <c r="B23" s="1095"/>
      <c r="C23" s="1095"/>
      <c r="D23" s="1095"/>
      <c r="E23" s="1095"/>
      <c r="F23" s="1095"/>
      <c r="G23" s="1103" t="str">
        <f>INFORMACION!D23</f>
        <v>Javier</v>
      </c>
      <c r="H23" s="1103"/>
      <c r="I23" s="1103"/>
      <c r="J23" s="1103"/>
      <c r="K23" s="1103"/>
      <c r="L23" s="1103"/>
      <c r="M23" s="1103"/>
      <c r="N23" s="1103"/>
      <c r="O23" s="1103"/>
      <c r="P23" s="1103"/>
      <c r="Q23" s="1103"/>
      <c r="R23" s="1103"/>
    </row>
    <row r="24" spans="1:19" ht="15.75" customHeight="1" x14ac:dyDescent="0.25">
      <c r="A24" s="353"/>
      <c r="B24" s="353"/>
      <c r="C24" s="353"/>
      <c r="D24" s="353"/>
      <c r="E24" s="353"/>
      <c r="F24" s="353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</row>
    <row r="25" spans="1:19" ht="15.75" customHeight="1" x14ac:dyDescent="0.25">
      <c r="A25" s="355"/>
      <c r="F25" s="256"/>
      <c r="G25" s="256"/>
      <c r="H25" s="359"/>
      <c r="I25" s="359"/>
      <c r="J25" s="359"/>
      <c r="K25" s="359"/>
      <c r="L25" s="359"/>
      <c r="M25" s="360"/>
      <c r="N25" s="360"/>
      <c r="O25" s="360"/>
      <c r="P25" s="360"/>
    </row>
    <row r="26" spans="1:19" ht="15.75" customHeight="1" x14ac:dyDescent="0.25">
      <c r="A26" s="1095" t="s">
        <v>882</v>
      </c>
      <c r="B26" s="1095"/>
      <c r="C26" s="1095"/>
      <c r="D26" s="1095"/>
      <c r="E26" s="1095"/>
      <c r="F26" s="1095"/>
      <c r="G26" s="1096" t="str">
        <f>INFORMACION!D26</f>
        <v>Ciudad de investigación de la UCR, San Pedro, Montes de Oca, San José</v>
      </c>
      <c r="H26" s="1096"/>
      <c r="I26" s="1096"/>
      <c r="J26" s="1096"/>
      <c r="K26" s="1096"/>
      <c r="L26" s="1096"/>
      <c r="M26" s="1096"/>
      <c r="N26" s="1096"/>
      <c r="O26" s="1096"/>
      <c r="P26" s="1096"/>
      <c r="Q26" s="1096"/>
      <c r="R26" s="1096"/>
    </row>
    <row r="27" spans="1:19" ht="15.75" customHeight="1" x14ac:dyDescent="0.25">
      <c r="G27" s="1097"/>
      <c r="H27" s="1097"/>
      <c r="I27" s="1097"/>
      <c r="J27" s="1097"/>
      <c r="K27" s="1097"/>
      <c r="L27" s="1097"/>
      <c r="M27" s="1097"/>
      <c r="N27" s="1097"/>
      <c r="O27" s="1097"/>
      <c r="P27" s="1097"/>
      <c r="Q27" s="1097"/>
      <c r="R27" s="1097"/>
    </row>
    <row r="29" spans="1:19" ht="15.75" customHeight="1" x14ac:dyDescent="0.25">
      <c r="A29" s="1095" t="s">
        <v>36</v>
      </c>
      <c r="B29" s="1095"/>
      <c r="C29" s="1095"/>
      <c r="D29" s="1095"/>
      <c r="E29" s="1095"/>
      <c r="F29" s="1095"/>
      <c r="G29" s="1103" t="str">
        <f>_xlfn.CONCAT('Información y Datos'!L21,".xlsm")</f>
        <v>LCM 2024-03-05.xlsm</v>
      </c>
      <c r="H29" s="1103"/>
      <c r="I29" s="1103"/>
      <c r="J29" s="1103"/>
      <c r="K29" s="1103"/>
      <c r="L29" s="1103"/>
      <c r="M29" s="1103"/>
      <c r="N29" s="1103"/>
      <c r="O29" s="1103"/>
      <c r="P29" s="1103"/>
      <c r="Q29" s="1103"/>
      <c r="R29" s="1103"/>
    </row>
    <row r="31" spans="1:19" ht="15.75" customHeight="1" x14ac:dyDescent="0.25">
      <c r="A31" s="355"/>
    </row>
    <row r="32" spans="1:19" ht="15.75" customHeight="1" x14ac:dyDescent="0.25">
      <c r="A32" s="1095" t="s">
        <v>40</v>
      </c>
      <c r="B32" s="1095"/>
      <c r="C32" s="1095"/>
      <c r="D32" s="1095"/>
      <c r="E32" s="1095"/>
      <c r="F32" s="1095"/>
      <c r="G32" s="1104" t="s">
        <v>881</v>
      </c>
      <c r="H32" s="1104"/>
      <c r="I32" s="1104"/>
      <c r="J32" s="1104"/>
      <c r="K32" s="1104"/>
      <c r="L32" s="1104"/>
      <c r="M32" s="1104"/>
      <c r="N32" s="1104"/>
      <c r="O32" s="1104"/>
      <c r="P32" s="1104"/>
      <c r="Q32" s="1104"/>
      <c r="R32" s="1104"/>
    </row>
    <row r="34" spans="1:18" ht="15.75" customHeight="1" x14ac:dyDescent="0.25">
      <c r="A34" s="355"/>
      <c r="G34" s="256"/>
    </row>
    <row r="36" spans="1:18" ht="15.75" customHeight="1" x14ac:dyDescent="0.25">
      <c r="A36" s="362"/>
      <c r="B36" s="362"/>
      <c r="C36" s="362"/>
      <c r="D36" s="362"/>
      <c r="E36" s="362"/>
      <c r="F36" s="362"/>
      <c r="G36" s="362"/>
      <c r="H36" s="362"/>
      <c r="K36" s="362"/>
      <c r="L36" s="362"/>
      <c r="M36" s="362"/>
      <c r="N36" s="362"/>
      <c r="O36" s="362"/>
      <c r="P36" s="362"/>
      <c r="Q36" s="362"/>
      <c r="R36" s="362"/>
    </row>
    <row r="37" spans="1:18" ht="15.75" customHeight="1" x14ac:dyDescent="0.25">
      <c r="A37" s="362"/>
      <c r="B37" s="362"/>
      <c r="C37" s="362"/>
      <c r="D37" s="362"/>
      <c r="E37" s="362"/>
      <c r="F37" s="362"/>
      <c r="G37" s="362"/>
      <c r="H37" s="362"/>
      <c r="K37" s="362"/>
      <c r="L37" s="362"/>
      <c r="M37" s="362"/>
      <c r="N37" s="362"/>
      <c r="O37" s="362"/>
      <c r="P37" s="362"/>
      <c r="Q37" s="362"/>
      <c r="R37" s="362"/>
    </row>
    <row r="38" spans="1:18" ht="15.75" customHeight="1" x14ac:dyDescent="0.25">
      <c r="A38" s="362"/>
      <c r="B38" s="362"/>
      <c r="C38" s="362"/>
      <c r="D38" s="362"/>
      <c r="E38" s="362"/>
      <c r="F38" s="362"/>
      <c r="G38" s="362"/>
      <c r="H38" s="362"/>
      <c r="K38" s="362"/>
      <c r="L38" s="362"/>
      <c r="M38" s="362"/>
      <c r="N38" s="362"/>
      <c r="O38" s="362"/>
      <c r="P38" s="362"/>
      <c r="Q38" s="362"/>
      <c r="R38" s="362"/>
    </row>
    <row r="39" spans="1:18" ht="15.75" customHeight="1" x14ac:dyDescent="0.25">
      <c r="A39" s="362"/>
      <c r="B39" s="362"/>
      <c r="C39" s="362"/>
      <c r="D39" s="362"/>
      <c r="E39" s="362"/>
      <c r="F39" s="362"/>
      <c r="G39" s="362"/>
      <c r="H39" s="362"/>
      <c r="K39" s="362"/>
      <c r="L39" s="362"/>
      <c r="M39" s="362"/>
      <c r="N39" s="362"/>
      <c r="O39" s="362"/>
      <c r="P39" s="362"/>
      <c r="Q39" s="362"/>
      <c r="R39" s="362"/>
    </row>
    <row r="40" spans="1:18" ht="15.75" customHeight="1" x14ac:dyDescent="0.25">
      <c r="A40" s="363"/>
      <c r="B40" s="363"/>
      <c r="C40" s="363"/>
      <c r="D40" s="363"/>
      <c r="E40" s="363"/>
      <c r="F40" s="363"/>
      <c r="G40" s="363"/>
      <c r="H40" s="363"/>
      <c r="K40" s="363"/>
      <c r="L40" s="363"/>
      <c r="M40" s="363"/>
      <c r="N40" s="363"/>
      <c r="O40" s="363"/>
      <c r="P40" s="363"/>
      <c r="Q40" s="363"/>
      <c r="R40" s="363"/>
    </row>
    <row r="41" spans="1:18" ht="15.75" customHeight="1" x14ac:dyDescent="0.25">
      <c r="A41" s="1102" t="str">
        <f>'Información y Datos'!L40</f>
        <v>Yalitza Torres Pérez</v>
      </c>
      <c r="B41" s="1102"/>
      <c r="C41" s="1102"/>
      <c r="D41" s="1102"/>
      <c r="E41" s="1102"/>
      <c r="F41" s="1102"/>
      <c r="G41" s="1102"/>
      <c r="H41" s="1102"/>
      <c r="I41" s="364"/>
      <c r="J41" s="380"/>
      <c r="K41" s="1098" t="str">
        <f>'Información y Datos'!L39</f>
        <v>Leonardo Rojas Rapso</v>
      </c>
      <c r="L41" s="1099"/>
      <c r="M41" s="1099"/>
      <c r="N41" s="1099"/>
      <c r="O41" s="1099"/>
      <c r="P41" s="1099"/>
      <c r="Q41" s="1099"/>
      <c r="R41" s="1099"/>
    </row>
    <row r="42" spans="1:18" ht="15.75" customHeight="1" x14ac:dyDescent="0.25">
      <c r="A42" s="1100" t="s">
        <v>869</v>
      </c>
      <c r="B42" s="916"/>
      <c r="C42" s="916"/>
      <c r="D42" s="916"/>
      <c r="E42" s="916"/>
      <c r="F42" s="916"/>
      <c r="G42" s="916"/>
      <c r="H42" s="916"/>
      <c r="I42" s="364"/>
      <c r="J42" s="376"/>
      <c r="K42" s="1100" t="s">
        <v>868</v>
      </c>
      <c r="L42" s="916"/>
      <c r="M42" s="916"/>
      <c r="N42" s="916"/>
      <c r="O42" s="916"/>
      <c r="P42" s="916"/>
      <c r="Q42" s="916"/>
      <c r="R42" s="916"/>
    </row>
    <row r="43" spans="1:18" ht="15.75" customHeight="1" x14ac:dyDescent="0.25">
      <c r="A43" s="1100" t="s">
        <v>18</v>
      </c>
      <c r="B43" s="1100"/>
      <c r="C43" s="1100"/>
      <c r="D43" s="1100"/>
      <c r="E43" s="1100"/>
      <c r="F43" s="1100"/>
      <c r="G43" s="1100"/>
      <c r="H43" s="1100"/>
      <c r="I43" s="364"/>
      <c r="J43" s="376"/>
      <c r="K43" s="1100" t="s">
        <v>18</v>
      </c>
      <c r="L43" s="1100"/>
      <c r="M43" s="1100"/>
      <c r="N43" s="1100"/>
      <c r="O43" s="1100"/>
      <c r="P43" s="1100"/>
      <c r="Q43" s="1100"/>
      <c r="R43" s="1100"/>
    </row>
    <row r="44" spans="1:18" ht="15.75" customHeight="1" x14ac:dyDescent="0.25">
      <c r="G44" s="256"/>
      <c r="P44" s="1118" t="s">
        <v>985</v>
      </c>
      <c r="Q44" s="1118"/>
      <c r="R44" s="1118"/>
    </row>
    <row r="45" spans="1:18" ht="15.75" customHeight="1" x14ac:dyDescent="0.25">
      <c r="A45" s="1119" t="s">
        <v>883</v>
      </c>
      <c r="B45" s="1119"/>
      <c r="C45" s="1119"/>
      <c r="D45" s="1119"/>
      <c r="E45" s="1119"/>
      <c r="F45" s="1119"/>
      <c r="G45" s="1119"/>
      <c r="H45" s="1119"/>
      <c r="I45" s="1119"/>
      <c r="J45" s="1119"/>
      <c r="K45" s="1119"/>
      <c r="L45" s="1119"/>
      <c r="M45" s="1119"/>
      <c r="N45" s="1119"/>
      <c r="O45" s="1119"/>
      <c r="P45" s="1119"/>
      <c r="Q45" s="1119"/>
      <c r="R45" s="1119"/>
    </row>
    <row r="46" spans="1:18" ht="15.75" customHeight="1" x14ac:dyDescent="0.25">
      <c r="A46" s="1120"/>
      <c r="B46" s="1120"/>
      <c r="C46" s="1120"/>
      <c r="D46" s="1120"/>
      <c r="E46" s="1120"/>
      <c r="F46" s="1120"/>
      <c r="G46" s="1120"/>
      <c r="H46" s="1120"/>
      <c r="I46" s="1120"/>
      <c r="J46" s="1120"/>
      <c r="K46" s="1120"/>
      <c r="L46" s="1120"/>
      <c r="M46" s="1120"/>
      <c r="N46" s="1120"/>
      <c r="O46" s="1120"/>
      <c r="P46" s="1120"/>
      <c r="Q46" s="1120"/>
      <c r="R46" s="1120"/>
    </row>
    <row r="47" spans="1:18" ht="15.75" customHeight="1" x14ac:dyDescent="0.25">
      <c r="A47" s="1120"/>
      <c r="B47" s="1120"/>
      <c r="C47" s="1120"/>
      <c r="D47" s="1120"/>
      <c r="E47" s="1120"/>
      <c r="F47" s="1120"/>
      <c r="G47" s="1120"/>
      <c r="H47" s="1120"/>
      <c r="I47" s="1120"/>
      <c r="J47" s="1120"/>
      <c r="K47" s="1120"/>
      <c r="L47" s="1120"/>
      <c r="M47" s="1120"/>
      <c r="N47" s="1120"/>
      <c r="O47" s="1120"/>
      <c r="P47" s="1120"/>
      <c r="Q47" s="1120"/>
      <c r="R47" s="1120"/>
    </row>
    <row r="48" spans="1:18" ht="15.75" customHeight="1" x14ac:dyDescent="0.25">
      <c r="A48" s="1120"/>
      <c r="B48" s="1120"/>
      <c r="C48" s="1120"/>
      <c r="D48" s="1120"/>
      <c r="E48" s="1120"/>
      <c r="F48" s="1120"/>
      <c r="G48" s="1120"/>
      <c r="H48" s="1120"/>
      <c r="I48" s="1120"/>
      <c r="J48" s="1120"/>
      <c r="K48" s="1120"/>
      <c r="L48" s="1120"/>
      <c r="M48" s="1120"/>
      <c r="N48" s="1120"/>
      <c r="O48" s="1120"/>
      <c r="P48" s="1120"/>
      <c r="Q48" s="1120"/>
      <c r="R48" s="1120"/>
    </row>
    <row r="50" spans="1:18" ht="15.75" customHeight="1" x14ac:dyDescent="0.25">
      <c r="A50" s="366"/>
      <c r="M50" s="1101" t="str">
        <f>M2</f>
        <v>LCM 2024-03-05</v>
      </c>
      <c r="N50" s="1101"/>
      <c r="O50" s="1101"/>
      <c r="P50" s="1101"/>
      <c r="Q50" s="1101"/>
      <c r="R50" s="1101"/>
    </row>
    <row r="51" spans="1:18" ht="15.75" customHeight="1" x14ac:dyDescent="0.25">
      <c r="M51" s="1101"/>
      <c r="N51" s="1101"/>
      <c r="O51" s="1101"/>
      <c r="P51" s="1101"/>
      <c r="Q51" s="1101"/>
      <c r="R51" s="1101"/>
    </row>
    <row r="52" spans="1:18" ht="15.75" customHeight="1" x14ac:dyDescent="0.25">
      <c r="M52" s="1101"/>
      <c r="N52" s="1101"/>
      <c r="O52" s="1101"/>
      <c r="P52" s="1101"/>
      <c r="Q52" s="1101"/>
      <c r="R52" s="1101"/>
    </row>
    <row r="54" spans="1:18" ht="15.75" customHeight="1" x14ac:dyDescent="0.25">
      <c r="A54" s="1106" t="s">
        <v>829</v>
      </c>
      <c r="B54" s="1106"/>
      <c r="C54" s="1106"/>
      <c r="D54" s="1106"/>
      <c r="E54" s="1106"/>
      <c r="F54" s="1106"/>
      <c r="G54" s="1106"/>
      <c r="H54" s="1106"/>
      <c r="I54" s="1106"/>
      <c r="J54" s="1106"/>
      <c r="K54" s="1106"/>
      <c r="L54" s="1106"/>
      <c r="M54" s="1106"/>
      <c r="N54" s="1106"/>
      <c r="O54" s="1106"/>
      <c r="P54" s="1106"/>
      <c r="Q54" s="1106"/>
      <c r="R54" s="1106"/>
    </row>
    <row r="55" spans="1:18" ht="15.75" customHeight="1" x14ac:dyDescent="0.25">
      <c r="A55" s="1107" t="s">
        <v>5</v>
      </c>
      <c r="B55" s="1107"/>
      <c r="C55" s="1107"/>
      <c r="D55" s="1107"/>
      <c r="E55" s="1107"/>
      <c r="F55" s="1107"/>
      <c r="G55" s="1107"/>
      <c r="H55" s="1107" t="s">
        <v>806</v>
      </c>
      <c r="I55" s="1107"/>
      <c r="J55" s="1107"/>
      <c r="K55" s="1107"/>
      <c r="L55" s="1107"/>
      <c r="M55" s="1107" t="s">
        <v>15</v>
      </c>
      <c r="N55" s="1107"/>
      <c r="O55" s="1107"/>
      <c r="P55" s="1107"/>
      <c r="Q55" s="1107"/>
      <c r="R55" s="1107"/>
    </row>
    <row r="56" spans="1:18" ht="15.75" customHeight="1" x14ac:dyDescent="0.25">
      <c r="A56" s="1108" t="str">
        <f>CONCATENATE(INFORMACION!H59,", ","grado ",INFORMACION!H60,", Marca ",INFORMACION!H58)</f>
        <v>Bloques patrón de cerámica de 0,5 mm a 100 mm, grado 00 ó K, Marca TESA</v>
      </c>
      <c r="B56" s="1108"/>
      <c r="C56" s="1108"/>
      <c r="D56" s="1108"/>
      <c r="E56" s="1108"/>
      <c r="F56" s="1108"/>
      <c r="G56" s="1108"/>
      <c r="H56" s="1108" t="str">
        <f>CONCATENATE(INFORMACION!H64," / ",INFORMACION!H65)</f>
        <v>70057T / 707014</v>
      </c>
      <c r="I56" s="1108"/>
      <c r="J56" s="1108"/>
      <c r="K56" s="1108"/>
      <c r="L56" s="1108"/>
      <c r="M56" s="1109" t="str">
        <f>CONCATENATE(INFORMACION!H63,", ",INFORMACION!H55,", ",IF(INFORMACION!H63="CENAM","México",IF(INFORMACION!H63="LACOMET","Costa Rica","NMI ")))</f>
        <v>CENAM, CNM-CC-740-579/2015, México</v>
      </c>
      <c r="N56" s="1110"/>
      <c r="O56" s="1110"/>
      <c r="P56" s="1110"/>
      <c r="Q56" s="1110"/>
      <c r="R56" s="1111"/>
    </row>
    <row r="57" spans="1:18" ht="15.75" customHeight="1" x14ac:dyDescent="0.25">
      <c r="A57" s="1108"/>
      <c r="B57" s="1108"/>
      <c r="C57" s="1108"/>
      <c r="D57" s="1108"/>
      <c r="E57" s="1108"/>
      <c r="F57" s="1108"/>
      <c r="G57" s="1108"/>
      <c r="H57" s="1108"/>
      <c r="I57" s="1108"/>
      <c r="J57" s="1108"/>
      <c r="K57" s="1108"/>
      <c r="L57" s="1108"/>
      <c r="M57" s="1112"/>
      <c r="N57" s="1113"/>
      <c r="O57" s="1113"/>
      <c r="P57" s="1113"/>
      <c r="Q57" s="1113"/>
      <c r="R57" s="1114"/>
    </row>
    <row r="58" spans="1:18" ht="15.75" customHeight="1" x14ac:dyDescent="0.25">
      <c r="A58" s="1108"/>
      <c r="B58" s="1108"/>
      <c r="C58" s="1108"/>
      <c r="D58" s="1108"/>
      <c r="E58" s="1108"/>
      <c r="F58" s="1108"/>
      <c r="G58" s="1108"/>
      <c r="H58" s="1108"/>
      <c r="I58" s="1108"/>
      <c r="J58" s="1108"/>
      <c r="K58" s="1108"/>
      <c r="L58" s="1108"/>
      <c r="M58" s="1115"/>
      <c r="N58" s="1116"/>
      <c r="O58" s="1116"/>
      <c r="P58" s="1116"/>
      <c r="Q58" s="1116"/>
      <c r="R58" s="1117"/>
    </row>
    <row r="59" spans="1:18" ht="15.75" customHeight="1" x14ac:dyDescent="0.25">
      <c r="A59" s="1108" t="str">
        <f>CONCATENATE(INFORMACION!A66,", Marca ",INFORMACION!H71)</f>
        <v xml:space="preserve">Comparador de bloques, Marca TESA </v>
      </c>
      <c r="B59" s="1108"/>
      <c r="C59" s="1108"/>
      <c r="D59" s="1108"/>
      <c r="E59" s="1108"/>
      <c r="F59" s="1108"/>
      <c r="G59" s="1108"/>
      <c r="H59" s="1108" t="str">
        <f>CONCATENATE(INFORMACION!H75," / ",INFORMACION!H76)</f>
        <v>181100 / 706755</v>
      </c>
      <c r="I59" s="1108"/>
      <c r="J59" s="1108"/>
      <c r="K59" s="1108"/>
      <c r="L59" s="1108"/>
      <c r="M59" s="1109" t="str">
        <f>CONCATENATE(INFORMACION!H68,", ",IF(INFORMACION!H74="CENAM","México",IF(INFORMACION!H74="LCM","                    Costa Rica","NMI ")))</f>
        <v>Verificación 2022,                     Costa Rica</v>
      </c>
      <c r="N59" s="1110"/>
      <c r="O59" s="1110"/>
      <c r="P59" s="1110"/>
      <c r="Q59" s="1110"/>
      <c r="R59" s="1111"/>
    </row>
    <row r="60" spans="1:18" ht="15.75" customHeight="1" x14ac:dyDescent="0.25">
      <c r="A60" s="1108"/>
      <c r="B60" s="1108"/>
      <c r="C60" s="1108"/>
      <c r="D60" s="1108"/>
      <c r="E60" s="1108"/>
      <c r="F60" s="1108"/>
      <c r="G60" s="1108"/>
      <c r="H60" s="1108"/>
      <c r="I60" s="1108"/>
      <c r="J60" s="1108"/>
      <c r="K60" s="1108"/>
      <c r="L60" s="1108"/>
      <c r="M60" s="1112"/>
      <c r="N60" s="1113"/>
      <c r="O60" s="1113"/>
      <c r="P60" s="1113"/>
      <c r="Q60" s="1113"/>
      <c r="R60" s="1114"/>
    </row>
    <row r="61" spans="1:18" ht="15.75" customHeight="1" x14ac:dyDescent="0.25">
      <c r="A61" s="1108"/>
      <c r="B61" s="1108"/>
      <c r="C61" s="1108"/>
      <c r="D61" s="1108"/>
      <c r="E61" s="1108"/>
      <c r="F61" s="1108"/>
      <c r="G61" s="1108"/>
      <c r="H61" s="1108"/>
      <c r="I61" s="1108"/>
      <c r="J61" s="1108"/>
      <c r="K61" s="1108"/>
      <c r="L61" s="1108"/>
      <c r="M61" s="1115"/>
      <c r="N61" s="1116"/>
      <c r="O61" s="1116"/>
      <c r="P61" s="1116"/>
      <c r="Q61" s="1116"/>
      <c r="R61" s="1117"/>
    </row>
    <row r="62" spans="1:18" ht="9" customHeight="1" x14ac:dyDescent="0.25">
      <c r="B62" s="365"/>
      <c r="C62" s="365"/>
      <c r="D62" s="367"/>
      <c r="E62" s="365"/>
      <c r="G62" s="365"/>
    </row>
    <row r="63" spans="1:18" ht="15.75" customHeight="1" x14ac:dyDescent="0.3">
      <c r="B63" s="1105" t="s">
        <v>874</v>
      </c>
      <c r="C63" s="1105"/>
      <c r="D63" s="1105"/>
      <c r="E63" s="1105"/>
      <c r="F63" s="1105"/>
      <c r="G63" s="1105"/>
      <c r="H63" s="1105"/>
      <c r="I63" s="1105"/>
      <c r="J63" s="1105"/>
      <c r="K63" s="1105"/>
      <c r="L63" s="1105"/>
      <c r="M63" s="1105"/>
      <c r="N63" s="1105"/>
      <c r="O63" s="1105"/>
      <c r="P63" s="1105"/>
      <c r="Q63" s="1105"/>
    </row>
    <row r="64" spans="1:18" ht="15.75" customHeight="1" x14ac:dyDescent="0.25">
      <c r="A64" s="974" t="s">
        <v>978</v>
      </c>
      <c r="B64" s="1127" t="s">
        <v>873</v>
      </c>
      <c r="C64" s="1128"/>
      <c r="D64" s="1128"/>
      <c r="E64" s="1129"/>
      <c r="F64" s="1127" t="s">
        <v>872</v>
      </c>
      <c r="G64" s="1128"/>
      <c r="H64" s="1128"/>
      <c r="I64" s="1129"/>
      <c r="J64" s="1136" t="s">
        <v>870</v>
      </c>
      <c r="K64" s="1137"/>
      <c r="L64" s="1138"/>
      <c r="M64" s="1127" t="s">
        <v>871</v>
      </c>
      <c r="N64" s="1128"/>
      <c r="O64" s="1128"/>
      <c r="P64" s="1128"/>
      <c r="Q64" s="1129"/>
    </row>
    <row r="65" spans="1:17" ht="26.25" customHeight="1" x14ac:dyDescent="0.25">
      <c r="A65" s="974"/>
      <c r="B65" s="1130"/>
      <c r="C65" s="1131"/>
      <c r="D65" s="1131"/>
      <c r="E65" s="1132"/>
      <c r="F65" s="1130"/>
      <c r="G65" s="1131"/>
      <c r="H65" s="1131"/>
      <c r="I65" s="1132"/>
      <c r="J65" s="1139"/>
      <c r="K65" s="1140"/>
      <c r="L65" s="1141"/>
      <c r="M65" s="1130"/>
      <c r="N65" s="1131"/>
      <c r="O65" s="1131"/>
      <c r="P65" s="1131"/>
      <c r="Q65" s="1132"/>
    </row>
    <row r="66" spans="1:17" ht="15.75" customHeight="1" x14ac:dyDescent="0.25">
      <c r="A66" s="974"/>
      <c r="B66" s="1133"/>
      <c r="C66" s="1134"/>
      <c r="D66" s="1134"/>
      <c r="E66" s="1135"/>
      <c r="F66" s="1133"/>
      <c r="G66" s="1134"/>
      <c r="H66" s="1134"/>
      <c r="I66" s="1135"/>
      <c r="J66" s="1142"/>
      <c r="K66" s="1143"/>
      <c r="L66" s="1144"/>
      <c r="M66" s="1133"/>
      <c r="N66" s="1134"/>
      <c r="O66" s="1134"/>
      <c r="P66" s="1134"/>
      <c r="Q66" s="1135"/>
    </row>
    <row r="67" spans="1:17" ht="15.75" customHeight="1" x14ac:dyDescent="0.25">
      <c r="A67" s="414">
        <v>1</v>
      </c>
      <c r="B67" s="1122" t="str">
        <f>'CERTIFICADO 1'!B6</f>
        <v/>
      </c>
      <c r="C67" s="1122"/>
      <c r="D67" s="1122"/>
      <c r="E67" s="1122"/>
      <c r="F67" s="1121" t="str">
        <f>'CERTIFICADO 1'!C6</f>
        <v/>
      </c>
      <c r="G67" s="1121"/>
      <c r="H67" s="1121"/>
      <c r="I67" s="1123"/>
      <c r="J67" s="1124" t="str">
        <f>'CERTIFICADO 1'!D6</f>
        <v/>
      </c>
      <c r="K67" s="1125"/>
      <c r="L67" s="1126"/>
      <c r="M67" s="1121" t="str">
        <f>'CERTIFICADO 1'!F6</f>
        <v/>
      </c>
      <c r="N67" s="1121"/>
      <c r="O67" s="1121"/>
      <c r="P67" s="1121"/>
      <c r="Q67" s="1121"/>
    </row>
    <row r="68" spans="1:17" ht="15.75" customHeight="1" x14ac:dyDescent="0.25">
      <c r="A68" s="414">
        <v>2</v>
      </c>
      <c r="B68" s="1122" t="str">
        <f>'CERTIFICADO 1'!B7</f>
        <v/>
      </c>
      <c r="C68" s="1122"/>
      <c r="D68" s="1122"/>
      <c r="E68" s="1122"/>
      <c r="F68" s="1121" t="str">
        <f>'CERTIFICADO 1'!C7</f>
        <v/>
      </c>
      <c r="G68" s="1121"/>
      <c r="H68" s="1121"/>
      <c r="I68" s="1123"/>
      <c r="J68" s="1124" t="str">
        <f>'CERTIFICADO 1'!D7</f>
        <v/>
      </c>
      <c r="K68" s="1125"/>
      <c r="L68" s="1126"/>
      <c r="M68" s="1121" t="str">
        <f>'CERTIFICADO 1'!F7</f>
        <v/>
      </c>
      <c r="N68" s="1121"/>
      <c r="O68" s="1121"/>
      <c r="P68" s="1121"/>
      <c r="Q68" s="1121"/>
    </row>
    <row r="69" spans="1:17" ht="15.75" customHeight="1" x14ac:dyDescent="0.25">
      <c r="A69" s="414">
        <v>3</v>
      </c>
      <c r="B69" s="1122" t="str">
        <f>'CERTIFICADO 1'!B8</f>
        <v/>
      </c>
      <c r="C69" s="1122"/>
      <c r="D69" s="1122"/>
      <c r="E69" s="1122"/>
      <c r="F69" s="1179" t="str">
        <f>'CERTIFICADO 1'!C8</f>
        <v/>
      </c>
      <c r="G69" s="1179"/>
      <c r="H69" s="1179"/>
      <c r="I69" s="1180"/>
      <c r="J69" s="1124" t="str">
        <f>'CERTIFICADO 1'!D8</f>
        <v/>
      </c>
      <c r="K69" s="1125"/>
      <c r="L69" s="1126"/>
      <c r="M69" s="1121" t="str">
        <f>'CERTIFICADO 1'!F8</f>
        <v/>
      </c>
      <c r="N69" s="1121"/>
      <c r="O69" s="1121"/>
      <c r="P69" s="1121"/>
      <c r="Q69" s="1121"/>
    </row>
    <row r="70" spans="1:17" ht="15.75" customHeight="1" x14ac:dyDescent="0.25">
      <c r="A70" s="414">
        <v>4</v>
      </c>
      <c r="B70" s="1122" t="str">
        <f>'CERTIFICADO 1'!B9</f>
        <v/>
      </c>
      <c r="C70" s="1122"/>
      <c r="D70" s="1122"/>
      <c r="E70" s="1122"/>
      <c r="F70" s="1121" t="str">
        <f>'CERTIFICADO 1'!C9</f>
        <v/>
      </c>
      <c r="G70" s="1121"/>
      <c r="H70" s="1121"/>
      <c r="I70" s="1123"/>
      <c r="J70" s="1124" t="str">
        <f>'CERTIFICADO 1'!D9</f>
        <v/>
      </c>
      <c r="K70" s="1125"/>
      <c r="L70" s="1126"/>
      <c r="M70" s="1121" t="str">
        <f>'CERTIFICADO 1'!F9</f>
        <v/>
      </c>
      <c r="N70" s="1121"/>
      <c r="O70" s="1121"/>
      <c r="P70" s="1121"/>
      <c r="Q70" s="1121"/>
    </row>
    <row r="71" spans="1:17" ht="15.75" customHeight="1" x14ac:dyDescent="0.25">
      <c r="A71" s="414">
        <v>5</v>
      </c>
      <c r="B71" s="1122" t="str">
        <f>'CERTIFICADO 1'!B10</f>
        <v/>
      </c>
      <c r="C71" s="1122"/>
      <c r="D71" s="1122"/>
      <c r="E71" s="1122"/>
      <c r="F71" s="1121" t="str">
        <f>'CERTIFICADO 1'!C10</f>
        <v/>
      </c>
      <c r="G71" s="1121"/>
      <c r="H71" s="1121"/>
      <c r="I71" s="1123"/>
      <c r="J71" s="1124" t="str">
        <f>'CERTIFICADO 1'!D10</f>
        <v/>
      </c>
      <c r="K71" s="1125"/>
      <c r="L71" s="1126"/>
      <c r="M71" s="1121" t="str">
        <f>'CERTIFICADO 1'!F10</f>
        <v/>
      </c>
      <c r="N71" s="1121"/>
      <c r="O71" s="1121"/>
      <c r="P71" s="1121"/>
      <c r="Q71" s="1121"/>
    </row>
    <row r="72" spans="1:17" ht="15.75" customHeight="1" x14ac:dyDescent="0.25">
      <c r="A72" s="414">
        <v>6</v>
      </c>
      <c r="B72" s="1122" t="str">
        <f>'CERTIFICADO 1'!B11</f>
        <v/>
      </c>
      <c r="C72" s="1122"/>
      <c r="D72" s="1122"/>
      <c r="E72" s="1122"/>
      <c r="F72" s="1121" t="str">
        <f>'CERTIFICADO 1'!C11</f>
        <v/>
      </c>
      <c r="G72" s="1121"/>
      <c r="H72" s="1121"/>
      <c r="I72" s="1123"/>
      <c r="J72" s="1124" t="str">
        <f>'CERTIFICADO 1'!D11</f>
        <v/>
      </c>
      <c r="K72" s="1125"/>
      <c r="L72" s="1126"/>
      <c r="M72" s="1121" t="str">
        <f>'CERTIFICADO 1'!F11</f>
        <v/>
      </c>
      <c r="N72" s="1121"/>
      <c r="O72" s="1121"/>
      <c r="P72" s="1121"/>
      <c r="Q72" s="1121"/>
    </row>
    <row r="73" spans="1:17" ht="15.75" customHeight="1" x14ac:dyDescent="0.25">
      <c r="A73" s="414">
        <v>7</v>
      </c>
      <c r="B73" s="1122" t="str">
        <f>'CERTIFICADO 1'!B12</f>
        <v/>
      </c>
      <c r="C73" s="1122"/>
      <c r="D73" s="1122"/>
      <c r="E73" s="1122"/>
      <c r="F73" s="1121" t="str">
        <f>'CERTIFICADO 1'!C12</f>
        <v/>
      </c>
      <c r="G73" s="1121"/>
      <c r="H73" s="1121"/>
      <c r="I73" s="1123"/>
      <c r="J73" s="1124" t="str">
        <f>'CERTIFICADO 1'!D12</f>
        <v/>
      </c>
      <c r="K73" s="1125"/>
      <c r="L73" s="1126"/>
      <c r="M73" s="1121" t="str">
        <f>'CERTIFICADO 1'!F12</f>
        <v/>
      </c>
      <c r="N73" s="1121"/>
      <c r="O73" s="1121"/>
      <c r="P73" s="1121"/>
      <c r="Q73" s="1121"/>
    </row>
    <row r="74" spans="1:17" ht="15.75" customHeight="1" x14ac:dyDescent="0.25">
      <c r="A74" s="414">
        <v>8</v>
      </c>
      <c r="B74" s="1122" t="str">
        <f>'CERTIFICADO 1'!B13</f>
        <v/>
      </c>
      <c r="C74" s="1122"/>
      <c r="D74" s="1122"/>
      <c r="E74" s="1122"/>
      <c r="F74" s="1121" t="str">
        <f>'CERTIFICADO 1'!C13</f>
        <v/>
      </c>
      <c r="G74" s="1121"/>
      <c r="H74" s="1121"/>
      <c r="I74" s="1123"/>
      <c r="J74" s="1124" t="str">
        <f>'CERTIFICADO 1'!D13</f>
        <v/>
      </c>
      <c r="K74" s="1125"/>
      <c r="L74" s="1126"/>
      <c r="M74" s="1121" t="str">
        <f>'CERTIFICADO 1'!F13</f>
        <v/>
      </c>
      <c r="N74" s="1121"/>
      <c r="O74" s="1121"/>
      <c r="P74" s="1121"/>
      <c r="Q74" s="1121"/>
    </row>
    <row r="75" spans="1:17" ht="15.75" customHeight="1" x14ac:dyDescent="0.25">
      <c r="A75" s="414">
        <v>9</v>
      </c>
      <c r="B75" s="1122" t="str">
        <f>'CERTIFICADO 1'!B14</f>
        <v/>
      </c>
      <c r="C75" s="1122"/>
      <c r="D75" s="1122"/>
      <c r="E75" s="1122"/>
      <c r="F75" s="1121" t="str">
        <f>'CERTIFICADO 1'!C14</f>
        <v/>
      </c>
      <c r="G75" s="1121"/>
      <c r="H75" s="1121"/>
      <c r="I75" s="1123"/>
      <c r="J75" s="1124" t="str">
        <f>'CERTIFICADO 1'!D14</f>
        <v/>
      </c>
      <c r="K75" s="1125"/>
      <c r="L75" s="1126"/>
      <c r="M75" s="1121" t="str">
        <f>'CERTIFICADO 1'!F14</f>
        <v/>
      </c>
      <c r="N75" s="1121"/>
      <c r="O75" s="1121"/>
      <c r="P75" s="1121"/>
      <c r="Q75" s="1121"/>
    </row>
    <row r="76" spans="1:17" ht="15.75" customHeight="1" x14ac:dyDescent="0.25">
      <c r="A76" s="414">
        <v>10</v>
      </c>
      <c r="B76" s="1122" t="str">
        <f>'CERTIFICADO 1'!B15</f>
        <v/>
      </c>
      <c r="C76" s="1122"/>
      <c r="D76" s="1122"/>
      <c r="E76" s="1122"/>
      <c r="F76" s="1121" t="str">
        <f>'CERTIFICADO 1'!C15</f>
        <v/>
      </c>
      <c r="G76" s="1121"/>
      <c r="H76" s="1121"/>
      <c r="I76" s="1123"/>
      <c r="J76" s="1124" t="str">
        <f>'CERTIFICADO 1'!D15</f>
        <v/>
      </c>
      <c r="K76" s="1125"/>
      <c r="L76" s="1126"/>
      <c r="M76" s="1121" t="str">
        <f>'CERTIFICADO 1'!F15</f>
        <v/>
      </c>
      <c r="N76" s="1121"/>
      <c r="O76" s="1121"/>
      <c r="P76" s="1121"/>
      <c r="Q76" s="1121"/>
    </row>
    <row r="77" spans="1:17" ht="15.75" customHeight="1" x14ac:dyDescent="0.25">
      <c r="A77" s="414">
        <v>11</v>
      </c>
      <c r="B77" s="1122" t="str">
        <f>'CERTIFICADO 1'!B16</f>
        <v/>
      </c>
      <c r="C77" s="1122"/>
      <c r="D77" s="1122"/>
      <c r="E77" s="1122"/>
      <c r="F77" s="1121" t="str">
        <f>'CERTIFICADO 1'!C16</f>
        <v/>
      </c>
      <c r="G77" s="1121"/>
      <c r="H77" s="1121"/>
      <c r="I77" s="1123"/>
      <c r="J77" s="1124" t="str">
        <f>'CERTIFICADO 1'!D16</f>
        <v/>
      </c>
      <c r="K77" s="1125"/>
      <c r="L77" s="1126"/>
      <c r="M77" s="1121" t="str">
        <f>'CERTIFICADO 1'!F16</f>
        <v/>
      </c>
      <c r="N77" s="1121"/>
      <c r="O77" s="1121"/>
      <c r="P77" s="1121"/>
      <c r="Q77" s="1121"/>
    </row>
    <row r="78" spans="1:17" ht="15.75" customHeight="1" x14ac:dyDescent="0.25">
      <c r="A78" s="414">
        <v>12</v>
      </c>
      <c r="B78" s="1122" t="str">
        <f>'CERTIFICADO 1'!B17</f>
        <v/>
      </c>
      <c r="C78" s="1122"/>
      <c r="D78" s="1122"/>
      <c r="E78" s="1122"/>
      <c r="F78" s="1121" t="str">
        <f>'CERTIFICADO 1'!C17</f>
        <v/>
      </c>
      <c r="G78" s="1121"/>
      <c r="H78" s="1121"/>
      <c r="I78" s="1123"/>
      <c r="J78" s="1124" t="str">
        <f>'CERTIFICADO 1'!D17</f>
        <v/>
      </c>
      <c r="K78" s="1125"/>
      <c r="L78" s="1126"/>
      <c r="M78" s="1121" t="str">
        <f>'CERTIFICADO 1'!F17</f>
        <v/>
      </c>
      <c r="N78" s="1121"/>
      <c r="O78" s="1121"/>
      <c r="P78" s="1121"/>
      <c r="Q78" s="1121"/>
    </row>
    <row r="79" spans="1:17" ht="15.75" customHeight="1" x14ac:dyDescent="0.25">
      <c r="A79" s="414">
        <v>13</v>
      </c>
      <c r="B79" s="1122" t="str">
        <f>'CERTIFICADO 1'!B18</f>
        <v/>
      </c>
      <c r="C79" s="1122"/>
      <c r="D79" s="1122"/>
      <c r="E79" s="1122"/>
      <c r="F79" s="1121" t="str">
        <f>'CERTIFICADO 1'!C18</f>
        <v/>
      </c>
      <c r="G79" s="1121"/>
      <c r="H79" s="1121"/>
      <c r="I79" s="1123"/>
      <c r="J79" s="1124" t="str">
        <f>'CERTIFICADO 1'!D18</f>
        <v/>
      </c>
      <c r="K79" s="1125"/>
      <c r="L79" s="1126"/>
      <c r="M79" s="1121" t="str">
        <f>'CERTIFICADO 1'!F18</f>
        <v/>
      </c>
      <c r="N79" s="1121"/>
      <c r="O79" s="1121"/>
      <c r="P79" s="1121"/>
      <c r="Q79" s="1121"/>
    </row>
    <row r="80" spans="1:17" ht="15.75" customHeight="1" x14ac:dyDescent="0.25">
      <c r="A80" s="414">
        <v>14</v>
      </c>
      <c r="B80" s="1122" t="str">
        <f>'CERTIFICADO 1'!B19</f>
        <v/>
      </c>
      <c r="C80" s="1122"/>
      <c r="D80" s="1122"/>
      <c r="E80" s="1122"/>
      <c r="F80" s="1121" t="str">
        <f>'CERTIFICADO 1'!C19</f>
        <v/>
      </c>
      <c r="G80" s="1121"/>
      <c r="H80" s="1121"/>
      <c r="I80" s="1123"/>
      <c r="J80" s="1124" t="str">
        <f>'CERTIFICADO 1'!D19</f>
        <v/>
      </c>
      <c r="K80" s="1125"/>
      <c r="L80" s="1126"/>
      <c r="M80" s="1121" t="str">
        <f>'CERTIFICADO 1'!F19</f>
        <v/>
      </c>
      <c r="N80" s="1121"/>
      <c r="O80" s="1121"/>
      <c r="P80" s="1121"/>
      <c r="Q80" s="1121"/>
    </row>
    <row r="81" spans="1:21" ht="15.75" customHeight="1" x14ac:dyDescent="0.25">
      <c r="A81" s="414">
        <v>15</v>
      </c>
      <c r="B81" s="1122" t="str">
        <f>'CERTIFICADO 1'!B20</f>
        <v/>
      </c>
      <c r="C81" s="1122"/>
      <c r="D81" s="1122"/>
      <c r="E81" s="1122"/>
      <c r="F81" s="1121" t="str">
        <f>'CERTIFICADO 1'!C20</f>
        <v/>
      </c>
      <c r="G81" s="1121"/>
      <c r="H81" s="1121"/>
      <c r="I81" s="1123"/>
      <c r="J81" s="1124" t="str">
        <f>'CERTIFICADO 1'!D20</f>
        <v/>
      </c>
      <c r="K81" s="1125"/>
      <c r="L81" s="1126"/>
      <c r="M81" s="1121" t="str">
        <f>'CERTIFICADO 1'!F20</f>
        <v/>
      </c>
      <c r="N81" s="1121"/>
      <c r="O81" s="1121"/>
      <c r="P81" s="1121"/>
      <c r="Q81" s="1121"/>
    </row>
    <row r="82" spans="1:21" ht="15.75" customHeight="1" x14ac:dyDescent="0.25">
      <c r="A82" s="414">
        <v>16</v>
      </c>
      <c r="B82" s="1122" t="str">
        <f>'CERTIFICADO 1'!B21</f>
        <v/>
      </c>
      <c r="C82" s="1122"/>
      <c r="D82" s="1122"/>
      <c r="E82" s="1122"/>
      <c r="F82" s="1121" t="str">
        <f>'CERTIFICADO 1'!C21</f>
        <v/>
      </c>
      <c r="G82" s="1121"/>
      <c r="H82" s="1121"/>
      <c r="I82" s="1123"/>
      <c r="J82" s="1124" t="str">
        <f>'CERTIFICADO 1'!D21</f>
        <v/>
      </c>
      <c r="K82" s="1125"/>
      <c r="L82" s="1126"/>
      <c r="M82" s="1121" t="str">
        <f>'CERTIFICADO 1'!F21</f>
        <v/>
      </c>
      <c r="N82" s="1121"/>
      <c r="O82" s="1121"/>
      <c r="P82" s="1121"/>
      <c r="Q82" s="1121"/>
    </row>
    <row r="83" spans="1:21" ht="15.75" customHeight="1" x14ac:dyDescent="0.25">
      <c r="A83" s="414">
        <v>17</v>
      </c>
      <c r="B83" s="1122" t="str">
        <f>'CERTIFICADO 1'!B22</f>
        <v/>
      </c>
      <c r="C83" s="1122"/>
      <c r="D83" s="1122"/>
      <c r="E83" s="1122"/>
      <c r="F83" s="1121" t="str">
        <f>'CERTIFICADO 1'!C22</f>
        <v/>
      </c>
      <c r="G83" s="1121"/>
      <c r="H83" s="1121"/>
      <c r="I83" s="1123"/>
      <c r="J83" s="1124" t="str">
        <f>'CERTIFICADO 1'!D22</f>
        <v/>
      </c>
      <c r="K83" s="1125"/>
      <c r="L83" s="1126"/>
      <c r="M83" s="1121" t="str">
        <f>'CERTIFICADO 1'!F22</f>
        <v/>
      </c>
      <c r="N83" s="1121"/>
      <c r="O83" s="1121"/>
      <c r="P83" s="1121"/>
      <c r="Q83" s="1121"/>
    </row>
    <row r="84" spans="1:21" ht="15.75" customHeight="1" x14ac:dyDescent="0.25">
      <c r="A84" s="414">
        <v>18</v>
      </c>
      <c r="B84" s="1122" t="str">
        <f>'CERTIFICADO 1'!B23</f>
        <v/>
      </c>
      <c r="C84" s="1122"/>
      <c r="D84" s="1122"/>
      <c r="E84" s="1122"/>
      <c r="F84" s="1121" t="str">
        <f>'CERTIFICADO 1'!C23</f>
        <v/>
      </c>
      <c r="G84" s="1121"/>
      <c r="H84" s="1121"/>
      <c r="I84" s="1123"/>
      <c r="J84" s="1124" t="str">
        <f>'CERTIFICADO 1'!D23</f>
        <v/>
      </c>
      <c r="K84" s="1125"/>
      <c r="L84" s="1126"/>
      <c r="M84" s="1121" t="str">
        <f>'CERTIFICADO 1'!F23</f>
        <v/>
      </c>
      <c r="N84" s="1121"/>
      <c r="O84" s="1121"/>
      <c r="P84" s="1121"/>
      <c r="Q84" s="1121"/>
    </row>
    <row r="85" spans="1:21" ht="15.75" customHeight="1" x14ac:dyDescent="0.25">
      <c r="A85" s="414">
        <v>19</v>
      </c>
      <c r="B85" s="1122" t="str">
        <f>'CERTIFICADO 1'!B24</f>
        <v/>
      </c>
      <c r="C85" s="1122"/>
      <c r="D85" s="1122"/>
      <c r="E85" s="1122"/>
      <c r="F85" s="1121" t="str">
        <f>'CERTIFICADO 1'!C24</f>
        <v/>
      </c>
      <c r="G85" s="1121"/>
      <c r="H85" s="1121"/>
      <c r="I85" s="1123"/>
      <c r="J85" s="1124" t="str">
        <f>'CERTIFICADO 1'!D24</f>
        <v/>
      </c>
      <c r="K85" s="1125"/>
      <c r="L85" s="1126"/>
      <c r="M85" s="1121" t="str">
        <f>'CERTIFICADO 1'!F24</f>
        <v/>
      </c>
      <c r="N85" s="1121"/>
      <c r="O85" s="1121"/>
      <c r="P85" s="1121"/>
      <c r="Q85" s="1121"/>
    </row>
    <row r="86" spans="1:21" ht="15.75" customHeight="1" x14ac:dyDescent="0.25">
      <c r="A86" s="414">
        <v>20</v>
      </c>
      <c r="B86" s="1122" t="str">
        <f>'CERTIFICADO 1'!B25</f>
        <v/>
      </c>
      <c r="C86" s="1122"/>
      <c r="D86" s="1122"/>
      <c r="E86" s="1122"/>
      <c r="F86" s="1121" t="str">
        <f>'CERTIFICADO 1'!C25</f>
        <v/>
      </c>
      <c r="G86" s="1121"/>
      <c r="H86" s="1121"/>
      <c r="I86" s="1123"/>
      <c r="J86" s="1124" t="str">
        <f>'CERTIFICADO 1'!D25</f>
        <v/>
      </c>
      <c r="K86" s="1125"/>
      <c r="L86" s="1126"/>
      <c r="M86" s="1121" t="str">
        <f>'CERTIFICADO 1'!F25</f>
        <v/>
      </c>
      <c r="N86" s="1121"/>
      <c r="O86" s="1121"/>
      <c r="P86" s="1121"/>
      <c r="Q86" s="1121"/>
    </row>
    <row r="87" spans="1:21" ht="15.75" customHeight="1" x14ac:dyDescent="0.25">
      <c r="A87" s="414">
        <v>21</v>
      </c>
      <c r="B87" s="1122" t="str">
        <f>'CERTIFICADO 1'!B26</f>
        <v/>
      </c>
      <c r="C87" s="1122"/>
      <c r="D87" s="1122"/>
      <c r="E87" s="1122"/>
      <c r="F87" s="1121" t="str">
        <f>'CERTIFICADO 1'!C26</f>
        <v/>
      </c>
      <c r="G87" s="1121"/>
      <c r="H87" s="1121"/>
      <c r="I87" s="1123"/>
      <c r="J87" s="1124" t="str">
        <f>'CERTIFICADO 1'!D26</f>
        <v/>
      </c>
      <c r="K87" s="1125"/>
      <c r="L87" s="1126"/>
      <c r="M87" s="1121" t="str">
        <f>'CERTIFICADO 1'!F26</f>
        <v/>
      </c>
      <c r="N87" s="1121"/>
      <c r="O87" s="1121"/>
      <c r="P87" s="1121"/>
      <c r="Q87" s="1121"/>
    </row>
    <row r="88" spans="1:21" ht="15.75" customHeight="1" x14ac:dyDescent="0.25">
      <c r="A88" s="414">
        <v>22</v>
      </c>
      <c r="B88" s="1122" t="str">
        <f>'CERTIFICADO 1'!B27</f>
        <v/>
      </c>
      <c r="C88" s="1122"/>
      <c r="D88" s="1122"/>
      <c r="E88" s="1122"/>
      <c r="F88" s="1121" t="str">
        <f>'CERTIFICADO 1'!C27</f>
        <v/>
      </c>
      <c r="G88" s="1121"/>
      <c r="H88" s="1121"/>
      <c r="I88" s="1123"/>
      <c r="J88" s="1124" t="str">
        <f>'CERTIFICADO 1'!D27</f>
        <v/>
      </c>
      <c r="K88" s="1125"/>
      <c r="L88" s="1126"/>
      <c r="M88" s="1121" t="str">
        <f>'CERTIFICADO 1'!F27</f>
        <v/>
      </c>
      <c r="N88" s="1121"/>
      <c r="O88" s="1121"/>
      <c r="P88" s="1121"/>
      <c r="Q88" s="1121"/>
    </row>
    <row r="89" spans="1:21" ht="15.75" customHeight="1" x14ac:dyDescent="0.25">
      <c r="A89" s="414">
        <v>23</v>
      </c>
      <c r="B89" s="1122" t="str">
        <f>'CERTIFICADO 1'!B28</f>
        <v/>
      </c>
      <c r="C89" s="1122"/>
      <c r="D89" s="1122"/>
      <c r="E89" s="1122"/>
      <c r="F89" s="1121" t="str">
        <f>'CERTIFICADO 1'!C28</f>
        <v/>
      </c>
      <c r="G89" s="1121"/>
      <c r="H89" s="1121"/>
      <c r="I89" s="1123"/>
      <c r="J89" s="1124" t="str">
        <f>'CERTIFICADO 1'!D28</f>
        <v/>
      </c>
      <c r="K89" s="1125"/>
      <c r="L89" s="1126"/>
      <c r="M89" s="1121" t="str">
        <f>'CERTIFICADO 1'!F28</f>
        <v/>
      </c>
      <c r="N89" s="1121"/>
      <c r="O89" s="1121"/>
      <c r="P89" s="1121"/>
      <c r="Q89" s="1121"/>
    </row>
    <row r="90" spans="1:21" ht="15.75" customHeight="1" x14ac:dyDescent="0.25">
      <c r="A90" s="414">
        <v>24</v>
      </c>
      <c r="B90" s="1122" t="str">
        <f>'CERTIFICADO 1'!B29</f>
        <v/>
      </c>
      <c r="C90" s="1122"/>
      <c r="D90" s="1122"/>
      <c r="E90" s="1122"/>
      <c r="F90" s="1121" t="str">
        <f>'CERTIFICADO 1'!C29</f>
        <v/>
      </c>
      <c r="G90" s="1121"/>
      <c r="H90" s="1121"/>
      <c r="I90" s="1123"/>
      <c r="J90" s="1124" t="str">
        <f>'CERTIFICADO 1'!D29</f>
        <v/>
      </c>
      <c r="K90" s="1125"/>
      <c r="L90" s="1126"/>
      <c r="M90" s="1121" t="str">
        <f>'CERTIFICADO 1'!F29</f>
        <v/>
      </c>
      <c r="N90" s="1121"/>
      <c r="O90" s="1121"/>
      <c r="P90" s="1121"/>
      <c r="Q90" s="1121"/>
    </row>
    <row r="91" spans="1:21" ht="15.75" customHeight="1" x14ac:dyDescent="0.25">
      <c r="A91" s="372"/>
      <c r="B91" s="372"/>
      <c r="C91" s="372"/>
      <c r="D91" s="372"/>
      <c r="E91" s="372"/>
      <c r="F91" s="372"/>
      <c r="G91" s="372"/>
      <c r="H91" s="372"/>
      <c r="I91" s="372"/>
      <c r="J91" s="372"/>
      <c r="K91" s="372"/>
      <c r="L91" s="372"/>
      <c r="M91" s="372"/>
      <c r="N91" s="372"/>
      <c r="O91" s="372"/>
      <c r="P91" s="1118" t="s">
        <v>984</v>
      </c>
      <c r="Q91" s="1118"/>
      <c r="R91" s="1118"/>
    </row>
    <row r="92" spans="1:21" ht="15.75" customHeight="1" x14ac:dyDescent="0.25">
      <c r="A92" s="1119" t="s">
        <v>883</v>
      </c>
      <c r="B92" s="1119"/>
      <c r="C92" s="1119"/>
      <c r="D92" s="1119"/>
      <c r="E92" s="1119"/>
      <c r="F92" s="1119"/>
      <c r="G92" s="1119"/>
      <c r="H92" s="1119"/>
      <c r="I92" s="1119"/>
      <c r="J92" s="1119"/>
      <c r="K92" s="1119"/>
      <c r="L92" s="1119"/>
      <c r="M92" s="1119"/>
      <c r="N92" s="1119"/>
      <c r="O92" s="1119"/>
      <c r="P92" s="1119"/>
      <c r="Q92" s="1119"/>
      <c r="R92" s="1119"/>
    </row>
    <row r="93" spans="1:21" ht="15.75" customHeight="1" x14ac:dyDescent="0.25">
      <c r="A93" s="1120"/>
      <c r="B93" s="1120"/>
      <c r="C93" s="1120"/>
      <c r="D93" s="1120"/>
      <c r="E93" s="1120"/>
      <c r="F93" s="1120"/>
      <c r="G93" s="1120"/>
      <c r="H93" s="1120"/>
      <c r="I93" s="1120"/>
      <c r="J93" s="1120"/>
      <c r="K93" s="1120"/>
      <c r="L93" s="1120"/>
      <c r="M93" s="1120"/>
      <c r="N93" s="1120"/>
      <c r="O93" s="1120"/>
      <c r="P93" s="1120"/>
      <c r="Q93" s="1120"/>
      <c r="R93" s="1120"/>
    </row>
    <row r="94" spans="1:21" ht="15.75" customHeight="1" x14ac:dyDescent="0.25">
      <c r="A94" s="1120"/>
      <c r="B94" s="1120"/>
      <c r="C94" s="1120"/>
      <c r="D94" s="1120"/>
      <c r="E94" s="1120"/>
      <c r="F94" s="1120"/>
      <c r="G94" s="1120"/>
      <c r="H94" s="1120"/>
      <c r="I94" s="1120"/>
      <c r="J94" s="1120"/>
      <c r="K94" s="1120"/>
      <c r="L94" s="1120"/>
      <c r="M94" s="1120"/>
      <c r="N94" s="1120"/>
      <c r="O94" s="1120"/>
      <c r="P94" s="1120"/>
      <c r="Q94" s="1120"/>
      <c r="R94" s="1120"/>
    </row>
    <row r="95" spans="1:21" ht="15.75" customHeight="1" x14ac:dyDescent="0.25">
      <c r="A95" s="1120"/>
      <c r="B95" s="1120"/>
      <c r="C95" s="1120"/>
      <c r="D95" s="1120"/>
      <c r="E95" s="1120"/>
      <c r="F95" s="1120"/>
      <c r="G95" s="1120"/>
      <c r="H95" s="1120"/>
      <c r="I95" s="1120"/>
      <c r="J95" s="1120"/>
      <c r="K95" s="1120"/>
      <c r="L95" s="1120"/>
      <c r="M95" s="1120"/>
      <c r="N95" s="1120"/>
      <c r="O95" s="1120"/>
      <c r="P95" s="1120"/>
      <c r="Q95" s="1120"/>
      <c r="R95" s="1120"/>
    </row>
    <row r="96" spans="1:21" ht="15.75" customHeight="1" x14ac:dyDescent="0.25">
      <c r="S96" s="214"/>
      <c r="T96" s="214"/>
      <c r="U96" s="214"/>
    </row>
    <row r="97" spans="1:21" ht="15.75" customHeight="1" x14ac:dyDescent="0.25">
      <c r="A97" s="366"/>
      <c r="M97" s="1101" t="str">
        <f t="shared" ref="M97:R99" si="0">M50</f>
        <v>LCM 2024-03-05</v>
      </c>
      <c r="N97" s="1101">
        <f t="shared" si="0"/>
        <v>0</v>
      </c>
      <c r="O97" s="1101">
        <f t="shared" si="0"/>
        <v>0</v>
      </c>
      <c r="P97" s="1101">
        <f t="shared" si="0"/>
        <v>0</v>
      </c>
      <c r="Q97" s="1101">
        <f t="shared" si="0"/>
        <v>0</v>
      </c>
      <c r="R97" s="1101">
        <f t="shared" si="0"/>
        <v>0</v>
      </c>
      <c r="S97" s="214"/>
      <c r="T97" s="214"/>
      <c r="U97" s="214"/>
    </row>
    <row r="98" spans="1:21" ht="15.75" customHeight="1" x14ac:dyDescent="0.25">
      <c r="M98" s="1101">
        <f t="shared" si="0"/>
        <v>0</v>
      </c>
      <c r="N98" s="1101">
        <f t="shared" si="0"/>
        <v>0</v>
      </c>
      <c r="O98" s="1101">
        <f t="shared" si="0"/>
        <v>0</v>
      </c>
      <c r="P98" s="1101">
        <f t="shared" si="0"/>
        <v>0</v>
      </c>
      <c r="Q98" s="1101">
        <f t="shared" si="0"/>
        <v>0</v>
      </c>
      <c r="R98" s="1101">
        <f t="shared" si="0"/>
        <v>0</v>
      </c>
      <c r="S98" s="214"/>
      <c r="T98" s="214"/>
      <c r="U98" s="214"/>
    </row>
    <row r="99" spans="1:21" ht="15.75" customHeight="1" x14ac:dyDescent="0.25">
      <c r="M99" s="1101">
        <f t="shared" si="0"/>
        <v>0</v>
      </c>
      <c r="N99" s="1101">
        <f t="shared" si="0"/>
        <v>0</v>
      </c>
      <c r="O99" s="1101">
        <f t="shared" si="0"/>
        <v>0</v>
      </c>
      <c r="P99" s="1101">
        <f t="shared" si="0"/>
        <v>0</v>
      </c>
      <c r="Q99" s="1101">
        <f t="shared" si="0"/>
        <v>0</v>
      </c>
      <c r="R99" s="1101">
        <f t="shared" si="0"/>
        <v>0</v>
      </c>
      <c r="S99" s="214"/>
      <c r="T99" s="214"/>
      <c r="U99" s="214"/>
    </row>
    <row r="100" spans="1:21" ht="15.75" customHeight="1" x14ac:dyDescent="0.25">
      <c r="S100" s="214"/>
      <c r="T100" s="214"/>
      <c r="U100" s="214"/>
    </row>
    <row r="101" spans="1:21" ht="15.75" customHeight="1" x14ac:dyDescent="0.3">
      <c r="B101" s="1105" t="s">
        <v>874</v>
      </c>
      <c r="C101" s="1105"/>
      <c r="D101" s="1105"/>
      <c r="E101" s="1105"/>
      <c r="F101" s="1105"/>
      <c r="G101" s="1105"/>
      <c r="H101" s="1105"/>
      <c r="I101" s="1105"/>
      <c r="J101" s="1105"/>
      <c r="K101" s="1105"/>
      <c r="L101" s="1105"/>
      <c r="M101" s="1105"/>
      <c r="N101" s="1105"/>
      <c r="O101" s="1105"/>
      <c r="P101" s="1105"/>
      <c r="Q101" s="1105"/>
      <c r="S101" s="214"/>
      <c r="T101" s="214"/>
      <c r="U101" s="214"/>
    </row>
    <row r="102" spans="1:21" ht="15.75" customHeight="1" x14ac:dyDescent="0.25">
      <c r="A102" s="974" t="s">
        <v>978</v>
      </c>
      <c r="B102" s="1127" t="s">
        <v>873</v>
      </c>
      <c r="C102" s="1128"/>
      <c r="D102" s="1128"/>
      <c r="E102" s="1129"/>
      <c r="F102" s="1127" t="s">
        <v>872</v>
      </c>
      <c r="G102" s="1128"/>
      <c r="H102" s="1128"/>
      <c r="I102" s="1129"/>
      <c r="J102" s="1136" t="s">
        <v>870</v>
      </c>
      <c r="K102" s="1137"/>
      <c r="L102" s="1138"/>
      <c r="M102" s="1127" t="s">
        <v>871</v>
      </c>
      <c r="N102" s="1128"/>
      <c r="O102" s="1128"/>
      <c r="P102" s="1128"/>
      <c r="Q102" s="1129"/>
      <c r="S102" s="214"/>
      <c r="T102" s="214"/>
      <c r="U102" s="214"/>
    </row>
    <row r="103" spans="1:21" ht="15.75" customHeight="1" x14ac:dyDescent="0.25">
      <c r="A103" s="974"/>
      <c r="B103" s="1130"/>
      <c r="C103" s="1131"/>
      <c r="D103" s="1131"/>
      <c r="E103" s="1132"/>
      <c r="F103" s="1130"/>
      <c r="G103" s="1131"/>
      <c r="H103" s="1131"/>
      <c r="I103" s="1132"/>
      <c r="J103" s="1139"/>
      <c r="K103" s="1140"/>
      <c r="L103" s="1141"/>
      <c r="M103" s="1130"/>
      <c r="N103" s="1131"/>
      <c r="O103" s="1131"/>
      <c r="P103" s="1131"/>
      <c r="Q103" s="1132"/>
      <c r="S103" s="214"/>
      <c r="T103" s="214"/>
      <c r="U103" s="214"/>
    </row>
    <row r="104" spans="1:21" ht="15.75" customHeight="1" x14ac:dyDescent="0.25">
      <c r="A104" s="974"/>
      <c r="B104" s="1133"/>
      <c r="C104" s="1134"/>
      <c r="D104" s="1134"/>
      <c r="E104" s="1135"/>
      <c r="F104" s="1133"/>
      <c r="G104" s="1134"/>
      <c r="H104" s="1134"/>
      <c r="I104" s="1135"/>
      <c r="J104" s="1142"/>
      <c r="K104" s="1143"/>
      <c r="L104" s="1144"/>
      <c r="M104" s="1133"/>
      <c r="N104" s="1134"/>
      <c r="O104" s="1134"/>
      <c r="P104" s="1134"/>
      <c r="Q104" s="1135"/>
      <c r="S104" s="214"/>
      <c r="T104" s="214"/>
      <c r="U104" s="214"/>
    </row>
    <row r="105" spans="1:21" ht="15" x14ac:dyDescent="0.25">
      <c r="A105" s="414">
        <v>25</v>
      </c>
      <c r="B105" s="1122" t="str">
        <f>'CERTIFICADO 1'!B30</f>
        <v/>
      </c>
      <c r="C105" s="1122"/>
      <c r="D105" s="1122"/>
      <c r="E105" s="1122"/>
      <c r="F105" s="1121" t="str">
        <f>'CERTIFICADO 1'!C30</f>
        <v/>
      </c>
      <c r="G105" s="1121"/>
      <c r="H105" s="1121"/>
      <c r="I105" s="1123"/>
      <c r="J105" s="1124" t="str">
        <f>'CERTIFICADO 1'!D30</f>
        <v/>
      </c>
      <c r="K105" s="1125"/>
      <c r="L105" s="1126"/>
      <c r="M105" s="1121" t="str">
        <f>'CERTIFICADO 1'!F30</f>
        <v/>
      </c>
      <c r="N105" s="1121"/>
      <c r="O105" s="1121"/>
      <c r="P105" s="1121"/>
      <c r="Q105" s="1121"/>
      <c r="R105" s="214"/>
      <c r="S105" s="214"/>
      <c r="T105" s="214"/>
      <c r="U105" s="214"/>
    </row>
    <row r="106" spans="1:21" ht="15.75" customHeight="1" x14ac:dyDescent="0.25">
      <c r="A106" s="414">
        <v>26</v>
      </c>
      <c r="B106" s="1122" t="str">
        <f>'CERTIFICADO 1'!B31</f>
        <v/>
      </c>
      <c r="C106" s="1122"/>
      <c r="D106" s="1122"/>
      <c r="E106" s="1122"/>
      <c r="F106" s="1121" t="str">
        <f>'CERTIFICADO 1'!C31</f>
        <v/>
      </c>
      <c r="G106" s="1121"/>
      <c r="H106" s="1121"/>
      <c r="I106" s="1123"/>
      <c r="J106" s="1124" t="str">
        <f>'CERTIFICADO 1'!D31</f>
        <v/>
      </c>
      <c r="K106" s="1125"/>
      <c r="L106" s="1126"/>
      <c r="M106" s="1121" t="str">
        <f>'CERTIFICADO 1'!F31</f>
        <v/>
      </c>
      <c r="N106" s="1121"/>
      <c r="O106" s="1121"/>
      <c r="P106" s="1121"/>
      <c r="Q106" s="1121"/>
      <c r="R106" s="214"/>
      <c r="S106" s="214"/>
      <c r="T106" s="214"/>
      <c r="U106" s="214"/>
    </row>
    <row r="107" spans="1:21" ht="15.75" customHeight="1" x14ac:dyDescent="0.25">
      <c r="A107" s="414">
        <v>27</v>
      </c>
      <c r="B107" s="1122" t="str">
        <f>'CERTIFICADO 1'!B32</f>
        <v/>
      </c>
      <c r="C107" s="1122"/>
      <c r="D107" s="1122"/>
      <c r="E107" s="1122"/>
      <c r="F107" s="1121" t="str">
        <f>'CERTIFICADO 1'!C32</f>
        <v/>
      </c>
      <c r="G107" s="1121"/>
      <c r="H107" s="1121"/>
      <c r="I107" s="1123"/>
      <c r="J107" s="1124" t="str">
        <f>'CERTIFICADO 1'!D32</f>
        <v/>
      </c>
      <c r="K107" s="1125"/>
      <c r="L107" s="1126"/>
      <c r="M107" s="1121" t="str">
        <f>'CERTIFICADO 1'!F32</f>
        <v/>
      </c>
      <c r="N107" s="1121"/>
      <c r="O107" s="1121"/>
      <c r="P107" s="1121"/>
      <c r="Q107" s="1121"/>
      <c r="R107" s="214"/>
      <c r="S107" s="214"/>
      <c r="T107" s="214"/>
      <c r="U107" s="214"/>
    </row>
    <row r="108" spans="1:21" ht="15.75" customHeight="1" x14ac:dyDescent="0.25">
      <c r="A108" s="414">
        <v>28</v>
      </c>
      <c r="B108" s="1122" t="str">
        <f>'CERTIFICADO 1'!B33</f>
        <v/>
      </c>
      <c r="C108" s="1122"/>
      <c r="D108" s="1122"/>
      <c r="E108" s="1122"/>
      <c r="F108" s="1121" t="str">
        <f>'CERTIFICADO 1'!C33</f>
        <v/>
      </c>
      <c r="G108" s="1121"/>
      <c r="H108" s="1121"/>
      <c r="I108" s="1123"/>
      <c r="J108" s="1124" t="str">
        <f>'CERTIFICADO 1'!D33</f>
        <v/>
      </c>
      <c r="K108" s="1125"/>
      <c r="L108" s="1126"/>
      <c r="M108" s="1121" t="str">
        <f>'CERTIFICADO 1'!F33</f>
        <v/>
      </c>
      <c r="N108" s="1121"/>
      <c r="O108" s="1121"/>
      <c r="P108" s="1121"/>
      <c r="Q108" s="1121"/>
      <c r="R108" s="214"/>
      <c r="S108" s="214"/>
      <c r="T108" s="214"/>
      <c r="U108" s="214"/>
    </row>
    <row r="109" spans="1:21" ht="15.75" customHeight="1" x14ac:dyDescent="0.25">
      <c r="A109" s="414">
        <v>29</v>
      </c>
      <c r="B109" s="1122" t="str">
        <f>'CERTIFICADO 1'!B34</f>
        <v/>
      </c>
      <c r="C109" s="1122"/>
      <c r="D109" s="1122"/>
      <c r="E109" s="1122"/>
      <c r="F109" s="1121" t="str">
        <f>'CERTIFICADO 1'!C34</f>
        <v/>
      </c>
      <c r="G109" s="1121"/>
      <c r="H109" s="1121"/>
      <c r="I109" s="1123"/>
      <c r="J109" s="1124" t="str">
        <f>'CERTIFICADO 1'!D34</f>
        <v/>
      </c>
      <c r="K109" s="1125"/>
      <c r="L109" s="1126"/>
      <c r="M109" s="1121" t="str">
        <f>'CERTIFICADO 1'!F34</f>
        <v/>
      </c>
      <c r="N109" s="1121"/>
      <c r="O109" s="1121"/>
      <c r="P109" s="1121"/>
      <c r="Q109" s="1121"/>
      <c r="R109" s="214"/>
      <c r="S109" s="214"/>
      <c r="T109" s="214"/>
      <c r="U109" s="214"/>
    </row>
    <row r="110" spans="1:21" ht="15.75" customHeight="1" x14ac:dyDescent="0.25">
      <c r="A110" s="414">
        <v>30</v>
      </c>
      <c r="B110" s="1122" t="str">
        <f>'CERTIFICADO 1'!B35</f>
        <v/>
      </c>
      <c r="C110" s="1122"/>
      <c r="D110" s="1122"/>
      <c r="E110" s="1122"/>
      <c r="F110" s="1121" t="str">
        <f>'CERTIFICADO 1'!C35</f>
        <v/>
      </c>
      <c r="G110" s="1121"/>
      <c r="H110" s="1121"/>
      <c r="I110" s="1123"/>
      <c r="J110" s="1124" t="str">
        <f>'CERTIFICADO 1'!D35</f>
        <v/>
      </c>
      <c r="K110" s="1125"/>
      <c r="L110" s="1126"/>
      <c r="M110" s="1121" t="str">
        <f>'CERTIFICADO 1'!F35</f>
        <v/>
      </c>
      <c r="N110" s="1121"/>
      <c r="O110" s="1121"/>
      <c r="P110" s="1121"/>
      <c r="Q110" s="1121"/>
      <c r="R110" s="214"/>
      <c r="S110" s="214"/>
      <c r="T110" s="214"/>
      <c r="U110" s="214"/>
    </row>
    <row r="111" spans="1:21" ht="15.75" customHeight="1" x14ac:dyDescent="0.25">
      <c r="A111" s="414">
        <v>31</v>
      </c>
      <c r="B111" s="1122" t="str">
        <f>'CERTIFICADO 1'!B36</f>
        <v/>
      </c>
      <c r="C111" s="1122"/>
      <c r="D111" s="1122"/>
      <c r="E111" s="1122"/>
      <c r="F111" s="1121" t="str">
        <f>'CERTIFICADO 1'!C36</f>
        <v/>
      </c>
      <c r="G111" s="1121"/>
      <c r="H111" s="1121"/>
      <c r="I111" s="1123"/>
      <c r="J111" s="1124" t="str">
        <f>'CERTIFICADO 1'!D36</f>
        <v/>
      </c>
      <c r="K111" s="1125"/>
      <c r="L111" s="1126"/>
      <c r="M111" s="1121" t="str">
        <f>'CERTIFICADO 1'!F36</f>
        <v/>
      </c>
      <c r="N111" s="1121"/>
      <c r="O111" s="1121"/>
      <c r="P111" s="1121"/>
      <c r="Q111" s="1121"/>
      <c r="R111" s="214"/>
      <c r="S111" s="214"/>
      <c r="T111" s="214"/>
      <c r="U111" s="214"/>
    </row>
    <row r="112" spans="1:21" ht="15.75" customHeight="1" x14ac:dyDescent="0.25">
      <c r="A112" s="414">
        <v>32</v>
      </c>
      <c r="B112" s="1122" t="str">
        <f>'CERTIFICADO 1'!B37</f>
        <v/>
      </c>
      <c r="C112" s="1122"/>
      <c r="D112" s="1122"/>
      <c r="E112" s="1122"/>
      <c r="F112" s="1121" t="str">
        <f>'CERTIFICADO 1'!C37</f>
        <v/>
      </c>
      <c r="G112" s="1121"/>
      <c r="H112" s="1121"/>
      <c r="I112" s="1123"/>
      <c r="J112" s="1124" t="str">
        <f>'CERTIFICADO 1'!D37</f>
        <v/>
      </c>
      <c r="K112" s="1125"/>
      <c r="L112" s="1126"/>
      <c r="M112" s="1121" t="str">
        <f>'CERTIFICADO 1'!F37</f>
        <v/>
      </c>
      <c r="N112" s="1121"/>
      <c r="O112" s="1121"/>
      <c r="P112" s="1121"/>
      <c r="Q112" s="1121"/>
      <c r="R112" s="214"/>
      <c r="S112" s="214"/>
      <c r="T112" s="214"/>
      <c r="U112" s="214"/>
    </row>
    <row r="113" spans="1:21" ht="15.75" customHeight="1" x14ac:dyDescent="0.25">
      <c r="A113" s="414">
        <v>33</v>
      </c>
      <c r="B113" s="1122" t="str">
        <f>'CERTIFICADO 1'!B38</f>
        <v/>
      </c>
      <c r="C113" s="1122"/>
      <c r="D113" s="1122"/>
      <c r="E113" s="1122"/>
      <c r="F113" s="1121" t="str">
        <f>'CERTIFICADO 1'!C38</f>
        <v/>
      </c>
      <c r="G113" s="1121"/>
      <c r="H113" s="1121"/>
      <c r="I113" s="1123"/>
      <c r="J113" s="1124" t="str">
        <f>'CERTIFICADO 1'!D38</f>
        <v/>
      </c>
      <c r="K113" s="1125"/>
      <c r="L113" s="1126"/>
      <c r="M113" s="1121" t="str">
        <f>'CERTIFICADO 1'!F38</f>
        <v/>
      </c>
      <c r="N113" s="1121"/>
      <c r="O113" s="1121"/>
      <c r="P113" s="1121"/>
      <c r="Q113" s="1121"/>
      <c r="R113" s="214"/>
      <c r="S113" s="214"/>
      <c r="T113" s="214"/>
      <c r="U113" s="214"/>
    </row>
    <row r="114" spans="1:21" ht="15.75" customHeight="1" x14ac:dyDescent="0.25">
      <c r="A114" s="414">
        <v>34</v>
      </c>
      <c r="B114" s="1122" t="str">
        <f>'CERTIFICADO 1'!B39</f>
        <v/>
      </c>
      <c r="C114" s="1122"/>
      <c r="D114" s="1122"/>
      <c r="E114" s="1122"/>
      <c r="F114" s="1121" t="str">
        <f>'CERTIFICADO 1'!C39</f>
        <v/>
      </c>
      <c r="G114" s="1121"/>
      <c r="H114" s="1121"/>
      <c r="I114" s="1123"/>
      <c r="J114" s="1124" t="str">
        <f>'CERTIFICADO 1'!D39</f>
        <v/>
      </c>
      <c r="K114" s="1125"/>
      <c r="L114" s="1126"/>
      <c r="M114" s="1121" t="str">
        <f>'CERTIFICADO 1'!F39</f>
        <v/>
      </c>
      <c r="N114" s="1121"/>
      <c r="O114" s="1121"/>
      <c r="P114" s="1121"/>
      <c r="Q114" s="1121"/>
      <c r="R114" s="214"/>
      <c r="S114" s="214"/>
      <c r="T114" s="214"/>
      <c r="U114" s="214"/>
    </row>
    <row r="115" spans="1:21" ht="15.75" customHeight="1" x14ac:dyDescent="0.25">
      <c r="A115" s="414">
        <v>35</v>
      </c>
      <c r="B115" s="1122" t="str">
        <f>'CERTIFICADO 1'!B40</f>
        <v/>
      </c>
      <c r="C115" s="1122"/>
      <c r="D115" s="1122"/>
      <c r="E115" s="1122"/>
      <c r="F115" s="1121" t="str">
        <f>'CERTIFICADO 1'!C40</f>
        <v/>
      </c>
      <c r="G115" s="1121"/>
      <c r="H115" s="1121"/>
      <c r="I115" s="1123"/>
      <c r="J115" s="1124" t="str">
        <f>'CERTIFICADO 1'!D40</f>
        <v/>
      </c>
      <c r="K115" s="1125"/>
      <c r="L115" s="1126"/>
      <c r="M115" s="1121" t="str">
        <f>'CERTIFICADO 1'!F40</f>
        <v/>
      </c>
      <c r="N115" s="1121"/>
      <c r="O115" s="1121"/>
      <c r="P115" s="1121"/>
      <c r="Q115" s="1121"/>
      <c r="R115" s="214"/>
      <c r="S115" s="214"/>
      <c r="T115" s="214"/>
      <c r="U115" s="214"/>
    </row>
    <row r="116" spans="1:21" ht="15.75" customHeight="1" x14ac:dyDescent="0.25">
      <c r="A116" s="414">
        <v>36</v>
      </c>
      <c r="B116" s="1122" t="str">
        <f>'CERTIFICADO 1'!B41</f>
        <v/>
      </c>
      <c r="C116" s="1122"/>
      <c r="D116" s="1122"/>
      <c r="E116" s="1122"/>
      <c r="F116" s="1121" t="str">
        <f>'CERTIFICADO 1'!C41</f>
        <v/>
      </c>
      <c r="G116" s="1121"/>
      <c r="H116" s="1121"/>
      <c r="I116" s="1123"/>
      <c r="J116" s="1124" t="str">
        <f>'CERTIFICADO 1'!D41</f>
        <v/>
      </c>
      <c r="K116" s="1125"/>
      <c r="L116" s="1126"/>
      <c r="M116" s="1121" t="str">
        <f>'CERTIFICADO 1'!F41</f>
        <v/>
      </c>
      <c r="N116" s="1121"/>
      <c r="O116" s="1121"/>
      <c r="P116" s="1121"/>
      <c r="Q116" s="1121"/>
      <c r="R116" s="214"/>
      <c r="S116" s="214"/>
      <c r="T116" s="214"/>
      <c r="U116" s="214"/>
    </row>
    <row r="117" spans="1:21" ht="15.75" customHeight="1" x14ac:dyDescent="0.25">
      <c r="A117" s="414">
        <v>37</v>
      </c>
      <c r="B117" s="1122" t="str">
        <f>'CERTIFICADO 1'!B42</f>
        <v/>
      </c>
      <c r="C117" s="1122"/>
      <c r="D117" s="1122"/>
      <c r="E117" s="1122"/>
      <c r="F117" s="1121" t="str">
        <f>'CERTIFICADO 1'!C42</f>
        <v/>
      </c>
      <c r="G117" s="1121"/>
      <c r="H117" s="1121"/>
      <c r="I117" s="1123"/>
      <c r="J117" s="1124" t="str">
        <f>'CERTIFICADO 1'!D42</f>
        <v/>
      </c>
      <c r="K117" s="1125"/>
      <c r="L117" s="1126"/>
      <c r="M117" s="1121" t="str">
        <f>'CERTIFICADO 1'!F42</f>
        <v/>
      </c>
      <c r="N117" s="1121"/>
      <c r="O117" s="1121"/>
      <c r="P117" s="1121"/>
      <c r="Q117" s="1121"/>
      <c r="R117" s="214"/>
      <c r="S117" s="214"/>
      <c r="T117" s="214"/>
      <c r="U117" s="214"/>
    </row>
    <row r="118" spans="1:21" ht="15.75" customHeight="1" x14ac:dyDescent="0.25">
      <c r="A118" s="414">
        <v>38</v>
      </c>
      <c r="B118" s="1122" t="str">
        <f>'CERTIFICADO 1'!B43</f>
        <v/>
      </c>
      <c r="C118" s="1122"/>
      <c r="D118" s="1122"/>
      <c r="E118" s="1122"/>
      <c r="F118" s="1121" t="str">
        <f>'CERTIFICADO 1'!C43</f>
        <v/>
      </c>
      <c r="G118" s="1121"/>
      <c r="H118" s="1121"/>
      <c r="I118" s="1123"/>
      <c r="J118" s="1124" t="str">
        <f>'CERTIFICADO 1'!D43</f>
        <v/>
      </c>
      <c r="K118" s="1125"/>
      <c r="L118" s="1126"/>
      <c r="M118" s="1121" t="str">
        <f>'CERTIFICADO 1'!F43</f>
        <v/>
      </c>
      <c r="N118" s="1121"/>
      <c r="O118" s="1121"/>
      <c r="P118" s="1121"/>
      <c r="Q118" s="1121"/>
      <c r="R118" s="214"/>
      <c r="S118" s="214"/>
      <c r="T118" s="214"/>
      <c r="U118" s="214"/>
    </row>
    <row r="119" spans="1:21" ht="15.75" customHeight="1" x14ac:dyDescent="0.25">
      <c r="A119" s="414">
        <v>39</v>
      </c>
      <c r="B119" s="1122" t="str">
        <f>'CERTIFICADO 1'!B44</f>
        <v/>
      </c>
      <c r="C119" s="1122"/>
      <c r="D119" s="1122"/>
      <c r="E119" s="1122"/>
      <c r="F119" s="1121" t="str">
        <f>'CERTIFICADO 1'!C44</f>
        <v/>
      </c>
      <c r="G119" s="1121"/>
      <c r="H119" s="1121"/>
      <c r="I119" s="1123"/>
      <c r="J119" s="1124" t="str">
        <f>'CERTIFICADO 1'!D44</f>
        <v/>
      </c>
      <c r="K119" s="1125"/>
      <c r="L119" s="1126"/>
      <c r="M119" s="1121" t="str">
        <f>'CERTIFICADO 1'!F44</f>
        <v/>
      </c>
      <c r="N119" s="1121"/>
      <c r="O119" s="1121"/>
      <c r="P119" s="1121"/>
      <c r="Q119" s="1121"/>
      <c r="R119" s="214"/>
      <c r="S119" s="214"/>
      <c r="T119" s="214"/>
      <c r="U119" s="214"/>
    </row>
    <row r="120" spans="1:21" ht="15" x14ac:dyDescent="0.25">
      <c r="A120" s="414">
        <v>40</v>
      </c>
      <c r="B120" s="1122" t="str">
        <f>'CERTIFICADO 1'!B45</f>
        <v/>
      </c>
      <c r="C120" s="1122"/>
      <c r="D120" s="1122"/>
      <c r="E120" s="1122"/>
      <c r="F120" s="1121" t="str">
        <f>'CERTIFICADO 1'!C45</f>
        <v/>
      </c>
      <c r="G120" s="1121"/>
      <c r="H120" s="1121"/>
      <c r="I120" s="1123"/>
      <c r="J120" s="1124" t="str">
        <f>'CERTIFICADO 1'!D45</f>
        <v/>
      </c>
      <c r="K120" s="1125"/>
      <c r="L120" s="1126"/>
      <c r="M120" s="1121" t="str">
        <f>'CERTIFICADO 1'!F45</f>
        <v/>
      </c>
      <c r="N120" s="1121"/>
      <c r="O120" s="1121"/>
      <c r="P120" s="1121"/>
      <c r="Q120" s="1121"/>
      <c r="S120" s="214"/>
      <c r="T120" s="214"/>
      <c r="U120" s="214"/>
    </row>
    <row r="121" spans="1:21" ht="15.75" customHeight="1" x14ac:dyDescent="0.25">
      <c r="A121" s="414">
        <v>41</v>
      </c>
      <c r="B121" s="1122" t="str">
        <f>'CERTIFICADO 1'!B46</f>
        <v/>
      </c>
      <c r="C121" s="1122"/>
      <c r="D121" s="1122"/>
      <c r="E121" s="1122"/>
      <c r="F121" s="1121" t="str">
        <f>'CERTIFICADO 1'!C46</f>
        <v/>
      </c>
      <c r="G121" s="1121"/>
      <c r="H121" s="1121"/>
      <c r="I121" s="1123"/>
      <c r="J121" s="1124" t="str">
        <f>'CERTIFICADO 1'!D46</f>
        <v/>
      </c>
      <c r="K121" s="1125"/>
      <c r="L121" s="1126"/>
      <c r="M121" s="1121" t="str">
        <f>'CERTIFICADO 1'!F46</f>
        <v/>
      </c>
      <c r="N121" s="1121"/>
      <c r="O121" s="1121"/>
      <c r="P121" s="1121"/>
      <c r="Q121" s="1121"/>
      <c r="S121" s="214"/>
      <c r="T121" s="214"/>
      <c r="U121" s="214"/>
    </row>
    <row r="122" spans="1:21" ht="15.75" customHeight="1" x14ac:dyDescent="0.25">
      <c r="A122" s="414">
        <v>42</v>
      </c>
      <c r="B122" s="1122" t="str">
        <f>'CERTIFICADO 1'!B47</f>
        <v/>
      </c>
      <c r="C122" s="1122"/>
      <c r="D122" s="1122"/>
      <c r="E122" s="1122"/>
      <c r="F122" s="1121" t="str">
        <f>'CERTIFICADO 1'!C47</f>
        <v/>
      </c>
      <c r="G122" s="1121"/>
      <c r="H122" s="1121"/>
      <c r="I122" s="1123"/>
      <c r="J122" s="1124" t="str">
        <f>'CERTIFICADO 1'!D47</f>
        <v/>
      </c>
      <c r="K122" s="1125"/>
      <c r="L122" s="1126"/>
      <c r="M122" s="1121" t="str">
        <f>'CERTIFICADO 1'!F47</f>
        <v/>
      </c>
      <c r="N122" s="1121"/>
      <c r="O122" s="1121"/>
      <c r="P122" s="1121"/>
      <c r="Q122" s="1121"/>
      <c r="S122" s="214"/>
      <c r="T122" s="214"/>
      <c r="U122" s="214"/>
    </row>
    <row r="123" spans="1:21" ht="15.75" customHeight="1" x14ac:dyDescent="0.25">
      <c r="A123" s="414">
        <v>43</v>
      </c>
      <c r="B123" s="1122" t="str">
        <f>'CERTIFICADO 1'!B48</f>
        <v/>
      </c>
      <c r="C123" s="1122"/>
      <c r="D123" s="1122"/>
      <c r="E123" s="1122"/>
      <c r="F123" s="1121" t="str">
        <f>'CERTIFICADO 1'!C48</f>
        <v/>
      </c>
      <c r="G123" s="1121"/>
      <c r="H123" s="1121"/>
      <c r="I123" s="1123"/>
      <c r="J123" s="1124" t="str">
        <f>'CERTIFICADO 1'!D48</f>
        <v/>
      </c>
      <c r="K123" s="1125"/>
      <c r="L123" s="1126"/>
      <c r="M123" s="1121" t="str">
        <f>'CERTIFICADO 1'!F48</f>
        <v/>
      </c>
      <c r="N123" s="1121"/>
      <c r="O123" s="1121"/>
      <c r="P123" s="1121"/>
      <c r="Q123" s="1121"/>
      <c r="S123" s="214"/>
      <c r="T123" s="214"/>
      <c r="U123" s="214"/>
    </row>
    <row r="124" spans="1:21" ht="15.75" customHeight="1" x14ac:dyDescent="0.25">
      <c r="A124" s="414">
        <v>44</v>
      </c>
      <c r="B124" s="1122" t="str">
        <f>'CERTIFICADO 1'!B49</f>
        <v/>
      </c>
      <c r="C124" s="1122"/>
      <c r="D124" s="1122"/>
      <c r="E124" s="1122"/>
      <c r="F124" s="1121" t="str">
        <f>'CERTIFICADO 1'!C49</f>
        <v/>
      </c>
      <c r="G124" s="1121"/>
      <c r="H124" s="1121"/>
      <c r="I124" s="1123"/>
      <c r="J124" s="1124" t="str">
        <f>'CERTIFICADO 1'!D49</f>
        <v/>
      </c>
      <c r="K124" s="1125"/>
      <c r="L124" s="1126"/>
      <c r="M124" s="1121" t="str">
        <f>'CERTIFICADO 1'!F49</f>
        <v/>
      </c>
      <c r="N124" s="1121"/>
      <c r="O124" s="1121"/>
      <c r="P124" s="1121"/>
      <c r="Q124" s="1121"/>
      <c r="S124" s="214"/>
      <c r="T124" s="214"/>
      <c r="U124" s="214"/>
    </row>
    <row r="125" spans="1:21" ht="15.75" customHeight="1" x14ac:dyDescent="0.25">
      <c r="A125" s="414">
        <v>45</v>
      </c>
      <c r="B125" s="1122" t="str">
        <f>'CERTIFICADO 1'!B50</f>
        <v/>
      </c>
      <c r="C125" s="1122"/>
      <c r="D125" s="1122"/>
      <c r="E125" s="1122"/>
      <c r="F125" s="1121" t="str">
        <f>'CERTIFICADO 1'!C50</f>
        <v/>
      </c>
      <c r="G125" s="1121"/>
      <c r="H125" s="1121"/>
      <c r="I125" s="1123"/>
      <c r="J125" s="1124" t="str">
        <f>'CERTIFICADO 1'!D50</f>
        <v/>
      </c>
      <c r="K125" s="1125"/>
      <c r="L125" s="1126"/>
      <c r="M125" s="1121" t="str">
        <f>'CERTIFICADO 1'!F50</f>
        <v/>
      </c>
      <c r="N125" s="1121"/>
      <c r="O125" s="1121"/>
      <c r="P125" s="1121"/>
      <c r="Q125" s="1121"/>
      <c r="S125" s="214"/>
      <c r="T125" s="214"/>
      <c r="U125" s="214"/>
    </row>
    <row r="126" spans="1:21" ht="15.75" customHeight="1" x14ac:dyDescent="0.25">
      <c r="A126" s="414">
        <v>46</v>
      </c>
      <c r="B126" s="1122" t="str">
        <f>'CERTIFICADO 1'!B51</f>
        <v/>
      </c>
      <c r="C126" s="1122"/>
      <c r="D126" s="1122"/>
      <c r="E126" s="1122"/>
      <c r="F126" s="1121" t="str">
        <f>'CERTIFICADO 1'!C51</f>
        <v/>
      </c>
      <c r="G126" s="1121"/>
      <c r="H126" s="1121"/>
      <c r="I126" s="1123"/>
      <c r="J126" s="1124" t="str">
        <f>'CERTIFICADO 1'!D51</f>
        <v/>
      </c>
      <c r="K126" s="1125"/>
      <c r="L126" s="1126"/>
      <c r="M126" s="1121" t="str">
        <f>'CERTIFICADO 1'!F51</f>
        <v/>
      </c>
      <c r="N126" s="1121"/>
      <c r="O126" s="1121"/>
      <c r="P126" s="1121"/>
      <c r="Q126" s="1121"/>
      <c r="S126" s="214"/>
      <c r="T126" s="214"/>
      <c r="U126" s="214"/>
    </row>
    <row r="127" spans="1:21" ht="15.75" customHeight="1" x14ac:dyDescent="0.25">
      <c r="A127" s="414">
        <v>47</v>
      </c>
      <c r="B127" s="1122" t="str">
        <f>'CERTIFICADO 1'!B52</f>
        <v/>
      </c>
      <c r="C127" s="1122"/>
      <c r="D127" s="1122"/>
      <c r="E127" s="1122"/>
      <c r="F127" s="1121" t="str">
        <f>'CERTIFICADO 1'!C52</f>
        <v/>
      </c>
      <c r="G127" s="1121"/>
      <c r="H127" s="1121"/>
      <c r="I127" s="1123"/>
      <c r="J127" s="1124" t="str">
        <f>'CERTIFICADO 1'!D52</f>
        <v/>
      </c>
      <c r="K127" s="1125"/>
      <c r="L127" s="1126"/>
      <c r="M127" s="1121" t="str">
        <f>'CERTIFICADO 1'!F52</f>
        <v/>
      </c>
      <c r="N127" s="1121"/>
      <c r="O127" s="1121"/>
      <c r="P127" s="1121"/>
      <c r="Q127" s="1121"/>
      <c r="S127" s="214"/>
      <c r="T127" s="214"/>
      <c r="U127" s="214"/>
    </row>
    <row r="128" spans="1:21" ht="15" x14ac:dyDescent="0.25">
      <c r="A128" s="414">
        <v>48</v>
      </c>
      <c r="B128" s="1122" t="str">
        <f>'CERTIFICADO 1'!B53</f>
        <v/>
      </c>
      <c r="C128" s="1122"/>
      <c r="D128" s="1122"/>
      <c r="E128" s="1122"/>
      <c r="F128" s="1121" t="str">
        <f>'CERTIFICADO 1'!C53</f>
        <v/>
      </c>
      <c r="G128" s="1121"/>
      <c r="H128" s="1121"/>
      <c r="I128" s="1123"/>
      <c r="J128" s="1124" t="str">
        <f>'CERTIFICADO 1'!D53</f>
        <v/>
      </c>
      <c r="K128" s="1125"/>
      <c r="L128" s="1126"/>
      <c r="M128" s="1121" t="str">
        <f>'CERTIFICADO 1'!F53</f>
        <v/>
      </c>
      <c r="N128" s="1121"/>
      <c r="O128" s="1121"/>
      <c r="P128" s="1121"/>
      <c r="Q128" s="1121"/>
      <c r="S128" s="214"/>
      <c r="T128" s="214"/>
      <c r="U128" s="214"/>
    </row>
    <row r="129" spans="1:21" ht="15" x14ac:dyDescent="0.25">
      <c r="A129" s="414">
        <v>49</v>
      </c>
      <c r="B129" s="1122" t="str">
        <f>'CERTIFICADO 1'!B54</f>
        <v/>
      </c>
      <c r="C129" s="1122"/>
      <c r="D129" s="1122"/>
      <c r="E129" s="1122"/>
      <c r="F129" s="1121" t="str">
        <f>'CERTIFICADO 1'!C54</f>
        <v/>
      </c>
      <c r="G129" s="1121"/>
      <c r="H129" s="1121"/>
      <c r="I129" s="1123"/>
      <c r="J129" s="1124" t="str">
        <f>'CERTIFICADO 1'!D54</f>
        <v/>
      </c>
      <c r="K129" s="1125"/>
      <c r="L129" s="1126"/>
      <c r="M129" s="1121" t="str">
        <f>'CERTIFICADO 1'!F54</f>
        <v/>
      </c>
      <c r="N129" s="1121"/>
      <c r="O129" s="1121"/>
      <c r="P129" s="1121"/>
      <c r="Q129" s="1121"/>
      <c r="S129" s="214"/>
      <c r="T129" s="214"/>
      <c r="U129" s="214"/>
    </row>
    <row r="130" spans="1:21" ht="15" x14ac:dyDescent="0.25">
      <c r="A130" s="414">
        <v>50</v>
      </c>
      <c r="B130" s="1122" t="str">
        <f>'CERTIFICADO 1'!B55</f>
        <v/>
      </c>
      <c r="C130" s="1122"/>
      <c r="D130" s="1122"/>
      <c r="E130" s="1122"/>
      <c r="F130" s="1121" t="str">
        <f>'CERTIFICADO 1'!C55</f>
        <v/>
      </c>
      <c r="G130" s="1121"/>
      <c r="H130" s="1121"/>
      <c r="I130" s="1123"/>
      <c r="J130" s="1124" t="str">
        <f>'CERTIFICADO 1'!D55</f>
        <v/>
      </c>
      <c r="K130" s="1125"/>
      <c r="L130" s="1126"/>
      <c r="M130" s="1121" t="str">
        <f>'CERTIFICADO 1'!F55</f>
        <v/>
      </c>
      <c r="N130" s="1121"/>
      <c r="O130" s="1121"/>
      <c r="P130" s="1121"/>
      <c r="Q130" s="1121"/>
      <c r="S130" s="214"/>
      <c r="T130" s="214"/>
      <c r="U130" s="214"/>
    </row>
    <row r="131" spans="1:21" ht="15.75" customHeight="1" x14ac:dyDescent="0.25">
      <c r="A131" s="414">
        <v>51</v>
      </c>
      <c r="B131" s="1122" t="str">
        <f>'CERTIFICADO 1'!B56</f>
        <v/>
      </c>
      <c r="C131" s="1122"/>
      <c r="D131" s="1122"/>
      <c r="E131" s="1122"/>
      <c r="F131" s="1121" t="str">
        <f>'CERTIFICADO 1'!C56</f>
        <v/>
      </c>
      <c r="G131" s="1121"/>
      <c r="H131" s="1121"/>
      <c r="I131" s="1123"/>
      <c r="J131" s="1124" t="str">
        <f>'CERTIFICADO 1'!D56</f>
        <v/>
      </c>
      <c r="K131" s="1125"/>
      <c r="L131" s="1126"/>
      <c r="M131" s="1121" t="str">
        <f>'CERTIFICADO 1'!F56</f>
        <v/>
      </c>
      <c r="N131" s="1121"/>
      <c r="O131" s="1121"/>
      <c r="P131" s="1121"/>
      <c r="Q131" s="1121"/>
      <c r="S131" s="214"/>
      <c r="T131" s="214"/>
      <c r="U131" s="214"/>
    </row>
    <row r="132" spans="1:21" ht="15.75" customHeight="1" x14ac:dyDescent="0.25">
      <c r="A132" s="414">
        <v>52</v>
      </c>
      <c r="B132" s="1122" t="str">
        <f>'CERTIFICADO 1'!B57</f>
        <v/>
      </c>
      <c r="C132" s="1122"/>
      <c r="D132" s="1122"/>
      <c r="E132" s="1122"/>
      <c r="F132" s="1121" t="str">
        <f>'CERTIFICADO 1'!C57</f>
        <v/>
      </c>
      <c r="G132" s="1121"/>
      <c r="H132" s="1121"/>
      <c r="I132" s="1123"/>
      <c r="J132" s="1124" t="str">
        <f>'CERTIFICADO 1'!D57</f>
        <v/>
      </c>
      <c r="K132" s="1125"/>
      <c r="L132" s="1126"/>
      <c r="M132" s="1121" t="str">
        <f>'CERTIFICADO 1'!F57</f>
        <v/>
      </c>
      <c r="N132" s="1121"/>
      <c r="O132" s="1121"/>
      <c r="P132" s="1121"/>
      <c r="Q132" s="1121"/>
      <c r="S132" s="214"/>
      <c r="T132" s="214"/>
      <c r="U132" s="214"/>
    </row>
    <row r="133" spans="1:21" ht="15.75" customHeight="1" x14ac:dyDescent="0.25">
      <c r="A133" s="414">
        <v>53</v>
      </c>
      <c r="B133" s="1122" t="str">
        <f>'CERTIFICADO 1'!B58</f>
        <v/>
      </c>
      <c r="C133" s="1122"/>
      <c r="D133" s="1122"/>
      <c r="E133" s="1122"/>
      <c r="F133" s="1121" t="str">
        <f>'CERTIFICADO 1'!C58</f>
        <v/>
      </c>
      <c r="G133" s="1121"/>
      <c r="H133" s="1121"/>
      <c r="I133" s="1123"/>
      <c r="J133" s="1124" t="str">
        <f>'CERTIFICADO 1'!D58</f>
        <v/>
      </c>
      <c r="K133" s="1125"/>
      <c r="L133" s="1126"/>
      <c r="M133" s="1121" t="str">
        <f>'CERTIFICADO 1'!F58</f>
        <v/>
      </c>
      <c r="N133" s="1121"/>
      <c r="O133" s="1121"/>
      <c r="P133" s="1121"/>
      <c r="Q133" s="1121"/>
      <c r="S133" s="214"/>
      <c r="T133" s="214"/>
      <c r="U133" s="214"/>
    </row>
    <row r="134" spans="1:21" ht="15.75" customHeight="1" x14ac:dyDescent="0.25">
      <c r="A134" s="414">
        <v>54</v>
      </c>
      <c r="B134" s="1122" t="str">
        <f>'CERTIFICADO 1'!B59</f>
        <v/>
      </c>
      <c r="C134" s="1122"/>
      <c r="D134" s="1122"/>
      <c r="E134" s="1122"/>
      <c r="F134" s="1121" t="str">
        <f>'CERTIFICADO 1'!C59</f>
        <v/>
      </c>
      <c r="G134" s="1121"/>
      <c r="H134" s="1121"/>
      <c r="I134" s="1123"/>
      <c r="J134" s="1124" t="str">
        <f>'CERTIFICADO 1'!D59</f>
        <v/>
      </c>
      <c r="K134" s="1125"/>
      <c r="L134" s="1126"/>
      <c r="M134" s="1121" t="str">
        <f>'CERTIFICADO 1'!F59</f>
        <v/>
      </c>
      <c r="N134" s="1121"/>
      <c r="O134" s="1121"/>
      <c r="P134" s="1121"/>
      <c r="Q134" s="1121"/>
      <c r="S134" s="214"/>
      <c r="T134" s="214"/>
      <c r="U134" s="214"/>
    </row>
    <row r="135" spans="1:21" ht="15" x14ac:dyDescent="0.25">
      <c r="A135" s="414">
        <v>55</v>
      </c>
      <c r="B135" s="1122" t="str">
        <f>'CERTIFICADO 1'!B60</f>
        <v/>
      </c>
      <c r="C135" s="1122"/>
      <c r="D135" s="1122"/>
      <c r="E135" s="1122"/>
      <c r="F135" s="1121" t="str">
        <f>'CERTIFICADO 1'!C60</f>
        <v/>
      </c>
      <c r="G135" s="1121"/>
      <c r="H135" s="1121"/>
      <c r="I135" s="1123"/>
      <c r="J135" s="1124" t="str">
        <f>'CERTIFICADO 1'!D60</f>
        <v/>
      </c>
      <c r="K135" s="1125"/>
      <c r="L135" s="1126"/>
      <c r="M135" s="1121" t="str">
        <f>'CERTIFICADO 1'!F60</f>
        <v/>
      </c>
      <c r="N135" s="1121"/>
      <c r="O135" s="1121"/>
      <c r="P135" s="1121"/>
      <c r="Q135" s="1121"/>
      <c r="S135" s="214"/>
      <c r="T135" s="214"/>
      <c r="U135" s="214"/>
    </row>
    <row r="136" spans="1:21" ht="15.75" customHeight="1" x14ac:dyDescent="0.25">
      <c r="A136" s="414">
        <v>56</v>
      </c>
      <c r="B136" s="1122" t="str">
        <f>'CERTIFICADO 1'!B61</f>
        <v/>
      </c>
      <c r="C136" s="1122"/>
      <c r="D136" s="1122"/>
      <c r="E136" s="1122"/>
      <c r="F136" s="1121" t="str">
        <f>'CERTIFICADO 1'!C61</f>
        <v/>
      </c>
      <c r="G136" s="1121"/>
      <c r="H136" s="1121"/>
      <c r="I136" s="1123"/>
      <c r="J136" s="1124" t="str">
        <f>'CERTIFICADO 1'!D61</f>
        <v/>
      </c>
      <c r="K136" s="1125"/>
      <c r="L136" s="1126"/>
      <c r="M136" s="1121" t="str">
        <f>'CERTIFICADO 1'!F61</f>
        <v/>
      </c>
      <c r="N136" s="1121"/>
      <c r="O136" s="1121"/>
      <c r="P136" s="1121"/>
      <c r="Q136" s="1121"/>
      <c r="S136" s="214"/>
      <c r="T136" s="214"/>
      <c r="U136" s="214"/>
    </row>
    <row r="137" spans="1:21" ht="15.75" customHeight="1" x14ac:dyDescent="0.25">
      <c r="A137" s="414">
        <v>57</v>
      </c>
      <c r="B137" s="1122" t="str">
        <f>'CERTIFICADO 1'!B62</f>
        <v/>
      </c>
      <c r="C137" s="1122"/>
      <c r="D137" s="1122"/>
      <c r="E137" s="1122"/>
      <c r="F137" s="1121" t="str">
        <f>'CERTIFICADO 1'!C62</f>
        <v/>
      </c>
      <c r="G137" s="1121"/>
      <c r="H137" s="1121"/>
      <c r="I137" s="1123"/>
      <c r="J137" s="1124" t="str">
        <f>'CERTIFICADO 1'!D62</f>
        <v/>
      </c>
      <c r="K137" s="1125"/>
      <c r="L137" s="1126"/>
      <c r="M137" s="1121" t="str">
        <f>'CERTIFICADO 1'!F62</f>
        <v/>
      </c>
      <c r="N137" s="1121"/>
      <c r="O137" s="1121"/>
      <c r="P137" s="1121"/>
      <c r="Q137" s="1121"/>
      <c r="S137" s="214"/>
      <c r="T137" s="214"/>
      <c r="U137" s="214"/>
    </row>
    <row r="138" spans="1:21" ht="15.75" customHeight="1" x14ac:dyDescent="0.25">
      <c r="A138" s="414">
        <v>58</v>
      </c>
      <c r="B138" s="1122" t="str">
        <f>'CERTIFICADO 1'!B63</f>
        <v/>
      </c>
      <c r="C138" s="1122"/>
      <c r="D138" s="1122"/>
      <c r="E138" s="1122"/>
      <c r="F138" s="1121" t="str">
        <f>'CERTIFICADO 1'!C63</f>
        <v/>
      </c>
      <c r="G138" s="1121"/>
      <c r="H138" s="1121"/>
      <c r="I138" s="1123"/>
      <c r="J138" s="1124" t="str">
        <f>'CERTIFICADO 1'!D63</f>
        <v/>
      </c>
      <c r="K138" s="1125"/>
      <c r="L138" s="1126"/>
      <c r="M138" s="1121" t="str">
        <f>'CERTIFICADO 1'!F63</f>
        <v/>
      </c>
      <c r="N138" s="1121"/>
      <c r="O138" s="1121"/>
      <c r="P138" s="1121"/>
      <c r="Q138" s="1121"/>
      <c r="S138" s="214"/>
      <c r="T138" s="214"/>
      <c r="U138" s="214"/>
    </row>
    <row r="139" spans="1:21" ht="15.75" customHeight="1" x14ac:dyDescent="0.25">
      <c r="A139" s="372"/>
      <c r="B139" s="372"/>
      <c r="C139" s="372"/>
      <c r="D139" s="372"/>
      <c r="E139" s="372"/>
      <c r="F139" s="372"/>
      <c r="G139" s="372"/>
      <c r="H139" s="372"/>
      <c r="I139" s="372"/>
      <c r="J139" s="372"/>
      <c r="K139" s="372"/>
      <c r="L139" s="372"/>
      <c r="M139" s="372"/>
      <c r="N139" s="372"/>
      <c r="O139" s="372"/>
      <c r="P139" s="1118" t="s">
        <v>983</v>
      </c>
      <c r="Q139" s="1118"/>
      <c r="R139" s="1118"/>
      <c r="S139" s="214"/>
      <c r="T139" s="214"/>
      <c r="U139" s="214"/>
    </row>
    <row r="140" spans="1:21" ht="15.75" customHeight="1" x14ac:dyDescent="0.25">
      <c r="A140" s="1119" t="s">
        <v>883</v>
      </c>
      <c r="B140" s="1119"/>
      <c r="C140" s="1119"/>
      <c r="D140" s="1119"/>
      <c r="E140" s="1119"/>
      <c r="F140" s="1119"/>
      <c r="G140" s="1119"/>
      <c r="H140" s="1119"/>
      <c r="I140" s="1119"/>
      <c r="J140" s="1119"/>
      <c r="K140" s="1119"/>
      <c r="L140" s="1119"/>
      <c r="M140" s="1119"/>
      <c r="N140" s="1119"/>
      <c r="O140" s="1119"/>
      <c r="P140" s="1119"/>
      <c r="Q140" s="1119"/>
      <c r="R140" s="1119"/>
      <c r="T140" s="214"/>
      <c r="U140" s="214"/>
    </row>
    <row r="141" spans="1:21" ht="15.75" customHeight="1" x14ac:dyDescent="0.25">
      <c r="A141" s="1120"/>
      <c r="B141" s="1120"/>
      <c r="C141" s="1120"/>
      <c r="D141" s="1120"/>
      <c r="E141" s="1120"/>
      <c r="F141" s="1120"/>
      <c r="G141" s="1120"/>
      <c r="H141" s="1120"/>
      <c r="I141" s="1120"/>
      <c r="J141" s="1120"/>
      <c r="K141" s="1120"/>
      <c r="L141" s="1120"/>
      <c r="M141" s="1120"/>
      <c r="N141" s="1120"/>
      <c r="O141" s="1120"/>
      <c r="P141" s="1120"/>
      <c r="Q141" s="1120"/>
      <c r="R141" s="1120"/>
      <c r="T141" s="214"/>
      <c r="U141" s="214"/>
    </row>
    <row r="142" spans="1:21" ht="15.75" customHeight="1" x14ac:dyDescent="0.25">
      <c r="A142" s="1120"/>
      <c r="B142" s="1120"/>
      <c r="C142" s="1120"/>
      <c r="D142" s="1120"/>
      <c r="E142" s="1120"/>
      <c r="F142" s="1120"/>
      <c r="G142" s="1120"/>
      <c r="H142" s="1120"/>
      <c r="I142" s="1120"/>
      <c r="J142" s="1120"/>
      <c r="K142" s="1120"/>
      <c r="L142" s="1120"/>
      <c r="M142" s="1120"/>
      <c r="N142" s="1120"/>
      <c r="O142" s="1120"/>
      <c r="P142" s="1120"/>
      <c r="Q142" s="1120"/>
      <c r="R142" s="1120"/>
      <c r="T142" s="214"/>
      <c r="U142" s="214"/>
    </row>
    <row r="143" spans="1:21" ht="15.75" customHeight="1" x14ac:dyDescent="0.25">
      <c r="A143" s="1120"/>
      <c r="B143" s="1120"/>
      <c r="C143" s="1120"/>
      <c r="D143" s="1120"/>
      <c r="E143" s="1120"/>
      <c r="F143" s="1120"/>
      <c r="G143" s="1120"/>
      <c r="H143" s="1120"/>
      <c r="I143" s="1120"/>
      <c r="J143" s="1120"/>
      <c r="K143" s="1120"/>
      <c r="L143" s="1120"/>
      <c r="M143" s="1120"/>
      <c r="N143" s="1120"/>
      <c r="O143" s="1120"/>
      <c r="P143" s="1120"/>
      <c r="Q143" s="1120"/>
      <c r="R143" s="1120"/>
      <c r="T143" s="214"/>
      <c r="U143" s="214"/>
    </row>
    <row r="144" spans="1:21" ht="15.75" customHeight="1" x14ac:dyDescent="0.25">
      <c r="T144" s="214"/>
      <c r="U144" s="214"/>
    </row>
    <row r="145" spans="1:21" ht="15.75" customHeight="1" x14ac:dyDescent="0.25">
      <c r="A145" s="366"/>
      <c r="M145" s="1101" t="str">
        <f>M97</f>
        <v>LCM 2024-03-05</v>
      </c>
      <c r="N145" s="1101">
        <f>N98</f>
        <v>0</v>
      </c>
      <c r="O145" s="1101">
        <f>O98</f>
        <v>0</v>
      </c>
      <c r="P145" s="1101">
        <f>P98</f>
        <v>0</v>
      </c>
      <c r="Q145" s="1101">
        <f>Q98</f>
        <v>0</v>
      </c>
      <c r="R145" s="1101">
        <f>R98</f>
        <v>0</v>
      </c>
      <c r="T145" s="214"/>
      <c r="U145" s="214"/>
    </row>
    <row r="146" spans="1:21" ht="15.75" customHeight="1" x14ac:dyDescent="0.25">
      <c r="M146" s="1101">
        <f t="shared" ref="M146:R147" si="1">M99</f>
        <v>0</v>
      </c>
      <c r="N146" s="1101">
        <f t="shared" si="1"/>
        <v>0</v>
      </c>
      <c r="O146" s="1101">
        <f t="shared" si="1"/>
        <v>0</v>
      </c>
      <c r="P146" s="1101">
        <f t="shared" si="1"/>
        <v>0</v>
      </c>
      <c r="Q146" s="1101">
        <f t="shared" si="1"/>
        <v>0</v>
      </c>
      <c r="R146" s="1101">
        <f t="shared" si="1"/>
        <v>0</v>
      </c>
      <c r="T146" s="214"/>
      <c r="U146" s="214"/>
    </row>
    <row r="147" spans="1:21" ht="15.75" customHeight="1" x14ac:dyDescent="0.25">
      <c r="M147" s="1101">
        <f t="shared" si="1"/>
        <v>0</v>
      </c>
      <c r="N147" s="1101">
        <f t="shared" si="1"/>
        <v>0</v>
      </c>
      <c r="O147" s="1101">
        <f t="shared" si="1"/>
        <v>0</v>
      </c>
      <c r="P147" s="1101">
        <f t="shared" si="1"/>
        <v>0</v>
      </c>
      <c r="Q147" s="1101">
        <f t="shared" si="1"/>
        <v>0</v>
      </c>
      <c r="R147" s="1101">
        <f t="shared" si="1"/>
        <v>0</v>
      </c>
      <c r="T147" s="214"/>
      <c r="U147" s="214"/>
    </row>
    <row r="148" spans="1:21" ht="15.75" customHeight="1" x14ac:dyDescent="0.25">
      <c r="T148" s="214"/>
      <c r="U148" s="214"/>
    </row>
    <row r="149" spans="1:21" ht="15.75" customHeight="1" x14ac:dyDescent="0.3">
      <c r="B149" s="1105" t="s">
        <v>874</v>
      </c>
      <c r="C149" s="1105"/>
      <c r="D149" s="1105"/>
      <c r="E149" s="1105"/>
      <c r="F149" s="1105"/>
      <c r="G149" s="1105"/>
      <c r="H149" s="1105"/>
      <c r="I149" s="1105"/>
      <c r="J149" s="1105"/>
      <c r="K149" s="1105"/>
      <c r="L149" s="1105"/>
      <c r="M149" s="1105"/>
      <c r="N149" s="1105"/>
      <c r="O149" s="1105"/>
      <c r="P149" s="1105"/>
      <c r="Q149" s="1105"/>
      <c r="T149" s="214"/>
      <c r="U149" s="214"/>
    </row>
    <row r="150" spans="1:21" ht="15.75" customHeight="1" x14ac:dyDescent="0.25">
      <c r="A150" s="974" t="s">
        <v>978</v>
      </c>
      <c r="B150" s="1127" t="s">
        <v>873</v>
      </c>
      <c r="C150" s="1128"/>
      <c r="D150" s="1128"/>
      <c r="E150" s="1129"/>
      <c r="F150" s="1127" t="s">
        <v>872</v>
      </c>
      <c r="G150" s="1128"/>
      <c r="H150" s="1128"/>
      <c r="I150" s="1129"/>
      <c r="J150" s="1136" t="s">
        <v>870</v>
      </c>
      <c r="K150" s="1137"/>
      <c r="L150" s="1138"/>
      <c r="M150" s="1127" t="s">
        <v>871</v>
      </c>
      <c r="N150" s="1128"/>
      <c r="O150" s="1128"/>
      <c r="P150" s="1128"/>
      <c r="Q150" s="1129"/>
      <c r="T150" s="214"/>
      <c r="U150" s="214"/>
    </row>
    <row r="151" spans="1:21" ht="15.75" customHeight="1" x14ac:dyDescent="0.25">
      <c r="A151" s="974"/>
      <c r="B151" s="1130"/>
      <c r="C151" s="1131"/>
      <c r="D151" s="1131"/>
      <c r="E151" s="1132"/>
      <c r="F151" s="1130"/>
      <c r="G151" s="1131"/>
      <c r="H151" s="1131"/>
      <c r="I151" s="1132"/>
      <c r="J151" s="1139"/>
      <c r="K151" s="1140"/>
      <c r="L151" s="1141"/>
      <c r="M151" s="1130"/>
      <c r="N151" s="1131"/>
      <c r="O151" s="1131"/>
      <c r="P151" s="1131"/>
      <c r="Q151" s="1132"/>
      <c r="T151" s="214"/>
      <c r="U151" s="214"/>
    </row>
    <row r="152" spans="1:21" ht="15.75" customHeight="1" x14ac:dyDescent="0.25">
      <c r="A152" s="974"/>
      <c r="B152" s="1133"/>
      <c r="C152" s="1134"/>
      <c r="D152" s="1134"/>
      <c r="E152" s="1135"/>
      <c r="F152" s="1133"/>
      <c r="G152" s="1134"/>
      <c r="H152" s="1134"/>
      <c r="I152" s="1135"/>
      <c r="J152" s="1142"/>
      <c r="K152" s="1143"/>
      <c r="L152" s="1144"/>
      <c r="M152" s="1133"/>
      <c r="N152" s="1134"/>
      <c r="O152" s="1134"/>
      <c r="P152" s="1134"/>
      <c r="Q152" s="1135"/>
      <c r="T152" s="214"/>
      <c r="U152" s="214"/>
    </row>
    <row r="153" spans="1:21" ht="15.75" customHeight="1" x14ac:dyDescent="0.25">
      <c r="A153" s="414">
        <v>59</v>
      </c>
      <c r="B153" s="1176" t="str">
        <f>'CERTIFICADO 1'!B64</f>
        <v/>
      </c>
      <c r="C153" s="1177"/>
      <c r="D153" s="1177"/>
      <c r="E153" s="1178"/>
      <c r="F153" s="1123" t="str">
        <f>'CERTIFICADO 1'!C64</f>
        <v/>
      </c>
      <c r="G153" s="1160"/>
      <c r="H153" s="1160"/>
      <c r="I153" s="1161"/>
      <c r="J153" s="1124" t="str">
        <f>'CERTIFICADO 1'!D64</f>
        <v/>
      </c>
      <c r="K153" s="1125"/>
      <c r="L153" s="1126"/>
      <c r="M153" s="1123" t="str">
        <f>'CERTIFICADO 1'!F64</f>
        <v/>
      </c>
      <c r="N153" s="1160"/>
      <c r="O153" s="1160"/>
      <c r="P153" s="1160"/>
      <c r="Q153" s="1161"/>
      <c r="R153" s="214"/>
      <c r="T153" s="214"/>
      <c r="U153" s="214"/>
    </row>
    <row r="154" spans="1:21" ht="15.75" customHeight="1" x14ac:dyDescent="0.25">
      <c r="A154" s="414">
        <v>60</v>
      </c>
      <c r="B154" s="1176" t="str">
        <f>'CERTIFICADO 1'!B65</f>
        <v/>
      </c>
      <c r="C154" s="1177"/>
      <c r="D154" s="1177"/>
      <c r="E154" s="1178"/>
      <c r="F154" s="1123" t="str">
        <f>'CERTIFICADO 1'!C65</f>
        <v/>
      </c>
      <c r="G154" s="1160"/>
      <c r="H154" s="1160"/>
      <c r="I154" s="1161"/>
      <c r="J154" s="1124" t="str">
        <f>'CERTIFICADO 1'!D65</f>
        <v/>
      </c>
      <c r="K154" s="1125"/>
      <c r="L154" s="1126"/>
      <c r="M154" s="1123" t="str">
        <f>'CERTIFICADO 1'!F65</f>
        <v/>
      </c>
      <c r="N154" s="1160"/>
      <c r="O154" s="1160"/>
      <c r="P154" s="1160"/>
      <c r="Q154" s="1161"/>
      <c r="R154" s="214"/>
      <c r="T154" s="214"/>
      <c r="U154" s="214"/>
    </row>
    <row r="155" spans="1:21" ht="15.75" customHeight="1" x14ac:dyDescent="0.25">
      <c r="A155" s="414">
        <v>61</v>
      </c>
      <c r="B155" s="1176" t="str">
        <f>'CERTIFICADO 1'!B66</f>
        <v/>
      </c>
      <c r="C155" s="1177"/>
      <c r="D155" s="1177"/>
      <c r="E155" s="1178"/>
      <c r="F155" s="1123" t="str">
        <f>'CERTIFICADO 1'!C66</f>
        <v/>
      </c>
      <c r="G155" s="1160"/>
      <c r="H155" s="1160"/>
      <c r="I155" s="1161"/>
      <c r="J155" s="1124" t="str">
        <f>'CERTIFICADO 1'!D66</f>
        <v/>
      </c>
      <c r="K155" s="1125"/>
      <c r="L155" s="1126"/>
      <c r="M155" s="1123" t="str">
        <f>'CERTIFICADO 1'!F66</f>
        <v/>
      </c>
      <c r="N155" s="1160"/>
      <c r="O155" s="1160"/>
      <c r="P155" s="1160"/>
      <c r="Q155" s="1161"/>
      <c r="R155" s="214"/>
      <c r="T155" s="214"/>
      <c r="U155" s="214"/>
    </row>
    <row r="156" spans="1:21" ht="15.75" customHeight="1" x14ac:dyDescent="0.25">
      <c r="A156" s="414">
        <v>62</v>
      </c>
      <c r="B156" s="1176" t="str">
        <f>'CERTIFICADO 1'!B67</f>
        <v/>
      </c>
      <c r="C156" s="1177"/>
      <c r="D156" s="1177"/>
      <c r="E156" s="1178"/>
      <c r="F156" s="1123" t="str">
        <f>'CERTIFICADO 1'!C67</f>
        <v/>
      </c>
      <c r="G156" s="1160"/>
      <c r="H156" s="1160"/>
      <c r="I156" s="1161"/>
      <c r="J156" s="1124" t="str">
        <f>'CERTIFICADO 1'!D67</f>
        <v/>
      </c>
      <c r="K156" s="1125"/>
      <c r="L156" s="1126"/>
      <c r="M156" s="1123" t="str">
        <f>'CERTIFICADO 1'!F67</f>
        <v/>
      </c>
      <c r="N156" s="1160"/>
      <c r="O156" s="1160"/>
      <c r="P156" s="1160"/>
      <c r="Q156" s="1161"/>
      <c r="R156" s="214"/>
      <c r="T156" s="214"/>
      <c r="U156" s="214"/>
    </row>
    <row r="157" spans="1:21" ht="15.75" customHeight="1" x14ac:dyDescent="0.25">
      <c r="A157" s="414">
        <v>63</v>
      </c>
      <c r="B157" s="1176" t="str">
        <f>'CERTIFICADO 1'!B68</f>
        <v/>
      </c>
      <c r="C157" s="1177"/>
      <c r="D157" s="1177"/>
      <c r="E157" s="1178"/>
      <c r="F157" s="1123" t="str">
        <f>'CERTIFICADO 1'!C68</f>
        <v/>
      </c>
      <c r="G157" s="1160"/>
      <c r="H157" s="1160"/>
      <c r="I157" s="1161"/>
      <c r="J157" s="1124" t="str">
        <f>'CERTIFICADO 1'!D68</f>
        <v/>
      </c>
      <c r="K157" s="1125"/>
      <c r="L157" s="1126"/>
      <c r="M157" s="1123" t="str">
        <f>'CERTIFICADO 1'!F68</f>
        <v/>
      </c>
      <c r="N157" s="1160"/>
      <c r="O157" s="1160"/>
      <c r="P157" s="1160"/>
      <c r="Q157" s="1161"/>
      <c r="R157" s="214"/>
      <c r="T157" s="214"/>
      <c r="U157" s="214"/>
    </row>
    <row r="158" spans="1:21" ht="15.75" customHeight="1" x14ac:dyDescent="0.25">
      <c r="A158" s="414">
        <v>64</v>
      </c>
      <c r="B158" s="1176" t="str">
        <f>'CERTIFICADO 1'!B69</f>
        <v/>
      </c>
      <c r="C158" s="1177"/>
      <c r="D158" s="1177"/>
      <c r="E158" s="1178"/>
      <c r="F158" s="1123" t="str">
        <f>'CERTIFICADO 1'!C69</f>
        <v/>
      </c>
      <c r="G158" s="1160"/>
      <c r="H158" s="1160"/>
      <c r="I158" s="1161"/>
      <c r="J158" s="1124" t="str">
        <f>'CERTIFICADO 1'!D69</f>
        <v/>
      </c>
      <c r="K158" s="1125"/>
      <c r="L158" s="1126"/>
      <c r="M158" s="1123" t="str">
        <f>'CERTIFICADO 1'!F69</f>
        <v/>
      </c>
      <c r="N158" s="1160"/>
      <c r="O158" s="1160"/>
      <c r="P158" s="1160"/>
      <c r="Q158" s="1161"/>
      <c r="R158" s="214"/>
      <c r="T158" s="214"/>
      <c r="U158" s="214"/>
    </row>
    <row r="159" spans="1:21" ht="15.75" customHeight="1" x14ac:dyDescent="0.25">
      <c r="A159" s="414">
        <v>65</v>
      </c>
      <c r="B159" s="1176" t="str">
        <f>'CERTIFICADO 1'!B70</f>
        <v/>
      </c>
      <c r="C159" s="1177"/>
      <c r="D159" s="1177"/>
      <c r="E159" s="1178"/>
      <c r="F159" s="1123" t="str">
        <f>'CERTIFICADO 1'!C70</f>
        <v/>
      </c>
      <c r="G159" s="1160"/>
      <c r="H159" s="1160"/>
      <c r="I159" s="1161"/>
      <c r="J159" s="1124" t="str">
        <f>'CERTIFICADO 1'!D70</f>
        <v/>
      </c>
      <c r="K159" s="1125"/>
      <c r="L159" s="1126"/>
      <c r="M159" s="1123" t="str">
        <f>'CERTIFICADO 1'!F70</f>
        <v/>
      </c>
      <c r="N159" s="1160"/>
      <c r="O159" s="1160"/>
      <c r="P159" s="1160"/>
      <c r="Q159" s="1161"/>
      <c r="R159" s="214"/>
      <c r="S159" s="214"/>
      <c r="T159" s="214"/>
      <c r="U159" s="214"/>
    </row>
    <row r="160" spans="1:21" ht="15.75" customHeight="1" x14ac:dyDescent="0.25">
      <c r="A160" s="414">
        <v>66</v>
      </c>
      <c r="B160" s="1176" t="str">
        <f>'CERTIFICADO 1'!B71</f>
        <v/>
      </c>
      <c r="C160" s="1177"/>
      <c r="D160" s="1177"/>
      <c r="E160" s="1178"/>
      <c r="F160" s="1123" t="str">
        <f>'CERTIFICADO 1'!C71</f>
        <v/>
      </c>
      <c r="G160" s="1160"/>
      <c r="H160" s="1160"/>
      <c r="I160" s="1161"/>
      <c r="J160" s="1124" t="str">
        <f>'CERTIFICADO 1'!D71</f>
        <v/>
      </c>
      <c r="K160" s="1125"/>
      <c r="L160" s="1126"/>
      <c r="M160" s="1123" t="str">
        <f>'CERTIFICADO 1'!F71</f>
        <v/>
      </c>
      <c r="N160" s="1160"/>
      <c r="O160" s="1160"/>
      <c r="P160" s="1160"/>
      <c r="Q160" s="1161"/>
      <c r="R160" s="214"/>
      <c r="S160" s="214"/>
      <c r="T160" s="214"/>
      <c r="U160" s="214"/>
    </row>
    <row r="161" spans="1:21" ht="15.75" customHeight="1" x14ac:dyDescent="0.25">
      <c r="A161" s="414">
        <v>67</v>
      </c>
      <c r="B161" s="1176" t="str">
        <f>'CERTIFICADO 1'!B72</f>
        <v/>
      </c>
      <c r="C161" s="1177"/>
      <c r="D161" s="1177"/>
      <c r="E161" s="1178"/>
      <c r="F161" s="1123" t="str">
        <f>'CERTIFICADO 1'!C72</f>
        <v/>
      </c>
      <c r="G161" s="1160"/>
      <c r="H161" s="1160"/>
      <c r="I161" s="1161"/>
      <c r="J161" s="1124" t="str">
        <f>'CERTIFICADO 1'!D72</f>
        <v/>
      </c>
      <c r="K161" s="1125"/>
      <c r="L161" s="1126"/>
      <c r="M161" s="1123" t="str">
        <f>'CERTIFICADO 1'!F72</f>
        <v/>
      </c>
      <c r="N161" s="1160"/>
      <c r="O161" s="1160"/>
      <c r="P161" s="1160"/>
      <c r="Q161" s="1161"/>
      <c r="R161" s="214"/>
      <c r="S161" s="214"/>
      <c r="T161" s="214"/>
      <c r="U161" s="214"/>
    </row>
    <row r="162" spans="1:21" ht="15.75" customHeight="1" x14ac:dyDescent="0.25">
      <c r="A162" s="414">
        <v>68</v>
      </c>
      <c r="B162" s="1176" t="str">
        <f>'CERTIFICADO 1'!B73</f>
        <v/>
      </c>
      <c r="C162" s="1177"/>
      <c r="D162" s="1177"/>
      <c r="E162" s="1178"/>
      <c r="F162" s="1123" t="str">
        <f>'CERTIFICADO 1'!C73</f>
        <v/>
      </c>
      <c r="G162" s="1160"/>
      <c r="H162" s="1160"/>
      <c r="I162" s="1161"/>
      <c r="J162" s="1124" t="str">
        <f>'CERTIFICADO 1'!D73</f>
        <v/>
      </c>
      <c r="K162" s="1125"/>
      <c r="L162" s="1126"/>
      <c r="M162" s="1123" t="str">
        <f>'CERTIFICADO 1'!F73</f>
        <v/>
      </c>
      <c r="N162" s="1160"/>
      <c r="O162" s="1160"/>
      <c r="P162" s="1160"/>
      <c r="Q162" s="1161"/>
      <c r="R162" s="214"/>
      <c r="S162" s="214"/>
      <c r="T162" s="214"/>
      <c r="U162" s="214"/>
    </row>
    <row r="163" spans="1:21" ht="15.75" customHeight="1" x14ac:dyDescent="0.25">
      <c r="A163" s="414">
        <v>69</v>
      </c>
      <c r="B163" s="1176" t="str">
        <f>'CERTIFICADO 1'!B74</f>
        <v/>
      </c>
      <c r="C163" s="1177"/>
      <c r="D163" s="1177"/>
      <c r="E163" s="1178"/>
      <c r="F163" s="1123" t="str">
        <f>'CERTIFICADO 1'!C74</f>
        <v/>
      </c>
      <c r="G163" s="1160"/>
      <c r="H163" s="1160"/>
      <c r="I163" s="1161"/>
      <c r="J163" s="1124" t="str">
        <f>'CERTIFICADO 1'!D74</f>
        <v/>
      </c>
      <c r="K163" s="1125"/>
      <c r="L163" s="1126"/>
      <c r="M163" s="1123" t="str">
        <f>'CERTIFICADO 1'!F74</f>
        <v/>
      </c>
      <c r="N163" s="1160"/>
      <c r="O163" s="1160"/>
      <c r="P163" s="1160"/>
      <c r="Q163" s="1161"/>
      <c r="R163" s="214"/>
      <c r="S163" s="214"/>
      <c r="T163" s="214"/>
      <c r="U163" s="214"/>
    </row>
    <row r="164" spans="1:21" ht="15.75" customHeight="1" x14ac:dyDescent="0.25">
      <c r="A164" s="414">
        <v>70</v>
      </c>
      <c r="B164" s="1176" t="str">
        <f>'CERTIFICADO 1'!B75</f>
        <v/>
      </c>
      <c r="C164" s="1177"/>
      <c r="D164" s="1177"/>
      <c r="E164" s="1178"/>
      <c r="F164" s="1123" t="str">
        <f>'CERTIFICADO 1'!C75</f>
        <v/>
      </c>
      <c r="G164" s="1160"/>
      <c r="H164" s="1160"/>
      <c r="I164" s="1161"/>
      <c r="J164" s="1124" t="str">
        <f>'CERTIFICADO 1'!D75</f>
        <v/>
      </c>
      <c r="K164" s="1125"/>
      <c r="L164" s="1126"/>
      <c r="M164" s="1123" t="str">
        <f>'CERTIFICADO 1'!F75</f>
        <v/>
      </c>
      <c r="N164" s="1160"/>
      <c r="O164" s="1160"/>
      <c r="P164" s="1160"/>
      <c r="Q164" s="1161"/>
      <c r="R164" s="214"/>
      <c r="S164" s="214"/>
      <c r="T164" s="214"/>
      <c r="U164" s="214"/>
    </row>
    <row r="165" spans="1:21" ht="15.75" customHeight="1" x14ac:dyDescent="0.25">
      <c r="A165" s="414">
        <v>71</v>
      </c>
      <c r="B165" s="1176" t="str">
        <f>'CERTIFICADO 1'!B76</f>
        <v/>
      </c>
      <c r="C165" s="1177"/>
      <c r="D165" s="1177"/>
      <c r="E165" s="1178"/>
      <c r="F165" s="1123" t="str">
        <f>'CERTIFICADO 1'!C76</f>
        <v/>
      </c>
      <c r="G165" s="1160"/>
      <c r="H165" s="1160"/>
      <c r="I165" s="1161"/>
      <c r="J165" s="1124" t="str">
        <f>'CERTIFICADO 1'!D76</f>
        <v/>
      </c>
      <c r="K165" s="1125"/>
      <c r="L165" s="1126"/>
      <c r="M165" s="1123" t="str">
        <f>'CERTIFICADO 1'!F76</f>
        <v/>
      </c>
      <c r="N165" s="1160"/>
      <c r="O165" s="1160"/>
      <c r="P165" s="1160"/>
      <c r="Q165" s="1161"/>
      <c r="R165" s="214"/>
      <c r="S165" s="214"/>
      <c r="T165" s="214"/>
      <c r="U165" s="214"/>
    </row>
    <row r="166" spans="1:21" ht="15.75" customHeight="1" x14ac:dyDescent="0.25">
      <c r="A166" s="414">
        <v>72</v>
      </c>
      <c r="B166" s="1176" t="str">
        <f>'CERTIFICADO 1'!B77</f>
        <v/>
      </c>
      <c r="C166" s="1177"/>
      <c r="D166" s="1177"/>
      <c r="E166" s="1178"/>
      <c r="F166" s="1123" t="str">
        <f>'CERTIFICADO 1'!C77</f>
        <v/>
      </c>
      <c r="G166" s="1160"/>
      <c r="H166" s="1160"/>
      <c r="I166" s="1161"/>
      <c r="J166" s="1124" t="str">
        <f>'CERTIFICADO 1'!D77</f>
        <v/>
      </c>
      <c r="K166" s="1125"/>
      <c r="L166" s="1126"/>
      <c r="M166" s="1123" t="str">
        <f>'CERTIFICADO 1'!F77</f>
        <v/>
      </c>
      <c r="N166" s="1160"/>
      <c r="O166" s="1160"/>
      <c r="P166" s="1160"/>
      <c r="Q166" s="1161"/>
      <c r="R166" s="214"/>
      <c r="S166" s="214"/>
      <c r="T166" s="214"/>
      <c r="U166" s="214"/>
    </row>
    <row r="167" spans="1:21" ht="15.75" customHeight="1" x14ac:dyDescent="0.25">
      <c r="A167" s="414">
        <v>73</v>
      </c>
      <c r="B167" s="1176" t="str">
        <f>'CERTIFICADO 1'!B78</f>
        <v/>
      </c>
      <c r="C167" s="1177"/>
      <c r="D167" s="1177"/>
      <c r="E167" s="1178"/>
      <c r="F167" s="1123" t="str">
        <f>'CERTIFICADO 1'!C78</f>
        <v/>
      </c>
      <c r="G167" s="1160"/>
      <c r="H167" s="1160"/>
      <c r="I167" s="1161"/>
      <c r="J167" s="1124" t="str">
        <f>'CERTIFICADO 1'!D78</f>
        <v/>
      </c>
      <c r="K167" s="1125"/>
      <c r="L167" s="1126"/>
      <c r="M167" s="1123" t="str">
        <f>'CERTIFICADO 1'!F78</f>
        <v/>
      </c>
      <c r="N167" s="1160"/>
      <c r="O167" s="1160"/>
      <c r="P167" s="1160"/>
      <c r="Q167" s="1161"/>
      <c r="R167" s="214"/>
      <c r="S167" s="214"/>
      <c r="T167" s="214"/>
      <c r="U167" s="214"/>
    </row>
    <row r="168" spans="1:21" ht="15.75" customHeight="1" x14ac:dyDescent="0.25">
      <c r="A168" s="414">
        <v>74</v>
      </c>
      <c r="B168" s="1176" t="str">
        <f>'CERTIFICADO 1'!B79</f>
        <v/>
      </c>
      <c r="C168" s="1177"/>
      <c r="D168" s="1177"/>
      <c r="E168" s="1178"/>
      <c r="F168" s="1123" t="str">
        <f>'CERTIFICADO 1'!C79</f>
        <v/>
      </c>
      <c r="G168" s="1160"/>
      <c r="H168" s="1160"/>
      <c r="I168" s="1161"/>
      <c r="J168" s="1124" t="str">
        <f>'CERTIFICADO 1'!D79</f>
        <v/>
      </c>
      <c r="K168" s="1125"/>
      <c r="L168" s="1126"/>
      <c r="M168" s="1123" t="str">
        <f>'CERTIFICADO 1'!F79</f>
        <v/>
      </c>
      <c r="N168" s="1160"/>
      <c r="O168" s="1160"/>
      <c r="P168" s="1160"/>
      <c r="Q168" s="1161"/>
      <c r="S168" s="214"/>
      <c r="T168" s="214"/>
      <c r="U168" s="214"/>
    </row>
    <row r="169" spans="1:21" ht="15.75" customHeight="1" x14ac:dyDescent="0.25">
      <c r="A169" s="414">
        <v>75</v>
      </c>
      <c r="B169" s="1176" t="str">
        <f>'CERTIFICADO 1'!B80</f>
        <v/>
      </c>
      <c r="C169" s="1177"/>
      <c r="D169" s="1177"/>
      <c r="E169" s="1178"/>
      <c r="F169" s="1123" t="str">
        <f>'CERTIFICADO 1'!C80</f>
        <v/>
      </c>
      <c r="G169" s="1160"/>
      <c r="H169" s="1160"/>
      <c r="I169" s="1161"/>
      <c r="J169" s="1124" t="str">
        <f>'CERTIFICADO 1'!D80</f>
        <v/>
      </c>
      <c r="K169" s="1125"/>
      <c r="L169" s="1126"/>
      <c r="M169" s="1123" t="str">
        <f>'CERTIFICADO 1'!F80</f>
        <v/>
      </c>
      <c r="N169" s="1160"/>
      <c r="O169" s="1160"/>
      <c r="P169" s="1160"/>
      <c r="Q169" s="1161"/>
      <c r="S169" s="214"/>
      <c r="T169" s="214"/>
      <c r="U169" s="214"/>
    </row>
    <row r="170" spans="1:21" ht="15.75" customHeight="1" x14ac:dyDescent="0.25">
      <c r="A170" s="414">
        <v>76</v>
      </c>
      <c r="B170" s="1176" t="str">
        <f>'CERTIFICADO 1'!B81</f>
        <v/>
      </c>
      <c r="C170" s="1177"/>
      <c r="D170" s="1177"/>
      <c r="E170" s="1178"/>
      <c r="F170" s="1123" t="str">
        <f>'CERTIFICADO 1'!C81</f>
        <v/>
      </c>
      <c r="G170" s="1160"/>
      <c r="H170" s="1160"/>
      <c r="I170" s="1161"/>
      <c r="J170" s="1124" t="str">
        <f>'CERTIFICADO 1'!D81</f>
        <v/>
      </c>
      <c r="K170" s="1125"/>
      <c r="L170" s="1126"/>
      <c r="M170" s="1123" t="str">
        <f>'CERTIFICADO 1'!F81</f>
        <v/>
      </c>
      <c r="N170" s="1160"/>
      <c r="O170" s="1160"/>
      <c r="P170" s="1160"/>
      <c r="Q170" s="1161"/>
      <c r="S170" s="214"/>
      <c r="T170" s="214"/>
      <c r="U170" s="214"/>
    </row>
    <row r="171" spans="1:21" ht="15.75" customHeight="1" x14ac:dyDescent="0.25">
      <c r="A171" s="414">
        <v>77</v>
      </c>
      <c r="B171" s="1176" t="str">
        <f>'CERTIFICADO 1'!B82</f>
        <v/>
      </c>
      <c r="C171" s="1177"/>
      <c r="D171" s="1177"/>
      <c r="E171" s="1178"/>
      <c r="F171" s="1123" t="str">
        <f>'CERTIFICADO 1'!C82</f>
        <v/>
      </c>
      <c r="G171" s="1160"/>
      <c r="H171" s="1160"/>
      <c r="I171" s="1161"/>
      <c r="J171" s="1124" t="str">
        <f>'CERTIFICADO 1'!D82</f>
        <v/>
      </c>
      <c r="K171" s="1125"/>
      <c r="L171" s="1126"/>
      <c r="M171" s="1123" t="str">
        <f>'CERTIFICADO 1'!F82</f>
        <v/>
      </c>
      <c r="N171" s="1160"/>
      <c r="O171" s="1160"/>
      <c r="P171" s="1160"/>
      <c r="Q171" s="1161"/>
      <c r="S171" s="214"/>
      <c r="T171" s="214"/>
      <c r="U171" s="214"/>
    </row>
    <row r="172" spans="1:21" ht="15.75" customHeight="1" x14ac:dyDescent="0.25">
      <c r="A172" s="414">
        <v>78</v>
      </c>
      <c r="B172" s="1176" t="str">
        <f>'CERTIFICADO 1'!B83</f>
        <v/>
      </c>
      <c r="C172" s="1177"/>
      <c r="D172" s="1177"/>
      <c r="E172" s="1178"/>
      <c r="F172" s="1123" t="str">
        <f>'CERTIFICADO 1'!C83</f>
        <v/>
      </c>
      <c r="G172" s="1160"/>
      <c r="H172" s="1160"/>
      <c r="I172" s="1161"/>
      <c r="J172" s="1124" t="str">
        <f>'CERTIFICADO 1'!D83</f>
        <v/>
      </c>
      <c r="K172" s="1125"/>
      <c r="L172" s="1126"/>
      <c r="M172" s="1123" t="str">
        <f>'CERTIFICADO 1'!F83</f>
        <v/>
      </c>
      <c r="N172" s="1160"/>
      <c r="O172" s="1160"/>
      <c r="P172" s="1160"/>
      <c r="Q172" s="1161"/>
      <c r="S172" s="214"/>
      <c r="T172" s="214"/>
      <c r="U172" s="214"/>
    </row>
    <row r="173" spans="1:21" ht="15.75" customHeight="1" x14ac:dyDescent="0.25">
      <c r="A173" s="414">
        <v>79</v>
      </c>
      <c r="B173" s="1176" t="str">
        <f>'CERTIFICADO 1'!B84</f>
        <v/>
      </c>
      <c r="C173" s="1177"/>
      <c r="D173" s="1177"/>
      <c r="E173" s="1178"/>
      <c r="F173" s="1123" t="str">
        <f>'CERTIFICADO 1'!C84</f>
        <v/>
      </c>
      <c r="G173" s="1160"/>
      <c r="H173" s="1160"/>
      <c r="I173" s="1161"/>
      <c r="J173" s="1124" t="str">
        <f>'CERTIFICADO 1'!D84</f>
        <v/>
      </c>
      <c r="K173" s="1125"/>
      <c r="L173" s="1126"/>
      <c r="M173" s="1123" t="str">
        <f>'CERTIFICADO 1'!F84</f>
        <v/>
      </c>
      <c r="N173" s="1160"/>
      <c r="O173" s="1160"/>
      <c r="P173" s="1160"/>
      <c r="Q173" s="1161"/>
      <c r="S173" s="214"/>
      <c r="T173" s="214"/>
      <c r="U173" s="214"/>
    </row>
    <row r="174" spans="1:21" ht="15.75" customHeight="1" x14ac:dyDescent="0.25">
      <c r="A174" s="414">
        <v>80</v>
      </c>
      <c r="B174" s="1176" t="str">
        <f>'CERTIFICADO 1'!B85</f>
        <v/>
      </c>
      <c r="C174" s="1177"/>
      <c r="D174" s="1177"/>
      <c r="E174" s="1178"/>
      <c r="F174" s="1123" t="str">
        <f>'CERTIFICADO 1'!C85</f>
        <v/>
      </c>
      <c r="G174" s="1160"/>
      <c r="H174" s="1160"/>
      <c r="I174" s="1161"/>
      <c r="J174" s="1124" t="str">
        <f>'CERTIFICADO 1'!D85</f>
        <v/>
      </c>
      <c r="K174" s="1125"/>
      <c r="L174" s="1126"/>
      <c r="M174" s="1123" t="str">
        <f>'CERTIFICADO 1'!F85</f>
        <v/>
      </c>
      <c r="N174" s="1160"/>
      <c r="O174" s="1160"/>
      <c r="P174" s="1160"/>
      <c r="Q174" s="1161"/>
      <c r="S174" s="214"/>
      <c r="T174" s="214"/>
      <c r="U174" s="214"/>
    </row>
    <row r="175" spans="1:21" ht="15.75" customHeight="1" x14ac:dyDescent="0.25">
      <c r="A175" s="414">
        <v>81</v>
      </c>
      <c r="B175" s="1176" t="str">
        <f>'CERTIFICADO 1'!B86</f>
        <v/>
      </c>
      <c r="C175" s="1177"/>
      <c r="D175" s="1177"/>
      <c r="E175" s="1178"/>
      <c r="F175" s="1123" t="str">
        <f>'CERTIFICADO 1'!C86</f>
        <v/>
      </c>
      <c r="G175" s="1160"/>
      <c r="H175" s="1160"/>
      <c r="I175" s="1161"/>
      <c r="J175" s="1124" t="str">
        <f>'CERTIFICADO 1'!D86</f>
        <v/>
      </c>
      <c r="K175" s="1125"/>
      <c r="L175" s="1126"/>
      <c r="M175" s="1123" t="str">
        <f>'CERTIFICADO 1'!F86</f>
        <v/>
      </c>
      <c r="N175" s="1160"/>
      <c r="O175" s="1160"/>
      <c r="P175" s="1160"/>
      <c r="Q175" s="1161"/>
      <c r="S175" s="214"/>
      <c r="T175" s="214"/>
      <c r="U175" s="214"/>
    </row>
    <row r="176" spans="1:21" ht="15.75" customHeight="1" x14ac:dyDescent="0.25">
      <c r="A176" s="414">
        <v>82</v>
      </c>
      <c r="B176" s="1176" t="str">
        <f>'CERTIFICADO 1'!B87</f>
        <v/>
      </c>
      <c r="C176" s="1177"/>
      <c r="D176" s="1177"/>
      <c r="E176" s="1178"/>
      <c r="F176" s="1123" t="str">
        <f>'CERTIFICADO 1'!C87</f>
        <v/>
      </c>
      <c r="G176" s="1160"/>
      <c r="H176" s="1160"/>
      <c r="I176" s="1161"/>
      <c r="J176" s="1124" t="str">
        <f>'CERTIFICADO 1'!D87</f>
        <v/>
      </c>
      <c r="K176" s="1125"/>
      <c r="L176" s="1126"/>
      <c r="M176" s="1123" t="str">
        <f>'CERTIFICADO 1'!F87</f>
        <v/>
      </c>
      <c r="N176" s="1160"/>
      <c r="O176" s="1160"/>
      <c r="P176" s="1160"/>
      <c r="Q176" s="1161"/>
      <c r="S176" s="214"/>
      <c r="T176" s="214"/>
      <c r="U176" s="214"/>
    </row>
    <row r="177" spans="1:21" ht="15.75" customHeight="1" x14ac:dyDescent="0.25">
      <c r="A177" s="414">
        <v>83</v>
      </c>
      <c r="B177" s="1176" t="str">
        <f>'CERTIFICADO 1'!B88</f>
        <v/>
      </c>
      <c r="C177" s="1177"/>
      <c r="D177" s="1177"/>
      <c r="E177" s="1178"/>
      <c r="F177" s="1123" t="str">
        <f>'CERTIFICADO 1'!C88</f>
        <v/>
      </c>
      <c r="G177" s="1160"/>
      <c r="H177" s="1160"/>
      <c r="I177" s="1161"/>
      <c r="J177" s="1124" t="str">
        <f>'CERTIFICADO 1'!D88</f>
        <v/>
      </c>
      <c r="K177" s="1125"/>
      <c r="L177" s="1126"/>
      <c r="M177" s="1123" t="str">
        <f>'CERTIFICADO 1'!F88</f>
        <v/>
      </c>
      <c r="N177" s="1160"/>
      <c r="O177" s="1160"/>
      <c r="P177" s="1160"/>
      <c r="Q177" s="1161"/>
      <c r="S177" s="214"/>
      <c r="T177" s="214"/>
      <c r="U177" s="214"/>
    </row>
    <row r="178" spans="1:21" ht="15.75" customHeight="1" x14ac:dyDescent="0.25">
      <c r="A178" s="414">
        <v>84</v>
      </c>
      <c r="B178" s="1176" t="str">
        <f>'CERTIFICADO 1'!B89</f>
        <v/>
      </c>
      <c r="C178" s="1177"/>
      <c r="D178" s="1177"/>
      <c r="E178" s="1178"/>
      <c r="F178" s="1123" t="str">
        <f>'CERTIFICADO 1'!C89</f>
        <v/>
      </c>
      <c r="G178" s="1160"/>
      <c r="H178" s="1160"/>
      <c r="I178" s="1161"/>
      <c r="J178" s="1124" t="str">
        <f>'CERTIFICADO 1'!D89</f>
        <v/>
      </c>
      <c r="K178" s="1125"/>
      <c r="L178" s="1126"/>
      <c r="M178" s="1123" t="str">
        <f>'CERTIFICADO 1'!F89</f>
        <v/>
      </c>
      <c r="N178" s="1160"/>
      <c r="O178" s="1160"/>
      <c r="P178" s="1160"/>
      <c r="Q178" s="1161"/>
      <c r="S178" s="214"/>
      <c r="T178" s="214"/>
      <c r="U178" s="214"/>
    </row>
    <row r="179" spans="1:21" ht="15.75" customHeight="1" x14ac:dyDescent="0.25">
      <c r="A179" s="414">
        <v>85</v>
      </c>
      <c r="B179" s="1176" t="str">
        <f>'CERTIFICADO 1'!B90</f>
        <v/>
      </c>
      <c r="C179" s="1177"/>
      <c r="D179" s="1177"/>
      <c r="E179" s="1178"/>
      <c r="F179" s="1123" t="str">
        <f>'CERTIFICADO 1'!C90</f>
        <v/>
      </c>
      <c r="G179" s="1160"/>
      <c r="H179" s="1160"/>
      <c r="I179" s="1161"/>
      <c r="J179" s="1124" t="str">
        <f>'CERTIFICADO 1'!D90</f>
        <v/>
      </c>
      <c r="K179" s="1125"/>
      <c r="L179" s="1126"/>
      <c r="M179" s="1123" t="str">
        <f>'CERTIFICADO 1'!F90</f>
        <v/>
      </c>
      <c r="N179" s="1160"/>
      <c r="O179" s="1160"/>
      <c r="P179" s="1160"/>
      <c r="Q179" s="1161"/>
      <c r="S179" s="214"/>
      <c r="T179" s="214"/>
      <c r="U179" s="214"/>
    </row>
    <row r="180" spans="1:21" ht="15.75" customHeight="1" x14ac:dyDescent="0.25">
      <c r="A180" s="414">
        <v>86</v>
      </c>
      <c r="B180" s="1176" t="str">
        <f>'CERTIFICADO 1'!B91</f>
        <v/>
      </c>
      <c r="C180" s="1177"/>
      <c r="D180" s="1177"/>
      <c r="E180" s="1178"/>
      <c r="F180" s="1123" t="str">
        <f>'CERTIFICADO 1'!C91</f>
        <v/>
      </c>
      <c r="G180" s="1160"/>
      <c r="H180" s="1160"/>
      <c r="I180" s="1161"/>
      <c r="J180" s="1124" t="str">
        <f>'CERTIFICADO 1'!D91</f>
        <v/>
      </c>
      <c r="K180" s="1125"/>
      <c r="L180" s="1126"/>
      <c r="M180" s="1123" t="str">
        <f>'CERTIFICADO 1'!F91</f>
        <v/>
      </c>
      <c r="N180" s="1160"/>
      <c r="O180" s="1160"/>
      <c r="P180" s="1160"/>
      <c r="Q180" s="1161"/>
      <c r="S180" s="214"/>
      <c r="T180" s="214"/>
      <c r="U180" s="214"/>
    </row>
    <row r="181" spans="1:21" ht="15.75" customHeight="1" x14ac:dyDescent="0.25">
      <c r="A181" s="414">
        <v>87</v>
      </c>
      <c r="B181" s="1176" t="str">
        <f>'CERTIFICADO 1'!B92</f>
        <v/>
      </c>
      <c r="C181" s="1177"/>
      <c r="D181" s="1177"/>
      <c r="E181" s="1178"/>
      <c r="F181" s="1123" t="str">
        <f>'CERTIFICADO 1'!C92</f>
        <v/>
      </c>
      <c r="G181" s="1160"/>
      <c r="H181" s="1160"/>
      <c r="I181" s="1161"/>
      <c r="J181" s="1124" t="str">
        <f>'CERTIFICADO 1'!D92</f>
        <v/>
      </c>
      <c r="K181" s="1125"/>
      <c r="L181" s="1126"/>
      <c r="M181" s="1123" t="str">
        <f>'CERTIFICADO 1'!F92</f>
        <v/>
      </c>
      <c r="N181" s="1160"/>
      <c r="O181" s="1160"/>
      <c r="P181" s="1160"/>
      <c r="Q181" s="1161"/>
      <c r="S181" s="214"/>
      <c r="T181" s="214"/>
      <c r="U181" s="214"/>
    </row>
    <row r="182" spans="1:21" ht="15.75" customHeight="1" x14ac:dyDescent="0.25">
      <c r="A182" s="414">
        <v>88</v>
      </c>
      <c r="B182" s="1176" t="str">
        <f>'CERTIFICADO 1'!B93</f>
        <v/>
      </c>
      <c r="C182" s="1177"/>
      <c r="D182" s="1177"/>
      <c r="E182" s="1178"/>
      <c r="F182" s="1123" t="str">
        <f>'CERTIFICADO 1'!C93</f>
        <v/>
      </c>
      <c r="G182" s="1160"/>
      <c r="H182" s="1160"/>
      <c r="I182" s="1161"/>
      <c r="J182" s="1124" t="str">
        <f>'CERTIFICADO 1'!D93</f>
        <v/>
      </c>
      <c r="K182" s="1125"/>
      <c r="L182" s="1126"/>
      <c r="M182" s="1123" t="str">
        <f>'CERTIFICADO 1'!F93</f>
        <v/>
      </c>
      <c r="N182" s="1160"/>
      <c r="O182" s="1160"/>
      <c r="P182" s="1160"/>
      <c r="Q182" s="1161"/>
      <c r="S182" s="214"/>
      <c r="T182" s="214"/>
      <c r="U182" s="214"/>
    </row>
    <row r="183" spans="1:21" ht="15.75" customHeight="1" x14ac:dyDescent="0.25">
      <c r="A183" s="414">
        <v>89</v>
      </c>
      <c r="B183" s="1176" t="str">
        <f>'CERTIFICADO 1'!B94</f>
        <v/>
      </c>
      <c r="C183" s="1177"/>
      <c r="D183" s="1177"/>
      <c r="E183" s="1178"/>
      <c r="F183" s="1123" t="str">
        <f>'CERTIFICADO 1'!C94</f>
        <v/>
      </c>
      <c r="G183" s="1160"/>
      <c r="H183" s="1160"/>
      <c r="I183" s="1161"/>
      <c r="J183" s="1124" t="str">
        <f>'CERTIFICADO 1'!D94</f>
        <v/>
      </c>
      <c r="K183" s="1125"/>
      <c r="L183" s="1126"/>
      <c r="M183" s="1123" t="str">
        <f>'CERTIFICADO 1'!F94</f>
        <v/>
      </c>
      <c r="N183" s="1160"/>
      <c r="O183" s="1160"/>
      <c r="P183" s="1160"/>
      <c r="Q183" s="1161"/>
      <c r="S183" s="214"/>
      <c r="T183" s="214"/>
      <c r="U183" s="214"/>
    </row>
    <row r="184" spans="1:21" ht="15.75" customHeight="1" x14ac:dyDescent="0.25">
      <c r="A184" s="414">
        <v>90</v>
      </c>
      <c r="B184" s="1176" t="str">
        <f>'CERTIFICADO 1'!B95</f>
        <v/>
      </c>
      <c r="C184" s="1177"/>
      <c r="D184" s="1177"/>
      <c r="E184" s="1178"/>
      <c r="F184" s="1123" t="str">
        <f>'CERTIFICADO 1'!C95</f>
        <v/>
      </c>
      <c r="G184" s="1160"/>
      <c r="H184" s="1160"/>
      <c r="I184" s="1161"/>
      <c r="J184" s="1124" t="str">
        <f>'CERTIFICADO 1'!D95</f>
        <v/>
      </c>
      <c r="K184" s="1125"/>
      <c r="L184" s="1126"/>
      <c r="M184" s="1123" t="str">
        <f>'CERTIFICADO 1'!F95</f>
        <v/>
      </c>
      <c r="N184" s="1160"/>
      <c r="O184" s="1160"/>
      <c r="P184" s="1160"/>
      <c r="Q184" s="1161"/>
      <c r="S184" s="214"/>
      <c r="T184" s="214"/>
      <c r="U184" s="214"/>
    </row>
    <row r="185" spans="1:21" ht="15.75" customHeight="1" x14ac:dyDescent="0.25">
      <c r="A185" s="414">
        <v>91</v>
      </c>
      <c r="B185" s="1176" t="str">
        <f>'CERTIFICADO 1'!B96</f>
        <v/>
      </c>
      <c r="C185" s="1177"/>
      <c r="D185" s="1177"/>
      <c r="E185" s="1178"/>
      <c r="F185" s="1123" t="str">
        <f>'CERTIFICADO 1'!C96</f>
        <v/>
      </c>
      <c r="G185" s="1160"/>
      <c r="H185" s="1160"/>
      <c r="I185" s="1161"/>
      <c r="J185" s="1124" t="str">
        <f>'CERTIFICADO 1'!D96</f>
        <v/>
      </c>
      <c r="K185" s="1125"/>
      <c r="L185" s="1126"/>
      <c r="M185" s="1123" t="str">
        <f>'CERTIFICADO 1'!F96</f>
        <v/>
      </c>
      <c r="N185" s="1160"/>
      <c r="O185" s="1160"/>
      <c r="P185" s="1160"/>
      <c r="Q185" s="1161"/>
      <c r="S185" s="214"/>
      <c r="T185" s="214"/>
      <c r="U185" s="214"/>
    </row>
    <row r="186" spans="1:21" ht="15.75" customHeight="1" x14ac:dyDescent="0.25">
      <c r="A186" s="414">
        <v>92</v>
      </c>
      <c r="B186" s="1176" t="str">
        <f>'CERTIFICADO 1'!B97</f>
        <v/>
      </c>
      <c r="C186" s="1177"/>
      <c r="D186" s="1177"/>
      <c r="E186" s="1178"/>
      <c r="F186" s="1123" t="str">
        <f>'CERTIFICADO 1'!C97</f>
        <v/>
      </c>
      <c r="G186" s="1160"/>
      <c r="H186" s="1160"/>
      <c r="I186" s="1161"/>
      <c r="J186" s="1124" t="str">
        <f>'CERTIFICADO 1'!D97</f>
        <v/>
      </c>
      <c r="K186" s="1125"/>
      <c r="L186" s="1126"/>
      <c r="M186" s="1123" t="str">
        <f>'CERTIFICADO 1'!F97</f>
        <v/>
      </c>
      <c r="N186" s="1160"/>
      <c r="O186" s="1160"/>
      <c r="P186" s="1160"/>
      <c r="Q186" s="1161"/>
      <c r="S186" s="214"/>
      <c r="T186" s="214"/>
      <c r="U186" s="214"/>
    </row>
    <row r="187" spans="1:21" ht="15.75" customHeight="1" x14ac:dyDescent="0.25">
      <c r="A187" s="372"/>
      <c r="B187" s="372"/>
      <c r="C187" s="372"/>
      <c r="D187" s="372"/>
      <c r="E187" s="372"/>
      <c r="F187" s="372"/>
      <c r="G187" s="372"/>
      <c r="H187" s="372"/>
      <c r="I187" s="372"/>
      <c r="J187" s="372"/>
      <c r="K187" s="372"/>
      <c r="L187" s="372"/>
      <c r="M187" s="372"/>
      <c r="N187" s="372"/>
      <c r="O187" s="372"/>
      <c r="P187" s="1118" t="s">
        <v>982</v>
      </c>
      <c r="Q187" s="1118"/>
      <c r="R187" s="1118"/>
      <c r="S187" s="214"/>
      <c r="T187" s="214"/>
      <c r="U187" s="214"/>
    </row>
    <row r="188" spans="1:21" ht="15.75" customHeight="1" x14ac:dyDescent="0.25">
      <c r="A188" s="1119" t="s">
        <v>883</v>
      </c>
      <c r="B188" s="1119"/>
      <c r="C188" s="1119"/>
      <c r="D188" s="1119"/>
      <c r="E188" s="1119"/>
      <c r="F188" s="1119"/>
      <c r="G188" s="1119"/>
      <c r="H188" s="1119"/>
      <c r="I188" s="1119"/>
      <c r="J188" s="1119"/>
      <c r="K188" s="1119"/>
      <c r="L188" s="1119"/>
      <c r="M188" s="1119"/>
      <c r="N188" s="1119"/>
      <c r="O188" s="1119"/>
      <c r="P188" s="1119"/>
      <c r="Q188" s="1119"/>
      <c r="R188" s="1119"/>
      <c r="S188" s="214"/>
      <c r="T188" s="214"/>
      <c r="U188" s="214"/>
    </row>
    <row r="189" spans="1:21" ht="15.75" customHeight="1" x14ac:dyDescent="0.25">
      <c r="A189" s="1120"/>
      <c r="B189" s="1120"/>
      <c r="C189" s="1120"/>
      <c r="D189" s="1120"/>
      <c r="E189" s="1120"/>
      <c r="F189" s="1120"/>
      <c r="G189" s="1120"/>
      <c r="H189" s="1120"/>
      <c r="I189" s="1120"/>
      <c r="J189" s="1120"/>
      <c r="K189" s="1120"/>
      <c r="L189" s="1120"/>
      <c r="M189" s="1120"/>
      <c r="N189" s="1120"/>
      <c r="O189" s="1120"/>
      <c r="P189" s="1120"/>
      <c r="Q189" s="1120"/>
      <c r="R189" s="1120"/>
      <c r="S189" s="214"/>
      <c r="T189" s="214"/>
      <c r="U189" s="214"/>
    </row>
    <row r="190" spans="1:21" ht="15.75" customHeight="1" x14ac:dyDescent="0.25">
      <c r="A190" s="1120"/>
      <c r="B190" s="1120"/>
      <c r="C190" s="1120"/>
      <c r="D190" s="1120"/>
      <c r="E190" s="1120"/>
      <c r="F190" s="1120"/>
      <c r="G190" s="1120"/>
      <c r="H190" s="1120"/>
      <c r="I190" s="1120"/>
      <c r="J190" s="1120"/>
      <c r="K190" s="1120"/>
      <c r="L190" s="1120"/>
      <c r="M190" s="1120"/>
      <c r="N190" s="1120"/>
      <c r="O190" s="1120"/>
      <c r="P190" s="1120"/>
      <c r="Q190" s="1120"/>
      <c r="R190" s="1120"/>
      <c r="S190" s="214"/>
      <c r="T190" s="214"/>
      <c r="U190" s="214"/>
    </row>
    <row r="191" spans="1:21" ht="15.75" customHeight="1" x14ac:dyDescent="0.25">
      <c r="A191" s="1120"/>
      <c r="B191" s="1120"/>
      <c r="C191" s="1120"/>
      <c r="D191" s="1120"/>
      <c r="E191" s="1120"/>
      <c r="F191" s="1120"/>
      <c r="G191" s="1120"/>
      <c r="H191" s="1120"/>
      <c r="I191" s="1120"/>
      <c r="J191" s="1120"/>
      <c r="K191" s="1120"/>
      <c r="L191" s="1120"/>
      <c r="M191" s="1120"/>
      <c r="N191" s="1120"/>
      <c r="O191" s="1120"/>
      <c r="P191" s="1120"/>
      <c r="Q191" s="1120"/>
      <c r="R191" s="1120"/>
      <c r="S191" s="214"/>
      <c r="T191" s="214"/>
      <c r="U191" s="214"/>
    </row>
    <row r="192" spans="1:21" ht="15.75" customHeight="1" x14ac:dyDescent="0.25">
      <c r="S192" s="214"/>
      <c r="T192" s="214"/>
      <c r="U192" s="214"/>
    </row>
    <row r="193" spans="1:21" ht="15.75" customHeight="1" x14ac:dyDescent="0.25">
      <c r="A193" s="366"/>
      <c r="M193" s="1101" t="str">
        <f>M145</f>
        <v>LCM 2024-03-05</v>
      </c>
      <c r="N193" s="1101">
        <f>N146</f>
        <v>0</v>
      </c>
      <c r="O193" s="1101">
        <f>O146</f>
        <v>0</v>
      </c>
      <c r="P193" s="1101">
        <f>P146</f>
        <v>0</v>
      </c>
      <c r="Q193" s="1101">
        <f>Q146</f>
        <v>0</v>
      </c>
      <c r="R193" s="1101">
        <f>R146</f>
        <v>0</v>
      </c>
      <c r="S193" s="214"/>
      <c r="T193" s="214"/>
      <c r="U193" s="214"/>
    </row>
    <row r="194" spans="1:21" ht="15.75" customHeight="1" x14ac:dyDescent="0.25">
      <c r="M194" s="1101">
        <f t="shared" ref="M194:R195" si="2">M147</f>
        <v>0</v>
      </c>
      <c r="N194" s="1101">
        <f t="shared" si="2"/>
        <v>0</v>
      </c>
      <c r="O194" s="1101">
        <f t="shared" si="2"/>
        <v>0</v>
      </c>
      <c r="P194" s="1101">
        <f t="shared" si="2"/>
        <v>0</v>
      </c>
      <c r="Q194" s="1101">
        <f t="shared" si="2"/>
        <v>0</v>
      </c>
      <c r="R194" s="1101">
        <f t="shared" si="2"/>
        <v>0</v>
      </c>
      <c r="S194" s="214"/>
      <c r="T194" s="214"/>
      <c r="U194" s="214"/>
    </row>
    <row r="195" spans="1:21" ht="15.75" customHeight="1" x14ac:dyDescent="0.25">
      <c r="M195" s="1101">
        <f t="shared" si="2"/>
        <v>0</v>
      </c>
      <c r="N195" s="1101">
        <f t="shared" si="2"/>
        <v>0</v>
      </c>
      <c r="O195" s="1101">
        <f t="shared" si="2"/>
        <v>0</v>
      </c>
      <c r="P195" s="1101">
        <f t="shared" si="2"/>
        <v>0</v>
      </c>
      <c r="Q195" s="1101">
        <f t="shared" si="2"/>
        <v>0</v>
      </c>
      <c r="R195" s="1101">
        <f t="shared" si="2"/>
        <v>0</v>
      </c>
      <c r="S195" s="214"/>
      <c r="T195" s="214"/>
      <c r="U195" s="214"/>
    </row>
    <row r="196" spans="1:21" ht="15.75" customHeight="1" x14ac:dyDescent="0.25">
      <c r="M196" s="374"/>
      <c r="N196" s="374"/>
      <c r="O196" s="374"/>
      <c r="P196" s="374"/>
      <c r="Q196" s="374"/>
      <c r="R196" s="374"/>
      <c r="S196" s="214"/>
      <c r="T196" s="214"/>
      <c r="U196" s="214"/>
    </row>
    <row r="197" spans="1:21" ht="15.75" customHeight="1" x14ac:dyDescent="0.3">
      <c r="B197" s="1105" t="str">
        <f t="shared" ref="B197" si="3">B149</f>
        <v>Resultados de la calibración</v>
      </c>
      <c r="C197" s="1105"/>
      <c r="D197" s="1105"/>
      <c r="E197" s="1105"/>
      <c r="F197" s="1105"/>
      <c r="G197" s="1105"/>
      <c r="H197" s="1105"/>
      <c r="I197" s="1105"/>
      <c r="J197" s="1105"/>
      <c r="K197" s="1105"/>
      <c r="L197" s="1105"/>
      <c r="M197" s="1105"/>
      <c r="N197" s="1105"/>
      <c r="O197" s="1105"/>
      <c r="P197" s="1105"/>
      <c r="Q197" s="1105"/>
      <c r="R197" s="374"/>
      <c r="S197" s="214"/>
      <c r="T197" s="214"/>
      <c r="U197" s="214"/>
    </row>
    <row r="198" spans="1:21" ht="15.75" customHeight="1" x14ac:dyDescent="0.25">
      <c r="A198" s="974" t="str">
        <f t="shared" ref="A198:M198" si="4">A150</f>
        <v>N°</v>
      </c>
      <c r="B198" s="1127" t="str">
        <f t="shared" si="4"/>
        <v>Identificación del bloque</v>
      </c>
      <c r="C198" s="1128"/>
      <c r="D198" s="1128"/>
      <c r="E198" s="1129"/>
      <c r="F198" s="1127" t="str">
        <f t="shared" si="4"/>
        <v>Valor                        nominal                        mm</v>
      </c>
      <c r="G198" s="1128"/>
      <c r="H198" s="1128"/>
      <c r="I198" s="1129"/>
      <c r="J198" s="1136" t="str">
        <f t="shared" si="4"/>
        <v xml:space="preserve">Desviación central (error respecto al valor nominal)                                       µm </v>
      </c>
      <c r="K198" s="1137"/>
      <c r="L198" s="1138"/>
      <c r="M198" s="1127" t="str">
        <f t="shared" si="4"/>
        <v>Incertidumbre                 expandida                                 µm</v>
      </c>
      <c r="N198" s="1128"/>
      <c r="O198" s="1128"/>
      <c r="P198" s="1128"/>
      <c r="Q198" s="1129"/>
      <c r="R198" s="374"/>
      <c r="S198" s="214"/>
      <c r="T198" s="214"/>
      <c r="U198" s="214"/>
    </row>
    <row r="199" spans="1:21" ht="15.75" customHeight="1" x14ac:dyDescent="0.25">
      <c r="A199" s="974"/>
      <c r="B199" s="1130"/>
      <c r="C199" s="1131"/>
      <c r="D199" s="1131"/>
      <c r="E199" s="1132"/>
      <c r="F199" s="1130"/>
      <c r="G199" s="1131"/>
      <c r="H199" s="1131"/>
      <c r="I199" s="1132"/>
      <c r="J199" s="1139"/>
      <c r="K199" s="1140"/>
      <c r="L199" s="1141"/>
      <c r="M199" s="1130"/>
      <c r="N199" s="1131"/>
      <c r="O199" s="1131"/>
      <c r="P199" s="1131"/>
      <c r="Q199" s="1132"/>
      <c r="R199" s="374"/>
      <c r="S199" s="214"/>
      <c r="T199" s="214"/>
      <c r="U199" s="214"/>
    </row>
    <row r="200" spans="1:21" ht="15.75" customHeight="1" x14ac:dyDescent="0.25">
      <c r="A200" s="974"/>
      <c r="B200" s="1133"/>
      <c r="C200" s="1134"/>
      <c r="D200" s="1134"/>
      <c r="E200" s="1135"/>
      <c r="F200" s="1133"/>
      <c r="G200" s="1134"/>
      <c r="H200" s="1134"/>
      <c r="I200" s="1135"/>
      <c r="J200" s="1142"/>
      <c r="K200" s="1143"/>
      <c r="L200" s="1144"/>
      <c r="M200" s="1133"/>
      <c r="N200" s="1134"/>
      <c r="O200" s="1134"/>
      <c r="P200" s="1134"/>
      <c r="Q200" s="1135"/>
      <c r="R200" s="374"/>
      <c r="S200" s="214"/>
      <c r="T200" s="214"/>
      <c r="U200" s="214"/>
    </row>
    <row r="201" spans="1:21" ht="15.75" customHeight="1" x14ac:dyDescent="0.25">
      <c r="A201" s="414">
        <v>93</v>
      </c>
      <c r="B201" s="1176" t="str">
        <f>'CERTIFICADO 1'!B98</f>
        <v/>
      </c>
      <c r="C201" s="1177"/>
      <c r="D201" s="1177"/>
      <c r="E201" s="1178"/>
      <c r="F201" s="1123" t="str">
        <f>'CERTIFICADO 1'!C98</f>
        <v/>
      </c>
      <c r="G201" s="1160"/>
      <c r="H201" s="1160"/>
      <c r="I201" s="1161"/>
      <c r="J201" s="1124" t="str">
        <f>'CERTIFICADO 1'!D98</f>
        <v/>
      </c>
      <c r="K201" s="1125"/>
      <c r="L201" s="1126"/>
      <c r="M201" s="1123" t="str">
        <f>'CERTIFICADO 1'!F98</f>
        <v/>
      </c>
      <c r="N201" s="1160"/>
      <c r="O201" s="1160"/>
      <c r="P201" s="1160"/>
      <c r="Q201" s="1161"/>
      <c r="R201" s="374"/>
      <c r="S201" s="214"/>
      <c r="T201" s="214"/>
      <c r="U201" s="214"/>
    </row>
    <row r="202" spans="1:21" ht="15.75" customHeight="1" x14ac:dyDescent="0.25">
      <c r="A202" s="414">
        <v>94</v>
      </c>
      <c r="B202" s="1176" t="str">
        <f>'CERTIFICADO 1'!B99</f>
        <v/>
      </c>
      <c r="C202" s="1177"/>
      <c r="D202" s="1177"/>
      <c r="E202" s="1178"/>
      <c r="F202" s="1123" t="str">
        <f>'CERTIFICADO 1'!C99</f>
        <v/>
      </c>
      <c r="G202" s="1160"/>
      <c r="H202" s="1160"/>
      <c r="I202" s="1161"/>
      <c r="J202" s="1124" t="str">
        <f>'CERTIFICADO 1'!D99</f>
        <v/>
      </c>
      <c r="K202" s="1125"/>
      <c r="L202" s="1126"/>
      <c r="M202" s="1123" t="str">
        <f>'CERTIFICADO 1'!F99</f>
        <v/>
      </c>
      <c r="N202" s="1160"/>
      <c r="O202" s="1160"/>
      <c r="P202" s="1160"/>
      <c r="Q202" s="1161"/>
      <c r="R202" s="374"/>
      <c r="S202" s="214"/>
      <c r="T202" s="214"/>
      <c r="U202" s="214"/>
    </row>
    <row r="203" spans="1:21" ht="15.75" customHeight="1" x14ac:dyDescent="0.25">
      <c r="A203" s="414">
        <v>95</v>
      </c>
      <c r="B203" s="1176" t="str">
        <f>'CERTIFICADO 1'!B100</f>
        <v/>
      </c>
      <c r="C203" s="1177"/>
      <c r="D203" s="1177"/>
      <c r="E203" s="1178"/>
      <c r="F203" s="1123" t="str">
        <f>'CERTIFICADO 1'!C100</f>
        <v/>
      </c>
      <c r="G203" s="1160"/>
      <c r="H203" s="1160"/>
      <c r="I203" s="1161"/>
      <c r="J203" s="1124" t="str">
        <f>'CERTIFICADO 1'!D100</f>
        <v/>
      </c>
      <c r="K203" s="1125"/>
      <c r="L203" s="1126"/>
      <c r="M203" s="1123" t="str">
        <f>'CERTIFICADO 1'!F100</f>
        <v/>
      </c>
      <c r="N203" s="1160"/>
      <c r="O203" s="1160"/>
      <c r="P203" s="1160"/>
      <c r="Q203" s="1161"/>
      <c r="R203" s="374"/>
      <c r="S203" s="214"/>
      <c r="T203" s="214"/>
      <c r="U203" s="214"/>
    </row>
    <row r="204" spans="1:21" ht="15.75" customHeight="1" x14ac:dyDescent="0.25">
      <c r="A204" s="414">
        <v>96</v>
      </c>
      <c r="B204" s="1176" t="str">
        <f>'CERTIFICADO 1'!B101</f>
        <v/>
      </c>
      <c r="C204" s="1177"/>
      <c r="D204" s="1177"/>
      <c r="E204" s="1178"/>
      <c r="F204" s="1123" t="str">
        <f>'CERTIFICADO 1'!C101</f>
        <v/>
      </c>
      <c r="G204" s="1160"/>
      <c r="H204" s="1160"/>
      <c r="I204" s="1161"/>
      <c r="J204" s="1124" t="str">
        <f>'CERTIFICADO 1'!D101</f>
        <v/>
      </c>
      <c r="K204" s="1125"/>
      <c r="L204" s="1126"/>
      <c r="M204" s="1123" t="str">
        <f>'CERTIFICADO 1'!F101</f>
        <v/>
      </c>
      <c r="N204" s="1160"/>
      <c r="O204" s="1160"/>
      <c r="P204" s="1160"/>
      <c r="Q204" s="1161"/>
      <c r="R204" s="374"/>
      <c r="S204" s="214"/>
      <c r="T204" s="214"/>
      <c r="U204" s="214"/>
    </row>
    <row r="205" spans="1:21" ht="15.75" customHeight="1" x14ac:dyDescent="0.25">
      <c r="A205" s="414">
        <v>97</v>
      </c>
      <c r="B205" s="1176" t="str">
        <f>'CERTIFICADO 1'!B102</f>
        <v/>
      </c>
      <c r="C205" s="1177"/>
      <c r="D205" s="1177"/>
      <c r="E205" s="1178"/>
      <c r="F205" s="1123" t="str">
        <f>'CERTIFICADO 1'!C102</f>
        <v/>
      </c>
      <c r="G205" s="1160"/>
      <c r="H205" s="1160"/>
      <c r="I205" s="1161"/>
      <c r="J205" s="1124" t="str">
        <f>'CERTIFICADO 1'!D102</f>
        <v/>
      </c>
      <c r="K205" s="1125"/>
      <c r="L205" s="1126"/>
      <c r="M205" s="1123" t="str">
        <f>'CERTIFICADO 1'!F102</f>
        <v/>
      </c>
      <c r="N205" s="1160"/>
      <c r="O205" s="1160"/>
      <c r="P205" s="1160"/>
      <c r="Q205" s="1161"/>
      <c r="R205" s="374"/>
      <c r="S205" s="214"/>
      <c r="T205" s="214"/>
      <c r="U205" s="214"/>
    </row>
    <row r="206" spans="1:21" ht="15.75" customHeight="1" x14ac:dyDescent="0.25">
      <c r="A206" s="414">
        <v>98</v>
      </c>
      <c r="B206" s="1176" t="str">
        <f>'CERTIFICADO 1'!B103</f>
        <v/>
      </c>
      <c r="C206" s="1177"/>
      <c r="D206" s="1177"/>
      <c r="E206" s="1178"/>
      <c r="F206" s="1123" t="str">
        <f>'CERTIFICADO 1'!C103</f>
        <v/>
      </c>
      <c r="G206" s="1160"/>
      <c r="H206" s="1160"/>
      <c r="I206" s="1161"/>
      <c r="J206" s="1124" t="str">
        <f>'CERTIFICADO 1'!D103</f>
        <v/>
      </c>
      <c r="K206" s="1125"/>
      <c r="L206" s="1126"/>
      <c r="M206" s="1123" t="str">
        <f>'CERTIFICADO 1'!F103</f>
        <v/>
      </c>
      <c r="N206" s="1160"/>
      <c r="O206" s="1160"/>
      <c r="P206" s="1160"/>
      <c r="Q206" s="1161"/>
      <c r="R206" s="374"/>
      <c r="S206" s="214"/>
      <c r="T206" s="214"/>
      <c r="U206" s="214"/>
    </row>
    <row r="207" spans="1:21" ht="15.75" customHeight="1" x14ac:dyDescent="0.25">
      <c r="A207" s="414">
        <v>99</v>
      </c>
      <c r="B207" s="1176" t="str">
        <f>'CERTIFICADO 1'!B104</f>
        <v/>
      </c>
      <c r="C207" s="1177"/>
      <c r="D207" s="1177"/>
      <c r="E207" s="1178"/>
      <c r="F207" s="1123" t="str">
        <f>'CERTIFICADO 1'!C104</f>
        <v/>
      </c>
      <c r="G207" s="1160"/>
      <c r="H207" s="1160"/>
      <c r="I207" s="1161"/>
      <c r="J207" s="1124" t="str">
        <f>'CERTIFICADO 1'!D104</f>
        <v/>
      </c>
      <c r="K207" s="1125"/>
      <c r="L207" s="1126"/>
      <c r="M207" s="1123" t="str">
        <f>'CERTIFICADO 1'!F104</f>
        <v/>
      </c>
      <c r="N207" s="1160"/>
      <c r="O207" s="1160"/>
      <c r="P207" s="1160"/>
      <c r="Q207" s="1161"/>
      <c r="R207" s="374"/>
      <c r="S207" s="214"/>
      <c r="T207" s="214"/>
      <c r="U207" s="214"/>
    </row>
    <row r="208" spans="1:21" ht="15.75" customHeight="1" x14ac:dyDescent="0.25">
      <c r="A208" s="414">
        <v>100</v>
      </c>
      <c r="B208" s="1176">
        <f>'CERTIFICADO 1'!B105</f>
        <v>25646</v>
      </c>
      <c r="C208" s="1177"/>
      <c r="D208" s="1177"/>
      <c r="E208" s="1178"/>
      <c r="F208" s="1123">
        <f>'CERTIFICADO 1'!C105</f>
        <v>20.5</v>
      </c>
      <c r="G208" s="1160"/>
      <c r="H208" s="1160"/>
      <c r="I208" s="1161"/>
      <c r="J208" s="1124">
        <f>'CERTIFICADO 1'!D105</f>
        <v>0.2</v>
      </c>
      <c r="K208" s="1125"/>
      <c r="L208" s="1126"/>
      <c r="M208" s="1123" t="e">
        <f ca="1">'CERTIFICADO 1'!F105</f>
        <v>#VALUE!</v>
      </c>
      <c r="N208" s="1160"/>
      <c r="O208" s="1160"/>
      <c r="P208" s="1160"/>
      <c r="Q208" s="1161"/>
      <c r="R208" s="374"/>
      <c r="S208" s="214"/>
      <c r="T208" s="214"/>
      <c r="U208" s="214"/>
    </row>
    <row r="209" spans="1:21" ht="15.75" customHeight="1" x14ac:dyDescent="0.25">
      <c r="A209" s="414">
        <v>101</v>
      </c>
      <c r="B209" s="1176">
        <f>'CERTIFICADO 1'!B106</f>
        <v>26292</v>
      </c>
      <c r="C209" s="1177"/>
      <c r="D209" s="1177"/>
      <c r="E209" s="1178"/>
      <c r="F209" s="1123">
        <f>'CERTIFICADO 1'!C106</f>
        <v>21</v>
      </c>
      <c r="G209" s="1160"/>
      <c r="H209" s="1160"/>
      <c r="I209" s="1161"/>
      <c r="J209" s="1124">
        <f>'CERTIFICADO 1'!D106</f>
        <v>6.2E-2</v>
      </c>
      <c r="K209" s="1125"/>
      <c r="L209" s="1126"/>
      <c r="M209" s="1123" t="e">
        <f ca="1">'CERTIFICADO 1'!F106</f>
        <v>#VALUE!</v>
      </c>
      <c r="N209" s="1160"/>
      <c r="O209" s="1160"/>
      <c r="P209" s="1160"/>
      <c r="Q209" s="1161"/>
      <c r="R209" s="374"/>
      <c r="S209" s="214"/>
      <c r="T209" s="214"/>
      <c r="U209" s="214"/>
    </row>
    <row r="210" spans="1:21" ht="15.75" customHeight="1" x14ac:dyDescent="0.25">
      <c r="A210" s="414">
        <v>102</v>
      </c>
      <c r="B210" s="1176">
        <f>'CERTIFICADO 1'!B107</f>
        <v>25724</v>
      </c>
      <c r="C210" s="1177"/>
      <c r="D210" s="1177"/>
      <c r="E210" s="1178"/>
      <c r="F210" s="1123">
        <f>'CERTIFICADO 1'!C107</f>
        <v>21.5</v>
      </c>
      <c r="G210" s="1160"/>
      <c r="H210" s="1160"/>
      <c r="I210" s="1161"/>
      <c r="J210" s="1124">
        <f>'CERTIFICADO 1'!D107</f>
        <v>2.6000000000000002E-2</v>
      </c>
      <c r="K210" s="1125"/>
      <c r="L210" s="1126"/>
      <c r="M210" s="1123" t="e">
        <f ca="1">'CERTIFICADO 1'!F107</f>
        <v>#VALUE!</v>
      </c>
      <c r="N210" s="1160"/>
      <c r="O210" s="1160"/>
      <c r="P210" s="1160"/>
      <c r="Q210" s="1161"/>
      <c r="R210" s="374"/>
      <c r="S210" s="214"/>
      <c r="T210" s="214"/>
      <c r="U210" s="214"/>
    </row>
    <row r="211" spans="1:21" ht="15.75" customHeight="1" x14ac:dyDescent="0.25">
      <c r="A211" s="414">
        <v>103</v>
      </c>
      <c r="B211" s="1176">
        <f>'CERTIFICADO 1'!B108</f>
        <v>25807</v>
      </c>
      <c r="C211" s="1177"/>
      <c r="D211" s="1177"/>
      <c r="E211" s="1178"/>
      <c r="F211" s="1123">
        <f>'CERTIFICADO 1'!C108</f>
        <v>22</v>
      </c>
      <c r="G211" s="1160"/>
      <c r="H211" s="1160"/>
      <c r="I211" s="1161"/>
      <c r="J211" s="1124">
        <f>'CERTIFICADO 1'!D108</f>
        <v>0.06</v>
      </c>
      <c r="K211" s="1125"/>
      <c r="L211" s="1126"/>
      <c r="M211" s="1123" t="e">
        <f ca="1">'CERTIFICADO 1'!F108</f>
        <v>#VALUE!</v>
      </c>
      <c r="N211" s="1160"/>
      <c r="O211" s="1160"/>
      <c r="P211" s="1160"/>
      <c r="Q211" s="1161"/>
      <c r="R211" s="374"/>
      <c r="S211" s="214"/>
      <c r="T211" s="214"/>
      <c r="U211" s="214"/>
    </row>
    <row r="212" spans="1:21" ht="15.75" customHeight="1" x14ac:dyDescent="0.25">
      <c r="A212" s="414">
        <v>104</v>
      </c>
      <c r="B212" s="1176">
        <f>'CERTIFICADO 1'!B109</f>
        <v>25509</v>
      </c>
      <c r="C212" s="1177"/>
      <c r="D212" s="1177"/>
      <c r="E212" s="1178"/>
      <c r="F212" s="1123">
        <f>'CERTIFICADO 1'!C109</f>
        <v>22.5</v>
      </c>
      <c r="G212" s="1160"/>
      <c r="H212" s="1160"/>
      <c r="I212" s="1161"/>
      <c r="J212" s="1124">
        <f>'CERTIFICADO 1'!D109</f>
        <v>0.11600000000000002</v>
      </c>
      <c r="K212" s="1125"/>
      <c r="L212" s="1126"/>
      <c r="M212" s="1123" t="e">
        <f ca="1">'CERTIFICADO 1'!F109</f>
        <v>#VALUE!</v>
      </c>
      <c r="N212" s="1160"/>
      <c r="O212" s="1160"/>
      <c r="P212" s="1160"/>
      <c r="Q212" s="1161"/>
      <c r="R212" s="374"/>
      <c r="S212" s="214"/>
      <c r="T212" s="214"/>
      <c r="U212" s="214"/>
    </row>
    <row r="213" spans="1:21" ht="15.75" customHeight="1" x14ac:dyDescent="0.25">
      <c r="A213" s="414">
        <v>105</v>
      </c>
      <c r="B213" s="1176">
        <f>'CERTIFICADO 1'!B110</f>
        <v>24763</v>
      </c>
      <c r="C213" s="1177"/>
      <c r="D213" s="1177"/>
      <c r="E213" s="1178"/>
      <c r="F213" s="1123">
        <f>'CERTIFICADO 1'!C110</f>
        <v>23</v>
      </c>
      <c r="G213" s="1160"/>
      <c r="H213" s="1160"/>
      <c r="I213" s="1161"/>
      <c r="J213" s="1124">
        <f>'CERTIFICADO 1'!D110</f>
        <v>0.01</v>
      </c>
      <c r="K213" s="1125"/>
      <c r="L213" s="1126"/>
      <c r="M213" s="1123" t="e">
        <f ca="1">'CERTIFICADO 1'!F110</f>
        <v>#VALUE!</v>
      </c>
      <c r="N213" s="1160"/>
      <c r="O213" s="1160"/>
      <c r="P213" s="1160"/>
      <c r="Q213" s="1161"/>
      <c r="R213" s="374"/>
      <c r="S213" s="214"/>
      <c r="T213" s="214"/>
      <c r="U213" s="214"/>
    </row>
    <row r="214" spans="1:21" ht="15.75" customHeight="1" x14ac:dyDescent="0.25">
      <c r="A214" s="414">
        <v>106</v>
      </c>
      <c r="B214" s="1176">
        <f>'CERTIFICADO 1'!B111</f>
        <v>26282</v>
      </c>
      <c r="C214" s="1177"/>
      <c r="D214" s="1177"/>
      <c r="E214" s="1178"/>
      <c r="F214" s="1123">
        <f>'CERTIFICADO 1'!C111</f>
        <v>23.5</v>
      </c>
      <c r="G214" s="1160"/>
      <c r="H214" s="1160"/>
      <c r="I214" s="1161"/>
      <c r="J214" s="1124">
        <f>'CERTIFICADO 1'!D111</f>
        <v>6.2E-2</v>
      </c>
      <c r="K214" s="1125"/>
      <c r="L214" s="1126"/>
      <c r="M214" s="1123" t="e">
        <f ca="1">'CERTIFICADO 1'!F111</f>
        <v>#VALUE!</v>
      </c>
      <c r="N214" s="1160"/>
      <c r="O214" s="1160"/>
      <c r="P214" s="1160"/>
      <c r="Q214" s="1161"/>
      <c r="R214" s="374"/>
      <c r="S214" s="214"/>
      <c r="T214" s="214"/>
      <c r="U214" s="214"/>
    </row>
    <row r="215" spans="1:21" ht="15.75" customHeight="1" x14ac:dyDescent="0.25">
      <c r="A215" s="414">
        <v>107</v>
      </c>
      <c r="B215" s="1176">
        <f>'CERTIFICADO 1'!B112</f>
        <v>26263</v>
      </c>
      <c r="C215" s="1177"/>
      <c r="D215" s="1177"/>
      <c r="E215" s="1178"/>
      <c r="F215" s="1123">
        <f>'CERTIFICADO 1'!C112</f>
        <v>24</v>
      </c>
      <c r="G215" s="1160"/>
      <c r="H215" s="1160"/>
      <c r="I215" s="1161"/>
      <c r="J215" s="1124">
        <f>'CERTIFICADO 1'!D112</f>
        <v>2.8000000000000004E-2</v>
      </c>
      <c r="K215" s="1125"/>
      <c r="L215" s="1126"/>
      <c r="M215" s="1123" t="e">
        <f ca="1">'CERTIFICADO 1'!F112</f>
        <v>#VALUE!</v>
      </c>
      <c r="N215" s="1160"/>
      <c r="O215" s="1160"/>
      <c r="P215" s="1160"/>
      <c r="Q215" s="1161"/>
      <c r="R215" s="382"/>
      <c r="S215" s="214"/>
      <c r="T215" s="214"/>
      <c r="U215" s="214"/>
    </row>
    <row r="216" spans="1:21" ht="15.75" customHeight="1" x14ac:dyDescent="0.25">
      <c r="A216" s="414">
        <v>108</v>
      </c>
      <c r="B216" s="1176">
        <f>'CERTIFICADO 1'!B113</f>
        <v>25621</v>
      </c>
      <c r="C216" s="1177"/>
      <c r="D216" s="1177"/>
      <c r="E216" s="1178"/>
      <c r="F216" s="1123">
        <f>'CERTIFICADO 1'!C113</f>
        <v>24.5</v>
      </c>
      <c r="G216" s="1160"/>
      <c r="H216" s="1160"/>
      <c r="I216" s="1161"/>
      <c r="J216" s="1124">
        <f>'CERTIFICADO 1'!D113</f>
        <v>0.1</v>
      </c>
      <c r="K216" s="1125"/>
      <c r="L216" s="1126"/>
      <c r="M216" s="1123" t="e">
        <f ca="1">'CERTIFICADO 1'!F113</f>
        <v>#VALUE!</v>
      </c>
      <c r="N216" s="1160"/>
      <c r="O216" s="1160"/>
      <c r="P216" s="1160"/>
      <c r="Q216" s="1161"/>
      <c r="S216" s="214"/>
      <c r="T216" s="214"/>
      <c r="U216" s="214"/>
    </row>
    <row r="217" spans="1:21" ht="15.6" customHeight="1" x14ac:dyDescent="0.25">
      <c r="A217" s="414">
        <v>109</v>
      </c>
      <c r="B217" s="1176">
        <f>'CERTIFICADO 1'!B114</f>
        <v>26224</v>
      </c>
      <c r="C217" s="1177"/>
      <c r="D217" s="1177"/>
      <c r="E217" s="1178"/>
      <c r="F217" s="1123">
        <f>'CERTIFICADO 1'!C114</f>
        <v>25</v>
      </c>
      <c r="G217" s="1160"/>
      <c r="H217" s="1160"/>
      <c r="I217" s="1161"/>
      <c r="J217" s="1124">
        <f>'CERTIFICADO 1'!D114</f>
        <v>7.2000000000000008E-2</v>
      </c>
      <c r="K217" s="1125"/>
      <c r="L217" s="1126"/>
      <c r="M217" s="1123" t="e">
        <f ca="1">'CERTIFICADO 1'!F114</f>
        <v>#VALUE!</v>
      </c>
      <c r="N217" s="1160"/>
      <c r="O217" s="1160"/>
      <c r="P217" s="1160"/>
      <c r="Q217" s="1161"/>
      <c r="S217" s="214"/>
      <c r="T217" s="214"/>
      <c r="U217" s="214"/>
    </row>
    <row r="218" spans="1:21" ht="15.75" hidden="1" customHeight="1" x14ac:dyDescent="0.25">
      <c r="A218" s="414">
        <v>110</v>
      </c>
      <c r="B218" s="1176">
        <f>'CERTIFICADO 1'!B115</f>
        <v>26290</v>
      </c>
      <c r="C218" s="1177"/>
      <c r="D218" s="1177"/>
      <c r="E218" s="1178"/>
      <c r="F218" s="1123"/>
      <c r="G218" s="1160"/>
      <c r="H218" s="1160"/>
      <c r="I218" s="1161"/>
      <c r="J218" s="1124"/>
      <c r="K218" s="1125"/>
      <c r="L218" s="1126"/>
      <c r="M218" s="1123"/>
      <c r="N218" s="1160"/>
      <c r="O218" s="1160"/>
      <c r="P218" s="1160"/>
      <c r="Q218" s="1161"/>
      <c r="S218" s="214"/>
      <c r="T218" s="214"/>
      <c r="U218" s="214"/>
    </row>
    <row r="219" spans="1:21" ht="15.75" hidden="1" customHeight="1" x14ac:dyDescent="0.25">
      <c r="A219" s="414">
        <v>111</v>
      </c>
      <c r="B219" s="1176">
        <f>'CERTIFICADO 1'!B116</f>
        <v>26308</v>
      </c>
      <c r="C219" s="1177"/>
      <c r="D219" s="1177"/>
      <c r="E219" s="1178"/>
      <c r="F219" s="1123"/>
      <c r="G219" s="1160"/>
      <c r="H219" s="1160"/>
      <c r="I219" s="1161"/>
      <c r="J219" s="1124"/>
      <c r="K219" s="1125"/>
      <c r="L219" s="1126"/>
      <c r="M219" s="1123"/>
      <c r="N219" s="1160"/>
      <c r="O219" s="1160"/>
      <c r="P219" s="1160"/>
      <c r="Q219" s="1161"/>
      <c r="S219" s="214"/>
      <c r="T219" s="214"/>
      <c r="U219" s="214"/>
    </row>
    <row r="220" spans="1:21" ht="15.75" hidden="1" customHeight="1" x14ac:dyDescent="0.25">
      <c r="A220" s="414">
        <v>112</v>
      </c>
      <c r="B220" s="1176">
        <f>'CERTIFICADO 1'!B117</f>
        <v>26261</v>
      </c>
      <c r="C220" s="1177"/>
      <c r="D220" s="1177"/>
      <c r="E220" s="1178"/>
      <c r="F220" s="1123"/>
      <c r="G220" s="1160"/>
      <c r="H220" s="1160"/>
      <c r="I220" s="1161"/>
      <c r="J220" s="1124"/>
      <c r="K220" s="1125"/>
      <c r="L220" s="1126"/>
      <c r="M220" s="1123"/>
      <c r="N220" s="1160"/>
      <c r="O220" s="1160"/>
      <c r="P220" s="1160"/>
      <c r="Q220" s="1161"/>
      <c r="S220" s="214"/>
      <c r="T220" s="214"/>
      <c r="U220" s="214"/>
    </row>
    <row r="221" spans="1:21" ht="15.75" customHeight="1" x14ac:dyDescent="0.25">
      <c r="S221" s="214"/>
      <c r="T221" s="214"/>
      <c r="U221" s="214"/>
    </row>
    <row r="222" spans="1:21" ht="15.75" customHeight="1" x14ac:dyDescent="0.25">
      <c r="A222" s="355" t="s">
        <v>89</v>
      </c>
      <c r="C222" s="364"/>
      <c r="D222" s="365"/>
      <c r="E222" s="365"/>
      <c r="F222" s="365"/>
      <c r="G222" s="365"/>
      <c r="H222" s="365"/>
      <c r="I222" s="382"/>
      <c r="J222" s="382"/>
      <c r="K222" s="382"/>
      <c r="L222" s="382"/>
      <c r="M222" s="382"/>
      <c r="S222" s="214"/>
      <c r="T222" s="214"/>
      <c r="U222" s="214"/>
    </row>
    <row r="223" spans="1:21" ht="15.75" customHeight="1" x14ac:dyDescent="0.25">
      <c r="A223" s="368"/>
      <c r="B223" s="378" t="s">
        <v>16</v>
      </c>
      <c r="C223" s="1150" t="s">
        <v>879</v>
      </c>
      <c r="D223" s="1150"/>
      <c r="E223" s="1150"/>
      <c r="F223" s="1150"/>
      <c r="G223" s="1150"/>
      <c r="H223" s="1150"/>
      <c r="I223" s="1150"/>
      <c r="J223" s="1150"/>
      <c r="K223" s="1150"/>
      <c r="L223" s="1150"/>
      <c r="M223" s="1150"/>
      <c r="N223" s="1150"/>
      <c r="O223" s="1150"/>
      <c r="P223" s="1150"/>
      <c r="Q223" s="1150"/>
      <c r="R223" s="1150"/>
      <c r="S223" s="214"/>
      <c r="T223" s="214"/>
      <c r="U223" s="214"/>
    </row>
    <row r="224" spans="1:21" ht="15.75" customHeight="1" x14ac:dyDescent="0.25">
      <c r="A224" s="368"/>
      <c r="B224" s="378"/>
      <c r="C224" s="1150"/>
      <c r="D224" s="1150"/>
      <c r="E224" s="1150"/>
      <c r="F224" s="1150"/>
      <c r="G224" s="1150"/>
      <c r="H224" s="1150"/>
      <c r="I224" s="1150"/>
      <c r="J224" s="1150"/>
      <c r="K224" s="1150"/>
      <c r="L224" s="1150"/>
      <c r="M224" s="1150"/>
      <c r="N224" s="1150"/>
      <c r="O224" s="1150"/>
      <c r="P224" s="1150"/>
      <c r="Q224" s="1150"/>
      <c r="R224" s="1150"/>
      <c r="S224" s="214"/>
      <c r="T224" s="214"/>
      <c r="U224" s="214"/>
    </row>
    <row r="225" spans="1:21" ht="15.75" customHeight="1" x14ac:dyDescent="0.25">
      <c r="A225" s="368"/>
      <c r="B225" s="378"/>
      <c r="C225" s="1150"/>
      <c r="D225" s="1150"/>
      <c r="E225" s="1150"/>
      <c r="F225" s="1150"/>
      <c r="G225" s="1150"/>
      <c r="H225" s="1150"/>
      <c r="I225" s="1150"/>
      <c r="J225" s="1150"/>
      <c r="K225" s="1150"/>
      <c r="L225" s="1150"/>
      <c r="M225" s="1150"/>
      <c r="N225" s="1150"/>
      <c r="O225" s="1150"/>
      <c r="P225" s="1150"/>
      <c r="Q225" s="1150"/>
      <c r="R225" s="1150"/>
      <c r="S225" s="214"/>
      <c r="T225" s="214"/>
      <c r="U225" s="214"/>
    </row>
    <row r="226" spans="1:21" ht="15.75" customHeight="1" x14ac:dyDescent="0.25">
      <c r="A226" s="368"/>
      <c r="B226" s="378"/>
      <c r="C226" s="1150"/>
      <c r="D226" s="1150"/>
      <c r="E226" s="1150"/>
      <c r="F226" s="1150"/>
      <c r="G226" s="1150"/>
      <c r="H226" s="1150"/>
      <c r="I226" s="1150"/>
      <c r="J226" s="1150"/>
      <c r="K226" s="1150"/>
      <c r="L226" s="1150"/>
      <c r="M226" s="1150"/>
      <c r="N226" s="1150"/>
      <c r="O226" s="1150"/>
      <c r="P226" s="1150"/>
      <c r="Q226" s="1150"/>
      <c r="R226" s="1150"/>
      <c r="S226" s="214"/>
      <c r="T226" s="214"/>
      <c r="U226" s="214"/>
    </row>
    <row r="227" spans="1:21" ht="15.75" customHeight="1" x14ac:dyDescent="0.25">
      <c r="B227" s="378" t="s">
        <v>16</v>
      </c>
      <c r="C227" s="1151" t="s">
        <v>884</v>
      </c>
      <c r="D227" s="1151"/>
      <c r="E227" s="1151"/>
      <c r="F227" s="1151"/>
      <c r="G227" s="1151"/>
      <c r="H227" s="1151"/>
      <c r="I227" s="1151"/>
      <c r="J227" s="1151"/>
      <c r="K227" s="1151"/>
      <c r="L227" s="1151"/>
      <c r="M227" s="1151"/>
      <c r="N227" s="1151"/>
      <c r="O227" s="1151"/>
      <c r="P227" s="1151"/>
      <c r="Q227" s="1151"/>
      <c r="R227" s="1151"/>
      <c r="S227" s="214"/>
      <c r="T227" s="214"/>
      <c r="U227" s="214"/>
    </row>
    <row r="228" spans="1:21" ht="15.75" customHeight="1" x14ac:dyDescent="0.25">
      <c r="B228" s="378" t="s">
        <v>16</v>
      </c>
      <c r="C228" s="1150" t="s">
        <v>810</v>
      </c>
      <c r="D228" s="1150"/>
      <c r="E228" s="1150"/>
      <c r="F228" s="1150"/>
      <c r="G228" s="1150"/>
      <c r="H228" s="1150"/>
      <c r="I228" s="1150"/>
      <c r="J228" s="1150"/>
      <c r="K228" s="1150"/>
      <c r="L228" s="1150"/>
      <c r="M228" s="1150"/>
      <c r="N228" s="1150"/>
      <c r="O228" s="1150"/>
      <c r="P228" s="1150"/>
      <c r="Q228" s="1150"/>
      <c r="R228" s="1150"/>
      <c r="S228" s="214"/>
      <c r="T228" s="214"/>
      <c r="U228" s="214"/>
    </row>
    <row r="229" spans="1:21" ht="15.75" customHeight="1" x14ac:dyDescent="0.25">
      <c r="B229" s="378"/>
      <c r="C229" s="1150"/>
      <c r="D229" s="1150"/>
      <c r="E229" s="1150"/>
      <c r="F229" s="1150"/>
      <c r="G229" s="1150"/>
      <c r="H229" s="1150"/>
      <c r="I229" s="1150"/>
      <c r="J229" s="1150"/>
      <c r="K229" s="1150"/>
      <c r="L229" s="1150"/>
      <c r="M229" s="1150"/>
      <c r="N229" s="1150"/>
      <c r="O229" s="1150"/>
      <c r="P229" s="1150"/>
      <c r="Q229" s="1150"/>
      <c r="R229" s="1150"/>
      <c r="S229" s="214"/>
      <c r="T229" s="214"/>
      <c r="U229" s="214"/>
    </row>
    <row r="230" spans="1:21" ht="15.75" customHeight="1" x14ac:dyDescent="0.25">
      <c r="B230" s="378" t="s">
        <v>16</v>
      </c>
      <c r="C230" s="1150" t="s">
        <v>811</v>
      </c>
      <c r="D230" s="1150"/>
      <c r="E230" s="1150"/>
      <c r="F230" s="1150"/>
      <c r="G230" s="1150"/>
      <c r="H230" s="1150"/>
      <c r="I230" s="1150"/>
      <c r="J230" s="1150"/>
      <c r="K230" s="1150"/>
      <c r="L230" s="1150"/>
      <c r="M230" s="1150"/>
      <c r="N230" s="1150"/>
      <c r="O230" s="1150"/>
      <c r="P230" s="1150"/>
      <c r="Q230" s="1150"/>
      <c r="R230" s="1150"/>
      <c r="S230" s="214"/>
      <c r="T230" s="214"/>
      <c r="U230" s="214"/>
    </row>
    <row r="231" spans="1:21" ht="15.75" customHeight="1" x14ac:dyDescent="0.25">
      <c r="B231" s="378"/>
      <c r="C231" s="1150"/>
      <c r="D231" s="1150"/>
      <c r="E231" s="1150"/>
      <c r="F231" s="1150"/>
      <c r="G231" s="1150"/>
      <c r="H231" s="1150"/>
      <c r="I231" s="1150"/>
      <c r="J231" s="1150"/>
      <c r="K231" s="1150"/>
      <c r="L231" s="1150"/>
      <c r="M231" s="1150"/>
      <c r="N231" s="1150"/>
      <c r="O231" s="1150"/>
      <c r="P231" s="1150"/>
      <c r="Q231" s="1150"/>
      <c r="R231" s="1150"/>
      <c r="S231" s="214"/>
      <c r="T231" s="214"/>
      <c r="U231" s="214"/>
    </row>
    <row r="232" spans="1:21" ht="15.75" customHeight="1" x14ac:dyDescent="0.25">
      <c r="B232" s="378" t="s">
        <v>16</v>
      </c>
      <c r="C232" s="1150" t="s">
        <v>488</v>
      </c>
      <c r="D232" s="1150"/>
      <c r="E232" s="1150"/>
      <c r="F232" s="1150"/>
      <c r="G232" s="1150"/>
      <c r="H232" s="1150"/>
      <c r="I232" s="1150"/>
      <c r="J232" s="1150"/>
      <c r="K232" s="1150"/>
      <c r="L232" s="1150"/>
      <c r="M232" s="1150"/>
      <c r="N232" s="1150"/>
      <c r="O232" s="1150"/>
      <c r="P232" s="1150"/>
      <c r="Q232" s="1150"/>
      <c r="R232" s="1150"/>
      <c r="S232" s="214"/>
      <c r="T232" s="214"/>
      <c r="U232" s="214"/>
    </row>
    <row r="233" spans="1:21" ht="15.75" customHeight="1" x14ac:dyDescent="0.25">
      <c r="B233" s="368"/>
      <c r="C233" s="1150"/>
      <c r="D233" s="1150"/>
      <c r="E233" s="1150"/>
      <c r="F233" s="1150"/>
      <c r="G233" s="1150"/>
      <c r="H233" s="1150"/>
      <c r="I233" s="1150"/>
      <c r="J233" s="1150"/>
      <c r="K233" s="1150"/>
      <c r="L233" s="1150"/>
      <c r="M233" s="1150"/>
      <c r="N233" s="1150"/>
      <c r="O233" s="1150"/>
      <c r="P233" s="1150"/>
      <c r="Q233" s="1150"/>
      <c r="R233" s="1150"/>
      <c r="S233" s="214"/>
      <c r="T233" s="214"/>
      <c r="U233" s="214"/>
    </row>
    <row r="234" spans="1:21" ht="15.75" customHeight="1" x14ac:dyDescent="0.25">
      <c r="S234" s="214"/>
      <c r="T234" s="214"/>
      <c r="U234" s="214"/>
    </row>
    <row r="235" spans="1:21" ht="15.75" customHeight="1" x14ac:dyDescent="0.25">
      <c r="A235" s="372"/>
      <c r="B235" s="372"/>
      <c r="C235" s="372"/>
      <c r="D235" s="372"/>
      <c r="E235" s="372"/>
      <c r="F235" s="372"/>
      <c r="G235" s="372"/>
      <c r="H235" s="372"/>
      <c r="I235" s="372"/>
      <c r="J235" s="372"/>
      <c r="K235" s="372"/>
      <c r="L235" s="372"/>
      <c r="M235" s="372"/>
      <c r="N235" s="372"/>
      <c r="O235" s="372"/>
      <c r="P235" s="1118" t="s">
        <v>981</v>
      </c>
      <c r="Q235" s="1118"/>
      <c r="R235" s="1118"/>
      <c r="S235" s="214"/>
      <c r="T235" s="214"/>
      <c r="U235" s="214"/>
    </row>
    <row r="236" spans="1:21" ht="15.75" customHeight="1" x14ac:dyDescent="0.25">
      <c r="A236" s="1119" t="s">
        <v>883</v>
      </c>
      <c r="B236" s="1119"/>
      <c r="C236" s="1119"/>
      <c r="D236" s="1119"/>
      <c r="E236" s="1119"/>
      <c r="F236" s="1119"/>
      <c r="G236" s="1119"/>
      <c r="H236" s="1119"/>
      <c r="I236" s="1119"/>
      <c r="J236" s="1119"/>
      <c r="K236" s="1119"/>
      <c r="L236" s="1119"/>
      <c r="M236" s="1119"/>
      <c r="N236" s="1119"/>
      <c r="O236" s="1119"/>
      <c r="P236" s="1119"/>
      <c r="Q236" s="1119"/>
      <c r="R236" s="1119"/>
      <c r="S236" s="214"/>
      <c r="T236" s="214"/>
      <c r="U236" s="214"/>
    </row>
    <row r="237" spans="1:21" ht="15.75" customHeight="1" x14ac:dyDescent="0.25">
      <c r="A237" s="1120"/>
      <c r="B237" s="1120"/>
      <c r="C237" s="1120"/>
      <c r="D237" s="1120"/>
      <c r="E237" s="1120"/>
      <c r="F237" s="1120"/>
      <c r="G237" s="1120"/>
      <c r="H237" s="1120"/>
      <c r="I237" s="1120"/>
      <c r="J237" s="1120"/>
      <c r="K237" s="1120"/>
      <c r="L237" s="1120"/>
      <c r="M237" s="1120"/>
      <c r="N237" s="1120"/>
      <c r="O237" s="1120"/>
      <c r="P237" s="1120"/>
      <c r="Q237" s="1120"/>
      <c r="R237" s="1120"/>
      <c r="S237" s="214"/>
      <c r="T237" s="214"/>
      <c r="U237" s="214"/>
    </row>
    <row r="238" spans="1:21" ht="15.75" customHeight="1" x14ac:dyDescent="0.25">
      <c r="A238" s="1120"/>
      <c r="B238" s="1120"/>
      <c r="C238" s="1120"/>
      <c r="D238" s="1120"/>
      <c r="E238" s="1120"/>
      <c r="F238" s="1120"/>
      <c r="G238" s="1120"/>
      <c r="H238" s="1120"/>
      <c r="I238" s="1120"/>
      <c r="J238" s="1120"/>
      <c r="K238" s="1120"/>
      <c r="L238" s="1120"/>
      <c r="M238" s="1120"/>
      <c r="N238" s="1120"/>
      <c r="O238" s="1120"/>
      <c r="P238" s="1120"/>
      <c r="Q238" s="1120"/>
      <c r="R238" s="1120"/>
    </row>
    <row r="239" spans="1:21" ht="15.75" customHeight="1" x14ac:dyDescent="0.25">
      <c r="A239" s="1120"/>
      <c r="B239" s="1120"/>
      <c r="C239" s="1120"/>
      <c r="D239" s="1120"/>
      <c r="E239" s="1120"/>
      <c r="F239" s="1120"/>
      <c r="G239" s="1120"/>
      <c r="H239" s="1120"/>
      <c r="I239" s="1120"/>
      <c r="J239" s="1120"/>
      <c r="K239" s="1120"/>
      <c r="L239" s="1120"/>
      <c r="M239" s="1120"/>
      <c r="N239" s="1120"/>
      <c r="O239" s="1120"/>
      <c r="P239" s="1120"/>
      <c r="Q239" s="1120"/>
      <c r="R239" s="1120"/>
    </row>
    <row r="241" spans="1:18" ht="15.75" customHeight="1" x14ac:dyDescent="0.25">
      <c r="A241" s="1101"/>
      <c r="B241" s="1101"/>
      <c r="C241" s="1101"/>
      <c r="D241" s="1101"/>
      <c r="E241" s="1101"/>
      <c r="M241" s="1101" t="str">
        <f t="shared" ref="M241:R241" si="5">M193</f>
        <v>LCM 2024-03-05</v>
      </c>
      <c r="N241" s="1101">
        <f t="shared" si="5"/>
        <v>0</v>
      </c>
      <c r="O241" s="1101">
        <f t="shared" si="5"/>
        <v>0</v>
      </c>
      <c r="P241" s="1101">
        <f t="shared" si="5"/>
        <v>0</v>
      </c>
      <c r="Q241" s="1101">
        <f t="shared" si="5"/>
        <v>0</v>
      </c>
      <c r="R241" s="1101">
        <f t="shared" si="5"/>
        <v>0</v>
      </c>
    </row>
    <row r="242" spans="1:18" ht="15.75" customHeight="1" x14ac:dyDescent="0.25">
      <c r="A242" s="1101"/>
      <c r="B242" s="1101"/>
      <c r="C242" s="1101"/>
      <c r="D242" s="1101"/>
      <c r="E242" s="1101"/>
      <c r="M242" s="1101">
        <f t="shared" ref="M242:R242" si="6">M194</f>
        <v>0</v>
      </c>
      <c r="N242" s="1101">
        <f t="shared" si="6"/>
        <v>0</v>
      </c>
      <c r="O242" s="1101">
        <f t="shared" si="6"/>
        <v>0</v>
      </c>
      <c r="P242" s="1101">
        <f t="shared" si="6"/>
        <v>0</v>
      </c>
      <c r="Q242" s="1101">
        <f t="shared" si="6"/>
        <v>0</v>
      </c>
      <c r="R242" s="1101">
        <f t="shared" si="6"/>
        <v>0</v>
      </c>
    </row>
    <row r="243" spans="1:18" ht="15.75" customHeight="1" x14ac:dyDescent="0.25">
      <c r="A243" s="1101"/>
      <c r="B243" s="1101"/>
      <c r="C243" s="1101"/>
      <c r="D243" s="1101"/>
      <c r="E243" s="1101"/>
      <c r="M243" s="1101">
        <f t="shared" ref="M243:R243" si="7">M195</f>
        <v>0</v>
      </c>
      <c r="N243" s="1101">
        <f t="shared" si="7"/>
        <v>0</v>
      </c>
      <c r="O243" s="1101">
        <f t="shared" si="7"/>
        <v>0</v>
      </c>
      <c r="P243" s="1101">
        <f t="shared" si="7"/>
        <v>0</v>
      </c>
      <c r="Q243" s="1101">
        <f t="shared" si="7"/>
        <v>0</v>
      </c>
      <c r="R243" s="1101">
        <f t="shared" si="7"/>
        <v>0</v>
      </c>
    </row>
    <row r="244" spans="1:18" ht="15.75" customHeight="1" x14ac:dyDescent="0.25">
      <c r="M244" s="374"/>
      <c r="N244" s="374"/>
      <c r="O244" s="374"/>
      <c r="P244" s="374"/>
      <c r="Q244" s="374"/>
      <c r="R244" s="374"/>
    </row>
    <row r="245" spans="1:18" ht="15.75" customHeight="1" x14ac:dyDescent="0.25">
      <c r="A245" s="368"/>
      <c r="B245" s="378" t="s">
        <v>16</v>
      </c>
      <c r="C245" s="369" t="s">
        <v>489</v>
      </c>
      <c r="D245" s="369"/>
      <c r="E245" s="377"/>
      <c r="F245" s="377"/>
      <c r="G245" s="377"/>
      <c r="I245" s="369"/>
      <c r="J245" s="369"/>
      <c r="K245" s="369"/>
      <c r="L245" s="369"/>
      <c r="N245" s="369"/>
      <c r="O245" s="369"/>
      <c r="P245" s="379"/>
      <c r="Q245" s="379"/>
    </row>
    <row r="246" spans="1:18" ht="15.75" customHeight="1" x14ac:dyDescent="0.25">
      <c r="A246" s="368"/>
      <c r="B246" s="368"/>
      <c r="E246" s="1148" t="str">
        <f>CONCATENATE("Temperatura: ","(",ROUND(INFORMACION!I44,1)," ± ",ROUND(INFORMACION!K44,1),") °C")</f>
        <v>Temperatura: (20,2 ± 1,4) °C</v>
      </c>
      <c r="F246" s="1148"/>
      <c r="G246" s="1148"/>
      <c r="H246" s="1148"/>
      <c r="I246" s="1148"/>
      <c r="K246" s="1152" t="str">
        <f>CONCATENATE("Humedad relativa: ","(",ROUND(INFORMACION!I47,1)," ± ",ROUND(INFORMACION!K47,1),") %")</f>
        <v>Humedad relativa: (57,6 ± 3,5) %</v>
      </c>
      <c r="L246" s="1152"/>
      <c r="M246" s="1152"/>
      <c r="N246" s="1152"/>
      <c r="O246" s="1152"/>
      <c r="P246" s="1152"/>
    </row>
    <row r="247" spans="1:18" ht="15.75" customHeight="1" x14ac:dyDescent="0.25">
      <c r="A247" s="368"/>
      <c r="B247" s="368"/>
      <c r="D247" s="369"/>
      <c r="E247" s="369"/>
      <c r="F247" s="1148" t="s">
        <v>828</v>
      </c>
      <c r="G247" s="1148"/>
      <c r="H247" s="1148"/>
      <c r="I247" s="1148"/>
      <c r="J247" s="1148"/>
      <c r="K247" s="1148"/>
      <c r="L247" s="1148"/>
      <c r="M247" s="1148"/>
      <c r="N247" s="1148"/>
      <c r="O247" s="1148"/>
      <c r="P247" s="369"/>
      <c r="Q247" s="369"/>
    </row>
    <row r="248" spans="1:18" ht="15.75" customHeight="1" x14ac:dyDescent="0.25">
      <c r="G248" s="370"/>
      <c r="H248" s="370"/>
      <c r="I248" s="370"/>
      <c r="J248" s="370"/>
      <c r="K248" s="370"/>
      <c r="L248" s="370"/>
      <c r="M248" s="370"/>
      <c r="N248" s="370"/>
      <c r="O248" s="370"/>
      <c r="P248" s="370"/>
      <c r="Q248" s="370"/>
      <c r="R248" s="370"/>
    </row>
    <row r="249" spans="1:18" ht="15.75" customHeight="1" x14ac:dyDescent="0.25">
      <c r="A249" s="371" t="s">
        <v>812</v>
      </c>
      <c r="B249" s="371"/>
      <c r="C249" s="371"/>
      <c r="D249" s="371"/>
      <c r="E249" s="371"/>
      <c r="F249" s="1147" t="s">
        <v>817</v>
      </c>
      <c r="G249" s="1147"/>
      <c r="H249" s="1147"/>
      <c r="I249" s="1147"/>
      <c r="J249" s="1147"/>
      <c r="K249" s="1147"/>
      <c r="L249" s="1147"/>
      <c r="M249" s="1147"/>
      <c r="N249" s="1147"/>
      <c r="O249" s="1147"/>
      <c r="P249" s="1147"/>
      <c r="Q249" s="1147"/>
      <c r="R249" s="1147"/>
    </row>
    <row r="250" spans="1:18" ht="15.75" customHeight="1" x14ac:dyDescent="0.25">
      <c r="F250" s="1147"/>
      <c r="G250" s="1147"/>
      <c r="H250" s="1147"/>
      <c r="I250" s="1147"/>
      <c r="J250" s="1147"/>
      <c r="K250" s="1147"/>
      <c r="L250" s="1147"/>
      <c r="M250" s="1147"/>
      <c r="N250" s="1147"/>
      <c r="O250" s="1147"/>
      <c r="P250" s="1147"/>
      <c r="Q250" s="1147"/>
      <c r="R250" s="1147"/>
    </row>
    <row r="251" spans="1:18" ht="15.75" customHeight="1" x14ac:dyDescent="0.25">
      <c r="A251" s="1149" t="s">
        <v>490</v>
      </c>
      <c r="B251" s="1149"/>
      <c r="C251" s="1149"/>
      <c r="D251" s="1149"/>
      <c r="E251" s="1149"/>
      <c r="F251" s="1149"/>
      <c r="G251" s="1149"/>
      <c r="H251" s="1149"/>
      <c r="I251" s="1149"/>
      <c r="J251" s="1149"/>
      <c r="K251" s="1149"/>
      <c r="L251" s="1149"/>
      <c r="M251" s="1149"/>
      <c r="N251" s="1149"/>
      <c r="O251" s="1149"/>
      <c r="P251" s="1149"/>
      <c r="Q251" s="1149"/>
      <c r="R251" s="1149"/>
    </row>
    <row r="258" ht="15.6" customHeight="1" x14ac:dyDescent="0.25"/>
    <row r="283" spans="1:18" ht="15.75" customHeight="1" x14ac:dyDescent="0.25">
      <c r="A283" s="372"/>
      <c r="B283" s="372"/>
      <c r="C283" s="372"/>
      <c r="D283" s="372"/>
      <c r="E283" s="372"/>
      <c r="F283" s="372"/>
      <c r="G283" s="372"/>
      <c r="H283" s="372"/>
      <c r="I283" s="372"/>
      <c r="J283" s="372"/>
      <c r="K283" s="372"/>
      <c r="L283" s="372"/>
      <c r="M283" s="372"/>
      <c r="N283" s="372"/>
      <c r="O283" s="372"/>
      <c r="P283" s="1118" t="s">
        <v>980</v>
      </c>
      <c r="Q283" s="1118"/>
      <c r="R283" s="1118"/>
    </row>
    <row r="284" spans="1:18" ht="15.75" customHeight="1" x14ac:dyDescent="0.25">
      <c r="A284" s="1119" t="s">
        <v>883</v>
      </c>
      <c r="B284" s="1119"/>
      <c r="C284" s="1119"/>
      <c r="D284" s="1119"/>
      <c r="E284" s="1119"/>
      <c r="F284" s="1119"/>
      <c r="G284" s="1119"/>
      <c r="H284" s="1119"/>
      <c r="I284" s="1119"/>
      <c r="J284" s="1119"/>
      <c r="K284" s="1119"/>
      <c r="L284" s="1119"/>
      <c r="M284" s="1119"/>
      <c r="N284" s="1119"/>
      <c r="O284" s="1119"/>
      <c r="P284" s="1119"/>
      <c r="Q284" s="1119"/>
      <c r="R284" s="1119"/>
    </row>
    <row r="285" spans="1:18" ht="15.75" customHeight="1" x14ac:dyDescent="0.25">
      <c r="A285" s="1120"/>
      <c r="B285" s="1120"/>
      <c r="C285" s="1120"/>
      <c r="D285" s="1120"/>
      <c r="E285" s="1120"/>
      <c r="F285" s="1120"/>
      <c r="G285" s="1120"/>
      <c r="H285" s="1120"/>
      <c r="I285" s="1120"/>
      <c r="J285" s="1120"/>
      <c r="K285" s="1120"/>
      <c r="L285" s="1120"/>
      <c r="M285" s="1120"/>
      <c r="N285" s="1120"/>
      <c r="O285" s="1120"/>
      <c r="P285" s="1120"/>
      <c r="Q285" s="1120"/>
      <c r="R285" s="1120"/>
    </row>
    <row r="286" spans="1:18" ht="15.75" customHeight="1" x14ac:dyDescent="0.25">
      <c r="A286" s="1120"/>
      <c r="B286" s="1120"/>
      <c r="C286" s="1120"/>
      <c r="D286" s="1120"/>
      <c r="E286" s="1120"/>
      <c r="F286" s="1120"/>
      <c r="G286" s="1120"/>
      <c r="H286" s="1120"/>
      <c r="I286" s="1120"/>
      <c r="J286" s="1120"/>
      <c r="K286" s="1120"/>
      <c r="L286" s="1120"/>
      <c r="M286" s="1120"/>
      <c r="N286" s="1120"/>
      <c r="O286" s="1120"/>
      <c r="P286" s="1120"/>
      <c r="Q286" s="1120"/>
      <c r="R286" s="1120"/>
    </row>
    <row r="287" spans="1:18" ht="15.75" customHeight="1" x14ac:dyDescent="0.25">
      <c r="A287" s="1120"/>
      <c r="B287" s="1120"/>
      <c r="C287" s="1120"/>
      <c r="D287" s="1120"/>
      <c r="E287" s="1120"/>
      <c r="F287" s="1120"/>
      <c r="G287" s="1120"/>
      <c r="H287" s="1120"/>
      <c r="I287" s="1120"/>
      <c r="J287" s="1120"/>
      <c r="K287" s="1120"/>
      <c r="L287" s="1120"/>
      <c r="M287" s="1120"/>
      <c r="N287" s="1120"/>
      <c r="O287" s="1120"/>
      <c r="P287" s="1120"/>
      <c r="Q287" s="1120"/>
      <c r="R287" s="1120"/>
    </row>
  </sheetData>
  <mergeCells count="531">
    <mergeCell ref="M2:R4"/>
    <mergeCell ref="A6:R6"/>
    <mergeCell ref="A7:R7"/>
    <mergeCell ref="G10:R10"/>
    <mergeCell ref="G13:R15"/>
    <mergeCell ref="G17:R17"/>
    <mergeCell ref="A32:F32"/>
    <mergeCell ref="G32:R32"/>
    <mergeCell ref="A41:H41"/>
    <mergeCell ref="K41:R41"/>
    <mergeCell ref="A42:H42"/>
    <mergeCell ref="K42:R42"/>
    <mergeCell ref="G20:R20"/>
    <mergeCell ref="A23:F23"/>
    <mergeCell ref="G23:R23"/>
    <mergeCell ref="A26:F26"/>
    <mergeCell ref="G26:R27"/>
    <mergeCell ref="A29:F29"/>
    <mergeCell ref="G29:R29"/>
    <mergeCell ref="A55:G55"/>
    <mergeCell ref="H55:L55"/>
    <mergeCell ref="M55:R55"/>
    <mergeCell ref="A56:G58"/>
    <mergeCell ref="H56:L58"/>
    <mergeCell ref="M56:R58"/>
    <mergeCell ref="A43:H43"/>
    <mergeCell ref="K43:R43"/>
    <mergeCell ref="P44:R44"/>
    <mergeCell ref="A45:R48"/>
    <mergeCell ref="M50:R52"/>
    <mergeCell ref="A54:R54"/>
    <mergeCell ref="A59:G61"/>
    <mergeCell ref="H59:L61"/>
    <mergeCell ref="M59:R61"/>
    <mergeCell ref="B63:Q63"/>
    <mergeCell ref="A64:A66"/>
    <mergeCell ref="B64:E66"/>
    <mergeCell ref="F64:I66"/>
    <mergeCell ref="J64:L66"/>
    <mergeCell ref="M64:Q66"/>
    <mergeCell ref="B69:E69"/>
    <mergeCell ref="F69:I69"/>
    <mergeCell ref="J69:L69"/>
    <mergeCell ref="M69:Q69"/>
    <mergeCell ref="B70:E70"/>
    <mergeCell ref="F70:I70"/>
    <mergeCell ref="J70:L70"/>
    <mergeCell ref="M70:Q70"/>
    <mergeCell ref="B67:E67"/>
    <mergeCell ref="F67:I67"/>
    <mergeCell ref="J67:L67"/>
    <mergeCell ref="M67:Q67"/>
    <mergeCell ref="B68:E68"/>
    <mergeCell ref="F68:I68"/>
    <mergeCell ref="J68:L68"/>
    <mergeCell ref="M68:Q68"/>
    <mergeCell ref="B73:E73"/>
    <mergeCell ref="F73:I73"/>
    <mergeCell ref="J73:L73"/>
    <mergeCell ref="M73:Q73"/>
    <mergeCell ref="B74:E74"/>
    <mergeCell ref="F74:I74"/>
    <mergeCell ref="J74:L74"/>
    <mergeCell ref="M74:Q74"/>
    <mergeCell ref="B71:E71"/>
    <mergeCell ref="F71:I71"/>
    <mergeCell ref="J71:L71"/>
    <mergeCell ref="M71:Q71"/>
    <mergeCell ref="B72:E72"/>
    <mergeCell ref="F72:I72"/>
    <mergeCell ref="J72:L72"/>
    <mergeCell ref="M72:Q72"/>
    <mergeCell ref="B77:E77"/>
    <mergeCell ref="F77:I77"/>
    <mergeCell ref="J77:L77"/>
    <mergeCell ref="M77:Q77"/>
    <mergeCell ref="B78:E78"/>
    <mergeCell ref="F78:I78"/>
    <mergeCell ref="J78:L78"/>
    <mergeCell ref="M78:Q78"/>
    <mergeCell ref="B75:E75"/>
    <mergeCell ref="F75:I75"/>
    <mergeCell ref="J75:L75"/>
    <mergeCell ref="M75:Q75"/>
    <mergeCell ref="B76:E76"/>
    <mergeCell ref="F76:I76"/>
    <mergeCell ref="J76:L76"/>
    <mergeCell ref="M76:Q76"/>
    <mergeCell ref="B81:E81"/>
    <mergeCell ref="F81:I81"/>
    <mergeCell ref="J81:L81"/>
    <mergeCell ref="M81:Q81"/>
    <mergeCell ref="B82:E82"/>
    <mergeCell ref="F82:I82"/>
    <mergeCell ref="J82:L82"/>
    <mergeCell ref="M82:Q82"/>
    <mergeCell ref="B79:E79"/>
    <mergeCell ref="F79:I79"/>
    <mergeCell ref="J79:L79"/>
    <mergeCell ref="M79:Q79"/>
    <mergeCell ref="B80:E80"/>
    <mergeCell ref="F80:I80"/>
    <mergeCell ref="J80:L80"/>
    <mergeCell ref="M80:Q80"/>
    <mergeCell ref="B85:E85"/>
    <mergeCell ref="F85:I85"/>
    <mergeCell ref="J85:L85"/>
    <mergeCell ref="M85:Q85"/>
    <mergeCell ref="B86:E86"/>
    <mergeCell ref="F86:I86"/>
    <mergeCell ref="J86:L86"/>
    <mergeCell ref="M86:Q86"/>
    <mergeCell ref="B83:E83"/>
    <mergeCell ref="F83:I83"/>
    <mergeCell ref="J83:L83"/>
    <mergeCell ref="M83:Q83"/>
    <mergeCell ref="B84:E84"/>
    <mergeCell ref="F84:I84"/>
    <mergeCell ref="J84:L84"/>
    <mergeCell ref="M84:Q84"/>
    <mergeCell ref="B89:E89"/>
    <mergeCell ref="F89:I89"/>
    <mergeCell ref="J89:L89"/>
    <mergeCell ref="M89:Q89"/>
    <mergeCell ref="B90:E90"/>
    <mergeCell ref="F90:I90"/>
    <mergeCell ref="J90:L90"/>
    <mergeCell ref="M90:Q90"/>
    <mergeCell ref="B87:E87"/>
    <mergeCell ref="F87:I87"/>
    <mergeCell ref="J87:L87"/>
    <mergeCell ref="M87:Q87"/>
    <mergeCell ref="B88:E88"/>
    <mergeCell ref="F88:I88"/>
    <mergeCell ref="J88:L88"/>
    <mergeCell ref="M88:Q88"/>
    <mergeCell ref="B105:E105"/>
    <mergeCell ref="F105:I105"/>
    <mergeCell ref="J105:L105"/>
    <mergeCell ref="M105:Q105"/>
    <mergeCell ref="B106:E106"/>
    <mergeCell ref="F106:I106"/>
    <mergeCell ref="J106:L106"/>
    <mergeCell ref="M106:Q106"/>
    <mergeCell ref="P91:R91"/>
    <mergeCell ref="A92:R95"/>
    <mergeCell ref="M97:R99"/>
    <mergeCell ref="B101:Q101"/>
    <mergeCell ref="A102:A104"/>
    <mergeCell ref="B102:E104"/>
    <mergeCell ref="F102:I104"/>
    <mergeCell ref="J102:L104"/>
    <mergeCell ref="M102:Q104"/>
    <mergeCell ref="B109:E109"/>
    <mergeCell ref="F109:I109"/>
    <mergeCell ref="J109:L109"/>
    <mergeCell ref="M109:Q109"/>
    <mergeCell ref="B110:E110"/>
    <mergeCell ref="F110:I110"/>
    <mergeCell ref="J110:L110"/>
    <mergeCell ref="M110:Q110"/>
    <mergeCell ref="B107:E107"/>
    <mergeCell ref="F107:I107"/>
    <mergeCell ref="J107:L107"/>
    <mergeCell ref="M107:Q107"/>
    <mergeCell ref="B108:E108"/>
    <mergeCell ref="F108:I108"/>
    <mergeCell ref="J108:L108"/>
    <mergeCell ref="M108:Q108"/>
    <mergeCell ref="B113:E113"/>
    <mergeCell ref="F113:I113"/>
    <mergeCell ref="J113:L113"/>
    <mergeCell ref="M113:Q113"/>
    <mergeCell ref="B114:E114"/>
    <mergeCell ref="F114:I114"/>
    <mergeCell ref="J114:L114"/>
    <mergeCell ref="M114:Q114"/>
    <mergeCell ref="B111:E111"/>
    <mergeCell ref="F111:I111"/>
    <mergeCell ref="J111:L111"/>
    <mergeCell ref="M111:Q111"/>
    <mergeCell ref="B112:E112"/>
    <mergeCell ref="F112:I112"/>
    <mergeCell ref="J112:L112"/>
    <mergeCell ref="M112:Q112"/>
    <mergeCell ref="B117:E117"/>
    <mergeCell ref="F117:I117"/>
    <mergeCell ref="J117:L117"/>
    <mergeCell ref="M117:Q117"/>
    <mergeCell ref="B118:E118"/>
    <mergeCell ref="F118:I118"/>
    <mergeCell ref="J118:L118"/>
    <mergeCell ref="M118:Q118"/>
    <mergeCell ref="B115:E115"/>
    <mergeCell ref="F115:I115"/>
    <mergeCell ref="J115:L115"/>
    <mergeCell ref="M115:Q115"/>
    <mergeCell ref="B116:E116"/>
    <mergeCell ref="F116:I116"/>
    <mergeCell ref="J116:L116"/>
    <mergeCell ref="M116:Q116"/>
    <mergeCell ref="B121:E121"/>
    <mergeCell ref="F121:I121"/>
    <mergeCell ref="J121:L121"/>
    <mergeCell ref="M121:Q121"/>
    <mergeCell ref="B122:E122"/>
    <mergeCell ref="F122:I122"/>
    <mergeCell ref="J122:L122"/>
    <mergeCell ref="M122:Q122"/>
    <mergeCell ref="B119:E119"/>
    <mergeCell ref="F119:I119"/>
    <mergeCell ref="J119:L119"/>
    <mergeCell ref="M119:Q119"/>
    <mergeCell ref="B120:E120"/>
    <mergeCell ref="F120:I120"/>
    <mergeCell ref="J120:L120"/>
    <mergeCell ref="M120:Q120"/>
    <mergeCell ref="B125:E125"/>
    <mergeCell ref="F125:I125"/>
    <mergeCell ref="J125:L125"/>
    <mergeCell ref="M125:Q125"/>
    <mergeCell ref="B126:E126"/>
    <mergeCell ref="F126:I126"/>
    <mergeCell ref="J126:L126"/>
    <mergeCell ref="M126:Q126"/>
    <mergeCell ref="B123:E123"/>
    <mergeCell ref="F123:I123"/>
    <mergeCell ref="J123:L123"/>
    <mergeCell ref="M123:Q123"/>
    <mergeCell ref="B124:E124"/>
    <mergeCell ref="F124:I124"/>
    <mergeCell ref="J124:L124"/>
    <mergeCell ref="M124:Q124"/>
    <mergeCell ref="B129:E129"/>
    <mergeCell ref="F129:I129"/>
    <mergeCell ref="J129:L129"/>
    <mergeCell ref="M129:Q129"/>
    <mergeCell ref="B130:E130"/>
    <mergeCell ref="F130:I130"/>
    <mergeCell ref="J130:L130"/>
    <mergeCell ref="M130:Q130"/>
    <mergeCell ref="B127:E127"/>
    <mergeCell ref="F127:I127"/>
    <mergeCell ref="J127:L127"/>
    <mergeCell ref="M127:Q127"/>
    <mergeCell ref="B128:E128"/>
    <mergeCell ref="F128:I128"/>
    <mergeCell ref="J128:L128"/>
    <mergeCell ref="M128:Q128"/>
    <mergeCell ref="B133:E133"/>
    <mergeCell ref="F133:I133"/>
    <mergeCell ref="J133:L133"/>
    <mergeCell ref="M133:Q133"/>
    <mergeCell ref="B134:E134"/>
    <mergeCell ref="F134:I134"/>
    <mergeCell ref="J134:L134"/>
    <mergeCell ref="M134:Q134"/>
    <mergeCell ref="B131:E131"/>
    <mergeCell ref="F131:I131"/>
    <mergeCell ref="J131:L131"/>
    <mergeCell ref="M131:Q131"/>
    <mergeCell ref="B132:E132"/>
    <mergeCell ref="F132:I132"/>
    <mergeCell ref="J132:L132"/>
    <mergeCell ref="M132:Q132"/>
    <mergeCell ref="B137:E137"/>
    <mergeCell ref="F137:I137"/>
    <mergeCell ref="J137:L137"/>
    <mergeCell ref="M137:Q137"/>
    <mergeCell ref="B138:E138"/>
    <mergeCell ref="F138:I138"/>
    <mergeCell ref="J138:L138"/>
    <mergeCell ref="M138:Q138"/>
    <mergeCell ref="B135:E135"/>
    <mergeCell ref="F135:I135"/>
    <mergeCell ref="J135:L135"/>
    <mergeCell ref="M135:Q135"/>
    <mergeCell ref="B136:E136"/>
    <mergeCell ref="F136:I136"/>
    <mergeCell ref="J136:L136"/>
    <mergeCell ref="M136:Q136"/>
    <mergeCell ref="B153:E153"/>
    <mergeCell ref="F153:I153"/>
    <mergeCell ref="J153:L153"/>
    <mergeCell ref="M153:Q153"/>
    <mergeCell ref="B154:E154"/>
    <mergeCell ref="F154:I154"/>
    <mergeCell ref="J154:L154"/>
    <mergeCell ref="M154:Q154"/>
    <mergeCell ref="P139:R139"/>
    <mergeCell ref="A140:R143"/>
    <mergeCell ref="M145:R147"/>
    <mergeCell ref="B149:Q149"/>
    <mergeCell ref="A150:A152"/>
    <mergeCell ref="B150:E152"/>
    <mergeCell ref="F150:I152"/>
    <mergeCell ref="J150:L152"/>
    <mergeCell ref="M150:Q152"/>
    <mergeCell ref="B157:E157"/>
    <mergeCell ref="F157:I157"/>
    <mergeCell ref="J157:L157"/>
    <mergeCell ref="M157:Q157"/>
    <mergeCell ref="B158:E158"/>
    <mergeCell ref="F158:I158"/>
    <mergeCell ref="J158:L158"/>
    <mergeCell ref="M158:Q158"/>
    <mergeCell ref="B155:E155"/>
    <mergeCell ref="F155:I155"/>
    <mergeCell ref="J155:L155"/>
    <mergeCell ref="M155:Q155"/>
    <mergeCell ref="B156:E156"/>
    <mergeCell ref="F156:I156"/>
    <mergeCell ref="J156:L156"/>
    <mergeCell ref="M156:Q156"/>
    <mergeCell ref="B161:E161"/>
    <mergeCell ref="F161:I161"/>
    <mergeCell ref="J161:L161"/>
    <mergeCell ref="M161:Q161"/>
    <mergeCell ref="B162:E162"/>
    <mergeCell ref="F162:I162"/>
    <mergeCell ref="J162:L162"/>
    <mergeCell ref="M162:Q162"/>
    <mergeCell ref="B159:E159"/>
    <mergeCell ref="F159:I159"/>
    <mergeCell ref="J159:L159"/>
    <mergeCell ref="M159:Q159"/>
    <mergeCell ref="B160:E160"/>
    <mergeCell ref="F160:I160"/>
    <mergeCell ref="J160:L160"/>
    <mergeCell ref="M160:Q160"/>
    <mergeCell ref="B165:E165"/>
    <mergeCell ref="F165:I165"/>
    <mergeCell ref="J165:L165"/>
    <mergeCell ref="M165:Q165"/>
    <mergeCell ref="B166:E166"/>
    <mergeCell ref="F166:I166"/>
    <mergeCell ref="J166:L166"/>
    <mergeCell ref="M166:Q166"/>
    <mergeCell ref="B163:E163"/>
    <mergeCell ref="F163:I163"/>
    <mergeCell ref="J163:L163"/>
    <mergeCell ref="M163:Q163"/>
    <mergeCell ref="B164:E164"/>
    <mergeCell ref="F164:I164"/>
    <mergeCell ref="J164:L164"/>
    <mergeCell ref="M164:Q164"/>
    <mergeCell ref="B169:E169"/>
    <mergeCell ref="F169:I169"/>
    <mergeCell ref="J169:L169"/>
    <mergeCell ref="M169:Q169"/>
    <mergeCell ref="B170:E170"/>
    <mergeCell ref="F170:I170"/>
    <mergeCell ref="J170:L170"/>
    <mergeCell ref="M170:Q170"/>
    <mergeCell ref="B167:E167"/>
    <mergeCell ref="F167:I167"/>
    <mergeCell ref="J167:L167"/>
    <mergeCell ref="M167:Q167"/>
    <mergeCell ref="B168:E168"/>
    <mergeCell ref="F168:I168"/>
    <mergeCell ref="J168:L168"/>
    <mergeCell ref="M168:Q168"/>
    <mergeCell ref="B173:E173"/>
    <mergeCell ref="F173:I173"/>
    <mergeCell ref="J173:L173"/>
    <mergeCell ref="M173:Q173"/>
    <mergeCell ref="B174:E174"/>
    <mergeCell ref="F174:I174"/>
    <mergeCell ref="J174:L174"/>
    <mergeCell ref="M174:Q174"/>
    <mergeCell ref="B171:E171"/>
    <mergeCell ref="F171:I171"/>
    <mergeCell ref="J171:L171"/>
    <mergeCell ref="M171:Q171"/>
    <mergeCell ref="B172:E172"/>
    <mergeCell ref="F172:I172"/>
    <mergeCell ref="J172:L172"/>
    <mergeCell ref="M172:Q172"/>
    <mergeCell ref="B177:E177"/>
    <mergeCell ref="F177:I177"/>
    <mergeCell ref="J177:L177"/>
    <mergeCell ref="M177:Q177"/>
    <mergeCell ref="B178:E178"/>
    <mergeCell ref="F178:I178"/>
    <mergeCell ref="J178:L178"/>
    <mergeCell ref="M178:Q178"/>
    <mergeCell ref="B175:E175"/>
    <mergeCell ref="F175:I175"/>
    <mergeCell ref="J175:L175"/>
    <mergeCell ref="M175:Q175"/>
    <mergeCell ref="B176:E176"/>
    <mergeCell ref="F176:I176"/>
    <mergeCell ref="J176:L176"/>
    <mergeCell ref="M176:Q176"/>
    <mergeCell ref="B181:E181"/>
    <mergeCell ref="F181:I181"/>
    <mergeCell ref="J181:L181"/>
    <mergeCell ref="M181:Q181"/>
    <mergeCell ref="B182:E182"/>
    <mergeCell ref="F182:I182"/>
    <mergeCell ref="J182:L182"/>
    <mergeCell ref="M182:Q182"/>
    <mergeCell ref="B179:E179"/>
    <mergeCell ref="F179:I179"/>
    <mergeCell ref="J179:L179"/>
    <mergeCell ref="M179:Q179"/>
    <mergeCell ref="B180:E180"/>
    <mergeCell ref="F180:I180"/>
    <mergeCell ref="J180:L180"/>
    <mergeCell ref="M180:Q180"/>
    <mergeCell ref="B185:E185"/>
    <mergeCell ref="F185:I185"/>
    <mergeCell ref="J185:L185"/>
    <mergeCell ref="M185:Q185"/>
    <mergeCell ref="B186:E186"/>
    <mergeCell ref="F186:I186"/>
    <mergeCell ref="J186:L186"/>
    <mergeCell ref="M186:Q186"/>
    <mergeCell ref="B183:E183"/>
    <mergeCell ref="F183:I183"/>
    <mergeCell ref="J183:L183"/>
    <mergeCell ref="M183:Q183"/>
    <mergeCell ref="B184:E184"/>
    <mergeCell ref="F184:I184"/>
    <mergeCell ref="J184:L184"/>
    <mergeCell ref="M184:Q184"/>
    <mergeCell ref="B201:E201"/>
    <mergeCell ref="F201:I201"/>
    <mergeCell ref="J201:L201"/>
    <mergeCell ref="M201:Q201"/>
    <mergeCell ref="B202:E202"/>
    <mergeCell ref="F202:I202"/>
    <mergeCell ref="J202:L202"/>
    <mergeCell ref="M202:Q202"/>
    <mergeCell ref="P187:R187"/>
    <mergeCell ref="A188:R191"/>
    <mergeCell ref="M193:R195"/>
    <mergeCell ref="B197:Q197"/>
    <mergeCell ref="A198:A200"/>
    <mergeCell ref="B198:E200"/>
    <mergeCell ref="F198:I200"/>
    <mergeCell ref="J198:L200"/>
    <mergeCell ref="M198:Q200"/>
    <mergeCell ref="B205:E205"/>
    <mergeCell ref="F205:I205"/>
    <mergeCell ref="J205:L205"/>
    <mergeCell ref="M205:Q205"/>
    <mergeCell ref="B206:E206"/>
    <mergeCell ref="F206:I206"/>
    <mergeCell ref="J206:L206"/>
    <mergeCell ref="M206:Q206"/>
    <mergeCell ref="B203:E203"/>
    <mergeCell ref="F203:I203"/>
    <mergeCell ref="J203:L203"/>
    <mergeCell ref="M203:Q203"/>
    <mergeCell ref="B204:E204"/>
    <mergeCell ref="F204:I204"/>
    <mergeCell ref="J204:L204"/>
    <mergeCell ref="M204:Q204"/>
    <mergeCell ref="B209:E209"/>
    <mergeCell ref="F209:I209"/>
    <mergeCell ref="J209:L209"/>
    <mergeCell ref="M209:Q209"/>
    <mergeCell ref="B210:E210"/>
    <mergeCell ref="F210:I210"/>
    <mergeCell ref="J210:L210"/>
    <mergeCell ref="M210:Q210"/>
    <mergeCell ref="B207:E207"/>
    <mergeCell ref="F207:I207"/>
    <mergeCell ref="J207:L207"/>
    <mergeCell ref="M207:Q207"/>
    <mergeCell ref="B208:E208"/>
    <mergeCell ref="F208:I208"/>
    <mergeCell ref="J208:L208"/>
    <mergeCell ref="M208:Q208"/>
    <mergeCell ref="B213:E213"/>
    <mergeCell ref="F213:I213"/>
    <mergeCell ref="J213:L213"/>
    <mergeCell ref="M213:Q213"/>
    <mergeCell ref="B214:E214"/>
    <mergeCell ref="F214:I214"/>
    <mergeCell ref="J214:L214"/>
    <mergeCell ref="M214:Q214"/>
    <mergeCell ref="B211:E211"/>
    <mergeCell ref="F211:I211"/>
    <mergeCell ref="J211:L211"/>
    <mergeCell ref="M211:Q211"/>
    <mergeCell ref="B212:E212"/>
    <mergeCell ref="F212:I212"/>
    <mergeCell ref="J212:L212"/>
    <mergeCell ref="M212:Q212"/>
    <mergeCell ref="B217:E217"/>
    <mergeCell ref="F217:I217"/>
    <mergeCell ref="J217:L217"/>
    <mergeCell ref="M217:Q217"/>
    <mergeCell ref="B218:E218"/>
    <mergeCell ref="F218:I218"/>
    <mergeCell ref="J218:L218"/>
    <mergeCell ref="M218:Q218"/>
    <mergeCell ref="B215:E215"/>
    <mergeCell ref="F215:I215"/>
    <mergeCell ref="J215:L215"/>
    <mergeCell ref="M215:Q215"/>
    <mergeCell ref="B216:E216"/>
    <mergeCell ref="F216:I216"/>
    <mergeCell ref="J216:L216"/>
    <mergeCell ref="M216:Q216"/>
    <mergeCell ref="P283:R283"/>
    <mergeCell ref="A284:R287"/>
    <mergeCell ref="B219:E219"/>
    <mergeCell ref="F219:I219"/>
    <mergeCell ref="J219:L219"/>
    <mergeCell ref="M219:Q219"/>
    <mergeCell ref="B220:E220"/>
    <mergeCell ref="F220:I220"/>
    <mergeCell ref="J220:L220"/>
    <mergeCell ref="M220:Q220"/>
    <mergeCell ref="F247:O247"/>
    <mergeCell ref="F249:R250"/>
    <mergeCell ref="A251:R251"/>
    <mergeCell ref="P235:R235"/>
    <mergeCell ref="A236:R239"/>
    <mergeCell ref="M241:R243"/>
    <mergeCell ref="C223:R226"/>
    <mergeCell ref="C227:R227"/>
    <mergeCell ref="C228:R229"/>
    <mergeCell ref="C230:R231"/>
    <mergeCell ref="C232:R233"/>
    <mergeCell ref="E246:I246"/>
    <mergeCell ref="K246:P246"/>
    <mergeCell ref="A241:E243"/>
  </mergeCells>
  <printOptions verticalCentered="1"/>
  <pageMargins left="0.98425196850393704" right="0.59055118110236227" top="0.19685039370078741" bottom="0.19685039370078741" header="0" footer="0"/>
  <pageSetup orientation="portrait" r:id="rId1"/>
  <rowBreaks count="1" manualBreakCount="1">
    <brk id="239" max="17" man="1"/>
  </row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6">
    <tabColor rgb="FFFFFF00"/>
  </sheetPr>
  <dimension ref="A1:BI194"/>
  <sheetViews>
    <sheetView workbookViewId="0">
      <selection activeCell="D10" sqref="D10"/>
    </sheetView>
  </sheetViews>
  <sheetFormatPr baseColWidth="10" defaultColWidth="11.42578125" defaultRowHeight="15" x14ac:dyDescent="0.25"/>
  <cols>
    <col min="1" max="1" width="38.7109375" customWidth="1"/>
    <col min="2" max="2" width="37.28515625" customWidth="1"/>
    <col min="3" max="3" width="28" bestFit="1" customWidth="1"/>
    <col min="4" max="4" width="44.85546875" bestFit="1" customWidth="1"/>
  </cols>
  <sheetData>
    <row r="1" spans="1:61" ht="24" thickBot="1" x14ac:dyDescent="0.4">
      <c r="A1" s="1181" t="s">
        <v>73</v>
      </c>
      <c r="B1" s="1181"/>
      <c r="C1" s="214"/>
      <c r="D1" s="487" t="s">
        <v>497</v>
      </c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  <c r="AN1" s="214"/>
      <c r="AO1" s="214"/>
      <c r="AP1" s="214"/>
      <c r="AQ1" s="214"/>
      <c r="AR1" s="214"/>
      <c r="AS1" s="214"/>
      <c r="AT1" s="214"/>
      <c r="AU1" s="214"/>
      <c r="AV1" s="214"/>
      <c r="AW1" s="214"/>
      <c r="AX1" s="214"/>
      <c r="AY1" s="214"/>
      <c r="AZ1" s="214"/>
      <c r="BA1" s="214"/>
      <c r="BB1" s="214"/>
      <c r="BC1" s="214"/>
      <c r="BD1" s="214"/>
      <c r="BE1" s="214"/>
      <c r="BF1" s="214"/>
      <c r="BG1" s="214"/>
      <c r="BH1" s="214"/>
      <c r="BI1" s="214"/>
    </row>
    <row r="2" spans="1:61" x14ac:dyDescent="0.25">
      <c r="A2" s="488" t="s">
        <v>62</v>
      </c>
      <c r="B2" s="489" t="s">
        <v>821</v>
      </c>
      <c r="C2" s="214"/>
      <c r="D2" s="433" t="str">
        <f>A1</f>
        <v>Comparador de bloques</v>
      </c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4"/>
      <c r="T2" s="214"/>
      <c r="U2" s="214"/>
      <c r="V2" s="214"/>
      <c r="W2" s="214"/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  <c r="AN2" s="214"/>
      <c r="AO2" s="214"/>
      <c r="AP2" s="214"/>
      <c r="AQ2" s="214"/>
      <c r="AR2" s="214"/>
      <c r="AS2" s="214"/>
      <c r="AT2" s="214"/>
      <c r="AU2" s="214"/>
      <c r="AV2" s="214"/>
      <c r="AW2" s="214"/>
      <c r="AX2" s="214"/>
      <c r="AY2" s="214"/>
      <c r="AZ2" s="214"/>
      <c r="BA2" s="214"/>
      <c r="BB2" s="214"/>
      <c r="BC2" s="214"/>
      <c r="BD2" s="214"/>
      <c r="BE2" s="214"/>
      <c r="BF2" s="214"/>
      <c r="BG2" s="214"/>
      <c r="BH2" s="214"/>
      <c r="BI2" s="214"/>
    </row>
    <row r="3" spans="1:61" x14ac:dyDescent="0.25">
      <c r="A3" s="490" t="s">
        <v>481</v>
      </c>
      <c r="B3" s="491" t="s">
        <v>970</v>
      </c>
      <c r="C3" s="214" t="s">
        <v>483</v>
      </c>
      <c r="D3" s="434" t="str">
        <f>A13</f>
        <v>Bloques patrón de cerámica de 0,05" a 4"</v>
      </c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214"/>
      <c r="AY3" s="214"/>
      <c r="AZ3" s="214"/>
      <c r="BA3" s="214"/>
      <c r="BB3" s="214"/>
      <c r="BC3" s="214"/>
      <c r="BD3" s="214"/>
      <c r="BE3" s="214"/>
      <c r="BF3" s="214"/>
      <c r="BG3" s="214"/>
      <c r="BH3" s="214"/>
      <c r="BI3" s="214"/>
    </row>
    <row r="4" spans="1:61" x14ac:dyDescent="0.25">
      <c r="A4" s="490" t="s">
        <v>11</v>
      </c>
      <c r="B4" s="492">
        <v>42584</v>
      </c>
      <c r="C4" s="214"/>
      <c r="D4" s="434" t="str">
        <f>A27</f>
        <v>Bloques patrón de cerámica de 0,5 mm a 100 mm</v>
      </c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  <c r="BC4" s="214"/>
      <c r="BD4" s="214"/>
      <c r="BE4" s="214"/>
      <c r="BF4" s="214"/>
      <c r="BG4" s="214"/>
      <c r="BH4" s="214"/>
      <c r="BI4" s="214"/>
    </row>
    <row r="5" spans="1:61" x14ac:dyDescent="0.25">
      <c r="A5" s="490" t="s">
        <v>63</v>
      </c>
      <c r="B5" s="492">
        <v>42950</v>
      </c>
      <c r="C5" s="214"/>
      <c r="D5" s="493"/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  <c r="AU5" s="214"/>
      <c r="AV5" s="214"/>
      <c r="AW5" s="214"/>
      <c r="AX5" s="214"/>
      <c r="AY5" s="214"/>
      <c r="AZ5" s="214"/>
      <c r="BA5" s="214"/>
      <c r="BB5" s="214"/>
      <c r="BC5" s="214"/>
      <c r="BD5" s="214"/>
      <c r="BE5" s="214"/>
      <c r="BF5" s="214"/>
      <c r="BG5" s="214"/>
      <c r="BH5" s="214"/>
      <c r="BI5" s="214"/>
    </row>
    <row r="6" spans="1:61" x14ac:dyDescent="0.25">
      <c r="A6" s="490" t="s">
        <v>10</v>
      </c>
      <c r="B6" s="491" t="s">
        <v>482</v>
      </c>
      <c r="C6" s="214"/>
      <c r="D6" s="493"/>
      <c r="E6" s="214"/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/>
      <c r="AN6" s="214"/>
      <c r="AO6" s="214"/>
      <c r="AP6" s="214"/>
      <c r="AQ6" s="214"/>
      <c r="AR6" s="214"/>
      <c r="AS6" s="214"/>
      <c r="AT6" s="214"/>
      <c r="AU6" s="214"/>
      <c r="AV6" s="214"/>
      <c r="AW6" s="214"/>
      <c r="AX6" s="214"/>
      <c r="AY6" s="214"/>
      <c r="AZ6" s="214"/>
      <c r="BA6" s="214"/>
      <c r="BB6" s="214"/>
      <c r="BC6" s="214"/>
      <c r="BD6" s="214"/>
      <c r="BE6" s="214"/>
      <c r="BF6" s="214"/>
      <c r="BG6" s="214"/>
      <c r="BH6" s="214"/>
      <c r="BI6" s="214"/>
    </row>
    <row r="7" spans="1:61" ht="15.75" thickBot="1" x14ac:dyDescent="0.3">
      <c r="A7" s="490" t="s">
        <v>75</v>
      </c>
      <c r="B7" s="491">
        <v>3.5000000000000003E-2</v>
      </c>
      <c r="C7" s="214"/>
      <c r="D7" s="494"/>
      <c r="E7" s="214"/>
      <c r="F7" s="214"/>
      <c r="G7" s="214"/>
      <c r="H7" s="214"/>
      <c r="I7" s="214"/>
      <c r="J7" s="214"/>
      <c r="K7" s="214"/>
      <c r="L7" s="214"/>
      <c r="M7" s="214"/>
      <c r="N7" s="214"/>
      <c r="O7" s="214"/>
      <c r="P7" s="21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214"/>
      <c r="AT7" s="214"/>
      <c r="AU7" s="214"/>
      <c r="AV7" s="214"/>
      <c r="AW7" s="214"/>
      <c r="AX7" s="214"/>
      <c r="AY7" s="214"/>
      <c r="AZ7" s="214"/>
      <c r="BA7" s="214"/>
      <c r="BB7" s="214"/>
      <c r="BC7" s="214"/>
      <c r="BD7" s="214"/>
      <c r="BE7" s="214"/>
      <c r="BF7" s="214"/>
      <c r="BG7" s="214"/>
      <c r="BH7" s="214"/>
      <c r="BI7" s="214"/>
    </row>
    <row r="8" spans="1:61" x14ac:dyDescent="0.25">
      <c r="A8" s="490" t="s">
        <v>68</v>
      </c>
      <c r="B8" s="491" t="s">
        <v>76</v>
      </c>
      <c r="C8" s="214"/>
      <c r="D8" s="214"/>
      <c r="E8" s="214"/>
      <c r="F8" s="214"/>
      <c r="G8" s="214"/>
      <c r="H8" s="214"/>
      <c r="I8" s="214"/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  <c r="AU8" s="214"/>
      <c r="AV8" s="214"/>
      <c r="AW8" s="214"/>
      <c r="AX8" s="214"/>
      <c r="AY8" s="214"/>
      <c r="AZ8" s="214"/>
      <c r="BA8" s="214"/>
      <c r="BB8" s="214"/>
      <c r="BC8" s="214"/>
      <c r="BD8" s="214"/>
      <c r="BE8" s="214"/>
      <c r="BF8" s="214"/>
      <c r="BG8" s="214"/>
      <c r="BH8" s="214"/>
      <c r="BI8" s="214"/>
    </row>
    <row r="9" spans="1:61" x14ac:dyDescent="0.25">
      <c r="A9" s="490" t="s">
        <v>70</v>
      </c>
      <c r="B9" s="491" t="s">
        <v>821</v>
      </c>
      <c r="C9" s="214"/>
      <c r="D9" s="214"/>
      <c r="E9" s="214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  <c r="BC9" s="214"/>
      <c r="BD9" s="214"/>
      <c r="BE9" s="214"/>
      <c r="BF9" s="214"/>
      <c r="BG9" s="214"/>
      <c r="BH9" s="214"/>
      <c r="BI9" s="214"/>
    </row>
    <row r="10" spans="1:61" x14ac:dyDescent="0.25">
      <c r="A10" s="490" t="s">
        <v>71</v>
      </c>
      <c r="B10" s="491">
        <v>181100</v>
      </c>
      <c r="C10" s="214"/>
      <c r="D10" s="214"/>
      <c r="E10" s="214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  <c r="AN10" s="214"/>
      <c r="AO10" s="214"/>
      <c r="AP10" s="214"/>
      <c r="AQ10" s="214"/>
      <c r="AR10" s="214"/>
      <c r="AS10" s="214"/>
      <c r="AT10" s="214"/>
      <c r="AU10" s="214"/>
      <c r="AV10" s="214"/>
      <c r="AW10" s="214"/>
      <c r="AX10" s="214"/>
      <c r="AY10" s="214"/>
      <c r="AZ10" s="214"/>
      <c r="BA10" s="214"/>
      <c r="BB10" s="214"/>
      <c r="BC10" s="214"/>
      <c r="BD10" s="214"/>
      <c r="BE10" s="214"/>
      <c r="BF10" s="214"/>
      <c r="BG10" s="214"/>
      <c r="BH10" s="214"/>
      <c r="BI10" s="214"/>
    </row>
    <row r="11" spans="1:61" ht="15.75" thickBot="1" x14ac:dyDescent="0.3">
      <c r="A11" s="495" t="s">
        <v>72</v>
      </c>
      <c r="B11" s="496">
        <v>706755</v>
      </c>
      <c r="C11" s="214"/>
      <c r="D11" s="214"/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</row>
    <row r="12" spans="1:61" x14ac:dyDescent="0.25">
      <c r="A12" s="497"/>
      <c r="B12" s="497"/>
      <c r="C12" s="498"/>
      <c r="D12" s="31"/>
      <c r="E12" s="31"/>
      <c r="F12" s="31"/>
      <c r="G12" s="31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  <c r="AM12" s="214"/>
      <c r="AN12" s="214"/>
      <c r="AO12" s="214"/>
      <c r="AP12" s="214"/>
      <c r="AQ12" s="214"/>
      <c r="AR12" s="214"/>
      <c r="AS12" s="214"/>
      <c r="AT12" s="214"/>
      <c r="AU12" s="214"/>
      <c r="AV12" s="214"/>
      <c r="AW12" s="214"/>
      <c r="AX12" s="214"/>
      <c r="AY12" s="214"/>
      <c r="AZ12" s="214"/>
      <c r="BA12" s="214"/>
      <c r="BB12" s="214"/>
      <c r="BC12" s="214"/>
      <c r="BD12" s="214"/>
      <c r="BE12" s="214"/>
      <c r="BF12" s="214"/>
      <c r="BG12" s="214"/>
      <c r="BH12" s="214"/>
      <c r="BI12" s="214"/>
    </row>
    <row r="13" spans="1:61" ht="24" thickBot="1" x14ac:dyDescent="0.4">
      <c r="A13" s="1181" t="s">
        <v>876</v>
      </c>
      <c r="B13" s="1181"/>
      <c r="C13" s="31"/>
      <c r="D13" s="31"/>
      <c r="E13" s="31"/>
      <c r="F13" s="31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4"/>
      <c r="BI13" s="214"/>
    </row>
    <row r="14" spans="1:61" x14ac:dyDescent="0.25">
      <c r="A14" s="488" t="s">
        <v>62</v>
      </c>
      <c r="B14" s="489" t="s">
        <v>821</v>
      </c>
      <c r="C14" s="31"/>
      <c r="D14" s="31"/>
      <c r="E14" s="31"/>
      <c r="F14" s="31"/>
      <c r="G14" s="214"/>
      <c r="H14" s="214"/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  <c r="AN14" s="214"/>
      <c r="AO14" s="214"/>
      <c r="AP14" s="214"/>
      <c r="AQ14" s="214"/>
      <c r="AR14" s="214"/>
      <c r="AS14" s="214"/>
      <c r="AT14" s="214"/>
      <c r="AU14" s="214"/>
      <c r="AV14" s="214"/>
      <c r="AW14" s="214"/>
      <c r="AX14" s="214"/>
      <c r="AY14" s="214"/>
      <c r="AZ14" s="214"/>
      <c r="BA14" s="214"/>
      <c r="BB14" s="214"/>
      <c r="BC14" s="214"/>
      <c r="BD14" s="214"/>
      <c r="BE14" s="214"/>
      <c r="BF14" s="214"/>
      <c r="BG14" s="214"/>
      <c r="BH14" s="214"/>
      <c r="BI14" s="214"/>
    </row>
    <row r="15" spans="1:61" x14ac:dyDescent="0.25">
      <c r="A15" s="490" t="s">
        <v>481</v>
      </c>
      <c r="B15" s="491" t="s">
        <v>804</v>
      </c>
      <c r="C15" s="31"/>
      <c r="D15" s="31"/>
      <c r="E15" s="31"/>
      <c r="F15" s="31"/>
      <c r="G15" s="214"/>
      <c r="H15" s="214"/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  <c r="AL15" s="214"/>
      <c r="AM15" s="214"/>
      <c r="AN15" s="214"/>
      <c r="AO15" s="214"/>
      <c r="AP15" s="214"/>
      <c r="AQ15" s="214"/>
      <c r="AR15" s="214"/>
      <c r="AS15" s="214"/>
      <c r="AT15" s="214"/>
      <c r="AU15" s="214"/>
      <c r="AV15" s="214"/>
      <c r="AW15" s="214"/>
      <c r="AX15" s="214"/>
      <c r="AY15" s="214"/>
      <c r="AZ15" s="214"/>
      <c r="BA15" s="214"/>
      <c r="BB15" s="214"/>
      <c r="BC15" s="214"/>
      <c r="BD15" s="214"/>
      <c r="BE15" s="214"/>
      <c r="BF15" s="214"/>
      <c r="BG15" s="214"/>
      <c r="BH15" s="214"/>
      <c r="BI15" s="214"/>
    </row>
    <row r="16" spans="1:61" x14ac:dyDescent="0.25">
      <c r="A16" s="490" t="s">
        <v>11</v>
      </c>
      <c r="B16" s="492">
        <v>43772</v>
      </c>
      <c r="C16" s="31"/>
      <c r="D16" s="31"/>
      <c r="E16" s="31"/>
      <c r="F16" s="31"/>
      <c r="G16" s="214"/>
      <c r="H16" s="214"/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/>
      <c r="AO16" s="214"/>
      <c r="AP16" s="214"/>
      <c r="AQ16" s="214"/>
      <c r="AR16" s="214"/>
      <c r="AS16" s="214"/>
      <c r="AT16" s="214"/>
      <c r="AU16" s="214"/>
      <c r="AV16" s="214"/>
      <c r="AW16" s="214"/>
      <c r="AX16" s="214"/>
      <c r="AY16" s="214"/>
      <c r="AZ16" s="214"/>
      <c r="BA16" s="214"/>
      <c r="BB16" s="214"/>
      <c r="BC16" s="214"/>
      <c r="BD16" s="214"/>
      <c r="BE16" s="214"/>
      <c r="BF16" s="214"/>
      <c r="BG16" s="214"/>
      <c r="BH16" s="214"/>
      <c r="BI16" s="214"/>
    </row>
    <row r="17" spans="1:61" x14ac:dyDescent="0.25">
      <c r="A17" s="490" t="s">
        <v>63</v>
      </c>
      <c r="B17" s="492">
        <v>45855</v>
      </c>
      <c r="C17" s="31"/>
      <c r="D17" s="31"/>
      <c r="E17" s="31"/>
      <c r="F17" s="31"/>
      <c r="G17" s="214"/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  <c r="AL17" s="214"/>
      <c r="AM17" s="214"/>
      <c r="AN17" s="214"/>
      <c r="AO17" s="214"/>
      <c r="AP17" s="214"/>
      <c r="AQ17" s="214"/>
      <c r="AR17" s="214"/>
      <c r="AS17" s="214"/>
      <c r="AT17" s="214"/>
      <c r="AU17" s="214"/>
      <c r="AV17" s="214"/>
      <c r="AW17" s="214"/>
      <c r="AX17" s="214"/>
      <c r="AY17" s="214"/>
      <c r="AZ17" s="214"/>
      <c r="BA17" s="214"/>
      <c r="BB17" s="214"/>
      <c r="BC17" s="214"/>
      <c r="BD17" s="214"/>
      <c r="BE17" s="214"/>
      <c r="BF17" s="214"/>
      <c r="BG17" s="214"/>
      <c r="BH17" s="214"/>
      <c r="BI17" s="214"/>
    </row>
    <row r="18" spans="1:61" x14ac:dyDescent="0.25">
      <c r="A18" s="490" t="s">
        <v>10</v>
      </c>
      <c r="B18" s="491" t="s">
        <v>64</v>
      </c>
      <c r="C18" s="31"/>
      <c r="D18" s="31"/>
      <c r="E18" s="31"/>
      <c r="F18" s="31"/>
      <c r="G18" s="214"/>
      <c r="H18" s="214"/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  <c r="AL18" s="214"/>
      <c r="AM18" s="214"/>
      <c r="AN18" s="214"/>
      <c r="AO18" s="214"/>
      <c r="AP18" s="214"/>
      <c r="AQ18" s="214"/>
      <c r="AR18" s="214"/>
      <c r="AS18" s="214"/>
      <c r="AT18" s="214"/>
      <c r="AU18" s="214"/>
      <c r="AV18" s="214"/>
      <c r="AW18" s="214"/>
      <c r="AX18" s="214"/>
      <c r="AY18" s="214"/>
      <c r="AZ18" s="214"/>
      <c r="BA18" s="214"/>
      <c r="BB18" s="214"/>
      <c r="BC18" s="214"/>
      <c r="BD18" s="214"/>
      <c r="BE18" s="214"/>
      <c r="BF18" s="214"/>
      <c r="BG18" s="214"/>
      <c r="BH18" s="214"/>
      <c r="BI18" s="214"/>
    </row>
    <row r="19" spans="1:61" x14ac:dyDescent="0.25">
      <c r="A19" s="490" t="s">
        <v>65</v>
      </c>
      <c r="B19" s="491" t="s">
        <v>379</v>
      </c>
      <c r="C19" s="31"/>
      <c r="D19" s="31"/>
      <c r="E19" s="31"/>
      <c r="F19" s="31"/>
      <c r="G19" s="214"/>
      <c r="H19" s="214"/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  <c r="AK19" s="214"/>
      <c r="AL19" s="214"/>
      <c r="AM19" s="214"/>
      <c r="AN19" s="214"/>
      <c r="AO19" s="214"/>
      <c r="AP19" s="214"/>
      <c r="AQ19" s="214"/>
      <c r="AR19" s="214"/>
      <c r="AS19" s="214"/>
      <c r="AT19" s="214"/>
      <c r="AU19" s="214"/>
      <c r="AV19" s="214"/>
      <c r="AW19" s="214"/>
      <c r="AX19" s="214"/>
      <c r="AY19" s="214"/>
      <c r="AZ19" s="214"/>
      <c r="BA19" s="214"/>
      <c r="BB19" s="214"/>
      <c r="BC19" s="214"/>
      <c r="BD19" s="214"/>
      <c r="BE19" s="214"/>
      <c r="BF19" s="214"/>
      <c r="BG19" s="214"/>
      <c r="BH19" s="214"/>
      <c r="BI19" s="214"/>
    </row>
    <row r="20" spans="1:61" x14ac:dyDescent="0.25">
      <c r="A20" s="490" t="s">
        <v>66</v>
      </c>
      <c r="B20" s="499" t="s">
        <v>484</v>
      </c>
      <c r="C20" s="31"/>
      <c r="D20" s="31"/>
      <c r="E20" s="31"/>
      <c r="F20" s="31"/>
      <c r="G20" s="214"/>
      <c r="H20" s="214"/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  <c r="AM20" s="214"/>
      <c r="AN20" s="214"/>
      <c r="AO20" s="214"/>
      <c r="AP20" s="214"/>
      <c r="AQ20" s="214"/>
      <c r="AR20" s="214"/>
      <c r="AS20" s="214"/>
      <c r="AT20" s="214"/>
      <c r="AU20" s="214"/>
      <c r="AV20" s="214"/>
      <c r="AW20" s="214"/>
      <c r="AX20" s="214"/>
      <c r="AY20" s="214"/>
      <c r="AZ20" s="214"/>
      <c r="BA20" s="214"/>
      <c r="BB20" s="214"/>
      <c r="BC20" s="214"/>
      <c r="BD20" s="214"/>
      <c r="BE20" s="214"/>
      <c r="BF20" s="214"/>
      <c r="BG20" s="214"/>
      <c r="BH20" s="214"/>
      <c r="BI20" s="214"/>
    </row>
    <row r="21" spans="1:61" x14ac:dyDescent="0.25">
      <c r="A21" s="490" t="s">
        <v>485</v>
      </c>
      <c r="B21" s="491">
        <v>9.3000000000000007E-6</v>
      </c>
      <c r="C21" s="31"/>
      <c r="D21" s="31"/>
      <c r="E21" s="31"/>
      <c r="F21" s="31"/>
      <c r="G21" s="214"/>
      <c r="H21" s="214"/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214"/>
      <c r="AG21" s="214"/>
      <c r="AH21" s="214"/>
      <c r="AI21" s="214"/>
      <c r="AJ21" s="214"/>
      <c r="AK21" s="214"/>
      <c r="AL21" s="214"/>
      <c r="AM21" s="214"/>
      <c r="AN21" s="214"/>
      <c r="AO21" s="214"/>
      <c r="AP21" s="214"/>
      <c r="AQ21" s="214"/>
      <c r="AR21" s="214"/>
      <c r="AS21" s="214"/>
      <c r="AT21" s="214"/>
      <c r="AU21" s="214"/>
      <c r="AV21" s="214"/>
      <c r="AW21" s="214"/>
      <c r="AX21" s="214"/>
      <c r="AY21" s="214"/>
      <c r="AZ21" s="214"/>
      <c r="BA21" s="214"/>
      <c r="BB21" s="214"/>
      <c r="BC21" s="214"/>
      <c r="BD21" s="214"/>
      <c r="BE21" s="214"/>
      <c r="BF21" s="214"/>
      <c r="BG21" s="214"/>
      <c r="BH21" s="214"/>
      <c r="BI21" s="214"/>
    </row>
    <row r="22" spans="1:61" x14ac:dyDescent="0.25">
      <c r="A22" s="490" t="s">
        <v>68</v>
      </c>
      <c r="B22" s="500" t="s">
        <v>69</v>
      </c>
      <c r="C22" s="31"/>
      <c r="D22" s="31"/>
      <c r="E22" s="31"/>
      <c r="F22" s="31"/>
      <c r="G22" s="214"/>
      <c r="H22" s="214"/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214"/>
      <c r="AG22" s="214"/>
      <c r="AH22" s="214"/>
      <c r="AI22" s="214"/>
      <c r="AJ22" s="214"/>
      <c r="AK22" s="214"/>
      <c r="AL22" s="214"/>
      <c r="AM22" s="214"/>
      <c r="AN22" s="214"/>
      <c r="AO22" s="214"/>
      <c r="AP22" s="214"/>
      <c r="AQ22" s="214"/>
      <c r="AR22" s="214"/>
      <c r="AS22" s="214"/>
      <c r="AT22" s="214"/>
      <c r="AU22" s="214"/>
      <c r="AV22" s="214"/>
      <c r="AW22" s="214"/>
      <c r="AX22" s="214"/>
      <c r="AY22" s="214"/>
      <c r="AZ22" s="214"/>
      <c r="BA22" s="214"/>
      <c r="BB22" s="214"/>
      <c r="BC22" s="214"/>
      <c r="BD22" s="214"/>
      <c r="BE22" s="214"/>
      <c r="BF22" s="214"/>
      <c r="BG22" s="214"/>
      <c r="BH22" s="214"/>
      <c r="BI22" s="214"/>
    </row>
    <row r="23" spans="1:61" x14ac:dyDescent="0.25">
      <c r="A23" s="490" t="s">
        <v>70</v>
      </c>
      <c r="B23" s="491" t="s">
        <v>20</v>
      </c>
      <c r="C23" s="31"/>
      <c r="D23" s="31"/>
      <c r="E23" s="31"/>
      <c r="F23" s="31"/>
      <c r="G23" s="214"/>
      <c r="H23" s="214"/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  <c r="AL23" s="214"/>
      <c r="AM23" s="214"/>
      <c r="AN23" s="214"/>
      <c r="AO23" s="214"/>
      <c r="AP23" s="214"/>
      <c r="AQ23" s="214"/>
      <c r="AR23" s="214"/>
      <c r="AS23" s="214"/>
      <c r="AT23" s="214"/>
      <c r="AU23" s="214"/>
      <c r="AV23" s="214"/>
      <c r="AW23" s="214"/>
      <c r="AX23" s="214"/>
      <c r="AY23" s="214"/>
      <c r="AZ23" s="214"/>
      <c r="BA23" s="214"/>
      <c r="BB23" s="214"/>
      <c r="BC23" s="214"/>
      <c r="BD23" s="214"/>
      <c r="BE23" s="214"/>
      <c r="BF23" s="214"/>
      <c r="BG23" s="214"/>
      <c r="BH23" s="214"/>
      <c r="BI23" s="214"/>
    </row>
    <row r="24" spans="1:61" x14ac:dyDescent="0.25">
      <c r="A24" s="490" t="s">
        <v>71</v>
      </c>
      <c r="B24" s="491">
        <v>801405</v>
      </c>
      <c r="C24" s="31"/>
      <c r="D24" s="31"/>
      <c r="E24" s="31"/>
      <c r="F24" s="31"/>
      <c r="G24" s="214"/>
      <c r="H24" s="214"/>
      <c r="I24" s="214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  <c r="AL24" s="214"/>
      <c r="AM24" s="214"/>
      <c r="AN24" s="214"/>
      <c r="AO24" s="214"/>
      <c r="AP24" s="214"/>
      <c r="AQ24" s="214"/>
      <c r="AR24" s="214"/>
      <c r="AS24" s="214"/>
      <c r="AT24" s="214"/>
      <c r="AU24" s="214"/>
      <c r="AV24" s="214"/>
      <c r="AW24" s="214"/>
      <c r="AX24" s="214"/>
      <c r="AY24" s="214"/>
      <c r="AZ24" s="214"/>
      <c r="BA24" s="214"/>
      <c r="BB24" s="214"/>
      <c r="BC24" s="214"/>
      <c r="BD24" s="214"/>
      <c r="BE24" s="214"/>
      <c r="BF24" s="214"/>
      <c r="BG24" s="214"/>
      <c r="BH24" s="214"/>
      <c r="BI24" s="214"/>
    </row>
    <row r="25" spans="1:61" ht="15.75" thickBot="1" x14ac:dyDescent="0.3">
      <c r="A25" s="495" t="s">
        <v>72</v>
      </c>
      <c r="B25" s="496">
        <v>707175</v>
      </c>
      <c r="C25" s="31"/>
      <c r="D25" s="31"/>
      <c r="E25" s="31"/>
      <c r="F25" s="31"/>
      <c r="G25" s="214"/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214"/>
      <c r="AM25" s="214"/>
      <c r="AN25" s="214"/>
      <c r="AO25" s="214"/>
      <c r="AP25" s="214"/>
      <c r="AQ25" s="214"/>
      <c r="AR25" s="214"/>
      <c r="AS25" s="214"/>
      <c r="AT25" s="214"/>
      <c r="AU25" s="214"/>
      <c r="AV25" s="214"/>
      <c r="AW25" s="214"/>
      <c r="AX25" s="214"/>
      <c r="AY25" s="214"/>
      <c r="AZ25" s="214"/>
      <c r="BA25" s="214"/>
      <c r="BB25" s="214"/>
      <c r="BC25" s="214"/>
      <c r="BD25" s="214"/>
      <c r="BE25" s="214"/>
      <c r="BF25" s="214"/>
      <c r="BG25" s="214"/>
      <c r="BH25" s="214"/>
      <c r="BI25" s="214"/>
    </row>
    <row r="26" spans="1:61" x14ac:dyDescent="0.25">
      <c r="A26" s="501"/>
      <c r="B26" s="31"/>
      <c r="C26" s="31"/>
      <c r="D26" s="31"/>
      <c r="E26" s="31"/>
      <c r="F26" s="31"/>
      <c r="G26" s="31"/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  <c r="AM26" s="214"/>
      <c r="AN26" s="214"/>
      <c r="AO26" s="214"/>
      <c r="AP26" s="214"/>
      <c r="AQ26" s="214"/>
      <c r="AR26" s="214"/>
      <c r="AS26" s="214"/>
      <c r="AT26" s="214"/>
      <c r="AU26" s="214"/>
      <c r="AV26" s="214"/>
      <c r="AW26" s="214"/>
      <c r="AX26" s="214"/>
      <c r="AY26" s="214"/>
      <c r="AZ26" s="214"/>
      <c r="BA26" s="214"/>
      <c r="BB26" s="214"/>
      <c r="BC26" s="214"/>
      <c r="BD26" s="214"/>
      <c r="BE26" s="214"/>
      <c r="BF26" s="214"/>
      <c r="BG26" s="214"/>
      <c r="BH26" s="214"/>
      <c r="BI26" s="214"/>
    </row>
    <row r="27" spans="1:61" ht="24" thickBot="1" x14ac:dyDescent="0.4">
      <c r="A27" s="1181" t="s">
        <v>877</v>
      </c>
      <c r="B27" s="1181"/>
      <c r="C27" s="31"/>
      <c r="D27" s="31"/>
      <c r="E27" s="31"/>
      <c r="F27" s="31"/>
      <c r="G27" s="31"/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214"/>
      <c r="AG27" s="214"/>
      <c r="AH27" s="214"/>
      <c r="AI27" s="214"/>
      <c r="AJ27" s="214"/>
      <c r="AK27" s="214"/>
      <c r="AL27" s="214"/>
      <c r="AM27" s="214"/>
      <c r="AN27" s="214"/>
      <c r="AO27" s="214"/>
      <c r="AP27" s="214"/>
      <c r="AQ27" s="214"/>
      <c r="AR27" s="214"/>
      <c r="AS27" s="214"/>
      <c r="AT27" s="214"/>
      <c r="AU27" s="214"/>
      <c r="AV27" s="214"/>
      <c r="AW27" s="214"/>
      <c r="AX27" s="214"/>
      <c r="AY27" s="214"/>
      <c r="AZ27" s="214"/>
      <c r="BA27" s="214"/>
      <c r="BB27" s="214"/>
      <c r="BC27" s="214"/>
      <c r="BD27" s="214"/>
      <c r="BE27" s="214"/>
      <c r="BF27" s="214"/>
      <c r="BG27" s="214"/>
      <c r="BH27" s="214"/>
      <c r="BI27" s="214"/>
    </row>
    <row r="28" spans="1:61" x14ac:dyDescent="0.25">
      <c r="A28" s="488" t="s">
        <v>62</v>
      </c>
      <c r="B28" s="489" t="s">
        <v>821</v>
      </c>
      <c r="C28" s="31"/>
      <c r="D28" s="31"/>
      <c r="E28" s="31"/>
      <c r="F28" s="31"/>
      <c r="G28" s="31"/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  <c r="AL28" s="214"/>
      <c r="AM28" s="214"/>
      <c r="AN28" s="214"/>
      <c r="AO28" s="214"/>
      <c r="AP28" s="214"/>
      <c r="AQ28" s="214"/>
      <c r="AR28" s="214"/>
      <c r="AS28" s="214"/>
      <c r="AT28" s="214"/>
      <c r="AU28" s="214"/>
      <c r="AV28" s="214"/>
      <c r="AW28" s="214"/>
      <c r="AX28" s="214"/>
      <c r="AY28" s="214"/>
      <c r="AZ28" s="214"/>
      <c r="BA28" s="214"/>
      <c r="BB28" s="214"/>
      <c r="BC28" s="214"/>
      <c r="BD28" s="214"/>
      <c r="BE28" s="214"/>
      <c r="BF28" s="214"/>
      <c r="BG28" s="214"/>
      <c r="BH28" s="214"/>
      <c r="BI28" s="214"/>
    </row>
    <row r="29" spans="1:61" x14ac:dyDescent="0.25">
      <c r="A29" s="490" t="s">
        <v>481</v>
      </c>
      <c r="B29" s="491" t="s">
        <v>495</v>
      </c>
      <c r="C29" s="31"/>
      <c r="D29" s="31"/>
      <c r="E29" s="31"/>
      <c r="F29" s="31"/>
      <c r="G29" s="31"/>
      <c r="H29" s="214"/>
      <c r="I29" s="214"/>
      <c r="J29" s="214"/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/>
      <c r="AN29" s="214"/>
      <c r="AO29" s="214"/>
      <c r="AP29" s="214"/>
      <c r="AQ29" s="214"/>
      <c r="AR29" s="214"/>
      <c r="AS29" s="214"/>
      <c r="AT29" s="214"/>
      <c r="AU29" s="214"/>
      <c r="AV29" s="214"/>
      <c r="AW29" s="214"/>
      <c r="AX29" s="214"/>
      <c r="AY29" s="214"/>
      <c r="AZ29" s="214"/>
      <c r="BA29" s="214"/>
      <c r="BB29" s="214"/>
      <c r="BC29" s="214"/>
      <c r="BD29" s="214"/>
      <c r="BE29" s="214"/>
      <c r="BF29" s="214"/>
      <c r="BG29" s="214"/>
      <c r="BH29" s="214"/>
      <c r="BI29" s="214"/>
    </row>
    <row r="30" spans="1:61" x14ac:dyDescent="0.25">
      <c r="A30" s="490" t="s">
        <v>11</v>
      </c>
      <c r="B30" s="492">
        <v>42339</v>
      </c>
      <c r="C30" s="31"/>
      <c r="D30" s="31"/>
      <c r="E30" s="31"/>
      <c r="F30" s="31"/>
      <c r="G30" s="31"/>
      <c r="H30" s="214"/>
      <c r="I30" s="214"/>
      <c r="J30" s="214"/>
      <c r="K30" s="214"/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/>
      <c r="AN30" s="214"/>
      <c r="AO30" s="214"/>
      <c r="AP30" s="214"/>
      <c r="AQ30" s="214"/>
      <c r="AR30" s="214"/>
      <c r="AS30" s="214"/>
      <c r="AT30" s="214"/>
      <c r="AU30" s="214"/>
      <c r="AV30" s="214"/>
      <c r="AW30" s="214"/>
      <c r="AX30" s="214"/>
      <c r="AY30" s="214"/>
      <c r="AZ30" s="214"/>
      <c r="BA30" s="214"/>
      <c r="BB30" s="214"/>
      <c r="BC30" s="214"/>
      <c r="BD30" s="214"/>
      <c r="BE30" s="214"/>
      <c r="BF30" s="214"/>
      <c r="BG30" s="214"/>
      <c r="BH30" s="214"/>
      <c r="BI30" s="214"/>
    </row>
    <row r="31" spans="1:61" x14ac:dyDescent="0.25">
      <c r="A31" s="490" t="s">
        <v>63</v>
      </c>
      <c r="B31" s="492">
        <f>B30+(8*365+2)</f>
        <v>45261</v>
      </c>
      <c r="C31" s="31"/>
      <c r="D31" s="31"/>
      <c r="E31" s="31"/>
      <c r="F31" s="31"/>
      <c r="G31" s="31"/>
      <c r="H31" s="214"/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/>
      <c r="AO31" s="214"/>
      <c r="AP31" s="214"/>
      <c r="AQ31" s="214"/>
      <c r="AR31" s="214"/>
      <c r="AS31" s="214"/>
      <c r="AT31" s="214"/>
      <c r="AU31" s="214"/>
      <c r="AV31" s="214"/>
      <c r="AW31" s="214"/>
      <c r="AX31" s="214"/>
      <c r="AY31" s="214"/>
      <c r="AZ31" s="214"/>
      <c r="BA31" s="214"/>
      <c r="BB31" s="214"/>
      <c r="BC31" s="214"/>
      <c r="BD31" s="214"/>
      <c r="BE31" s="214"/>
      <c r="BF31" s="214"/>
      <c r="BG31" s="214"/>
      <c r="BH31" s="214"/>
      <c r="BI31" s="214"/>
    </row>
    <row r="32" spans="1:61" x14ac:dyDescent="0.25">
      <c r="A32" s="490" t="s">
        <v>10</v>
      </c>
      <c r="B32" s="491" t="s">
        <v>74</v>
      </c>
      <c r="C32" s="214"/>
      <c r="D32" s="214"/>
      <c r="E32" s="214"/>
      <c r="F32" s="214"/>
      <c r="G32" s="214"/>
      <c r="H32" s="214"/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/>
      <c r="AO32" s="214"/>
      <c r="AP32" s="214"/>
      <c r="AQ32" s="214"/>
      <c r="AR32" s="214"/>
      <c r="AS32" s="214"/>
      <c r="AT32" s="214"/>
      <c r="AU32" s="214"/>
      <c r="AV32" s="214"/>
      <c r="AW32" s="214"/>
      <c r="AX32" s="214"/>
      <c r="AY32" s="214"/>
      <c r="AZ32" s="214"/>
      <c r="BA32" s="214"/>
      <c r="BB32" s="214"/>
      <c r="BC32" s="214"/>
      <c r="BD32" s="214"/>
      <c r="BE32" s="214"/>
      <c r="BF32" s="214"/>
      <c r="BG32" s="214"/>
      <c r="BH32" s="214"/>
      <c r="BI32" s="214"/>
    </row>
    <row r="33" spans="1:61" x14ac:dyDescent="0.25">
      <c r="A33" s="490" t="s">
        <v>65</v>
      </c>
      <c r="B33" s="491" t="s">
        <v>379</v>
      </c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/>
      <c r="AO33" s="214"/>
      <c r="AP33" s="214"/>
      <c r="AQ33" s="214"/>
      <c r="AR33" s="214"/>
      <c r="AS33" s="214"/>
      <c r="AT33" s="214"/>
      <c r="AU33" s="214"/>
      <c r="AV33" s="214"/>
      <c r="AW33" s="214"/>
      <c r="AX33" s="214"/>
      <c r="AY33" s="214"/>
      <c r="AZ33" s="214"/>
      <c r="BA33" s="214"/>
      <c r="BB33" s="214"/>
      <c r="BC33" s="214"/>
      <c r="BD33" s="214"/>
      <c r="BE33" s="214"/>
      <c r="BF33" s="214"/>
      <c r="BG33" s="214"/>
      <c r="BH33" s="214"/>
      <c r="BI33" s="214"/>
    </row>
    <row r="34" spans="1:61" x14ac:dyDescent="0.25">
      <c r="A34" s="490" t="s">
        <v>66</v>
      </c>
      <c r="B34" s="499" t="s">
        <v>484</v>
      </c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/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214"/>
      <c r="AN34" s="214"/>
      <c r="AO34" s="214"/>
      <c r="AP34" s="214"/>
      <c r="AQ34" s="214"/>
      <c r="AR34" s="214"/>
      <c r="AS34" s="214"/>
      <c r="AT34" s="214"/>
      <c r="AU34" s="214"/>
      <c r="AV34" s="214"/>
      <c r="AW34" s="214"/>
      <c r="AX34" s="214"/>
      <c r="AY34" s="214"/>
      <c r="AZ34" s="214"/>
      <c r="BA34" s="214"/>
      <c r="BB34" s="214"/>
      <c r="BC34" s="214"/>
      <c r="BD34" s="214"/>
      <c r="BE34" s="214"/>
      <c r="BF34" s="214"/>
      <c r="BG34" s="214"/>
      <c r="BH34" s="214"/>
      <c r="BI34" s="214"/>
    </row>
    <row r="35" spans="1:61" x14ac:dyDescent="0.25">
      <c r="A35" s="490" t="s">
        <v>485</v>
      </c>
      <c r="B35" s="502">
        <v>9.7000000000000003E-6</v>
      </c>
      <c r="C35" s="503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/>
      <c r="AO35" s="214"/>
      <c r="AP35" s="214"/>
      <c r="AQ35" s="214"/>
      <c r="AR35" s="214"/>
      <c r="AS35" s="214"/>
      <c r="AT35" s="214"/>
      <c r="AU35" s="214"/>
      <c r="AV35" s="214"/>
      <c r="AW35" s="214"/>
      <c r="AX35" s="214"/>
      <c r="AY35" s="214"/>
      <c r="AZ35" s="214"/>
      <c r="BA35" s="214"/>
      <c r="BB35" s="214"/>
      <c r="BC35" s="214"/>
      <c r="BD35" s="214"/>
      <c r="BE35" s="214"/>
      <c r="BF35" s="214"/>
      <c r="BG35" s="214"/>
      <c r="BH35" s="214"/>
      <c r="BI35" s="214"/>
    </row>
    <row r="36" spans="1:61" x14ac:dyDescent="0.25">
      <c r="A36" s="490" t="s">
        <v>68</v>
      </c>
      <c r="B36" s="500" t="s">
        <v>496</v>
      </c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/>
      <c r="AO36" s="214"/>
      <c r="AP36" s="214"/>
      <c r="AQ36" s="214"/>
      <c r="AR36" s="214"/>
      <c r="AS36" s="214"/>
      <c r="AT36" s="214"/>
      <c r="AU36" s="214"/>
      <c r="AV36" s="214"/>
      <c r="AW36" s="214"/>
      <c r="AX36" s="214"/>
      <c r="AY36" s="214"/>
      <c r="AZ36" s="214"/>
      <c r="BA36" s="214"/>
      <c r="BB36" s="214"/>
      <c r="BC36" s="214"/>
      <c r="BD36" s="214"/>
      <c r="BE36" s="214"/>
      <c r="BF36" s="214"/>
      <c r="BG36" s="214"/>
      <c r="BH36" s="214"/>
      <c r="BI36" s="214"/>
    </row>
    <row r="37" spans="1:61" x14ac:dyDescent="0.25">
      <c r="A37" s="490" t="s">
        <v>70</v>
      </c>
      <c r="B37" s="491" t="s">
        <v>20</v>
      </c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4"/>
      <c r="AP37" s="214"/>
      <c r="AQ37" s="214"/>
      <c r="AR37" s="214"/>
      <c r="AS37" s="214"/>
      <c r="AT37" s="214"/>
      <c r="AU37" s="214"/>
      <c r="AV37" s="214"/>
      <c r="AW37" s="214"/>
      <c r="AX37" s="214"/>
      <c r="AY37" s="214"/>
      <c r="AZ37" s="214"/>
      <c r="BA37" s="214"/>
      <c r="BB37" s="214"/>
      <c r="BC37" s="214"/>
      <c r="BD37" s="214"/>
      <c r="BE37" s="214"/>
      <c r="BF37" s="214"/>
      <c r="BG37" s="214"/>
      <c r="BH37" s="214"/>
      <c r="BI37" s="214"/>
    </row>
    <row r="38" spans="1:61" x14ac:dyDescent="0.25">
      <c r="A38" s="490" t="s">
        <v>71</v>
      </c>
      <c r="B38" s="491" t="s">
        <v>491</v>
      </c>
      <c r="C38" s="21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214"/>
      <c r="AG38" s="214"/>
      <c r="AH38" s="214"/>
      <c r="AI38" s="214"/>
      <c r="AJ38" s="214"/>
      <c r="AK38" s="214"/>
      <c r="AL38" s="214"/>
      <c r="AM38" s="214"/>
      <c r="AN38" s="214"/>
      <c r="AO38" s="214"/>
      <c r="AP38" s="214"/>
      <c r="AQ38" s="214"/>
      <c r="AR38" s="214"/>
      <c r="AS38" s="214"/>
      <c r="AT38" s="214"/>
      <c r="AU38" s="214"/>
      <c r="AV38" s="214"/>
      <c r="AW38" s="214"/>
      <c r="AX38" s="214"/>
      <c r="AY38" s="214"/>
      <c r="AZ38" s="214"/>
      <c r="BA38" s="214"/>
      <c r="BB38" s="214"/>
      <c r="BC38" s="214"/>
      <c r="BD38" s="214"/>
      <c r="BE38" s="214"/>
      <c r="BF38" s="214"/>
      <c r="BG38" s="214"/>
      <c r="BH38" s="214"/>
      <c r="BI38" s="214"/>
    </row>
    <row r="39" spans="1:61" ht="15.75" thickBot="1" x14ac:dyDescent="0.3">
      <c r="A39" s="495" t="s">
        <v>72</v>
      </c>
      <c r="B39" s="496">
        <v>707014</v>
      </c>
      <c r="C39" s="214"/>
      <c r="D39" s="214"/>
      <c r="E39" s="214"/>
      <c r="F39" s="214"/>
      <c r="G39" s="214"/>
      <c r="H39" s="214"/>
      <c r="I39" s="214"/>
      <c r="J39" s="214"/>
      <c r="K39" s="214"/>
      <c r="L39" s="214"/>
      <c r="M39" s="214"/>
      <c r="N39" s="214"/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  <c r="AA39" s="214"/>
      <c r="AB39" s="214"/>
      <c r="AC39" s="214"/>
      <c r="AD39" s="214"/>
      <c r="AE39" s="214"/>
      <c r="AF39" s="214"/>
      <c r="AG39" s="214"/>
      <c r="AH39" s="214"/>
      <c r="AI39" s="214"/>
      <c r="AJ39" s="214"/>
      <c r="AK39" s="214"/>
      <c r="AL39" s="214"/>
      <c r="AM39" s="214"/>
      <c r="AN39" s="214"/>
      <c r="AO39" s="214"/>
      <c r="AP39" s="214"/>
      <c r="AQ39" s="214"/>
      <c r="AR39" s="214"/>
      <c r="AS39" s="214"/>
      <c r="AT39" s="214"/>
      <c r="AU39" s="214"/>
      <c r="AV39" s="214"/>
      <c r="AW39" s="214"/>
      <c r="AX39" s="214"/>
      <c r="AY39" s="214"/>
      <c r="AZ39" s="214"/>
      <c r="BA39" s="214"/>
      <c r="BB39" s="214"/>
      <c r="BC39" s="214"/>
      <c r="BD39" s="214"/>
      <c r="BE39" s="214"/>
      <c r="BF39" s="214"/>
      <c r="BG39" s="214"/>
      <c r="BH39" s="214"/>
      <c r="BI39" s="214"/>
    </row>
    <row r="40" spans="1:61" x14ac:dyDescent="0.25">
      <c r="A40" s="214"/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  <c r="AA40" s="214"/>
      <c r="AB40" s="214"/>
      <c r="AC40" s="214"/>
      <c r="AD40" s="214"/>
      <c r="AE40" s="214"/>
      <c r="AF40" s="214"/>
      <c r="AG40" s="214"/>
      <c r="AH40" s="214"/>
      <c r="AI40" s="214"/>
      <c r="AJ40" s="214"/>
      <c r="AK40" s="214"/>
      <c r="AL40" s="214"/>
      <c r="AM40" s="214"/>
      <c r="AN40" s="214"/>
      <c r="AO40" s="214"/>
      <c r="AP40" s="214"/>
      <c r="AQ40" s="214"/>
      <c r="AR40" s="214"/>
      <c r="AS40" s="214"/>
      <c r="AT40" s="214"/>
      <c r="AU40" s="214"/>
      <c r="AV40" s="214"/>
      <c r="AW40" s="214"/>
      <c r="AX40" s="214"/>
      <c r="AY40" s="214"/>
      <c r="AZ40" s="214"/>
      <c r="BA40" s="214"/>
      <c r="BB40" s="214"/>
      <c r="BC40" s="214"/>
      <c r="BD40" s="214"/>
      <c r="BE40" s="214"/>
      <c r="BF40" s="214"/>
      <c r="BG40" s="214"/>
      <c r="BH40" s="214"/>
      <c r="BI40" s="214"/>
    </row>
    <row r="41" spans="1:61" x14ac:dyDescent="0.25">
      <c r="A41" s="214"/>
      <c r="B41" s="214"/>
      <c r="C41" s="214"/>
      <c r="D41" s="214"/>
      <c r="E41" s="214"/>
      <c r="F41" s="214"/>
      <c r="G41" s="214"/>
      <c r="H41" s="214"/>
      <c r="I41" s="214"/>
      <c r="J41" s="214"/>
      <c r="K41" s="214"/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  <c r="AA41" s="214"/>
      <c r="AB41" s="214"/>
      <c r="AC41" s="214"/>
      <c r="AD41" s="214"/>
      <c r="AE41" s="214"/>
      <c r="AF41" s="214"/>
      <c r="AG41" s="214"/>
      <c r="AH41" s="214"/>
      <c r="AI41" s="214"/>
      <c r="AJ41" s="214"/>
      <c r="AK41" s="214"/>
      <c r="AL41" s="214"/>
      <c r="AM41" s="214"/>
      <c r="AN41" s="214"/>
      <c r="AO41" s="214"/>
      <c r="AP41" s="214"/>
      <c r="AQ41" s="214"/>
      <c r="AR41" s="214"/>
      <c r="AS41" s="214"/>
      <c r="AT41" s="214"/>
      <c r="AU41" s="214"/>
      <c r="AV41" s="214"/>
      <c r="AW41" s="214"/>
      <c r="AX41" s="214"/>
      <c r="AY41" s="214"/>
      <c r="AZ41" s="214"/>
      <c r="BA41" s="214"/>
      <c r="BB41" s="214"/>
      <c r="BC41" s="214"/>
      <c r="BD41" s="214"/>
      <c r="BE41" s="214"/>
      <c r="BF41" s="214"/>
      <c r="BG41" s="214"/>
      <c r="BH41" s="214"/>
      <c r="BI41" s="214"/>
    </row>
    <row r="42" spans="1:61" x14ac:dyDescent="0.25">
      <c r="A42" s="214"/>
      <c r="B42" s="214"/>
      <c r="C42" s="214"/>
      <c r="D42" s="214"/>
      <c r="E42" s="214"/>
      <c r="F42" s="214"/>
      <c r="G42" s="214"/>
      <c r="H42" s="214"/>
      <c r="I42" s="214"/>
      <c r="J42" s="214"/>
      <c r="K42" s="214"/>
      <c r="L42" s="214"/>
      <c r="M42" s="214"/>
      <c r="N42" s="214"/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214"/>
      <c r="AG42" s="214"/>
      <c r="AH42" s="214"/>
      <c r="AI42" s="214"/>
      <c r="AJ42" s="214"/>
      <c r="AK42" s="214"/>
      <c r="AL42" s="214"/>
      <c r="AM42" s="214"/>
      <c r="AN42" s="214"/>
      <c r="AO42" s="214"/>
      <c r="AP42" s="214"/>
      <c r="AQ42" s="214"/>
      <c r="AR42" s="214"/>
      <c r="AS42" s="214"/>
      <c r="AT42" s="214"/>
      <c r="AU42" s="214"/>
      <c r="AV42" s="214"/>
      <c r="AW42" s="214"/>
      <c r="AX42" s="214"/>
      <c r="AY42" s="214"/>
      <c r="AZ42" s="214"/>
      <c r="BA42" s="214"/>
      <c r="BB42" s="214"/>
      <c r="BC42" s="214"/>
      <c r="BD42" s="214"/>
      <c r="BE42" s="214"/>
      <c r="BF42" s="214"/>
      <c r="BG42" s="214"/>
      <c r="BH42" s="214"/>
      <c r="BI42" s="214"/>
    </row>
    <row r="43" spans="1:61" x14ac:dyDescent="0.25">
      <c r="A43" s="214"/>
      <c r="B43" s="214"/>
      <c r="C43" s="214"/>
      <c r="D43" s="214"/>
      <c r="E43" s="214"/>
      <c r="F43" s="214"/>
      <c r="G43" s="214"/>
      <c r="H43" s="214"/>
      <c r="I43" s="214"/>
      <c r="J43" s="214"/>
      <c r="K43" s="214"/>
      <c r="L43" s="214"/>
      <c r="M43" s="214"/>
      <c r="N43" s="214"/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  <c r="AA43" s="214"/>
      <c r="AB43" s="214"/>
      <c r="AC43" s="214"/>
      <c r="AD43" s="214"/>
      <c r="AE43" s="214"/>
      <c r="AF43" s="214"/>
      <c r="AG43" s="214"/>
      <c r="AH43" s="214"/>
      <c r="AI43" s="214"/>
      <c r="AJ43" s="214"/>
      <c r="AK43" s="214"/>
      <c r="AL43" s="214"/>
      <c r="AM43" s="214"/>
      <c r="AN43" s="214"/>
      <c r="AO43" s="214"/>
      <c r="AP43" s="214"/>
      <c r="AQ43" s="214"/>
      <c r="AR43" s="214"/>
      <c r="AS43" s="214"/>
      <c r="AT43" s="214"/>
      <c r="AU43" s="214"/>
      <c r="AV43" s="214"/>
      <c r="AW43" s="214"/>
      <c r="AX43" s="214"/>
      <c r="AY43" s="214"/>
      <c r="AZ43" s="214"/>
      <c r="BA43" s="214"/>
      <c r="BB43" s="214"/>
      <c r="BC43" s="214"/>
      <c r="BD43" s="214"/>
      <c r="BE43" s="214"/>
      <c r="BF43" s="214"/>
      <c r="BG43" s="214"/>
      <c r="BH43" s="214"/>
      <c r="BI43" s="214"/>
    </row>
    <row r="44" spans="1:61" x14ac:dyDescent="0.25">
      <c r="A44" s="214"/>
      <c r="B44" s="214"/>
      <c r="C44" s="214"/>
      <c r="D44" s="214"/>
      <c r="E44" s="214"/>
      <c r="F44" s="214"/>
      <c r="G44" s="214"/>
      <c r="H44" s="214"/>
      <c r="I44" s="214"/>
      <c r="J44" s="214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  <c r="AM44" s="214"/>
      <c r="AN44" s="214"/>
      <c r="AO44" s="214"/>
      <c r="AP44" s="214"/>
      <c r="AQ44" s="214"/>
      <c r="AR44" s="214"/>
      <c r="AS44" s="214"/>
      <c r="AT44" s="214"/>
      <c r="AU44" s="214"/>
      <c r="AV44" s="214"/>
      <c r="AW44" s="214"/>
      <c r="AX44" s="214"/>
      <c r="AY44" s="214"/>
      <c r="AZ44" s="214"/>
      <c r="BA44" s="214"/>
      <c r="BB44" s="214"/>
      <c r="BC44" s="214"/>
      <c r="BD44" s="214"/>
      <c r="BE44" s="214"/>
      <c r="BF44" s="214"/>
      <c r="BG44" s="214"/>
      <c r="BH44" s="214"/>
      <c r="BI44" s="214"/>
    </row>
    <row r="45" spans="1:61" x14ac:dyDescent="0.25">
      <c r="A45" s="214"/>
      <c r="B45" s="214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</row>
    <row r="46" spans="1:61" x14ac:dyDescent="0.25">
      <c r="A46" s="214"/>
      <c r="B46" s="214"/>
      <c r="C46" s="214"/>
      <c r="D46" s="214"/>
      <c r="E46" s="214"/>
      <c r="F46" s="214"/>
      <c r="G46" s="214"/>
      <c r="H46" s="214"/>
      <c r="I46" s="214"/>
      <c r="J46" s="214"/>
      <c r="K46" s="214"/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14"/>
      <c r="AA46" s="214"/>
      <c r="AB46" s="214"/>
      <c r="AC46" s="214"/>
      <c r="AD46" s="214"/>
      <c r="AE46" s="214"/>
      <c r="AF46" s="214"/>
      <c r="AG46" s="214"/>
      <c r="AH46" s="214"/>
      <c r="AI46" s="214"/>
      <c r="AJ46" s="214"/>
      <c r="AK46" s="214"/>
      <c r="AL46" s="214"/>
      <c r="AM46" s="214"/>
      <c r="AN46" s="214"/>
      <c r="AO46" s="214"/>
      <c r="AP46" s="214"/>
      <c r="AQ46" s="214"/>
      <c r="AR46" s="214"/>
      <c r="AS46" s="214"/>
      <c r="AT46" s="214"/>
      <c r="AU46" s="214"/>
      <c r="AV46" s="214"/>
      <c r="AW46" s="214"/>
      <c r="AX46" s="214"/>
      <c r="AY46" s="214"/>
      <c r="AZ46" s="214"/>
      <c r="BA46" s="214"/>
      <c r="BB46" s="214"/>
      <c r="BC46" s="214"/>
      <c r="BD46" s="214"/>
      <c r="BE46" s="214"/>
      <c r="BF46" s="214"/>
      <c r="BG46" s="214"/>
      <c r="BH46" s="214"/>
      <c r="BI46" s="214"/>
    </row>
    <row r="47" spans="1:61" x14ac:dyDescent="0.25">
      <c r="A47" s="214"/>
      <c r="B47" s="214"/>
      <c r="C47" s="214"/>
      <c r="D47" s="214"/>
      <c r="E47" s="214"/>
      <c r="F47" s="214"/>
      <c r="G47" s="214"/>
      <c r="H47" s="214"/>
      <c r="I47" s="214"/>
      <c r="J47" s="214"/>
      <c r="K47" s="214"/>
      <c r="L47" s="214"/>
      <c r="M47" s="214"/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214"/>
      <c r="AG47" s="214"/>
      <c r="AH47" s="214"/>
      <c r="AI47" s="214"/>
      <c r="AJ47" s="214"/>
      <c r="AK47" s="214"/>
      <c r="AL47" s="214"/>
      <c r="AM47" s="214"/>
      <c r="AN47" s="214"/>
      <c r="AO47" s="214"/>
      <c r="AP47" s="214"/>
      <c r="AQ47" s="214"/>
      <c r="AR47" s="214"/>
      <c r="AS47" s="214"/>
      <c r="AT47" s="214"/>
      <c r="AU47" s="214"/>
      <c r="AV47" s="214"/>
      <c r="AW47" s="214"/>
      <c r="AX47" s="214"/>
      <c r="AY47" s="214"/>
      <c r="AZ47" s="214"/>
      <c r="BA47" s="214"/>
      <c r="BB47" s="214"/>
      <c r="BC47" s="214"/>
      <c r="BD47" s="214"/>
      <c r="BE47" s="214"/>
      <c r="BF47" s="214"/>
      <c r="BG47" s="214"/>
      <c r="BH47" s="214"/>
      <c r="BI47" s="214"/>
    </row>
    <row r="48" spans="1:61" x14ac:dyDescent="0.25">
      <c r="A48" s="214"/>
      <c r="B48" s="214"/>
      <c r="C48" s="214"/>
      <c r="D48" s="214"/>
      <c r="E48" s="214"/>
      <c r="F48" s="214"/>
      <c r="G48" s="214"/>
      <c r="H48" s="214"/>
      <c r="I48" s="214"/>
      <c r="J48" s="214"/>
      <c r="K48" s="214"/>
      <c r="L48" s="214"/>
      <c r="M48" s="214"/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214"/>
      <c r="AG48" s="214"/>
      <c r="AH48" s="214"/>
      <c r="AI48" s="214"/>
      <c r="AJ48" s="214"/>
      <c r="AK48" s="214"/>
      <c r="AL48" s="214"/>
      <c r="AM48" s="214"/>
      <c r="AN48" s="214"/>
      <c r="AO48" s="214"/>
      <c r="AP48" s="214"/>
      <c r="AQ48" s="214"/>
      <c r="AR48" s="214"/>
      <c r="AS48" s="214"/>
      <c r="AT48" s="214"/>
      <c r="AU48" s="214"/>
      <c r="AV48" s="214"/>
      <c r="AW48" s="214"/>
      <c r="AX48" s="214"/>
      <c r="AY48" s="214"/>
      <c r="AZ48" s="214"/>
      <c r="BA48" s="214"/>
      <c r="BB48" s="214"/>
      <c r="BC48" s="214"/>
      <c r="BD48" s="214"/>
      <c r="BE48" s="214"/>
      <c r="BF48" s="214"/>
      <c r="BG48" s="214"/>
      <c r="BH48" s="214"/>
      <c r="BI48" s="214"/>
    </row>
    <row r="49" spans="1:61" x14ac:dyDescent="0.25">
      <c r="A49" s="214"/>
      <c r="B49" s="214"/>
      <c r="C49" s="214"/>
      <c r="D49" s="214"/>
      <c r="E49" s="214"/>
      <c r="F49" s="214"/>
      <c r="G49" s="214"/>
      <c r="H49" s="214"/>
      <c r="I49" s="214"/>
      <c r="J49" s="214"/>
      <c r="K49" s="214"/>
      <c r="L49" s="214"/>
      <c r="M49" s="214"/>
      <c r="N49" s="214"/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214"/>
      <c r="AG49" s="214"/>
      <c r="AH49" s="214"/>
      <c r="AI49" s="214"/>
      <c r="AJ49" s="214"/>
      <c r="AK49" s="214"/>
      <c r="AL49" s="214"/>
      <c r="AM49" s="214"/>
      <c r="AN49" s="214"/>
      <c r="AO49" s="214"/>
      <c r="AP49" s="214"/>
      <c r="AQ49" s="214"/>
      <c r="AR49" s="214"/>
      <c r="AS49" s="214"/>
      <c r="AT49" s="214"/>
      <c r="AU49" s="214"/>
      <c r="AV49" s="214"/>
      <c r="AW49" s="214"/>
      <c r="AX49" s="214"/>
      <c r="AY49" s="214"/>
      <c r="AZ49" s="214"/>
      <c r="BA49" s="214"/>
      <c r="BB49" s="214"/>
      <c r="BC49" s="214"/>
      <c r="BD49" s="214"/>
      <c r="BE49" s="214"/>
      <c r="BF49" s="214"/>
      <c r="BG49" s="214"/>
      <c r="BH49" s="214"/>
      <c r="BI49" s="214"/>
    </row>
    <row r="50" spans="1:61" x14ac:dyDescent="0.25">
      <c r="A50" s="214"/>
      <c r="B50" s="214"/>
      <c r="C50" s="214"/>
      <c r="D50" s="214"/>
      <c r="E50" s="214"/>
      <c r="F50" s="214"/>
      <c r="G50" s="214"/>
      <c r="H50" s="214"/>
      <c r="I50" s="214"/>
      <c r="J50" s="214"/>
      <c r="K50" s="214"/>
      <c r="L50" s="214"/>
      <c r="M50" s="214"/>
      <c r="N50" s="214"/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214"/>
      <c r="AG50" s="214"/>
      <c r="AH50" s="214"/>
      <c r="AI50" s="214"/>
      <c r="AJ50" s="214"/>
      <c r="AK50" s="214"/>
      <c r="AL50" s="214"/>
      <c r="AM50" s="214"/>
      <c r="AN50" s="214"/>
      <c r="AO50" s="214"/>
      <c r="AP50" s="214"/>
      <c r="AQ50" s="214"/>
      <c r="AR50" s="214"/>
      <c r="AS50" s="214"/>
      <c r="AT50" s="214"/>
      <c r="AU50" s="214"/>
      <c r="AV50" s="214"/>
      <c r="AW50" s="214"/>
      <c r="AX50" s="214"/>
      <c r="AY50" s="214"/>
      <c r="AZ50" s="214"/>
      <c r="BA50" s="214"/>
      <c r="BB50" s="214"/>
      <c r="BC50" s="214"/>
      <c r="BD50" s="214"/>
      <c r="BE50" s="214"/>
      <c r="BF50" s="214"/>
      <c r="BG50" s="214"/>
      <c r="BH50" s="214"/>
      <c r="BI50" s="214"/>
    </row>
    <row r="51" spans="1:61" x14ac:dyDescent="0.25">
      <c r="A51" s="214"/>
      <c r="B51" s="214"/>
      <c r="C51" s="214"/>
      <c r="D51" s="214"/>
      <c r="E51" s="214"/>
      <c r="F51" s="214"/>
      <c r="G51" s="214"/>
      <c r="H51" s="214"/>
      <c r="I51" s="214"/>
      <c r="J51" s="214"/>
      <c r="K51" s="214"/>
      <c r="L51" s="214"/>
      <c r="M51" s="214"/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4"/>
      <c r="AH51" s="214"/>
      <c r="AI51" s="214"/>
      <c r="AJ51" s="214"/>
      <c r="AK51" s="214"/>
      <c r="AL51" s="214"/>
      <c r="AM51" s="214"/>
      <c r="AN51" s="214"/>
      <c r="AO51" s="214"/>
      <c r="AP51" s="214"/>
      <c r="AQ51" s="214"/>
      <c r="AR51" s="214"/>
      <c r="AS51" s="214"/>
      <c r="AT51" s="214"/>
      <c r="AU51" s="214"/>
      <c r="AV51" s="214"/>
      <c r="AW51" s="214"/>
      <c r="AX51" s="214"/>
      <c r="AY51" s="214"/>
      <c r="AZ51" s="214"/>
      <c r="BA51" s="214"/>
      <c r="BB51" s="214"/>
      <c r="BC51" s="214"/>
      <c r="BD51" s="214"/>
      <c r="BE51" s="214"/>
      <c r="BF51" s="214"/>
      <c r="BG51" s="214"/>
      <c r="BH51" s="214"/>
      <c r="BI51" s="214"/>
    </row>
    <row r="52" spans="1:61" x14ac:dyDescent="0.25">
      <c r="A52" s="214"/>
      <c r="B52" s="214"/>
      <c r="C52" s="214"/>
      <c r="D52" s="214"/>
      <c r="E52" s="214"/>
      <c r="F52" s="214"/>
      <c r="G52" s="214"/>
      <c r="H52" s="214"/>
      <c r="I52" s="214"/>
      <c r="J52" s="214"/>
      <c r="K52" s="214"/>
      <c r="L52" s="214"/>
      <c r="M52" s="214"/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214"/>
      <c r="AG52" s="214"/>
      <c r="AH52" s="214"/>
      <c r="AI52" s="214"/>
      <c r="AJ52" s="214"/>
      <c r="AK52" s="214"/>
      <c r="AL52" s="214"/>
      <c r="AM52" s="214"/>
      <c r="AN52" s="214"/>
      <c r="AO52" s="214"/>
      <c r="AP52" s="214"/>
      <c r="AQ52" s="214"/>
      <c r="AR52" s="214"/>
      <c r="AS52" s="214"/>
      <c r="AT52" s="214"/>
      <c r="AU52" s="214"/>
      <c r="AV52" s="214"/>
      <c r="AW52" s="214"/>
      <c r="AX52" s="214"/>
      <c r="AY52" s="214"/>
      <c r="AZ52" s="214"/>
      <c r="BA52" s="214"/>
      <c r="BB52" s="214"/>
      <c r="BC52" s="214"/>
      <c r="BD52" s="214"/>
      <c r="BE52" s="214"/>
      <c r="BF52" s="214"/>
      <c r="BG52" s="214"/>
      <c r="BH52" s="214"/>
      <c r="BI52" s="214"/>
    </row>
    <row r="53" spans="1:61" x14ac:dyDescent="0.25">
      <c r="A53" s="214"/>
      <c r="B53" s="214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4"/>
      <c r="AP53" s="214"/>
      <c r="AQ53" s="214"/>
      <c r="AR53" s="214"/>
      <c r="AS53" s="214"/>
      <c r="AT53" s="214"/>
      <c r="AU53" s="214"/>
      <c r="AV53" s="214"/>
      <c r="AW53" s="214"/>
      <c r="AX53" s="214"/>
      <c r="AY53" s="214"/>
      <c r="AZ53" s="214"/>
      <c r="BA53" s="214"/>
      <c r="BB53" s="214"/>
      <c r="BC53" s="214"/>
      <c r="BD53" s="214"/>
      <c r="BE53" s="214"/>
      <c r="BF53" s="214"/>
      <c r="BG53" s="214"/>
      <c r="BH53" s="214"/>
      <c r="BI53" s="214"/>
    </row>
    <row r="54" spans="1:61" x14ac:dyDescent="0.25">
      <c r="A54" s="214"/>
      <c r="B54" s="214"/>
      <c r="C54" s="214"/>
      <c r="D54" s="214"/>
      <c r="E54" s="214"/>
      <c r="F54" s="214"/>
      <c r="G54" s="214"/>
      <c r="H54" s="214"/>
      <c r="I54" s="214"/>
      <c r="J54" s="21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4"/>
      <c r="AE54" s="214"/>
      <c r="AF54" s="214"/>
      <c r="AG54" s="214"/>
      <c r="AH54" s="214"/>
      <c r="AI54" s="214"/>
      <c r="AJ54" s="214"/>
      <c r="AK54" s="214"/>
      <c r="AL54" s="214"/>
      <c r="AM54" s="214"/>
      <c r="AN54" s="214"/>
      <c r="AO54" s="214"/>
      <c r="AP54" s="214"/>
      <c r="AQ54" s="214"/>
      <c r="AR54" s="214"/>
      <c r="AS54" s="214"/>
      <c r="AT54" s="214"/>
      <c r="AU54" s="214"/>
      <c r="AV54" s="214"/>
      <c r="AW54" s="214"/>
      <c r="AX54" s="214"/>
      <c r="AY54" s="214"/>
      <c r="AZ54" s="214"/>
      <c r="BA54" s="214"/>
      <c r="BB54" s="214"/>
      <c r="BC54" s="214"/>
      <c r="BD54" s="214"/>
      <c r="BE54" s="214"/>
      <c r="BF54" s="214"/>
      <c r="BG54" s="214"/>
      <c r="BH54" s="214"/>
      <c r="BI54" s="214"/>
    </row>
    <row r="55" spans="1:61" x14ac:dyDescent="0.25">
      <c r="A55" s="214"/>
      <c r="B55" s="214"/>
      <c r="C55" s="214"/>
      <c r="D55" s="214"/>
      <c r="E55" s="214"/>
      <c r="F55" s="214"/>
      <c r="G55" s="214"/>
      <c r="H55" s="214"/>
      <c r="I55" s="214"/>
      <c r="J55" s="214"/>
      <c r="K55" s="214"/>
      <c r="L55" s="214"/>
      <c r="M55" s="214"/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214"/>
      <c r="AG55" s="214"/>
      <c r="AH55" s="214"/>
      <c r="AI55" s="214"/>
      <c r="AJ55" s="214"/>
      <c r="AK55" s="214"/>
      <c r="AL55" s="214"/>
      <c r="AM55" s="214"/>
      <c r="AN55" s="214"/>
      <c r="AO55" s="214"/>
      <c r="AP55" s="214"/>
      <c r="AQ55" s="214"/>
      <c r="AR55" s="214"/>
      <c r="AS55" s="214"/>
      <c r="AT55" s="214"/>
      <c r="AU55" s="214"/>
      <c r="AV55" s="214"/>
      <c r="AW55" s="214"/>
      <c r="AX55" s="214"/>
      <c r="AY55" s="214"/>
      <c r="AZ55" s="214"/>
      <c r="BA55" s="214"/>
      <c r="BB55" s="214"/>
      <c r="BC55" s="214"/>
      <c r="BD55" s="214"/>
      <c r="BE55" s="214"/>
      <c r="BF55" s="214"/>
      <c r="BG55" s="214"/>
      <c r="BH55" s="214"/>
      <c r="BI55" s="214"/>
    </row>
    <row r="56" spans="1:61" x14ac:dyDescent="0.25">
      <c r="A56" s="214"/>
      <c r="B56" s="214"/>
      <c r="C56" s="214"/>
      <c r="D56" s="214"/>
      <c r="E56" s="214"/>
      <c r="F56" s="214"/>
      <c r="G56" s="214"/>
      <c r="H56" s="214"/>
      <c r="I56" s="214"/>
      <c r="J56" s="214"/>
      <c r="K56" s="214"/>
      <c r="L56" s="214"/>
      <c r="M56" s="214"/>
      <c r="N56" s="214"/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  <c r="AA56" s="214"/>
      <c r="AB56" s="214"/>
      <c r="AC56" s="214"/>
      <c r="AD56" s="214"/>
      <c r="AE56" s="214"/>
      <c r="AF56" s="214"/>
      <c r="AG56" s="214"/>
      <c r="AH56" s="214"/>
      <c r="AI56" s="214"/>
      <c r="AJ56" s="214"/>
      <c r="AK56" s="214"/>
      <c r="AL56" s="214"/>
      <c r="AM56" s="214"/>
      <c r="AN56" s="214"/>
      <c r="AO56" s="214"/>
      <c r="AP56" s="214"/>
      <c r="AQ56" s="214"/>
      <c r="AR56" s="214"/>
      <c r="AS56" s="214"/>
      <c r="AT56" s="214"/>
      <c r="AU56" s="214"/>
      <c r="AV56" s="214"/>
      <c r="AW56" s="214"/>
      <c r="AX56" s="214"/>
      <c r="AY56" s="214"/>
      <c r="AZ56" s="214"/>
      <c r="BA56" s="214"/>
      <c r="BB56" s="214"/>
      <c r="BC56" s="214"/>
      <c r="BD56" s="214"/>
      <c r="BE56" s="214"/>
      <c r="BF56" s="214"/>
      <c r="BG56" s="214"/>
      <c r="BH56" s="214"/>
      <c r="BI56" s="214"/>
    </row>
    <row r="57" spans="1:61" x14ac:dyDescent="0.25">
      <c r="A57" s="214"/>
      <c r="B57" s="214"/>
      <c r="C57" s="214"/>
      <c r="D57" s="214"/>
      <c r="E57" s="214"/>
      <c r="F57" s="214"/>
      <c r="G57" s="214"/>
      <c r="H57" s="214"/>
      <c r="I57" s="214"/>
      <c r="J57" s="214"/>
      <c r="K57" s="214"/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214"/>
      <c r="AG57" s="214"/>
      <c r="AH57" s="214"/>
      <c r="AI57" s="214"/>
      <c r="AJ57" s="214"/>
      <c r="AK57" s="214"/>
      <c r="AL57" s="214"/>
      <c r="AM57" s="214"/>
      <c r="AN57" s="214"/>
      <c r="AO57" s="214"/>
      <c r="AP57" s="214"/>
      <c r="AQ57" s="214"/>
      <c r="AR57" s="214"/>
      <c r="AS57" s="214"/>
      <c r="AT57" s="214"/>
      <c r="AU57" s="214"/>
      <c r="AV57" s="214"/>
      <c r="AW57" s="214"/>
      <c r="AX57" s="214"/>
      <c r="AY57" s="214"/>
      <c r="AZ57" s="214"/>
      <c r="BA57" s="214"/>
      <c r="BB57" s="214"/>
      <c r="BC57" s="214"/>
      <c r="BD57" s="214"/>
      <c r="BE57" s="214"/>
      <c r="BF57" s="214"/>
      <c r="BG57" s="214"/>
      <c r="BH57" s="214"/>
      <c r="BI57" s="214"/>
    </row>
    <row r="58" spans="1:61" x14ac:dyDescent="0.25">
      <c r="A58" s="214"/>
      <c r="B58" s="214"/>
      <c r="C58" s="214"/>
      <c r="D58" s="214"/>
      <c r="E58" s="214"/>
      <c r="F58" s="214"/>
      <c r="G58" s="214"/>
      <c r="H58" s="214"/>
      <c r="I58" s="214"/>
      <c r="J58" s="214"/>
      <c r="K58" s="214"/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214"/>
      <c r="AG58" s="214"/>
      <c r="AH58" s="214"/>
      <c r="AI58" s="214"/>
      <c r="AJ58" s="214"/>
      <c r="AK58" s="214"/>
      <c r="AL58" s="214"/>
      <c r="AM58" s="214"/>
      <c r="AN58" s="214"/>
      <c r="AO58" s="214"/>
      <c r="AP58" s="214"/>
      <c r="AQ58" s="214"/>
      <c r="AR58" s="214"/>
      <c r="AS58" s="214"/>
      <c r="AT58" s="214"/>
      <c r="AU58" s="214"/>
      <c r="AV58" s="214"/>
      <c r="AW58" s="214"/>
      <c r="AX58" s="214"/>
      <c r="AY58" s="214"/>
      <c r="AZ58" s="214"/>
      <c r="BA58" s="214"/>
      <c r="BB58" s="214"/>
      <c r="BC58" s="214"/>
      <c r="BD58" s="214"/>
      <c r="BE58" s="214"/>
      <c r="BF58" s="214"/>
      <c r="BG58" s="214"/>
      <c r="BH58" s="214"/>
      <c r="BI58" s="214"/>
    </row>
    <row r="59" spans="1:61" x14ac:dyDescent="0.25">
      <c r="A59" s="214"/>
      <c r="B59" s="214"/>
      <c r="C59" s="214"/>
      <c r="D59" s="214"/>
      <c r="E59" s="214"/>
      <c r="F59" s="214"/>
      <c r="G59" s="214"/>
      <c r="H59" s="214"/>
      <c r="I59" s="214"/>
      <c r="J59" s="214"/>
      <c r="K59" s="214"/>
      <c r="L59" s="214"/>
      <c r="M59" s="214"/>
      <c r="N59" s="214"/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  <c r="AM59" s="214"/>
      <c r="AN59" s="214"/>
      <c r="AO59" s="214"/>
      <c r="AP59" s="214"/>
      <c r="AQ59" s="214"/>
      <c r="AR59" s="214"/>
      <c r="AS59" s="214"/>
      <c r="AT59" s="214"/>
      <c r="AU59" s="214"/>
      <c r="AV59" s="214"/>
      <c r="AW59" s="214"/>
      <c r="AX59" s="214"/>
      <c r="AY59" s="214"/>
      <c r="AZ59" s="214"/>
      <c r="BA59" s="214"/>
      <c r="BB59" s="214"/>
      <c r="BC59" s="214"/>
      <c r="BD59" s="214"/>
      <c r="BE59" s="214"/>
      <c r="BF59" s="214"/>
      <c r="BG59" s="214"/>
      <c r="BH59" s="214"/>
      <c r="BI59" s="214"/>
    </row>
    <row r="60" spans="1:61" x14ac:dyDescent="0.25">
      <c r="A60" s="214"/>
      <c r="B60" s="214"/>
      <c r="C60" s="214"/>
      <c r="D60" s="214"/>
      <c r="E60" s="214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214"/>
      <c r="AG60" s="214"/>
      <c r="AH60" s="214"/>
      <c r="AI60" s="214"/>
      <c r="AJ60" s="214"/>
      <c r="AK60" s="214"/>
      <c r="AL60" s="214"/>
      <c r="AM60" s="214"/>
      <c r="AN60" s="214"/>
      <c r="AO60" s="214"/>
      <c r="AP60" s="214"/>
      <c r="AQ60" s="214"/>
      <c r="AR60" s="214"/>
      <c r="AS60" s="214"/>
      <c r="AT60" s="214"/>
      <c r="AU60" s="214"/>
      <c r="AV60" s="214"/>
      <c r="AW60" s="214"/>
      <c r="AX60" s="214"/>
      <c r="AY60" s="214"/>
      <c r="AZ60" s="214"/>
      <c r="BA60" s="214"/>
      <c r="BB60" s="214"/>
      <c r="BC60" s="214"/>
      <c r="BD60" s="214"/>
      <c r="BE60" s="214"/>
      <c r="BF60" s="214"/>
      <c r="BG60" s="214"/>
      <c r="BH60" s="214"/>
      <c r="BI60" s="214"/>
    </row>
    <row r="61" spans="1:61" x14ac:dyDescent="0.25">
      <c r="A61" s="214"/>
      <c r="B61" s="214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4"/>
      <c r="AP61" s="214"/>
      <c r="AQ61" s="214"/>
      <c r="AR61" s="214"/>
      <c r="AS61" s="214"/>
      <c r="AT61" s="214"/>
      <c r="AU61" s="214"/>
      <c r="AV61" s="214"/>
      <c r="AW61" s="214"/>
      <c r="AX61" s="214"/>
      <c r="AY61" s="214"/>
      <c r="AZ61" s="214"/>
      <c r="BA61" s="214"/>
      <c r="BB61" s="214"/>
      <c r="BC61" s="214"/>
      <c r="BD61" s="214"/>
      <c r="BE61" s="214"/>
      <c r="BF61" s="214"/>
      <c r="BG61" s="214"/>
      <c r="BH61" s="214"/>
      <c r="BI61" s="214"/>
    </row>
    <row r="62" spans="1:61" x14ac:dyDescent="0.25">
      <c r="A62" s="214"/>
      <c r="B62" s="214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214"/>
      <c r="AG62" s="214"/>
      <c r="AH62" s="214"/>
      <c r="AI62" s="214"/>
      <c r="AJ62" s="214"/>
      <c r="AK62" s="214"/>
      <c r="AL62" s="214"/>
      <c r="AM62" s="214"/>
      <c r="AN62" s="214"/>
      <c r="AO62" s="214"/>
      <c r="AP62" s="214"/>
      <c r="AQ62" s="214"/>
      <c r="AR62" s="214"/>
      <c r="AS62" s="214"/>
      <c r="AT62" s="214"/>
      <c r="AU62" s="214"/>
      <c r="AV62" s="214"/>
      <c r="AW62" s="214"/>
      <c r="AX62" s="214"/>
      <c r="AY62" s="214"/>
      <c r="AZ62" s="214"/>
      <c r="BA62" s="214"/>
      <c r="BB62" s="214"/>
      <c r="BC62" s="214"/>
      <c r="BD62" s="214"/>
      <c r="BE62" s="214"/>
      <c r="BF62" s="214"/>
      <c r="BG62" s="214"/>
      <c r="BH62" s="214"/>
      <c r="BI62" s="214"/>
    </row>
    <row r="63" spans="1:61" x14ac:dyDescent="0.25">
      <c r="A63" s="214"/>
      <c r="B63" s="214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214"/>
      <c r="AG63" s="214"/>
      <c r="AH63" s="214"/>
      <c r="AI63" s="214"/>
      <c r="AJ63" s="214"/>
      <c r="AK63" s="214"/>
      <c r="AL63" s="214"/>
      <c r="AM63" s="214"/>
      <c r="AN63" s="214"/>
      <c r="AO63" s="214"/>
      <c r="AP63" s="214"/>
      <c r="AQ63" s="214"/>
      <c r="AR63" s="214"/>
      <c r="AS63" s="214"/>
      <c r="AT63" s="214"/>
      <c r="AU63" s="214"/>
      <c r="AV63" s="214"/>
      <c r="AW63" s="214"/>
      <c r="AX63" s="214"/>
      <c r="AY63" s="214"/>
      <c r="AZ63" s="214"/>
      <c r="BA63" s="214"/>
      <c r="BB63" s="214"/>
      <c r="BC63" s="214"/>
      <c r="BD63" s="214"/>
      <c r="BE63" s="214"/>
      <c r="BF63" s="214"/>
      <c r="BG63" s="214"/>
      <c r="BH63" s="214"/>
      <c r="BI63" s="214"/>
    </row>
    <row r="64" spans="1:61" x14ac:dyDescent="0.25">
      <c r="A64" s="214"/>
      <c r="B64" s="214"/>
      <c r="C64" s="214"/>
      <c r="D64" s="214"/>
      <c r="E64" s="214"/>
      <c r="F64" s="214"/>
      <c r="G64" s="214"/>
      <c r="H64" s="214"/>
      <c r="I64" s="214"/>
      <c r="J64" s="214"/>
      <c r="K64" s="214"/>
      <c r="L64" s="214"/>
      <c r="M64" s="214"/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214"/>
      <c r="AG64" s="214"/>
      <c r="AH64" s="214"/>
      <c r="AI64" s="214"/>
      <c r="AJ64" s="214"/>
      <c r="AK64" s="214"/>
      <c r="AL64" s="214"/>
      <c r="AM64" s="214"/>
      <c r="AN64" s="214"/>
      <c r="AO64" s="214"/>
      <c r="AP64" s="214"/>
      <c r="AQ64" s="214"/>
      <c r="AR64" s="214"/>
      <c r="AS64" s="214"/>
      <c r="AT64" s="214"/>
      <c r="AU64" s="214"/>
      <c r="AV64" s="214"/>
      <c r="AW64" s="214"/>
      <c r="AX64" s="214"/>
      <c r="AY64" s="214"/>
      <c r="AZ64" s="214"/>
      <c r="BA64" s="214"/>
      <c r="BB64" s="214"/>
      <c r="BC64" s="214"/>
      <c r="BD64" s="214"/>
      <c r="BE64" s="214"/>
      <c r="BF64" s="214"/>
      <c r="BG64" s="214"/>
      <c r="BH64" s="214"/>
      <c r="BI64" s="214"/>
    </row>
    <row r="65" spans="1:61" x14ac:dyDescent="0.25">
      <c r="A65" s="214"/>
      <c r="B65" s="214"/>
      <c r="C65" s="214"/>
      <c r="D65" s="214"/>
      <c r="E65" s="214"/>
      <c r="F65" s="214"/>
      <c r="G65" s="214"/>
      <c r="H65" s="214"/>
      <c r="I65" s="214"/>
      <c r="J65" s="214"/>
      <c r="K65" s="214"/>
      <c r="L65" s="214"/>
      <c r="M65" s="214"/>
      <c r="N65" s="214"/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214"/>
      <c r="AG65" s="214"/>
      <c r="AH65" s="214"/>
      <c r="AI65" s="214"/>
      <c r="AJ65" s="214"/>
      <c r="AK65" s="214"/>
      <c r="AL65" s="214"/>
      <c r="AM65" s="214"/>
      <c r="AN65" s="214"/>
      <c r="AO65" s="214"/>
      <c r="AP65" s="214"/>
      <c r="AQ65" s="214"/>
      <c r="AR65" s="214"/>
      <c r="AS65" s="214"/>
      <c r="AT65" s="214"/>
      <c r="AU65" s="214"/>
      <c r="AV65" s="214"/>
      <c r="AW65" s="214"/>
      <c r="AX65" s="214"/>
      <c r="AY65" s="214"/>
      <c r="AZ65" s="214"/>
      <c r="BA65" s="214"/>
      <c r="BB65" s="214"/>
      <c r="BC65" s="214"/>
      <c r="BD65" s="214"/>
      <c r="BE65" s="214"/>
      <c r="BF65" s="214"/>
      <c r="BG65" s="214"/>
      <c r="BH65" s="214"/>
      <c r="BI65" s="214"/>
    </row>
    <row r="66" spans="1:61" x14ac:dyDescent="0.25">
      <c r="A66" s="214"/>
      <c r="B66" s="214"/>
      <c r="C66" s="214"/>
      <c r="D66" s="214"/>
      <c r="E66" s="214"/>
      <c r="F66" s="214"/>
      <c r="G66" s="214"/>
      <c r="H66" s="214"/>
      <c r="I66" s="214"/>
      <c r="J66" s="214"/>
      <c r="K66" s="214"/>
      <c r="L66" s="214"/>
      <c r="M66" s="214"/>
      <c r="N66" s="214"/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214"/>
      <c r="AG66" s="214"/>
      <c r="AH66" s="214"/>
      <c r="AI66" s="214"/>
      <c r="AJ66" s="214"/>
      <c r="AK66" s="214"/>
      <c r="AL66" s="214"/>
      <c r="AM66" s="214"/>
      <c r="AN66" s="214"/>
      <c r="AO66" s="214"/>
      <c r="AP66" s="214"/>
      <c r="AQ66" s="214"/>
      <c r="AR66" s="214"/>
      <c r="AS66" s="214"/>
      <c r="AT66" s="214"/>
      <c r="AU66" s="214"/>
      <c r="AV66" s="214"/>
      <c r="AW66" s="214"/>
      <c r="AX66" s="214"/>
      <c r="AY66" s="214"/>
      <c r="AZ66" s="214"/>
      <c r="BA66" s="214"/>
      <c r="BB66" s="214"/>
      <c r="BC66" s="214"/>
      <c r="BD66" s="214"/>
      <c r="BE66" s="214"/>
      <c r="BF66" s="214"/>
      <c r="BG66" s="214"/>
      <c r="BH66" s="214"/>
      <c r="BI66" s="214"/>
    </row>
    <row r="67" spans="1:61" x14ac:dyDescent="0.25">
      <c r="A67" s="214"/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214"/>
      <c r="AG67" s="214"/>
      <c r="AH67" s="214"/>
      <c r="AI67" s="214"/>
      <c r="AJ67" s="214"/>
      <c r="AK67" s="214"/>
      <c r="AL67" s="214"/>
      <c r="AM67" s="214"/>
      <c r="AN67" s="214"/>
      <c r="AO67" s="214"/>
      <c r="AP67" s="214"/>
      <c r="AQ67" s="214"/>
      <c r="AR67" s="214"/>
      <c r="AS67" s="214"/>
      <c r="AT67" s="214"/>
      <c r="AU67" s="214"/>
      <c r="AV67" s="214"/>
      <c r="AW67" s="214"/>
      <c r="AX67" s="214"/>
      <c r="AY67" s="214"/>
      <c r="AZ67" s="214"/>
      <c r="BA67" s="214"/>
      <c r="BB67" s="214"/>
      <c r="BC67" s="214"/>
      <c r="BD67" s="214"/>
      <c r="BE67" s="214"/>
      <c r="BF67" s="214"/>
      <c r="BG67" s="214"/>
      <c r="BH67" s="214"/>
      <c r="BI67" s="214"/>
    </row>
    <row r="68" spans="1:61" x14ac:dyDescent="0.25">
      <c r="A68" s="214"/>
      <c r="B68" s="214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  <c r="AA68" s="214"/>
      <c r="AB68" s="214"/>
      <c r="AC68" s="214"/>
      <c r="AD68" s="214"/>
      <c r="AE68" s="214"/>
      <c r="AF68" s="214"/>
      <c r="AG68" s="214"/>
      <c r="AH68" s="214"/>
      <c r="AI68" s="214"/>
      <c r="AJ68" s="214"/>
      <c r="AK68" s="214"/>
      <c r="AL68" s="214"/>
      <c r="AM68" s="214"/>
      <c r="AN68" s="214"/>
      <c r="AO68" s="214"/>
      <c r="AP68" s="214"/>
      <c r="AQ68" s="214"/>
      <c r="AR68" s="214"/>
      <c r="AS68" s="214"/>
      <c r="AT68" s="214"/>
      <c r="AU68" s="214"/>
      <c r="AV68" s="214"/>
      <c r="AW68" s="214"/>
      <c r="AX68" s="214"/>
      <c r="AY68" s="214"/>
      <c r="AZ68" s="214"/>
      <c r="BA68" s="214"/>
      <c r="BB68" s="214"/>
      <c r="BC68" s="214"/>
      <c r="BD68" s="214"/>
      <c r="BE68" s="214"/>
      <c r="BF68" s="214"/>
      <c r="BG68" s="214"/>
      <c r="BH68" s="214"/>
      <c r="BI68" s="214"/>
    </row>
    <row r="69" spans="1:61" x14ac:dyDescent="0.25">
      <c r="A69" s="214"/>
      <c r="B69" s="214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4"/>
      <c r="AP69" s="214"/>
      <c r="AQ69" s="214"/>
      <c r="AR69" s="214"/>
      <c r="AS69" s="214"/>
      <c r="AT69" s="214"/>
      <c r="AU69" s="214"/>
      <c r="AV69" s="214"/>
      <c r="AW69" s="214"/>
      <c r="AX69" s="214"/>
      <c r="AY69" s="214"/>
      <c r="AZ69" s="214"/>
      <c r="BA69" s="214"/>
      <c r="BB69" s="214"/>
      <c r="BC69" s="214"/>
      <c r="BD69" s="214"/>
      <c r="BE69" s="214"/>
      <c r="BF69" s="214"/>
      <c r="BG69" s="214"/>
      <c r="BH69" s="214"/>
      <c r="BI69" s="214"/>
    </row>
    <row r="70" spans="1:61" x14ac:dyDescent="0.25">
      <c r="A70" s="214"/>
      <c r="B70" s="214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214"/>
      <c r="AG70" s="214"/>
      <c r="AH70" s="214"/>
      <c r="AI70" s="214"/>
      <c r="AJ70" s="214"/>
      <c r="AK70" s="214"/>
      <c r="AL70" s="214"/>
      <c r="AM70" s="214"/>
      <c r="AN70" s="214"/>
      <c r="AO70" s="214"/>
      <c r="AP70" s="214"/>
      <c r="AQ70" s="214"/>
      <c r="AR70" s="214"/>
      <c r="AS70" s="214"/>
      <c r="AT70" s="214"/>
      <c r="AU70" s="214"/>
      <c r="AV70" s="214"/>
      <c r="AW70" s="214"/>
      <c r="AX70" s="214"/>
      <c r="AY70" s="214"/>
      <c r="AZ70" s="214"/>
      <c r="BA70" s="214"/>
      <c r="BB70" s="214"/>
      <c r="BC70" s="214"/>
      <c r="BD70" s="214"/>
      <c r="BE70" s="214"/>
      <c r="BF70" s="214"/>
      <c r="BG70" s="214"/>
      <c r="BH70" s="214"/>
      <c r="BI70" s="214"/>
    </row>
    <row r="71" spans="1:61" x14ac:dyDescent="0.25">
      <c r="A71" s="214"/>
      <c r="B71" s="214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  <c r="AM71" s="214"/>
      <c r="AN71" s="214"/>
      <c r="AO71" s="214"/>
      <c r="AP71" s="214"/>
      <c r="AQ71" s="214"/>
      <c r="AR71" s="214"/>
      <c r="AS71" s="214"/>
      <c r="AT71" s="214"/>
      <c r="AU71" s="214"/>
      <c r="AV71" s="214"/>
      <c r="AW71" s="214"/>
      <c r="AX71" s="214"/>
      <c r="AY71" s="214"/>
      <c r="AZ71" s="214"/>
      <c r="BA71" s="214"/>
      <c r="BB71" s="214"/>
      <c r="BC71" s="214"/>
      <c r="BD71" s="214"/>
      <c r="BE71" s="214"/>
      <c r="BF71" s="214"/>
      <c r="BG71" s="214"/>
      <c r="BH71" s="214"/>
      <c r="BI71" s="214"/>
    </row>
    <row r="72" spans="1:61" x14ac:dyDescent="0.25">
      <c r="A72" s="214"/>
      <c r="B72" s="214"/>
      <c r="C72" s="214"/>
      <c r="D72" s="214"/>
      <c r="E72" s="214"/>
      <c r="F72" s="214"/>
      <c r="G72" s="214"/>
      <c r="H72" s="214"/>
      <c r="I72" s="214"/>
      <c r="J72" s="214"/>
      <c r="K72" s="214"/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  <c r="AM72" s="214"/>
      <c r="AN72" s="214"/>
      <c r="AO72" s="214"/>
      <c r="AP72" s="214"/>
      <c r="AQ72" s="214"/>
      <c r="AR72" s="214"/>
      <c r="AS72" s="214"/>
      <c r="AT72" s="214"/>
      <c r="AU72" s="214"/>
      <c r="AV72" s="214"/>
      <c r="AW72" s="214"/>
      <c r="AX72" s="214"/>
      <c r="AY72" s="214"/>
      <c r="AZ72" s="214"/>
      <c r="BA72" s="214"/>
      <c r="BB72" s="214"/>
      <c r="BC72" s="214"/>
      <c r="BD72" s="214"/>
      <c r="BE72" s="214"/>
      <c r="BF72" s="214"/>
      <c r="BG72" s="214"/>
      <c r="BH72" s="214"/>
      <c r="BI72" s="214"/>
    </row>
    <row r="73" spans="1:61" x14ac:dyDescent="0.25">
      <c r="A73" s="214"/>
      <c r="B73" s="214"/>
      <c r="C73" s="214"/>
      <c r="D73" s="214"/>
      <c r="E73" s="214"/>
      <c r="F73" s="214"/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  <c r="AF73" s="214"/>
      <c r="AG73" s="214"/>
      <c r="AH73" s="214"/>
      <c r="AI73" s="214"/>
      <c r="AJ73" s="214"/>
      <c r="AK73" s="214"/>
      <c r="AL73" s="214"/>
      <c r="AM73" s="214"/>
      <c r="AN73" s="214"/>
      <c r="AO73" s="214"/>
      <c r="AP73" s="214"/>
      <c r="AQ73" s="214"/>
      <c r="AR73" s="214"/>
      <c r="AS73" s="214"/>
      <c r="AT73" s="214"/>
      <c r="AU73" s="214"/>
      <c r="AV73" s="214"/>
      <c r="AW73" s="214"/>
      <c r="AX73" s="214"/>
      <c r="AY73" s="214"/>
      <c r="AZ73" s="214"/>
      <c r="BA73" s="214"/>
      <c r="BB73" s="214"/>
      <c r="BC73" s="214"/>
      <c r="BD73" s="214"/>
      <c r="BE73" s="214"/>
      <c r="BF73" s="214"/>
      <c r="BG73" s="214"/>
      <c r="BH73" s="214"/>
      <c r="BI73" s="214"/>
    </row>
    <row r="74" spans="1:61" x14ac:dyDescent="0.25">
      <c r="A74" s="214"/>
      <c r="B74" s="214"/>
      <c r="C74" s="214"/>
      <c r="D74" s="214"/>
      <c r="E74" s="214"/>
      <c r="F74" s="214"/>
      <c r="G74" s="214"/>
      <c r="H74" s="214"/>
      <c r="I74" s="214"/>
      <c r="J74" s="214"/>
      <c r="K74" s="214"/>
      <c r="L74" s="214"/>
      <c r="M74" s="214"/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14"/>
      <c r="AE74" s="214"/>
      <c r="AF74" s="214"/>
      <c r="AG74" s="214"/>
      <c r="AH74" s="214"/>
      <c r="AI74" s="214"/>
      <c r="AJ74" s="214"/>
      <c r="AK74" s="214"/>
      <c r="AL74" s="214"/>
      <c r="AM74" s="214"/>
      <c r="AN74" s="214"/>
      <c r="AO74" s="214"/>
      <c r="AP74" s="214"/>
      <c r="AQ74" s="214"/>
      <c r="AR74" s="214"/>
      <c r="AS74" s="214"/>
      <c r="AT74" s="214"/>
      <c r="AU74" s="214"/>
      <c r="AV74" s="214"/>
      <c r="AW74" s="214"/>
      <c r="AX74" s="214"/>
      <c r="AY74" s="214"/>
      <c r="AZ74" s="214"/>
      <c r="BA74" s="214"/>
      <c r="BB74" s="214"/>
      <c r="BC74" s="214"/>
      <c r="BD74" s="214"/>
      <c r="BE74" s="214"/>
      <c r="BF74" s="214"/>
      <c r="BG74" s="214"/>
      <c r="BH74" s="214"/>
      <c r="BI74" s="214"/>
    </row>
    <row r="75" spans="1:61" x14ac:dyDescent="0.25">
      <c r="A75" s="214"/>
      <c r="B75" s="214"/>
      <c r="C75" s="214"/>
      <c r="D75" s="214"/>
      <c r="E75" s="214"/>
      <c r="F75" s="214"/>
      <c r="G75" s="214"/>
      <c r="H75" s="214"/>
      <c r="I75" s="214"/>
      <c r="J75" s="214"/>
      <c r="K75" s="214"/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  <c r="AF75" s="214"/>
      <c r="AG75" s="214"/>
      <c r="AH75" s="214"/>
      <c r="AI75" s="214"/>
      <c r="AJ75" s="214"/>
      <c r="AK75" s="214"/>
      <c r="AL75" s="214"/>
      <c r="AM75" s="214"/>
      <c r="AN75" s="214"/>
      <c r="AO75" s="214"/>
      <c r="AP75" s="214"/>
      <c r="AQ75" s="214"/>
      <c r="AR75" s="214"/>
      <c r="AS75" s="214"/>
      <c r="AT75" s="214"/>
      <c r="AU75" s="214"/>
      <c r="AV75" s="214"/>
      <c r="AW75" s="214"/>
      <c r="AX75" s="214"/>
      <c r="AY75" s="214"/>
      <c r="AZ75" s="214"/>
      <c r="BA75" s="214"/>
      <c r="BB75" s="214"/>
      <c r="BC75" s="214"/>
      <c r="BD75" s="214"/>
      <c r="BE75" s="214"/>
      <c r="BF75" s="214"/>
      <c r="BG75" s="214"/>
      <c r="BH75" s="214"/>
      <c r="BI75" s="214"/>
    </row>
    <row r="76" spans="1:61" x14ac:dyDescent="0.25">
      <c r="A76" s="214"/>
      <c r="B76" s="214"/>
      <c r="C76" s="214"/>
      <c r="D76" s="214"/>
      <c r="E76" s="214"/>
      <c r="F76" s="214"/>
      <c r="G76" s="214"/>
      <c r="H76" s="214"/>
      <c r="I76" s="214"/>
      <c r="J76" s="214"/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14"/>
      <c r="AI76" s="214"/>
      <c r="AJ76" s="214"/>
      <c r="AK76" s="214"/>
      <c r="AL76" s="214"/>
      <c r="AM76" s="214"/>
      <c r="AN76" s="214"/>
      <c r="AO76" s="214"/>
      <c r="AP76" s="214"/>
      <c r="AQ76" s="214"/>
      <c r="AR76" s="214"/>
      <c r="AS76" s="214"/>
      <c r="AT76" s="214"/>
      <c r="AU76" s="214"/>
      <c r="AV76" s="214"/>
      <c r="AW76" s="214"/>
      <c r="AX76" s="214"/>
      <c r="AY76" s="214"/>
      <c r="AZ76" s="214"/>
      <c r="BA76" s="214"/>
      <c r="BB76" s="214"/>
      <c r="BC76" s="214"/>
      <c r="BD76" s="214"/>
      <c r="BE76" s="214"/>
      <c r="BF76" s="214"/>
      <c r="BG76" s="214"/>
      <c r="BH76" s="214"/>
      <c r="BI76" s="214"/>
    </row>
    <row r="77" spans="1:61" x14ac:dyDescent="0.25">
      <c r="A77" s="214"/>
      <c r="B77" s="214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4"/>
      <c r="AP77" s="214"/>
      <c r="AQ77" s="214"/>
      <c r="AR77" s="214"/>
      <c r="AS77" s="214"/>
      <c r="AT77" s="214"/>
      <c r="AU77" s="214"/>
      <c r="AV77" s="214"/>
      <c r="AW77" s="214"/>
      <c r="AX77" s="214"/>
      <c r="AY77" s="214"/>
      <c r="AZ77" s="214"/>
      <c r="BA77" s="214"/>
      <c r="BB77" s="214"/>
      <c r="BC77" s="214"/>
      <c r="BD77" s="214"/>
      <c r="BE77" s="214"/>
      <c r="BF77" s="214"/>
      <c r="BG77" s="214"/>
      <c r="BH77" s="214"/>
      <c r="BI77" s="214"/>
    </row>
    <row r="78" spans="1:61" x14ac:dyDescent="0.25">
      <c r="A78" s="214"/>
      <c r="B78" s="214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  <c r="AF78" s="214"/>
      <c r="AG78" s="214"/>
      <c r="AH78" s="214"/>
      <c r="AI78" s="214"/>
      <c r="AJ78" s="214"/>
      <c r="AK78" s="214"/>
      <c r="AL78" s="214"/>
      <c r="AM78" s="214"/>
      <c r="AN78" s="214"/>
      <c r="AO78" s="214"/>
      <c r="AP78" s="214"/>
      <c r="AQ78" s="214"/>
      <c r="AR78" s="214"/>
      <c r="AS78" s="214"/>
      <c r="AT78" s="214"/>
      <c r="AU78" s="214"/>
      <c r="AV78" s="214"/>
      <c r="AW78" s="214"/>
      <c r="AX78" s="214"/>
      <c r="AY78" s="214"/>
      <c r="AZ78" s="214"/>
      <c r="BA78" s="214"/>
      <c r="BB78" s="214"/>
      <c r="BC78" s="214"/>
      <c r="BD78" s="214"/>
      <c r="BE78" s="214"/>
      <c r="BF78" s="214"/>
      <c r="BG78" s="214"/>
      <c r="BH78" s="214"/>
      <c r="BI78" s="214"/>
    </row>
    <row r="79" spans="1:61" x14ac:dyDescent="0.25">
      <c r="A79" s="214"/>
      <c r="B79" s="214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214"/>
      <c r="N79" s="214"/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14"/>
      <c r="AD79" s="214"/>
      <c r="AE79" s="214"/>
      <c r="AF79" s="214"/>
      <c r="AG79" s="214"/>
      <c r="AH79" s="214"/>
      <c r="AI79" s="214"/>
      <c r="AJ79" s="214"/>
      <c r="AK79" s="214"/>
      <c r="AL79" s="214"/>
      <c r="AM79" s="214"/>
      <c r="AN79" s="214"/>
      <c r="AO79" s="214"/>
      <c r="AP79" s="214"/>
      <c r="AQ79" s="214"/>
      <c r="AR79" s="214"/>
      <c r="AS79" s="214"/>
      <c r="AT79" s="214"/>
      <c r="AU79" s="214"/>
      <c r="AV79" s="214"/>
      <c r="AW79" s="214"/>
      <c r="AX79" s="214"/>
      <c r="AY79" s="214"/>
      <c r="AZ79" s="214"/>
      <c r="BA79" s="214"/>
      <c r="BB79" s="214"/>
      <c r="BC79" s="214"/>
      <c r="BD79" s="214"/>
      <c r="BE79" s="214"/>
      <c r="BF79" s="214"/>
      <c r="BG79" s="214"/>
      <c r="BH79" s="214"/>
      <c r="BI79" s="214"/>
    </row>
    <row r="80" spans="1:61" x14ac:dyDescent="0.25">
      <c r="A80" s="214"/>
      <c r="B80" s="214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  <c r="AF80" s="214"/>
      <c r="AG80" s="214"/>
      <c r="AH80" s="214"/>
      <c r="AI80" s="214"/>
      <c r="AJ80" s="214"/>
      <c r="AK80" s="214"/>
      <c r="AL80" s="214"/>
      <c r="AM80" s="214"/>
      <c r="AN80" s="214"/>
      <c r="AO80" s="214"/>
      <c r="AP80" s="214"/>
      <c r="AQ80" s="214"/>
      <c r="AR80" s="214"/>
      <c r="AS80" s="214"/>
      <c r="AT80" s="214"/>
      <c r="AU80" s="214"/>
      <c r="AV80" s="214"/>
      <c r="AW80" s="214"/>
      <c r="AX80" s="214"/>
      <c r="AY80" s="214"/>
      <c r="AZ80" s="214"/>
      <c r="BA80" s="214"/>
      <c r="BB80" s="214"/>
      <c r="BC80" s="214"/>
      <c r="BD80" s="214"/>
      <c r="BE80" s="214"/>
      <c r="BF80" s="214"/>
      <c r="BG80" s="214"/>
      <c r="BH80" s="214"/>
      <c r="BI80" s="214"/>
    </row>
    <row r="81" spans="1:61" x14ac:dyDescent="0.25">
      <c r="A81" s="214"/>
      <c r="B81" s="214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214"/>
      <c r="N81" s="214"/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14"/>
      <c r="AE81" s="214"/>
      <c r="AF81" s="214"/>
      <c r="AG81" s="214"/>
      <c r="AH81" s="214"/>
      <c r="AI81" s="214"/>
      <c r="AJ81" s="214"/>
      <c r="AK81" s="214"/>
      <c r="AL81" s="214"/>
      <c r="AM81" s="214"/>
      <c r="AN81" s="214"/>
      <c r="AO81" s="214"/>
      <c r="AP81" s="214"/>
      <c r="AQ81" s="214"/>
      <c r="AR81" s="214"/>
      <c r="AS81" s="214"/>
      <c r="AT81" s="214"/>
      <c r="AU81" s="214"/>
      <c r="AV81" s="214"/>
      <c r="AW81" s="214"/>
      <c r="AX81" s="214"/>
      <c r="AY81" s="214"/>
      <c r="AZ81" s="214"/>
      <c r="BA81" s="214"/>
      <c r="BB81" s="214"/>
      <c r="BC81" s="214"/>
      <c r="BD81" s="214"/>
      <c r="BE81" s="214"/>
      <c r="BF81" s="214"/>
      <c r="BG81" s="214"/>
      <c r="BH81" s="214"/>
      <c r="BI81" s="214"/>
    </row>
    <row r="82" spans="1:61" x14ac:dyDescent="0.25">
      <c r="A82" s="214"/>
      <c r="B82" s="214"/>
      <c r="C82" s="214"/>
      <c r="D82" s="214"/>
      <c r="E82" s="214"/>
      <c r="F82" s="214"/>
      <c r="G82" s="214"/>
      <c r="H82" s="214"/>
      <c r="I82" s="214"/>
      <c r="J82" s="214"/>
      <c r="K82" s="214"/>
      <c r="L82" s="214"/>
      <c r="M82" s="214"/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14"/>
      <c r="AE82" s="214"/>
      <c r="AF82" s="214"/>
      <c r="AG82" s="214"/>
      <c r="AH82" s="214"/>
      <c r="AI82" s="214"/>
      <c r="AJ82" s="214"/>
      <c r="AK82" s="214"/>
      <c r="AL82" s="214"/>
      <c r="AM82" s="214"/>
      <c r="AN82" s="214"/>
      <c r="AO82" s="214"/>
      <c r="AP82" s="214"/>
      <c r="AQ82" s="214"/>
      <c r="AR82" s="214"/>
      <c r="AS82" s="214"/>
      <c r="AT82" s="214"/>
      <c r="AU82" s="214"/>
      <c r="AV82" s="214"/>
      <c r="AW82" s="214"/>
      <c r="AX82" s="214"/>
      <c r="AY82" s="214"/>
      <c r="AZ82" s="214"/>
      <c r="BA82" s="214"/>
      <c r="BB82" s="214"/>
      <c r="BC82" s="214"/>
      <c r="BD82" s="214"/>
      <c r="BE82" s="214"/>
      <c r="BF82" s="214"/>
      <c r="BG82" s="214"/>
      <c r="BH82" s="214"/>
      <c r="BI82" s="214"/>
    </row>
    <row r="83" spans="1:61" x14ac:dyDescent="0.25">
      <c r="A83" s="214"/>
      <c r="B83" s="214"/>
      <c r="C83" s="214"/>
      <c r="D83" s="214"/>
      <c r="E83" s="214"/>
      <c r="F83" s="214"/>
      <c r="G83" s="214"/>
      <c r="H83" s="214"/>
      <c r="I83" s="214"/>
      <c r="J83" s="214"/>
      <c r="K83" s="214"/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4"/>
      <c r="AH83" s="214"/>
      <c r="AI83" s="214"/>
      <c r="AJ83" s="214"/>
      <c r="AK83" s="214"/>
      <c r="AL83" s="214"/>
      <c r="AM83" s="214"/>
      <c r="AN83" s="214"/>
      <c r="AO83" s="214"/>
      <c r="AP83" s="214"/>
      <c r="AQ83" s="214"/>
      <c r="AR83" s="214"/>
      <c r="AS83" s="214"/>
      <c r="AT83" s="214"/>
      <c r="AU83" s="214"/>
      <c r="AV83" s="214"/>
      <c r="AW83" s="214"/>
      <c r="AX83" s="214"/>
      <c r="AY83" s="214"/>
      <c r="AZ83" s="214"/>
      <c r="BA83" s="214"/>
      <c r="BB83" s="214"/>
      <c r="BC83" s="214"/>
      <c r="BD83" s="214"/>
      <c r="BE83" s="214"/>
      <c r="BF83" s="214"/>
      <c r="BG83" s="214"/>
      <c r="BH83" s="214"/>
      <c r="BI83" s="214"/>
    </row>
    <row r="84" spans="1:61" x14ac:dyDescent="0.25">
      <c r="A84" s="214"/>
      <c r="B84" s="214"/>
      <c r="C84" s="214"/>
      <c r="D84" s="214"/>
      <c r="E84" s="214"/>
      <c r="F84" s="214"/>
      <c r="G84" s="214"/>
      <c r="H84" s="214"/>
      <c r="I84" s="214"/>
      <c r="J84" s="214"/>
      <c r="K84" s="214"/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  <c r="AF84" s="214"/>
      <c r="AG84" s="214"/>
      <c r="AH84" s="214"/>
      <c r="AI84" s="214"/>
      <c r="AJ84" s="214"/>
      <c r="AK84" s="214"/>
      <c r="AL84" s="214"/>
      <c r="AM84" s="214"/>
      <c r="AN84" s="214"/>
      <c r="AO84" s="214"/>
      <c r="AP84" s="214"/>
      <c r="AQ84" s="214"/>
      <c r="AR84" s="214"/>
      <c r="AS84" s="214"/>
      <c r="AT84" s="214"/>
      <c r="AU84" s="214"/>
      <c r="AV84" s="214"/>
      <c r="AW84" s="214"/>
      <c r="AX84" s="214"/>
      <c r="AY84" s="214"/>
      <c r="AZ84" s="214"/>
      <c r="BA84" s="214"/>
      <c r="BB84" s="214"/>
      <c r="BC84" s="214"/>
      <c r="BD84" s="214"/>
      <c r="BE84" s="214"/>
      <c r="BF84" s="214"/>
      <c r="BG84" s="214"/>
      <c r="BH84" s="214"/>
      <c r="BI84" s="214"/>
    </row>
    <row r="85" spans="1:61" x14ac:dyDescent="0.25">
      <c r="A85" s="214"/>
      <c r="B85" s="214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4"/>
      <c r="AP85" s="214"/>
      <c r="AQ85" s="214"/>
      <c r="AR85" s="214"/>
      <c r="AS85" s="214"/>
      <c r="AT85" s="214"/>
      <c r="AU85" s="214"/>
      <c r="AV85" s="214"/>
      <c r="AW85" s="214"/>
      <c r="AX85" s="214"/>
      <c r="AY85" s="214"/>
      <c r="AZ85" s="214"/>
      <c r="BA85" s="214"/>
      <c r="BB85" s="214"/>
      <c r="BC85" s="214"/>
      <c r="BD85" s="214"/>
      <c r="BE85" s="214"/>
      <c r="BF85" s="214"/>
      <c r="BG85" s="214"/>
      <c r="BH85" s="214"/>
      <c r="BI85" s="214"/>
    </row>
    <row r="86" spans="1:61" x14ac:dyDescent="0.25">
      <c r="A86" s="214"/>
      <c r="B86" s="214"/>
      <c r="C86" s="214"/>
      <c r="D86" s="214"/>
      <c r="E86" s="214"/>
      <c r="F86" s="214"/>
      <c r="G86" s="214"/>
      <c r="H86" s="214"/>
      <c r="I86" s="214"/>
      <c r="J86" s="214"/>
      <c r="K86" s="214"/>
      <c r="L86" s="214"/>
      <c r="M86" s="214"/>
      <c r="N86" s="214"/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  <c r="AA86" s="214"/>
      <c r="AB86" s="214"/>
      <c r="AC86" s="214"/>
      <c r="AD86" s="214"/>
      <c r="AE86" s="214"/>
      <c r="AF86" s="214"/>
      <c r="AG86" s="214"/>
      <c r="AH86" s="214"/>
      <c r="AI86" s="214"/>
      <c r="AJ86" s="214"/>
      <c r="AK86" s="214"/>
      <c r="AL86" s="214"/>
      <c r="AM86" s="214"/>
      <c r="AN86" s="214"/>
      <c r="AO86" s="214"/>
      <c r="AP86" s="214"/>
      <c r="AQ86" s="214"/>
      <c r="AR86" s="214"/>
      <c r="AS86" s="214"/>
      <c r="AT86" s="214"/>
      <c r="AU86" s="214"/>
      <c r="AV86" s="214"/>
      <c r="AW86" s="214"/>
      <c r="AX86" s="214"/>
      <c r="AY86" s="214"/>
      <c r="AZ86" s="214"/>
      <c r="BA86" s="214"/>
      <c r="BB86" s="214"/>
      <c r="BC86" s="214"/>
      <c r="BD86" s="214"/>
      <c r="BE86" s="214"/>
      <c r="BF86" s="214"/>
      <c r="BG86" s="214"/>
      <c r="BH86" s="214"/>
      <c r="BI86" s="214"/>
    </row>
    <row r="87" spans="1:61" x14ac:dyDescent="0.25">
      <c r="A87" s="214"/>
      <c r="B87" s="214"/>
      <c r="C87" s="214"/>
      <c r="D87" s="214"/>
      <c r="E87" s="214"/>
      <c r="F87" s="214"/>
      <c r="G87" s="214"/>
      <c r="H87" s="214"/>
      <c r="I87" s="214"/>
      <c r="J87" s="214"/>
      <c r="K87" s="214"/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4"/>
      <c r="AE87" s="214"/>
      <c r="AF87" s="214"/>
      <c r="AG87" s="214"/>
      <c r="AH87" s="214"/>
      <c r="AI87" s="214"/>
      <c r="AJ87" s="214"/>
      <c r="AK87" s="214"/>
      <c r="AL87" s="214"/>
      <c r="AM87" s="214"/>
      <c r="AN87" s="214"/>
      <c r="AO87" s="214"/>
      <c r="AP87" s="214"/>
      <c r="AQ87" s="214"/>
      <c r="AR87" s="214"/>
      <c r="AS87" s="214"/>
      <c r="AT87" s="214"/>
      <c r="AU87" s="214"/>
      <c r="AV87" s="214"/>
      <c r="AW87" s="214"/>
      <c r="AX87" s="214"/>
      <c r="AY87" s="214"/>
      <c r="AZ87" s="214"/>
      <c r="BA87" s="214"/>
      <c r="BB87" s="214"/>
      <c r="BC87" s="214"/>
      <c r="BD87" s="214"/>
      <c r="BE87" s="214"/>
      <c r="BF87" s="214"/>
      <c r="BG87" s="214"/>
      <c r="BH87" s="214"/>
      <c r="BI87" s="214"/>
    </row>
    <row r="88" spans="1:61" x14ac:dyDescent="0.25">
      <c r="A88" s="214"/>
      <c r="B88" s="214"/>
      <c r="C88" s="214"/>
      <c r="D88" s="214"/>
      <c r="E88" s="214"/>
      <c r="F88" s="214"/>
      <c r="G88" s="214"/>
      <c r="H88" s="214"/>
      <c r="I88" s="214"/>
      <c r="J88" s="214"/>
      <c r="K88" s="214"/>
      <c r="L88" s="214"/>
      <c r="M88" s="214"/>
      <c r="N88" s="214"/>
      <c r="O88" s="21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  <c r="AA88" s="214"/>
      <c r="AB88" s="214"/>
      <c r="AC88" s="214"/>
      <c r="AD88" s="214"/>
      <c r="AE88" s="214"/>
      <c r="AF88" s="214"/>
      <c r="AG88" s="214"/>
      <c r="AH88" s="214"/>
      <c r="AI88" s="214"/>
      <c r="AJ88" s="214"/>
      <c r="AK88" s="214"/>
      <c r="AL88" s="214"/>
      <c r="AM88" s="214"/>
      <c r="AN88" s="214"/>
      <c r="AO88" s="214"/>
      <c r="AP88" s="214"/>
      <c r="AQ88" s="214"/>
      <c r="AR88" s="214"/>
      <c r="AS88" s="214"/>
      <c r="AT88" s="214"/>
      <c r="AU88" s="214"/>
      <c r="AV88" s="214"/>
      <c r="AW88" s="214"/>
      <c r="AX88" s="214"/>
      <c r="AY88" s="214"/>
      <c r="AZ88" s="214"/>
      <c r="BA88" s="214"/>
      <c r="BB88" s="214"/>
      <c r="BC88" s="214"/>
      <c r="BD88" s="214"/>
      <c r="BE88" s="214"/>
      <c r="BF88" s="214"/>
      <c r="BG88" s="214"/>
      <c r="BH88" s="214"/>
      <c r="BI88" s="214"/>
    </row>
    <row r="89" spans="1:61" x14ac:dyDescent="0.25">
      <c r="A89" s="214"/>
      <c r="B89" s="214"/>
      <c r="C89" s="214"/>
      <c r="D89" s="214"/>
      <c r="E89" s="214"/>
      <c r="F89" s="214"/>
      <c r="G89" s="214"/>
      <c r="H89" s="214"/>
      <c r="I89" s="214"/>
      <c r="J89" s="214"/>
      <c r="K89" s="214"/>
      <c r="L89" s="214"/>
      <c r="M89" s="214"/>
      <c r="N89" s="214"/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  <c r="AA89" s="214"/>
      <c r="AB89" s="214"/>
      <c r="AC89" s="214"/>
      <c r="AD89" s="214"/>
      <c r="AE89" s="214"/>
      <c r="AF89" s="214"/>
      <c r="AG89" s="214"/>
      <c r="AH89" s="214"/>
      <c r="AI89" s="214"/>
      <c r="AJ89" s="214"/>
      <c r="AK89" s="214"/>
      <c r="AL89" s="214"/>
      <c r="AM89" s="214"/>
      <c r="AN89" s="214"/>
      <c r="AO89" s="214"/>
      <c r="AP89" s="214"/>
      <c r="AQ89" s="214"/>
      <c r="AR89" s="214"/>
      <c r="AS89" s="214"/>
      <c r="AT89" s="214"/>
      <c r="AU89" s="214"/>
      <c r="AV89" s="214"/>
      <c r="AW89" s="214"/>
      <c r="AX89" s="214"/>
      <c r="AY89" s="214"/>
      <c r="AZ89" s="214"/>
      <c r="BA89" s="214"/>
      <c r="BB89" s="214"/>
      <c r="BC89" s="214"/>
      <c r="BD89" s="214"/>
      <c r="BE89" s="214"/>
      <c r="BF89" s="214"/>
      <c r="BG89" s="214"/>
      <c r="BH89" s="214"/>
      <c r="BI89" s="214"/>
    </row>
    <row r="90" spans="1:61" x14ac:dyDescent="0.25">
      <c r="A90" s="214"/>
      <c r="B90" s="214"/>
      <c r="C90" s="214"/>
      <c r="D90" s="214"/>
      <c r="E90" s="214"/>
      <c r="F90" s="214"/>
      <c r="G90" s="214"/>
      <c r="H90" s="214"/>
      <c r="I90" s="214"/>
      <c r="J90" s="214"/>
      <c r="K90" s="214"/>
      <c r="L90" s="214"/>
      <c r="M90" s="214"/>
      <c r="N90" s="214"/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  <c r="AA90" s="214"/>
      <c r="AB90" s="214"/>
      <c r="AC90" s="214"/>
      <c r="AD90" s="214"/>
      <c r="AE90" s="214"/>
      <c r="AF90" s="214"/>
      <c r="AG90" s="214"/>
      <c r="AH90" s="214"/>
      <c r="AI90" s="214"/>
      <c r="AJ90" s="214"/>
      <c r="AK90" s="214"/>
      <c r="AL90" s="214"/>
      <c r="AM90" s="214"/>
      <c r="AN90" s="214"/>
      <c r="AO90" s="214"/>
      <c r="AP90" s="214"/>
      <c r="AQ90" s="214"/>
      <c r="AR90" s="214"/>
      <c r="AS90" s="214"/>
      <c r="AT90" s="214"/>
      <c r="AU90" s="214"/>
      <c r="AV90" s="214"/>
      <c r="AW90" s="214"/>
      <c r="AX90" s="214"/>
      <c r="AY90" s="214"/>
      <c r="AZ90" s="214"/>
      <c r="BA90" s="214"/>
      <c r="BB90" s="214"/>
      <c r="BC90" s="214"/>
      <c r="BD90" s="214"/>
      <c r="BE90" s="214"/>
      <c r="BF90" s="214"/>
      <c r="BG90" s="214"/>
      <c r="BH90" s="214"/>
      <c r="BI90" s="214"/>
    </row>
    <row r="91" spans="1:61" x14ac:dyDescent="0.25">
      <c r="A91" s="214"/>
      <c r="B91" s="214"/>
      <c r="C91" s="214"/>
      <c r="D91" s="214"/>
      <c r="E91" s="214"/>
      <c r="F91" s="214"/>
      <c r="G91" s="214"/>
      <c r="H91" s="214"/>
      <c r="I91" s="214"/>
      <c r="J91" s="214"/>
      <c r="K91" s="214"/>
      <c r="L91" s="214"/>
      <c r="M91" s="214"/>
      <c r="N91" s="214"/>
      <c r="O91" s="21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  <c r="AA91" s="214"/>
      <c r="AB91" s="214"/>
      <c r="AC91" s="214"/>
      <c r="AD91" s="214"/>
      <c r="AE91" s="214"/>
      <c r="AF91" s="214"/>
      <c r="AG91" s="214"/>
      <c r="AH91" s="214"/>
      <c r="AI91" s="214"/>
      <c r="AJ91" s="214"/>
      <c r="AK91" s="214"/>
      <c r="AL91" s="214"/>
      <c r="AM91" s="214"/>
      <c r="AN91" s="214"/>
      <c r="AO91" s="214"/>
      <c r="AP91" s="214"/>
      <c r="AQ91" s="214"/>
      <c r="AR91" s="214"/>
      <c r="AS91" s="214"/>
      <c r="AT91" s="214"/>
      <c r="AU91" s="214"/>
      <c r="AV91" s="214"/>
      <c r="AW91" s="214"/>
      <c r="AX91" s="214"/>
      <c r="AY91" s="214"/>
      <c r="AZ91" s="214"/>
      <c r="BA91" s="214"/>
      <c r="BB91" s="214"/>
      <c r="BC91" s="214"/>
      <c r="BD91" s="214"/>
      <c r="BE91" s="214"/>
      <c r="BF91" s="214"/>
      <c r="BG91" s="214"/>
      <c r="BH91" s="214"/>
      <c r="BI91" s="214"/>
    </row>
    <row r="92" spans="1:61" x14ac:dyDescent="0.25">
      <c r="A92" s="214"/>
      <c r="B92" s="214"/>
      <c r="C92" s="214"/>
      <c r="D92" s="214"/>
      <c r="E92" s="214"/>
      <c r="F92" s="214"/>
      <c r="G92" s="214"/>
      <c r="H92" s="214"/>
      <c r="I92" s="214"/>
      <c r="J92" s="214"/>
      <c r="K92" s="214"/>
      <c r="L92" s="214"/>
      <c r="M92" s="214"/>
      <c r="N92" s="214"/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4"/>
      <c r="AE92" s="214"/>
      <c r="AF92" s="214"/>
      <c r="AG92" s="214"/>
      <c r="AH92" s="214"/>
      <c r="AI92" s="214"/>
      <c r="AJ92" s="214"/>
      <c r="AK92" s="214"/>
      <c r="AL92" s="214"/>
      <c r="AM92" s="214"/>
      <c r="AN92" s="214"/>
      <c r="AO92" s="214"/>
      <c r="AP92" s="214"/>
      <c r="AQ92" s="214"/>
      <c r="AR92" s="214"/>
      <c r="AS92" s="214"/>
      <c r="AT92" s="214"/>
      <c r="AU92" s="214"/>
      <c r="AV92" s="214"/>
      <c r="AW92" s="214"/>
      <c r="AX92" s="214"/>
      <c r="AY92" s="214"/>
      <c r="AZ92" s="214"/>
      <c r="BA92" s="214"/>
      <c r="BB92" s="214"/>
      <c r="BC92" s="214"/>
      <c r="BD92" s="214"/>
      <c r="BE92" s="214"/>
      <c r="BF92" s="214"/>
      <c r="BG92" s="214"/>
      <c r="BH92" s="214"/>
      <c r="BI92" s="214"/>
    </row>
    <row r="93" spans="1:61" x14ac:dyDescent="0.25">
      <c r="A93" s="214"/>
      <c r="B93" s="214"/>
      <c r="C93" s="214"/>
      <c r="D93" s="214"/>
      <c r="E93" s="214"/>
      <c r="F93" s="214"/>
      <c r="G93" s="214"/>
      <c r="H93" s="214"/>
      <c r="I93" s="214"/>
      <c r="J93" s="214"/>
      <c r="K93" s="214"/>
      <c r="L93" s="214"/>
      <c r="M93" s="214"/>
      <c r="N93" s="214"/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4"/>
      <c r="AE93" s="214"/>
      <c r="AF93" s="214"/>
      <c r="AG93" s="214"/>
      <c r="AH93" s="214"/>
      <c r="AI93" s="214"/>
      <c r="AJ93" s="214"/>
      <c r="AK93" s="214"/>
      <c r="AL93" s="214"/>
      <c r="AM93" s="214"/>
      <c r="AN93" s="214"/>
      <c r="AO93" s="214"/>
      <c r="AP93" s="214"/>
      <c r="AQ93" s="214"/>
      <c r="AR93" s="214"/>
      <c r="AS93" s="214"/>
      <c r="AT93" s="214"/>
      <c r="AU93" s="214"/>
      <c r="AV93" s="214"/>
      <c r="AW93" s="214"/>
      <c r="AX93" s="214"/>
      <c r="AY93" s="214"/>
      <c r="AZ93" s="214"/>
      <c r="BA93" s="214"/>
      <c r="BB93" s="214"/>
      <c r="BC93" s="214"/>
      <c r="BD93" s="214"/>
      <c r="BE93" s="214"/>
      <c r="BF93" s="214"/>
      <c r="BG93" s="214"/>
      <c r="BH93" s="214"/>
      <c r="BI93" s="214"/>
    </row>
    <row r="94" spans="1:61" x14ac:dyDescent="0.25">
      <c r="A94" s="214"/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  <c r="AM94" s="214"/>
      <c r="AN94" s="214"/>
      <c r="AO94" s="214"/>
      <c r="AP94" s="214"/>
      <c r="AQ94" s="214"/>
      <c r="AR94" s="214"/>
      <c r="AS94" s="214"/>
      <c r="AT94" s="214"/>
      <c r="AU94" s="214"/>
      <c r="AV94" s="214"/>
      <c r="AW94" s="214"/>
      <c r="AX94" s="214"/>
      <c r="AY94" s="214"/>
      <c r="AZ94" s="214"/>
      <c r="BA94" s="214"/>
      <c r="BB94" s="214"/>
      <c r="BC94" s="214"/>
      <c r="BD94" s="214"/>
      <c r="BE94" s="214"/>
      <c r="BF94" s="214"/>
      <c r="BG94" s="214"/>
      <c r="BH94" s="214"/>
      <c r="BI94" s="214"/>
    </row>
    <row r="95" spans="1:61" x14ac:dyDescent="0.25">
      <c r="A95" s="214"/>
      <c r="B95" s="214"/>
      <c r="C95" s="214"/>
      <c r="D95" s="214"/>
      <c r="E95" s="214"/>
      <c r="F95" s="214"/>
      <c r="G95" s="214"/>
      <c r="H95" s="214"/>
      <c r="I95" s="214"/>
      <c r="J95" s="214"/>
      <c r="K95" s="214"/>
      <c r="L95" s="214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  <c r="AF95" s="214"/>
      <c r="AG95" s="214"/>
      <c r="AH95" s="214"/>
      <c r="AI95" s="214"/>
      <c r="AJ95" s="214"/>
      <c r="AK95" s="214"/>
      <c r="AL95" s="214"/>
      <c r="AM95" s="214"/>
      <c r="AN95" s="214"/>
      <c r="AO95" s="214"/>
      <c r="AP95" s="214"/>
      <c r="AQ95" s="214"/>
      <c r="AR95" s="214"/>
      <c r="AS95" s="214"/>
      <c r="AT95" s="214"/>
      <c r="AU95" s="214"/>
      <c r="AV95" s="214"/>
      <c r="AW95" s="214"/>
      <c r="AX95" s="214"/>
      <c r="AY95" s="214"/>
      <c r="AZ95" s="214"/>
      <c r="BA95" s="214"/>
      <c r="BB95" s="214"/>
      <c r="BC95" s="214"/>
      <c r="BD95" s="214"/>
      <c r="BE95" s="214"/>
      <c r="BF95" s="214"/>
      <c r="BG95" s="214"/>
      <c r="BH95" s="214"/>
      <c r="BI95" s="214"/>
    </row>
    <row r="96" spans="1:61" x14ac:dyDescent="0.25">
      <c r="A96" s="214"/>
      <c r="B96" s="214"/>
      <c r="C96" s="214"/>
      <c r="D96" s="214"/>
      <c r="E96" s="214"/>
      <c r="F96" s="214"/>
      <c r="G96" s="214"/>
      <c r="H96" s="214"/>
      <c r="I96" s="214"/>
      <c r="J96" s="214"/>
      <c r="K96" s="214"/>
      <c r="L96" s="214"/>
      <c r="M96" s="214"/>
      <c r="N96" s="214"/>
      <c r="O96" s="214"/>
      <c r="P96" s="214"/>
      <c r="Q96" s="214"/>
      <c r="R96" s="214"/>
      <c r="S96" s="214"/>
      <c r="T96" s="214"/>
      <c r="U96" s="214"/>
      <c r="V96" s="214"/>
      <c r="W96" s="214"/>
      <c r="X96" s="214"/>
      <c r="Y96" s="214"/>
      <c r="Z96" s="214"/>
      <c r="AA96" s="214"/>
      <c r="AB96" s="214"/>
      <c r="AC96" s="214"/>
      <c r="AD96" s="214"/>
      <c r="AE96" s="214"/>
      <c r="AF96" s="214"/>
      <c r="AG96" s="214"/>
      <c r="AH96" s="214"/>
      <c r="AI96" s="214"/>
      <c r="AJ96" s="214"/>
      <c r="AK96" s="214"/>
      <c r="AL96" s="214"/>
      <c r="AM96" s="214"/>
      <c r="AN96" s="214"/>
      <c r="AO96" s="214"/>
      <c r="AP96" s="214"/>
      <c r="AQ96" s="214"/>
      <c r="AR96" s="214"/>
      <c r="AS96" s="214"/>
      <c r="AT96" s="214"/>
      <c r="AU96" s="214"/>
      <c r="AV96" s="214"/>
      <c r="AW96" s="214"/>
      <c r="AX96" s="214"/>
      <c r="AY96" s="214"/>
      <c r="AZ96" s="214"/>
      <c r="BA96" s="214"/>
      <c r="BB96" s="214"/>
      <c r="BC96" s="214"/>
      <c r="BD96" s="214"/>
      <c r="BE96" s="214"/>
      <c r="BF96" s="214"/>
      <c r="BG96" s="214"/>
      <c r="BH96" s="214"/>
      <c r="BI96" s="214"/>
    </row>
    <row r="97" spans="1:61" x14ac:dyDescent="0.25">
      <c r="A97" s="214"/>
      <c r="B97" s="214"/>
      <c r="C97" s="214"/>
      <c r="D97" s="214"/>
      <c r="E97" s="214"/>
      <c r="F97" s="214"/>
      <c r="G97" s="214"/>
      <c r="H97" s="214"/>
      <c r="I97" s="214"/>
      <c r="J97" s="214"/>
      <c r="K97" s="214"/>
      <c r="L97" s="214"/>
      <c r="M97" s="214"/>
      <c r="N97" s="214"/>
      <c r="O97" s="214"/>
      <c r="P97" s="214"/>
      <c r="Q97" s="214"/>
      <c r="R97" s="214"/>
      <c r="S97" s="214"/>
      <c r="T97" s="214"/>
      <c r="U97" s="214"/>
      <c r="V97" s="214"/>
      <c r="W97" s="214"/>
      <c r="X97" s="214"/>
      <c r="Y97" s="214"/>
      <c r="Z97" s="214"/>
      <c r="AA97" s="214"/>
      <c r="AB97" s="214"/>
      <c r="AC97" s="214"/>
      <c r="AD97" s="214"/>
      <c r="AE97" s="214"/>
      <c r="AF97" s="214"/>
      <c r="AG97" s="214"/>
      <c r="AH97" s="214"/>
      <c r="AI97" s="214"/>
      <c r="AJ97" s="214"/>
      <c r="AK97" s="214"/>
      <c r="AL97" s="214"/>
      <c r="AM97" s="214"/>
      <c r="AN97" s="214"/>
      <c r="AO97" s="214"/>
      <c r="AP97" s="214"/>
      <c r="AQ97" s="214"/>
      <c r="AR97" s="214"/>
      <c r="AS97" s="214"/>
      <c r="AT97" s="214"/>
      <c r="AU97" s="214"/>
      <c r="AV97" s="214"/>
      <c r="AW97" s="214"/>
      <c r="AX97" s="214"/>
      <c r="AY97" s="214"/>
      <c r="AZ97" s="214"/>
      <c r="BA97" s="214"/>
      <c r="BB97" s="214"/>
      <c r="BC97" s="214"/>
      <c r="BD97" s="214"/>
      <c r="BE97" s="214"/>
      <c r="BF97" s="214"/>
      <c r="BG97" s="214"/>
      <c r="BH97" s="214"/>
      <c r="BI97" s="214"/>
    </row>
    <row r="98" spans="1:61" x14ac:dyDescent="0.25">
      <c r="A98" s="214"/>
      <c r="B98" s="214"/>
      <c r="C98" s="214"/>
      <c r="D98" s="214"/>
      <c r="E98" s="214"/>
      <c r="F98" s="214"/>
      <c r="G98" s="214"/>
      <c r="H98" s="214"/>
      <c r="I98" s="214"/>
      <c r="J98" s="214"/>
      <c r="K98" s="214"/>
      <c r="L98" s="214"/>
      <c r="M98" s="214"/>
      <c r="N98" s="214"/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  <c r="AA98" s="214"/>
      <c r="AB98" s="214"/>
      <c r="AC98" s="214"/>
      <c r="AD98" s="214"/>
      <c r="AE98" s="214"/>
      <c r="AF98" s="214"/>
      <c r="AG98" s="214"/>
      <c r="AH98" s="214"/>
      <c r="AI98" s="214"/>
      <c r="AJ98" s="214"/>
      <c r="AK98" s="214"/>
      <c r="AL98" s="214"/>
      <c r="AM98" s="214"/>
      <c r="AN98" s="214"/>
      <c r="AO98" s="214"/>
      <c r="AP98" s="214"/>
      <c r="AQ98" s="214"/>
      <c r="AR98" s="214"/>
      <c r="AS98" s="214"/>
      <c r="AT98" s="214"/>
      <c r="AU98" s="214"/>
      <c r="AV98" s="214"/>
      <c r="AW98" s="214"/>
      <c r="AX98" s="214"/>
      <c r="AY98" s="214"/>
      <c r="AZ98" s="214"/>
      <c r="BA98" s="214"/>
      <c r="BB98" s="214"/>
      <c r="BC98" s="214"/>
      <c r="BD98" s="214"/>
      <c r="BE98" s="214"/>
      <c r="BF98" s="214"/>
      <c r="BG98" s="214"/>
      <c r="BH98" s="214"/>
      <c r="BI98" s="214"/>
    </row>
    <row r="99" spans="1:61" x14ac:dyDescent="0.25">
      <c r="A99" s="214"/>
      <c r="B99" s="214"/>
      <c r="C99" s="214"/>
      <c r="D99" s="214"/>
      <c r="E99" s="214"/>
      <c r="F99" s="214"/>
      <c r="G99" s="214"/>
      <c r="H99" s="214"/>
      <c r="I99" s="214"/>
      <c r="J99" s="214"/>
      <c r="K99" s="214"/>
      <c r="L99" s="214"/>
      <c r="M99" s="214"/>
      <c r="N99" s="214"/>
      <c r="O99" s="214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  <c r="AF99" s="214"/>
      <c r="AG99" s="214"/>
      <c r="AH99" s="214"/>
      <c r="AI99" s="214"/>
      <c r="AJ99" s="214"/>
      <c r="AK99" s="214"/>
      <c r="AL99" s="214"/>
      <c r="AM99" s="214"/>
      <c r="AN99" s="214"/>
      <c r="AO99" s="214"/>
      <c r="AP99" s="214"/>
      <c r="AQ99" s="214"/>
      <c r="AR99" s="214"/>
      <c r="AS99" s="214"/>
      <c r="AT99" s="214"/>
      <c r="AU99" s="214"/>
      <c r="AV99" s="214"/>
      <c r="AW99" s="214"/>
      <c r="AX99" s="214"/>
      <c r="AY99" s="214"/>
      <c r="AZ99" s="214"/>
      <c r="BA99" s="214"/>
      <c r="BB99" s="214"/>
      <c r="BC99" s="214"/>
      <c r="BD99" s="214"/>
      <c r="BE99" s="214"/>
      <c r="BF99" s="214"/>
      <c r="BG99" s="214"/>
      <c r="BH99" s="214"/>
      <c r="BI99" s="214"/>
    </row>
    <row r="100" spans="1:61" x14ac:dyDescent="0.25">
      <c r="A100" s="214"/>
      <c r="B100" s="214"/>
      <c r="C100" s="214"/>
      <c r="D100" s="214"/>
      <c r="E100" s="214"/>
      <c r="F100" s="214"/>
      <c r="G100" s="214"/>
      <c r="H100" s="214"/>
      <c r="I100" s="214"/>
      <c r="J100" s="214"/>
      <c r="K100" s="214"/>
      <c r="L100" s="214"/>
      <c r="M100" s="214"/>
      <c r="N100" s="214"/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  <c r="Y100" s="214"/>
      <c r="Z100" s="214"/>
      <c r="AA100" s="214"/>
      <c r="AB100" s="214"/>
      <c r="AC100" s="214"/>
      <c r="AD100" s="214"/>
      <c r="AE100" s="214"/>
      <c r="AF100" s="214"/>
      <c r="AG100" s="214"/>
      <c r="AH100" s="214"/>
      <c r="AI100" s="214"/>
      <c r="AJ100" s="214"/>
      <c r="AK100" s="214"/>
      <c r="AL100" s="214"/>
      <c r="AM100" s="214"/>
      <c r="AN100" s="214"/>
      <c r="AO100" s="214"/>
      <c r="AP100" s="214"/>
      <c r="AQ100" s="214"/>
      <c r="AR100" s="214"/>
      <c r="AS100" s="214"/>
      <c r="AT100" s="214"/>
      <c r="AU100" s="214"/>
      <c r="AV100" s="214"/>
      <c r="AW100" s="214"/>
      <c r="AX100" s="214"/>
      <c r="AY100" s="214"/>
      <c r="AZ100" s="214"/>
      <c r="BA100" s="214"/>
      <c r="BB100" s="214"/>
      <c r="BC100" s="214"/>
      <c r="BD100" s="214"/>
      <c r="BE100" s="214"/>
      <c r="BF100" s="214"/>
      <c r="BG100" s="214"/>
      <c r="BH100" s="214"/>
      <c r="BI100" s="214"/>
    </row>
    <row r="101" spans="1:61" x14ac:dyDescent="0.25">
      <c r="A101" s="214"/>
      <c r="B101" s="214"/>
      <c r="C101" s="214"/>
      <c r="D101" s="214"/>
      <c r="E101" s="214"/>
      <c r="F101" s="214"/>
      <c r="G101" s="214"/>
      <c r="H101" s="214"/>
      <c r="I101" s="214"/>
      <c r="J101" s="214"/>
      <c r="K101" s="214"/>
      <c r="L101" s="214"/>
      <c r="M101" s="214"/>
      <c r="N101" s="214"/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  <c r="Y101" s="214"/>
      <c r="Z101" s="214"/>
      <c r="AA101" s="214"/>
      <c r="AB101" s="214"/>
      <c r="AC101" s="214"/>
      <c r="AD101" s="214"/>
      <c r="AE101" s="214"/>
      <c r="AF101" s="214"/>
      <c r="AG101" s="214"/>
      <c r="AH101" s="214"/>
      <c r="AI101" s="214"/>
      <c r="AJ101" s="214"/>
      <c r="AK101" s="214"/>
      <c r="AL101" s="214"/>
      <c r="AM101" s="214"/>
      <c r="AN101" s="214"/>
      <c r="AO101" s="214"/>
      <c r="AP101" s="214"/>
      <c r="AQ101" s="214"/>
      <c r="AR101" s="214"/>
      <c r="AS101" s="214"/>
      <c r="AT101" s="214"/>
      <c r="AU101" s="214"/>
      <c r="AV101" s="214"/>
      <c r="AW101" s="214"/>
      <c r="AX101" s="214"/>
      <c r="AY101" s="214"/>
      <c r="AZ101" s="214"/>
      <c r="BA101" s="214"/>
      <c r="BB101" s="214"/>
      <c r="BC101" s="214"/>
      <c r="BD101" s="214"/>
      <c r="BE101" s="214"/>
      <c r="BF101" s="214"/>
      <c r="BG101" s="214"/>
      <c r="BH101" s="214"/>
      <c r="BI101" s="214"/>
    </row>
    <row r="102" spans="1:61" x14ac:dyDescent="0.25">
      <c r="A102" s="214"/>
      <c r="B102" s="214"/>
      <c r="C102" s="214"/>
      <c r="D102" s="214"/>
      <c r="E102" s="214"/>
      <c r="F102" s="214"/>
      <c r="G102" s="214"/>
      <c r="H102" s="214"/>
      <c r="I102" s="214"/>
      <c r="J102" s="214"/>
      <c r="K102" s="214"/>
      <c r="L102" s="214"/>
      <c r="M102" s="214"/>
      <c r="N102" s="214"/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  <c r="AA102" s="214"/>
      <c r="AB102" s="214"/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  <c r="AM102" s="214"/>
      <c r="AN102" s="214"/>
      <c r="AO102" s="214"/>
      <c r="AP102" s="214"/>
      <c r="AQ102" s="214"/>
      <c r="AR102" s="214"/>
      <c r="AS102" s="214"/>
      <c r="AT102" s="214"/>
      <c r="AU102" s="214"/>
      <c r="AV102" s="214"/>
      <c r="AW102" s="214"/>
      <c r="AX102" s="214"/>
      <c r="AY102" s="214"/>
      <c r="AZ102" s="214"/>
      <c r="BA102" s="214"/>
      <c r="BB102" s="214"/>
      <c r="BC102" s="214"/>
      <c r="BD102" s="214"/>
      <c r="BE102" s="214"/>
      <c r="BF102" s="214"/>
      <c r="BG102" s="214"/>
      <c r="BH102" s="214"/>
      <c r="BI102" s="214"/>
    </row>
    <row r="103" spans="1:61" x14ac:dyDescent="0.25">
      <c r="A103" s="214"/>
      <c r="B103" s="214"/>
      <c r="C103" s="214"/>
      <c r="D103" s="214"/>
      <c r="E103" s="214"/>
      <c r="F103" s="214"/>
      <c r="G103" s="214"/>
      <c r="H103" s="214"/>
      <c r="I103" s="214"/>
      <c r="J103" s="214"/>
      <c r="K103" s="214"/>
      <c r="L103" s="214"/>
      <c r="M103" s="214"/>
      <c r="N103" s="214"/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  <c r="AA103" s="214"/>
      <c r="AB103" s="214"/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  <c r="AM103" s="214"/>
      <c r="AN103" s="214"/>
      <c r="AO103" s="214"/>
      <c r="AP103" s="214"/>
      <c r="AQ103" s="214"/>
      <c r="AR103" s="214"/>
      <c r="AS103" s="214"/>
      <c r="AT103" s="214"/>
      <c r="AU103" s="214"/>
      <c r="AV103" s="214"/>
      <c r="AW103" s="214"/>
      <c r="AX103" s="214"/>
      <c r="AY103" s="214"/>
      <c r="AZ103" s="214"/>
      <c r="BA103" s="214"/>
      <c r="BB103" s="214"/>
      <c r="BC103" s="214"/>
      <c r="BD103" s="214"/>
      <c r="BE103" s="214"/>
      <c r="BF103" s="214"/>
      <c r="BG103" s="214"/>
      <c r="BH103" s="214"/>
      <c r="BI103" s="214"/>
    </row>
    <row r="104" spans="1:61" x14ac:dyDescent="0.25">
      <c r="A104" s="214"/>
      <c r="B104" s="214"/>
      <c r="C104" s="214"/>
      <c r="D104" s="214"/>
      <c r="E104" s="214"/>
      <c r="F104" s="214"/>
      <c r="G104" s="214"/>
      <c r="H104" s="214"/>
      <c r="I104" s="214"/>
      <c r="J104" s="214"/>
      <c r="K104" s="214"/>
      <c r="L104" s="214"/>
      <c r="M104" s="214"/>
      <c r="N104" s="214"/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  <c r="Y104" s="214"/>
      <c r="Z104" s="214"/>
      <c r="AA104" s="214"/>
      <c r="AB104" s="214"/>
      <c r="AC104" s="214"/>
      <c r="AD104" s="214"/>
      <c r="AE104" s="214"/>
      <c r="AF104" s="214"/>
      <c r="AG104" s="214"/>
      <c r="AH104" s="214"/>
      <c r="AI104" s="214"/>
      <c r="AJ104" s="214"/>
      <c r="AK104" s="214"/>
      <c r="AL104" s="214"/>
      <c r="AM104" s="214"/>
      <c r="AN104" s="214"/>
      <c r="AO104" s="214"/>
      <c r="AP104" s="214"/>
      <c r="AQ104" s="214"/>
      <c r="AR104" s="214"/>
      <c r="AS104" s="214"/>
      <c r="AT104" s="214"/>
      <c r="AU104" s="214"/>
      <c r="AV104" s="214"/>
      <c r="AW104" s="214"/>
      <c r="AX104" s="214"/>
      <c r="AY104" s="214"/>
      <c r="AZ104" s="214"/>
      <c r="BA104" s="214"/>
      <c r="BB104" s="214"/>
      <c r="BC104" s="214"/>
      <c r="BD104" s="214"/>
      <c r="BE104" s="214"/>
      <c r="BF104" s="214"/>
      <c r="BG104" s="214"/>
      <c r="BH104" s="214"/>
      <c r="BI104" s="214"/>
    </row>
    <row r="105" spans="1:61" x14ac:dyDescent="0.25">
      <c r="A105" s="214"/>
      <c r="B105" s="214"/>
      <c r="C105" s="214"/>
      <c r="D105" s="214"/>
      <c r="E105" s="214"/>
      <c r="F105" s="214"/>
      <c r="G105" s="214"/>
      <c r="H105" s="214"/>
      <c r="I105" s="214"/>
      <c r="J105" s="214"/>
      <c r="K105" s="214"/>
      <c r="L105" s="214"/>
      <c r="M105" s="214"/>
      <c r="N105" s="214"/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  <c r="Y105" s="214"/>
      <c r="Z105" s="214"/>
      <c r="AA105" s="214"/>
      <c r="AB105" s="214"/>
      <c r="AC105" s="214"/>
      <c r="AD105" s="214"/>
      <c r="AE105" s="214"/>
      <c r="AF105" s="214"/>
      <c r="AG105" s="214"/>
      <c r="AH105" s="214"/>
      <c r="AI105" s="214"/>
      <c r="AJ105" s="214"/>
      <c r="AK105" s="214"/>
      <c r="AL105" s="214"/>
      <c r="AM105" s="214"/>
      <c r="AN105" s="214"/>
      <c r="AO105" s="214"/>
      <c r="AP105" s="214"/>
      <c r="AQ105" s="214"/>
      <c r="AR105" s="214"/>
      <c r="AS105" s="214"/>
      <c r="AT105" s="214"/>
      <c r="AU105" s="214"/>
      <c r="AV105" s="214"/>
      <c r="AW105" s="214"/>
      <c r="AX105" s="214"/>
      <c r="AY105" s="214"/>
      <c r="AZ105" s="214"/>
      <c r="BA105" s="214"/>
      <c r="BB105" s="214"/>
      <c r="BC105" s="214"/>
      <c r="BD105" s="214"/>
      <c r="BE105" s="214"/>
      <c r="BF105" s="214"/>
      <c r="BG105" s="214"/>
      <c r="BH105" s="214"/>
      <c r="BI105" s="214"/>
    </row>
    <row r="106" spans="1:61" x14ac:dyDescent="0.25">
      <c r="A106" s="214"/>
      <c r="B106" s="214"/>
      <c r="C106" s="214"/>
      <c r="D106" s="214"/>
      <c r="E106" s="214"/>
      <c r="F106" s="214"/>
      <c r="G106" s="214"/>
      <c r="H106" s="214"/>
      <c r="I106" s="214"/>
      <c r="J106" s="214"/>
      <c r="K106" s="214"/>
      <c r="L106" s="214"/>
      <c r="M106" s="214"/>
      <c r="N106" s="214"/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  <c r="AA106" s="214"/>
      <c r="AB106" s="214"/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  <c r="AM106" s="214"/>
      <c r="AN106" s="214"/>
      <c r="AO106" s="214"/>
      <c r="AP106" s="214"/>
      <c r="AQ106" s="214"/>
      <c r="AR106" s="214"/>
      <c r="AS106" s="214"/>
      <c r="AT106" s="214"/>
      <c r="AU106" s="214"/>
      <c r="AV106" s="214"/>
      <c r="AW106" s="214"/>
      <c r="AX106" s="214"/>
      <c r="AY106" s="214"/>
      <c r="AZ106" s="214"/>
      <c r="BA106" s="214"/>
      <c r="BB106" s="214"/>
      <c r="BC106" s="214"/>
      <c r="BD106" s="214"/>
      <c r="BE106" s="214"/>
      <c r="BF106" s="214"/>
      <c r="BG106" s="214"/>
      <c r="BH106" s="214"/>
      <c r="BI106" s="214"/>
    </row>
    <row r="107" spans="1:61" x14ac:dyDescent="0.25">
      <c r="A107" s="214"/>
      <c r="B107" s="214"/>
      <c r="C107" s="214"/>
      <c r="D107" s="214"/>
      <c r="E107" s="214"/>
      <c r="F107" s="214"/>
      <c r="G107" s="214"/>
      <c r="H107" s="214"/>
      <c r="I107" s="214"/>
      <c r="J107" s="214"/>
      <c r="K107" s="214"/>
      <c r="L107" s="214"/>
      <c r="M107" s="214"/>
      <c r="N107" s="214"/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  <c r="Y107" s="214"/>
      <c r="Z107" s="214"/>
      <c r="AA107" s="214"/>
      <c r="AB107" s="214"/>
      <c r="AC107" s="214"/>
      <c r="AD107" s="214"/>
      <c r="AE107" s="214"/>
      <c r="AF107" s="214"/>
      <c r="AG107" s="214"/>
      <c r="AH107" s="214"/>
      <c r="AI107" s="214"/>
      <c r="AJ107" s="214"/>
      <c r="AK107" s="214"/>
      <c r="AL107" s="214"/>
      <c r="AM107" s="214"/>
      <c r="AN107" s="214"/>
      <c r="AO107" s="214"/>
      <c r="AP107" s="214"/>
      <c r="AQ107" s="214"/>
      <c r="AR107" s="214"/>
      <c r="AS107" s="214"/>
      <c r="AT107" s="214"/>
      <c r="AU107" s="214"/>
      <c r="AV107" s="214"/>
      <c r="AW107" s="214"/>
      <c r="AX107" s="214"/>
      <c r="AY107" s="214"/>
      <c r="AZ107" s="214"/>
      <c r="BA107" s="214"/>
      <c r="BB107" s="214"/>
      <c r="BC107" s="214"/>
      <c r="BD107" s="214"/>
      <c r="BE107" s="214"/>
      <c r="BF107" s="214"/>
      <c r="BG107" s="214"/>
      <c r="BH107" s="214"/>
      <c r="BI107" s="214"/>
    </row>
    <row r="108" spans="1:61" x14ac:dyDescent="0.25">
      <c r="A108" s="214"/>
      <c r="B108" s="214"/>
      <c r="C108" s="214"/>
      <c r="D108" s="214"/>
      <c r="E108" s="214"/>
      <c r="F108" s="214"/>
      <c r="G108" s="214"/>
      <c r="H108" s="214"/>
      <c r="I108" s="214"/>
      <c r="J108" s="214"/>
      <c r="K108" s="214"/>
      <c r="L108" s="214"/>
      <c r="M108" s="214"/>
      <c r="N108" s="214"/>
      <c r="O108" s="214"/>
      <c r="P108" s="214"/>
      <c r="Q108" s="214"/>
      <c r="R108" s="214"/>
      <c r="S108" s="214"/>
      <c r="T108" s="214"/>
      <c r="U108" s="214"/>
      <c r="V108" s="214"/>
      <c r="W108" s="214"/>
      <c r="X108" s="214"/>
      <c r="Y108" s="214"/>
      <c r="Z108" s="214"/>
      <c r="AA108" s="214"/>
      <c r="AB108" s="214"/>
      <c r="AC108" s="214"/>
      <c r="AD108" s="214"/>
      <c r="AE108" s="214"/>
      <c r="AF108" s="214"/>
      <c r="AG108" s="214"/>
      <c r="AH108" s="214"/>
      <c r="AI108" s="214"/>
      <c r="AJ108" s="214"/>
      <c r="AK108" s="214"/>
      <c r="AL108" s="214"/>
      <c r="AM108" s="214"/>
      <c r="AN108" s="214"/>
      <c r="AO108" s="214"/>
      <c r="AP108" s="214"/>
      <c r="AQ108" s="214"/>
      <c r="AR108" s="214"/>
      <c r="AS108" s="214"/>
      <c r="AT108" s="214"/>
      <c r="AU108" s="214"/>
      <c r="AV108" s="214"/>
      <c r="AW108" s="214"/>
      <c r="AX108" s="214"/>
      <c r="AY108" s="214"/>
      <c r="AZ108" s="214"/>
      <c r="BA108" s="214"/>
      <c r="BB108" s="214"/>
      <c r="BC108" s="214"/>
      <c r="BD108" s="214"/>
      <c r="BE108" s="214"/>
      <c r="BF108" s="214"/>
      <c r="BG108" s="214"/>
      <c r="BH108" s="214"/>
      <c r="BI108" s="214"/>
    </row>
    <row r="109" spans="1:61" x14ac:dyDescent="0.25">
      <c r="A109" s="214"/>
      <c r="B109" s="214"/>
      <c r="C109" s="214"/>
      <c r="D109" s="214"/>
      <c r="E109" s="214"/>
      <c r="F109" s="214"/>
      <c r="G109" s="214"/>
      <c r="H109" s="214"/>
      <c r="I109" s="214"/>
      <c r="J109" s="214"/>
      <c r="K109" s="214"/>
      <c r="L109" s="214"/>
      <c r="M109" s="214"/>
      <c r="N109" s="214"/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  <c r="AA109" s="214"/>
      <c r="AB109" s="214"/>
      <c r="AC109" s="214"/>
      <c r="AD109" s="214"/>
      <c r="AE109" s="214"/>
      <c r="AF109" s="214"/>
      <c r="AG109" s="214"/>
      <c r="AH109" s="214"/>
      <c r="AI109" s="214"/>
      <c r="AJ109" s="214"/>
      <c r="AK109" s="214"/>
      <c r="AL109" s="214"/>
      <c r="AM109" s="214"/>
      <c r="AN109" s="214"/>
      <c r="AO109" s="214"/>
      <c r="AP109" s="214"/>
      <c r="AQ109" s="214"/>
      <c r="AR109" s="214"/>
      <c r="AS109" s="214"/>
      <c r="AT109" s="214"/>
      <c r="AU109" s="214"/>
      <c r="AV109" s="214"/>
      <c r="AW109" s="214"/>
      <c r="AX109" s="214"/>
      <c r="AY109" s="214"/>
      <c r="AZ109" s="214"/>
      <c r="BA109" s="214"/>
      <c r="BB109" s="214"/>
      <c r="BC109" s="214"/>
      <c r="BD109" s="214"/>
      <c r="BE109" s="214"/>
      <c r="BF109" s="214"/>
      <c r="BG109" s="214"/>
      <c r="BH109" s="214"/>
      <c r="BI109" s="214"/>
    </row>
    <row r="110" spans="1:61" x14ac:dyDescent="0.25">
      <c r="A110" s="214"/>
      <c r="B110" s="214"/>
      <c r="C110" s="214"/>
      <c r="D110" s="214"/>
      <c r="E110" s="214"/>
      <c r="F110" s="214"/>
      <c r="G110" s="214"/>
      <c r="H110" s="214"/>
      <c r="I110" s="214"/>
      <c r="J110" s="214"/>
      <c r="K110" s="214"/>
      <c r="L110" s="214"/>
      <c r="M110" s="214"/>
      <c r="N110" s="214"/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  <c r="Y110" s="214"/>
      <c r="Z110" s="214"/>
      <c r="AA110" s="214"/>
      <c r="AB110" s="214"/>
      <c r="AC110" s="214"/>
      <c r="AD110" s="214"/>
      <c r="AE110" s="214"/>
      <c r="AF110" s="214"/>
      <c r="AG110" s="214"/>
      <c r="AH110" s="214"/>
      <c r="AI110" s="214"/>
      <c r="AJ110" s="214"/>
      <c r="AK110" s="214"/>
      <c r="AL110" s="214"/>
      <c r="AM110" s="214"/>
      <c r="AN110" s="214"/>
      <c r="AO110" s="214"/>
      <c r="AP110" s="214"/>
      <c r="AQ110" s="214"/>
      <c r="AR110" s="214"/>
      <c r="AS110" s="214"/>
      <c r="AT110" s="214"/>
      <c r="AU110" s="214"/>
      <c r="AV110" s="214"/>
      <c r="AW110" s="214"/>
      <c r="AX110" s="214"/>
      <c r="AY110" s="214"/>
      <c r="AZ110" s="214"/>
      <c r="BA110" s="214"/>
      <c r="BB110" s="214"/>
      <c r="BC110" s="214"/>
      <c r="BD110" s="214"/>
      <c r="BE110" s="214"/>
      <c r="BF110" s="214"/>
      <c r="BG110" s="214"/>
      <c r="BH110" s="214"/>
      <c r="BI110" s="214"/>
    </row>
    <row r="111" spans="1:61" x14ac:dyDescent="0.25">
      <c r="A111" s="214"/>
      <c r="B111" s="214"/>
      <c r="C111" s="214"/>
      <c r="D111" s="214"/>
      <c r="E111" s="214"/>
      <c r="F111" s="214"/>
      <c r="G111" s="214"/>
      <c r="H111" s="214"/>
      <c r="I111" s="214"/>
      <c r="J111" s="214"/>
      <c r="K111" s="214"/>
      <c r="L111" s="214"/>
      <c r="M111" s="214"/>
      <c r="N111" s="214"/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  <c r="AA111" s="214"/>
      <c r="AB111" s="214"/>
      <c r="AC111" s="214"/>
      <c r="AD111" s="214"/>
      <c r="AE111" s="214"/>
      <c r="AF111" s="214"/>
      <c r="AG111" s="214"/>
      <c r="AH111" s="214"/>
      <c r="AI111" s="214"/>
      <c r="AJ111" s="214"/>
      <c r="AK111" s="214"/>
      <c r="AL111" s="214"/>
      <c r="AM111" s="214"/>
      <c r="AN111" s="214"/>
      <c r="AO111" s="214"/>
      <c r="AP111" s="214"/>
      <c r="AQ111" s="214"/>
      <c r="AR111" s="214"/>
      <c r="AS111" s="214"/>
      <c r="AT111" s="214"/>
      <c r="AU111" s="214"/>
      <c r="AV111" s="214"/>
      <c r="AW111" s="214"/>
      <c r="AX111" s="214"/>
      <c r="AY111" s="214"/>
      <c r="AZ111" s="214"/>
      <c r="BA111" s="214"/>
      <c r="BB111" s="214"/>
      <c r="BC111" s="214"/>
      <c r="BD111" s="214"/>
      <c r="BE111" s="214"/>
      <c r="BF111" s="214"/>
      <c r="BG111" s="214"/>
      <c r="BH111" s="214"/>
      <c r="BI111" s="214"/>
    </row>
    <row r="112" spans="1:61" x14ac:dyDescent="0.25">
      <c r="A112" s="214"/>
      <c r="B112" s="214"/>
      <c r="C112" s="214"/>
      <c r="D112" s="214"/>
      <c r="E112" s="214"/>
      <c r="F112" s="214"/>
      <c r="G112" s="214"/>
      <c r="H112" s="214"/>
      <c r="I112" s="214"/>
      <c r="J112" s="214"/>
      <c r="K112" s="214"/>
      <c r="L112" s="214"/>
      <c r="M112" s="214"/>
      <c r="N112" s="214"/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  <c r="AA112" s="214"/>
      <c r="AB112" s="214"/>
      <c r="AC112" s="214"/>
      <c r="AD112" s="214"/>
      <c r="AE112" s="214"/>
      <c r="AF112" s="214"/>
      <c r="AG112" s="214"/>
      <c r="AH112" s="214"/>
      <c r="AI112" s="214"/>
      <c r="AJ112" s="214"/>
      <c r="AK112" s="214"/>
      <c r="AL112" s="214"/>
      <c r="AM112" s="214"/>
      <c r="AN112" s="214"/>
      <c r="AO112" s="214"/>
      <c r="AP112" s="214"/>
      <c r="AQ112" s="214"/>
      <c r="AR112" s="214"/>
      <c r="AS112" s="214"/>
      <c r="AT112" s="214"/>
      <c r="AU112" s="214"/>
      <c r="AV112" s="214"/>
      <c r="AW112" s="214"/>
      <c r="AX112" s="214"/>
      <c r="AY112" s="214"/>
      <c r="AZ112" s="214"/>
      <c r="BA112" s="214"/>
      <c r="BB112" s="214"/>
      <c r="BC112" s="214"/>
      <c r="BD112" s="214"/>
      <c r="BE112" s="214"/>
      <c r="BF112" s="214"/>
      <c r="BG112" s="214"/>
      <c r="BH112" s="214"/>
      <c r="BI112" s="214"/>
    </row>
    <row r="113" spans="1:61" x14ac:dyDescent="0.25">
      <c r="A113" s="214"/>
      <c r="B113" s="214"/>
      <c r="C113" s="214"/>
      <c r="D113" s="214"/>
      <c r="E113" s="214"/>
      <c r="F113" s="214"/>
      <c r="G113" s="214"/>
      <c r="H113" s="214"/>
      <c r="I113" s="214"/>
      <c r="J113" s="214"/>
      <c r="K113" s="214"/>
      <c r="L113" s="214"/>
      <c r="M113" s="214"/>
      <c r="N113" s="214"/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  <c r="Y113" s="214"/>
      <c r="Z113" s="214"/>
      <c r="AA113" s="214"/>
      <c r="AB113" s="214"/>
      <c r="AC113" s="214"/>
      <c r="AD113" s="214"/>
      <c r="AE113" s="214"/>
      <c r="AF113" s="214"/>
      <c r="AG113" s="214"/>
      <c r="AH113" s="214"/>
      <c r="AI113" s="214"/>
      <c r="AJ113" s="214"/>
      <c r="AK113" s="214"/>
      <c r="AL113" s="214"/>
      <c r="AM113" s="214"/>
      <c r="AN113" s="214"/>
      <c r="AO113" s="214"/>
      <c r="AP113" s="214"/>
      <c r="AQ113" s="214"/>
      <c r="AR113" s="214"/>
      <c r="AS113" s="214"/>
      <c r="AT113" s="214"/>
      <c r="AU113" s="214"/>
      <c r="AV113" s="214"/>
      <c r="AW113" s="214"/>
      <c r="AX113" s="214"/>
      <c r="AY113" s="214"/>
      <c r="AZ113" s="214"/>
      <c r="BA113" s="214"/>
      <c r="BB113" s="214"/>
      <c r="BC113" s="214"/>
      <c r="BD113" s="214"/>
      <c r="BE113" s="214"/>
      <c r="BF113" s="214"/>
      <c r="BG113" s="214"/>
      <c r="BH113" s="214"/>
      <c r="BI113" s="214"/>
    </row>
    <row r="114" spans="1:61" x14ac:dyDescent="0.25">
      <c r="A114" s="214"/>
      <c r="B114" s="214"/>
      <c r="C114" s="214"/>
      <c r="D114" s="214"/>
      <c r="E114" s="214"/>
      <c r="F114" s="214"/>
      <c r="G114" s="214"/>
      <c r="H114" s="214"/>
      <c r="I114" s="214"/>
      <c r="J114" s="214"/>
      <c r="K114" s="214"/>
      <c r="L114" s="214"/>
      <c r="M114" s="214"/>
      <c r="N114" s="214"/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  <c r="AM114" s="214"/>
      <c r="AN114" s="214"/>
      <c r="AO114" s="214"/>
      <c r="AP114" s="214"/>
      <c r="AQ114" s="214"/>
      <c r="AR114" s="214"/>
      <c r="AS114" s="214"/>
      <c r="AT114" s="214"/>
      <c r="AU114" s="214"/>
      <c r="AV114" s="214"/>
      <c r="AW114" s="214"/>
      <c r="AX114" s="214"/>
      <c r="AY114" s="214"/>
      <c r="AZ114" s="214"/>
      <c r="BA114" s="214"/>
      <c r="BB114" s="214"/>
      <c r="BC114" s="214"/>
      <c r="BD114" s="214"/>
      <c r="BE114" s="214"/>
      <c r="BF114" s="214"/>
      <c r="BG114" s="214"/>
      <c r="BH114" s="214"/>
      <c r="BI114" s="214"/>
    </row>
    <row r="115" spans="1:61" x14ac:dyDescent="0.25">
      <c r="A115" s="214"/>
      <c r="B115" s="214"/>
      <c r="C115" s="214"/>
      <c r="D115" s="214"/>
      <c r="E115" s="214"/>
      <c r="F115" s="214"/>
      <c r="G115" s="214"/>
      <c r="H115" s="214"/>
      <c r="I115" s="214"/>
      <c r="J115" s="214"/>
      <c r="K115" s="214"/>
      <c r="L115" s="214"/>
      <c r="M115" s="214"/>
      <c r="N115" s="214"/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  <c r="AA115" s="214"/>
      <c r="AB115" s="214"/>
      <c r="AC115" s="214"/>
      <c r="AD115" s="214"/>
      <c r="AE115" s="214"/>
      <c r="AF115" s="214"/>
      <c r="AG115" s="214"/>
      <c r="AH115" s="214"/>
      <c r="AI115" s="214"/>
      <c r="AJ115" s="214"/>
      <c r="AK115" s="214"/>
      <c r="AL115" s="214"/>
      <c r="AM115" s="214"/>
      <c r="AN115" s="214"/>
      <c r="AO115" s="214"/>
      <c r="AP115" s="214"/>
      <c r="AQ115" s="214"/>
      <c r="AR115" s="214"/>
      <c r="AS115" s="214"/>
      <c r="AT115" s="214"/>
      <c r="AU115" s="214"/>
      <c r="AV115" s="214"/>
      <c r="AW115" s="214"/>
      <c r="AX115" s="214"/>
      <c r="AY115" s="214"/>
      <c r="AZ115" s="214"/>
      <c r="BA115" s="214"/>
      <c r="BB115" s="214"/>
      <c r="BC115" s="214"/>
      <c r="BD115" s="214"/>
      <c r="BE115" s="214"/>
      <c r="BF115" s="214"/>
      <c r="BG115" s="214"/>
      <c r="BH115" s="214"/>
      <c r="BI115" s="214"/>
    </row>
    <row r="116" spans="1:61" x14ac:dyDescent="0.25">
      <c r="A116" s="214"/>
      <c r="B116" s="214"/>
      <c r="C116" s="214"/>
      <c r="D116" s="214"/>
      <c r="E116" s="214"/>
      <c r="F116" s="214"/>
      <c r="G116" s="214"/>
      <c r="H116" s="214"/>
      <c r="I116" s="214"/>
      <c r="J116" s="214"/>
      <c r="K116" s="214"/>
      <c r="L116" s="214"/>
      <c r="M116" s="214"/>
      <c r="N116" s="214"/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  <c r="Y116" s="214"/>
      <c r="Z116" s="214"/>
      <c r="AA116" s="214"/>
      <c r="AB116" s="214"/>
      <c r="AC116" s="214"/>
      <c r="AD116" s="214"/>
      <c r="AE116" s="214"/>
      <c r="AF116" s="214"/>
      <c r="AG116" s="214"/>
      <c r="AH116" s="214"/>
      <c r="AI116" s="214"/>
      <c r="AJ116" s="214"/>
      <c r="AK116" s="214"/>
      <c r="AL116" s="214"/>
      <c r="AM116" s="214"/>
      <c r="AN116" s="214"/>
      <c r="AO116" s="214"/>
      <c r="AP116" s="214"/>
      <c r="AQ116" s="214"/>
      <c r="AR116" s="214"/>
      <c r="AS116" s="214"/>
      <c r="AT116" s="214"/>
      <c r="AU116" s="214"/>
      <c r="AV116" s="214"/>
      <c r="AW116" s="214"/>
      <c r="AX116" s="214"/>
      <c r="AY116" s="214"/>
      <c r="AZ116" s="214"/>
      <c r="BA116" s="214"/>
      <c r="BB116" s="214"/>
      <c r="BC116" s="214"/>
      <c r="BD116" s="214"/>
      <c r="BE116" s="214"/>
      <c r="BF116" s="214"/>
      <c r="BG116" s="214"/>
      <c r="BH116" s="214"/>
      <c r="BI116" s="214"/>
    </row>
    <row r="117" spans="1:61" x14ac:dyDescent="0.25">
      <c r="A117" s="214"/>
      <c r="B117" s="214"/>
      <c r="C117" s="214"/>
      <c r="D117" s="214"/>
      <c r="E117" s="214"/>
      <c r="F117" s="214"/>
      <c r="G117" s="214"/>
      <c r="H117" s="214"/>
      <c r="I117" s="214"/>
      <c r="J117" s="214"/>
      <c r="K117" s="214"/>
      <c r="L117" s="214"/>
      <c r="M117" s="214"/>
      <c r="N117" s="214"/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  <c r="AF117" s="214"/>
      <c r="AG117" s="214"/>
      <c r="AH117" s="214"/>
      <c r="AI117" s="214"/>
      <c r="AJ117" s="214"/>
      <c r="AK117" s="214"/>
      <c r="AL117" s="214"/>
      <c r="AM117" s="214"/>
      <c r="AN117" s="214"/>
      <c r="AO117" s="214"/>
      <c r="AP117" s="214"/>
      <c r="AQ117" s="214"/>
      <c r="AR117" s="214"/>
      <c r="AS117" s="214"/>
      <c r="AT117" s="214"/>
      <c r="AU117" s="214"/>
      <c r="AV117" s="214"/>
      <c r="AW117" s="214"/>
      <c r="AX117" s="214"/>
      <c r="AY117" s="214"/>
      <c r="AZ117" s="214"/>
      <c r="BA117" s="214"/>
      <c r="BB117" s="214"/>
      <c r="BC117" s="214"/>
      <c r="BD117" s="214"/>
      <c r="BE117" s="214"/>
      <c r="BF117" s="214"/>
      <c r="BG117" s="214"/>
      <c r="BH117" s="214"/>
      <c r="BI117" s="214"/>
    </row>
    <row r="118" spans="1:61" x14ac:dyDescent="0.25">
      <c r="A118" s="214"/>
      <c r="B118" s="214"/>
      <c r="C118" s="214"/>
      <c r="D118" s="214"/>
      <c r="E118" s="214"/>
      <c r="F118" s="214"/>
      <c r="G118" s="214"/>
      <c r="H118" s="214"/>
      <c r="I118" s="214"/>
      <c r="J118" s="214"/>
      <c r="K118" s="214"/>
      <c r="L118" s="214"/>
      <c r="M118" s="214"/>
      <c r="N118" s="214"/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  <c r="AA118" s="214"/>
      <c r="AB118" s="214"/>
      <c r="AC118" s="214"/>
      <c r="AD118" s="214"/>
      <c r="AE118" s="214"/>
      <c r="AF118" s="214"/>
      <c r="AG118" s="214"/>
      <c r="AH118" s="214"/>
      <c r="AI118" s="214"/>
      <c r="AJ118" s="214"/>
      <c r="AK118" s="214"/>
      <c r="AL118" s="214"/>
      <c r="AM118" s="214"/>
      <c r="AN118" s="214"/>
      <c r="AO118" s="214"/>
      <c r="AP118" s="214"/>
      <c r="AQ118" s="214"/>
      <c r="AR118" s="214"/>
      <c r="AS118" s="214"/>
      <c r="AT118" s="214"/>
      <c r="AU118" s="214"/>
      <c r="AV118" s="214"/>
      <c r="AW118" s="214"/>
      <c r="AX118" s="214"/>
      <c r="AY118" s="214"/>
      <c r="AZ118" s="214"/>
      <c r="BA118" s="214"/>
      <c r="BB118" s="214"/>
      <c r="BC118" s="214"/>
      <c r="BD118" s="214"/>
      <c r="BE118" s="214"/>
      <c r="BF118" s="214"/>
      <c r="BG118" s="214"/>
      <c r="BH118" s="214"/>
      <c r="BI118" s="214"/>
    </row>
    <row r="119" spans="1:61" x14ac:dyDescent="0.25">
      <c r="A119" s="214"/>
      <c r="B119" s="214"/>
      <c r="C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214"/>
      <c r="N119" s="214"/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  <c r="AA119" s="214"/>
      <c r="AB119" s="214"/>
      <c r="AC119" s="214"/>
      <c r="AD119" s="214"/>
      <c r="AE119" s="214"/>
      <c r="AF119" s="214"/>
      <c r="AG119" s="214"/>
      <c r="AH119" s="214"/>
      <c r="AI119" s="214"/>
      <c r="AJ119" s="214"/>
      <c r="AK119" s="214"/>
      <c r="AL119" s="214"/>
      <c r="AM119" s="214"/>
      <c r="AN119" s="214"/>
      <c r="AO119" s="214"/>
      <c r="AP119" s="214"/>
      <c r="AQ119" s="214"/>
      <c r="AR119" s="214"/>
      <c r="AS119" s="214"/>
      <c r="AT119" s="214"/>
      <c r="AU119" s="214"/>
      <c r="AV119" s="214"/>
      <c r="AW119" s="214"/>
      <c r="AX119" s="214"/>
      <c r="AY119" s="214"/>
      <c r="AZ119" s="214"/>
      <c r="BA119" s="214"/>
      <c r="BB119" s="214"/>
      <c r="BC119" s="214"/>
      <c r="BD119" s="214"/>
      <c r="BE119" s="214"/>
      <c r="BF119" s="214"/>
      <c r="BG119" s="214"/>
      <c r="BH119" s="214"/>
      <c r="BI119" s="214"/>
    </row>
    <row r="120" spans="1:61" x14ac:dyDescent="0.25">
      <c r="A120" s="214"/>
      <c r="B120" s="214"/>
      <c r="C120" s="214"/>
      <c r="D120" s="214"/>
      <c r="E120" s="214"/>
      <c r="F120" s="214"/>
      <c r="G120" s="214"/>
      <c r="H120" s="214"/>
      <c r="I120" s="214"/>
      <c r="J120" s="214"/>
      <c r="K120" s="214"/>
      <c r="L120" s="214"/>
      <c r="M120" s="214"/>
      <c r="N120" s="214"/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  <c r="Y120" s="214"/>
      <c r="Z120" s="214"/>
      <c r="AA120" s="214"/>
      <c r="AB120" s="214"/>
      <c r="AC120" s="214"/>
      <c r="AD120" s="214"/>
      <c r="AE120" s="214"/>
      <c r="AF120" s="214"/>
      <c r="AG120" s="214"/>
      <c r="AH120" s="214"/>
      <c r="AI120" s="214"/>
      <c r="AJ120" s="214"/>
      <c r="AK120" s="214"/>
      <c r="AL120" s="214"/>
      <c r="AM120" s="214"/>
      <c r="AN120" s="214"/>
      <c r="AO120" s="214"/>
      <c r="AP120" s="214"/>
      <c r="AQ120" s="214"/>
      <c r="AR120" s="214"/>
      <c r="AS120" s="214"/>
      <c r="AT120" s="214"/>
      <c r="AU120" s="214"/>
      <c r="AV120" s="214"/>
      <c r="AW120" s="214"/>
      <c r="AX120" s="214"/>
      <c r="AY120" s="214"/>
      <c r="AZ120" s="214"/>
      <c r="BA120" s="214"/>
      <c r="BB120" s="214"/>
      <c r="BC120" s="214"/>
      <c r="BD120" s="214"/>
      <c r="BE120" s="214"/>
      <c r="BF120" s="214"/>
      <c r="BG120" s="214"/>
      <c r="BH120" s="214"/>
      <c r="BI120" s="214"/>
    </row>
    <row r="121" spans="1:61" x14ac:dyDescent="0.25">
      <c r="A121" s="214"/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4"/>
      <c r="P121" s="214"/>
      <c r="Q121" s="214"/>
      <c r="R121" s="214"/>
      <c r="S121" s="214"/>
      <c r="T121" s="214"/>
      <c r="U121" s="214"/>
      <c r="V121" s="214"/>
      <c r="W121" s="214"/>
      <c r="X121" s="214"/>
      <c r="Y121" s="214"/>
      <c r="Z121" s="214"/>
      <c r="AA121" s="214"/>
      <c r="AB121" s="214"/>
      <c r="AC121" s="214"/>
      <c r="AD121" s="214"/>
      <c r="AE121" s="214"/>
      <c r="AF121" s="214"/>
      <c r="AG121" s="214"/>
      <c r="AH121" s="214"/>
      <c r="AI121" s="214"/>
      <c r="AJ121" s="214"/>
      <c r="AK121" s="214"/>
      <c r="AL121" s="214"/>
      <c r="AM121" s="214"/>
      <c r="AN121" s="214"/>
      <c r="AO121" s="214"/>
      <c r="AP121" s="214"/>
      <c r="AQ121" s="214"/>
      <c r="AR121" s="214"/>
      <c r="AS121" s="214"/>
      <c r="AT121" s="214"/>
      <c r="AU121" s="214"/>
      <c r="AV121" s="214"/>
      <c r="AW121" s="214"/>
      <c r="AX121" s="214"/>
      <c r="AY121" s="214"/>
      <c r="AZ121" s="214"/>
      <c r="BA121" s="214"/>
      <c r="BB121" s="214"/>
      <c r="BC121" s="214"/>
      <c r="BD121" s="214"/>
      <c r="BE121" s="214"/>
      <c r="BF121" s="214"/>
      <c r="BG121" s="214"/>
      <c r="BH121" s="214"/>
      <c r="BI121" s="214"/>
    </row>
    <row r="122" spans="1:61" x14ac:dyDescent="0.25">
      <c r="A122" s="214"/>
      <c r="B122" s="214"/>
      <c r="C122" s="214"/>
      <c r="D122" s="214"/>
      <c r="E122" s="214"/>
      <c r="F122" s="214"/>
      <c r="G122" s="214"/>
      <c r="H122" s="214"/>
      <c r="I122" s="214"/>
      <c r="J122" s="214"/>
      <c r="K122" s="214"/>
      <c r="L122" s="214"/>
      <c r="M122" s="214"/>
      <c r="N122" s="214"/>
      <c r="O122" s="214"/>
      <c r="P122" s="214"/>
      <c r="Q122" s="214"/>
      <c r="R122" s="214"/>
      <c r="S122" s="214"/>
      <c r="T122" s="214"/>
      <c r="U122" s="214"/>
      <c r="V122" s="214"/>
      <c r="W122" s="214"/>
      <c r="X122" s="214"/>
      <c r="Y122" s="214"/>
      <c r="Z122" s="214"/>
      <c r="AA122" s="214"/>
      <c r="AB122" s="214"/>
      <c r="AC122" s="214"/>
      <c r="AD122" s="214"/>
      <c r="AE122" s="214"/>
      <c r="AF122" s="214"/>
      <c r="AG122" s="214"/>
      <c r="AH122" s="214"/>
      <c r="AI122" s="214"/>
      <c r="AJ122" s="214"/>
      <c r="AK122" s="214"/>
      <c r="AL122" s="214"/>
      <c r="AM122" s="214"/>
      <c r="AN122" s="214"/>
      <c r="AO122" s="214"/>
      <c r="AP122" s="214"/>
      <c r="AQ122" s="214"/>
      <c r="AR122" s="214"/>
      <c r="AS122" s="214"/>
      <c r="AT122" s="214"/>
      <c r="AU122" s="214"/>
      <c r="AV122" s="214"/>
      <c r="AW122" s="214"/>
      <c r="AX122" s="214"/>
      <c r="AY122" s="214"/>
      <c r="AZ122" s="214"/>
      <c r="BA122" s="214"/>
      <c r="BB122" s="214"/>
      <c r="BC122" s="214"/>
      <c r="BD122" s="214"/>
      <c r="BE122" s="214"/>
      <c r="BF122" s="214"/>
      <c r="BG122" s="214"/>
      <c r="BH122" s="214"/>
      <c r="BI122" s="214"/>
    </row>
    <row r="123" spans="1:61" x14ac:dyDescent="0.25">
      <c r="A123" s="214"/>
      <c r="B123" s="214"/>
      <c r="C123" s="214"/>
      <c r="D123" s="214"/>
      <c r="E123" s="214"/>
      <c r="F123" s="214"/>
      <c r="G123" s="214"/>
      <c r="H123" s="214"/>
      <c r="I123" s="214"/>
      <c r="J123" s="214"/>
      <c r="K123" s="214"/>
      <c r="L123" s="214"/>
      <c r="M123" s="214"/>
      <c r="N123" s="214"/>
      <c r="O123" s="214"/>
      <c r="P123" s="214"/>
      <c r="Q123" s="214"/>
      <c r="R123" s="214"/>
      <c r="S123" s="214"/>
      <c r="T123" s="214"/>
      <c r="U123" s="214"/>
      <c r="V123" s="214"/>
      <c r="W123" s="214"/>
      <c r="X123" s="214"/>
      <c r="Y123" s="214"/>
      <c r="Z123" s="214"/>
      <c r="AA123" s="214"/>
      <c r="AB123" s="214"/>
      <c r="AC123" s="214"/>
      <c r="AD123" s="214"/>
      <c r="AE123" s="214"/>
      <c r="AF123" s="214"/>
      <c r="AG123" s="214"/>
      <c r="AH123" s="214"/>
      <c r="AI123" s="214"/>
      <c r="AJ123" s="214"/>
      <c r="AK123" s="214"/>
      <c r="AL123" s="214"/>
      <c r="AM123" s="214"/>
      <c r="AN123" s="214"/>
      <c r="AO123" s="214"/>
      <c r="AP123" s="214"/>
      <c r="AQ123" s="214"/>
      <c r="AR123" s="214"/>
      <c r="AS123" s="214"/>
      <c r="AT123" s="214"/>
      <c r="AU123" s="214"/>
      <c r="AV123" s="214"/>
      <c r="AW123" s="214"/>
      <c r="AX123" s="214"/>
      <c r="AY123" s="214"/>
      <c r="AZ123" s="214"/>
      <c r="BA123" s="214"/>
      <c r="BB123" s="214"/>
      <c r="BC123" s="214"/>
      <c r="BD123" s="214"/>
      <c r="BE123" s="214"/>
      <c r="BF123" s="214"/>
      <c r="BG123" s="214"/>
      <c r="BH123" s="214"/>
      <c r="BI123" s="214"/>
    </row>
    <row r="124" spans="1:61" x14ac:dyDescent="0.25">
      <c r="A124" s="214"/>
      <c r="B124" s="214"/>
      <c r="C124" s="214"/>
      <c r="D124" s="214"/>
      <c r="E124" s="214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4"/>
      <c r="AH124" s="214"/>
      <c r="AI124" s="214"/>
      <c r="AJ124" s="214"/>
      <c r="AK124" s="214"/>
      <c r="AL124" s="214"/>
      <c r="AM124" s="214"/>
      <c r="AN124" s="214"/>
      <c r="AO124" s="214"/>
      <c r="AP124" s="214"/>
      <c r="AQ124" s="214"/>
      <c r="AR124" s="214"/>
      <c r="AS124" s="214"/>
      <c r="AT124" s="214"/>
      <c r="AU124" s="214"/>
      <c r="AV124" s="214"/>
      <c r="AW124" s="214"/>
      <c r="AX124" s="214"/>
      <c r="AY124" s="214"/>
      <c r="AZ124" s="214"/>
      <c r="BA124" s="214"/>
      <c r="BB124" s="214"/>
      <c r="BC124" s="214"/>
      <c r="BD124" s="214"/>
      <c r="BE124" s="214"/>
      <c r="BF124" s="214"/>
      <c r="BG124" s="214"/>
      <c r="BH124" s="214"/>
      <c r="BI124" s="214"/>
    </row>
    <row r="125" spans="1:61" x14ac:dyDescent="0.25">
      <c r="A125" s="214"/>
      <c r="B125" s="214"/>
      <c r="C125" s="214"/>
      <c r="D125" s="214"/>
      <c r="E125" s="214"/>
      <c r="F125" s="214"/>
      <c r="G125" s="214"/>
      <c r="H125" s="214"/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  <c r="AA125" s="214"/>
      <c r="AB125" s="214"/>
      <c r="AC125" s="214"/>
      <c r="AD125" s="214"/>
      <c r="AE125" s="214"/>
      <c r="AF125" s="214"/>
      <c r="AG125" s="214"/>
      <c r="AH125" s="214"/>
      <c r="AI125" s="214"/>
      <c r="AJ125" s="214"/>
      <c r="AK125" s="214"/>
      <c r="AL125" s="214"/>
      <c r="AM125" s="214"/>
      <c r="AN125" s="214"/>
      <c r="AO125" s="214"/>
      <c r="AP125" s="214"/>
      <c r="AQ125" s="214"/>
      <c r="AR125" s="214"/>
      <c r="AS125" s="214"/>
      <c r="AT125" s="214"/>
      <c r="AU125" s="214"/>
      <c r="AV125" s="214"/>
      <c r="AW125" s="214"/>
      <c r="AX125" s="214"/>
      <c r="AY125" s="214"/>
      <c r="AZ125" s="214"/>
      <c r="BA125" s="214"/>
      <c r="BB125" s="214"/>
      <c r="BC125" s="214"/>
      <c r="BD125" s="214"/>
      <c r="BE125" s="214"/>
      <c r="BF125" s="214"/>
      <c r="BG125" s="214"/>
      <c r="BH125" s="214"/>
      <c r="BI125" s="214"/>
    </row>
    <row r="126" spans="1:61" x14ac:dyDescent="0.25">
      <c r="A126" s="214"/>
      <c r="B126" s="214"/>
      <c r="C126" s="214"/>
      <c r="D126" s="214"/>
      <c r="E126" s="214"/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4"/>
      <c r="AH126" s="214"/>
      <c r="AI126" s="214"/>
      <c r="AJ126" s="214"/>
      <c r="AK126" s="214"/>
      <c r="AL126" s="214"/>
      <c r="AM126" s="214"/>
      <c r="AN126" s="214"/>
      <c r="AO126" s="214"/>
      <c r="AP126" s="214"/>
      <c r="AQ126" s="214"/>
      <c r="AR126" s="214"/>
      <c r="AS126" s="214"/>
      <c r="AT126" s="214"/>
      <c r="AU126" s="214"/>
      <c r="AV126" s="214"/>
      <c r="AW126" s="214"/>
      <c r="AX126" s="214"/>
      <c r="AY126" s="214"/>
      <c r="AZ126" s="214"/>
      <c r="BA126" s="214"/>
      <c r="BB126" s="214"/>
      <c r="BC126" s="214"/>
      <c r="BD126" s="214"/>
      <c r="BE126" s="214"/>
      <c r="BF126" s="214"/>
      <c r="BG126" s="214"/>
      <c r="BH126" s="214"/>
      <c r="BI126" s="214"/>
    </row>
    <row r="127" spans="1:61" x14ac:dyDescent="0.25">
      <c r="A127" s="214"/>
      <c r="B127" s="214"/>
      <c r="C127" s="214"/>
      <c r="D127" s="214"/>
      <c r="E127" s="214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  <c r="AA127" s="214"/>
      <c r="AB127" s="214"/>
      <c r="AC127" s="214"/>
      <c r="AD127" s="214"/>
      <c r="AE127" s="214"/>
      <c r="AF127" s="214"/>
      <c r="AG127" s="214"/>
      <c r="AH127" s="214"/>
      <c r="AI127" s="214"/>
      <c r="AJ127" s="214"/>
      <c r="AK127" s="214"/>
      <c r="AL127" s="214"/>
      <c r="AM127" s="214"/>
      <c r="AN127" s="214"/>
      <c r="AO127" s="214"/>
      <c r="AP127" s="214"/>
      <c r="AQ127" s="214"/>
      <c r="AR127" s="214"/>
      <c r="AS127" s="214"/>
      <c r="AT127" s="214"/>
      <c r="AU127" s="214"/>
      <c r="AV127" s="214"/>
      <c r="AW127" s="214"/>
      <c r="AX127" s="214"/>
      <c r="AY127" s="214"/>
      <c r="AZ127" s="214"/>
      <c r="BA127" s="214"/>
      <c r="BB127" s="214"/>
      <c r="BC127" s="214"/>
      <c r="BD127" s="214"/>
      <c r="BE127" s="214"/>
      <c r="BF127" s="214"/>
      <c r="BG127" s="214"/>
      <c r="BH127" s="214"/>
      <c r="BI127" s="214"/>
    </row>
    <row r="128" spans="1:61" x14ac:dyDescent="0.25">
      <c r="A128" s="214"/>
      <c r="B128" s="214"/>
      <c r="C128" s="214"/>
      <c r="D128" s="214"/>
      <c r="E128" s="214"/>
      <c r="F128" s="214"/>
      <c r="G128" s="214"/>
      <c r="H128" s="214"/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  <c r="AA128" s="214"/>
      <c r="AB128" s="214"/>
      <c r="AC128" s="214"/>
      <c r="AD128" s="214"/>
      <c r="AE128" s="214"/>
      <c r="AF128" s="214"/>
      <c r="AG128" s="214"/>
      <c r="AH128" s="214"/>
      <c r="AI128" s="214"/>
      <c r="AJ128" s="214"/>
      <c r="AK128" s="214"/>
      <c r="AL128" s="214"/>
      <c r="AM128" s="214"/>
      <c r="AN128" s="214"/>
      <c r="AO128" s="214"/>
      <c r="AP128" s="214"/>
      <c r="AQ128" s="214"/>
      <c r="AR128" s="214"/>
      <c r="AS128" s="214"/>
      <c r="AT128" s="214"/>
      <c r="AU128" s="214"/>
      <c r="AV128" s="214"/>
      <c r="AW128" s="214"/>
      <c r="AX128" s="214"/>
      <c r="AY128" s="214"/>
      <c r="AZ128" s="214"/>
      <c r="BA128" s="214"/>
      <c r="BB128" s="214"/>
      <c r="BC128" s="214"/>
      <c r="BD128" s="214"/>
      <c r="BE128" s="214"/>
      <c r="BF128" s="214"/>
      <c r="BG128" s="214"/>
      <c r="BH128" s="214"/>
      <c r="BI128" s="214"/>
    </row>
    <row r="129" spans="1:61" x14ac:dyDescent="0.25">
      <c r="A129" s="214"/>
      <c r="B129" s="214"/>
      <c r="C129" s="214"/>
      <c r="D129" s="214"/>
      <c r="E129" s="214"/>
      <c r="F129" s="214"/>
      <c r="G129" s="214"/>
      <c r="H129" s="214"/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4"/>
      <c r="AH129" s="214"/>
      <c r="AI129" s="214"/>
      <c r="AJ129" s="214"/>
      <c r="AK129" s="214"/>
      <c r="AL129" s="214"/>
      <c r="AM129" s="214"/>
      <c r="AN129" s="214"/>
      <c r="AO129" s="214"/>
      <c r="AP129" s="214"/>
      <c r="AQ129" s="214"/>
      <c r="AR129" s="214"/>
      <c r="AS129" s="214"/>
      <c r="AT129" s="214"/>
      <c r="AU129" s="214"/>
      <c r="AV129" s="214"/>
      <c r="AW129" s="214"/>
      <c r="AX129" s="214"/>
      <c r="AY129" s="214"/>
      <c r="AZ129" s="214"/>
      <c r="BA129" s="214"/>
      <c r="BB129" s="214"/>
      <c r="BC129" s="214"/>
      <c r="BD129" s="214"/>
      <c r="BE129" s="214"/>
      <c r="BF129" s="214"/>
      <c r="BG129" s="214"/>
      <c r="BH129" s="214"/>
      <c r="BI129" s="214"/>
    </row>
    <row r="130" spans="1:61" x14ac:dyDescent="0.25">
      <c r="A130" s="214"/>
      <c r="B130" s="214"/>
      <c r="C130" s="214"/>
      <c r="D130" s="214"/>
      <c r="E130" s="214"/>
      <c r="F130" s="214"/>
      <c r="G130" s="214"/>
      <c r="H130" s="214"/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  <c r="AA130" s="214"/>
      <c r="AB130" s="214"/>
      <c r="AC130" s="214"/>
      <c r="AD130" s="214"/>
      <c r="AE130" s="214"/>
      <c r="AF130" s="214"/>
      <c r="AG130" s="214"/>
      <c r="AH130" s="214"/>
      <c r="AI130" s="214"/>
      <c r="AJ130" s="214"/>
      <c r="AK130" s="214"/>
      <c r="AL130" s="214"/>
      <c r="AM130" s="214"/>
      <c r="AN130" s="214"/>
      <c r="AO130" s="214"/>
      <c r="AP130" s="214"/>
      <c r="AQ130" s="214"/>
      <c r="AR130" s="214"/>
      <c r="AS130" s="214"/>
      <c r="AT130" s="214"/>
      <c r="AU130" s="214"/>
      <c r="AV130" s="214"/>
      <c r="AW130" s="214"/>
      <c r="AX130" s="214"/>
      <c r="AY130" s="214"/>
      <c r="AZ130" s="214"/>
      <c r="BA130" s="214"/>
      <c r="BB130" s="214"/>
      <c r="BC130" s="214"/>
      <c r="BD130" s="214"/>
      <c r="BE130" s="214"/>
      <c r="BF130" s="214"/>
      <c r="BG130" s="214"/>
      <c r="BH130" s="214"/>
      <c r="BI130" s="214"/>
    </row>
    <row r="131" spans="1:61" x14ac:dyDescent="0.25">
      <c r="A131" s="214"/>
      <c r="B131" s="214"/>
      <c r="C131" s="214"/>
      <c r="D131" s="214"/>
      <c r="E131" s="214"/>
      <c r="F131" s="214"/>
      <c r="G131" s="214"/>
      <c r="H131" s="214"/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  <c r="AA131" s="214"/>
      <c r="AB131" s="214"/>
      <c r="AC131" s="214"/>
      <c r="AD131" s="214"/>
      <c r="AE131" s="214"/>
      <c r="AF131" s="214"/>
      <c r="AG131" s="214"/>
      <c r="AH131" s="214"/>
      <c r="AI131" s="214"/>
      <c r="AJ131" s="214"/>
      <c r="AK131" s="214"/>
      <c r="AL131" s="214"/>
      <c r="AM131" s="214"/>
      <c r="AN131" s="214"/>
      <c r="AO131" s="214"/>
      <c r="AP131" s="214"/>
      <c r="AQ131" s="214"/>
      <c r="AR131" s="214"/>
      <c r="AS131" s="214"/>
      <c r="AT131" s="214"/>
      <c r="AU131" s="214"/>
      <c r="AV131" s="214"/>
      <c r="AW131" s="214"/>
      <c r="AX131" s="214"/>
      <c r="AY131" s="214"/>
      <c r="AZ131" s="214"/>
      <c r="BA131" s="214"/>
      <c r="BB131" s="214"/>
      <c r="BC131" s="214"/>
      <c r="BD131" s="214"/>
      <c r="BE131" s="214"/>
      <c r="BF131" s="214"/>
      <c r="BG131" s="214"/>
      <c r="BH131" s="214"/>
      <c r="BI131" s="214"/>
    </row>
    <row r="132" spans="1:61" x14ac:dyDescent="0.25">
      <c r="A132" s="214"/>
      <c r="B132" s="214"/>
      <c r="C132" s="214"/>
      <c r="D132" s="214"/>
      <c r="E132" s="214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  <c r="AA132" s="214"/>
      <c r="AB132" s="214"/>
      <c r="AC132" s="214"/>
      <c r="AD132" s="214"/>
      <c r="AE132" s="214"/>
      <c r="AF132" s="214"/>
      <c r="AG132" s="214"/>
      <c r="AH132" s="214"/>
      <c r="AI132" s="214"/>
      <c r="AJ132" s="214"/>
      <c r="AK132" s="214"/>
      <c r="AL132" s="214"/>
      <c r="AM132" s="214"/>
      <c r="AN132" s="214"/>
      <c r="AO132" s="214"/>
      <c r="AP132" s="214"/>
      <c r="AQ132" s="214"/>
      <c r="AR132" s="214"/>
      <c r="AS132" s="214"/>
      <c r="AT132" s="214"/>
      <c r="AU132" s="214"/>
      <c r="AV132" s="214"/>
      <c r="AW132" s="214"/>
      <c r="AX132" s="214"/>
      <c r="AY132" s="214"/>
      <c r="AZ132" s="214"/>
      <c r="BA132" s="214"/>
      <c r="BB132" s="214"/>
      <c r="BC132" s="214"/>
      <c r="BD132" s="214"/>
      <c r="BE132" s="214"/>
      <c r="BF132" s="214"/>
      <c r="BG132" s="214"/>
      <c r="BH132" s="214"/>
      <c r="BI132" s="214"/>
    </row>
    <row r="133" spans="1:61" x14ac:dyDescent="0.25">
      <c r="A133" s="214"/>
      <c r="B133" s="214"/>
      <c r="C133" s="214"/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  <c r="AA133" s="214"/>
      <c r="AB133" s="214"/>
      <c r="AC133" s="214"/>
      <c r="AD133" s="214"/>
      <c r="AE133" s="214"/>
      <c r="AF133" s="214"/>
      <c r="AG133" s="214"/>
      <c r="AH133" s="214"/>
      <c r="AI133" s="214"/>
      <c r="AJ133" s="214"/>
      <c r="AK133" s="214"/>
      <c r="AL133" s="214"/>
      <c r="AM133" s="214"/>
      <c r="AN133" s="214"/>
      <c r="AO133" s="214"/>
      <c r="AP133" s="214"/>
      <c r="AQ133" s="214"/>
      <c r="AR133" s="214"/>
      <c r="AS133" s="214"/>
      <c r="AT133" s="214"/>
      <c r="AU133" s="214"/>
      <c r="AV133" s="214"/>
      <c r="AW133" s="214"/>
      <c r="AX133" s="214"/>
      <c r="AY133" s="214"/>
      <c r="AZ133" s="214"/>
      <c r="BA133" s="214"/>
      <c r="BB133" s="214"/>
      <c r="BC133" s="214"/>
      <c r="BD133" s="214"/>
      <c r="BE133" s="214"/>
      <c r="BF133" s="214"/>
      <c r="BG133" s="214"/>
      <c r="BH133" s="214"/>
      <c r="BI133" s="214"/>
    </row>
    <row r="134" spans="1:61" x14ac:dyDescent="0.25">
      <c r="A134" s="214"/>
      <c r="B134" s="214"/>
      <c r="C134" s="214"/>
      <c r="D134" s="214"/>
      <c r="E134" s="214"/>
      <c r="F134" s="214"/>
      <c r="G134" s="214"/>
      <c r="H134" s="214"/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  <c r="AA134" s="214"/>
      <c r="AB134" s="214"/>
      <c r="AC134" s="214"/>
      <c r="AD134" s="214"/>
      <c r="AE134" s="214"/>
      <c r="AF134" s="214"/>
      <c r="AG134" s="214"/>
      <c r="AH134" s="214"/>
      <c r="AI134" s="214"/>
      <c r="AJ134" s="214"/>
      <c r="AK134" s="214"/>
      <c r="AL134" s="214"/>
      <c r="AM134" s="214"/>
      <c r="AN134" s="214"/>
      <c r="AO134" s="214"/>
      <c r="AP134" s="214"/>
      <c r="AQ134" s="214"/>
      <c r="AR134" s="214"/>
      <c r="AS134" s="214"/>
      <c r="AT134" s="214"/>
      <c r="AU134" s="214"/>
      <c r="AV134" s="214"/>
      <c r="AW134" s="214"/>
      <c r="AX134" s="214"/>
      <c r="AY134" s="214"/>
      <c r="AZ134" s="214"/>
      <c r="BA134" s="214"/>
      <c r="BB134" s="214"/>
      <c r="BC134" s="214"/>
      <c r="BD134" s="214"/>
      <c r="BE134" s="214"/>
      <c r="BF134" s="214"/>
      <c r="BG134" s="214"/>
      <c r="BH134" s="214"/>
      <c r="BI134" s="214"/>
    </row>
    <row r="135" spans="1:61" x14ac:dyDescent="0.25">
      <c r="A135" s="214"/>
      <c r="B135" s="214"/>
      <c r="C135" s="214"/>
      <c r="D135" s="214"/>
      <c r="E135" s="214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  <c r="AA135" s="214"/>
      <c r="AB135" s="214"/>
      <c r="AC135" s="214"/>
      <c r="AD135" s="214"/>
      <c r="AE135" s="214"/>
      <c r="AF135" s="214"/>
      <c r="AG135" s="214"/>
      <c r="AH135" s="214"/>
      <c r="AI135" s="214"/>
      <c r="AJ135" s="214"/>
      <c r="AK135" s="214"/>
      <c r="AL135" s="214"/>
      <c r="AM135" s="214"/>
      <c r="AN135" s="214"/>
      <c r="AO135" s="214"/>
      <c r="AP135" s="214"/>
      <c r="AQ135" s="214"/>
      <c r="AR135" s="214"/>
      <c r="AS135" s="214"/>
      <c r="AT135" s="214"/>
      <c r="AU135" s="214"/>
      <c r="AV135" s="214"/>
      <c r="AW135" s="214"/>
      <c r="AX135" s="214"/>
      <c r="AY135" s="214"/>
      <c r="AZ135" s="214"/>
      <c r="BA135" s="214"/>
      <c r="BB135" s="214"/>
      <c r="BC135" s="214"/>
      <c r="BD135" s="214"/>
      <c r="BE135" s="214"/>
      <c r="BF135" s="214"/>
      <c r="BG135" s="214"/>
      <c r="BH135" s="214"/>
      <c r="BI135" s="214"/>
    </row>
    <row r="136" spans="1:61" x14ac:dyDescent="0.25">
      <c r="A136" s="214"/>
      <c r="B136" s="214"/>
      <c r="C136" s="214"/>
      <c r="D136" s="214"/>
      <c r="E136" s="214"/>
      <c r="F136" s="214"/>
      <c r="G136" s="214"/>
      <c r="H136" s="214"/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  <c r="AA136" s="214"/>
      <c r="AB136" s="214"/>
      <c r="AC136" s="214"/>
      <c r="AD136" s="214"/>
      <c r="AE136" s="214"/>
      <c r="AF136" s="214"/>
      <c r="AG136" s="214"/>
      <c r="AH136" s="214"/>
      <c r="AI136" s="214"/>
      <c r="AJ136" s="214"/>
      <c r="AK136" s="214"/>
      <c r="AL136" s="214"/>
      <c r="AM136" s="214"/>
      <c r="AN136" s="214"/>
      <c r="AO136" s="214"/>
      <c r="AP136" s="214"/>
      <c r="AQ136" s="214"/>
      <c r="AR136" s="214"/>
      <c r="AS136" s="214"/>
      <c r="AT136" s="214"/>
      <c r="AU136" s="214"/>
      <c r="AV136" s="214"/>
      <c r="AW136" s="214"/>
      <c r="AX136" s="214"/>
      <c r="AY136" s="214"/>
      <c r="AZ136" s="214"/>
      <c r="BA136" s="214"/>
      <c r="BB136" s="214"/>
      <c r="BC136" s="214"/>
      <c r="BD136" s="214"/>
      <c r="BE136" s="214"/>
      <c r="BF136" s="214"/>
      <c r="BG136" s="214"/>
      <c r="BH136" s="214"/>
      <c r="BI136" s="214"/>
    </row>
    <row r="137" spans="1:61" x14ac:dyDescent="0.25">
      <c r="A137" s="214"/>
      <c r="B137" s="214"/>
      <c r="C137" s="214"/>
      <c r="D137" s="214"/>
      <c r="E137" s="214"/>
      <c r="F137" s="214"/>
      <c r="G137" s="214"/>
      <c r="H137" s="214"/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  <c r="AK137" s="214"/>
      <c r="AL137" s="214"/>
      <c r="AM137" s="214"/>
      <c r="AN137" s="214"/>
      <c r="AO137" s="214"/>
      <c r="AP137" s="214"/>
      <c r="AQ137" s="214"/>
      <c r="AR137" s="214"/>
      <c r="AS137" s="214"/>
      <c r="AT137" s="214"/>
      <c r="AU137" s="214"/>
      <c r="AV137" s="214"/>
      <c r="AW137" s="214"/>
      <c r="AX137" s="214"/>
      <c r="AY137" s="214"/>
      <c r="AZ137" s="214"/>
      <c r="BA137" s="214"/>
      <c r="BB137" s="214"/>
      <c r="BC137" s="214"/>
      <c r="BD137" s="214"/>
      <c r="BE137" s="214"/>
      <c r="BF137" s="214"/>
      <c r="BG137" s="214"/>
      <c r="BH137" s="214"/>
      <c r="BI137" s="214"/>
    </row>
    <row r="138" spans="1:61" x14ac:dyDescent="0.25">
      <c r="A138" s="214"/>
      <c r="B138" s="214"/>
      <c r="C138" s="214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4"/>
      <c r="AP138" s="214"/>
      <c r="AQ138" s="214"/>
      <c r="AR138" s="214"/>
      <c r="AS138" s="214"/>
      <c r="AT138" s="214"/>
      <c r="AU138" s="214"/>
      <c r="AV138" s="214"/>
      <c r="AW138" s="214"/>
      <c r="AX138" s="214"/>
      <c r="AY138" s="214"/>
      <c r="AZ138" s="214"/>
      <c r="BA138" s="214"/>
      <c r="BB138" s="214"/>
      <c r="BC138" s="214"/>
      <c r="BD138" s="214"/>
      <c r="BE138" s="214"/>
      <c r="BF138" s="214"/>
      <c r="BG138" s="214"/>
      <c r="BH138" s="214"/>
      <c r="BI138" s="214"/>
    </row>
    <row r="139" spans="1:61" x14ac:dyDescent="0.25">
      <c r="A139" s="214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4"/>
      <c r="AP139" s="214"/>
      <c r="AQ139" s="214"/>
      <c r="AR139" s="214"/>
      <c r="AS139" s="214"/>
      <c r="AT139" s="214"/>
      <c r="AU139" s="214"/>
      <c r="AV139" s="214"/>
      <c r="AW139" s="214"/>
      <c r="AX139" s="214"/>
      <c r="AY139" s="214"/>
      <c r="AZ139" s="214"/>
      <c r="BA139" s="214"/>
      <c r="BB139" s="214"/>
      <c r="BC139" s="214"/>
      <c r="BD139" s="214"/>
      <c r="BE139" s="214"/>
      <c r="BF139" s="214"/>
      <c r="BG139" s="214"/>
      <c r="BH139" s="214"/>
      <c r="BI139" s="214"/>
    </row>
    <row r="140" spans="1:61" x14ac:dyDescent="0.25">
      <c r="A140" s="214"/>
      <c r="B140" s="214"/>
      <c r="C140" s="214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  <c r="AA140" s="214"/>
      <c r="AB140" s="214"/>
      <c r="AC140" s="214"/>
      <c r="AD140" s="214"/>
      <c r="AE140" s="214"/>
      <c r="AF140" s="214"/>
      <c r="AG140" s="214"/>
      <c r="AH140" s="214"/>
      <c r="AI140" s="214"/>
      <c r="AJ140" s="214"/>
      <c r="AK140" s="214"/>
      <c r="AL140" s="214"/>
      <c r="AM140" s="214"/>
      <c r="AN140" s="214"/>
      <c r="AO140" s="214"/>
      <c r="AP140" s="214"/>
      <c r="AQ140" s="214"/>
      <c r="AR140" s="214"/>
      <c r="AS140" s="214"/>
      <c r="AT140" s="214"/>
      <c r="AU140" s="214"/>
      <c r="AV140" s="214"/>
      <c r="AW140" s="214"/>
      <c r="AX140" s="214"/>
      <c r="AY140" s="214"/>
      <c r="AZ140" s="214"/>
      <c r="BA140" s="214"/>
      <c r="BB140" s="214"/>
      <c r="BC140" s="214"/>
      <c r="BD140" s="214"/>
      <c r="BE140" s="214"/>
      <c r="BF140" s="214"/>
      <c r="BG140" s="214"/>
      <c r="BH140" s="214"/>
      <c r="BI140" s="214"/>
    </row>
    <row r="141" spans="1:61" x14ac:dyDescent="0.25">
      <c r="A141" s="214"/>
      <c r="B141" s="214"/>
      <c r="C141" s="214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  <c r="AA141" s="214"/>
      <c r="AB141" s="214"/>
      <c r="AC141" s="214"/>
      <c r="AD141" s="214"/>
      <c r="AE141" s="214"/>
      <c r="AF141" s="214"/>
      <c r="AG141" s="214"/>
      <c r="AH141" s="214"/>
      <c r="AI141" s="214"/>
      <c r="AJ141" s="214"/>
      <c r="AK141" s="214"/>
      <c r="AL141" s="214"/>
      <c r="AM141" s="214"/>
      <c r="AN141" s="214"/>
      <c r="AO141" s="214"/>
      <c r="AP141" s="214"/>
      <c r="AQ141" s="214"/>
      <c r="AR141" s="214"/>
      <c r="AS141" s="214"/>
      <c r="AT141" s="214"/>
      <c r="AU141" s="214"/>
      <c r="AV141" s="214"/>
      <c r="AW141" s="214"/>
      <c r="AX141" s="214"/>
      <c r="AY141" s="214"/>
      <c r="AZ141" s="214"/>
      <c r="BA141" s="214"/>
      <c r="BB141" s="214"/>
      <c r="BC141" s="214"/>
      <c r="BD141" s="214"/>
      <c r="BE141" s="214"/>
      <c r="BF141" s="214"/>
      <c r="BG141" s="214"/>
      <c r="BH141" s="214"/>
      <c r="BI141" s="214"/>
    </row>
    <row r="142" spans="1:61" x14ac:dyDescent="0.25">
      <c r="A142" s="214"/>
      <c r="B142" s="214"/>
      <c r="C142" s="214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4"/>
      <c r="AH142" s="214"/>
      <c r="AI142" s="214"/>
      <c r="AJ142" s="214"/>
      <c r="AK142" s="214"/>
      <c r="AL142" s="214"/>
      <c r="AM142" s="214"/>
      <c r="AN142" s="214"/>
      <c r="AO142" s="214"/>
      <c r="AP142" s="214"/>
      <c r="AQ142" s="214"/>
      <c r="AR142" s="214"/>
      <c r="AS142" s="214"/>
      <c r="AT142" s="214"/>
      <c r="AU142" s="214"/>
      <c r="AV142" s="214"/>
      <c r="AW142" s="214"/>
      <c r="AX142" s="214"/>
      <c r="AY142" s="214"/>
      <c r="AZ142" s="214"/>
      <c r="BA142" s="214"/>
      <c r="BB142" s="214"/>
      <c r="BC142" s="214"/>
      <c r="BD142" s="214"/>
      <c r="BE142" s="214"/>
      <c r="BF142" s="214"/>
      <c r="BG142" s="214"/>
      <c r="BH142" s="214"/>
      <c r="BI142" s="214"/>
    </row>
    <row r="143" spans="1:61" x14ac:dyDescent="0.25">
      <c r="A143" s="214"/>
      <c r="B143" s="214"/>
      <c r="C143" s="214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4"/>
      <c r="AH143" s="214"/>
      <c r="AI143" s="214"/>
      <c r="AJ143" s="214"/>
      <c r="AK143" s="214"/>
      <c r="AL143" s="214"/>
      <c r="AM143" s="214"/>
      <c r="AN143" s="214"/>
      <c r="AO143" s="214"/>
      <c r="AP143" s="214"/>
      <c r="AQ143" s="214"/>
      <c r="AR143" s="214"/>
      <c r="AS143" s="214"/>
      <c r="AT143" s="214"/>
      <c r="AU143" s="214"/>
      <c r="AV143" s="214"/>
      <c r="AW143" s="214"/>
      <c r="AX143" s="214"/>
      <c r="AY143" s="214"/>
      <c r="AZ143" s="214"/>
      <c r="BA143" s="214"/>
      <c r="BB143" s="214"/>
      <c r="BC143" s="214"/>
      <c r="BD143" s="214"/>
      <c r="BE143" s="214"/>
      <c r="BF143" s="214"/>
      <c r="BG143" s="214"/>
      <c r="BH143" s="214"/>
      <c r="BI143" s="214"/>
    </row>
    <row r="144" spans="1:61" x14ac:dyDescent="0.25">
      <c r="A144" s="214"/>
      <c r="B144" s="214"/>
      <c r="C144" s="214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  <c r="AA144" s="214"/>
      <c r="AB144" s="214"/>
      <c r="AC144" s="214"/>
      <c r="AD144" s="214"/>
      <c r="AE144" s="214"/>
      <c r="AF144" s="214"/>
      <c r="AG144" s="214"/>
      <c r="AH144" s="214"/>
      <c r="AI144" s="214"/>
      <c r="AJ144" s="214"/>
      <c r="AK144" s="214"/>
      <c r="AL144" s="214"/>
      <c r="AM144" s="214"/>
      <c r="AN144" s="214"/>
      <c r="AO144" s="214"/>
      <c r="AP144" s="214"/>
      <c r="AQ144" s="214"/>
      <c r="AR144" s="214"/>
      <c r="AS144" s="214"/>
      <c r="AT144" s="214"/>
      <c r="AU144" s="214"/>
      <c r="AV144" s="214"/>
      <c r="AW144" s="214"/>
      <c r="AX144" s="214"/>
      <c r="AY144" s="214"/>
      <c r="AZ144" s="214"/>
      <c r="BA144" s="214"/>
      <c r="BB144" s="214"/>
      <c r="BC144" s="214"/>
      <c r="BD144" s="214"/>
      <c r="BE144" s="214"/>
      <c r="BF144" s="214"/>
      <c r="BG144" s="214"/>
      <c r="BH144" s="214"/>
      <c r="BI144" s="214"/>
    </row>
    <row r="145" spans="1:61" x14ac:dyDescent="0.25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  <c r="AA145" s="214"/>
      <c r="AB145" s="214"/>
      <c r="AC145" s="214"/>
      <c r="AD145" s="214"/>
      <c r="AE145" s="214"/>
      <c r="AF145" s="214"/>
      <c r="AG145" s="214"/>
      <c r="AH145" s="214"/>
      <c r="AI145" s="214"/>
      <c r="AJ145" s="214"/>
      <c r="AK145" s="214"/>
      <c r="AL145" s="214"/>
      <c r="AM145" s="214"/>
      <c r="AN145" s="214"/>
      <c r="AO145" s="214"/>
      <c r="AP145" s="214"/>
      <c r="AQ145" s="214"/>
      <c r="AR145" s="214"/>
      <c r="AS145" s="214"/>
      <c r="AT145" s="214"/>
      <c r="AU145" s="214"/>
      <c r="AV145" s="214"/>
      <c r="AW145" s="214"/>
      <c r="AX145" s="214"/>
      <c r="AY145" s="214"/>
      <c r="AZ145" s="214"/>
      <c r="BA145" s="214"/>
      <c r="BB145" s="214"/>
      <c r="BC145" s="214"/>
      <c r="BD145" s="214"/>
      <c r="BE145" s="214"/>
      <c r="BF145" s="214"/>
      <c r="BG145" s="214"/>
      <c r="BH145" s="214"/>
      <c r="BI145" s="214"/>
    </row>
    <row r="146" spans="1:61" x14ac:dyDescent="0.25">
      <c r="A146" s="214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  <c r="AA146" s="214"/>
      <c r="AB146" s="214"/>
      <c r="AC146" s="214"/>
      <c r="AD146" s="214"/>
      <c r="AE146" s="214"/>
      <c r="AF146" s="214"/>
      <c r="AG146" s="214"/>
      <c r="AH146" s="214"/>
      <c r="AI146" s="214"/>
      <c r="AJ146" s="214"/>
      <c r="AK146" s="214"/>
      <c r="AL146" s="214"/>
      <c r="AM146" s="214"/>
      <c r="AN146" s="214"/>
      <c r="AO146" s="214"/>
      <c r="AP146" s="214"/>
      <c r="AQ146" s="214"/>
      <c r="AR146" s="214"/>
      <c r="AS146" s="214"/>
      <c r="AT146" s="214"/>
      <c r="AU146" s="214"/>
      <c r="AV146" s="214"/>
      <c r="AW146" s="214"/>
      <c r="AX146" s="214"/>
      <c r="AY146" s="214"/>
      <c r="AZ146" s="214"/>
      <c r="BA146" s="214"/>
      <c r="BB146" s="214"/>
      <c r="BC146" s="214"/>
      <c r="BD146" s="214"/>
      <c r="BE146" s="214"/>
      <c r="BF146" s="214"/>
      <c r="BG146" s="214"/>
      <c r="BH146" s="214"/>
      <c r="BI146" s="214"/>
    </row>
    <row r="147" spans="1:61" x14ac:dyDescent="0.25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4"/>
      <c r="AH147" s="214"/>
      <c r="AI147" s="214"/>
      <c r="AJ147" s="214"/>
      <c r="AK147" s="214"/>
      <c r="AL147" s="214"/>
      <c r="AM147" s="214"/>
      <c r="AN147" s="214"/>
      <c r="AO147" s="214"/>
      <c r="AP147" s="214"/>
      <c r="AQ147" s="214"/>
      <c r="AR147" s="214"/>
      <c r="AS147" s="214"/>
      <c r="AT147" s="214"/>
      <c r="AU147" s="214"/>
      <c r="AV147" s="214"/>
      <c r="AW147" s="214"/>
      <c r="AX147" s="214"/>
      <c r="AY147" s="214"/>
      <c r="AZ147" s="214"/>
      <c r="BA147" s="214"/>
      <c r="BB147" s="214"/>
      <c r="BC147" s="214"/>
      <c r="BD147" s="214"/>
      <c r="BE147" s="214"/>
      <c r="BF147" s="214"/>
      <c r="BG147" s="214"/>
      <c r="BH147" s="214"/>
      <c r="BI147" s="214"/>
    </row>
    <row r="148" spans="1:61" x14ac:dyDescent="0.25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  <c r="AA148" s="214"/>
      <c r="AB148" s="214"/>
      <c r="AC148" s="214"/>
      <c r="AD148" s="214"/>
      <c r="AE148" s="214"/>
      <c r="AF148" s="214"/>
      <c r="AG148" s="214"/>
      <c r="AH148" s="214"/>
      <c r="AI148" s="214"/>
      <c r="AJ148" s="214"/>
      <c r="AK148" s="214"/>
      <c r="AL148" s="214"/>
      <c r="AM148" s="214"/>
      <c r="AN148" s="214"/>
      <c r="AO148" s="214"/>
      <c r="AP148" s="214"/>
      <c r="AQ148" s="214"/>
      <c r="AR148" s="214"/>
      <c r="AS148" s="214"/>
      <c r="AT148" s="214"/>
      <c r="AU148" s="214"/>
      <c r="AV148" s="214"/>
      <c r="AW148" s="214"/>
      <c r="AX148" s="214"/>
      <c r="AY148" s="214"/>
      <c r="AZ148" s="214"/>
      <c r="BA148" s="214"/>
      <c r="BB148" s="214"/>
      <c r="BC148" s="214"/>
      <c r="BD148" s="214"/>
      <c r="BE148" s="214"/>
      <c r="BF148" s="214"/>
      <c r="BG148" s="214"/>
      <c r="BH148" s="214"/>
      <c r="BI148" s="214"/>
    </row>
    <row r="149" spans="1:61" x14ac:dyDescent="0.25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  <c r="AA149" s="214"/>
      <c r="AB149" s="214"/>
      <c r="AC149" s="214"/>
      <c r="AD149" s="214"/>
      <c r="AE149" s="214"/>
      <c r="AF149" s="214"/>
      <c r="AG149" s="214"/>
      <c r="AH149" s="214"/>
      <c r="AI149" s="214"/>
      <c r="AJ149" s="214"/>
      <c r="AK149" s="214"/>
      <c r="AL149" s="214"/>
      <c r="AM149" s="214"/>
      <c r="AN149" s="214"/>
      <c r="AO149" s="214"/>
      <c r="AP149" s="214"/>
      <c r="AQ149" s="214"/>
      <c r="AR149" s="214"/>
      <c r="AS149" s="214"/>
      <c r="AT149" s="214"/>
      <c r="AU149" s="214"/>
      <c r="AV149" s="214"/>
      <c r="AW149" s="214"/>
      <c r="AX149" s="214"/>
      <c r="AY149" s="214"/>
      <c r="AZ149" s="214"/>
      <c r="BA149" s="214"/>
      <c r="BB149" s="214"/>
      <c r="BC149" s="214"/>
      <c r="BD149" s="214"/>
      <c r="BE149" s="214"/>
      <c r="BF149" s="214"/>
      <c r="BG149" s="214"/>
      <c r="BH149" s="214"/>
      <c r="BI149" s="214"/>
    </row>
    <row r="150" spans="1:61" x14ac:dyDescent="0.25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  <c r="AA150" s="214"/>
      <c r="AB150" s="214"/>
      <c r="AC150" s="214"/>
      <c r="AD150" s="214"/>
      <c r="AE150" s="214"/>
      <c r="AF150" s="214"/>
      <c r="AG150" s="214"/>
      <c r="AH150" s="214"/>
      <c r="AI150" s="214"/>
      <c r="AJ150" s="214"/>
      <c r="AK150" s="214"/>
      <c r="AL150" s="214"/>
      <c r="AM150" s="214"/>
      <c r="AN150" s="214"/>
      <c r="AO150" s="214"/>
      <c r="AP150" s="214"/>
      <c r="AQ150" s="214"/>
      <c r="AR150" s="214"/>
      <c r="AS150" s="214"/>
      <c r="AT150" s="214"/>
      <c r="AU150" s="214"/>
      <c r="AV150" s="214"/>
      <c r="AW150" s="214"/>
      <c r="AX150" s="214"/>
      <c r="AY150" s="214"/>
      <c r="AZ150" s="214"/>
      <c r="BA150" s="214"/>
      <c r="BB150" s="214"/>
      <c r="BC150" s="214"/>
      <c r="BD150" s="214"/>
      <c r="BE150" s="214"/>
      <c r="BF150" s="214"/>
      <c r="BG150" s="214"/>
      <c r="BH150" s="214"/>
      <c r="BI150" s="214"/>
    </row>
    <row r="151" spans="1:61" x14ac:dyDescent="0.25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  <c r="AA151" s="214"/>
      <c r="AB151" s="214"/>
      <c r="AC151" s="214"/>
      <c r="AD151" s="214"/>
      <c r="AE151" s="214"/>
      <c r="AF151" s="214"/>
      <c r="AG151" s="214"/>
      <c r="AH151" s="214"/>
      <c r="AI151" s="214"/>
      <c r="AJ151" s="214"/>
      <c r="AK151" s="214"/>
      <c r="AL151" s="214"/>
      <c r="AM151" s="214"/>
      <c r="AN151" s="214"/>
      <c r="AO151" s="214"/>
      <c r="AP151" s="214"/>
      <c r="AQ151" s="214"/>
      <c r="AR151" s="214"/>
      <c r="AS151" s="214"/>
      <c r="AT151" s="214"/>
      <c r="AU151" s="214"/>
      <c r="AV151" s="214"/>
      <c r="AW151" s="214"/>
      <c r="AX151" s="214"/>
      <c r="AY151" s="214"/>
      <c r="AZ151" s="214"/>
      <c r="BA151" s="214"/>
      <c r="BB151" s="214"/>
      <c r="BC151" s="214"/>
      <c r="BD151" s="214"/>
      <c r="BE151" s="214"/>
      <c r="BF151" s="214"/>
      <c r="BG151" s="214"/>
      <c r="BH151" s="214"/>
      <c r="BI151" s="214"/>
    </row>
    <row r="152" spans="1:61" x14ac:dyDescent="0.25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  <c r="AA152" s="214"/>
      <c r="AB152" s="214"/>
      <c r="AC152" s="214"/>
      <c r="AD152" s="214"/>
      <c r="AE152" s="214"/>
      <c r="AF152" s="214"/>
      <c r="AG152" s="214"/>
      <c r="AH152" s="214"/>
      <c r="AI152" s="214"/>
      <c r="AJ152" s="214"/>
      <c r="AK152" s="214"/>
      <c r="AL152" s="214"/>
      <c r="AM152" s="214"/>
      <c r="AN152" s="214"/>
      <c r="AO152" s="214"/>
      <c r="AP152" s="214"/>
      <c r="AQ152" s="214"/>
      <c r="AR152" s="214"/>
      <c r="AS152" s="214"/>
      <c r="AT152" s="214"/>
      <c r="AU152" s="214"/>
      <c r="AV152" s="214"/>
      <c r="AW152" s="214"/>
      <c r="AX152" s="214"/>
      <c r="AY152" s="214"/>
      <c r="AZ152" s="214"/>
      <c r="BA152" s="214"/>
      <c r="BB152" s="214"/>
      <c r="BC152" s="214"/>
      <c r="BD152" s="214"/>
      <c r="BE152" s="214"/>
      <c r="BF152" s="214"/>
      <c r="BG152" s="214"/>
      <c r="BH152" s="214"/>
      <c r="BI152" s="214"/>
    </row>
    <row r="153" spans="1:61" x14ac:dyDescent="0.25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  <c r="AA153" s="214"/>
      <c r="AB153" s="214"/>
      <c r="AC153" s="214"/>
      <c r="AD153" s="214"/>
      <c r="AE153" s="214"/>
      <c r="AF153" s="214"/>
      <c r="AG153" s="214"/>
      <c r="AH153" s="214"/>
      <c r="AI153" s="214"/>
      <c r="AJ153" s="214"/>
      <c r="AK153" s="214"/>
      <c r="AL153" s="214"/>
      <c r="AM153" s="214"/>
      <c r="AN153" s="214"/>
      <c r="AO153" s="214"/>
      <c r="AP153" s="214"/>
      <c r="AQ153" s="214"/>
      <c r="AR153" s="214"/>
      <c r="AS153" s="214"/>
      <c r="AT153" s="214"/>
      <c r="AU153" s="214"/>
      <c r="AV153" s="214"/>
      <c r="AW153" s="214"/>
      <c r="AX153" s="214"/>
      <c r="AY153" s="214"/>
      <c r="AZ153" s="214"/>
      <c r="BA153" s="214"/>
      <c r="BB153" s="214"/>
      <c r="BC153" s="214"/>
      <c r="BD153" s="214"/>
      <c r="BE153" s="214"/>
      <c r="BF153" s="214"/>
      <c r="BG153" s="214"/>
      <c r="BH153" s="214"/>
      <c r="BI153" s="214"/>
    </row>
    <row r="154" spans="1:61" x14ac:dyDescent="0.25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  <c r="AA154" s="214"/>
      <c r="AB154" s="214"/>
      <c r="AC154" s="214"/>
      <c r="AD154" s="214"/>
      <c r="AE154" s="214"/>
      <c r="AF154" s="214"/>
      <c r="AG154" s="214"/>
      <c r="AH154" s="214"/>
      <c r="AI154" s="214"/>
      <c r="AJ154" s="214"/>
      <c r="AK154" s="214"/>
      <c r="AL154" s="214"/>
      <c r="AM154" s="214"/>
      <c r="AN154" s="214"/>
      <c r="AO154" s="214"/>
      <c r="AP154" s="214"/>
      <c r="AQ154" s="214"/>
      <c r="AR154" s="214"/>
      <c r="AS154" s="214"/>
      <c r="AT154" s="214"/>
      <c r="AU154" s="214"/>
      <c r="AV154" s="214"/>
      <c r="AW154" s="214"/>
      <c r="AX154" s="214"/>
      <c r="AY154" s="214"/>
      <c r="AZ154" s="214"/>
      <c r="BA154" s="214"/>
      <c r="BB154" s="214"/>
      <c r="BC154" s="214"/>
      <c r="BD154" s="214"/>
      <c r="BE154" s="214"/>
      <c r="BF154" s="214"/>
      <c r="BG154" s="214"/>
      <c r="BH154" s="214"/>
      <c r="BI154" s="214"/>
    </row>
    <row r="155" spans="1:61" x14ac:dyDescent="0.25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4"/>
      <c r="AH155" s="214"/>
      <c r="AI155" s="214"/>
      <c r="AJ155" s="214"/>
      <c r="AK155" s="214"/>
      <c r="AL155" s="214"/>
      <c r="AM155" s="214"/>
      <c r="AN155" s="214"/>
      <c r="AO155" s="214"/>
      <c r="AP155" s="214"/>
      <c r="AQ155" s="214"/>
      <c r="AR155" s="214"/>
      <c r="AS155" s="214"/>
      <c r="AT155" s="214"/>
      <c r="AU155" s="214"/>
      <c r="AV155" s="214"/>
      <c r="AW155" s="214"/>
      <c r="AX155" s="214"/>
      <c r="AY155" s="214"/>
      <c r="AZ155" s="214"/>
      <c r="BA155" s="214"/>
      <c r="BB155" s="214"/>
      <c r="BC155" s="214"/>
      <c r="BD155" s="214"/>
      <c r="BE155" s="214"/>
      <c r="BF155" s="214"/>
      <c r="BG155" s="214"/>
      <c r="BH155" s="214"/>
      <c r="BI155" s="214"/>
    </row>
    <row r="156" spans="1:61" x14ac:dyDescent="0.25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  <c r="AA156" s="214"/>
      <c r="AB156" s="214"/>
      <c r="AC156" s="214"/>
      <c r="AD156" s="214"/>
      <c r="AE156" s="214"/>
      <c r="AF156" s="214"/>
      <c r="AG156" s="214"/>
      <c r="AH156" s="214"/>
      <c r="AI156" s="214"/>
      <c r="AJ156" s="214"/>
      <c r="AK156" s="214"/>
      <c r="AL156" s="214"/>
      <c r="AM156" s="214"/>
      <c r="AN156" s="214"/>
      <c r="AO156" s="214"/>
      <c r="AP156" s="214"/>
      <c r="AQ156" s="214"/>
      <c r="AR156" s="214"/>
      <c r="AS156" s="214"/>
      <c r="AT156" s="214"/>
      <c r="AU156" s="214"/>
      <c r="AV156" s="214"/>
      <c r="AW156" s="214"/>
      <c r="AX156" s="214"/>
      <c r="AY156" s="214"/>
      <c r="AZ156" s="214"/>
      <c r="BA156" s="214"/>
      <c r="BB156" s="214"/>
      <c r="BC156" s="214"/>
      <c r="BD156" s="214"/>
      <c r="BE156" s="214"/>
      <c r="BF156" s="214"/>
      <c r="BG156" s="214"/>
      <c r="BH156" s="214"/>
      <c r="BI156" s="214"/>
    </row>
    <row r="157" spans="1:61" x14ac:dyDescent="0.25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  <c r="AA157" s="214"/>
      <c r="AB157" s="214"/>
      <c r="AC157" s="214"/>
      <c r="AD157" s="214"/>
      <c r="AE157" s="214"/>
      <c r="AF157" s="214"/>
      <c r="AG157" s="214"/>
      <c r="AH157" s="214"/>
      <c r="AI157" s="214"/>
      <c r="AJ157" s="214"/>
      <c r="AK157" s="214"/>
      <c r="AL157" s="214"/>
      <c r="AM157" s="214"/>
      <c r="AN157" s="214"/>
      <c r="AO157" s="214"/>
      <c r="AP157" s="214"/>
      <c r="AQ157" s="214"/>
      <c r="AR157" s="214"/>
      <c r="AS157" s="214"/>
      <c r="AT157" s="214"/>
      <c r="AU157" s="214"/>
      <c r="AV157" s="214"/>
      <c r="AW157" s="214"/>
      <c r="AX157" s="214"/>
      <c r="AY157" s="214"/>
      <c r="AZ157" s="214"/>
      <c r="BA157" s="214"/>
      <c r="BB157" s="214"/>
      <c r="BC157" s="214"/>
      <c r="BD157" s="214"/>
      <c r="BE157" s="214"/>
      <c r="BF157" s="214"/>
      <c r="BG157" s="214"/>
      <c r="BH157" s="214"/>
      <c r="BI157" s="214"/>
    </row>
    <row r="158" spans="1:61" x14ac:dyDescent="0.25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  <c r="AA158" s="214"/>
      <c r="AB158" s="214"/>
      <c r="AC158" s="214"/>
      <c r="AD158" s="214"/>
      <c r="AE158" s="214"/>
      <c r="AF158" s="214"/>
      <c r="AG158" s="214"/>
      <c r="AH158" s="214"/>
      <c r="AI158" s="214"/>
      <c r="AJ158" s="214"/>
      <c r="AK158" s="214"/>
      <c r="AL158" s="214"/>
      <c r="AM158" s="214"/>
      <c r="AN158" s="214"/>
      <c r="AO158" s="214"/>
      <c r="AP158" s="214"/>
      <c r="AQ158" s="214"/>
      <c r="AR158" s="214"/>
      <c r="AS158" s="214"/>
      <c r="AT158" s="214"/>
      <c r="AU158" s="214"/>
      <c r="AV158" s="214"/>
      <c r="AW158" s="214"/>
      <c r="AX158" s="214"/>
      <c r="AY158" s="214"/>
      <c r="AZ158" s="214"/>
      <c r="BA158" s="214"/>
      <c r="BB158" s="214"/>
      <c r="BC158" s="214"/>
      <c r="BD158" s="214"/>
      <c r="BE158" s="214"/>
      <c r="BF158" s="214"/>
      <c r="BG158" s="214"/>
      <c r="BH158" s="214"/>
      <c r="BI158" s="214"/>
    </row>
    <row r="159" spans="1:61" x14ac:dyDescent="0.25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  <c r="AA159" s="214"/>
      <c r="AB159" s="214"/>
      <c r="AC159" s="214"/>
      <c r="AD159" s="214"/>
      <c r="AE159" s="214"/>
      <c r="AF159" s="214"/>
      <c r="AG159" s="214"/>
      <c r="AH159" s="214"/>
      <c r="AI159" s="214"/>
      <c r="AJ159" s="214"/>
      <c r="AK159" s="214"/>
      <c r="AL159" s="214"/>
      <c r="AM159" s="214"/>
      <c r="AN159" s="214"/>
      <c r="AO159" s="214"/>
      <c r="AP159" s="214"/>
      <c r="AQ159" s="214"/>
      <c r="AR159" s="214"/>
      <c r="AS159" s="214"/>
      <c r="AT159" s="214"/>
      <c r="AU159" s="214"/>
      <c r="AV159" s="214"/>
      <c r="AW159" s="214"/>
      <c r="AX159" s="214"/>
      <c r="AY159" s="214"/>
      <c r="AZ159" s="214"/>
      <c r="BA159" s="214"/>
      <c r="BB159" s="214"/>
      <c r="BC159" s="214"/>
      <c r="BD159" s="214"/>
      <c r="BE159" s="214"/>
      <c r="BF159" s="214"/>
      <c r="BG159" s="214"/>
      <c r="BH159" s="214"/>
      <c r="BI159" s="214"/>
    </row>
    <row r="160" spans="1:61" x14ac:dyDescent="0.25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4"/>
      <c r="AH160" s="214"/>
      <c r="AI160" s="214"/>
      <c r="AJ160" s="214"/>
      <c r="AK160" s="214"/>
      <c r="AL160" s="214"/>
      <c r="AM160" s="214"/>
      <c r="AN160" s="214"/>
      <c r="AO160" s="214"/>
      <c r="AP160" s="214"/>
      <c r="AQ160" s="214"/>
      <c r="AR160" s="214"/>
      <c r="AS160" s="214"/>
      <c r="AT160" s="214"/>
      <c r="AU160" s="214"/>
      <c r="AV160" s="214"/>
      <c r="AW160" s="214"/>
      <c r="AX160" s="214"/>
      <c r="AY160" s="214"/>
      <c r="AZ160" s="214"/>
      <c r="BA160" s="214"/>
      <c r="BB160" s="214"/>
      <c r="BC160" s="214"/>
      <c r="BD160" s="214"/>
      <c r="BE160" s="214"/>
      <c r="BF160" s="214"/>
      <c r="BG160" s="214"/>
      <c r="BH160" s="214"/>
      <c r="BI160" s="214"/>
    </row>
    <row r="161" spans="1:61" x14ac:dyDescent="0.25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  <c r="AA161" s="214"/>
      <c r="AB161" s="214"/>
      <c r="AC161" s="214"/>
      <c r="AD161" s="214"/>
      <c r="AE161" s="214"/>
      <c r="AF161" s="214"/>
      <c r="AG161" s="214"/>
      <c r="AH161" s="214"/>
      <c r="AI161" s="214"/>
      <c r="AJ161" s="214"/>
      <c r="AK161" s="214"/>
      <c r="AL161" s="214"/>
      <c r="AM161" s="214"/>
      <c r="AN161" s="214"/>
      <c r="AO161" s="214"/>
      <c r="AP161" s="214"/>
      <c r="AQ161" s="214"/>
      <c r="AR161" s="214"/>
      <c r="AS161" s="214"/>
      <c r="AT161" s="214"/>
      <c r="AU161" s="214"/>
      <c r="AV161" s="214"/>
      <c r="AW161" s="214"/>
      <c r="AX161" s="214"/>
      <c r="AY161" s="214"/>
      <c r="AZ161" s="214"/>
      <c r="BA161" s="214"/>
      <c r="BB161" s="214"/>
      <c r="BC161" s="214"/>
      <c r="BD161" s="214"/>
      <c r="BE161" s="214"/>
      <c r="BF161" s="214"/>
      <c r="BG161" s="214"/>
      <c r="BH161" s="214"/>
      <c r="BI161" s="214"/>
    </row>
    <row r="162" spans="1:61" x14ac:dyDescent="0.25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  <c r="AA162" s="214"/>
      <c r="AB162" s="214"/>
      <c r="AC162" s="214"/>
      <c r="AD162" s="214"/>
      <c r="AE162" s="214"/>
      <c r="AF162" s="214"/>
      <c r="AG162" s="214"/>
      <c r="AH162" s="214"/>
      <c r="AI162" s="214"/>
      <c r="AJ162" s="214"/>
      <c r="AK162" s="214"/>
      <c r="AL162" s="214"/>
      <c r="AM162" s="214"/>
      <c r="AN162" s="214"/>
      <c r="AO162" s="214"/>
      <c r="AP162" s="214"/>
      <c r="AQ162" s="214"/>
      <c r="AR162" s="214"/>
      <c r="AS162" s="214"/>
      <c r="AT162" s="214"/>
      <c r="AU162" s="214"/>
      <c r="AV162" s="214"/>
      <c r="AW162" s="214"/>
      <c r="AX162" s="214"/>
      <c r="AY162" s="214"/>
      <c r="AZ162" s="214"/>
      <c r="BA162" s="214"/>
      <c r="BB162" s="214"/>
      <c r="BC162" s="214"/>
      <c r="BD162" s="214"/>
      <c r="BE162" s="214"/>
      <c r="BF162" s="214"/>
      <c r="BG162" s="214"/>
      <c r="BH162" s="214"/>
      <c r="BI162" s="214"/>
    </row>
    <row r="163" spans="1:61" x14ac:dyDescent="0.25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  <c r="AA163" s="214"/>
      <c r="AB163" s="214"/>
      <c r="AC163" s="214"/>
      <c r="AD163" s="214"/>
      <c r="AE163" s="214"/>
      <c r="AF163" s="214"/>
      <c r="AG163" s="214"/>
      <c r="AH163" s="214"/>
      <c r="AI163" s="214"/>
      <c r="AJ163" s="214"/>
      <c r="AK163" s="214"/>
      <c r="AL163" s="214"/>
      <c r="AM163" s="214"/>
      <c r="AN163" s="214"/>
      <c r="AO163" s="214"/>
      <c r="AP163" s="214"/>
      <c r="AQ163" s="214"/>
      <c r="AR163" s="214"/>
      <c r="AS163" s="214"/>
      <c r="AT163" s="214"/>
      <c r="AU163" s="214"/>
      <c r="AV163" s="214"/>
      <c r="AW163" s="214"/>
      <c r="AX163" s="214"/>
      <c r="AY163" s="214"/>
      <c r="AZ163" s="214"/>
      <c r="BA163" s="214"/>
      <c r="BB163" s="214"/>
      <c r="BC163" s="214"/>
      <c r="BD163" s="214"/>
      <c r="BE163" s="214"/>
      <c r="BF163" s="214"/>
      <c r="BG163" s="214"/>
      <c r="BH163" s="214"/>
      <c r="BI163" s="214"/>
    </row>
    <row r="164" spans="1:61" x14ac:dyDescent="0.25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  <c r="AA164" s="214"/>
      <c r="AB164" s="214"/>
      <c r="AC164" s="214"/>
      <c r="AD164" s="214"/>
      <c r="AE164" s="214"/>
      <c r="AF164" s="214"/>
      <c r="AG164" s="214"/>
      <c r="AH164" s="214"/>
      <c r="AI164" s="214"/>
      <c r="AJ164" s="214"/>
      <c r="AK164" s="214"/>
      <c r="AL164" s="214"/>
      <c r="AM164" s="214"/>
      <c r="AN164" s="214"/>
      <c r="AO164" s="214"/>
      <c r="AP164" s="214"/>
      <c r="AQ164" s="214"/>
      <c r="AR164" s="214"/>
      <c r="AS164" s="214"/>
      <c r="AT164" s="214"/>
      <c r="AU164" s="214"/>
      <c r="AV164" s="214"/>
      <c r="AW164" s="214"/>
      <c r="AX164" s="214"/>
      <c r="AY164" s="214"/>
      <c r="AZ164" s="214"/>
      <c r="BA164" s="214"/>
      <c r="BB164" s="214"/>
      <c r="BC164" s="214"/>
      <c r="BD164" s="214"/>
      <c r="BE164" s="214"/>
      <c r="BF164" s="214"/>
      <c r="BG164" s="214"/>
      <c r="BH164" s="214"/>
      <c r="BI164" s="214"/>
    </row>
    <row r="165" spans="1:61" x14ac:dyDescent="0.25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4"/>
      <c r="AH165" s="214"/>
      <c r="AI165" s="214"/>
      <c r="AJ165" s="214"/>
      <c r="AK165" s="214"/>
      <c r="AL165" s="214"/>
      <c r="AM165" s="214"/>
      <c r="AN165" s="214"/>
      <c r="AO165" s="214"/>
      <c r="AP165" s="214"/>
      <c r="AQ165" s="214"/>
      <c r="AR165" s="214"/>
      <c r="AS165" s="214"/>
      <c r="AT165" s="214"/>
      <c r="AU165" s="214"/>
      <c r="AV165" s="214"/>
      <c r="AW165" s="214"/>
      <c r="AX165" s="214"/>
      <c r="AY165" s="214"/>
      <c r="AZ165" s="214"/>
      <c r="BA165" s="214"/>
      <c r="BB165" s="214"/>
      <c r="BC165" s="214"/>
      <c r="BD165" s="214"/>
      <c r="BE165" s="214"/>
      <c r="BF165" s="214"/>
      <c r="BG165" s="214"/>
      <c r="BH165" s="214"/>
      <c r="BI165" s="214"/>
    </row>
    <row r="166" spans="1:61" x14ac:dyDescent="0.25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  <c r="AA166" s="214"/>
      <c r="AB166" s="214"/>
      <c r="AC166" s="214"/>
      <c r="AD166" s="214"/>
      <c r="AE166" s="214"/>
      <c r="AF166" s="214"/>
      <c r="AG166" s="214"/>
      <c r="AH166" s="214"/>
      <c r="AI166" s="214"/>
      <c r="AJ166" s="214"/>
      <c r="AK166" s="214"/>
      <c r="AL166" s="214"/>
      <c r="AM166" s="214"/>
      <c r="AN166" s="214"/>
      <c r="AO166" s="214"/>
      <c r="AP166" s="214"/>
      <c r="AQ166" s="214"/>
      <c r="AR166" s="214"/>
      <c r="AS166" s="214"/>
      <c r="AT166" s="214"/>
      <c r="AU166" s="214"/>
      <c r="AV166" s="214"/>
      <c r="AW166" s="214"/>
      <c r="AX166" s="214"/>
      <c r="AY166" s="214"/>
      <c r="AZ166" s="214"/>
      <c r="BA166" s="214"/>
      <c r="BB166" s="214"/>
      <c r="BC166" s="214"/>
      <c r="BD166" s="214"/>
      <c r="BE166" s="214"/>
      <c r="BF166" s="214"/>
      <c r="BG166" s="214"/>
      <c r="BH166" s="214"/>
      <c r="BI166" s="214"/>
    </row>
    <row r="167" spans="1:61" x14ac:dyDescent="0.25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  <c r="AA167" s="214"/>
      <c r="AB167" s="214"/>
      <c r="AC167" s="214"/>
      <c r="AD167" s="214"/>
      <c r="AE167" s="214"/>
      <c r="AF167" s="214"/>
      <c r="AG167" s="214"/>
      <c r="AH167" s="214"/>
      <c r="AI167" s="214"/>
      <c r="AJ167" s="214"/>
      <c r="AK167" s="214"/>
      <c r="AL167" s="214"/>
      <c r="AM167" s="214"/>
      <c r="AN167" s="214"/>
      <c r="AO167" s="214"/>
      <c r="AP167" s="214"/>
      <c r="AQ167" s="214"/>
      <c r="AR167" s="214"/>
      <c r="AS167" s="214"/>
      <c r="AT167" s="214"/>
      <c r="AU167" s="214"/>
      <c r="AV167" s="214"/>
      <c r="AW167" s="214"/>
      <c r="AX167" s="214"/>
      <c r="AY167" s="214"/>
      <c r="AZ167" s="214"/>
      <c r="BA167" s="214"/>
      <c r="BB167" s="214"/>
      <c r="BC167" s="214"/>
      <c r="BD167" s="214"/>
      <c r="BE167" s="214"/>
      <c r="BF167" s="214"/>
      <c r="BG167" s="214"/>
      <c r="BH167" s="214"/>
      <c r="BI167" s="214"/>
    </row>
    <row r="168" spans="1:61" x14ac:dyDescent="0.25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4"/>
      <c r="AH168" s="214"/>
      <c r="AI168" s="214"/>
      <c r="AJ168" s="214"/>
      <c r="AK168" s="214"/>
      <c r="AL168" s="214"/>
      <c r="AM168" s="214"/>
      <c r="AN168" s="214"/>
      <c r="AO168" s="214"/>
      <c r="AP168" s="214"/>
      <c r="AQ168" s="214"/>
      <c r="AR168" s="214"/>
      <c r="AS168" s="214"/>
      <c r="AT168" s="214"/>
      <c r="AU168" s="214"/>
      <c r="AV168" s="214"/>
      <c r="AW168" s="214"/>
      <c r="AX168" s="214"/>
      <c r="AY168" s="214"/>
      <c r="AZ168" s="214"/>
      <c r="BA168" s="214"/>
      <c r="BB168" s="214"/>
      <c r="BC168" s="214"/>
      <c r="BD168" s="214"/>
      <c r="BE168" s="214"/>
      <c r="BF168" s="214"/>
      <c r="BG168" s="214"/>
      <c r="BH168" s="214"/>
      <c r="BI168" s="214"/>
    </row>
    <row r="169" spans="1:61" x14ac:dyDescent="0.25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  <c r="AG169" s="214"/>
      <c r="AH169" s="214"/>
      <c r="AI169" s="214"/>
      <c r="AJ169" s="214"/>
      <c r="AK169" s="214"/>
      <c r="AL169" s="214"/>
      <c r="AM169" s="214"/>
      <c r="AN169" s="214"/>
      <c r="AO169" s="214"/>
      <c r="AP169" s="214"/>
      <c r="AQ169" s="214"/>
      <c r="AR169" s="214"/>
      <c r="AS169" s="214"/>
      <c r="AT169" s="214"/>
      <c r="AU169" s="214"/>
      <c r="AV169" s="214"/>
      <c r="AW169" s="214"/>
      <c r="AX169" s="214"/>
      <c r="AY169" s="214"/>
      <c r="AZ169" s="214"/>
      <c r="BA169" s="214"/>
      <c r="BB169" s="214"/>
      <c r="BC169" s="214"/>
      <c r="BD169" s="214"/>
      <c r="BE169" s="214"/>
      <c r="BF169" s="214"/>
      <c r="BG169" s="214"/>
      <c r="BH169" s="214"/>
      <c r="BI169" s="214"/>
    </row>
    <row r="170" spans="1:61" x14ac:dyDescent="0.25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  <c r="AG170" s="214"/>
      <c r="AH170" s="214"/>
      <c r="AI170" s="214"/>
      <c r="AJ170" s="214"/>
      <c r="AK170" s="214"/>
      <c r="AL170" s="214"/>
      <c r="AM170" s="214"/>
      <c r="AN170" s="214"/>
      <c r="AO170" s="214"/>
      <c r="AP170" s="214"/>
      <c r="AQ170" s="214"/>
      <c r="AR170" s="214"/>
      <c r="AS170" s="214"/>
      <c r="AT170" s="214"/>
      <c r="AU170" s="214"/>
      <c r="AV170" s="214"/>
      <c r="AW170" s="214"/>
      <c r="AX170" s="214"/>
      <c r="AY170" s="214"/>
      <c r="AZ170" s="214"/>
      <c r="BA170" s="214"/>
      <c r="BB170" s="214"/>
      <c r="BC170" s="214"/>
      <c r="BD170" s="214"/>
      <c r="BE170" s="214"/>
      <c r="BF170" s="214"/>
      <c r="BG170" s="214"/>
      <c r="BH170" s="214"/>
      <c r="BI170" s="214"/>
    </row>
    <row r="171" spans="1:61" x14ac:dyDescent="0.25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  <c r="AG171" s="214"/>
      <c r="AH171" s="214"/>
      <c r="AI171" s="214"/>
      <c r="AJ171" s="214"/>
      <c r="AK171" s="214"/>
      <c r="AL171" s="214"/>
      <c r="AM171" s="214"/>
      <c r="AN171" s="214"/>
      <c r="AO171" s="214"/>
      <c r="AP171" s="214"/>
      <c r="AQ171" s="214"/>
      <c r="AR171" s="214"/>
      <c r="AS171" s="214"/>
      <c r="AT171" s="214"/>
      <c r="AU171" s="214"/>
      <c r="AV171" s="214"/>
      <c r="AW171" s="214"/>
      <c r="AX171" s="214"/>
      <c r="AY171" s="214"/>
      <c r="AZ171" s="214"/>
      <c r="BA171" s="214"/>
      <c r="BB171" s="214"/>
      <c r="BC171" s="214"/>
      <c r="BD171" s="214"/>
      <c r="BE171" s="214"/>
      <c r="BF171" s="214"/>
      <c r="BG171" s="214"/>
      <c r="BH171" s="214"/>
      <c r="BI171" s="214"/>
    </row>
    <row r="172" spans="1:61" x14ac:dyDescent="0.25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214"/>
      <c r="AK172" s="214"/>
      <c r="AL172" s="214"/>
      <c r="AM172" s="214"/>
      <c r="AN172" s="214"/>
      <c r="AO172" s="214"/>
      <c r="AP172" s="214"/>
      <c r="AQ172" s="214"/>
      <c r="AR172" s="214"/>
      <c r="AS172" s="214"/>
      <c r="AT172" s="214"/>
      <c r="AU172" s="214"/>
      <c r="AV172" s="214"/>
      <c r="AW172" s="214"/>
      <c r="AX172" s="214"/>
      <c r="AY172" s="214"/>
      <c r="AZ172" s="214"/>
      <c r="BA172" s="214"/>
      <c r="BB172" s="214"/>
      <c r="BC172" s="214"/>
      <c r="BD172" s="214"/>
      <c r="BE172" s="214"/>
      <c r="BF172" s="214"/>
      <c r="BG172" s="214"/>
      <c r="BH172" s="214"/>
      <c r="BI172" s="214"/>
    </row>
    <row r="173" spans="1:61" x14ac:dyDescent="0.25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4"/>
      <c r="AH173" s="214"/>
      <c r="AI173" s="214"/>
      <c r="AJ173" s="214"/>
      <c r="AK173" s="214"/>
      <c r="AL173" s="214"/>
      <c r="AM173" s="214"/>
      <c r="AN173" s="214"/>
      <c r="AO173" s="214"/>
      <c r="AP173" s="214"/>
      <c r="AQ173" s="214"/>
      <c r="AR173" s="214"/>
      <c r="AS173" s="214"/>
      <c r="AT173" s="214"/>
      <c r="AU173" s="214"/>
      <c r="AV173" s="214"/>
      <c r="AW173" s="214"/>
      <c r="AX173" s="214"/>
      <c r="AY173" s="214"/>
      <c r="AZ173" s="214"/>
      <c r="BA173" s="214"/>
      <c r="BB173" s="214"/>
      <c r="BC173" s="214"/>
      <c r="BD173" s="214"/>
      <c r="BE173" s="214"/>
      <c r="BF173" s="214"/>
      <c r="BG173" s="214"/>
      <c r="BH173" s="214"/>
      <c r="BI173" s="214"/>
    </row>
    <row r="174" spans="1:61" x14ac:dyDescent="0.25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  <c r="AA174" s="214"/>
      <c r="AB174" s="214"/>
      <c r="AC174" s="214"/>
      <c r="AD174" s="214"/>
      <c r="AE174" s="214"/>
      <c r="AF174" s="214"/>
      <c r="AG174" s="214"/>
      <c r="AH174" s="214"/>
      <c r="AI174" s="214"/>
      <c r="AJ174" s="214"/>
      <c r="AK174" s="214"/>
      <c r="AL174" s="214"/>
      <c r="AM174" s="214"/>
      <c r="AN174" s="214"/>
      <c r="AO174" s="214"/>
      <c r="AP174" s="214"/>
      <c r="AQ174" s="214"/>
      <c r="AR174" s="214"/>
      <c r="AS174" s="214"/>
      <c r="AT174" s="214"/>
      <c r="AU174" s="214"/>
      <c r="AV174" s="214"/>
      <c r="AW174" s="214"/>
      <c r="AX174" s="214"/>
      <c r="AY174" s="214"/>
      <c r="AZ174" s="214"/>
      <c r="BA174" s="214"/>
      <c r="BB174" s="214"/>
      <c r="BC174" s="214"/>
      <c r="BD174" s="214"/>
      <c r="BE174" s="214"/>
      <c r="BF174" s="214"/>
      <c r="BG174" s="214"/>
      <c r="BH174" s="214"/>
      <c r="BI174" s="214"/>
    </row>
    <row r="175" spans="1:61" x14ac:dyDescent="0.25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  <c r="AA175" s="214"/>
      <c r="AB175" s="214"/>
      <c r="AC175" s="214"/>
      <c r="AD175" s="214"/>
      <c r="AE175" s="214"/>
      <c r="AF175" s="214"/>
      <c r="AG175" s="214"/>
      <c r="AH175" s="214"/>
      <c r="AI175" s="214"/>
      <c r="AJ175" s="214"/>
      <c r="AK175" s="214"/>
      <c r="AL175" s="214"/>
      <c r="AM175" s="214"/>
      <c r="AN175" s="214"/>
      <c r="AO175" s="214"/>
      <c r="AP175" s="214"/>
      <c r="AQ175" s="214"/>
      <c r="AR175" s="214"/>
      <c r="AS175" s="214"/>
      <c r="AT175" s="214"/>
      <c r="AU175" s="214"/>
      <c r="AV175" s="214"/>
      <c r="AW175" s="214"/>
      <c r="AX175" s="214"/>
      <c r="AY175" s="214"/>
      <c r="AZ175" s="214"/>
      <c r="BA175" s="214"/>
      <c r="BB175" s="214"/>
      <c r="BC175" s="214"/>
      <c r="BD175" s="214"/>
      <c r="BE175" s="214"/>
      <c r="BF175" s="214"/>
      <c r="BG175" s="214"/>
      <c r="BH175" s="214"/>
      <c r="BI175" s="214"/>
    </row>
    <row r="176" spans="1:61" x14ac:dyDescent="0.25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  <c r="AA176" s="214"/>
      <c r="AB176" s="214"/>
      <c r="AC176" s="214"/>
      <c r="AD176" s="214"/>
      <c r="AE176" s="214"/>
      <c r="AF176" s="214"/>
      <c r="AG176" s="214"/>
      <c r="AH176" s="214"/>
      <c r="AI176" s="214"/>
      <c r="AJ176" s="214"/>
      <c r="AK176" s="214"/>
      <c r="AL176" s="214"/>
      <c r="AM176" s="214"/>
      <c r="AN176" s="214"/>
      <c r="AO176" s="214"/>
      <c r="AP176" s="214"/>
      <c r="AQ176" s="214"/>
      <c r="AR176" s="214"/>
      <c r="AS176" s="214"/>
      <c r="AT176" s="214"/>
      <c r="AU176" s="214"/>
      <c r="AV176" s="214"/>
      <c r="AW176" s="214"/>
      <c r="AX176" s="214"/>
      <c r="AY176" s="214"/>
      <c r="AZ176" s="214"/>
      <c r="BA176" s="214"/>
      <c r="BB176" s="214"/>
      <c r="BC176" s="214"/>
      <c r="BD176" s="214"/>
      <c r="BE176" s="214"/>
      <c r="BF176" s="214"/>
      <c r="BG176" s="214"/>
      <c r="BH176" s="214"/>
      <c r="BI176" s="214"/>
    </row>
    <row r="177" spans="1:61" x14ac:dyDescent="0.25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  <c r="AA177" s="214"/>
      <c r="AB177" s="214"/>
      <c r="AC177" s="214"/>
      <c r="AD177" s="214"/>
      <c r="AE177" s="214"/>
      <c r="AF177" s="214"/>
      <c r="AG177" s="214"/>
      <c r="AH177" s="214"/>
      <c r="AI177" s="214"/>
      <c r="AJ177" s="214"/>
      <c r="AK177" s="214"/>
      <c r="AL177" s="214"/>
      <c r="AM177" s="214"/>
      <c r="AN177" s="214"/>
      <c r="AO177" s="214"/>
      <c r="AP177" s="214"/>
      <c r="AQ177" s="214"/>
      <c r="AR177" s="214"/>
      <c r="AS177" s="214"/>
      <c r="AT177" s="214"/>
      <c r="AU177" s="214"/>
      <c r="AV177" s="214"/>
      <c r="AW177" s="214"/>
      <c r="AX177" s="214"/>
      <c r="AY177" s="214"/>
      <c r="AZ177" s="214"/>
      <c r="BA177" s="214"/>
      <c r="BB177" s="214"/>
      <c r="BC177" s="214"/>
      <c r="BD177" s="214"/>
      <c r="BE177" s="214"/>
      <c r="BF177" s="214"/>
      <c r="BG177" s="214"/>
      <c r="BH177" s="214"/>
      <c r="BI177" s="214"/>
    </row>
    <row r="178" spans="1:61" x14ac:dyDescent="0.25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  <c r="AA178" s="214"/>
      <c r="AB178" s="214"/>
      <c r="AC178" s="214"/>
      <c r="AD178" s="214"/>
      <c r="AE178" s="214"/>
      <c r="AF178" s="214"/>
      <c r="AG178" s="214"/>
      <c r="AH178" s="214"/>
      <c r="AI178" s="214"/>
      <c r="AJ178" s="214"/>
      <c r="AK178" s="214"/>
      <c r="AL178" s="214"/>
      <c r="AM178" s="214"/>
      <c r="AN178" s="214"/>
      <c r="AO178" s="214"/>
      <c r="AP178" s="214"/>
      <c r="AQ178" s="214"/>
      <c r="AR178" s="214"/>
      <c r="AS178" s="214"/>
      <c r="AT178" s="214"/>
      <c r="AU178" s="214"/>
      <c r="AV178" s="214"/>
      <c r="AW178" s="214"/>
      <c r="AX178" s="214"/>
      <c r="AY178" s="214"/>
      <c r="AZ178" s="214"/>
      <c r="BA178" s="214"/>
      <c r="BB178" s="214"/>
      <c r="BC178" s="214"/>
      <c r="BD178" s="214"/>
      <c r="BE178" s="214"/>
      <c r="BF178" s="214"/>
      <c r="BG178" s="214"/>
      <c r="BH178" s="214"/>
      <c r="BI178" s="214"/>
    </row>
    <row r="179" spans="1:61" x14ac:dyDescent="0.25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  <c r="AA179" s="214"/>
      <c r="AB179" s="214"/>
      <c r="AC179" s="214"/>
      <c r="AD179" s="214"/>
      <c r="AE179" s="214"/>
      <c r="AF179" s="214"/>
      <c r="AG179" s="214"/>
      <c r="AH179" s="214"/>
      <c r="AI179" s="214"/>
      <c r="AJ179" s="214"/>
      <c r="AK179" s="214"/>
      <c r="AL179" s="214"/>
      <c r="AM179" s="214"/>
      <c r="AN179" s="214"/>
      <c r="AO179" s="214"/>
      <c r="AP179" s="214"/>
      <c r="AQ179" s="214"/>
      <c r="AR179" s="214"/>
      <c r="AS179" s="214"/>
      <c r="AT179" s="214"/>
      <c r="AU179" s="214"/>
      <c r="AV179" s="214"/>
      <c r="AW179" s="214"/>
      <c r="AX179" s="214"/>
      <c r="AY179" s="214"/>
      <c r="AZ179" s="214"/>
      <c r="BA179" s="214"/>
      <c r="BB179" s="214"/>
      <c r="BC179" s="214"/>
      <c r="BD179" s="214"/>
      <c r="BE179" s="214"/>
      <c r="BF179" s="214"/>
      <c r="BG179" s="214"/>
      <c r="BH179" s="214"/>
      <c r="BI179" s="214"/>
    </row>
    <row r="180" spans="1:61" x14ac:dyDescent="0.25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  <c r="AA180" s="214"/>
      <c r="AB180" s="214"/>
      <c r="AC180" s="214"/>
      <c r="AD180" s="214"/>
      <c r="AE180" s="214"/>
      <c r="AF180" s="214"/>
      <c r="AG180" s="214"/>
      <c r="AH180" s="214"/>
      <c r="AI180" s="214"/>
      <c r="AJ180" s="214"/>
      <c r="AK180" s="214"/>
      <c r="AL180" s="214"/>
      <c r="AM180" s="214"/>
      <c r="AN180" s="214"/>
      <c r="AO180" s="214"/>
      <c r="AP180" s="214"/>
      <c r="AQ180" s="214"/>
      <c r="AR180" s="214"/>
      <c r="AS180" s="214"/>
      <c r="AT180" s="214"/>
      <c r="AU180" s="214"/>
      <c r="AV180" s="214"/>
      <c r="AW180" s="214"/>
      <c r="AX180" s="214"/>
      <c r="AY180" s="214"/>
      <c r="AZ180" s="214"/>
      <c r="BA180" s="214"/>
      <c r="BB180" s="214"/>
      <c r="BC180" s="214"/>
      <c r="BD180" s="214"/>
      <c r="BE180" s="214"/>
      <c r="BF180" s="214"/>
      <c r="BG180" s="214"/>
      <c r="BH180" s="214"/>
      <c r="BI180" s="214"/>
    </row>
    <row r="181" spans="1:61" x14ac:dyDescent="0.25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  <c r="AA181" s="214"/>
      <c r="AB181" s="214"/>
      <c r="AC181" s="214"/>
      <c r="AD181" s="214"/>
      <c r="AE181" s="214"/>
      <c r="AF181" s="214"/>
      <c r="AG181" s="214"/>
      <c r="AH181" s="214"/>
      <c r="AI181" s="214"/>
      <c r="AJ181" s="214"/>
      <c r="AK181" s="214"/>
      <c r="AL181" s="214"/>
      <c r="AM181" s="214"/>
      <c r="AN181" s="214"/>
      <c r="AO181" s="214"/>
      <c r="AP181" s="214"/>
      <c r="AQ181" s="214"/>
      <c r="AR181" s="214"/>
      <c r="AS181" s="214"/>
      <c r="AT181" s="214"/>
      <c r="AU181" s="214"/>
      <c r="AV181" s="214"/>
      <c r="AW181" s="214"/>
      <c r="AX181" s="214"/>
      <c r="AY181" s="214"/>
      <c r="AZ181" s="214"/>
      <c r="BA181" s="214"/>
      <c r="BB181" s="214"/>
      <c r="BC181" s="214"/>
      <c r="BD181" s="214"/>
      <c r="BE181" s="214"/>
      <c r="BF181" s="214"/>
      <c r="BG181" s="214"/>
      <c r="BH181" s="214"/>
      <c r="BI181" s="214"/>
    </row>
    <row r="182" spans="1:61" x14ac:dyDescent="0.25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  <c r="AA182" s="214"/>
      <c r="AB182" s="214"/>
      <c r="AC182" s="214"/>
      <c r="AD182" s="214"/>
      <c r="AE182" s="214"/>
      <c r="AF182" s="214"/>
      <c r="AG182" s="214"/>
      <c r="AH182" s="214"/>
      <c r="AI182" s="214"/>
      <c r="AJ182" s="214"/>
      <c r="AK182" s="214"/>
      <c r="AL182" s="214"/>
      <c r="AM182" s="214"/>
      <c r="AN182" s="214"/>
      <c r="AO182" s="214"/>
      <c r="AP182" s="214"/>
      <c r="AQ182" s="214"/>
      <c r="AR182" s="214"/>
      <c r="AS182" s="214"/>
      <c r="AT182" s="214"/>
      <c r="AU182" s="214"/>
      <c r="AV182" s="214"/>
      <c r="AW182" s="214"/>
      <c r="AX182" s="214"/>
      <c r="AY182" s="214"/>
      <c r="AZ182" s="214"/>
      <c r="BA182" s="214"/>
      <c r="BB182" s="214"/>
      <c r="BC182" s="214"/>
      <c r="BD182" s="214"/>
      <c r="BE182" s="214"/>
      <c r="BF182" s="214"/>
      <c r="BG182" s="214"/>
      <c r="BH182" s="214"/>
      <c r="BI182" s="214"/>
    </row>
    <row r="183" spans="1:61" x14ac:dyDescent="0.25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  <c r="AA183" s="214"/>
      <c r="AB183" s="214"/>
      <c r="AC183" s="214"/>
      <c r="AD183" s="214"/>
      <c r="AE183" s="214"/>
      <c r="AF183" s="214"/>
      <c r="AG183" s="214"/>
      <c r="AH183" s="214"/>
      <c r="AI183" s="214"/>
      <c r="AJ183" s="214"/>
      <c r="AK183" s="214"/>
      <c r="AL183" s="214"/>
      <c r="AM183" s="214"/>
      <c r="AN183" s="214"/>
      <c r="AO183" s="214"/>
      <c r="AP183" s="214"/>
      <c r="AQ183" s="214"/>
      <c r="AR183" s="214"/>
      <c r="AS183" s="214"/>
      <c r="AT183" s="214"/>
      <c r="AU183" s="214"/>
      <c r="AV183" s="214"/>
      <c r="AW183" s="214"/>
      <c r="AX183" s="214"/>
      <c r="AY183" s="214"/>
      <c r="AZ183" s="214"/>
      <c r="BA183" s="214"/>
      <c r="BB183" s="214"/>
      <c r="BC183" s="214"/>
      <c r="BD183" s="214"/>
      <c r="BE183" s="214"/>
      <c r="BF183" s="214"/>
      <c r="BG183" s="214"/>
      <c r="BH183" s="214"/>
      <c r="BI183" s="214"/>
    </row>
    <row r="184" spans="1:61" x14ac:dyDescent="0.25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  <c r="AA184" s="214"/>
      <c r="AB184" s="214"/>
      <c r="AC184" s="214"/>
      <c r="AD184" s="214"/>
      <c r="AE184" s="214"/>
      <c r="AF184" s="214"/>
      <c r="AG184" s="214"/>
      <c r="AH184" s="214"/>
      <c r="AI184" s="214"/>
      <c r="AJ184" s="214"/>
      <c r="AK184" s="214"/>
      <c r="AL184" s="214"/>
      <c r="AM184" s="214"/>
      <c r="AN184" s="214"/>
      <c r="AO184" s="214"/>
      <c r="AP184" s="214"/>
      <c r="AQ184" s="214"/>
      <c r="AR184" s="214"/>
      <c r="AS184" s="214"/>
      <c r="AT184" s="214"/>
      <c r="AU184" s="214"/>
      <c r="AV184" s="214"/>
      <c r="AW184" s="214"/>
      <c r="AX184" s="214"/>
      <c r="AY184" s="214"/>
      <c r="AZ184" s="214"/>
      <c r="BA184" s="214"/>
      <c r="BB184" s="214"/>
      <c r="BC184" s="214"/>
      <c r="BD184" s="214"/>
      <c r="BE184" s="214"/>
      <c r="BF184" s="214"/>
      <c r="BG184" s="214"/>
      <c r="BH184" s="214"/>
      <c r="BI184" s="214"/>
    </row>
    <row r="185" spans="1:61" x14ac:dyDescent="0.25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  <c r="AA185" s="214"/>
      <c r="AB185" s="214"/>
      <c r="AC185" s="214"/>
      <c r="AD185" s="214"/>
      <c r="AE185" s="214"/>
      <c r="AF185" s="214"/>
      <c r="AG185" s="214"/>
      <c r="AH185" s="214"/>
      <c r="AI185" s="214"/>
      <c r="AJ185" s="214"/>
      <c r="AK185" s="214"/>
      <c r="AL185" s="214"/>
      <c r="AM185" s="214"/>
      <c r="AN185" s="214"/>
      <c r="AO185" s="214"/>
      <c r="AP185" s="214"/>
      <c r="AQ185" s="214"/>
      <c r="AR185" s="214"/>
      <c r="AS185" s="214"/>
      <c r="AT185" s="214"/>
      <c r="AU185" s="214"/>
      <c r="AV185" s="214"/>
      <c r="AW185" s="214"/>
      <c r="AX185" s="214"/>
      <c r="AY185" s="214"/>
      <c r="AZ185" s="214"/>
      <c r="BA185" s="214"/>
      <c r="BB185" s="214"/>
      <c r="BC185" s="214"/>
      <c r="BD185" s="214"/>
      <c r="BE185" s="214"/>
      <c r="BF185" s="214"/>
      <c r="BG185" s="214"/>
      <c r="BH185" s="214"/>
      <c r="BI185" s="214"/>
    </row>
    <row r="186" spans="1:61" x14ac:dyDescent="0.25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  <c r="AA186" s="214"/>
      <c r="AB186" s="214"/>
      <c r="AC186" s="214"/>
      <c r="AD186" s="214"/>
      <c r="AE186" s="214"/>
      <c r="AF186" s="214"/>
      <c r="AG186" s="214"/>
      <c r="AH186" s="214"/>
      <c r="AI186" s="214"/>
      <c r="AJ186" s="214"/>
      <c r="AK186" s="214"/>
      <c r="AL186" s="214"/>
      <c r="AM186" s="214"/>
      <c r="AN186" s="214"/>
      <c r="AO186" s="214"/>
      <c r="AP186" s="214"/>
      <c r="AQ186" s="214"/>
      <c r="AR186" s="214"/>
      <c r="AS186" s="214"/>
      <c r="AT186" s="214"/>
      <c r="AU186" s="214"/>
      <c r="AV186" s="214"/>
      <c r="AW186" s="214"/>
      <c r="AX186" s="214"/>
      <c r="AY186" s="214"/>
      <c r="AZ186" s="214"/>
      <c r="BA186" s="214"/>
      <c r="BB186" s="214"/>
      <c r="BC186" s="214"/>
      <c r="BD186" s="214"/>
      <c r="BE186" s="214"/>
      <c r="BF186" s="214"/>
      <c r="BG186" s="214"/>
      <c r="BH186" s="214"/>
      <c r="BI186" s="214"/>
    </row>
    <row r="187" spans="1:61" x14ac:dyDescent="0.25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4"/>
      <c r="AH187" s="214"/>
      <c r="AI187" s="214"/>
      <c r="AJ187" s="214"/>
      <c r="AK187" s="214"/>
      <c r="AL187" s="214"/>
      <c r="AM187" s="214"/>
      <c r="AN187" s="214"/>
      <c r="AO187" s="214"/>
      <c r="AP187" s="214"/>
      <c r="AQ187" s="214"/>
      <c r="AR187" s="214"/>
      <c r="AS187" s="214"/>
      <c r="AT187" s="214"/>
      <c r="AU187" s="214"/>
      <c r="AV187" s="214"/>
      <c r="AW187" s="214"/>
      <c r="AX187" s="214"/>
      <c r="AY187" s="214"/>
      <c r="AZ187" s="214"/>
      <c r="BA187" s="214"/>
      <c r="BB187" s="214"/>
      <c r="BC187" s="214"/>
      <c r="BD187" s="214"/>
      <c r="BE187" s="214"/>
      <c r="BF187" s="214"/>
      <c r="BG187" s="214"/>
      <c r="BH187" s="214"/>
      <c r="BI187" s="214"/>
    </row>
    <row r="188" spans="1:61" x14ac:dyDescent="0.25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214"/>
      <c r="AK188" s="214"/>
      <c r="AL188" s="214"/>
      <c r="AM188" s="214"/>
      <c r="AN188" s="214"/>
      <c r="AO188" s="214"/>
      <c r="AP188" s="214"/>
      <c r="AQ188" s="214"/>
      <c r="AR188" s="214"/>
      <c r="AS188" s="214"/>
      <c r="AT188" s="214"/>
      <c r="AU188" s="214"/>
      <c r="AV188" s="214"/>
      <c r="AW188" s="214"/>
      <c r="AX188" s="214"/>
      <c r="AY188" s="214"/>
      <c r="AZ188" s="214"/>
      <c r="BA188" s="214"/>
      <c r="BB188" s="214"/>
      <c r="BC188" s="214"/>
      <c r="BD188" s="214"/>
      <c r="BE188" s="214"/>
      <c r="BF188" s="214"/>
      <c r="BG188" s="214"/>
      <c r="BH188" s="214"/>
      <c r="BI188" s="214"/>
    </row>
    <row r="189" spans="1:61" x14ac:dyDescent="0.25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  <c r="AA189" s="214"/>
      <c r="AB189" s="214"/>
      <c r="AC189" s="214"/>
      <c r="AD189" s="214"/>
      <c r="AE189" s="214"/>
      <c r="AF189" s="214"/>
      <c r="AG189" s="214"/>
      <c r="AH189" s="214"/>
      <c r="AI189" s="214"/>
      <c r="AJ189" s="214"/>
      <c r="AK189" s="214"/>
      <c r="AL189" s="214"/>
      <c r="AM189" s="214"/>
      <c r="AN189" s="214"/>
      <c r="AO189" s="214"/>
      <c r="AP189" s="214"/>
      <c r="AQ189" s="214"/>
      <c r="AR189" s="214"/>
      <c r="AS189" s="214"/>
      <c r="AT189" s="214"/>
      <c r="AU189" s="214"/>
      <c r="AV189" s="214"/>
      <c r="AW189" s="214"/>
      <c r="AX189" s="214"/>
      <c r="AY189" s="214"/>
      <c r="AZ189" s="214"/>
      <c r="BA189" s="214"/>
      <c r="BB189" s="214"/>
      <c r="BC189" s="214"/>
      <c r="BD189" s="214"/>
      <c r="BE189" s="214"/>
      <c r="BF189" s="214"/>
      <c r="BG189" s="214"/>
      <c r="BH189" s="214"/>
      <c r="BI189" s="214"/>
    </row>
    <row r="190" spans="1:61" x14ac:dyDescent="0.25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  <c r="AA190" s="214"/>
      <c r="AB190" s="214"/>
      <c r="AC190" s="214"/>
      <c r="AD190" s="214"/>
      <c r="AE190" s="214"/>
      <c r="AF190" s="214"/>
      <c r="AG190" s="214"/>
      <c r="AH190" s="214"/>
      <c r="AI190" s="214"/>
      <c r="AJ190" s="214"/>
      <c r="AK190" s="214"/>
      <c r="AL190" s="214"/>
      <c r="AM190" s="214"/>
      <c r="AN190" s="214"/>
      <c r="AO190" s="214"/>
      <c r="AP190" s="214"/>
      <c r="AQ190" s="214"/>
      <c r="AR190" s="214"/>
      <c r="AS190" s="214"/>
      <c r="AT190" s="214"/>
      <c r="AU190" s="214"/>
      <c r="AV190" s="214"/>
      <c r="AW190" s="214"/>
      <c r="AX190" s="214"/>
      <c r="AY190" s="214"/>
      <c r="AZ190" s="214"/>
      <c r="BA190" s="214"/>
      <c r="BB190" s="214"/>
      <c r="BC190" s="214"/>
      <c r="BD190" s="214"/>
      <c r="BE190" s="214"/>
      <c r="BF190" s="214"/>
      <c r="BG190" s="214"/>
      <c r="BH190" s="214"/>
      <c r="BI190" s="214"/>
    </row>
    <row r="191" spans="1:61" x14ac:dyDescent="0.25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  <c r="AA191" s="214"/>
      <c r="AB191" s="214"/>
      <c r="AC191" s="214"/>
      <c r="AD191" s="214"/>
      <c r="AE191" s="214"/>
      <c r="AF191" s="214"/>
      <c r="AG191" s="214"/>
      <c r="AH191" s="214"/>
      <c r="AI191" s="214"/>
      <c r="AJ191" s="214"/>
      <c r="AK191" s="214"/>
      <c r="AL191" s="214"/>
      <c r="AM191" s="214"/>
      <c r="AN191" s="214"/>
      <c r="AO191" s="214"/>
      <c r="AP191" s="214"/>
      <c r="AQ191" s="214"/>
      <c r="AR191" s="214"/>
      <c r="AS191" s="214"/>
      <c r="AT191" s="214"/>
      <c r="AU191" s="214"/>
      <c r="AV191" s="214"/>
      <c r="AW191" s="214"/>
      <c r="AX191" s="214"/>
      <c r="AY191" s="214"/>
      <c r="AZ191" s="214"/>
      <c r="BA191" s="214"/>
      <c r="BB191" s="214"/>
      <c r="BC191" s="214"/>
      <c r="BD191" s="214"/>
      <c r="BE191" s="214"/>
      <c r="BF191" s="214"/>
      <c r="BG191" s="214"/>
      <c r="BH191" s="214"/>
      <c r="BI191" s="214"/>
    </row>
    <row r="192" spans="1:61" x14ac:dyDescent="0.25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  <c r="AA192" s="214"/>
      <c r="AB192" s="214"/>
      <c r="AC192" s="214"/>
      <c r="AD192" s="214"/>
      <c r="AE192" s="214"/>
      <c r="AF192" s="214"/>
      <c r="AG192" s="214"/>
      <c r="AH192" s="214"/>
      <c r="AI192" s="214"/>
      <c r="AJ192" s="214"/>
      <c r="AK192" s="214"/>
      <c r="AL192" s="214"/>
      <c r="AM192" s="214"/>
      <c r="AN192" s="214"/>
      <c r="AO192" s="214"/>
      <c r="AP192" s="214"/>
      <c r="AQ192" s="214"/>
      <c r="AR192" s="214"/>
      <c r="AS192" s="214"/>
      <c r="AT192" s="214"/>
      <c r="AU192" s="214"/>
      <c r="AV192" s="214"/>
      <c r="AW192" s="214"/>
      <c r="AX192" s="214"/>
      <c r="AY192" s="214"/>
      <c r="AZ192" s="214"/>
      <c r="BA192" s="214"/>
      <c r="BB192" s="214"/>
      <c r="BC192" s="214"/>
      <c r="BD192" s="214"/>
      <c r="BE192" s="214"/>
      <c r="BF192" s="214"/>
      <c r="BG192" s="214"/>
      <c r="BH192" s="214"/>
      <c r="BI192" s="214"/>
    </row>
    <row r="193" spans="5:61" x14ac:dyDescent="0.25"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214"/>
      <c r="AK193" s="214"/>
      <c r="AL193" s="214"/>
      <c r="AM193" s="214"/>
      <c r="AN193" s="214"/>
      <c r="AO193" s="214"/>
      <c r="AP193" s="214"/>
      <c r="AQ193" s="214"/>
      <c r="AR193" s="214"/>
      <c r="AS193" s="214"/>
      <c r="AT193" s="214"/>
      <c r="AU193" s="214"/>
      <c r="AV193" s="214"/>
      <c r="AW193" s="214"/>
      <c r="AX193" s="214"/>
      <c r="AY193" s="214"/>
      <c r="AZ193" s="214"/>
      <c r="BA193" s="214"/>
      <c r="BB193" s="214"/>
      <c r="BC193" s="214"/>
      <c r="BD193" s="214"/>
      <c r="BE193" s="214"/>
      <c r="BF193" s="214"/>
      <c r="BG193" s="214"/>
      <c r="BH193" s="214"/>
      <c r="BI193" s="214"/>
    </row>
    <row r="194" spans="5:61" x14ac:dyDescent="0.25"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  <c r="AA194" s="214"/>
      <c r="AB194" s="214"/>
      <c r="AC194" s="214"/>
      <c r="AD194" s="214"/>
      <c r="AE194" s="214"/>
      <c r="AF194" s="214"/>
      <c r="AG194" s="214"/>
      <c r="AH194" s="214"/>
      <c r="AI194" s="214"/>
      <c r="AJ194" s="214"/>
      <c r="AK194" s="214"/>
      <c r="AL194" s="214"/>
      <c r="AM194" s="214"/>
      <c r="AN194" s="214"/>
      <c r="AO194" s="214"/>
      <c r="AP194" s="214"/>
      <c r="AQ194" s="214"/>
      <c r="AR194" s="214"/>
      <c r="AS194" s="214"/>
      <c r="AT194" s="214"/>
      <c r="AU194" s="214"/>
      <c r="AV194" s="214"/>
      <c r="AW194" s="214"/>
      <c r="AX194" s="214"/>
      <c r="AY194" s="214"/>
      <c r="AZ194" s="214"/>
      <c r="BA194" s="214"/>
      <c r="BB194" s="214"/>
      <c r="BC194" s="214"/>
      <c r="BD194" s="214"/>
      <c r="BE194" s="214"/>
      <c r="BF194" s="214"/>
      <c r="BG194" s="214"/>
      <c r="BH194" s="214"/>
      <c r="BI194" s="214"/>
    </row>
  </sheetData>
  <mergeCells count="3">
    <mergeCell ref="A13:B13"/>
    <mergeCell ref="A1:B1"/>
    <mergeCell ref="A27:B27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>
    <tabColor rgb="FFFFFF00"/>
    <pageSetUpPr fitToPage="1"/>
  </sheetPr>
  <dimension ref="A1:P125"/>
  <sheetViews>
    <sheetView workbookViewId="0">
      <selection activeCell="F5" sqref="F5"/>
    </sheetView>
  </sheetViews>
  <sheetFormatPr baseColWidth="10" defaultColWidth="11.42578125" defaultRowHeight="15" x14ac:dyDescent="0.25"/>
  <cols>
    <col min="2" max="2" width="17.28515625" customWidth="1"/>
    <col min="3" max="3" width="18.7109375" bestFit="1" customWidth="1"/>
    <col min="4" max="4" width="11.85546875" bestFit="1" customWidth="1"/>
    <col min="10" max="10" width="13" customWidth="1"/>
  </cols>
  <sheetData>
    <row r="1" spans="1:16" ht="15.75" thickBot="1" x14ac:dyDescent="0.3"/>
    <row r="2" spans="1:16" ht="15.75" x14ac:dyDescent="0.25">
      <c r="A2" s="1182" t="str">
        <f>'Información y Datos'!A11</f>
        <v xml:space="preserve">Bloque </v>
      </c>
      <c r="B2" s="1182" t="s">
        <v>468</v>
      </c>
      <c r="C2" s="1186" t="s">
        <v>469</v>
      </c>
      <c r="D2" s="504" t="s">
        <v>470</v>
      </c>
      <c r="E2" s="504" t="s">
        <v>471</v>
      </c>
      <c r="F2" s="504" t="s">
        <v>472</v>
      </c>
      <c r="G2" s="505" t="s">
        <v>473</v>
      </c>
      <c r="K2" s="504" t="s">
        <v>470</v>
      </c>
      <c r="L2" s="504" t="s">
        <v>471</v>
      </c>
      <c r="M2" s="504" t="s">
        <v>472</v>
      </c>
      <c r="N2" s="505" t="s">
        <v>473</v>
      </c>
    </row>
    <row r="3" spans="1:16" ht="16.5" thickBot="1" x14ac:dyDescent="0.3">
      <c r="A3" s="1183"/>
      <c r="B3" s="1183"/>
      <c r="C3" s="1187"/>
      <c r="D3" s="506" t="str">
        <f>"ºC"</f>
        <v>ºC</v>
      </c>
      <c r="E3" s="506" t="str">
        <f>"ºC"</f>
        <v>ºC</v>
      </c>
      <c r="F3" s="506" t="str">
        <f>"ºC"</f>
        <v>ºC</v>
      </c>
      <c r="G3" s="507" t="s">
        <v>3</v>
      </c>
      <c r="K3" s="506" t="str">
        <f>"ºC"</f>
        <v>ºC</v>
      </c>
      <c r="L3" s="506" t="str">
        <f>"ºC"</f>
        <v>ºC</v>
      </c>
      <c r="M3" s="506" t="str">
        <f>"ºC"</f>
        <v>ºC</v>
      </c>
      <c r="N3" s="507" t="s">
        <v>3</v>
      </c>
    </row>
    <row r="4" spans="1:16" ht="15.75" thickBot="1" x14ac:dyDescent="0.3">
      <c r="A4" s="435">
        <f>'Información y Datos'!A12</f>
        <v>1</v>
      </c>
      <c r="B4" s="435" t="str">
        <f>IF('Información y Datos'!B12="","",'Información y Datos'!B12)</f>
        <v/>
      </c>
      <c r="C4" s="508" t="str">
        <f>IF('Información y Datos'!C12="","",'Información y Datos'!C12)</f>
        <v/>
      </c>
      <c r="D4" s="418" t="str">
        <f>IF(B4="","",'Intro. datos de Calib. CENTROS'!I2)</f>
        <v/>
      </c>
      <c r="E4" s="418" t="str">
        <f>IF(B4="","",'Intro. datos de Calib. CENTROS'!J2)</f>
        <v/>
      </c>
      <c r="F4" s="418" t="str">
        <f>IF(B4="","",'Intro. datos de Calib. CENTROS'!L2)</f>
        <v/>
      </c>
      <c r="G4" s="509" t="str">
        <f>IF(B4="","",'Intro. datos de Calib. CENTROS'!M2)</f>
        <v/>
      </c>
      <c r="I4" s="1188" t="s">
        <v>474</v>
      </c>
      <c r="J4" s="1189"/>
      <c r="K4" s="510">
        <f>MIN(D4:D125)</f>
        <v>19.510000000000002</v>
      </c>
      <c r="L4" s="510">
        <f>MIN(E4:E125)</f>
        <v>19.898</v>
      </c>
      <c r="M4" s="510">
        <f>MIN(F4:F125)</f>
        <v>19.577999999999999</v>
      </c>
      <c r="N4" s="511">
        <f>MIN(G4:G125)</f>
        <v>55.86</v>
      </c>
    </row>
    <row r="5" spans="1:16" ht="15.75" thickBot="1" x14ac:dyDescent="0.3">
      <c r="A5" s="435">
        <f>'Información y Datos'!A13</f>
        <v>2</v>
      </c>
      <c r="B5" s="435" t="str">
        <f>IF('Información y Datos'!B13="","",'Información y Datos'!B13)</f>
        <v/>
      </c>
      <c r="C5" s="512" t="str">
        <f>IF('Información y Datos'!C13="","",'Información y Datos'!C13)</f>
        <v/>
      </c>
      <c r="D5" s="418" t="str">
        <f>IF(B5="","",'Intro. datos de Calib. CENTROS'!I3)</f>
        <v/>
      </c>
      <c r="E5" s="418" t="str">
        <f>IF(B5="","",'Intro. datos de Calib. CENTROS'!J3)</f>
        <v/>
      </c>
      <c r="F5" s="418" t="str">
        <f>IF(B5="","",'Intro. datos de Calib. CENTROS'!L3)</f>
        <v/>
      </c>
      <c r="G5" s="509" t="str">
        <f>IF(B5="","",'Intro. datos de Calib. CENTROS'!M3)</f>
        <v/>
      </c>
      <c r="I5" s="1190" t="s">
        <v>475</v>
      </c>
      <c r="J5" s="1191"/>
      <c r="K5" s="513">
        <f>MAX(D4:D125)</f>
        <v>20.553000000000001</v>
      </c>
      <c r="L5" s="513">
        <f>MAX(E4:E125)</f>
        <v>20.913</v>
      </c>
      <c r="M5" s="513">
        <f>MAX(F4:F125)</f>
        <v>20.437000000000001</v>
      </c>
      <c r="N5" s="514">
        <f>MAX(G4:G125)</f>
        <v>59.37</v>
      </c>
    </row>
    <row r="6" spans="1:16" ht="15.75" thickBot="1" x14ac:dyDescent="0.3">
      <c r="A6" s="435">
        <f>'Información y Datos'!A14</f>
        <v>3</v>
      </c>
      <c r="B6" s="435" t="str">
        <f>IF('Información y Datos'!B14="","",'Información y Datos'!B14)</f>
        <v/>
      </c>
      <c r="C6" s="512" t="str">
        <f>IF('Información y Datos'!C14="","",'Información y Datos'!C14)</f>
        <v/>
      </c>
      <c r="D6" s="418" t="str">
        <f>IF(B6="","",'Intro. datos de Calib. CENTROS'!I4)</f>
        <v/>
      </c>
      <c r="E6" s="418" t="str">
        <f>IF(B6="","",'Intro. datos de Calib. CENTROS'!J4)</f>
        <v/>
      </c>
      <c r="F6" s="418" t="str">
        <f>IF(B6="","",'Intro. datos de Calib. CENTROS'!L4)</f>
        <v/>
      </c>
      <c r="G6" s="509" t="str">
        <f>IF(B6="","",'Intro. datos de Calib. CENTROS'!M4)</f>
        <v/>
      </c>
      <c r="I6" s="1192" t="s">
        <v>878</v>
      </c>
      <c r="J6" s="1193"/>
      <c r="K6" s="515">
        <f>AVERAGE(D4:D125)</f>
        <v>19.866615384615383</v>
      </c>
      <c r="L6" s="515">
        <f>AVERAGE(E4:E125)</f>
        <v>20.309230769230769</v>
      </c>
      <c r="M6" s="515">
        <f>AVERAGE(F4:F125)</f>
        <v>19.931615384615384</v>
      </c>
      <c r="N6" s="516">
        <f>AVERAGE(G4:G125)</f>
        <v>57.307692307692307</v>
      </c>
    </row>
    <row r="7" spans="1:16" ht="15.75" thickBot="1" x14ac:dyDescent="0.3">
      <c r="A7" s="435">
        <f>'Información y Datos'!A15</f>
        <v>4</v>
      </c>
      <c r="B7" s="435" t="str">
        <f>IF('Información y Datos'!B15="","",'Información y Datos'!B15)</f>
        <v/>
      </c>
      <c r="C7" s="512" t="str">
        <f>IF('Información y Datos'!C15="","",'Información y Datos'!C15)</f>
        <v/>
      </c>
      <c r="D7" s="418" t="str">
        <f>IF(B7="","",'Intro. datos de Calib. CENTROS'!I5)</f>
        <v/>
      </c>
      <c r="E7" s="418" t="str">
        <f>IF(B7="","",'Intro. datos de Calib. CENTROS'!J5)</f>
        <v/>
      </c>
      <c r="F7" s="418" t="str">
        <f>IF(B7="","",'Intro. datos de Calib. CENTROS'!L5)</f>
        <v/>
      </c>
      <c r="G7" s="509" t="str">
        <f>IF(B7="","",'Intro. datos de Calib. CENTROS'!M5)</f>
        <v/>
      </c>
      <c r="I7" s="1184" t="s">
        <v>486</v>
      </c>
      <c r="J7" s="1185"/>
      <c r="K7" s="517">
        <v>10</v>
      </c>
      <c r="L7" s="518" t="s">
        <v>3</v>
      </c>
      <c r="M7" s="515">
        <f>AVERAGE(K6:M6)</f>
        <v>20.035820512820511</v>
      </c>
      <c r="N7" s="515">
        <f>AVERAGE(N4:N5)</f>
        <v>57.614999999999995</v>
      </c>
    </row>
    <row r="8" spans="1:16" x14ac:dyDescent="0.25">
      <c r="A8" s="435">
        <f>'Información y Datos'!A16</f>
        <v>5</v>
      </c>
      <c r="B8" s="435" t="str">
        <f>IF('Información y Datos'!B16="","",'Información y Datos'!B16)</f>
        <v/>
      </c>
      <c r="C8" s="512" t="str">
        <f>IF('Información y Datos'!C16="","",'Información y Datos'!C16)</f>
        <v/>
      </c>
      <c r="D8" s="418" t="str">
        <f>IF(B8="","",'Intro. datos de Calib. CENTROS'!I6)</f>
        <v/>
      </c>
      <c r="E8" s="418" t="str">
        <f>IF(B8="","",'Intro. datos de Calib. CENTROS'!J6)</f>
        <v/>
      </c>
      <c r="F8" s="418" t="str">
        <f>IF(B8="","",'Intro. datos de Calib. CENTROS'!L6)</f>
        <v/>
      </c>
      <c r="G8" s="509" t="str">
        <f>IF(B8="","",'Intro. datos de Calib. CENTROS'!M6)</f>
        <v/>
      </c>
    </row>
    <row r="9" spans="1:16" x14ac:dyDescent="0.25">
      <c r="A9" s="435">
        <f>'Información y Datos'!A17</f>
        <v>6</v>
      </c>
      <c r="B9" s="435" t="str">
        <f>IF('Información y Datos'!B17="","",'Información y Datos'!B17)</f>
        <v/>
      </c>
      <c r="C9" s="512" t="str">
        <f>IF('Información y Datos'!C17="","",'Información y Datos'!C17)</f>
        <v/>
      </c>
      <c r="D9" s="418" t="str">
        <f>IF(B9="","",'Intro. datos de Calib. CENTROS'!I7)</f>
        <v/>
      </c>
      <c r="E9" s="418" t="str">
        <f>IF(B9="","",'Intro. datos de Calib. CENTROS'!J7)</f>
        <v/>
      </c>
      <c r="F9" s="418" t="str">
        <f>IF(B9="","",'Intro. datos de Calib. CENTROS'!L7)</f>
        <v/>
      </c>
      <c r="G9" s="509" t="str">
        <f>IF(B9="","",'Intro. datos de Calib. CENTROS'!M7)</f>
        <v/>
      </c>
      <c r="I9" s="519"/>
      <c r="J9" s="519"/>
      <c r="K9" s="519">
        <f>_xlfn.STDEV.S(D4:D125)</f>
        <v>0.38795522474926986</v>
      </c>
      <c r="L9" s="519">
        <f t="shared" ref="L9:N9" si="0">_xlfn.STDEV.S(E4:E125)</f>
        <v>0.38634379203117192</v>
      </c>
      <c r="M9" s="519">
        <f t="shared" si="0"/>
        <v>0.30497282350551008</v>
      </c>
      <c r="N9" s="519">
        <f t="shared" si="0"/>
        <v>1.3579466965861475</v>
      </c>
      <c r="O9" s="519"/>
      <c r="P9" s="519"/>
    </row>
    <row r="10" spans="1:16" x14ac:dyDescent="0.25">
      <c r="A10" s="435">
        <f>'Información y Datos'!A18</f>
        <v>7</v>
      </c>
      <c r="B10" s="435" t="str">
        <f>IF('Información y Datos'!B18="","",'Información y Datos'!B18)</f>
        <v/>
      </c>
      <c r="C10" s="512" t="str">
        <f>IF('Información y Datos'!C18="","",'Información y Datos'!C18)</f>
        <v/>
      </c>
      <c r="D10" s="418" t="str">
        <f>IF(B10="","",'Intro. datos de Calib. CENTROS'!I8)</f>
        <v/>
      </c>
      <c r="E10" s="418" t="str">
        <f>IF(B10="","",'Intro. datos de Calib. CENTROS'!J8)</f>
        <v/>
      </c>
      <c r="F10" s="418" t="str">
        <f>IF(B10="","",'Intro. datos de Calib. CENTROS'!L8)</f>
        <v/>
      </c>
      <c r="G10" s="509" t="str">
        <f>IF(B10="","",'Intro. datos de Calib. CENTROS'!M8)</f>
        <v/>
      </c>
      <c r="I10" s="519"/>
      <c r="J10" s="519"/>
      <c r="K10" s="519">
        <f>K9/(SQRT(COUNT(D4:D125)))</f>
        <v>0.10759941964751144</v>
      </c>
      <c r="L10" s="519">
        <f t="shared" ref="L10:N10" si="1">L9/(SQRT(COUNT(E4:E125)))</f>
        <v>0.10715248862504509</v>
      </c>
      <c r="M10" s="519">
        <f t="shared" si="1"/>
        <v>8.4584242520934314E-2</v>
      </c>
      <c r="N10" s="519">
        <f t="shared" si="1"/>
        <v>0.37662664952986885</v>
      </c>
      <c r="O10" s="519"/>
      <c r="P10" s="519"/>
    </row>
    <row r="11" spans="1:16" x14ac:dyDescent="0.25">
      <c r="A11" s="435">
        <f>'Información y Datos'!A19</f>
        <v>8</v>
      </c>
      <c r="B11" s="435" t="str">
        <f>IF('Información y Datos'!B19="","",'Información y Datos'!B19)</f>
        <v/>
      </c>
      <c r="C11" s="512" t="str">
        <f>IF('Información y Datos'!C19="","",'Información y Datos'!C19)</f>
        <v/>
      </c>
      <c r="D11" s="418" t="str">
        <f>IF(B11="","",'Intro. datos de Calib. CENTROS'!I9)</f>
        <v/>
      </c>
      <c r="E11" s="418" t="str">
        <f>IF(B11="","",'Intro. datos de Calib. CENTROS'!J9)</f>
        <v/>
      </c>
      <c r="F11" s="418" t="str">
        <f>IF(B11="","",'Intro. datos de Calib. CENTROS'!L9)</f>
        <v/>
      </c>
      <c r="G11" s="509" t="str">
        <f>IF(B11="","",'Intro. datos de Calib. CENTROS'!M9)</f>
        <v/>
      </c>
      <c r="I11" s="519"/>
      <c r="J11" s="519"/>
      <c r="K11" s="519"/>
      <c r="L11" s="519"/>
      <c r="M11" s="519"/>
      <c r="N11" s="519"/>
      <c r="O11" s="519"/>
      <c r="P11" s="519"/>
    </row>
    <row r="12" spans="1:16" x14ac:dyDescent="0.25">
      <c r="A12" s="435">
        <f>'Información y Datos'!A20</f>
        <v>9</v>
      </c>
      <c r="B12" s="435" t="str">
        <f>IF('Información y Datos'!B20="","",'Información y Datos'!B20)</f>
        <v/>
      </c>
      <c r="C12" s="512" t="str">
        <f>IF('Información y Datos'!C20="","",'Información y Datos'!C20)</f>
        <v/>
      </c>
      <c r="D12" s="418" t="str">
        <f>IF(B12="","",'Intro. datos de Calib. CENTROS'!I10)</f>
        <v/>
      </c>
      <c r="E12" s="418" t="str">
        <f>IF(B12="","",'Intro. datos de Calib. CENTROS'!J10)</f>
        <v/>
      </c>
      <c r="F12" s="418" t="str">
        <f>IF(B12="","",'Intro. datos de Calib. CENTROS'!L10)</f>
        <v/>
      </c>
      <c r="G12" s="509" t="str">
        <f>IF(B12="","",'Intro. datos de Calib. CENTROS'!M10)</f>
        <v/>
      </c>
      <c r="I12" s="519"/>
      <c r="J12" s="519"/>
      <c r="K12" s="519"/>
      <c r="L12" s="519"/>
      <c r="M12" s="519"/>
      <c r="N12" s="519"/>
      <c r="O12" s="519"/>
      <c r="P12" s="519"/>
    </row>
    <row r="13" spans="1:16" x14ac:dyDescent="0.25">
      <c r="A13" s="435">
        <f>'Información y Datos'!A21</f>
        <v>10</v>
      </c>
      <c r="B13" s="435" t="str">
        <f>IF('Información y Datos'!B21="","",'Información y Datos'!B21)</f>
        <v/>
      </c>
      <c r="C13" s="512" t="str">
        <f>IF('Información y Datos'!C21="","",'Información y Datos'!C21)</f>
        <v/>
      </c>
      <c r="D13" s="418" t="str">
        <f>IF(B13="","",'Intro. datos de Calib. CENTROS'!I11)</f>
        <v/>
      </c>
      <c r="E13" s="418" t="str">
        <f>IF(B13="","",'Intro. datos de Calib. CENTROS'!J11)</f>
        <v/>
      </c>
      <c r="F13" s="418" t="str">
        <f>IF(B13="","",'Intro. datos de Calib. CENTROS'!L11)</f>
        <v/>
      </c>
      <c r="G13" s="509" t="str">
        <f>IF(B13="","",'Intro. datos de Calib. CENTROS'!M11)</f>
        <v/>
      </c>
      <c r="I13" s="519"/>
      <c r="J13" s="519"/>
      <c r="K13" s="519"/>
      <c r="L13" s="519"/>
      <c r="M13" s="519"/>
      <c r="N13" s="519"/>
      <c r="O13" s="519"/>
      <c r="P13" s="519"/>
    </row>
    <row r="14" spans="1:16" x14ac:dyDescent="0.25">
      <c r="A14" s="435">
        <f>'Información y Datos'!A22</f>
        <v>11</v>
      </c>
      <c r="B14" s="435" t="str">
        <f>IF('Información y Datos'!B22="","",'Información y Datos'!B22)</f>
        <v/>
      </c>
      <c r="C14" s="512" t="str">
        <f>IF('Información y Datos'!C22="","",'Información y Datos'!C22)</f>
        <v/>
      </c>
      <c r="D14" s="418" t="str">
        <f>IF(B14="","",'Intro. datos de Calib. CENTROS'!I12)</f>
        <v/>
      </c>
      <c r="E14" s="418" t="str">
        <f>IF(B14="","",'Intro. datos de Calib. CENTROS'!J12)</f>
        <v/>
      </c>
      <c r="F14" s="418" t="str">
        <f>IF(B14="","",'Intro. datos de Calib. CENTROS'!L12)</f>
        <v/>
      </c>
      <c r="G14" s="509" t="str">
        <f>IF(B14="","",'Intro. datos de Calib. CENTROS'!M12)</f>
        <v/>
      </c>
      <c r="I14" s="519"/>
      <c r="J14" s="519"/>
      <c r="K14" s="519"/>
      <c r="L14" s="519"/>
      <c r="M14" s="519"/>
      <c r="N14" s="519"/>
      <c r="O14" s="519"/>
      <c r="P14" s="519"/>
    </row>
    <row r="15" spans="1:16" x14ac:dyDescent="0.25">
      <c r="A15" s="435">
        <f>'Información y Datos'!A23</f>
        <v>12</v>
      </c>
      <c r="B15" s="435" t="str">
        <f>IF('Información y Datos'!B23="","",'Información y Datos'!B23)</f>
        <v/>
      </c>
      <c r="C15" s="512" t="str">
        <f>IF('Información y Datos'!C23="","",'Información y Datos'!C23)</f>
        <v/>
      </c>
      <c r="D15" s="418" t="str">
        <f>IF(B15="","",'Intro. datos de Calib. CENTROS'!I13)</f>
        <v/>
      </c>
      <c r="E15" s="418" t="str">
        <f>IF(B15="","",'Intro. datos de Calib. CENTROS'!J13)</f>
        <v/>
      </c>
      <c r="F15" s="418" t="str">
        <f>IF(B15="","",'Intro. datos de Calib. CENTROS'!L13)</f>
        <v/>
      </c>
      <c r="G15" s="509" t="str">
        <f>IF(B15="","",'Intro. datos de Calib. CENTROS'!M13)</f>
        <v/>
      </c>
      <c r="I15" s="519"/>
      <c r="J15" s="519"/>
      <c r="K15" s="519"/>
      <c r="L15" s="519"/>
      <c r="M15" s="519"/>
      <c r="N15" s="519"/>
      <c r="O15" s="519"/>
      <c r="P15" s="519"/>
    </row>
    <row r="16" spans="1:16" x14ac:dyDescent="0.25">
      <c r="A16" s="435">
        <f>'Información y Datos'!A24</f>
        <v>13</v>
      </c>
      <c r="B16" s="435" t="str">
        <f>IF('Información y Datos'!B24="","",'Información y Datos'!B24)</f>
        <v/>
      </c>
      <c r="C16" s="512" t="str">
        <f>IF('Información y Datos'!C24="","",'Información y Datos'!C24)</f>
        <v/>
      </c>
      <c r="D16" s="418" t="str">
        <f>IF(B16="","",'Intro. datos de Calib. CENTROS'!I14)</f>
        <v/>
      </c>
      <c r="E16" s="418" t="str">
        <f>IF(B16="","",'Intro. datos de Calib. CENTROS'!J14)</f>
        <v/>
      </c>
      <c r="F16" s="418" t="str">
        <f>IF(B16="","",'Intro. datos de Calib. CENTROS'!L14)</f>
        <v/>
      </c>
      <c r="G16" s="509" t="str">
        <f>IF(B16="","",'Intro. datos de Calib. CENTROS'!M14)</f>
        <v/>
      </c>
      <c r="I16" s="519"/>
      <c r="J16" s="519"/>
      <c r="K16" s="519"/>
      <c r="L16" s="519"/>
      <c r="M16" s="519"/>
      <c r="N16" s="519"/>
      <c r="O16" s="519"/>
      <c r="P16" s="519"/>
    </row>
    <row r="17" spans="1:16" x14ac:dyDescent="0.25">
      <c r="A17" s="435">
        <f>'Información y Datos'!A25</f>
        <v>14</v>
      </c>
      <c r="B17" s="435" t="str">
        <f>IF('Información y Datos'!B25="","",'Información y Datos'!B25)</f>
        <v/>
      </c>
      <c r="C17" s="512" t="str">
        <f>IF('Información y Datos'!C25="","",'Información y Datos'!C25)</f>
        <v/>
      </c>
      <c r="D17" s="418" t="str">
        <f>IF(B17="","",'Intro. datos de Calib. CENTROS'!I15)</f>
        <v/>
      </c>
      <c r="E17" s="418" t="str">
        <f>IF(B17="","",'Intro. datos de Calib. CENTROS'!J15)</f>
        <v/>
      </c>
      <c r="F17" s="418" t="str">
        <f>IF(B17="","",'Intro. datos de Calib. CENTROS'!L15)</f>
        <v/>
      </c>
      <c r="G17" s="509" t="str">
        <f>IF(B17="","",'Intro. datos de Calib. CENTROS'!M15)</f>
        <v/>
      </c>
      <c r="I17" s="519"/>
      <c r="J17" s="519"/>
      <c r="K17" s="519"/>
      <c r="L17" s="519"/>
      <c r="M17" s="519"/>
      <c r="N17" s="519"/>
      <c r="O17" s="519"/>
      <c r="P17" s="519"/>
    </row>
    <row r="18" spans="1:16" x14ac:dyDescent="0.25">
      <c r="A18" s="435">
        <f>'Información y Datos'!A26</f>
        <v>15</v>
      </c>
      <c r="B18" s="435" t="str">
        <f>IF('Información y Datos'!B26="","",'Información y Datos'!B26)</f>
        <v/>
      </c>
      <c r="C18" s="512" t="str">
        <f>IF('Información y Datos'!C26="","",'Información y Datos'!C26)</f>
        <v/>
      </c>
      <c r="D18" s="418" t="str">
        <f>IF(B18="","",'Intro. datos de Calib. CENTROS'!I16)</f>
        <v/>
      </c>
      <c r="E18" s="418" t="str">
        <f>IF(B18="","",'Intro. datos de Calib. CENTROS'!J16)</f>
        <v/>
      </c>
      <c r="F18" s="418" t="str">
        <f>IF(B18="","",'Intro. datos de Calib. CENTROS'!L16)</f>
        <v/>
      </c>
      <c r="G18" s="509" t="str">
        <f>IF(B18="","",'Intro. datos de Calib. CENTROS'!M16)</f>
        <v/>
      </c>
      <c r="I18" s="519"/>
      <c r="J18" s="519"/>
      <c r="K18" s="519"/>
      <c r="L18" s="519"/>
      <c r="M18" s="519"/>
      <c r="N18" s="519"/>
      <c r="O18" s="519"/>
      <c r="P18" s="519"/>
    </row>
    <row r="19" spans="1:16" x14ac:dyDescent="0.25">
      <c r="A19" s="435">
        <f>'Información y Datos'!A27</f>
        <v>16</v>
      </c>
      <c r="B19" s="435" t="str">
        <f>IF('Información y Datos'!B27="","",'Información y Datos'!B27)</f>
        <v/>
      </c>
      <c r="C19" s="512" t="str">
        <f>IF('Información y Datos'!C27="","",'Información y Datos'!C27)</f>
        <v/>
      </c>
      <c r="D19" s="418" t="str">
        <f>IF(B19="","",'Intro. datos de Calib. CENTROS'!I17)</f>
        <v/>
      </c>
      <c r="E19" s="418" t="str">
        <f>IF(B19="","",'Intro. datos de Calib. CENTROS'!J17)</f>
        <v/>
      </c>
      <c r="F19" s="418" t="str">
        <f>IF(B19="","",'Intro. datos de Calib. CENTROS'!L17)</f>
        <v/>
      </c>
      <c r="G19" s="509" t="str">
        <f>IF(B19="","",'Intro. datos de Calib. CENTROS'!M17)</f>
        <v/>
      </c>
      <c r="I19" s="519"/>
      <c r="J19" s="519"/>
      <c r="K19" s="519"/>
      <c r="L19" s="519"/>
      <c r="M19" s="519"/>
      <c r="N19" s="519"/>
      <c r="O19" s="519"/>
      <c r="P19" s="519"/>
    </row>
    <row r="20" spans="1:16" x14ac:dyDescent="0.25">
      <c r="A20" s="435">
        <f>'Información y Datos'!A28</f>
        <v>17</v>
      </c>
      <c r="B20" s="435" t="str">
        <f>IF('Información y Datos'!B28="","",'Información y Datos'!B28)</f>
        <v/>
      </c>
      <c r="C20" s="512" t="str">
        <f>IF('Información y Datos'!C28="","",'Información y Datos'!C28)</f>
        <v/>
      </c>
      <c r="D20" s="418" t="str">
        <f>IF(B20="","",'Intro. datos de Calib. CENTROS'!I18)</f>
        <v/>
      </c>
      <c r="E20" s="418" t="str">
        <f>IF(B20="","",'Intro. datos de Calib. CENTROS'!J18)</f>
        <v/>
      </c>
      <c r="F20" s="418" t="str">
        <f>IF(B20="","",'Intro. datos de Calib. CENTROS'!L18)</f>
        <v/>
      </c>
      <c r="G20" s="509" t="str">
        <f>IF(B20="","",'Intro. datos de Calib. CENTROS'!M18)</f>
        <v/>
      </c>
      <c r="I20" s="519"/>
      <c r="J20" s="519"/>
      <c r="K20" s="519"/>
      <c r="L20" s="519"/>
      <c r="M20" s="519"/>
      <c r="N20" s="519"/>
      <c r="O20" s="519"/>
      <c r="P20" s="519"/>
    </row>
    <row r="21" spans="1:16" x14ac:dyDescent="0.25">
      <c r="A21" s="435">
        <f>'Información y Datos'!A29</f>
        <v>18</v>
      </c>
      <c r="B21" s="435" t="str">
        <f>IF('Información y Datos'!B29="","",'Información y Datos'!B29)</f>
        <v/>
      </c>
      <c r="C21" s="512" t="str">
        <f>IF('Información y Datos'!C29="","",'Información y Datos'!C29)</f>
        <v/>
      </c>
      <c r="D21" s="418" t="str">
        <f>IF(B21="","",'Intro. datos de Calib. CENTROS'!I19)</f>
        <v/>
      </c>
      <c r="E21" s="418" t="str">
        <f>IF(B21="","",'Intro. datos de Calib. CENTROS'!J19)</f>
        <v/>
      </c>
      <c r="F21" s="418" t="str">
        <f>IF(B21="","",'Intro. datos de Calib. CENTROS'!L19)</f>
        <v/>
      </c>
      <c r="G21" s="509" t="str">
        <f>IF(B21="","",'Intro. datos de Calib. CENTROS'!M19)</f>
        <v/>
      </c>
      <c r="I21" s="519"/>
      <c r="J21" s="519"/>
      <c r="K21" s="519"/>
      <c r="L21" s="519"/>
      <c r="M21" s="519"/>
      <c r="N21" s="519"/>
      <c r="O21" s="519"/>
      <c r="P21" s="519"/>
    </row>
    <row r="22" spans="1:16" x14ac:dyDescent="0.25">
      <c r="A22" s="435">
        <f>'Información y Datos'!A30</f>
        <v>19</v>
      </c>
      <c r="B22" s="435" t="str">
        <f>IF('Información y Datos'!B30="","",'Información y Datos'!B30)</f>
        <v/>
      </c>
      <c r="C22" s="512" t="str">
        <f>IF('Información y Datos'!C30="","",'Información y Datos'!C30)</f>
        <v/>
      </c>
      <c r="D22" s="418" t="str">
        <f>IF(B22="","",'Intro. datos de Calib. CENTROS'!I20)</f>
        <v/>
      </c>
      <c r="E22" s="418" t="str">
        <f>IF(B22="","",'Intro. datos de Calib. CENTROS'!J20)</f>
        <v/>
      </c>
      <c r="F22" s="418" t="str">
        <f>IF(B22="","",'Intro. datos de Calib. CENTROS'!L20)</f>
        <v/>
      </c>
      <c r="G22" s="509" t="str">
        <f>IF(B22="","",'Intro. datos de Calib. CENTROS'!M20)</f>
        <v/>
      </c>
      <c r="I22" s="519"/>
      <c r="J22" s="519"/>
      <c r="K22" s="519"/>
      <c r="L22" s="519"/>
      <c r="M22" s="519"/>
      <c r="N22" s="519"/>
      <c r="O22" s="519"/>
      <c r="P22" s="519"/>
    </row>
    <row r="23" spans="1:16" x14ac:dyDescent="0.25">
      <c r="A23" s="435">
        <f>'Información y Datos'!A31</f>
        <v>20</v>
      </c>
      <c r="B23" s="435" t="str">
        <f>IF('Información y Datos'!B31="","",'Información y Datos'!B31)</f>
        <v/>
      </c>
      <c r="C23" s="512" t="str">
        <f>IF('Información y Datos'!C31="","",'Información y Datos'!C31)</f>
        <v/>
      </c>
      <c r="D23" s="418" t="str">
        <f>IF(B23="","",'Intro. datos de Calib. CENTROS'!I21)</f>
        <v/>
      </c>
      <c r="E23" s="418" t="str">
        <f>IF(B23="","",'Intro. datos de Calib. CENTROS'!J21)</f>
        <v/>
      </c>
      <c r="F23" s="418" t="str">
        <f>IF(B23="","",'Intro. datos de Calib. CENTROS'!L21)</f>
        <v/>
      </c>
      <c r="G23" s="509" t="str">
        <f>IF(B23="","",'Intro. datos de Calib. CENTROS'!M21)</f>
        <v/>
      </c>
      <c r="I23" s="519"/>
      <c r="J23" s="519"/>
      <c r="K23" s="519"/>
      <c r="L23" s="519"/>
      <c r="M23" s="519"/>
      <c r="N23" s="519"/>
      <c r="O23" s="519"/>
      <c r="P23" s="519"/>
    </row>
    <row r="24" spans="1:16" x14ac:dyDescent="0.25">
      <c r="A24" s="435">
        <f>'Información y Datos'!A32</f>
        <v>21</v>
      </c>
      <c r="B24" s="435" t="str">
        <f>IF('Información y Datos'!B32="","",'Información y Datos'!B32)</f>
        <v/>
      </c>
      <c r="C24" s="512" t="str">
        <f>IF('Información y Datos'!C32="","",'Información y Datos'!C32)</f>
        <v/>
      </c>
      <c r="D24" s="418" t="str">
        <f>IF(B24="","",'Intro. datos de Calib. CENTROS'!I22)</f>
        <v/>
      </c>
      <c r="E24" s="418" t="str">
        <f>IF(B24="","",'Intro. datos de Calib. CENTROS'!J22)</f>
        <v/>
      </c>
      <c r="F24" s="418" t="str">
        <f>IF(B24="","",'Intro. datos de Calib. CENTROS'!L22)</f>
        <v/>
      </c>
      <c r="G24" s="509" t="str">
        <f>IF(B24="","",'Intro. datos de Calib. CENTROS'!M22)</f>
        <v/>
      </c>
      <c r="I24" s="519"/>
      <c r="J24" s="519"/>
      <c r="K24" s="519"/>
      <c r="L24" s="519"/>
      <c r="M24" s="519"/>
      <c r="N24" s="519"/>
      <c r="O24" s="519"/>
      <c r="P24" s="519"/>
    </row>
    <row r="25" spans="1:16" x14ac:dyDescent="0.25">
      <c r="A25" s="435">
        <f>'Información y Datos'!A33</f>
        <v>22</v>
      </c>
      <c r="B25" s="435" t="str">
        <f>IF('Información y Datos'!B33="","",'Información y Datos'!B33)</f>
        <v/>
      </c>
      <c r="C25" s="512" t="str">
        <f>IF('Información y Datos'!C33="","",'Información y Datos'!C33)</f>
        <v/>
      </c>
      <c r="D25" s="418" t="str">
        <f>IF(B25="","",'Intro. datos de Calib. CENTROS'!I23)</f>
        <v/>
      </c>
      <c r="E25" s="418" t="str">
        <f>IF(B25="","",'Intro. datos de Calib. CENTROS'!J23)</f>
        <v/>
      </c>
      <c r="F25" s="418" t="str">
        <f>IF(B25="","",'Intro. datos de Calib. CENTROS'!L23)</f>
        <v/>
      </c>
      <c r="G25" s="509" t="str">
        <f>IF(B25="","",'Intro. datos de Calib. CENTROS'!M23)</f>
        <v/>
      </c>
      <c r="I25" s="519"/>
      <c r="J25" s="519"/>
      <c r="K25" s="519"/>
      <c r="L25" s="519"/>
      <c r="M25" s="519"/>
      <c r="N25" s="519"/>
      <c r="O25" s="519"/>
      <c r="P25" s="519"/>
    </row>
    <row r="26" spans="1:16" x14ac:dyDescent="0.25">
      <c r="A26" s="435">
        <f>'Información y Datos'!A34</f>
        <v>23</v>
      </c>
      <c r="B26" s="435" t="str">
        <f>IF('Información y Datos'!B34="","",'Información y Datos'!B34)</f>
        <v/>
      </c>
      <c r="C26" s="512" t="str">
        <f>IF('Información y Datos'!C34="","",'Información y Datos'!C34)</f>
        <v/>
      </c>
      <c r="D26" s="418" t="str">
        <f>IF(B26="","",'Intro. datos de Calib. CENTROS'!I24)</f>
        <v/>
      </c>
      <c r="E26" s="418" t="str">
        <f>IF(B26="","",'Intro. datos de Calib. CENTROS'!J24)</f>
        <v/>
      </c>
      <c r="F26" s="418" t="str">
        <f>IF(B26="","",'Intro. datos de Calib. CENTROS'!L24)</f>
        <v/>
      </c>
      <c r="G26" s="509" t="str">
        <f>IF(B26="","",'Intro. datos de Calib. CENTROS'!M24)</f>
        <v/>
      </c>
      <c r="I26" s="519"/>
      <c r="J26" s="519"/>
      <c r="K26" s="519"/>
      <c r="L26" s="519"/>
      <c r="M26" s="519"/>
      <c r="N26" s="519"/>
      <c r="O26" s="519"/>
      <c r="P26" s="519"/>
    </row>
    <row r="27" spans="1:16" x14ac:dyDescent="0.25">
      <c r="A27" s="435">
        <f>'Información y Datos'!A35</f>
        <v>24</v>
      </c>
      <c r="B27" s="435" t="str">
        <f>IF('Información y Datos'!B35="","",'Información y Datos'!B35)</f>
        <v/>
      </c>
      <c r="C27" s="512" t="str">
        <f>IF('Información y Datos'!C35="","",'Información y Datos'!C35)</f>
        <v/>
      </c>
      <c r="D27" s="418" t="str">
        <f>IF(B27="","",'Intro. datos de Calib. CENTROS'!I25)</f>
        <v/>
      </c>
      <c r="E27" s="418" t="str">
        <f>IF(B27="","",'Intro. datos de Calib. CENTROS'!J25)</f>
        <v/>
      </c>
      <c r="F27" s="418" t="str">
        <f>IF(B27="","",'Intro. datos de Calib. CENTROS'!L25)</f>
        <v/>
      </c>
      <c r="G27" s="509" t="str">
        <f>IF(B27="","",'Intro. datos de Calib. CENTROS'!M25)</f>
        <v/>
      </c>
      <c r="I27" s="519"/>
      <c r="J27" s="519"/>
      <c r="K27" s="519"/>
      <c r="L27" s="519"/>
      <c r="M27" s="519"/>
      <c r="N27" s="519"/>
      <c r="O27" s="519"/>
      <c r="P27" s="519"/>
    </row>
    <row r="28" spans="1:16" x14ac:dyDescent="0.25">
      <c r="A28" s="435">
        <f>'Información y Datos'!A36</f>
        <v>25</v>
      </c>
      <c r="B28" s="435" t="str">
        <f>IF('Información y Datos'!B36="","",'Información y Datos'!B36)</f>
        <v/>
      </c>
      <c r="C28" s="512" t="str">
        <f>IF('Información y Datos'!C36="","",'Información y Datos'!C36)</f>
        <v/>
      </c>
      <c r="D28" s="418" t="str">
        <f>IF(B28="","",'Intro. datos de Calib. CENTROS'!I26)</f>
        <v/>
      </c>
      <c r="E28" s="418" t="str">
        <f>IF(B28="","",'Intro. datos de Calib. CENTROS'!J26)</f>
        <v/>
      </c>
      <c r="F28" s="418" t="str">
        <f>IF(B28="","",'Intro. datos de Calib. CENTROS'!L26)</f>
        <v/>
      </c>
      <c r="G28" s="509" t="str">
        <f>IF(B28="","",'Intro. datos de Calib. CENTROS'!M26)</f>
        <v/>
      </c>
      <c r="I28" s="519"/>
      <c r="J28" s="519"/>
      <c r="K28" s="519"/>
      <c r="M28" s="519"/>
    </row>
    <row r="29" spans="1:16" x14ac:dyDescent="0.25">
      <c r="A29" s="435">
        <f>'Información y Datos'!A38</f>
        <v>26</v>
      </c>
      <c r="B29" s="435" t="str">
        <f>IF('Información y Datos'!B38="","",'Información y Datos'!B38)</f>
        <v/>
      </c>
      <c r="C29" s="512" t="str">
        <f>IF('Información y Datos'!C38="","",'Información y Datos'!C38)</f>
        <v/>
      </c>
      <c r="D29" s="418" t="str">
        <f>IF(B29="","",'Intro. datos de Calib. CENTROS'!I27)</f>
        <v/>
      </c>
      <c r="E29" s="418" t="str">
        <f>IF(B29="","",'Intro. datos de Calib. CENTROS'!J27)</f>
        <v/>
      </c>
      <c r="F29" s="418" t="str">
        <f>IF(B29="","",'Intro. datos de Calib. CENTROS'!L27)</f>
        <v/>
      </c>
      <c r="G29" s="509" t="str">
        <f>IF(B29="","",'Intro. datos de Calib. CENTROS'!M27)</f>
        <v/>
      </c>
      <c r="I29" s="519"/>
      <c r="J29" s="519"/>
      <c r="K29" s="519"/>
      <c r="M29" s="519"/>
    </row>
    <row r="30" spans="1:16" x14ac:dyDescent="0.25">
      <c r="A30" s="435">
        <f>'Información y Datos'!A39</f>
        <v>27</v>
      </c>
      <c r="B30" s="435" t="str">
        <f>IF('Información y Datos'!B39="","",'Información y Datos'!B39)</f>
        <v/>
      </c>
      <c r="C30" s="512" t="str">
        <f>IF('Información y Datos'!C39="","",'Información y Datos'!C39)</f>
        <v/>
      </c>
      <c r="D30" s="418" t="str">
        <f>IF(B30="","",'Intro. datos de Calib. CENTROS'!I28)</f>
        <v/>
      </c>
      <c r="E30" s="418" t="str">
        <f>IF(B30="","",'Intro. datos de Calib. CENTROS'!J28)</f>
        <v/>
      </c>
      <c r="F30" s="418" t="str">
        <f>IF(B30="","",'Intro. datos de Calib. CENTROS'!L28)</f>
        <v/>
      </c>
      <c r="G30" s="509" t="str">
        <f>IF(B30="","",'Intro. datos de Calib. CENTROS'!M28)</f>
        <v/>
      </c>
      <c r="I30" s="519"/>
      <c r="J30" s="519"/>
      <c r="K30" s="519"/>
      <c r="M30" s="519"/>
    </row>
    <row r="31" spans="1:16" x14ac:dyDescent="0.25">
      <c r="A31" s="435">
        <f>'Información y Datos'!A40</f>
        <v>28</v>
      </c>
      <c r="B31" s="435" t="str">
        <f>IF('Información y Datos'!B40="","",'Información y Datos'!B40)</f>
        <v/>
      </c>
      <c r="C31" s="512" t="str">
        <f>IF('Información y Datos'!C40="","",'Información y Datos'!C40)</f>
        <v/>
      </c>
      <c r="D31" s="418" t="str">
        <f>IF(B31="","",'Intro. datos de Calib. CENTROS'!I29)</f>
        <v/>
      </c>
      <c r="E31" s="418" t="str">
        <f>IF(B31="","",'Intro. datos de Calib. CENTROS'!J29)</f>
        <v/>
      </c>
      <c r="F31" s="418" t="str">
        <f>IF(B31="","",'Intro. datos de Calib. CENTROS'!L29)</f>
        <v/>
      </c>
      <c r="G31" s="509" t="str">
        <f>IF(B31="","",'Intro. datos de Calib. CENTROS'!M29)</f>
        <v/>
      </c>
    </row>
    <row r="32" spans="1:16" x14ac:dyDescent="0.25">
      <c r="A32" s="435">
        <f>'Información y Datos'!A41</f>
        <v>29</v>
      </c>
      <c r="B32" s="435" t="str">
        <f>IF('Información y Datos'!B41="","",'Información y Datos'!B41)</f>
        <v/>
      </c>
      <c r="C32" s="512" t="str">
        <f>IF('Información y Datos'!C41="","",'Información y Datos'!C41)</f>
        <v/>
      </c>
      <c r="D32" s="418" t="str">
        <f>IF(B32="","",'Intro. datos de Calib. CENTROS'!I30)</f>
        <v/>
      </c>
      <c r="E32" s="418" t="str">
        <f>IF(B32="","",'Intro. datos de Calib. CENTROS'!J30)</f>
        <v/>
      </c>
      <c r="F32" s="418" t="str">
        <f>IF(B32="","",'Intro. datos de Calib. CENTROS'!L30)</f>
        <v/>
      </c>
      <c r="G32" s="509" t="str">
        <f>IF(B32="","",'Intro. datos de Calib. CENTROS'!M30)</f>
        <v/>
      </c>
    </row>
    <row r="33" spans="1:7" x14ac:dyDescent="0.25">
      <c r="A33" s="435">
        <f>'Información y Datos'!A42</f>
        <v>30</v>
      </c>
      <c r="B33" s="435" t="str">
        <f>IF('Información y Datos'!B42="","",'Información y Datos'!B42)</f>
        <v/>
      </c>
      <c r="C33" s="512" t="str">
        <f>IF('Información y Datos'!C42="","",'Información y Datos'!C42)</f>
        <v/>
      </c>
      <c r="D33" s="418" t="str">
        <f>IF(B33="","",'Intro. datos de Calib. CENTROS'!I31)</f>
        <v/>
      </c>
      <c r="E33" s="418" t="str">
        <f>IF(B33="","",'Intro. datos de Calib. CENTROS'!J31)</f>
        <v/>
      </c>
      <c r="F33" s="418" t="str">
        <f>IF(B33="","",'Intro. datos de Calib. CENTROS'!L31)</f>
        <v/>
      </c>
      <c r="G33" s="509" t="str">
        <f>IF(B33="","",'Intro. datos de Calib. CENTROS'!M31)</f>
        <v/>
      </c>
    </row>
    <row r="34" spans="1:7" x14ac:dyDescent="0.25">
      <c r="A34" s="435">
        <f>'Información y Datos'!A43</f>
        <v>31</v>
      </c>
      <c r="B34" s="435" t="str">
        <f>IF('Información y Datos'!B43="","",'Información y Datos'!B43)</f>
        <v/>
      </c>
      <c r="C34" s="512" t="str">
        <f>IF('Información y Datos'!C43="","",'Información y Datos'!C43)</f>
        <v/>
      </c>
      <c r="D34" s="418" t="str">
        <f>IF(B34="","",'Intro. datos de Calib. CENTROS'!I32)</f>
        <v/>
      </c>
      <c r="E34" s="418" t="str">
        <f>IF(B34="","",'Intro. datos de Calib. CENTROS'!J32)</f>
        <v/>
      </c>
      <c r="F34" s="418" t="str">
        <f>IF(B34="","",'Intro. datos de Calib. CENTROS'!L32)</f>
        <v/>
      </c>
      <c r="G34" s="509" t="str">
        <f>IF(B34="","",'Intro. datos de Calib. CENTROS'!M32)</f>
        <v/>
      </c>
    </row>
    <row r="35" spans="1:7" x14ac:dyDescent="0.25">
      <c r="A35" s="435">
        <f>'Información y Datos'!A44</f>
        <v>32</v>
      </c>
      <c r="B35" s="435" t="str">
        <f>IF('Información y Datos'!B44="","",'Información y Datos'!B44)</f>
        <v/>
      </c>
      <c r="C35" s="512" t="str">
        <f>IF('Información y Datos'!C44="","",'Información y Datos'!C44)</f>
        <v/>
      </c>
      <c r="D35" s="418" t="str">
        <f>IF(B35="","",'Intro. datos de Calib. CENTROS'!I33)</f>
        <v/>
      </c>
      <c r="E35" s="418" t="str">
        <f>IF(B35="","",'Intro. datos de Calib. CENTROS'!J33)</f>
        <v/>
      </c>
      <c r="F35" s="418" t="str">
        <f>IF(B35="","",'Intro. datos de Calib. CENTROS'!L33)</f>
        <v/>
      </c>
      <c r="G35" s="509" t="str">
        <f>IF(B35="","",'Intro. datos de Calib. CENTROS'!M33)</f>
        <v/>
      </c>
    </row>
    <row r="36" spans="1:7" x14ac:dyDescent="0.25">
      <c r="A36" s="435">
        <f>'Información y Datos'!A45</f>
        <v>33</v>
      </c>
      <c r="B36" s="435" t="str">
        <f>IF('Información y Datos'!B45="","",'Información y Datos'!B45)</f>
        <v/>
      </c>
      <c r="C36" s="512" t="str">
        <f>IF('Información y Datos'!C45="","",'Información y Datos'!C45)</f>
        <v/>
      </c>
      <c r="D36" s="418" t="str">
        <f>IF(B36="","",'Intro. datos de Calib. CENTROS'!I34)</f>
        <v/>
      </c>
      <c r="E36" s="418" t="str">
        <f>IF(B36="","",'Intro. datos de Calib. CENTROS'!J34)</f>
        <v/>
      </c>
      <c r="F36" s="418" t="str">
        <f>IF(B36="","",'Intro. datos de Calib. CENTROS'!L34)</f>
        <v/>
      </c>
      <c r="G36" s="509" t="str">
        <f>IF(B36="","",'Intro. datos de Calib. CENTROS'!M34)</f>
        <v/>
      </c>
    </row>
    <row r="37" spans="1:7" x14ac:dyDescent="0.25">
      <c r="A37" s="435">
        <f>'Información y Datos'!A46</f>
        <v>34</v>
      </c>
      <c r="B37" s="435" t="str">
        <f>IF('Información y Datos'!B46="","",'Información y Datos'!B46)</f>
        <v/>
      </c>
      <c r="C37" s="512" t="str">
        <f>IF('Información y Datos'!C46="","",'Información y Datos'!C46)</f>
        <v/>
      </c>
      <c r="D37" s="418" t="str">
        <f>IF(B37="","",'Intro. datos de Calib. CENTROS'!I35)</f>
        <v/>
      </c>
      <c r="E37" s="418" t="str">
        <f>IF(B37="","",'Intro. datos de Calib. CENTROS'!J35)</f>
        <v/>
      </c>
      <c r="F37" s="418" t="str">
        <f>IF(B37="","",'Intro. datos de Calib. CENTROS'!L35)</f>
        <v/>
      </c>
      <c r="G37" s="509" t="str">
        <f>IF(B37="","",'Intro. datos de Calib. CENTROS'!M35)</f>
        <v/>
      </c>
    </row>
    <row r="38" spans="1:7" x14ac:dyDescent="0.25">
      <c r="A38" s="435">
        <f>'Información y Datos'!A47</f>
        <v>35</v>
      </c>
      <c r="B38" s="435" t="str">
        <f>IF('Información y Datos'!B47="","",'Información y Datos'!B47)</f>
        <v/>
      </c>
      <c r="C38" s="512" t="str">
        <f>IF('Información y Datos'!C47="","",'Información y Datos'!C47)</f>
        <v/>
      </c>
      <c r="D38" s="418" t="str">
        <f>IF(B38="","",'Intro. datos de Calib. CENTROS'!I36)</f>
        <v/>
      </c>
      <c r="E38" s="418" t="str">
        <f>IF(B38="","",'Intro. datos de Calib. CENTROS'!J36)</f>
        <v/>
      </c>
      <c r="F38" s="418" t="str">
        <f>IF(B38="","",'Intro. datos de Calib. CENTROS'!L36)</f>
        <v/>
      </c>
      <c r="G38" s="509" t="str">
        <f>IF(B38="","",'Intro. datos de Calib. CENTROS'!M36)</f>
        <v/>
      </c>
    </row>
    <row r="39" spans="1:7" x14ac:dyDescent="0.25">
      <c r="A39" s="435">
        <f>'Información y Datos'!A48</f>
        <v>36</v>
      </c>
      <c r="B39" s="435" t="str">
        <f>IF('Información y Datos'!B48="","",'Información y Datos'!B48)</f>
        <v/>
      </c>
      <c r="C39" s="512" t="str">
        <f>IF('Información y Datos'!C48="","",'Información y Datos'!C48)</f>
        <v/>
      </c>
      <c r="D39" s="418" t="str">
        <f>IF(B39="","",'Intro. datos de Calib. CENTROS'!I37)</f>
        <v/>
      </c>
      <c r="E39" s="418" t="str">
        <f>IF(B39="","",'Intro. datos de Calib. CENTROS'!J37)</f>
        <v/>
      </c>
      <c r="F39" s="418" t="str">
        <f>IF(B39="","",'Intro. datos de Calib. CENTROS'!L37)</f>
        <v/>
      </c>
      <c r="G39" s="509" t="str">
        <f>IF(B39="","",'Intro. datos de Calib. CENTROS'!M37)</f>
        <v/>
      </c>
    </row>
    <row r="40" spans="1:7" x14ac:dyDescent="0.25">
      <c r="A40" s="435">
        <f>'Información y Datos'!A49</f>
        <v>37</v>
      </c>
      <c r="B40" s="435" t="str">
        <f>IF('Información y Datos'!B49="","",'Información y Datos'!B49)</f>
        <v/>
      </c>
      <c r="C40" s="512" t="str">
        <f>IF('Información y Datos'!C49="","",'Información y Datos'!C49)</f>
        <v/>
      </c>
      <c r="D40" s="418" t="str">
        <f>IF(B40="","",'Intro. datos de Calib. CENTROS'!I38)</f>
        <v/>
      </c>
      <c r="E40" s="418" t="str">
        <f>IF(B40="","",'Intro. datos de Calib. CENTROS'!J38)</f>
        <v/>
      </c>
      <c r="F40" s="418" t="str">
        <f>IF(B40="","",'Intro. datos de Calib. CENTROS'!L38)</f>
        <v/>
      </c>
      <c r="G40" s="509" t="str">
        <f>IF(B40="","",'Intro. datos de Calib. CENTROS'!M38)</f>
        <v/>
      </c>
    </row>
    <row r="41" spans="1:7" x14ac:dyDescent="0.25">
      <c r="A41" s="435">
        <f>'Información y Datos'!A50</f>
        <v>38</v>
      </c>
      <c r="B41" s="435" t="str">
        <f>IF('Información y Datos'!B50="","",'Información y Datos'!B50)</f>
        <v/>
      </c>
      <c r="C41" s="512" t="str">
        <f>IF('Información y Datos'!C50="","",'Información y Datos'!C50)</f>
        <v/>
      </c>
      <c r="D41" s="418" t="str">
        <f>IF(B41="","",'Intro. datos de Calib. CENTROS'!I39)</f>
        <v/>
      </c>
      <c r="E41" s="418" t="str">
        <f>IF(B41="","",'Intro. datos de Calib. CENTROS'!J39)</f>
        <v/>
      </c>
      <c r="F41" s="418" t="str">
        <f>IF(B41="","",'Intro. datos de Calib. CENTROS'!L39)</f>
        <v/>
      </c>
      <c r="G41" s="509" t="str">
        <f>IF(B41="","",'Intro. datos de Calib. CENTROS'!M39)</f>
        <v/>
      </c>
    </row>
    <row r="42" spans="1:7" x14ac:dyDescent="0.25">
      <c r="A42" s="435">
        <f>'Información y Datos'!A51</f>
        <v>39</v>
      </c>
      <c r="B42" s="435" t="str">
        <f>IF('Información y Datos'!B51="","",'Información y Datos'!B51)</f>
        <v/>
      </c>
      <c r="C42" s="512" t="str">
        <f>IF('Información y Datos'!C51="","",'Información y Datos'!C51)</f>
        <v/>
      </c>
      <c r="D42" s="418" t="str">
        <f>IF(B42="","",'Intro. datos de Calib. CENTROS'!I40)</f>
        <v/>
      </c>
      <c r="E42" s="418" t="str">
        <f>IF(B42="","",'Intro. datos de Calib. CENTROS'!J40)</f>
        <v/>
      </c>
      <c r="F42" s="418" t="str">
        <f>IF(B42="","",'Intro. datos de Calib. CENTROS'!L40)</f>
        <v/>
      </c>
      <c r="G42" s="509" t="str">
        <f>IF(B42="","",'Intro. datos de Calib. CENTROS'!M40)</f>
        <v/>
      </c>
    </row>
    <row r="43" spans="1:7" x14ac:dyDescent="0.25">
      <c r="A43" s="435">
        <f>'Información y Datos'!A52</f>
        <v>40</v>
      </c>
      <c r="B43" s="435" t="str">
        <f>IF('Información y Datos'!B52="","",'Información y Datos'!B52)</f>
        <v/>
      </c>
      <c r="C43" s="512" t="str">
        <f>IF('Información y Datos'!C52="","",'Información y Datos'!C52)</f>
        <v/>
      </c>
      <c r="D43" s="418" t="str">
        <f>IF(B43="","",'Intro. datos de Calib. CENTROS'!I41)</f>
        <v/>
      </c>
      <c r="E43" s="418" t="str">
        <f>IF(B43="","",'Intro. datos de Calib. CENTROS'!J41)</f>
        <v/>
      </c>
      <c r="F43" s="418" t="str">
        <f>IF(B43="","",'Intro. datos de Calib. CENTROS'!L41)</f>
        <v/>
      </c>
      <c r="G43" s="509" t="str">
        <f>IF(B43="","",'Intro. datos de Calib. CENTROS'!M41)</f>
        <v/>
      </c>
    </row>
    <row r="44" spans="1:7" x14ac:dyDescent="0.25">
      <c r="A44" s="435">
        <f>'Información y Datos'!A53</f>
        <v>41</v>
      </c>
      <c r="B44" s="435" t="str">
        <f>IF('Información y Datos'!B53="","",'Información y Datos'!B53)</f>
        <v/>
      </c>
      <c r="C44" s="512" t="str">
        <f>IF('Información y Datos'!C53="","",'Información y Datos'!C53)</f>
        <v/>
      </c>
      <c r="D44" s="418" t="str">
        <f>IF(B44="","",'Intro. datos de Calib. CENTROS'!I42)</f>
        <v/>
      </c>
      <c r="E44" s="418" t="str">
        <f>IF(B44="","",'Intro. datos de Calib. CENTROS'!J42)</f>
        <v/>
      </c>
      <c r="F44" s="418" t="str">
        <f>IF(B44="","",'Intro. datos de Calib. CENTROS'!L42)</f>
        <v/>
      </c>
      <c r="G44" s="509" t="str">
        <f>IF(B44="","",'Intro. datos de Calib. CENTROS'!M42)</f>
        <v/>
      </c>
    </row>
    <row r="45" spans="1:7" x14ac:dyDescent="0.25">
      <c r="A45" s="435">
        <f>'Información y Datos'!A54</f>
        <v>42</v>
      </c>
      <c r="B45" s="435" t="str">
        <f>IF('Información y Datos'!B54="","",'Información y Datos'!B54)</f>
        <v/>
      </c>
      <c r="C45" s="512" t="str">
        <f>IF('Información y Datos'!C54="","",'Información y Datos'!C54)</f>
        <v/>
      </c>
      <c r="D45" s="418" t="str">
        <f>IF(B45="","",'Intro. datos de Calib. CENTROS'!I43)</f>
        <v/>
      </c>
      <c r="E45" s="418" t="str">
        <f>IF(B45="","",'Intro. datos de Calib. CENTROS'!J43)</f>
        <v/>
      </c>
      <c r="F45" s="418" t="str">
        <f>IF(B45="","",'Intro. datos de Calib. CENTROS'!L43)</f>
        <v/>
      </c>
      <c r="G45" s="509" t="str">
        <f>IF(B45="","",'Intro. datos de Calib. CENTROS'!M43)</f>
        <v/>
      </c>
    </row>
    <row r="46" spans="1:7" x14ac:dyDescent="0.25">
      <c r="A46" s="435">
        <f>'Información y Datos'!A55</f>
        <v>43</v>
      </c>
      <c r="B46" s="435" t="str">
        <f>IF('Información y Datos'!B55="","",'Información y Datos'!B55)</f>
        <v/>
      </c>
      <c r="C46" s="512" t="str">
        <f>IF('Información y Datos'!C55="","",'Información y Datos'!C55)</f>
        <v/>
      </c>
      <c r="D46" s="418" t="str">
        <f>IF(B46="","",'Intro. datos de Calib. CENTROS'!I44)</f>
        <v/>
      </c>
      <c r="E46" s="418" t="str">
        <f>IF(B46="","",'Intro. datos de Calib. CENTROS'!J44)</f>
        <v/>
      </c>
      <c r="F46" s="418" t="str">
        <f>IF(B46="","",'Intro. datos de Calib. CENTROS'!L44)</f>
        <v/>
      </c>
      <c r="G46" s="509" t="str">
        <f>IF(B46="","",'Intro. datos de Calib. CENTROS'!M44)</f>
        <v/>
      </c>
    </row>
    <row r="47" spans="1:7" x14ac:dyDescent="0.25">
      <c r="A47" s="435">
        <f>'Información y Datos'!A56</f>
        <v>44</v>
      </c>
      <c r="B47" s="435" t="str">
        <f>IF('Información y Datos'!B56="","",'Información y Datos'!B56)</f>
        <v/>
      </c>
      <c r="C47" s="512" t="str">
        <f>IF('Información y Datos'!C56="","",'Información y Datos'!C56)</f>
        <v/>
      </c>
      <c r="D47" s="418" t="str">
        <f>IF(B47="","",'Intro. datos de Calib. CENTROS'!I45)</f>
        <v/>
      </c>
      <c r="E47" s="418" t="str">
        <f>IF(B47="","",'Intro. datos de Calib. CENTROS'!J45)</f>
        <v/>
      </c>
      <c r="F47" s="418" t="str">
        <f>IF(B47="","",'Intro. datos de Calib. CENTROS'!L45)</f>
        <v/>
      </c>
      <c r="G47" s="509" t="str">
        <f>IF(B47="","",'Intro. datos de Calib. CENTROS'!M45)</f>
        <v/>
      </c>
    </row>
    <row r="48" spans="1:7" x14ac:dyDescent="0.25">
      <c r="A48" s="435">
        <f>'Información y Datos'!A57</f>
        <v>45</v>
      </c>
      <c r="B48" s="435" t="str">
        <f>IF('Información y Datos'!B57="","",'Información y Datos'!B57)</f>
        <v/>
      </c>
      <c r="C48" s="512" t="str">
        <f>IF('Información y Datos'!C57="","",'Información y Datos'!C57)</f>
        <v/>
      </c>
      <c r="D48" s="418" t="str">
        <f>IF(B48="","",'Intro. datos de Calib. CENTROS'!I46)</f>
        <v/>
      </c>
      <c r="E48" s="418" t="str">
        <f>IF(B48="","",'Intro. datos de Calib. CENTROS'!J46)</f>
        <v/>
      </c>
      <c r="F48" s="418" t="str">
        <f>IF(B48="","",'Intro. datos de Calib. CENTROS'!L46)</f>
        <v/>
      </c>
      <c r="G48" s="509" t="str">
        <f>IF(B48="","",'Intro. datos de Calib. CENTROS'!M46)</f>
        <v/>
      </c>
    </row>
    <row r="49" spans="1:7" x14ac:dyDescent="0.25">
      <c r="A49" s="435">
        <f>'Información y Datos'!A58</f>
        <v>46</v>
      </c>
      <c r="B49" s="435" t="str">
        <f>IF('Información y Datos'!B58="","",'Información y Datos'!B58)</f>
        <v/>
      </c>
      <c r="C49" s="512" t="str">
        <f>IF('Información y Datos'!C58="","",'Información y Datos'!C58)</f>
        <v/>
      </c>
      <c r="D49" s="418" t="str">
        <f>IF(B49="","",'Intro. datos de Calib. CENTROS'!I47)</f>
        <v/>
      </c>
      <c r="E49" s="418" t="str">
        <f>IF(B49="","",'Intro. datos de Calib. CENTROS'!J47)</f>
        <v/>
      </c>
      <c r="F49" s="418" t="str">
        <f>IF(B49="","",'Intro. datos de Calib. CENTROS'!L47)</f>
        <v/>
      </c>
      <c r="G49" s="509" t="str">
        <f>IF(B49="","",'Intro. datos de Calib. CENTROS'!M47)</f>
        <v/>
      </c>
    </row>
    <row r="50" spans="1:7" x14ac:dyDescent="0.25">
      <c r="A50" s="435">
        <f>'Información y Datos'!A59</f>
        <v>47</v>
      </c>
      <c r="B50" s="435" t="str">
        <f>IF('Información y Datos'!B59="","",'Información y Datos'!B59)</f>
        <v/>
      </c>
      <c r="C50" s="512" t="str">
        <f>IF('Información y Datos'!C59="","",'Información y Datos'!C59)</f>
        <v/>
      </c>
      <c r="D50" s="418" t="str">
        <f>IF(B50="","",'Intro. datos de Calib. CENTROS'!I48)</f>
        <v/>
      </c>
      <c r="E50" s="418" t="str">
        <f>IF(B50="","",'Intro. datos de Calib. CENTROS'!J48)</f>
        <v/>
      </c>
      <c r="F50" s="418" t="str">
        <f>IF(B50="","",'Intro. datos de Calib. CENTROS'!L48)</f>
        <v/>
      </c>
      <c r="G50" s="509" t="str">
        <f>IF(B50="","",'Intro. datos de Calib. CENTROS'!M48)</f>
        <v/>
      </c>
    </row>
    <row r="51" spans="1:7" x14ac:dyDescent="0.25">
      <c r="A51" s="435">
        <f>'Información y Datos'!A60</f>
        <v>48</v>
      </c>
      <c r="B51" s="435" t="str">
        <f>IF('Información y Datos'!B60="","",'Información y Datos'!B60)</f>
        <v/>
      </c>
      <c r="C51" s="512" t="str">
        <f>IF('Información y Datos'!C60="","",'Información y Datos'!C60)</f>
        <v/>
      </c>
      <c r="D51" s="418" t="str">
        <f>IF(B51="","",'Intro. datos de Calib. CENTROS'!I49)</f>
        <v/>
      </c>
      <c r="E51" s="418" t="str">
        <f>IF(B51="","",'Intro. datos de Calib. CENTROS'!J49)</f>
        <v/>
      </c>
      <c r="F51" s="418" t="str">
        <f>IF(B51="","",'Intro. datos de Calib. CENTROS'!L49)</f>
        <v/>
      </c>
      <c r="G51" s="509" t="str">
        <f>IF(B51="","",'Intro. datos de Calib. CENTROS'!M49)</f>
        <v/>
      </c>
    </row>
    <row r="52" spans="1:7" x14ac:dyDescent="0.25">
      <c r="A52" s="435">
        <f>'Información y Datos'!A61</f>
        <v>49</v>
      </c>
      <c r="B52" s="435" t="str">
        <f>IF('Información y Datos'!B61="","",'Información y Datos'!B61)</f>
        <v/>
      </c>
      <c r="C52" s="512" t="str">
        <f>IF('Información y Datos'!C61="","",'Información y Datos'!C61)</f>
        <v/>
      </c>
      <c r="D52" s="418" t="str">
        <f>IF(B52="","",'Intro. datos de Calib. CENTROS'!I50)</f>
        <v/>
      </c>
      <c r="E52" s="418" t="str">
        <f>IF(B52="","",'Intro. datos de Calib. CENTROS'!J50)</f>
        <v/>
      </c>
      <c r="F52" s="418" t="str">
        <f>IF(B52="","",'Intro. datos de Calib. CENTROS'!L50)</f>
        <v/>
      </c>
      <c r="G52" s="509" t="str">
        <f>IF(B52="","",'Intro. datos de Calib. CENTROS'!M50)</f>
        <v/>
      </c>
    </row>
    <row r="53" spans="1:7" x14ac:dyDescent="0.25">
      <c r="A53" s="435">
        <f>'Información y Datos'!A62</f>
        <v>50</v>
      </c>
      <c r="B53" s="435" t="str">
        <f>IF('Información y Datos'!B62="","",'Información y Datos'!B62)</f>
        <v/>
      </c>
      <c r="C53" s="512" t="str">
        <f>IF('Información y Datos'!C62="","",'Información y Datos'!C62)</f>
        <v/>
      </c>
      <c r="D53" s="418" t="str">
        <f>IF(B53="","",'Intro. datos de Calib. CENTROS'!I51)</f>
        <v/>
      </c>
      <c r="E53" s="418" t="str">
        <f>IF(B53="","",'Intro. datos de Calib. CENTROS'!J51)</f>
        <v/>
      </c>
      <c r="F53" s="418" t="str">
        <f>IF(B53="","",'Intro. datos de Calib. CENTROS'!L51)</f>
        <v/>
      </c>
      <c r="G53" s="509" t="str">
        <f>IF(B53="","",'Intro. datos de Calib. CENTROS'!M51)</f>
        <v/>
      </c>
    </row>
    <row r="54" spans="1:7" x14ac:dyDescent="0.25">
      <c r="A54" s="435">
        <f>'Información y Datos'!A63</f>
        <v>51</v>
      </c>
      <c r="B54" s="435" t="str">
        <f>IF('Información y Datos'!B63="","",'Información y Datos'!B63)</f>
        <v/>
      </c>
      <c r="C54" s="512" t="str">
        <f>IF('Información y Datos'!C63="","",'Información y Datos'!C63)</f>
        <v/>
      </c>
      <c r="D54" s="418" t="str">
        <f>IF(B54="","",'Intro. datos de Calib. CENTROS'!I52)</f>
        <v/>
      </c>
      <c r="E54" s="418" t="str">
        <f>IF(B54="","",'Intro. datos de Calib. CENTROS'!J52)</f>
        <v/>
      </c>
      <c r="F54" s="418" t="str">
        <f>IF(B54="","",'Intro. datos de Calib. CENTROS'!L52)</f>
        <v/>
      </c>
      <c r="G54" s="509" t="str">
        <f>IF(B54="","",'Intro. datos de Calib. CENTROS'!M52)</f>
        <v/>
      </c>
    </row>
    <row r="55" spans="1:7" x14ac:dyDescent="0.25">
      <c r="A55" s="435">
        <f>'Información y Datos'!A64</f>
        <v>52</v>
      </c>
      <c r="B55" s="435" t="str">
        <f>IF('Información y Datos'!B64="","",'Información y Datos'!B64)</f>
        <v/>
      </c>
      <c r="C55" s="512" t="str">
        <f>IF('Información y Datos'!C64="","",'Información y Datos'!C64)</f>
        <v/>
      </c>
      <c r="D55" s="418" t="str">
        <f>IF(B55="","",'Intro. datos de Calib. CENTROS'!I53)</f>
        <v/>
      </c>
      <c r="E55" s="418" t="str">
        <f>IF(B55="","",'Intro. datos de Calib. CENTROS'!J53)</f>
        <v/>
      </c>
      <c r="F55" s="418" t="str">
        <f>IF(B55="","",'Intro. datos de Calib. CENTROS'!L53)</f>
        <v/>
      </c>
      <c r="G55" s="509" t="str">
        <f>IF(B55="","",'Intro. datos de Calib. CENTROS'!M53)</f>
        <v/>
      </c>
    </row>
    <row r="56" spans="1:7" x14ac:dyDescent="0.25">
      <c r="A56" s="435">
        <f>'Información y Datos'!A65</f>
        <v>53</v>
      </c>
      <c r="B56" s="435" t="str">
        <f>IF('Información y Datos'!B65="","",'Información y Datos'!B65)</f>
        <v/>
      </c>
      <c r="C56" s="512" t="str">
        <f>IF('Información y Datos'!C65="","",'Información y Datos'!C65)</f>
        <v/>
      </c>
      <c r="D56" s="418" t="str">
        <f>IF(B56="","",'Intro. datos de Calib. CENTROS'!I54)</f>
        <v/>
      </c>
      <c r="E56" s="418" t="str">
        <f>IF(B56="","",'Intro. datos de Calib. CENTROS'!J54)</f>
        <v/>
      </c>
      <c r="F56" s="418" t="str">
        <f>IF(B56="","",'Intro. datos de Calib. CENTROS'!L54)</f>
        <v/>
      </c>
      <c r="G56" s="509" t="str">
        <f>IF(B56="","",'Intro. datos de Calib. CENTROS'!M54)</f>
        <v/>
      </c>
    </row>
    <row r="57" spans="1:7" x14ac:dyDescent="0.25">
      <c r="A57" s="435">
        <f>'Información y Datos'!A66</f>
        <v>54</v>
      </c>
      <c r="B57" s="435" t="str">
        <f>IF('Información y Datos'!B66="","",'Información y Datos'!B66)</f>
        <v/>
      </c>
      <c r="C57" s="512" t="str">
        <f>IF('Información y Datos'!C66="","",'Información y Datos'!C66)</f>
        <v/>
      </c>
      <c r="D57" s="418" t="str">
        <f>IF(B57="","",'Intro. datos de Calib. CENTROS'!I55)</f>
        <v/>
      </c>
      <c r="E57" s="418" t="str">
        <f>IF(B57="","",'Intro. datos de Calib. CENTROS'!J55)</f>
        <v/>
      </c>
      <c r="F57" s="418" t="str">
        <f>IF(B57="","",'Intro. datos de Calib. CENTROS'!L55)</f>
        <v/>
      </c>
      <c r="G57" s="509" t="str">
        <f>IF(B57="","",'Intro. datos de Calib. CENTROS'!M55)</f>
        <v/>
      </c>
    </row>
    <row r="58" spans="1:7" x14ac:dyDescent="0.25">
      <c r="A58" s="435">
        <f>'Información y Datos'!A67</f>
        <v>55</v>
      </c>
      <c r="B58" s="435" t="str">
        <f>IF('Información y Datos'!B67="","",'Información y Datos'!B67)</f>
        <v/>
      </c>
      <c r="C58" s="512" t="str">
        <f>IF('Información y Datos'!C67="","",'Información y Datos'!C67)</f>
        <v/>
      </c>
      <c r="D58" s="418" t="str">
        <f>IF(B58="","",'Intro. datos de Calib. CENTROS'!I56)</f>
        <v/>
      </c>
      <c r="E58" s="418" t="str">
        <f>IF(B58="","",'Intro. datos de Calib. CENTROS'!J56)</f>
        <v/>
      </c>
      <c r="F58" s="418" t="str">
        <f>IF(B58="","",'Intro. datos de Calib. CENTROS'!L56)</f>
        <v/>
      </c>
      <c r="G58" s="509" t="str">
        <f>IF(B58="","",'Intro. datos de Calib. CENTROS'!M56)</f>
        <v/>
      </c>
    </row>
    <row r="59" spans="1:7" x14ac:dyDescent="0.25">
      <c r="A59" s="435">
        <f>'Información y Datos'!A68</f>
        <v>56</v>
      </c>
      <c r="B59" s="435" t="str">
        <f>IF('Información y Datos'!B68="","",'Información y Datos'!B68)</f>
        <v/>
      </c>
      <c r="C59" s="512" t="str">
        <f>IF('Información y Datos'!C68="","",'Información y Datos'!C68)</f>
        <v/>
      </c>
      <c r="D59" s="418" t="str">
        <f>IF(B59="","",'Intro. datos de Calib. CENTROS'!I57)</f>
        <v/>
      </c>
      <c r="E59" s="418" t="str">
        <f>IF(B59="","",'Intro. datos de Calib. CENTROS'!J57)</f>
        <v/>
      </c>
      <c r="F59" s="418" t="str">
        <f>IF(B59="","",'Intro. datos de Calib. CENTROS'!L57)</f>
        <v/>
      </c>
      <c r="G59" s="509" t="str">
        <f>IF(B59="","",'Intro. datos de Calib. CENTROS'!M57)</f>
        <v/>
      </c>
    </row>
    <row r="60" spans="1:7" x14ac:dyDescent="0.25">
      <c r="A60" s="435">
        <f>'Información y Datos'!A69</f>
        <v>57</v>
      </c>
      <c r="B60" s="435" t="str">
        <f>IF('Información y Datos'!B69="","",'Información y Datos'!B69)</f>
        <v/>
      </c>
      <c r="C60" s="512" t="str">
        <f>IF('Información y Datos'!C69="","",'Información y Datos'!C69)</f>
        <v/>
      </c>
      <c r="D60" s="418" t="str">
        <f>IF(B60="","",'Intro. datos de Calib. CENTROS'!I58)</f>
        <v/>
      </c>
      <c r="E60" s="418" t="str">
        <f>IF(B60="","",'Intro. datos de Calib. CENTROS'!J58)</f>
        <v/>
      </c>
      <c r="F60" s="418" t="str">
        <f>IF(B60="","",'Intro. datos de Calib. CENTROS'!L58)</f>
        <v/>
      </c>
      <c r="G60" s="509" t="str">
        <f>IF(B60="","",'Intro. datos de Calib. CENTROS'!M58)</f>
        <v/>
      </c>
    </row>
    <row r="61" spans="1:7" x14ac:dyDescent="0.25">
      <c r="A61" s="435">
        <f>'Información y Datos'!A70</f>
        <v>58</v>
      </c>
      <c r="B61" s="435" t="str">
        <f>IF('Información y Datos'!B70="","",'Información y Datos'!B70)</f>
        <v/>
      </c>
      <c r="C61" s="512" t="str">
        <f>IF('Información y Datos'!C70="","",'Información y Datos'!C70)</f>
        <v/>
      </c>
      <c r="D61" s="418" t="str">
        <f>IF(B61="","",'Intro. datos de Calib. CENTROS'!I59)</f>
        <v/>
      </c>
      <c r="E61" s="418" t="str">
        <f>IF(B61="","",'Intro. datos de Calib. CENTROS'!J59)</f>
        <v/>
      </c>
      <c r="F61" s="418" t="str">
        <f>IF(B61="","",'Intro. datos de Calib. CENTROS'!L59)</f>
        <v/>
      </c>
      <c r="G61" s="509" t="str">
        <f>IF(B61="","",'Intro. datos de Calib. CENTROS'!M59)</f>
        <v/>
      </c>
    </row>
    <row r="62" spans="1:7" x14ac:dyDescent="0.25">
      <c r="A62" s="435">
        <f>'Información y Datos'!A71</f>
        <v>59</v>
      </c>
      <c r="B62" s="435" t="str">
        <f>IF('Información y Datos'!B71="","",'Información y Datos'!B71)</f>
        <v/>
      </c>
      <c r="C62" s="512" t="str">
        <f>IF('Información y Datos'!C71="","",'Información y Datos'!C71)</f>
        <v/>
      </c>
      <c r="D62" s="418" t="str">
        <f>IF(B62="","",'Intro. datos de Calib. CENTROS'!I60)</f>
        <v/>
      </c>
      <c r="E62" s="418" t="str">
        <f>IF(B62="","",'Intro. datos de Calib. CENTROS'!J60)</f>
        <v/>
      </c>
      <c r="F62" s="418" t="str">
        <f>IF(B62="","",'Intro. datos de Calib. CENTROS'!L60)</f>
        <v/>
      </c>
      <c r="G62" s="509" t="str">
        <f>IF(B62="","",'Intro. datos de Calib. CENTROS'!M60)</f>
        <v/>
      </c>
    </row>
    <row r="63" spans="1:7" x14ac:dyDescent="0.25">
      <c r="A63" s="435">
        <f>'Información y Datos'!A72</f>
        <v>60</v>
      </c>
      <c r="B63" s="435" t="str">
        <f>IF('Información y Datos'!B72="","",'Información y Datos'!B72)</f>
        <v/>
      </c>
      <c r="C63" s="512" t="str">
        <f>IF('Información y Datos'!C72="","",'Información y Datos'!C72)</f>
        <v/>
      </c>
      <c r="D63" s="418" t="str">
        <f>IF(B63="","",'Intro. datos de Calib. CENTROS'!I61)</f>
        <v/>
      </c>
      <c r="E63" s="418" t="str">
        <f>IF(B63="","",'Intro. datos de Calib. CENTROS'!J61)</f>
        <v/>
      </c>
      <c r="F63" s="418" t="str">
        <f>IF(B63="","",'Intro. datos de Calib. CENTROS'!L61)</f>
        <v/>
      </c>
      <c r="G63" s="509" t="str">
        <f>IF(B63="","",'Intro. datos de Calib. CENTROS'!M61)</f>
        <v/>
      </c>
    </row>
    <row r="64" spans="1:7" x14ac:dyDescent="0.25">
      <c r="A64" s="435">
        <f>'Información y Datos'!A73</f>
        <v>61</v>
      </c>
      <c r="B64" s="435" t="str">
        <f>IF('Información y Datos'!B73="","",'Información y Datos'!B73)</f>
        <v/>
      </c>
      <c r="C64" s="512" t="str">
        <f>IF('Información y Datos'!C73="","",'Información y Datos'!C73)</f>
        <v/>
      </c>
      <c r="D64" s="418" t="str">
        <f>IF(B64="","",'Intro. datos de Calib. CENTROS'!I62)</f>
        <v/>
      </c>
      <c r="E64" s="418" t="str">
        <f>IF(B64="","",'Intro. datos de Calib. CENTROS'!J62)</f>
        <v/>
      </c>
      <c r="F64" s="418" t="str">
        <f>IF(B64="","",'Intro. datos de Calib. CENTROS'!L62)</f>
        <v/>
      </c>
      <c r="G64" s="509" t="str">
        <f>IF(B64="","",'Intro. datos de Calib. CENTROS'!M62)</f>
        <v/>
      </c>
    </row>
    <row r="65" spans="1:7" x14ac:dyDescent="0.25">
      <c r="A65" s="435">
        <f>'Información y Datos'!A74</f>
        <v>62</v>
      </c>
      <c r="B65" s="435" t="str">
        <f>IF('Información y Datos'!B74="","",'Información y Datos'!B74)</f>
        <v/>
      </c>
      <c r="C65" s="512" t="str">
        <f>IF('Información y Datos'!C74="","",'Información y Datos'!C74)</f>
        <v/>
      </c>
      <c r="D65" s="418" t="str">
        <f>IF(B65="","",'Intro. datos de Calib. CENTROS'!I63)</f>
        <v/>
      </c>
      <c r="E65" s="418" t="str">
        <f>IF(B65="","",'Intro. datos de Calib. CENTROS'!J63)</f>
        <v/>
      </c>
      <c r="F65" s="418" t="str">
        <f>IF(B65="","",'Intro. datos de Calib. CENTROS'!L63)</f>
        <v/>
      </c>
      <c r="G65" s="509" t="str">
        <f>IF(B65="","",'Intro. datos de Calib. CENTROS'!M63)</f>
        <v/>
      </c>
    </row>
    <row r="66" spans="1:7" x14ac:dyDescent="0.25">
      <c r="A66" s="435">
        <f>'Información y Datos'!A75</f>
        <v>63</v>
      </c>
      <c r="B66" s="435" t="str">
        <f>IF('Información y Datos'!B75="","",'Información y Datos'!B75)</f>
        <v/>
      </c>
      <c r="C66" s="512" t="str">
        <f>IF('Información y Datos'!C75="","",'Información y Datos'!C75)</f>
        <v/>
      </c>
      <c r="D66" s="418" t="str">
        <f>IF(B66="","",'Intro. datos de Calib. CENTROS'!I64)</f>
        <v/>
      </c>
      <c r="E66" s="418" t="str">
        <f>IF(B66="","",'Intro. datos de Calib. CENTROS'!J64)</f>
        <v/>
      </c>
      <c r="F66" s="418" t="str">
        <f>IF(B66="","",'Intro. datos de Calib. CENTROS'!L64)</f>
        <v/>
      </c>
      <c r="G66" s="509" t="str">
        <f>IF(B66="","",'Intro. datos de Calib. CENTROS'!M64)</f>
        <v/>
      </c>
    </row>
    <row r="67" spans="1:7" x14ac:dyDescent="0.25">
      <c r="A67" s="435">
        <f>'Información y Datos'!A76</f>
        <v>64</v>
      </c>
      <c r="B67" s="435" t="str">
        <f>IF('Información y Datos'!B76="","",'Información y Datos'!B76)</f>
        <v/>
      </c>
      <c r="C67" s="512" t="str">
        <f>IF('Información y Datos'!C76="","",'Información y Datos'!C76)</f>
        <v/>
      </c>
      <c r="D67" s="418" t="str">
        <f>IF(B67="","",'Intro. datos de Calib. CENTROS'!I65)</f>
        <v/>
      </c>
      <c r="E67" s="418" t="str">
        <f>IF(B67="","",'Intro. datos de Calib. CENTROS'!J65)</f>
        <v/>
      </c>
      <c r="F67" s="418" t="str">
        <f>IF(B67="","",'Intro. datos de Calib. CENTROS'!L65)</f>
        <v/>
      </c>
      <c r="G67" s="509" t="str">
        <f>IF(B67="","",'Intro. datos de Calib. CENTROS'!M65)</f>
        <v/>
      </c>
    </row>
    <row r="68" spans="1:7" x14ac:dyDescent="0.25">
      <c r="A68" s="435">
        <f>'Información y Datos'!A77</f>
        <v>65</v>
      </c>
      <c r="B68" s="435" t="str">
        <f>IF('Información y Datos'!B77="","",'Información y Datos'!B77)</f>
        <v/>
      </c>
      <c r="C68" s="512" t="str">
        <f>IF('Información y Datos'!C77="","",'Información y Datos'!C77)</f>
        <v/>
      </c>
      <c r="D68" s="418" t="str">
        <f>IF(B68="","",'Intro. datos de Calib. CENTROS'!I66)</f>
        <v/>
      </c>
      <c r="E68" s="418" t="str">
        <f>IF(B68="","",'Intro. datos de Calib. CENTROS'!J66)</f>
        <v/>
      </c>
      <c r="F68" s="418" t="str">
        <f>IF(B68="","",'Intro. datos de Calib. CENTROS'!L66)</f>
        <v/>
      </c>
      <c r="G68" s="509" t="str">
        <f>IF(B68="","",'Intro. datos de Calib. CENTROS'!M66)</f>
        <v/>
      </c>
    </row>
    <row r="69" spans="1:7" x14ac:dyDescent="0.25">
      <c r="A69" s="435">
        <f>'Información y Datos'!A78</f>
        <v>66</v>
      </c>
      <c r="B69" s="435" t="str">
        <f>IF('Información y Datos'!B78="","",'Información y Datos'!B78)</f>
        <v/>
      </c>
      <c r="C69" s="512" t="str">
        <f>IF('Información y Datos'!C78="","",'Información y Datos'!C78)</f>
        <v/>
      </c>
      <c r="D69" s="418" t="str">
        <f>IF(B69="","",'Intro. datos de Calib. CENTROS'!I67)</f>
        <v/>
      </c>
      <c r="E69" s="418" t="str">
        <f>IF(B69="","",'Intro. datos de Calib. CENTROS'!J67)</f>
        <v/>
      </c>
      <c r="F69" s="418" t="str">
        <f>IF(B69="","",'Intro. datos de Calib. CENTROS'!L67)</f>
        <v/>
      </c>
      <c r="G69" s="509" t="str">
        <f>IF(B69="","",'Intro. datos de Calib. CENTROS'!M67)</f>
        <v/>
      </c>
    </row>
    <row r="70" spans="1:7" x14ac:dyDescent="0.25">
      <c r="A70" s="435">
        <f>'Información y Datos'!A79</f>
        <v>67</v>
      </c>
      <c r="B70" s="435" t="str">
        <f>IF('Información y Datos'!B79="","",'Información y Datos'!B79)</f>
        <v/>
      </c>
      <c r="C70" s="512" t="str">
        <f>IF('Información y Datos'!C79="","",'Información y Datos'!C79)</f>
        <v/>
      </c>
      <c r="D70" s="418" t="str">
        <f>IF(B70="","",'Intro. datos de Calib. CENTROS'!I68)</f>
        <v/>
      </c>
      <c r="E70" s="418" t="str">
        <f>IF(B70="","",'Intro. datos de Calib. CENTROS'!J68)</f>
        <v/>
      </c>
      <c r="F70" s="418" t="str">
        <f>IF(B70="","",'Intro. datos de Calib. CENTROS'!L68)</f>
        <v/>
      </c>
      <c r="G70" s="509" t="str">
        <f>IF(B70="","",'Intro. datos de Calib. CENTROS'!M68)</f>
        <v/>
      </c>
    </row>
    <row r="71" spans="1:7" x14ac:dyDescent="0.25">
      <c r="A71" s="435">
        <f>'Información y Datos'!A80</f>
        <v>68</v>
      </c>
      <c r="B71" s="435" t="str">
        <f>IF('Información y Datos'!B80="","",'Información y Datos'!B80)</f>
        <v/>
      </c>
      <c r="C71" s="512" t="str">
        <f>IF('Información y Datos'!C80="","",'Información y Datos'!C80)</f>
        <v/>
      </c>
      <c r="D71" s="418" t="str">
        <f>IF(B71="","",'Intro. datos de Calib. CENTROS'!I69)</f>
        <v/>
      </c>
      <c r="E71" s="418" t="str">
        <f>IF(B71="","",'Intro. datos de Calib. CENTROS'!J69)</f>
        <v/>
      </c>
      <c r="F71" s="418" t="str">
        <f>IF(B71="","",'Intro. datos de Calib. CENTROS'!L69)</f>
        <v/>
      </c>
      <c r="G71" s="509" t="str">
        <f>IF(B71="","",'Intro. datos de Calib. CENTROS'!M69)</f>
        <v/>
      </c>
    </row>
    <row r="72" spans="1:7" x14ac:dyDescent="0.25">
      <c r="A72" s="435">
        <f>'Información y Datos'!A81</f>
        <v>69</v>
      </c>
      <c r="B72" s="435" t="str">
        <f>IF('Información y Datos'!B81="","",'Información y Datos'!B81)</f>
        <v/>
      </c>
      <c r="C72" s="512" t="str">
        <f>IF('Información y Datos'!C81="","",'Información y Datos'!C81)</f>
        <v/>
      </c>
      <c r="D72" s="418" t="str">
        <f>IF(B72="","",'Intro. datos de Calib. CENTROS'!I70)</f>
        <v/>
      </c>
      <c r="E72" s="418" t="str">
        <f>IF(B72="","",'Intro. datos de Calib. CENTROS'!J70)</f>
        <v/>
      </c>
      <c r="F72" s="418" t="str">
        <f>IF(B72="","",'Intro. datos de Calib. CENTROS'!L70)</f>
        <v/>
      </c>
      <c r="G72" s="509" t="str">
        <f>IF(B72="","",'Intro. datos de Calib. CENTROS'!M70)</f>
        <v/>
      </c>
    </row>
    <row r="73" spans="1:7" x14ac:dyDescent="0.25">
      <c r="A73" s="435">
        <f>'Información y Datos'!A82</f>
        <v>70</v>
      </c>
      <c r="B73" s="435" t="str">
        <f>IF('Información y Datos'!B82="","",'Información y Datos'!B82)</f>
        <v/>
      </c>
      <c r="C73" s="512" t="str">
        <f>IF('Información y Datos'!C82="","",'Información y Datos'!C82)</f>
        <v/>
      </c>
      <c r="D73" s="418" t="str">
        <f>IF(B73="","",'Intro. datos de Calib. CENTROS'!I71)</f>
        <v/>
      </c>
      <c r="E73" s="418" t="str">
        <f>IF(B73="","",'Intro. datos de Calib. CENTROS'!J71)</f>
        <v/>
      </c>
      <c r="F73" s="418" t="str">
        <f>IF(B73="","",'Intro. datos de Calib. CENTROS'!L71)</f>
        <v/>
      </c>
      <c r="G73" s="509" t="str">
        <f>IF(B73="","",'Intro. datos de Calib. CENTROS'!M71)</f>
        <v/>
      </c>
    </row>
    <row r="74" spans="1:7" x14ac:dyDescent="0.25">
      <c r="A74" s="435">
        <f>'Información y Datos'!A83</f>
        <v>71</v>
      </c>
      <c r="B74" s="435" t="str">
        <f>IF('Información y Datos'!B83="","",'Información y Datos'!B83)</f>
        <v/>
      </c>
      <c r="C74" s="512" t="str">
        <f>IF('Información y Datos'!C83="","",'Información y Datos'!C83)</f>
        <v/>
      </c>
      <c r="D74" s="418" t="str">
        <f>IF(B74="","",'Intro. datos de Calib. CENTROS'!I72)</f>
        <v/>
      </c>
      <c r="E74" s="418" t="str">
        <f>IF(B74="","",'Intro. datos de Calib. CENTROS'!J72)</f>
        <v/>
      </c>
      <c r="F74" s="418" t="str">
        <f>IF(B74="","",'Intro. datos de Calib. CENTROS'!L72)</f>
        <v/>
      </c>
      <c r="G74" s="509" t="str">
        <f>IF(B74="","",'Intro. datos de Calib. CENTROS'!M72)</f>
        <v/>
      </c>
    </row>
    <row r="75" spans="1:7" x14ac:dyDescent="0.25">
      <c r="A75" s="435">
        <f>'Información y Datos'!A84</f>
        <v>72</v>
      </c>
      <c r="B75" s="435" t="str">
        <f>IF('Información y Datos'!B84="","",'Información y Datos'!B84)</f>
        <v/>
      </c>
      <c r="C75" s="512" t="str">
        <f>IF('Información y Datos'!C84="","",'Información y Datos'!C84)</f>
        <v/>
      </c>
      <c r="D75" s="418" t="str">
        <f>IF(B75="","",'Intro. datos de Calib. CENTROS'!I73)</f>
        <v/>
      </c>
      <c r="E75" s="418" t="str">
        <f>IF(B75="","",'Intro. datos de Calib. CENTROS'!J73)</f>
        <v/>
      </c>
      <c r="F75" s="418" t="str">
        <f>IF(B75="","",'Intro. datos de Calib. CENTROS'!L73)</f>
        <v/>
      </c>
      <c r="G75" s="509" t="str">
        <f>IF(B75="","",'Intro. datos de Calib. CENTROS'!M73)</f>
        <v/>
      </c>
    </row>
    <row r="76" spans="1:7" x14ac:dyDescent="0.25">
      <c r="A76" s="435">
        <f>'Información y Datos'!A85</f>
        <v>73</v>
      </c>
      <c r="B76" s="435" t="str">
        <f>IF('Información y Datos'!B85="","",'Información y Datos'!B85)</f>
        <v/>
      </c>
      <c r="C76" s="512" t="str">
        <f>IF('Información y Datos'!C85="","",'Información y Datos'!C85)</f>
        <v/>
      </c>
      <c r="D76" s="418" t="str">
        <f>IF(B76="","",'Intro. datos de Calib. CENTROS'!I74)</f>
        <v/>
      </c>
      <c r="E76" s="418" t="str">
        <f>IF(B76="","",'Intro. datos de Calib. CENTROS'!J74)</f>
        <v/>
      </c>
      <c r="F76" s="418" t="str">
        <f>IF(B76="","",'Intro. datos de Calib. CENTROS'!L74)</f>
        <v/>
      </c>
      <c r="G76" s="509" t="str">
        <f>IF(B76="","",'Intro. datos de Calib. CENTROS'!M74)</f>
        <v/>
      </c>
    </row>
    <row r="77" spans="1:7" x14ac:dyDescent="0.25">
      <c r="A77" s="435">
        <f>'Información y Datos'!A86</f>
        <v>74</v>
      </c>
      <c r="B77" s="435" t="str">
        <f>IF('Información y Datos'!B86="","",'Información y Datos'!B86)</f>
        <v/>
      </c>
      <c r="C77" s="512" t="str">
        <f>IF('Información y Datos'!C86="","",'Información y Datos'!C86)</f>
        <v/>
      </c>
      <c r="D77" s="418" t="str">
        <f>IF(B77="","",'Intro. datos de Calib. CENTROS'!I75)</f>
        <v/>
      </c>
      <c r="E77" s="418" t="str">
        <f>IF(B77="","",'Intro. datos de Calib. CENTROS'!J75)</f>
        <v/>
      </c>
      <c r="F77" s="418" t="str">
        <f>IF(B77="","",'Intro. datos de Calib. CENTROS'!L75)</f>
        <v/>
      </c>
      <c r="G77" s="509" t="str">
        <f>IF(B77="","",'Intro. datos de Calib. CENTROS'!M75)</f>
        <v/>
      </c>
    </row>
    <row r="78" spans="1:7" x14ac:dyDescent="0.25">
      <c r="A78" s="435">
        <f>'Información y Datos'!A87</f>
        <v>75</v>
      </c>
      <c r="B78" s="435" t="str">
        <f>IF('Información y Datos'!B87="","",'Información y Datos'!B87)</f>
        <v/>
      </c>
      <c r="C78" s="512" t="str">
        <f>IF('Información y Datos'!C87="","",'Información y Datos'!C87)</f>
        <v/>
      </c>
      <c r="D78" s="418" t="str">
        <f>IF(B78="","",'Intro. datos de Calib. CENTROS'!I76)</f>
        <v/>
      </c>
      <c r="E78" s="418" t="str">
        <f>IF(B78="","",'Intro. datos de Calib. CENTROS'!J76)</f>
        <v/>
      </c>
      <c r="F78" s="418" t="str">
        <f>IF(B78="","",'Intro. datos de Calib. CENTROS'!L76)</f>
        <v/>
      </c>
      <c r="G78" s="509" t="str">
        <f>IF(B78="","",'Intro. datos de Calib. CENTROS'!M76)</f>
        <v/>
      </c>
    </row>
    <row r="79" spans="1:7" x14ac:dyDescent="0.25">
      <c r="A79" s="435">
        <f>'Información y Datos'!A88</f>
        <v>76</v>
      </c>
      <c r="B79" s="435" t="str">
        <f>IF('Información y Datos'!B88="","",'Información y Datos'!B88)</f>
        <v/>
      </c>
      <c r="C79" s="512" t="str">
        <f>IF('Información y Datos'!C88="","",'Información y Datos'!C88)</f>
        <v/>
      </c>
      <c r="D79" s="418" t="str">
        <f>IF(B79="","",'Intro. datos de Calib. CENTROS'!I77)</f>
        <v/>
      </c>
      <c r="E79" s="418" t="str">
        <f>IF(B79="","",'Intro. datos de Calib. CENTROS'!J77)</f>
        <v/>
      </c>
      <c r="F79" s="418" t="str">
        <f>IF(B79="","",'Intro. datos de Calib. CENTROS'!L77)</f>
        <v/>
      </c>
      <c r="G79" s="509" t="str">
        <f>IF(B79="","",'Intro. datos de Calib. CENTROS'!M77)</f>
        <v/>
      </c>
    </row>
    <row r="80" spans="1:7" x14ac:dyDescent="0.25">
      <c r="A80" s="435">
        <f>'Información y Datos'!A89</f>
        <v>77</v>
      </c>
      <c r="B80" s="435" t="str">
        <f>IF('Información y Datos'!B89="","",'Información y Datos'!B89)</f>
        <v/>
      </c>
      <c r="C80" s="512" t="str">
        <f>IF('Información y Datos'!C89="","",'Información y Datos'!C89)</f>
        <v/>
      </c>
      <c r="D80" s="418" t="str">
        <f>IF(B80="","",'Intro. datos de Calib. CENTROS'!I78)</f>
        <v/>
      </c>
      <c r="E80" s="418" t="str">
        <f>IF(B80="","",'Intro. datos de Calib. CENTROS'!J78)</f>
        <v/>
      </c>
      <c r="F80" s="418" t="str">
        <f>IF(B80="","",'Intro. datos de Calib. CENTROS'!L78)</f>
        <v/>
      </c>
      <c r="G80" s="509" t="str">
        <f>IF(B80="","",'Intro. datos de Calib. CENTROS'!M78)</f>
        <v/>
      </c>
    </row>
    <row r="81" spans="1:7" x14ac:dyDescent="0.25">
      <c r="A81" s="435">
        <f>'Información y Datos'!A90</f>
        <v>78</v>
      </c>
      <c r="B81" s="435" t="str">
        <f>IF('Información y Datos'!B90="","",'Información y Datos'!B90)</f>
        <v/>
      </c>
      <c r="C81" s="512" t="str">
        <f>IF('Información y Datos'!C90="","",'Información y Datos'!C90)</f>
        <v/>
      </c>
      <c r="D81" s="418" t="str">
        <f>IF(B81="","",'Intro. datos de Calib. CENTROS'!I79)</f>
        <v/>
      </c>
      <c r="E81" s="418" t="str">
        <f>IF(B81="","",'Intro. datos de Calib. CENTROS'!J79)</f>
        <v/>
      </c>
      <c r="F81" s="418" t="str">
        <f>IF(B81="","",'Intro. datos de Calib. CENTROS'!L79)</f>
        <v/>
      </c>
      <c r="G81" s="509" t="str">
        <f>IF(B81="","",'Intro. datos de Calib. CENTROS'!M79)</f>
        <v/>
      </c>
    </row>
    <row r="82" spans="1:7" x14ac:dyDescent="0.25">
      <c r="A82" s="435">
        <f>'Información y Datos'!A91</f>
        <v>79</v>
      </c>
      <c r="B82" s="435" t="str">
        <f>IF('Información y Datos'!B91="","",'Información y Datos'!B91)</f>
        <v/>
      </c>
      <c r="C82" s="512" t="str">
        <f>IF('Información y Datos'!C91="","",'Información y Datos'!C91)</f>
        <v/>
      </c>
      <c r="D82" s="418" t="str">
        <f>IF(B82="","",'Intro. datos de Calib. CENTROS'!I80)</f>
        <v/>
      </c>
      <c r="E82" s="418" t="str">
        <f>IF(B82="","",'Intro. datos de Calib. CENTROS'!J80)</f>
        <v/>
      </c>
      <c r="F82" s="418" t="str">
        <f>IF(B82="","",'Intro. datos de Calib. CENTROS'!L80)</f>
        <v/>
      </c>
      <c r="G82" s="509" t="str">
        <f>IF(B82="","",'Intro. datos de Calib. CENTROS'!M80)</f>
        <v/>
      </c>
    </row>
    <row r="83" spans="1:7" x14ac:dyDescent="0.25">
      <c r="A83" s="435">
        <f>'Información y Datos'!A92</f>
        <v>80</v>
      </c>
      <c r="B83" s="435" t="str">
        <f>IF('Información y Datos'!B92="","",'Información y Datos'!B92)</f>
        <v/>
      </c>
      <c r="C83" s="512" t="str">
        <f>IF('Información y Datos'!C92="","",'Información y Datos'!C92)</f>
        <v/>
      </c>
      <c r="D83" s="418" t="str">
        <f>IF(B83="","",'Intro. datos de Calib. CENTROS'!I81)</f>
        <v/>
      </c>
      <c r="E83" s="418" t="str">
        <f>IF(B83="","",'Intro. datos de Calib. CENTROS'!J81)</f>
        <v/>
      </c>
      <c r="F83" s="418" t="str">
        <f>IF(B83="","",'Intro. datos de Calib. CENTROS'!L81)</f>
        <v/>
      </c>
      <c r="G83" s="509" t="str">
        <f>IF(B83="","",'Intro. datos de Calib. CENTROS'!M81)</f>
        <v/>
      </c>
    </row>
    <row r="84" spans="1:7" x14ac:dyDescent="0.25">
      <c r="A84" s="435">
        <f>'Información y Datos'!A93</f>
        <v>81</v>
      </c>
      <c r="B84" s="435" t="str">
        <f>IF('Información y Datos'!B93="","",'Información y Datos'!B93)</f>
        <v/>
      </c>
      <c r="C84" s="512" t="str">
        <f>IF('Información y Datos'!C93="","",'Información y Datos'!C93)</f>
        <v/>
      </c>
      <c r="D84" s="418" t="str">
        <f>IF(B84="","",'Intro. datos de Calib. CENTROS'!I82)</f>
        <v/>
      </c>
      <c r="E84" s="418" t="str">
        <f>IF(B84="","",'Intro. datos de Calib. CENTROS'!J82)</f>
        <v/>
      </c>
      <c r="F84" s="418" t="str">
        <f>IF(B84="","",'Intro. datos de Calib. CENTROS'!L82)</f>
        <v/>
      </c>
      <c r="G84" s="509" t="str">
        <f>IF(B84="","",'Intro. datos de Calib. CENTROS'!M82)</f>
        <v/>
      </c>
    </row>
    <row r="85" spans="1:7" x14ac:dyDescent="0.25">
      <c r="A85" s="435">
        <f>'Información y Datos'!A94</f>
        <v>82</v>
      </c>
      <c r="B85" s="435" t="str">
        <f>IF('Información y Datos'!B94="","",'Información y Datos'!B94)</f>
        <v/>
      </c>
      <c r="C85" s="512" t="str">
        <f>IF('Información y Datos'!C94="","",'Información y Datos'!C94)</f>
        <v/>
      </c>
      <c r="D85" s="418" t="str">
        <f>IF(B85="","",'Intro. datos de Calib. CENTROS'!I83)</f>
        <v/>
      </c>
      <c r="E85" s="418" t="str">
        <f>IF(B85="","",'Intro. datos de Calib. CENTROS'!J83)</f>
        <v/>
      </c>
      <c r="F85" s="418" t="str">
        <f>IF(B85="","",'Intro. datos de Calib. CENTROS'!L83)</f>
        <v/>
      </c>
      <c r="G85" s="509" t="str">
        <f>IF(B85="","",'Intro. datos de Calib. CENTROS'!M83)</f>
        <v/>
      </c>
    </row>
    <row r="86" spans="1:7" x14ac:dyDescent="0.25">
      <c r="A86" s="435">
        <f>'Información y Datos'!A95</f>
        <v>83</v>
      </c>
      <c r="B86" s="435" t="str">
        <f>IF('Información y Datos'!B95="","",'Información y Datos'!B95)</f>
        <v/>
      </c>
      <c r="C86" s="512" t="str">
        <f>IF('Información y Datos'!C95="","",'Información y Datos'!C95)</f>
        <v/>
      </c>
      <c r="D86" s="418" t="str">
        <f>IF(B86="","",'Intro. datos de Calib. CENTROS'!I84)</f>
        <v/>
      </c>
      <c r="E86" s="418" t="str">
        <f>IF(B86="","",'Intro. datos de Calib. CENTROS'!J84)</f>
        <v/>
      </c>
      <c r="F86" s="418" t="str">
        <f>IF(B86="","",'Intro. datos de Calib. CENTROS'!L84)</f>
        <v/>
      </c>
      <c r="G86" s="509" t="str">
        <f>IF(B86="","",'Intro. datos de Calib. CENTROS'!M84)</f>
        <v/>
      </c>
    </row>
    <row r="87" spans="1:7" x14ac:dyDescent="0.25">
      <c r="A87" s="435">
        <f>'Información y Datos'!A96</f>
        <v>84</v>
      </c>
      <c r="B87" s="435" t="str">
        <f>IF('Información y Datos'!B96="","",'Información y Datos'!B96)</f>
        <v/>
      </c>
      <c r="C87" s="512" t="str">
        <f>IF('Información y Datos'!C96="","",'Información y Datos'!C96)</f>
        <v/>
      </c>
      <c r="D87" s="418" t="str">
        <f>IF(B87="","",'Intro. datos de Calib. CENTROS'!I85)</f>
        <v/>
      </c>
      <c r="E87" s="418" t="str">
        <f>IF(B87="","",'Intro. datos de Calib. CENTROS'!J85)</f>
        <v/>
      </c>
      <c r="F87" s="418" t="str">
        <f>IF(B87="","",'Intro. datos de Calib. CENTROS'!L85)</f>
        <v/>
      </c>
      <c r="G87" s="509" t="str">
        <f>IF(B87="","",'Intro. datos de Calib. CENTROS'!M85)</f>
        <v/>
      </c>
    </row>
    <row r="88" spans="1:7" x14ac:dyDescent="0.25">
      <c r="A88" s="435">
        <f>'Información y Datos'!A97</f>
        <v>85</v>
      </c>
      <c r="B88" s="435" t="str">
        <f>IF('Información y Datos'!B97="","",'Información y Datos'!B97)</f>
        <v/>
      </c>
      <c r="C88" s="512" t="str">
        <f>IF('Información y Datos'!C97="","",'Información y Datos'!C97)</f>
        <v/>
      </c>
      <c r="D88" s="418" t="str">
        <f>IF(B88="","",'Intro. datos de Calib. CENTROS'!I86)</f>
        <v/>
      </c>
      <c r="E88" s="418" t="str">
        <f>IF(B88="","",'Intro. datos de Calib. CENTROS'!J86)</f>
        <v/>
      </c>
      <c r="F88" s="418" t="str">
        <f>IF(B88="","",'Intro. datos de Calib. CENTROS'!L86)</f>
        <v/>
      </c>
      <c r="G88" s="509" t="str">
        <f>IF(B88="","",'Intro. datos de Calib. CENTROS'!M86)</f>
        <v/>
      </c>
    </row>
    <row r="89" spans="1:7" x14ac:dyDescent="0.25">
      <c r="A89" s="435">
        <f>'Información y Datos'!A98</f>
        <v>86</v>
      </c>
      <c r="B89" s="435" t="str">
        <f>IF('Información y Datos'!B98="","",'Información y Datos'!B98)</f>
        <v/>
      </c>
      <c r="C89" s="512" t="str">
        <f>IF('Información y Datos'!C98="","",'Información y Datos'!C98)</f>
        <v/>
      </c>
      <c r="D89" s="418" t="str">
        <f>IF(B89="","",'Intro. datos de Calib. CENTROS'!I87)</f>
        <v/>
      </c>
      <c r="E89" s="418" t="str">
        <f>IF(B89="","",'Intro. datos de Calib. CENTROS'!J87)</f>
        <v/>
      </c>
      <c r="F89" s="418" t="str">
        <f>IF(B89="","",'Intro. datos de Calib. CENTROS'!L87)</f>
        <v/>
      </c>
      <c r="G89" s="509" t="str">
        <f>IF(B89="","",'Intro. datos de Calib. CENTROS'!M87)</f>
        <v/>
      </c>
    </row>
    <row r="90" spans="1:7" x14ac:dyDescent="0.25">
      <c r="A90" s="435">
        <f>'Información y Datos'!A99</f>
        <v>87</v>
      </c>
      <c r="B90" s="435" t="str">
        <f>IF('Información y Datos'!B99="","",'Información y Datos'!B99)</f>
        <v/>
      </c>
      <c r="C90" s="512" t="str">
        <f>IF('Información y Datos'!C99="","",'Información y Datos'!C99)</f>
        <v/>
      </c>
      <c r="D90" s="418" t="str">
        <f>IF(B90="","",'Intro. datos de Calib. CENTROS'!I88)</f>
        <v/>
      </c>
      <c r="E90" s="418" t="str">
        <f>IF(B90="","",'Intro. datos de Calib. CENTROS'!J88)</f>
        <v/>
      </c>
      <c r="F90" s="418" t="str">
        <f>IF(B90="","",'Intro. datos de Calib. CENTROS'!L88)</f>
        <v/>
      </c>
      <c r="G90" s="509" t="str">
        <f>IF(B90="","",'Intro. datos de Calib. CENTROS'!M88)</f>
        <v/>
      </c>
    </row>
    <row r="91" spans="1:7" x14ac:dyDescent="0.25">
      <c r="A91" s="435">
        <f>'Información y Datos'!A100</f>
        <v>88</v>
      </c>
      <c r="B91" s="435" t="str">
        <f>IF('Información y Datos'!B100="","",'Información y Datos'!B100)</f>
        <v/>
      </c>
      <c r="C91" s="512" t="str">
        <f>IF('Información y Datos'!C100="","",'Información y Datos'!C100)</f>
        <v/>
      </c>
      <c r="D91" s="418" t="str">
        <f>IF(B91="","",'Intro. datos de Calib. CENTROS'!I89)</f>
        <v/>
      </c>
      <c r="E91" s="418" t="str">
        <f>IF(B91="","",'Intro. datos de Calib. CENTROS'!J89)</f>
        <v/>
      </c>
      <c r="F91" s="418" t="str">
        <f>IF(B91="","",'Intro. datos de Calib. CENTROS'!L89)</f>
        <v/>
      </c>
      <c r="G91" s="509" t="str">
        <f>IF(B91="","",'Intro. datos de Calib. CENTROS'!M89)</f>
        <v/>
      </c>
    </row>
    <row r="92" spans="1:7" x14ac:dyDescent="0.25">
      <c r="A92" s="435">
        <f>'Información y Datos'!A101</f>
        <v>89</v>
      </c>
      <c r="B92" s="435" t="str">
        <f>IF('Información y Datos'!B101="","",'Información y Datos'!B101)</f>
        <v/>
      </c>
      <c r="C92" s="512" t="str">
        <f>IF('Información y Datos'!C101="","",'Información y Datos'!C101)</f>
        <v/>
      </c>
      <c r="D92" s="418" t="str">
        <f>IF(B92="","",'Intro. datos de Calib. CENTROS'!I90)</f>
        <v/>
      </c>
      <c r="E92" s="418" t="str">
        <f>IF(B92="","",'Intro. datos de Calib. CENTROS'!J90)</f>
        <v/>
      </c>
      <c r="F92" s="418" t="str">
        <f>IF(B92="","",'Intro. datos de Calib. CENTROS'!L90)</f>
        <v/>
      </c>
      <c r="G92" s="509" t="str">
        <f>IF(B92="","",'Intro. datos de Calib. CENTROS'!M90)</f>
        <v/>
      </c>
    </row>
    <row r="93" spans="1:7" x14ac:dyDescent="0.25">
      <c r="A93" s="435">
        <f>'Información y Datos'!A102</f>
        <v>90</v>
      </c>
      <c r="B93" s="435" t="str">
        <f>IF('Información y Datos'!B102="","",'Información y Datos'!B102)</f>
        <v/>
      </c>
      <c r="C93" s="512" t="str">
        <f>IF('Información y Datos'!C102="","",'Información y Datos'!C102)</f>
        <v/>
      </c>
      <c r="D93" s="418" t="str">
        <f>IF(B93="","",'Intro. datos de Calib. CENTROS'!I91)</f>
        <v/>
      </c>
      <c r="E93" s="418" t="str">
        <f>IF(B93="","",'Intro. datos de Calib. CENTROS'!J91)</f>
        <v/>
      </c>
      <c r="F93" s="418" t="str">
        <f>IF(B93="","",'Intro. datos de Calib. CENTROS'!L91)</f>
        <v/>
      </c>
      <c r="G93" s="509" t="str">
        <f>IF(B93="","",'Intro. datos de Calib. CENTROS'!M91)</f>
        <v/>
      </c>
    </row>
    <row r="94" spans="1:7" x14ac:dyDescent="0.25">
      <c r="A94" s="435">
        <f>'Información y Datos'!A103</f>
        <v>91</v>
      </c>
      <c r="B94" s="435" t="str">
        <f>IF('Información y Datos'!B103="","",'Información y Datos'!B103)</f>
        <v/>
      </c>
      <c r="C94" s="512" t="str">
        <f>IF('Información y Datos'!C103="","",'Información y Datos'!C103)</f>
        <v/>
      </c>
      <c r="D94" s="418" t="str">
        <f>IF(B94="","",'Intro. datos de Calib. CENTROS'!I92)</f>
        <v/>
      </c>
      <c r="E94" s="418" t="str">
        <f>IF(B94="","",'Intro. datos de Calib. CENTROS'!J92)</f>
        <v/>
      </c>
      <c r="F94" s="418" t="str">
        <f>IF(B94="","",'Intro. datos de Calib. CENTROS'!L92)</f>
        <v/>
      </c>
      <c r="G94" s="509" t="str">
        <f>IF(B94="","",'Intro. datos de Calib. CENTROS'!M92)</f>
        <v/>
      </c>
    </row>
    <row r="95" spans="1:7" x14ac:dyDescent="0.25">
      <c r="A95" s="435">
        <f>'Información y Datos'!A104</f>
        <v>92</v>
      </c>
      <c r="B95" s="435" t="str">
        <f>IF('Información y Datos'!B104="","",'Información y Datos'!B104)</f>
        <v/>
      </c>
      <c r="C95" s="512" t="str">
        <f>IF('Información y Datos'!C104="","",'Información y Datos'!C104)</f>
        <v/>
      </c>
      <c r="D95" s="418" t="str">
        <f>IF(B95="","",'Intro. datos de Calib. CENTROS'!I93)</f>
        <v/>
      </c>
      <c r="E95" s="418" t="str">
        <f>IF(B95="","",'Intro. datos de Calib. CENTROS'!J93)</f>
        <v/>
      </c>
      <c r="F95" s="418" t="str">
        <f>IF(B95="","",'Intro. datos de Calib. CENTROS'!L93)</f>
        <v/>
      </c>
      <c r="G95" s="509" t="str">
        <f>IF(B95="","",'Intro. datos de Calib. CENTROS'!M93)</f>
        <v/>
      </c>
    </row>
    <row r="96" spans="1:7" x14ac:dyDescent="0.25">
      <c r="A96" s="435">
        <f>'Información y Datos'!A105</f>
        <v>93</v>
      </c>
      <c r="B96" s="435" t="str">
        <f>IF('Información y Datos'!B105="","",'Información y Datos'!B105)</f>
        <v/>
      </c>
      <c r="C96" s="512" t="str">
        <f>IF('Información y Datos'!C105="","",'Información y Datos'!C105)</f>
        <v/>
      </c>
      <c r="D96" s="418" t="str">
        <f>IF(B96="","",'Intro. datos de Calib. CENTROS'!I94)</f>
        <v/>
      </c>
      <c r="E96" s="418" t="str">
        <f>IF(B96="","",'Intro. datos de Calib. CENTROS'!J94)</f>
        <v/>
      </c>
      <c r="F96" s="418" t="str">
        <f>IF(B96="","",'Intro. datos de Calib. CENTROS'!L94)</f>
        <v/>
      </c>
      <c r="G96" s="509" t="str">
        <f>IF(B96="","",'Intro. datos de Calib. CENTROS'!M94)</f>
        <v/>
      </c>
    </row>
    <row r="97" spans="1:7" x14ac:dyDescent="0.25">
      <c r="A97" s="435">
        <f>'Información y Datos'!A106</f>
        <v>94</v>
      </c>
      <c r="B97" s="435" t="str">
        <f>IF('Información y Datos'!B106="","",'Información y Datos'!B106)</f>
        <v/>
      </c>
      <c r="C97" s="512" t="str">
        <f>IF('Información y Datos'!C106="","",'Información y Datos'!C106)</f>
        <v/>
      </c>
      <c r="D97" s="418" t="str">
        <f>IF(B97="","",'Intro. datos de Calib. CENTROS'!I95)</f>
        <v/>
      </c>
      <c r="E97" s="418" t="str">
        <f>IF(B97="","",'Intro. datos de Calib. CENTROS'!J95)</f>
        <v/>
      </c>
      <c r="F97" s="418" t="str">
        <f>IF(B97="","",'Intro. datos de Calib. CENTROS'!L95)</f>
        <v/>
      </c>
      <c r="G97" s="509" t="str">
        <f>IF(B97="","",'Intro. datos de Calib. CENTROS'!M95)</f>
        <v/>
      </c>
    </row>
    <row r="98" spans="1:7" x14ac:dyDescent="0.25">
      <c r="A98" s="435">
        <f>'Información y Datos'!A107</f>
        <v>95</v>
      </c>
      <c r="B98" s="435" t="str">
        <f>IF('Información y Datos'!B107="","",'Información y Datos'!B107)</f>
        <v/>
      </c>
      <c r="C98" s="512" t="str">
        <f>IF('Información y Datos'!C107="","",'Información y Datos'!C107)</f>
        <v/>
      </c>
      <c r="D98" s="418" t="str">
        <f>IF(B98="","",'Intro. datos de Calib. CENTROS'!I96)</f>
        <v/>
      </c>
      <c r="E98" s="418" t="str">
        <f>IF(B98="","",'Intro. datos de Calib. CENTROS'!J96)</f>
        <v/>
      </c>
      <c r="F98" s="418" t="str">
        <f>IF(B98="","",'Intro. datos de Calib. CENTROS'!L96)</f>
        <v/>
      </c>
      <c r="G98" s="509" t="str">
        <f>IF(B98="","",'Intro. datos de Calib. CENTROS'!M96)</f>
        <v/>
      </c>
    </row>
    <row r="99" spans="1:7" x14ac:dyDescent="0.25">
      <c r="A99" s="435">
        <f>'Información y Datos'!A108</f>
        <v>96</v>
      </c>
      <c r="B99" s="435" t="str">
        <f>IF('Información y Datos'!B108="","",'Información y Datos'!B108)</f>
        <v/>
      </c>
      <c r="C99" s="512" t="str">
        <f>IF('Información y Datos'!C108="","",'Información y Datos'!C108)</f>
        <v/>
      </c>
      <c r="D99" s="418" t="str">
        <f>IF(B99="","",'Intro. datos de Calib. CENTROS'!I97)</f>
        <v/>
      </c>
      <c r="E99" s="418" t="str">
        <f>IF(B99="","",'Intro. datos de Calib. CENTROS'!J97)</f>
        <v/>
      </c>
      <c r="F99" s="418" t="str">
        <f>IF(B99="","",'Intro. datos de Calib. CENTROS'!L97)</f>
        <v/>
      </c>
      <c r="G99" s="509" t="str">
        <f>IF(B99="","",'Intro. datos de Calib. CENTROS'!M97)</f>
        <v/>
      </c>
    </row>
    <row r="100" spans="1:7" x14ac:dyDescent="0.25">
      <c r="A100" s="435">
        <f>'Información y Datos'!A109</f>
        <v>97</v>
      </c>
      <c r="B100" s="435" t="str">
        <f>IF('Información y Datos'!B109="","",'Información y Datos'!B109)</f>
        <v/>
      </c>
      <c r="C100" s="512" t="str">
        <f>IF('Información y Datos'!C109="","",'Información y Datos'!C109)</f>
        <v/>
      </c>
      <c r="D100" s="418" t="str">
        <f>IF(B100="","",'Intro. datos de Calib. CENTROS'!I98)</f>
        <v/>
      </c>
      <c r="E100" s="418" t="str">
        <f>IF(B100="","",'Intro. datos de Calib. CENTROS'!J98)</f>
        <v/>
      </c>
      <c r="F100" s="418" t="str">
        <f>IF(B100="","",'Intro. datos de Calib. CENTROS'!L98)</f>
        <v/>
      </c>
      <c r="G100" s="509" t="str">
        <f>IF(B100="","",'Intro. datos de Calib. CENTROS'!M98)</f>
        <v/>
      </c>
    </row>
    <row r="101" spans="1:7" x14ac:dyDescent="0.25">
      <c r="A101" s="435">
        <f>'Información y Datos'!A110</f>
        <v>98</v>
      </c>
      <c r="B101" s="435" t="str">
        <f>IF('Información y Datos'!B110="","",'Información y Datos'!B110)</f>
        <v/>
      </c>
      <c r="C101" s="512" t="str">
        <f>IF('Información y Datos'!C110="","",'Información y Datos'!C110)</f>
        <v/>
      </c>
      <c r="D101" s="418" t="str">
        <f>IF(B101="","",'Intro. datos de Calib. CENTROS'!I99)</f>
        <v/>
      </c>
      <c r="E101" s="418" t="str">
        <f>IF(B101="","",'Intro. datos de Calib. CENTROS'!J99)</f>
        <v/>
      </c>
      <c r="F101" s="418" t="str">
        <f>IF(B101="","",'Intro. datos de Calib. CENTROS'!L99)</f>
        <v/>
      </c>
      <c r="G101" s="509" t="str">
        <f>IF(B101="","",'Intro. datos de Calib. CENTROS'!M99)</f>
        <v/>
      </c>
    </row>
    <row r="102" spans="1:7" x14ac:dyDescent="0.25">
      <c r="A102" s="435">
        <f>'Información y Datos'!A111</f>
        <v>99</v>
      </c>
      <c r="B102" s="435" t="str">
        <f>IF('Información y Datos'!B111="","",'Información y Datos'!B111)</f>
        <v/>
      </c>
      <c r="C102" s="512" t="str">
        <f>IF('Información y Datos'!C111="","",'Información y Datos'!C111)</f>
        <v/>
      </c>
      <c r="D102" s="418" t="str">
        <f>IF(B102="","",'Intro. datos de Calib. CENTROS'!I100)</f>
        <v/>
      </c>
      <c r="E102" s="418" t="str">
        <f>IF(B102="","",'Intro. datos de Calib. CENTROS'!J100)</f>
        <v/>
      </c>
      <c r="F102" s="418" t="str">
        <f>IF(B102="","",'Intro. datos de Calib. CENTROS'!L100)</f>
        <v/>
      </c>
      <c r="G102" s="509" t="str">
        <f>IF(B102="","",'Intro. datos de Calib. CENTROS'!M100)</f>
        <v/>
      </c>
    </row>
    <row r="103" spans="1:7" x14ac:dyDescent="0.25">
      <c r="A103" s="435">
        <f>'Información y Datos'!A112</f>
        <v>100</v>
      </c>
      <c r="B103" s="435">
        <f>IF('Información y Datos'!B112="","",'Información y Datos'!B112)</f>
        <v>25646</v>
      </c>
      <c r="C103" s="512">
        <f>IF('Información y Datos'!C112="","",'Información y Datos'!C112)</f>
        <v>20.5</v>
      </c>
      <c r="D103" s="418">
        <f>IF(B103="","",'Intro. datos de Calib. CENTROS'!I101)</f>
        <v>20.399999999999999</v>
      </c>
      <c r="E103" s="418">
        <f>IF(B103="","",'Intro. datos de Calib. CENTROS'!J101)</f>
        <v>20.913</v>
      </c>
      <c r="F103" s="418">
        <f>IF(B103="","",'Intro. datos de Calib. CENTROS'!L101)</f>
        <v>20.282</v>
      </c>
      <c r="G103" s="509">
        <f>IF(B103="","",'Intro. datos de Calib. CENTROS'!M101)</f>
        <v>59.27</v>
      </c>
    </row>
    <row r="104" spans="1:7" x14ac:dyDescent="0.25">
      <c r="A104" s="435">
        <f>'Información y Datos'!A113</f>
        <v>101</v>
      </c>
      <c r="B104" s="435">
        <f>IF('Información y Datos'!B113="","",'Información y Datos'!B113)</f>
        <v>26292</v>
      </c>
      <c r="C104" s="512">
        <f>IF('Información y Datos'!C113="","",'Información y Datos'!C113)</f>
        <v>21</v>
      </c>
      <c r="D104" s="418">
        <f>IF(B104="","",'Intro. datos de Calib. CENTROS'!I102)</f>
        <v>19.734000000000002</v>
      </c>
      <c r="E104" s="418">
        <f>IF(B104="","",'Intro. datos de Calib. CENTROS'!J102)</f>
        <v>20.02</v>
      </c>
      <c r="F104" s="418">
        <f>IF(B104="","",'Intro. datos de Calib. CENTROS'!L102)</f>
        <v>19.594000000000001</v>
      </c>
      <c r="G104" s="509">
        <f>IF(B104="","",'Intro. datos de Calib. CENTROS'!M102)</f>
        <v>55.86</v>
      </c>
    </row>
    <row r="105" spans="1:7" x14ac:dyDescent="0.25">
      <c r="A105" s="435">
        <f>'Información y Datos'!A114</f>
        <v>102</v>
      </c>
      <c r="B105" s="435">
        <f>IF('Información y Datos'!B114="","",'Información y Datos'!B114)</f>
        <v>25724</v>
      </c>
      <c r="C105" s="512">
        <f>IF('Información y Datos'!C114="","",'Información y Datos'!C114)</f>
        <v>21.5</v>
      </c>
      <c r="D105" s="418">
        <f>IF(B105="","",'Intro. datos de Calib. CENTROS'!I103)</f>
        <v>19.599</v>
      </c>
      <c r="E105" s="418">
        <f>IF(B105="","",'Intro. datos de Calib. CENTROS'!J103)</f>
        <v>20.001000000000001</v>
      </c>
      <c r="F105" s="418">
        <f>IF(B105="","",'Intro. datos de Calib. CENTROS'!L103)</f>
        <v>19.792999999999999</v>
      </c>
      <c r="G105" s="509">
        <f>IF(B105="","",'Intro. datos de Calib. CENTROS'!M103)</f>
        <v>56.84</v>
      </c>
    </row>
    <row r="106" spans="1:7" x14ac:dyDescent="0.25">
      <c r="A106" s="435">
        <f>'Información y Datos'!A115</f>
        <v>103</v>
      </c>
      <c r="B106" s="435">
        <f>IF('Información y Datos'!B115="","",'Información y Datos'!B115)</f>
        <v>25807</v>
      </c>
      <c r="C106" s="512">
        <f>IF('Información y Datos'!C115="","",'Información y Datos'!C115)</f>
        <v>22</v>
      </c>
      <c r="D106" s="418">
        <f>IF(B106="","",'Intro. datos de Calib. CENTROS'!I104)</f>
        <v>19.510000000000002</v>
      </c>
      <c r="E106" s="418">
        <f>IF(B106="","",'Intro. datos de Calib. CENTROS'!J104)</f>
        <v>20.076000000000001</v>
      </c>
      <c r="F106" s="418">
        <f>IF(B106="","",'Intro. datos de Calib. CENTROS'!L104)</f>
        <v>19.577999999999999</v>
      </c>
      <c r="G106" s="509">
        <f>IF(B106="","",'Intro. datos de Calib. CENTROS'!M104)</f>
        <v>56.78</v>
      </c>
    </row>
    <row r="107" spans="1:7" x14ac:dyDescent="0.25">
      <c r="A107" s="435">
        <f>'Información y Datos'!A116</f>
        <v>104</v>
      </c>
      <c r="B107" s="435">
        <f>IF('Información y Datos'!B116="","",'Información y Datos'!B116)</f>
        <v>25509</v>
      </c>
      <c r="C107" s="512">
        <f>IF('Información y Datos'!C116="","",'Información y Datos'!C116)</f>
        <v>22.5</v>
      </c>
      <c r="D107" s="418">
        <f>IF(B107="","",'Intro. datos de Calib. CENTROS'!I105)</f>
        <v>20.047999999999998</v>
      </c>
      <c r="E107" s="418">
        <f>IF(B107="","",'Intro. datos de Calib. CENTROS'!J105)</f>
        <v>20.539000000000001</v>
      </c>
      <c r="F107" s="418">
        <f>IF(B107="","",'Intro. datos de Calib. CENTROS'!L105)</f>
        <v>20.215</v>
      </c>
      <c r="G107" s="509">
        <f>IF(B107="","",'Intro. datos de Calib. CENTROS'!M105)</f>
        <v>58.02</v>
      </c>
    </row>
    <row r="108" spans="1:7" x14ac:dyDescent="0.25">
      <c r="A108" s="435">
        <f>'Información y Datos'!A117</f>
        <v>105</v>
      </c>
      <c r="B108" s="435">
        <f>IF('Información y Datos'!B117="","",'Información y Datos'!B117)</f>
        <v>24763</v>
      </c>
      <c r="C108" s="512">
        <f>IF('Información y Datos'!C117="","",'Información y Datos'!C117)</f>
        <v>23</v>
      </c>
      <c r="D108" s="418">
        <f>IF(B108="","",'Intro. datos de Calib. CENTROS'!I106)</f>
        <v>20.010000000000002</v>
      </c>
      <c r="E108" s="418">
        <f>IF(B108="","",'Intro. datos de Calib. CENTROS'!J106)</f>
        <v>20.518999999999998</v>
      </c>
      <c r="F108" s="418">
        <f>IF(B108="","",'Intro. datos de Calib. CENTROS'!L106)</f>
        <v>20.085999999999999</v>
      </c>
      <c r="G108" s="509">
        <f>IF(B108="","",'Intro. datos de Calib. CENTROS'!M106)</f>
        <v>58.09</v>
      </c>
    </row>
    <row r="109" spans="1:7" x14ac:dyDescent="0.25">
      <c r="A109" s="435">
        <f>'Información y Datos'!A118</f>
        <v>106</v>
      </c>
      <c r="B109" s="435">
        <f>IF('Información y Datos'!B118="","",'Información y Datos'!B118)</f>
        <v>26282</v>
      </c>
      <c r="C109" s="512">
        <f>IF('Información y Datos'!C118="","",'Información y Datos'!C118)</f>
        <v>23.5</v>
      </c>
      <c r="D109" s="418">
        <f>IF(B109="","",'Intro. datos de Calib. CENTROS'!I107)</f>
        <v>20.475000000000001</v>
      </c>
      <c r="E109" s="418">
        <f>IF(B109="","",'Intro. datos de Calib. CENTROS'!J107)</f>
        <v>20.885999999999999</v>
      </c>
      <c r="F109" s="418">
        <f>IF(B109="","",'Intro. datos de Calib. CENTROS'!L107)</f>
        <v>20.437000000000001</v>
      </c>
      <c r="G109" s="509">
        <f>IF(B109="","",'Intro. datos de Calib. CENTROS'!M107)</f>
        <v>59.37</v>
      </c>
    </row>
    <row r="110" spans="1:7" x14ac:dyDescent="0.25">
      <c r="A110" s="435">
        <f>'Información y Datos'!A119</f>
        <v>107</v>
      </c>
      <c r="B110" s="435">
        <f>IF('Información y Datos'!B119="","",'Información y Datos'!B119)</f>
        <v>26263</v>
      </c>
      <c r="C110" s="512">
        <f>IF('Información y Datos'!C119="","",'Información y Datos'!C119)</f>
        <v>24</v>
      </c>
      <c r="D110" s="418">
        <f>IF(B110="","",'Intro. datos de Calib. CENTROS'!I108)</f>
        <v>20.553000000000001</v>
      </c>
      <c r="E110" s="418">
        <f>IF(B110="","",'Intro. datos de Calib. CENTROS'!J108)</f>
        <v>20.9</v>
      </c>
      <c r="F110" s="418">
        <f>IF(B110="","",'Intro. datos de Calib. CENTROS'!L108)</f>
        <v>20.363</v>
      </c>
      <c r="G110" s="509">
        <f>IF(B110="","",'Intro. datos de Calib. CENTROS'!M108)</f>
        <v>59.3</v>
      </c>
    </row>
    <row r="111" spans="1:7" x14ac:dyDescent="0.25">
      <c r="A111" s="435">
        <f>'Información y Datos'!A120</f>
        <v>108</v>
      </c>
      <c r="B111" s="435">
        <f>IF('Información y Datos'!B120="","",'Información y Datos'!B120)</f>
        <v>25621</v>
      </c>
      <c r="C111" s="512">
        <f>IF('Información y Datos'!C120="","",'Información y Datos'!C120)</f>
        <v>24.5</v>
      </c>
      <c r="D111" s="418">
        <f>IF(B111="","",'Intro. datos de Calib. CENTROS'!I109)</f>
        <v>19.596</v>
      </c>
      <c r="E111" s="418">
        <f>IF(B111="","",'Intro. datos de Calib. CENTROS'!J109)</f>
        <v>19.975999999999999</v>
      </c>
      <c r="F111" s="418">
        <f>IF(B111="","",'Intro. datos de Calib. CENTROS'!L109)</f>
        <v>19.794</v>
      </c>
      <c r="G111" s="509">
        <f>IF(B111="","",'Intro. datos de Calib. CENTROS'!M109)</f>
        <v>55.89</v>
      </c>
    </row>
    <row r="112" spans="1:7" x14ac:dyDescent="0.25">
      <c r="A112" s="435">
        <f>'Información y Datos'!A121</f>
        <v>109</v>
      </c>
      <c r="B112" s="435">
        <f>IF('Información y Datos'!B121="","",'Información y Datos'!B121)</f>
        <v>26224</v>
      </c>
      <c r="C112" s="512">
        <f>IF('Información y Datos'!C121="","",'Información y Datos'!C121)</f>
        <v>25</v>
      </c>
      <c r="D112" s="418">
        <f>IF(B112="","",'Intro. datos de Calib. CENTROS'!I110)</f>
        <v>19.527999999999999</v>
      </c>
      <c r="E112" s="418">
        <f>IF(B112="","",'Intro. datos de Calib. CENTROS'!J110)</f>
        <v>20.097000000000001</v>
      </c>
      <c r="F112" s="418">
        <f>IF(B112="","",'Intro. datos de Calib. CENTROS'!L110)</f>
        <v>19.609000000000002</v>
      </c>
      <c r="G112" s="509">
        <f>IF(B112="","",'Intro. datos de Calib. CENTROS'!M110)</f>
        <v>56.88</v>
      </c>
    </row>
    <row r="113" spans="1:7" x14ac:dyDescent="0.25">
      <c r="A113" s="435">
        <f>'Información y Datos'!A122</f>
        <v>110</v>
      </c>
      <c r="B113" s="435">
        <f>IF('Información y Datos'!B122="","",'Información y Datos'!B122)</f>
        <v>26290</v>
      </c>
      <c r="C113" s="512">
        <f>IF('Información y Datos'!C122="","",'Información y Datos'!C122)</f>
        <v>50</v>
      </c>
      <c r="D113" s="418">
        <f>IF(B113="","",'Intro. datos de Calib. CENTROS'!I111)</f>
        <v>19.521000000000001</v>
      </c>
      <c r="E113" s="418">
        <f>IF(B113="","",'Intro. datos de Calib. CENTROS'!J111)</f>
        <v>20.108000000000001</v>
      </c>
      <c r="F113" s="418">
        <f>IF(B113="","",'Intro. datos de Calib. CENTROS'!L111)</f>
        <v>19.741</v>
      </c>
      <c r="G113" s="509">
        <f>IF(B113="","",'Intro. datos de Calib. CENTROS'!M111)</f>
        <v>56.91</v>
      </c>
    </row>
    <row r="114" spans="1:7" x14ac:dyDescent="0.25">
      <c r="A114" s="435">
        <f>'Información y Datos'!A123</f>
        <v>111</v>
      </c>
      <c r="B114" s="435">
        <f>IF('Información y Datos'!B123="","",'Información y Datos'!B123)</f>
        <v>26308</v>
      </c>
      <c r="C114" s="512">
        <f>IF('Información y Datos'!C123="","",'Información y Datos'!C123)</f>
        <v>75</v>
      </c>
      <c r="D114" s="418">
        <f>IF(B114="","",'Intro. datos de Calib. CENTROS'!I112)</f>
        <v>19.591999999999999</v>
      </c>
      <c r="E114" s="418">
        <f>IF(B114="","",'Intro. datos de Calib. CENTROS'!J112)</f>
        <v>19.898</v>
      </c>
      <c r="F114" s="418">
        <f>IF(B114="","",'Intro. datos de Calib. CENTROS'!L112)</f>
        <v>19.821000000000002</v>
      </c>
      <c r="G114" s="509">
        <f>IF(B114="","",'Intro. datos de Calib. CENTROS'!M112)</f>
        <v>55.91</v>
      </c>
    </row>
    <row r="115" spans="1:7" x14ac:dyDescent="0.25">
      <c r="A115" s="435">
        <f>'Información y Datos'!A124</f>
        <v>112</v>
      </c>
      <c r="B115" s="435">
        <f>IF('Información y Datos'!B124="","",'Información y Datos'!B124)</f>
        <v>26261</v>
      </c>
      <c r="C115" s="512">
        <f>IF('Información y Datos'!C124="","",'Información y Datos'!C124)</f>
        <v>100</v>
      </c>
      <c r="D115" s="418">
        <f>IF(B115="","",'Intro. datos de Calib. CENTROS'!I113)</f>
        <v>19.7</v>
      </c>
      <c r="E115" s="418">
        <f>IF(B115="","",'Intro. datos de Calib. CENTROS'!J113)</f>
        <v>20.087</v>
      </c>
      <c r="F115" s="418">
        <f>IF(B115="","",'Intro. datos de Calib. CENTROS'!L113)</f>
        <v>19.797999999999998</v>
      </c>
      <c r="G115" s="509">
        <f>IF(B115="","",'Intro. datos de Calib. CENTROS'!M113)</f>
        <v>55.88</v>
      </c>
    </row>
    <row r="116" spans="1:7" x14ac:dyDescent="0.25">
      <c r="A116" s="435">
        <f>'Información y Datos'!A125</f>
        <v>113</v>
      </c>
      <c r="B116" s="435" t="str">
        <f>IF('Información y Datos'!B125="","",'Información y Datos'!B125)</f>
        <v/>
      </c>
      <c r="C116" s="512" t="str">
        <f>IF('Información y Datos'!C125="","",'Información y Datos'!C125)</f>
        <v/>
      </c>
      <c r="D116" s="418" t="str">
        <f>IF(B116="","",'Intro. datos de Calib. CENTROS'!I114)</f>
        <v/>
      </c>
      <c r="E116" s="418" t="str">
        <f>IF(B116="","",'Intro. datos de Calib. CENTROS'!J114)</f>
        <v/>
      </c>
      <c r="F116" s="418" t="str">
        <f>IF(B116="","",'Intro. datos de Calib. CENTROS'!L114)</f>
        <v/>
      </c>
      <c r="G116" s="509" t="str">
        <f>IF(B116="","",'Intro. datos de Calib. CENTROS'!M114)</f>
        <v/>
      </c>
    </row>
    <row r="117" spans="1:7" x14ac:dyDescent="0.25">
      <c r="A117" s="435">
        <f>'Información y Datos'!A126</f>
        <v>114</v>
      </c>
      <c r="B117" s="435" t="str">
        <f>IF('Información y Datos'!B126="","",'Información y Datos'!B126)</f>
        <v/>
      </c>
      <c r="C117" s="512" t="str">
        <f>IF('Información y Datos'!C126="","",'Información y Datos'!C126)</f>
        <v/>
      </c>
      <c r="D117" s="418" t="str">
        <f>IF(B117="","",'Intro. datos de Calib. CENTROS'!I115)</f>
        <v/>
      </c>
      <c r="E117" s="418" t="str">
        <f>IF(B117="","",'Intro. datos de Calib. CENTROS'!J115)</f>
        <v/>
      </c>
      <c r="F117" s="418" t="str">
        <f>IF(B117="","",'Intro. datos de Calib. CENTROS'!L115)</f>
        <v/>
      </c>
      <c r="G117" s="509" t="str">
        <f>IF(B117="","",'Intro. datos de Calib. CENTROS'!M115)</f>
        <v/>
      </c>
    </row>
    <row r="118" spans="1:7" x14ac:dyDescent="0.25">
      <c r="A118" s="435">
        <f>'Información y Datos'!A127</f>
        <v>115</v>
      </c>
      <c r="B118" s="435" t="str">
        <f>IF('Información y Datos'!B127="","",'Información y Datos'!B127)</f>
        <v/>
      </c>
      <c r="C118" s="512" t="str">
        <f>IF('Información y Datos'!C127="","",'Información y Datos'!C127)</f>
        <v/>
      </c>
      <c r="D118" s="418" t="str">
        <f>IF(B118="","",'Intro. datos de Calib. CENTROS'!I116)</f>
        <v/>
      </c>
      <c r="E118" s="418" t="str">
        <f>IF(B118="","",'Intro. datos de Calib. CENTROS'!J116)</f>
        <v/>
      </c>
      <c r="F118" s="418" t="str">
        <f>IF(B118="","",'Intro. datos de Calib. CENTROS'!L116)</f>
        <v/>
      </c>
      <c r="G118" s="509" t="str">
        <f>IF(B118="","",'Intro. datos de Calib. CENTROS'!M116)</f>
        <v/>
      </c>
    </row>
    <row r="119" spans="1:7" x14ac:dyDescent="0.25">
      <c r="A119" s="435">
        <f>'Información y Datos'!A128</f>
        <v>116</v>
      </c>
      <c r="B119" s="435" t="str">
        <f>IF('Información y Datos'!B128="","",'Información y Datos'!B128)</f>
        <v/>
      </c>
      <c r="C119" s="512" t="str">
        <f>IF('Información y Datos'!C128="","",'Información y Datos'!C128)</f>
        <v/>
      </c>
      <c r="D119" s="418" t="str">
        <f>IF(B119="","",'Intro. datos de Calib. CENTROS'!I117)</f>
        <v/>
      </c>
      <c r="E119" s="418" t="str">
        <f>IF(B119="","",'Intro. datos de Calib. CENTROS'!J117)</f>
        <v/>
      </c>
      <c r="F119" s="418" t="str">
        <f>IF(B119="","",'Intro. datos de Calib. CENTROS'!L117)</f>
        <v/>
      </c>
      <c r="G119" s="509" t="str">
        <f>IF(B119="","",'Intro. datos de Calib. CENTROS'!M117)</f>
        <v/>
      </c>
    </row>
    <row r="120" spans="1:7" x14ac:dyDescent="0.25">
      <c r="A120" s="435">
        <f>'Información y Datos'!A129</f>
        <v>117</v>
      </c>
      <c r="B120" s="435" t="str">
        <f>IF('Información y Datos'!B129="","",'Información y Datos'!B129)</f>
        <v/>
      </c>
      <c r="C120" s="512" t="str">
        <f>IF('Información y Datos'!C129="","",'Información y Datos'!C129)</f>
        <v/>
      </c>
      <c r="D120" s="418" t="str">
        <f>IF(B120="","",'Intro. datos de Calib. CENTROS'!I118)</f>
        <v/>
      </c>
      <c r="E120" s="418" t="str">
        <f>IF(B120="","",'Intro. datos de Calib. CENTROS'!J118)</f>
        <v/>
      </c>
      <c r="F120" s="418" t="str">
        <f>IF(B120="","",'Intro. datos de Calib. CENTROS'!L118)</f>
        <v/>
      </c>
      <c r="G120" s="509" t="str">
        <f>IF(B120="","",'Intro. datos de Calib. CENTROS'!M118)</f>
        <v/>
      </c>
    </row>
    <row r="121" spans="1:7" x14ac:dyDescent="0.25">
      <c r="A121" s="435">
        <f>'Información y Datos'!A130</f>
        <v>118</v>
      </c>
      <c r="B121" s="435" t="str">
        <f>IF('Información y Datos'!B130="","",'Información y Datos'!B130)</f>
        <v/>
      </c>
      <c r="C121" s="512" t="str">
        <f>IF('Información y Datos'!C130="","",'Información y Datos'!C130)</f>
        <v/>
      </c>
      <c r="D121" s="418" t="str">
        <f>IF(B121="","",'Intro. datos de Calib. CENTROS'!I119)</f>
        <v/>
      </c>
      <c r="E121" s="418" t="str">
        <f>IF(B121="","",'Intro. datos de Calib. CENTROS'!J119)</f>
        <v/>
      </c>
      <c r="F121" s="418" t="str">
        <f>IF(B121="","",'Intro. datos de Calib. CENTROS'!L119)</f>
        <v/>
      </c>
      <c r="G121" s="509" t="str">
        <f>IF(B121="","",'Intro. datos de Calib. CENTROS'!M119)</f>
        <v/>
      </c>
    </row>
    <row r="122" spans="1:7" x14ac:dyDescent="0.25">
      <c r="A122" s="435">
        <f>'Información y Datos'!A131</f>
        <v>119</v>
      </c>
      <c r="B122" s="435" t="str">
        <f>IF('Información y Datos'!B131="","",'Información y Datos'!B131)</f>
        <v/>
      </c>
      <c r="C122" s="512" t="str">
        <f>IF('Información y Datos'!C131="","",'Información y Datos'!C131)</f>
        <v/>
      </c>
      <c r="D122" s="418" t="str">
        <f>IF(B122="","",'Intro. datos de Calib. CENTROS'!I120)</f>
        <v/>
      </c>
      <c r="E122" s="418" t="str">
        <f>IF(B122="","",'Intro. datos de Calib. CENTROS'!J120)</f>
        <v/>
      </c>
      <c r="F122" s="418" t="str">
        <f>IF(B122="","",'Intro. datos de Calib. CENTROS'!L120)</f>
        <v/>
      </c>
      <c r="G122" s="509" t="str">
        <f>IF(B122="","",'Intro. datos de Calib. CENTROS'!M120)</f>
        <v/>
      </c>
    </row>
    <row r="123" spans="1:7" x14ac:dyDescent="0.25">
      <c r="A123" s="435">
        <f>'Información y Datos'!A132</f>
        <v>120</v>
      </c>
      <c r="B123" s="435" t="str">
        <f>IF('Información y Datos'!B132="","",'Información y Datos'!B132)</f>
        <v/>
      </c>
      <c r="C123" s="512" t="str">
        <f>IF('Información y Datos'!C132="","",'Información y Datos'!C132)</f>
        <v/>
      </c>
      <c r="D123" s="418" t="str">
        <f>IF(B123="","",'Intro. datos de Calib. CENTROS'!I121)</f>
        <v/>
      </c>
      <c r="E123" s="418" t="str">
        <f>IF(B123="","",'Intro. datos de Calib. CENTROS'!J121)</f>
        <v/>
      </c>
      <c r="F123" s="418" t="str">
        <f>IF(B123="","",'Intro. datos de Calib. CENTROS'!L121)</f>
        <v/>
      </c>
      <c r="G123" s="509" t="str">
        <f>IF(B123="","",'Intro. datos de Calib. CENTROS'!M121)</f>
        <v/>
      </c>
    </row>
    <row r="124" spans="1:7" x14ac:dyDescent="0.25">
      <c r="A124" s="435">
        <f>'Información y Datos'!A133</f>
        <v>121</v>
      </c>
      <c r="B124" s="435" t="str">
        <f>IF('Información y Datos'!B133="","",'Información y Datos'!B133)</f>
        <v/>
      </c>
      <c r="C124" s="512" t="str">
        <f>IF('Información y Datos'!C133="","",'Información y Datos'!C133)</f>
        <v/>
      </c>
      <c r="D124" s="418" t="str">
        <f>IF(B124="","",'Intro. datos de Calib. CENTROS'!I122)</f>
        <v/>
      </c>
      <c r="E124" s="418" t="str">
        <f>IF(B124="","",'Intro. datos de Calib. CENTROS'!J122)</f>
        <v/>
      </c>
      <c r="F124" s="418" t="str">
        <f>IF(B124="","",'Intro. datos de Calib. CENTROS'!L122)</f>
        <v/>
      </c>
      <c r="G124" s="509" t="str">
        <f>IF(B124="","",'Intro. datos de Calib. CENTROS'!M122)</f>
        <v/>
      </c>
    </row>
    <row r="125" spans="1:7" x14ac:dyDescent="0.25">
      <c r="A125" s="435">
        <f>'Información y Datos'!A134</f>
        <v>122</v>
      </c>
      <c r="B125" s="435" t="str">
        <f>IF('Información y Datos'!B134="","",'Información y Datos'!B134)</f>
        <v/>
      </c>
      <c r="C125" s="512" t="str">
        <f>IF('Información y Datos'!C134="","",'Información y Datos'!C134)</f>
        <v/>
      </c>
      <c r="D125" s="418" t="str">
        <f>IF(B125="","",'Intro. datos de Calib. CENTROS'!I123)</f>
        <v/>
      </c>
      <c r="E125" s="418" t="str">
        <f>IF(B125="","",'Intro. datos de Calib. CENTROS'!J123)</f>
        <v/>
      </c>
      <c r="F125" s="418" t="str">
        <f>IF(B125="","",'Intro. datos de Calib. CENTROS'!L123)</f>
        <v/>
      </c>
      <c r="G125" s="509" t="str">
        <f>IF(B125="","",'Intro. datos de Calib. CENTROS'!M123)</f>
        <v/>
      </c>
    </row>
  </sheetData>
  <sheetProtection algorithmName="SHA-512" hashValue="iHPgoxke4fMdtjk/dkRQXzh3mIq87pYxTBTKxCrvLXZarjRr9TqTnvtRGLO/3cAYLAJ9UuKXIzRQees/TOPrsw==" saltValue="cTya3Go8b2BttXCLUJbqKw==" spinCount="100000" sheet="1" objects="1" scenarios="1"/>
  <mergeCells count="7">
    <mergeCell ref="A2:A3"/>
    <mergeCell ref="I7:J7"/>
    <mergeCell ref="B2:B3"/>
    <mergeCell ref="C2:C3"/>
    <mergeCell ref="I4:J4"/>
    <mergeCell ref="I5:J5"/>
    <mergeCell ref="I6:J6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2:IF117"/>
  <sheetViews>
    <sheetView zoomScale="85" zoomScaleNormal="85" workbookViewId="0">
      <selection activeCell="D6" sqref="D6:D117"/>
    </sheetView>
  </sheetViews>
  <sheetFormatPr baseColWidth="10" defaultColWidth="11.42578125" defaultRowHeight="12.75" x14ac:dyDescent="0.2"/>
  <cols>
    <col min="1" max="1" width="6.5703125" style="5" bestFit="1" customWidth="1"/>
    <col min="2" max="2" width="15.42578125" style="5" customWidth="1"/>
    <col min="3" max="3" width="12.7109375" style="5" customWidth="1"/>
    <col min="4" max="4" width="13.85546875" style="5" bestFit="1" customWidth="1"/>
    <col min="5" max="6" width="12.7109375" style="5" customWidth="1"/>
    <col min="7" max="7" width="9.5703125" style="5" bestFit="1" customWidth="1"/>
    <col min="8" max="8" width="9.42578125" style="5" bestFit="1" customWidth="1"/>
    <col min="9" max="10" width="6.5703125" style="5" bestFit="1" customWidth="1"/>
    <col min="11" max="11" width="14.42578125" style="5" bestFit="1" customWidth="1"/>
    <col min="12" max="12" width="11.42578125" style="5"/>
    <col min="13" max="13" width="6.5703125" style="5" bestFit="1" customWidth="1"/>
    <col min="14" max="14" width="16.5703125" style="5" customWidth="1"/>
    <col min="15" max="15" width="12.7109375" style="5" customWidth="1"/>
    <col min="16" max="16" width="16.140625" style="5" bestFit="1" customWidth="1"/>
    <col min="17" max="18" width="12.7109375" style="5" customWidth="1"/>
    <col min="19" max="19" width="10.85546875" style="5" bestFit="1" customWidth="1"/>
    <col min="20" max="20" width="13" style="5" customWidth="1"/>
    <col min="21" max="16384" width="11.42578125" style="5"/>
  </cols>
  <sheetData>
    <row r="2" spans="1:240" ht="13.5" thickBot="1" x14ac:dyDescent="0.25">
      <c r="A2" s="1196" t="s">
        <v>121</v>
      </c>
      <c r="B2" s="1196"/>
      <c r="C2" s="1196"/>
      <c r="D2" s="1196"/>
      <c r="E2" s="1196"/>
      <c r="F2" s="1196"/>
      <c r="G2" s="1196"/>
      <c r="H2" s="1196"/>
      <c r="I2" s="1196"/>
      <c r="J2" s="1196"/>
      <c r="K2" s="1196"/>
      <c r="M2" s="1196" t="s">
        <v>122</v>
      </c>
      <c r="N2" s="1196"/>
      <c r="O2" s="1196"/>
      <c r="P2" s="1196"/>
      <c r="Q2" s="1196"/>
      <c r="R2" s="1196"/>
      <c r="S2" s="1196"/>
      <c r="T2" s="1196"/>
    </row>
    <row r="3" spans="1:240" ht="45.75" customHeight="1" thickBot="1" x14ac:dyDescent="0.25">
      <c r="A3" s="1194" t="s">
        <v>123</v>
      </c>
      <c r="B3" s="18" t="s">
        <v>124</v>
      </c>
      <c r="C3" s="19" t="s">
        <v>125</v>
      </c>
      <c r="D3" s="20" t="s">
        <v>126</v>
      </c>
      <c r="E3" s="20" t="s">
        <v>127</v>
      </c>
      <c r="F3" s="20" t="s">
        <v>8</v>
      </c>
      <c r="G3" s="1198" t="s">
        <v>88</v>
      </c>
      <c r="H3" s="1199"/>
      <c r="I3" s="1198" t="s">
        <v>128</v>
      </c>
      <c r="J3" s="1199"/>
      <c r="K3" s="1194" t="s">
        <v>89</v>
      </c>
      <c r="M3" s="1194" t="s">
        <v>123</v>
      </c>
      <c r="N3" s="18" t="s">
        <v>124</v>
      </c>
      <c r="O3" s="19" t="s">
        <v>125</v>
      </c>
      <c r="P3" s="20" t="s">
        <v>126</v>
      </c>
      <c r="Q3" s="20" t="s">
        <v>127</v>
      </c>
      <c r="R3" s="20" t="s">
        <v>8</v>
      </c>
      <c r="S3" s="1198" t="s">
        <v>88</v>
      </c>
      <c r="T3" s="1199"/>
    </row>
    <row r="4" spans="1:240" ht="13.15" customHeight="1" x14ac:dyDescent="0.3">
      <c r="A4" s="1197"/>
      <c r="B4" s="1194" t="s">
        <v>129</v>
      </c>
      <c r="C4" s="21" t="s">
        <v>130</v>
      </c>
      <c r="D4" s="20" t="s">
        <v>131</v>
      </c>
      <c r="E4" s="22" t="s">
        <v>132</v>
      </c>
      <c r="F4" s="22" t="s">
        <v>133</v>
      </c>
      <c r="G4" s="22" t="s">
        <v>134</v>
      </c>
      <c r="H4" s="22" t="s">
        <v>135</v>
      </c>
      <c r="I4" s="1198" t="s">
        <v>6</v>
      </c>
      <c r="J4" s="1194" t="s">
        <v>7</v>
      </c>
      <c r="K4" s="1197"/>
      <c r="M4" s="1197"/>
      <c r="N4" s="1194" t="s">
        <v>129</v>
      </c>
      <c r="O4" s="21" t="s">
        <v>130</v>
      </c>
      <c r="P4" s="20" t="s">
        <v>131</v>
      </c>
      <c r="Q4" s="22" t="s">
        <v>132</v>
      </c>
      <c r="R4" s="22" t="s">
        <v>133</v>
      </c>
      <c r="S4" s="22" t="s">
        <v>134</v>
      </c>
      <c r="T4" s="22" t="s">
        <v>135</v>
      </c>
    </row>
    <row r="5" spans="1:240" ht="13.5" thickBot="1" x14ac:dyDescent="0.25">
      <c r="A5" s="1195"/>
      <c r="B5" s="1195"/>
      <c r="C5" s="23" t="s">
        <v>105</v>
      </c>
      <c r="D5" s="24" t="s">
        <v>136</v>
      </c>
      <c r="E5" s="24" t="s">
        <v>105</v>
      </c>
      <c r="F5" s="24" t="s">
        <v>137</v>
      </c>
      <c r="G5" s="24" t="s">
        <v>136</v>
      </c>
      <c r="H5" s="24" t="s">
        <v>136</v>
      </c>
      <c r="I5" s="1200"/>
      <c r="J5" s="1195"/>
      <c r="K5" s="1195"/>
      <c r="M5" s="1195"/>
      <c r="N5" s="1195"/>
      <c r="O5" s="23" t="s">
        <v>104</v>
      </c>
      <c r="P5" s="24" t="s">
        <v>109</v>
      </c>
      <c r="Q5" s="24" t="s">
        <v>104</v>
      </c>
      <c r="R5" s="24" t="s">
        <v>109</v>
      </c>
      <c r="S5" s="24" t="s">
        <v>109</v>
      </c>
      <c r="T5" s="24" t="s">
        <v>109</v>
      </c>
    </row>
    <row r="6" spans="1:240" ht="15" x14ac:dyDescent="0.2">
      <c r="A6" s="25" t="str">
        <f>IF(CALIBRACION!H12="","",+CALIBRACION!A12)</f>
        <v/>
      </c>
      <c r="B6" s="26" t="str">
        <f>CALIBRACION!I12</f>
        <v/>
      </c>
      <c r="C6" s="26" t="str">
        <f>IF(CALIBRACION!H12="","",CALIBRACION!H12)</f>
        <v/>
      </c>
      <c r="D6" s="26" t="str">
        <f>IF(CALIBRACION!H12="","",CALIBRACION!Q12*1000)</f>
        <v/>
      </c>
      <c r="E6" s="26" t="str">
        <f>IF(CALIBRACION!H12="","",CALIBRACION!T12)</f>
        <v/>
      </c>
      <c r="F6" s="27" t="str">
        <f>IF(INCERTIDUMBRE!B29="","",INCERTIDUMBRE!AT29)</f>
        <v/>
      </c>
      <c r="G6" s="27" t="str">
        <f>IF(CALIBRACION!H12="","",CALIBRACION!L12)</f>
        <v/>
      </c>
      <c r="H6" s="27" t="str">
        <f>IF(CALIBRACION!H12="","",CALIBRACION!M12)</f>
        <v/>
      </c>
      <c r="I6" s="28" t="str">
        <f>IF(CALIBRACION!H12="","",IF(CALIBRACION!K12="","sí","no"))</f>
        <v/>
      </c>
      <c r="J6" s="28" t="str">
        <f>IF(CALIBRACION!H12="","",IF(CALIBRACION!K12="","sí","no"))</f>
        <v/>
      </c>
      <c r="K6" s="29" t="str">
        <f>IF(CALIBRACION!L12="","",CALIBRACION!N12)</f>
        <v/>
      </c>
      <c r="M6" s="25" t="str">
        <f>A6</f>
        <v/>
      </c>
      <c r="N6" s="32" t="str">
        <f>B6</f>
        <v/>
      </c>
      <c r="O6" s="30" t="str">
        <f>CALIBRACION!J12</f>
        <v/>
      </c>
      <c r="P6" s="26" t="str">
        <f>IF(D6="","",((D6*0.00003937008*1000000)))</f>
        <v/>
      </c>
      <c r="Q6" s="26" t="str">
        <f>IF(E6="","",((E6/25.4)))</f>
        <v/>
      </c>
      <c r="R6" s="26" t="str">
        <f>IF(F6="","",(F6*0.00003937008*1000000))</f>
        <v/>
      </c>
      <c r="S6" s="27" t="str">
        <f>IF(G6="","",((G6*0.00003937*1000000)))</f>
        <v/>
      </c>
      <c r="T6" s="27" t="str">
        <f>IF(H6="","",((H6*0.00003937*1000000)))</f>
        <v/>
      </c>
      <c r="W6" s="5">
        <v>1</v>
      </c>
      <c r="X6" s="5">
        <v>39.370080000000002</v>
      </c>
    </row>
    <row r="7" spans="1:240" s="31" customFormat="1" ht="15" x14ac:dyDescent="0.2">
      <c r="A7" s="25" t="str">
        <f>IF(CALIBRACION!H13="","",+CALIBRACION!A13)</f>
        <v/>
      </c>
      <c r="B7" s="26" t="str">
        <f>CALIBRACION!I13</f>
        <v/>
      </c>
      <c r="C7" s="26" t="str">
        <f>IF(CALIBRACION!H13="","",CALIBRACION!H13)</f>
        <v/>
      </c>
      <c r="D7" s="26" t="str">
        <f>IF(CALIBRACION!H13="","",CALIBRACION!Q13*1000)</f>
        <v/>
      </c>
      <c r="E7" s="26" t="str">
        <f>IF(CALIBRACION!H13="","",CALIBRACION!T13)</f>
        <v/>
      </c>
      <c r="F7" s="27" t="str">
        <f>IF(INCERTIDUMBRE!B30="","",INCERTIDUMBRE!AT30)</f>
        <v/>
      </c>
      <c r="G7" s="27" t="str">
        <f>IF(CALIBRACION!H13="","",CALIBRACION!L13)</f>
        <v/>
      </c>
      <c r="H7" s="27" t="str">
        <f>IF(CALIBRACION!H13="","",CALIBRACION!M13)</f>
        <v/>
      </c>
      <c r="I7" s="28" t="str">
        <f>IF(CALIBRACION!H13="","",IF(CALIBRACION!K13="","sí","no"))</f>
        <v/>
      </c>
      <c r="J7" s="28" t="str">
        <f>IF(CALIBRACION!H13="","",IF(CALIBRACION!K13="","sí","no"))</f>
        <v/>
      </c>
      <c r="K7" s="29" t="str">
        <f>IF(CALIBRACION!L13="","",CALIBRACION!N13)</f>
        <v/>
      </c>
      <c r="L7" s="5"/>
      <c r="M7" s="25" t="str">
        <f t="shared" ref="M7:N70" si="0">A7</f>
        <v/>
      </c>
      <c r="N7" s="32" t="str">
        <f t="shared" si="0"/>
        <v/>
      </c>
      <c r="O7" s="30" t="str">
        <f>CALIBRACION!J13</f>
        <v/>
      </c>
      <c r="P7" s="26" t="str">
        <f t="shared" ref="P7:P70" si="1">IF(D7="","",((D7*0.00003937008*1000000)))</f>
        <v/>
      </c>
      <c r="Q7" s="26" t="str">
        <f t="shared" ref="Q7:Q70" si="2">IF(E7="","",((E7/25.4)))</f>
        <v/>
      </c>
      <c r="R7" s="26" t="str">
        <f t="shared" ref="R7:R70" si="3">IF(F7="","",(F7*0.00003937008*1000000))</f>
        <v/>
      </c>
      <c r="S7" s="27" t="str">
        <f t="shared" ref="S7:S18" si="4">IF(G7="","",((G7*0.00003937*1000000)))</f>
        <v/>
      </c>
      <c r="T7" s="27" t="str">
        <f t="shared" ref="T7:T18" si="5">IF(H7="","",((H7*0.00003937*1000000)))</f>
        <v/>
      </c>
      <c r="U7" s="5"/>
      <c r="V7" s="5"/>
      <c r="W7" s="342" t="str">
        <f>D6</f>
        <v/>
      </c>
      <c r="X7" s="5" t="e">
        <f>W7*X6/W6</f>
        <v>#VALUE!</v>
      </c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</row>
    <row r="8" spans="1:240" s="31" customFormat="1" ht="15" x14ac:dyDescent="0.2">
      <c r="A8" s="25" t="str">
        <f>IF(CALIBRACION!H14="","",+CALIBRACION!A14)</f>
        <v/>
      </c>
      <c r="B8" s="32" t="str">
        <f>CALIBRACION!I14</f>
        <v/>
      </c>
      <c r="C8" s="26" t="str">
        <f>IF(CALIBRACION!H14="","",CALIBRACION!H14)</f>
        <v/>
      </c>
      <c r="D8" s="26" t="str">
        <f>IF(CALIBRACION!H14="","",CALIBRACION!Q14*1000)</f>
        <v/>
      </c>
      <c r="E8" s="26" t="str">
        <f>IF(CALIBRACION!H14="","",CALIBRACION!T14)</f>
        <v/>
      </c>
      <c r="F8" s="27" t="str">
        <f>IF(INCERTIDUMBRE!B31="","",INCERTIDUMBRE!AT31)</f>
        <v/>
      </c>
      <c r="G8" s="27" t="str">
        <f>IF(CALIBRACION!H14="","",CALIBRACION!L14)</f>
        <v/>
      </c>
      <c r="H8" s="27" t="str">
        <f>IF(CALIBRACION!H14="","",CALIBRACION!M14)</f>
        <v/>
      </c>
      <c r="I8" s="28" t="str">
        <f>IF(CALIBRACION!H14="","",IF(CALIBRACION!K14="","sí","no"))</f>
        <v/>
      </c>
      <c r="J8" s="28" t="str">
        <f>IF(CALIBRACION!H14="","",IF(CALIBRACION!K14="","sí","no"))</f>
        <v/>
      </c>
      <c r="K8" s="29" t="str">
        <f>IF(CALIBRACION!L14="","",CALIBRACION!N14)</f>
        <v/>
      </c>
      <c r="L8" s="5"/>
      <c r="M8" s="25" t="str">
        <f t="shared" si="0"/>
        <v/>
      </c>
      <c r="N8" s="32" t="str">
        <f t="shared" si="0"/>
        <v/>
      </c>
      <c r="O8" s="30" t="str">
        <f>CALIBRACION!J14</f>
        <v/>
      </c>
      <c r="P8" s="26" t="str">
        <f t="shared" si="1"/>
        <v/>
      </c>
      <c r="Q8" s="26" t="str">
        <f t="shared" si="2"/>
        <v/>
      </c>
      <c r="R8" s="26" t="str">
        <f t="shared" si="3"/>
        <v/>
      </c>
      <c r="S8" s="27" t="str">
        <f t="shared" si="4"/>
        <v/>
      </c>
      <c r="T8" s="27" t="str">
        <f t="shared" si="5"/>
        <v/>
      </c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</row>
    <row r="9" spans="1:240" s="31" customFormat="1" ht="15" x14ac:dyDescent="0.2">
      <c r="A9" s="25" t="str">
        <f>IF(CALIBRACION!H15="","",+CALIBRACION!A15)</f>
        <v/>
      </c>
      <c r="B9" s="32" t="str">
        <f>CALIBRACION!I15</f>
        <v/>
      </c>
      <c r="C9" s="26" t="str">
        <f>IF(CALIBRACION!H15="","",CALIBRACION!H15)</f>
        <v/>
      </c>
      <c r="D9" s="26" t="str">
        <f>IF(CALIBRACION!H15="","",CALIBRACION!Q15*1000)</f>
        <v/>
      </c>
      <c r="E9" s="26" t="str">
        <f>IF(CALIBRACION!H15="","",CALIBRACION!T15)</f>
        <v/>
      </c>
      <c r="F9" s="27" t="str">
        <f>IF(INCERTIDUMBRE!B32="","",INCERTIDUMBRE!AT32)</f>
        <v/>
      </c>
      <c r="G9" s="27" t="str">
        <f>IF(CALIBRACION!H15="","",CALIBRACION!L15)</f>
        <v/>
      </c>
      <c r="H9" s="27" t="str">
        <f>IF(CALIBRACION!H15="","",CALIBRACION!M15)</f>
        <v/>
      </c>
      <c r="I9" s="28" t="str">
        <f>IF(CALIBRACION!H15="","",IF(CALIBRACION!K15="","sí","no"))</f>
        <v/>
      </c>
      <c r="J9" s="28" t="str">
        <f>IF(CALIBRACION!H15="","",IF(CALIBRACION!K15="","sí","no"))</f>
        <v/>
      </c>
      <c r="K9" s="29" t="str">
        <f>IF(CALIBRACION!L15="","",CALIBRACION!N15)</f>
        <v/>
      </c>
      <c r="L9" s="5"/>
      <c r="M9" s="25" t="str">
        <f t="shared" si="0"/>
        <v/>
      </c>
      <c r="N9" s="32" t="str">
        <f t="shared" si="0"/>
        <v/>
      </c>
      <c r="O9" s="30" t="str">
        <f>CALIBRACION!J15</f>
        <v/>
      </c>
      <c r="P9" s="26" t="str">
        <f t="shared" si="1"/>
        <v/>
      </c>
      <c r="Q9" s="26" t="str">
        <f t="shared" si="2"/>
        <v/>
      </c>
      <c r="R9" s="26" t="str">
        <f t="shared" si="3"/>
        <v/>
      </c>
      <c r="S9" s="27" t="str">
        <f t="shared" si="4"/>
        <v/>
      </c>
      <c r="T9" s="27" t="str">
        <f t="shared" si="5"/>
        <v/>
      </c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</row>
    <row r="10" spans="1:240" s="31" customFormat="1" ht="13.15" customHeight="1" x14ac:dyDescent="0.2">
      <c r="A10" s="25" t="str">
        <f>IF(CALIBRACION!H16="","",+CALIBRACION!A16)</f>
        <v/>
      </c>
      <c r="B10" s="26" t="str">
        <f>CALIBRACION!I16</f>
        <v/>
      </c>
      <c r="C10" s="26" t="str">
        <f>IF(CALIBRACION!H16="","",CALIBRACION!H16)</f>
        <v/>
      </c>
      <c r="D10" s="26" t="str">
        <f>IF(CALIBRACION!H16="","",CALIBRACION!Q16*1000)</f>
        <v/>
      </c>
      <c r="E10" s="26" t="str">
        <f>IF(CALIBRACION!H16="","",CALIBRACION!T16)</f>
        <v/>
      </c>
      <c r="F10" s="27" t="str">
        <f>IF(INCERTIDUMBRE!B33="","",INCERTIDUMBRE!AT33)</f>
        <v/>
      </c>
      <c r="G10" s="27" t="str">
        <f>IF(CALIBRACION!H16="","",CALIBRACION!L16)</f>
        <v/>
      </c>
      <c r="H10" s="27" t="str">
        <f>IF(CALIBRACION!H16="","",CALIBRACION!M16)</f>
        <v/>
      </c>
      <c r="I10" s="28" t="str">
        <f>IF(CALIBRACION!H16="","",IF(CALIBRACION!K16="","sí","no"))</f>
        <v/>
      </c>
      <c r="J10" s="28" t="str">
        <f>IF(CALIBRACION!H16="","",IF(CALIBRACION!K16="","sí","no"))</f>
        <v/>
      </c>
      <c r="K10" s="29" t="str">
        <f>IF(CALIBRACION!L16="","",CALIBRACION!N16)</f>
        <v/>
      </c>
      <c r="L10" s="5"/>
      <c r="M10" s="25" t="str">
        <f t="shared" si="0"/>
        <v/>
      </c>
      <c r="N10" s="32" t="str">
        <f t="shared" si="0"/>
        <v/>
      </c>
      <c r="O10" s="30" t="str">
        <f>CALIBRACION!J16</f>
        <v/>
      </c>
      <c r="P10" s="26" t="str">
        <f t="shared" si="1"/>
        <v/>
      </c>
      <c r="Q10" s="26" t="str">
        <f t="shared" si="2"/>
        <v/>
      </c>
      <c r="R10" s="26" t="str">
        <f t="shared" si="3"/>
        <v/>
      </c>
      <c r="S10" s="27" t="str">
        <f t="shared" si="4"/>
        <v/>
      </c>
      <c r="T10" s="27" t="str">
        <f t="shared" si="5"/>
        <v/>
      </c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</row>
    <row r="11" spans="1:240" s="31" customFormat="1" ht="13.15" customHeight="1" x14ac:dyDescent="0.2">
      <c r="A11" s="25" t="str">
        <f>IF(CALIBRACION!H17="","",+CALIBRACION!A17)</f>
        <v/>
      </c>
      <c r="B11" s="26" t="str">
        <f>CALIBRACION!I17</f>
        <v/>
      </c>
      <c r="C11" s="26" t="str">
        <f>IF(CALIBRACION!H17="","",CALIBRACION!H17)</f>
        <v/>
      </c>
      <c r="D11" s="26" t="str">
        <f>IF(CALIBRACION!H17="","",CALIBRACION!Q17*1000)</f>
        <v/>
      </c>
      <c r="E11" s="26" t="str">
        <f>IF(CALIBRACION!H17="","",CALIBRACION!T17)</f>
        <v/>
      </c>
      <c r="F11" s="27" t="str">
        <f>IF(INCERTIDUMBRE!B34="","",INCERTIDUMBRE!AT34)</f>
        <v/>
      </c>
      <c r="G11" s="27" t="str">
        <f>IF(CALIBRACION!H17="","",CALIBRACION!L17)</f>
        <v/>
      </c>
      <c r="H11" s="27" t="str">
        <f>IF(CALIBRACION!H17="","",CALIBRACION!M17)</f>
        <v/>
      </c>
      <c r="I11" s="28" t="str">
        <f>IF(CALIBRACION!H17="","",IF(CALIBRACION!K17="","sí","no"))</f>
        <v/>
      </c>
      <c r="J11" s="28" t="str">
        <f>IF(CALIBRACION!H17="","",IF(CALIBRACION!K17="","sí","no"))</f>
        <v/>
      </c>
      <c r="K11" s="29" t="str">
        <f>IF(CALIBRACION!L17="","",CALIBRACION!N17)</f>
        <v/>
      </c>
      <c r="L11" s="5"/>
      <c r="M11" s="25" t="str">
        <f t="shared" si="0"/>
        <v/>
      </c>
      <c r="N11" s="32" t="str">
        <f t="shared" si="0"/>
        <v/>
      </c>
      <c r="O11" s="30" t="str">
        <f>CALIBRACION!J17</f>
        <v/>
      </c>
      <c r="P11" s="26" t="str">
        <f t="shared" si="1"/>
        <v/>
      </c>
      <c r="Q11" s="26" t="str">
        <f t="shared" si="2"/>
        <v/>
      </c>
      <c r="R11" s="26" t="str">
        <f t="shared" si="3"/>
        <v/>
      </c>
      <c r="S11" s="27" t="str">
        <f t="shared" si="4"/>
        <v/>
      </c>
      <c r="T11" s="27" t="str">
        <f t="shared" si="5"/>
        <v/>
      </c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</row>
    <row r="12" spans="1:240" s="31" customFormat="1" ht="13.15" customHeight="1" x14ac:dyDescent="0.2">
      <c r="A12" s="25" t="str">
        <f>IF(CALIBRACION!H18="","",+CALIBRACION!A18)</f>
        <v/>
      </c>
      <c r="B12" s="26" t="str">
        <f>CALIBRACION!I18</f>
        <v/>
      </c>
      <c r="C12" s="26" t="str">
        <f>IF(CALIBRACION!H18="","",CALIBRACION!H18)</f>
        <v/>
      </c>
      <c r="D12" s="26" t="str">
        <f>IF(CALIBRACION!H18="","",CALIBRACION!Q18*1000)</f>
        <v/>
      </c>
      <c r="E12" s="26" t="str">
        <f>IF(CALIBRACION!H18="","",CALIBRACION!T18)</f>
        <v/>
      </c>
      <c r="F12" s="27" t="str">
        <f>IF(INCERTIDUMBRE!B35="","",INCERTIDUMBRE!AT35)</f>
        <v/>
      </c>
      <c r="G12" s="27" t="str">
        <f>IF(CALIBRACION!H18="","",CALIBRACION!L18)</f>
        <v/>
      </c>
      <c r="H12" s="27" t="str">
        <f>IF(CALIBRACION!H18="","",CALIBRACION!M18)</f>
        <v/>
      </c>
      <c r="I12" s="28" t="str">
        <f>IF(CALIBRACION!H18="","",IF(CALIBRACION!K18="","sí","no"))</f>
        <v/>
      </c>
      <c r="J12" s="28" t="str">
        <f>IF(CALIBRACION!H18="","",IF(CALIBRACION!K18="","sí","no"))</f>
        <v/>
      </c>
      <c r="K12" s="29" t="str">
        <f>IF(CALIBRACION!L18="","",CALIBRACION!N18)</f>
        <v/>
      </c>
      <c r="L12" s="5"/>
      <c r="M12" s="25" t="str">
        <f t="shared" si="0"/>
        <v/>
      </c>
      <c r="N12" s="32" t="str">
        <f t="shared" si="0"/>
        <v/>
      </c>
      <c r="O12" s="30" t="str">
        <f>CALIBRACION!J18</f>
        <v/>
      </c>
      <c r="P12" s="26" t="str">
        <f t="shared" si="1"/>
        <v/>
      </c>
      <c r="Q12" s="26" t="str">
        <f t="shared" si="2"/>
        <v/>
      </c>
      <c r="R12" s="26" t="str">
        <f t="shared" si="3"/>
        <v/>
      </c>
      <c r="S12" s="27" t="str">
        <f t="shared" si="4"/>
        <v/>
      </c>
      <c r="T12" s="27" t="str">
        <f t="shared" si="5"/>
        <v/>
      </c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</row>
    <row r="13" spans="1:240" s="31" customFormat="1" ht="13.15" customHeight="1" x14ac:dyDescent="0.2">
      <c r="A13" s="25" t="str">
        <f>IF(CALIBRACION!H19="","",+CALIBRACION!A19)</f>
        <v/>
      </c>
      <c r="B13" s="26" t="str">
        <f>CALIBRACION!I19</f>
        <v/>
      </c>
      <c r="C13" s="26" t="str">
        <f>IF(CALIBRACION!H19="","",CALIBRACION!H19)</f>
        <v/>
      </c>
      <c r="D13" s="26" t="str">
        <f>IF(CALIBRACION!H19="","",CALIBRACION!Q19*1000)</f>
        <v/>
      </c>
      <c r="E13" s="26" t="str">
        <f>IF(CALIBRACION!H19="","",CALIBRACION!T19)</f>
        <v/>
      </c>
      <c r="F13" s="27" t="str">
        <f>IF(INCERTIDUMBRE!B36="","",INCERTIDUMBRE!AT36)</f>
        <v/>
      </c>
      <c r="G13" s="27" t="str">
        <f>IF(CALIBRACION!H19="","",CALIBRACION!L19)</f>
        <v/>
      </c>
      <c r="H13" s="27" t="str">
        <f>IF(CALIBRACION!H19="","",CALIBRACION!M19)</f>
        <v/>
      </c>
      <c r="I13" s="28" t="str">
        <f>IF(CALIBRACION!H19="","",IF(CALIBRACION!K19="","sí","no"))</f>
        <v/>
      </c>
      <c r="J13" s="28" t="str">
        <f>IF(CALIBRACION!H19="","",IF(CALIBRACION!K19="","sí","no"))</f>
        <v/>
      </c>
      <c r="K13" s="29" t="str">
        <f>IF(CALIBRACION!L19="","",CALIBRACION!N19)</f>
        <v/>
      </c>
      <c r="L13" s="5"/>
      <c r="M13" s="25" t="str">
        <f t="shared" si="0"/>
        <v/>
      </c>
      <c r="N13" s="32" t="str">
        <f t="shared" si="0"/>
        <v/>
      </c>
      <c r="O13" s="30" t="str">
        <f>CALIBRACION!J19</f>
        <v/>
      </c>
      <c r="P13" s="26" t="str">
        <f t="shared" si="1"/>
        <v/>
      </c>
      <c r="Q13" s="26" t="str">
        <f t="shared" si="2"/>
        <v/>
      </c>
      <c r="R13" s="26" t="str">
        <f t="shared" si="3"/>
        <v/>
      </c>
      <c r="S13" s="27" t="str">
        <f t="shared" si="4"/>
        <v/>
      </c>
      <c r="T13" s="27" t="str">
        <f t="shared" si="5"/>
        <v/>
      </c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</row>
    <row r="14" spans="1:240" ht="13.15" customHeight="1" x14ac:dyDescent="0.2">
      <c r="A14" s="25" t="str">
        <f>IF(CALIBRACION!H20="","",+CALIBRACION!A20)</f>
        <v/>
      </c>
      <c r="B14" s="26" t="str">
        <f>CALIBRACION!I20</f>
        <v/>
      </c>
      <c r="C14" s="26" t="str">
        <f>IF(CALIBRACION!H20="","",CALIBRACION!H20)</f>
        <v/>
      </c>
      <c r="D14" s="26" t="str">
        <f>IF(CALIBRACION!H20="","",CALIBRACION!Q20*1000)</f>
        <v/>
      </c>
      <c r="E14" s="26" t="str">
        <f>IF(CALIBRACION!H20="","",CALIBRACION!T20)</f>
        <v/>
      </c>
      <c r="F14" s="27" t="str">
        <f>IF(INCERTIDUMBRE!B37="","",INCERTIDUMBRE!AT37)</f>
        <v/>
      </c>
      <c r="G14" s="27" t="str">
        <f>IF(CALIBRACION!H20="","",CALIBRACION!L20)</f>
        <v/>
      </c>
      <c r="H14" s="27" t="str">
        <f>IF(CALIBRACION!H20="","",CALIBRACION!M20)</f>
        <v/>
      </c>
      <c r="I14" s="28" t="str">
        <f>IF(CALIBRACION!H20="","",IF(CALIBRACION!K20="","sí","no"))</f>
        <v/>
      </c>
      <c r="J14" s="28" t="str">
        <f>IF(CALIBRACION!H20="","",IF(CALIBRACION!K20="","sí","no"))</f>
        <v/>
      </c>
      <c r="K14" s="29" t="str">
        <f>IF(CALIBRACION!L20="","",CALIBRACION!N20)</f>
        <v/>
      </c>
      <c r="M14" s="25" t="str">
        <f t="shared" si="0"/>
        <v/>
      </c>
      <c r="N14" s="32" t="str">
        <f t="shared" si="0"/>
        <v/>
      </c>
      <c r="O14" s="30" t="str">
        <f>CALIBRACION!J20</f>
        <v/>
      </c>
      <c r="P14" s="26" t="str">
        <f t="shared" si="1"/>
        <v/>
      </c>
      <c r="Q14" s="26" t="str">
        <f t="shared" si="2"/>
        <v/>
      </c>
      <c r="R14" s="26" t="str">
        <f t="shared" si="3"/>
        <v/>
      </c>
      <c r="S14" s="27" t="str">
        <f t="shared" si="4"/>
        <v/>
      </c>
      <c r="T14" s="27" t="str">
        <f t="shared" si="5"/>
        <v/>
      </c>
    </row>
    <row r="15" spans="1:240" ht="13.15" customHeight="1" x14ac:dyDescent="0.2">
      <c r="A15" s="25" t="str">
        <f>IF(CALIBRACION!H21="","",+CALIBRACION!A21)</f>
        <v/>
      </c>
      <c r="B15" s="26" t="str">
        <f>CALIBRACION!I21</f>
        <v/>
      </c>
      <c r="C15" s="26" t="str">
        <f>IF(CALIBRACION!H21="","",CALIBRACION!H21)</f>
        <v/>
      </c>
      <c r="D15" s="26" t="str">
        <f>IF(CALIBRACION!H21="","",CALIBRACION!Q21*1000)</f>
        <v/>
      </c>
      <c r="E15" s="26" t="str">
        <f>IF(CALIBRACION!H21="","",CALIBRACION!T21)</f>
        <v/>
      </c>
      <c r="F15" s="27" t="str">
        <f>IF(INCERTIDUMBRE!B38="","",INCERTIDUMBRE!AT38)</f>
        <v/>
      </c>
      <c r="G15" s="27" t="str">
        <f>IF(CALIBRACION!H21="","",CALIBRACION!L21)</f>
        <v/>
      </c>
      <c r="H15" s="27" t="str">
        <f>IF(CALIBRACION!H21="","",CALIBRACION!M21)</f>
        <v/>
      </c>
      <c r="I15" s="28" t="str">
        <f>IF(CALIBRACION!H21="","",IF(CALIBRACION!K21="","sí","no"))</f>
        <v/>
      </c>
      <c r="J15" s="28" t="str">
        <f>IF(CALIBRACION!H21="","",IF(CALIBRACION!K21="","sí","no"))</f>
        <v/>
      </c>
      <c r="K15" s="29" t="str">
        <f>IF(CALIBRACION!L21="","",CALIBRACION!N21)</f>
        <v/>
      </c>
      <c r="M15" s="25" t="str">
        <f t="shared" si="0"/>
        <v/>
      </c>
      <c r="N15" s="32" t="str">
        <f t="shared" si="0"/>
        <v/>
      </c>
      <c r="O15" s="30" t="str">
        <f>CALIBRACION!J21</f>
        <v/>
      </c>
      <c r="P15" s="26" t="str">
        <f t="shared" si="1"/>
        <v/>
      </c>
      <c r="Q15" s="26" t="str">
        <f t="shared" si="2"/>
        <v/>
      </c>
      <c r="R15" s="26" t="str">
        <f t="shared" si="3"/>
        <v/>
      </c>
      <c r="S15" s="27" t="str">
        <f t="shared" si="4"/>
        <v/>
      </c>
      <c r="T15" s="27" t="str">
        <f t="shared" si="5"/>
        <v/>
      </c>
    </row>
    <row r="16" spans="1:240" ht="13.15" customHeight="1" x14ac:dyDescent="0.2">
      <c r="A16" s="25" t="str">
        <f>IF(CALIBRACION!H22="","",+CALIBRACION!A22)</f>
        <v/>
      </c>
      <c r="B16" s="26" t="str">
        <f>CALIBRACION!I22</f>
        <v/>
      </c>
      <c r="C16" s="26" t="str">
        <f>IF(CALIBRACION!H22="","",CALIBRACION!H22)</f>
        <v/>
      </c>
      <c r="D16" s="26" t="str">
        <f>IF(CALIBRACION!H22="","",CALIBRACION!Q22*1000)</f>
        <v/>
      </c>
      <c r="E16" s="26" t="str">
        <f>IF(CALIBRACION!H22="","",CALIBRACION!T22)</f>
        <v/>
      </c>
      <c r="F16" s="27" t="str">
        <f>IF(INCERTIDUMBRE!B39="","",INCERTIDUMBRE!AT39)</f>
        <v/>
      </c>
      <c r="G16" s="27" t="str">
        <f>IF(CALIBRACION!H22="","",CALIBRACION!L22)</f>
        <v/>
      </c>
      <c r="H16" s="27" t="str">
        <f>IF(CALIBRACION!H22="","",CALIBRACION!M22)</f>
        <v/>
      </c>
      <c r="I16" s="28" t="str">
        <f>IF(CALIBRACION!H22="","",IF(CALIBRACION!K22="","sí","no"))</f>
        <v/>
      </c>
      <c r="J16" s="28" t="str">
        <f>IF(CALIBRACION!H22="","",IF(CALIBRACION!K22="","sí","no"))</f>
        <v/>
      </c>
      <c r="K16" s="29" t="str">
        <f>IF(CALIBRACION!L22="","",CALIBRACION!N22)</f>
        <v/>
      </c>
      <c r="M16" s="25" t="str">
        <f t="shared" si="0"/>
        <v/>
      </c>
      <c r="N16" s="32" t="str">
        <f t="shared" si="0"/>
        <v/>
      </c>
      <c r="O16" s="30" t="str">
        <f>CALIBRACION!J22</f>
        <v/>
      </c>
      <c r="P16" s="26" t="str">
        <f t="shared" si="1"/>
        <v/>
      </c>
      <c r="Q16" s="26" t="str">
        <f t="shared" si="2"/>
        <v/>
      </c>
      <c r="R16" s="26" t="str">
        <f t="shared" si="3"/>
        <v/>
      </c>
      <c r="S16" s="27" t="str">
        <f t="shared" si="4"/>
        <v/>
      </c>
      <c r="T16" s="27" t="str">
        <f t="shared" si="5"/>
        <v/>
      </c>
    </row>
    <row r="17" spans="1:20" ht="13.15" customHeight="1" x14ac:dyDescent="0.2">
      <c r="A17" s="25" t="str">
        <f>IF(CALIBRACION!H23="","",+CALIBRACION!A23)</f>
        <v/>
      </c>
      <c r="B17" s="26" t="str">
        <f>CALIBRACION!I23</f>
        <v/>
      </c>
      <c r="C17" s="26" t="str">
        <f>IF(CALIBRACION!H23="","",CALIBRACION!H23)</f>
        <v/>
      </c>
      <c r="D17" s="26" t="str">
        <f>IF(CALIBRACION!H23="","",CALIBRACION!Q23*1000)</f>
        <v/>
      </c>
      <c r="E17" s="26" t="str">
        <f>IF(CALIBRACION!H23="","",CALIBRACION!T23)</f>
        <v/>
      </c>
      <c r="F17" s="27" t="str">
        <f>IF(INCERTIDUMBRE!B40="","",INCERTIDUMBRE!AT40)</f>
        <v/>
      </c>
      <c r="G17" s="27" t="str">
        <f>IF(CALIBRACION!H23="","",CALIBRACION!L23)</f>
        <v/>
      </c>
      <c r="H17" s="27" t="str">
        <f>IF(CALIBRACION!H23="","",CALIBRACION!M23)</f>
        <v/>
      </c>
      <c r="I17" s="28" t="str">
        <f>IF(CALIBRACION!H23="","",IF(CALIBRACION!K23="","sí","no"))</f>
        <v/>
      </c>
      <c r="J17" s="28" t="str">
        <f>IF(CALIBRACION!H23="","",IF(CALIBRACION!K23="","sí","no"))</f>
        <v/>
      </c>
      <c r="K17" s="29" t="str">
        <f>IF(CALIBRACION!L23="","",CALIBRACION!N23)</f>
        <v/>
      </c>
      <c r="M17" s="25" t="str">
        <f t="shared" si="0"/>
        <v/>
      </c>
      <c r="N17" s="32" t="str">
        <f t="shared" si="0"/>
        <v/>
      </c>
      <c r="O17" s="30" t="str">
        <f>CALIBRACION!J23</f>
        <v/>
      </c>
      <c r="P17" s="26" t="str">
        <f t="shared" si="1"/>
        <v/>
      </c>
      <c r="Q17" s="26" t="str">
        <f t="shared" si="2"/>
        <v/>
      </c>
      <c r="R17" s="26" t="str">
        <f t="shared" si="3"/>
        <v/>
      </c>
      <c r="S17" s="27" t="str">
        <f t="shared" si="4"/>
        <v/>
      </c>
      <c r="T17" s="27" t="str">
        <f t="shared" si="5"/>
        <v/>
      </c>
    </row>
    <row r="18" spans="1:20" ht="15" x14ac:dyDescent="0.2">
      <c r="A18" s="25" t="str">
        <f>IF(CALIBRACION!H24="","",+CALIBRACION!A24)</f>
        <v/>
      </c>
      <c r="B18" s="26" t="str">
        <f>CALIBRACION!I24</f>
        <v/>
      </c>
      <c r="C18" s="26" t="str">
        <f>IF(CALIBRACION!H24="","",CALIBRACION!H24)</f>
        <v/>
      </c>
      <c r="D18" s="26" t="str">
        <f>IF(CALIBRACION!H24="","",CALIBRACION!Q24*1000)</f>
        <v/>
      </c>
      <c r="E18" s="26" t="str">
        <f>IF(CALIBRACION!H24="","",CALIBRACION!T24)</f>
        <v/>
      </c>
      <c r="F18" s="27" t="str">
        <f>IF(INCERTIDUMBRE!B41="","",INCERTIDUMBRE!AT41)</f>
        <v/>
      </c>
      <c r="G18" s="27" t="str">
        <f>IF(CALIBRACION!H24="","",CALIBRACION!L24)</f>
        <v/>
      </c>
      <c r="H18" s="27" t="str">
        <f>IF(CALIBRACION!H24="","",CALIBRACION!M24)</f>
        <v/>
      </c>
      <c r="I18" s="28" t="str">
        <f>IF(CALIBRACION!H24="","",IF(CALIBRACION!K24="","sí","no"))</f>
        <v/>
      </c>
      <c r="J18" s="28" t="str">
        <f>IF(CALIBRACION!H24="","",IF(CALIBRACION!K24="","sí","no"))</f>
        <v/>
      </c>
      <c r="K18" s="29" t="str">
        <f>IF(CALIBRACION!L24="","",CALIBRACION!N24)</f>
        <v/>
      </c>
      <c r="M18" s="25" t="str">
        <f t="shared" si="0"/>
        <v/>
      </c>
      <c r="N18" s="32" t="str">
        <f t="shared" si="0"/>
        <v/>
      </c>
      <c r="O18" s="30" t="str">
        <f>CALIBRACION!J24</f>
        <v/>
      </c>
      <c r="P18" s="26" t="str">
        <f t="shared" si="1"/>
        <v/>
      </c>
      <c r="Q18" s="26" t="str">
        <f t="shared" si="2"/>
        <v/>
      </c>
      <c r="R18" s="26" t="str">
        <f t="shared" si="3"/>
        <v/>
      </c>
      <c r="S18" s="27" t="str">
        <f t="shared" si="4"/>
        <v/>
      </c>
      <c r="T18" s="27" t="str">
        <f t="shared" si="5"/>
        <v/>
      </c>
    </row>
    <row r="19" spans="1:20" ht="15" x14ac:dyDescent="0.2">
      <c r="A19" s="25" t="str">
        <f>IF(CALIBRACION!H25="","",+CALIBRACION!A25)</f>
        <v/>
      </c>
      <c r="B19" s="26" t="str">
        <f>CALIBRACION!I25</f>
        <v/>
      </c>
      <c r="C19" s="26" t="str">
        <f>IF(CALIBRACION!H25="","",CALIBRACION!H25)</f>
        <v/>
      </c>
      <c r="D19" s="26" t="str">
        <f>IF(CALIBRACION!H25="","",CALIBRACION!Q25*1000)</f>
        <v/>
      </c>
      <c r="E19" s="26" t="str">
        <f>IF(CALIBRACION!H25="","",CALIBRACION!T25)</f>
        <v/>
      </c>
      <c r="F19" s="27" t="str">
        <f>IF(INCERTIDUMBRE!B42="","",INCERTIDUMBRE!AT42)</f>
        <v/>
      </c>
      <c r="G19" s="27" t="str">
        <f>IF(CALIBRACION!H25="","",CALIBRACION!L25)</f>
        <v/>
      </c>
      <c r="H19" s="27" t="str">
        <f>IF(CALIBRACION!H25="","",CALIBRACION!M25)</f>
        <v/>
      </c>
      <c r="I19" s="28" t="str">
        <f>IF(CALIBRACION!H25="","",IF(CALIBRACION!K25="","sí","no"))</f>
        <v/>
      </c>
      <c r="J19" s="28" t="str">
        <f>IF(CALIBRACION!H25="","",IF(CALIBRACION!K25="","sí","no"))</f>
        <v/>
      </c>
      <c r="K19" s="29" t="str">
        <f>IF(CALIBRACION!L25="","",CALIBRACION!N25)</f>
        <v/>
      </c>
      <c r="M19" s="25" t="str">
        <f t="shared" si="0"/>
        <v/>
      </c>
      <c r="N19" s="32" t="str">
        <f t="shared" si="0"/>
        <v/>
      </c>
      <c r="O19" s="30" t="str">
        <f>CALIBRACION!J25</f>
        <v/>
      </c>
      <c r="P19" s="26" t="str">
        <f t="shared" si="1"/>
        <v/>
      </c>
      <c r="Q19" s="26" t="str">
        <f t="shared" si="2"/>
        <v/>
      </c>
      <c r="R19" s="26" t="str">
        <f t="shared" si="3"/>
        <v/>
      </c>
      <c r="S19" s="27" t="str">
        <f t="shared" ref="S19:S82" si="6">IF(G19="","",((G19*0.00003937*1000000)))</f>
        <v/>
      </c>
      <c r="T19" s="27" t="str">
        <f t="shared" ref="T19:T82" si="7">IF(H19="","",((H19*0.00003937*1000000)))</f>
        <v/>
      </c>
    </row>
    <row r="20" spans="1:20" ht="15" x14ac:dyDescent="0.2">
      <c r="A20" s="25" t="str">
        <f>IF(CALIBRACION!H26="","",+CALIBRACION!A26)</f>
        <v/>
      </c>
      <c r="B20" s="343" t="str">
        <f>CALIBRACION!I26</f>
        <v/>
      </c>
      <c r="C20" s="343" t="str">
        <f>IF(CALIBRACION!H26="","",CALIBRACION!H26)</f>
        <v/>
      </c>
      <c r="D20" s="343" t="str">
        <f>IF(CALIBRACION!H26="","",CALIBRACION!Q26*1000)</f>
        <v/>
      </c>
      <c r="E20" s="343" t="str">
        <f>IF(CALIBRACION!H26="","",CALIBRACION!T26)</f>
        <v/>
      </c>
      <c r="F20" s="344" t="str">
        <f>IF(INCERTIDUMBRE!B43="","",INCERTIDUMBRE!AT43)</f>
        <v/>
      </c>
      <c r="G20" s="344" t="str">
        <f>IF(CALIBRACION!H26="","",CALIBRACION!L26)</f>
        <v/>
      </c>
      <c r="H20" s="344" t="str">
        <f>IF(CALIBRACION!H26="","",CALIBRACION!M26)</f>
        <v/>
      </c>
      <c r="I20" s="345" t="str">
        <f>IF(CALIBRACION!H26="","",IF(CALIBRACION!K26="","sí","no"))</f>
        <v/>
      </c>
      <c r="J20" s="345" t="str">
        <f>IF(CALIBRACION!H26="","",IF(CALIBRACION!K26="","sí","no"))</f>
        <v/>
      </c>
      <c r="K20" s="346" t="str">
        <f>IF(CALIBRACION!L26="","",CALIBRACION!N26)</f>
        <v/>
      </c>
      <c r="L20" s="347"/>
      <c r="M20" s="348" t="str">
        <f t="shared" si="0"/>
        <v/>
      </c>
      <c r="N20" s="349" t="str">
        <f t="shared" si="0"/>
        <v/>
      </c>
      <c r="O20" s="350" t="str">
        <f>CALIBRACION!J26</f>
        <v/>
      </c>
      <c r="P20" s="343" t="str">
        <f>IF(D20="","",((D20*0.00003937008*1000000)))</f>
        <v/>
      </c>
      <c r="Q20" s="343" t="str">
        <f t="shared" si="2"/>
        <v/>
      </c>
      <c r="R20" s="343" t="str">
        <f t="shared" si="3"/>
        <v/>
      </c>
      <c r="S20" s="344" t="str">
        <f t="shared" si="6"/>
        <v/>
      </c>
      <c r="T20" s="344" t="str">
        <f t="shared" si="7"/>
        <v/>
      </c>
    </row>
    <row r="21" spans="1:20" ht="15" x14ac:dyDescent="0.2">
      <c r="A21" s="25" t="str">
        <f>IF(CALIBRACION!H27="","",+CALIBRACION!A27)</f>
        <v/>
      </c>
      <c r="B21" s="26" t="str">
        <f>CALIBRACION!I27</f>
        <v/>
      </c>
      <c r="C21" s="26" t="str">
        <f>IF(CALIBRACION!H27="","",CALIBRACION!H27)</f>
        <v/>
      </c>
      <c r="D21" s="26" t="str">
        <f>IF(CALIBRACION!H27="","",CALIBRACION!Q27*1000)</f>
        <v/>
      </c>
      <c r="E21" s="26" t="str">
        <f>IF(CALIBRACION!H27="","",CALIBRACION!T27)</f>
        <v/>
      </c>
      <c r="F21" s="27" t="str">
        <f>IF(INCERTIDUMBRE!B44="","",INCERTIDUMBRE!AT44)</f>
        <v/>
      </c>
      <c r="G21" s="27" t="str">
        <f>IF(CALIBRACION!H27="","",CALIBRACION!L27)</f>
        <v/>
      </c>
      <c r="H21" s="27" t="str">
        <f>IF(CALIBRACION!H27="","",CALIBRACION!M27)</f>
        <v/>
      </c>
      <c r="I21" s="28" t="str">
        <f>IF(CALIBRACION!H27="","",IF(CALIBRACION!K27="","sí","no"))</f>
        <v/>
      </c>
      <c r="J21" s="28" t="str">
        <f>IF(CALIBRACION!H27="","",IF(CALIBRACION!K27="","sí","no"))</f>
        <v/>
      </c>
      <c r="K21" s="29" t="str">
        <f>IF(CALIBRACION!L27="","",CALIBRACION!N27)</f>
        <v/>
      </c>
      <c r="M21" s="25" t="str">
        <f t="shared" si="0"/>
        <v/>
      </c>
      <c r="N21" s="32" t="str">
        <f t="shared" si="0"/>
        <v/>
      </c>
      <c r="O21" s="30" t="str">
        <f>CALIBRACION!J27</f>
        <v/>
      </c>
      <c r="P21" s="26" t="str">
        <f t="shared" si="1"/>
        <v/>
      </c>
      <c r="Q21" s="26" t="str">
        <f t="shared" si="2"/>
        <v/>
      </c>
      <c r="R21" s="26" t="str">
        <f t="shared" si="3"/>
        <v/>
      </c>
      <c r="S21" s="27" t="str">
        <f t="shared" si="6"/>
        <v/>
      </c>
      <c r="T21" s="27" t="str">
        <f t="shared" si="7"/>
        <v/>
      </c>
    </row>
    <row r="22" spans="1:20" ht="15" x14ac:dyDescent="0.2">
      <c r="A22" s="25" t="str">
        <f>IF(CALIBRACION!H28="","",+CALIBRACION!A28)</f>
        <v/>
      </c>
      <c r="B22" s="26" t="str">
        <f>CALIBRACION!I28</f>
        <v/>
      </c>
      <c r="C22" s="26" t="str">
        <f>IF(CALIBRACION!H28="","",CALIBRACION!H28)</f>
        <v/>
      </c>
      <c r="D22" s="26" t="str">
        <f>IF(CALIBRACION!H28="","",CALIBRACION!Q28*1000)</f>
        <v/>
      </c>
      <c r="E22" s="26" t="str">
        <f>IF(CALIBRACION!H28="","",CALIBRACION!T28)</f>
        <v/>
      </c>
      <c r="F22" s="27" t="str">
        <f>IF(INCERTIDUMBRE!B45="","",INCERTIDUMBRE!AT45)</f>
        <v/>
      </c>
      <c r="G22" s="27" t="str">
        <f>IF(CALIBRACION!H28="","",CALIBRACION!L28)</f>
        <v/>
      </c>
      <c r="H22" s="27" t="str">
        <f>IF(CALIBRACION!H28="","",CALIBRACION!M28)</f>
        <v/>
      </c>
      <c r="I22" s="28" t="str">
        <f>IF(CALIBRACION!H28="","",IF(CALIBRACION!K28="","sí","no"))</f>
        <v/>
      </c>
      <c r="J22" s="28" t="str">
        <f>IF(CALIBRACION!H28="","",IF(CALIBRACION!K28="","sí","no"))</f>
        <v/>
      </c>
      <c r="K22" s="29" t="str">
        <f>IF(CALIBRACION!L28="","",CALIBRACION!N28)</f>
        <v/>
      </c>
      <c r="M22" s="25" t="str">
        <f t="shared" si="0"/>
        <v/>
      </c>
      <c r="N22" s="32" t="str">
        <f t="shared" si="0"/>
        <v/>
      </c>
      <c r="O22" s="30" t="str">
        <f>CALIBRACION!J28</f>
        <v/>
      </c>
      <c r="P22" s="26" t="str">
        <f t="shared" si="1"/>
        <v/>
      </c>
      <c r="Q22" s="26" t="str">
        <f t="shared" si="2"/>
        <v/>
      </c>
      <c r="R22" s="26" t="str">
        <f t="shared" si="3"/>
        <v/>
      </c>
      <c r="S22" s="27" t="str">
        <f t="shared" si="6"/>
        <v/>
      </c>
      <c r="T22" s="27" t="str">
        <f t="shared" si="7"/>
        <v/>
      </c>
    </row>
    <row r="23" spans="1:20" ht="15" x14ac:dyDescent="0.2">
      <c r="A23" s="25" t="str">
        <f>IF(CALIBRACION!H29="","",+CALIBRACION!A29)</f>
        <v/>
      </c>
      <c r="B23" s="26" t="str">
        <f>CALIBRACION!I29</f>
        <v/>
      </c>
      <c r="C23" s="26" t="str">
        <f>IF(CALIBRACION!H29="","",CALIBRACION!H29)</f>
        <v/>
      </c>
      <c r="D23" s="26" t="str">
        <f>IF(CALIBRACION!H29="","",CALIBRACION!Q29*1000)</f>
        <v/>
      </c>
      <c r="E23" s="26" t="str">
        <f>IF(CALIBRACION!H29="","",CALIBRACION!T29)</f>
        <v/>
      </c>
      <c r="F23" s="27" t="str">
        <f>IF(INCERTIDUMBRE!B46="","",INCERTIDUMBRE!AT46)</f>
        <v/>
      </c>
      <c r="G23" s="27" t="str">
        <f>IF(CALIBRACION!H29="","",CALIBRACION!L29)</f>
        <v/>
      </c>
      <c r="H23" s="27" t="str">
        <f>IF(CALIBRACION!H29="","",CALIBRACION!M29)</f>
        <v/>
      </c>
      <c r="I23" s="28" t="str">
        <f>IF(CALIBRACION!H29="","",IF(CALIBRACION!K29="","sí","no"))</f>
        <v/>
      </c>
      <c r="J23" s="28" t="str">
        <f>IF(CALIBRACION!H29="","",IF(CALIBRACION!K29="","sí","no"))</f>
        <v/>
      </c>
      <c r="K23" s="29" t="str">
        <f>IF(CALIBRACION!L29="","",CALIBRACION!N29)</f>
        <v/>
      </c>
      <c r="M23" s="25" t="str">
        <f t="shared" si="0"/>
        <v/>
      </c>
      <c r="N23" s="32" t="str">
        <f t="shared" si="0"/>
        <v/>
      </c>
      <c r="O23" s="30" t="str">
        <f>CALIBRACION!J29</f>
        <v/>
      </c>
      <c r="P23" s="26" t="str">
        <f t="shared" si="1"/>
        <v/>
      </c>
      <c r="Q23" s="26" t="str">
        <f t="shared" si="2"/>
        <v/>
      </c>
      <c r="R23" s="26" t="str">
        <f t="shared" si="3"/>
        <v/>
      </c>
      <c r="S23" s="27" t="str">
        <f t="shared" si="6"/>
        <v/>
      </c>
      <c r="T23" s="27" t="str">
        <f t="shared" si="7"/>
        <v/>
      </c>
    </row>
    <row r="24" spans="1:20" ht="15" x14ac:dyDescent="0.2">
      <c r="A24" s="25" t="str">
        <f>IF(CALIBRACION!H30="","",+CALIBRACION!A30)</f>
        <v/>
      </c>
      <c r="B24" s="26" t="str">
        <f>CALIBRACION!I30</f>
        <v/>
      </c>
      <c r="C24" s="26" t="str">
        <f>IF(CALIBRACION!H30="","",CALIBRACION!H30)</f>
        <v/>
      </c>
      <c r="D24" s="26" t="str">
        <f>IF(CALIBRACION!H30="","",CALIBRACION!Q30*1000)</f>
        <v/>
      </c>
      <c r="E24" s="26" t="str">
        <f>IF(CALIBRACION!H30="","",CALIBRACION!T30)</f>
        <v/>
      </c>
      <c r="F24" s="27" t="str">
        <f>IF(INCERTIDUMBRE!B47="","",INCERTIDUMBRE!AT47)</f>
        <v/>
      </c>
      <c r="G24" s="27" t="str">
        <f>IF(CALIBRACION!H30="","",CALIBRACION!L30)</f>
        <v/>
      </c>
      <c r="H24" s="27" t="str">
        <f>IF(CALIBRACION!H30="","",CALIBRACION!M30)</f>
        <v/>
      </c>
      <c r="I24" s="28" t="str">
        <f>IF(CALIBRACION!H30="","",IF(CALIBRACION!K30="","sí","no"))</f>
        <v/>
      </c>
      <c r="J24" s="28" t="str">
        <f>IF(CALIBRACION!H30="","",IF(CALIBRACION!K30="","sí","no"))</f>
        <v/>
      </c>
      <c r="K24" s="29" t="str">
        <f>IF(CALIBRACION!L30="","",CALIBRACION!N30)</f>
        <v/>
      </c>
      <c r="M24" s="25" t="str">
        <f t="shared" si="0"/>
        <v/>
      </c>
      <c r="N24" s="32" t="str">
        <f t="shared" si="0"/>
        <v/>
      </c>
      <c r="O24" s="30" t="str">
        <f>CALIBRACION!J30</f>
        <v/>
      </c>
      <c r="P24" s="26" t="str">
        <f t="shared" si="1"/>
        <v/>
      </c>
      <c r="Q24" s="26" t="str">
        <f t="shared" si="2"/>
        <v/>
      </c>
      <c r="R24" s="26" t="str">
        <f t="shared" si="3"/>
        <v/>
      </c>
      <c r="S24" s="27" t="str">
        <f t="shared" si="6"/>
        <v/>
      </c>
      <c r="T24" s="27" t="str">
        <f t="shared" si="7"/>
        <v/>
      </c>
    </row>
    <row r="25" spans="1:20" ht="15" x14ac:dyDescent="0.2">
      <c r="A25" s="25" t="str">
        <f>IF(CALIBRACION!H31="","",+CALIBRACION!A31)</f>
        <v/>
      </c>
      <c r="B25" s="26" t="str">
        <f>CALIBRACION!I31</f>
        <v/>
      </c>
      <c r="C25" s="26" t="str">
        <f>IF(CALIBRACION!H31="","",CALIBRACION!H31)</f>
        <v/>
      </c>
      <c r="D25" s="26" t="str">
        <f>IF(CALIBRACION!H31="","",CALIBRACION!Q31*1000)</f>
        <v/>
      </c>
      <c r="E25" s="26" t="str">
        <f>IF(CALIBRACION!H31="","",CALIBRACION!T31)</f>
        <v/>
      </c>
      <c r="F25" s="27" t="str">
        <f>IF(INCERTIDUMBRE!B48="","",INCERTIDUMBRE!AT48)</f>
        <v/>
      </c>
      <c r="G25" s="27" t="str">
        <f>IF(CALIBRACION!H31="","",CALIBRACION!L31)</f>
        <v/>
      </c>
      <c r="H25" s="27" t="str">
        <f>IF(CALIBRACION!H31="","",CALIBRACION!M31)</f>
        <v/>
      </c>
      <c r="I25" s="28" t="str">
        <f>IF(CALIBRACION!H31="","",IF(CALIBRACION!K31="","sí","no"))</f>
        <v/>
      </c>
      <c r="J25" s="28" t="str">
        <f>IF(CALIBRACION!H31="","",IF(CALIBRACION!K31="","sí","no"))</f>
        <v/>
      </c>
      <c r="K25" s="29" t="str">
        <f>IF(CALIBRACION!L31="","",CALIBRACION!N31)</f>
        <v/>
      </c>
      <c r="M25" s="25" t="str">
        <f t="shared" si="0"/>
        <v/>
      </c>
      <c r="N25" s="32" t="str">
        <f t="shared" si="0"/>
        <v/>
      </c>
      <c r="O25" s="30" t="str">
        <f>CALIBRACION!J31</f>
        <v/>
      </c>
      <c r="P25" s="26" t="str">
        <f t="shared" si="1"/>
        <v/>
      </c>
      <c r="Q25" s="26" t="str">
        <f t="shared" si="2"/>
        <v/>
      </c>
      <c r="R25" s="26" t="str">
        <f t="shared" si="3"/>
        <v/>
      </c>
      <c r="S25" s="27" t="str">
        <f t="shared" si="6"/>
        <v/>
      </c>
      <c r="T25" s="27" t="str">
        <f t="shared" si="7"/>
        <v/>
      </c>
    </row>
    <row r="26" spans="1:20" ht="15" x14ac:dyDescent="0.2">
      <c r="A26" s="25" t="str">
        <f>IF(CALIBRACION!H32="","",+CALIBRACION!A32)</f>
        <v/>
      </c>
      <c r="B26" s="26" t="str">
        <f>CALIBRACION!I32</f>
        <v/>
      </c>
      <c r="C26" s="26" t="str">
        <f>IF(CALIBRACION!H32="","",CALIBRACION!H32)</f>
        <v/>
      </c>
      <c r="D26" s="26" t="str">
        <f>IF(CALIBRACION!H32="","",CALIBRACION!Q32*1000)</f>
        <v/>
      </c>
      <c r="E26" s="26" t="str">
        <f>IF(CALIBRACION!H32="","",CALIBRACION!T32)</f>
        <v/>
      </c>
      <c r="F26" s="27" t="str">
        <f>IF(INCERTIDUMBRE!B49="","",INCERTIDUMBRE!AT49)</f>
        <v/>
      </c>
      <c r="G26" s="27" t="str">
        <f>IF(CALIBRACION!H32="","",CALIBRACION!L32)</f>
        <v/>
      </c>
      <c r="H26" s="27" t="str">
        <f>IF(CALIBRACION!H32="","",CALIBRACION!M32)</f>
        <v/>
      </c>
      <c r="I26" s="28" t="str">
        <f>IF(CALIBRACION!H32="","",IF(CALIBRACION!K32="","sí","no"))</f>
        <v/>
      </c>
      <c r="J26" s="28" t="str">
        <f>IF(CALIBRACION!H32="","",IF(CALIBRACION!K32="","sí","no"))</f>
        <v/>
      </c>
      <c r="K26" s="29" t="str">
        <f>IF(CALIBRACION!L32="","",CALIBRACION!N32)</f>
        <v/>
      </c>
      <c r="M26" s="25" t="str">
        <f t="shared" si="0"/>
        <v/>
      </c>
      <c r="N26" s="32" t="str">
        <f t="shared" si="0"/>
        <v/>
      </c>
      <c r="O26" s="30" t="str">
        <f>CALIBRACION!J32</f>
        <v/>
      </c>
      <c r="P26" s="26" t="str">
        <f t="shared" si="1"/>
        <v/>
      </c>
      <c r="Q26" s="26" t="str">
        <f t="shared" si="2"/>
        <v/>
      </c>
      <c r="R26" s="26" t="str">
        <f t="shared" si="3"/>
        <v/>
      </c>
      <c r="S26" s="27" t="str">
        <f t="shared" si="6"/>
        <v/>
      </c>
      <c r="T26" s="27" t="str">
        <f t="shared" si="7"/>
        <v/>
      </c>
    </row>
    <row r="27" spans="1:20" ht="15" x14ac:dyDescent="0.2">
      <c r="A27" s="25" t="str">
        <f>IF(CALIBRACION!H33="","",+CALIBRACION!A33)</f>
        <v/>
      </c>
      <c r="B27" s="26" t="str">
        <f>CALIBRACION!I33</f>
        <v/>
      </c>
      <c r="C27" s="26" t="str">
        <f>IF(CALIBRACION!H33="","",CALIBRACION!H33)</f>
        <v/>
      </c>
      <c r="D27" s="26" t="str">
        <f>IF(CALIBRACION!H33="","",CALIBRACION!Q33*1000)</f>
        <v/>
      </c>
      <c r="E27" s="26" t="str">
        <f>IF(CALIBRACION!H33="","",CALIBRACION!T33)</f>
        <v/>
      </c>
      <c r="F27" s="27" t="str">
        <f>IF(INCERTIDUMBRE!B50="","",INCERTIDUMBRE!AT50)</f>
        <v/>
      </c>
      <c r="G27" s="27" t="str">
        <f>IF(CALIBRACION!H33="","",CALIBRACION!L33)</f>
        <v/>
      </c>
      <c r="H27" s="27" t="str">
        <f>IF(CALIBRACION!H33="","",CALIBRACION!M33)</f>
        <v/>
      </c>
      <c r="I27" s="28" t="str">
        <f>IF(CALIBRACION!H33="","",IF(CALIBRACION!K33="","sí","no"))</f>
        <v/>
      </c>
      <c r="J27" s="28" t="str">
        <f>IF(CALIBRACION!H33="","",IF(CALIBRACION!K33="","sí","no"))</f>
        <v/>
      </c>
      <c r="K27" s="29" t="str">
        <f>IF(CALIBRACION!L33="","",CALIBRACION!N33)</f>
        <v/>
      </c>
      <c r="M27" s="25" t="str">
        <f t="shared" si="0"/>
        <v/>
      </c>
      <c r="N27" s="32" t="str">
        <f t="shared" si="0"/>
        <v/>
      </c>
      <c r="O27" s="30" t="str">
        <f>CALIBRACION!J33</f>
        <v/>
      </c>
      <c r="P27" s="26" t="str">
        <f t="shared" si="1"/>
        <v/>
      </c>
      <c r="Q27" s="26" t="str">
        <f t="shared" si="2"/>
        <v/>
      </c>
      <c r="R27" s="26" t="str">
        <f t="shared" si="3"/>
        <v/>
      </c>
      <c r="S27" s="27" t="str">
        <f t="shared" si="6"/>
        <v/>
      </c>
      <c r="T27" s="27" t="str">
        <f t="shared" si="7"/>
        <v/>
      </c>
    </row>
    <row r="28" spans="1:20" ht="15" x14ac:dyDescent="0.2">
      <c r="A28" s="25" t="str">
        <f>IF(CALIBRACION!H34="","",+CALIBRACION!A34)</f>
        <v/>
      </c>
      <c r="B28" s="26" t="str">
        <f>CALIBRACION!I34</f>
        <v/>
      </c>
      <c r="C28" s="26" t="str">
        <f>IF(CALIBRACION!H34="","",CALIBRACION!H34)</f>
        <v/>
      </c>
      <c r="D28" s="26" t="str">
        <f>IF(CALIBRACION!H34="","",CALIBRACION!Q34*1000)</f>
        <v/>
      </c>
      <c r="E28" s="26" t="str">
        <f>IF(CALIBRACION!H34="","",CALIBRACION!T34)</f>
        <v/>
      </c>
      <c r="F28" s="27" t="str">
        <f>IF(INCERTIDUMBRE!B51="","",INCERTIDUMBRE!AT51)</f>
        <v/>
      </c>
      <c r="G28" s="27" t="str">
        <f>IF(CALIBRACION!H34="","",CALIBRACION!L34)</f>
        <v/>
      </c>
      <c r="H28" s="27" t="str">
        <f>IF(CALIBRACION!H34="","",CALIBRACION!M34)</f>
        <v/>
      </c>
      <c r="I28" s="28" t="str">
        <f>IF(CALIBRACION!H34="","",IF(CALIBRACION!K34="","sí","no"))</f>
        <v/>
      </c>
      <c r="J28" s="28" t="str">
        <f>IF(CALIBRACION!H34="","",IF(CALIBRACION!K34="","sí","no"))</f>
        <v/>
      </c>
      <c r="K28" s="29" t="str">
        <f>IF(CALIBRACION!L34="","",CALIBRACION!N34)</f>
        <v/>
      </c>
      <c r="M28" s="25" t="str">
        <f t="shared" si="0"/>
        <v/>
      </c>
      <c r="N28" s="32" t="str">
        <f t="shared" si="0"/>
        <v/>
      </c>
      <c r="O28" s="30" t="str">
        <f>CALIBRACION!J34</f>
        <v/>
      </c>
      <c r="P28" s="26" t="str">
        <f t="shared" si="1"/>
        <v/>
      </c>
      <c r="Q28" s="26" t="str">
        <f t="shared" si="2"/>
        <v/>
      </c>
      <c r="R28" s="26" t="str">
        <f t="shared" si="3"/>
        <v/>
      </c>
      <c r="S28" s="27" t="str">
        <f t="shared" si="6"/>
        <v/>
      </c>
      <c r="T28" s="27" t="str">
        <f t="shared" si="7"/>
        <v/>
      </c>
    </row>
    <row r="29" spans="1:20" ht="15" x14ac:dyDescent="0.2">
      <c r="A29" s="25" t="str">
        <f>IF(CALIBRACION!H35="","",+CALIBRACION!A35)</f>
        <v/>
      </c>
      <c r="B29" s="26" t="str">
        <f>CALIBRACION!I35</f>
        <v/>
      </c>
      <c r="C29" s="26" t="str">
        <f>IF(CALIBRACION!H35="","",CALIBRACION!H35)</f>
        <v/>
      </c>
      <c r="D29" s="26" t="str">
        <f>IF(CALIBRACION!H35="","",CALIBRACION!Q35*1000)</f>
        <v/>
      </c>
      <c r="E29" s="26" t="str">
        <f>IF(CALIBRACION!H35="","",CALIBRACION!T35)</f>
        <v/>
      </c>
      <c r="F29" s="27" t="str">
        <f>IF(INCERTIDUMBRE!B52="","",INCERTIDUMBRE!AT52)</f>
        <v/>
      </c>
      <c r="G29" s="27" t="str">
        <f>IF(CALIBRACION!H35="","",CALIBRACION!L35)</f>
        <v/>
      </c>
      <c r="H29" s="27" t="str">
        <f>IF(CALIBRACION!H35="","",CALIBRACION!M35)</f>
        <v/>
      </c>
      <c r="I29" s="28" t="str">
        <f>IF(CALIBRACION!H35="","",IF(CALIBRACION!K35="","sí","no"))</f>
        <v/>
      </c>
      <c r="J29" s="28" t="str">
        <f>IF(CALIBRACION!H35="","",IF(CALIBRACION!K35="","sí","no"))</f>
        <v/>
      </c>
      <c r="K29" s="29" t="str">
        <f>IF(CALIBRACION!L35="","",CALIBRACION!N35)</f>
        <v/>
      </c>
      <c r="M29" s="25" t="str">
        <f t="shared" si="0"/>
        <v/>
      </c>
      <c r="N29" s="32" t="str">
        <f t="shared" si="0"/>
        <v/>
      </c>
      <c r="O29" s="30" t="str">
        <f>CALIBRACION!J35</f>
        <v/>
      </c>
      <c r="P29" s="26" t="str">
        <f t="shared" si="1"/>
        <v/>
      </c>
      <c r="Q29" s="26" t="str">
        <f t="shared" si="2"/>
        <v/>
      </c>
      <c r="R29" s="26" t="str">
        <f t="shared" si="3"/>
        <v/>
      </c>
      <c r="S29" s="27" t="str">
        <f t="shared" si="6"/>
        <v/>
      </c>
      <c r="T29" s="27" t="str">
        <f t="shared" si="7"/>
        <v/>
      </c>
    </row>
    <row r="30" spans="1:20" ht="15" x14ac:dyDescent="0.2">
      <c r="A30" s="25" t="str">
        <f>IF(CALIBRACION!H36="","",+CALIBRACION!A36)</f>
        <v/>
      </c>
      <c r="B30" s="26" t="str">
        <f>CALIBRACION!I36</f>
        <v/>
      </c>
      <c r="C30" s="26" t="str">
        <f>IF(CALIBRACION!H36="","",CALIBRACION!H36)</f>
        <v/>
      </c>
      <c r="D30" s="26" t="str">
        <f>IF(CALIBRACION!H36="","",CALIBRACION!Q36*1000)</f>
        <v/>
      </c>
      <c r="E30" s="26" t="str">
        <f>IF(CALIBRACION!H36="","",CALIBRACION!T36)</f>
        <v/>
      </c>
      <c r="F30" s="27" t="str">
        <f>IF(INCERTIDUMBRE!B53="","",INCERTIDUMBRE!AT53)</f>
        <v/>
      </c>
      <c r="G30" s="27" t="str">
        <f>IF(CALIBRACION!H36="","",CALIBRACION!L36)</f>
        <v/>
      </c>
      <c r="H30" s="27" t="str">
        <f>IF(CALIBRACION!H36="","",CALIBRACION!M36)</f>
        <v/>
      </c>
      <c r="I30" s="28" t="str">
        <f>IF(CALIBRACION!H36="","",IF(CALIBRACION!K36="","sí","no"))</f>
        <v/>
      </c>
      <c r="J30" s="28" t="str">
        <f>IF(CALIBRACION!H36="","",IF(CALIBRACION!K36="","sí","no"))</f>
        <v/>
      </c>
      <c r="K30" s="29" t="str">
        <f>IF(CALIBRACION!L36="","",CALIBRACION!N36)</f>
        <v/>
      </c>
      <c r="M30" s="25" t="str">
        <f t="shared" si="0"/>
        <v/>
      </c>
      <c r="N30" s="32" t="str">
        <f t="shared" si="0"/>
        <v/>
      </c>
      <c r="O30" s="30" t="str">
        <f>CALIBRACION!J36</f>
        <v/>
      </c>
      <c r="P30" s="26" t="str">
        <f t="shared" si="1"/>
        <v/>
      </c>
      <c r="Q30" s="26" t="str">
        <f t="shared" si="2"/>
        <v/>
      </c>
      <c r="R30" s="26" t="str">
        <f t="shared" si="3"/>
        <v/>
      </c>
      <c r="S30" s="27" t="str">
        <f t="shared" si="6"/>
        <v/>
      </c>
      <c r="T30" s="27" t="str">
        <f t="shared" si="7"/>
        <v/>
      </c>
    </row>
    <row r="31" spans="1:20" ht="15" x14ac:dyDescent="0.2">
      <c r="A31" s="25" t="str">
        <f>IF(CALIBRACION!H37="","",+CALIBRACION!A37)</f>
        <v/>
      </c>
      <c r="B31" s="26" t="str">
        <f>CALIBRACION!I37</f>
        <v/>
      </c>
      <c r="C31" s="26" t="str">
        <f>IF(CALIBRACION!H37="","",CALIBRACION!H37)</f>
        <v/>
      </c>
      <c r="D31" s="26" t="str">
        <f>IF(CALIBRACION!H37="","",CALIBRACION!Q37*1000)</f>
        <v/>
      </c>
      <c r="E31" s="26" t="str">
        <f>IF(CALIBRACION!H37="","",CALIBRACION!T37)</f>
        <v/>
      </c>
      <c r="F31" s="27" t="str">
        <f>IF(INCERTIDUMBRE!B54="","",INCERTIDUMBRE!AT54)</f>
        <v/>
      </c>
      <c r="G31" s="27" t="str">
        <f>IF(CALIBRACION!H37="","",CALIBRACION!L37)</f>
        <v/>
      </c>
      <c r="H31" s="27" t="str">
        <f>IF(CALIBRACION!H37="","",CALIBRACION!M37)</f>
        <v/>
      </c>
      <c r="I31" s="28" t="str">
        <f>IF(CALIBRACION!H37="","",IF(CALIBRACION!K37="","sí","no"))</f>
        <v/>
      </c>
      <c r="J31" s="28" t="str">
        <f>IF(CALIBRACION!H37="","",IF(CALIBRACION!K37="","sí","no"))</f>
        <v/>
      </c>
      <c r="K31" s="29" t="str">
        <f>IF(CALIBRACION!L37="","",CALIBRACION!N37)</f>
        <v/>
      </c>
      <c r="M31" s="25" t="str">
        <f t="shared" si="0"/>
        <v/>
      </c>
      <c r="N31" s="32" t="str">
        <f t="shared" si="0"/>
        <v/>
      </c>
      <c r="O31" s="30" t="str">
        <f>CALIBRACION!J37</f>
        <v/>
      </c>
      <c r="P31" s="26" t="str">
        <f t="shared" si="1"/>
        <v/>
      </c>
      <c r="Q31" s="26" t="str">
        <f t="shared" si="2"/>
        <v/>
      </c>
      <c r="R31" s="26" t="str">
        <f t="shared" si="3"/>
        <v/>
      </c>
      <c r="S31" s="27" t="str">
        <f t="shared" si="6"/>
        <v/>
      </c>
      <c r="T31" s="27" t="str">
        <f t="shared" si="7"/>
        <v/>
      </c>
    </row>
    <row r="32" spans="1:20" ht="15" x14ac:dyDescent="0.2">
      <c r="A32" s="25" t="str">
        <f>IF(CALIBRACION!H38="","",+CALIBRACION!A38)</f>
        <v/>
      </c>
      <c r="B32" s="26" t="str">
        <f>CALIBRACION!I38</f>
        <v/>
      </c>
      <c r="C32" s="26" t="str">
        <f>IF(CALIBRACION!H38="","",CALIBRACION!H38)</f>
        <v/>
      </c>
      <c r="D32" s="26" t="str">
        <f>IF(CALIBRACION!H38="","",CALIBRACION!Q38*1000)</f>
        <v/>
      </c>
      <c r="E32" s="26" t="str">
        <f>IF(CALIBRACION!H38="","",CALIBRACION!T38)</f>
        <v/>
      </c>
      <c r="F32" s="27" t="str">
        <f>IF(INCERTIDUMBRE!B55="","",INCERTIDUMBRE!AT55)</f>
        <v/>
      </c>
      <c r="G32" s="27" t="str">
        <f>IF(CALIBRACION!H38="","",CALIBRACION!L38)</f>
        <v/>
      </c>
      <c r="H32" s="27" t="str">
        <f>IF(CALIBRACION!H38="","",CALIBRACION!M38)</f>
        <v/>
      </c>
      <c r="I32" s="28" t="str">
        <f>IF(CALIBRACION!H38="","",IF(CALIBRACION!K38="","sí","no"))</f>
        <v/>
      </c>
      <c r="J32" s="28" t="str">
        <f>IF(CALIBRACION!H38="","",IF(CALIBRACION!K38="","sí","no"))</f>
        <v/>
      </c>
      <c r="K32" s="29" t="str">
        <f>IF(CALIBRACION!L38="","",CALIBRACION!N38)</f>
        <v/>
      </c>
      <c r="M32" s="25" t="str">
        <f t="shared" si="0"/>
        <v/>
      </c>
      <c r="N32" s="32" t="str">
        <f t="shared" si="0"/>
        <v/>
      </c>
      <c r="O32" s="30" t="str">
        <f>CALIBRACION!J38</f>
        <v/>
      </c>
      <c r="P32" s="26" t="str">
        <f t="shared" si="1"/>
        <v/>
      </c>
      <c r="Q32" s="26" t="str">
        <f t="shared" si="2"/>
        <v/>
      </c>
      <c r="R32" s="26" t="str">
        <f t="shared" si="3"/>
        <v/>
      </c>
      <c r="S32" s="27" t="str">
        <f t="shared" si="6"/>
        <v/>
      </c>
      <c r="T32" s="27" t="str">
        <f t="shared" si="7"/>
        <v/>
      </c>
    </row>
    <row r="33" spans="1:20" ht="15" x14ac:dyDescent="0.2">
      <c r="A33" s="25" t="str">
        <f>IF(CALIBRACION!H39="","",+CALIBRACION!A39)</f>
        <v/>
      </c>
      <c r="B33" s="26" t="str">
        <f>CALIBRACION!I39</f>
        <v/>
      </c>
      <c r="C33" s="26" t="str">
        <f>IF(CALIBRACION!H39="","",CALIBRACION!H39)</f>
        <v/>
      </c>
      <c r="D33" s="26" t="str">
        <f>IF(CALIBRACION!H39="","",CALIBRACION!Q39*1000)</f>
        <v/>
      </c>
      <c r="E33" s="26" t="str">
        <f>IF(CALIBRACION!H39="","",CALIBRACION!T39)</f>
        <v/>
      </c>
      <c r="F33" s="27" t="str">
        <f>IF(INCERTIDUMBRE!B56="","",INCERTIDUMBRE!AT56)</f>
        <v/>
      </c>
      <c r="G33" s="27" t="str">
        <f>IF(CALIBRACION!H39="","",CALIBRACION!L39)</f>
        <v/>
      </c>
      <c r="H33" s="27" t="str">
        <f>IF(CALIBRACION!H39="","",CALIBRACION!M39)</f>
        <v/>
      </c>
      <c r="I33" s="28" t="str">
        <f>IF(CALIBRACION!H39="","",IF(CALIBRACION!K39="","sí","no"))</f>
        <v/>
      </c>
      <c r="J33" s="28" t="str">
        <f>IF(CALIBRACION!H39="","",IF(CALIBRACION!K39="","sí","no"))</f>
        <v/>
      </c>
      <c r="K33" s="29" t="str">
        <f>IF(CALIBRACION!L39="","",CALIBRACION!N39)</f>
        <v/>
      </c>
      <c r="M33" s="25" t="str">
        <f t="shared" si="0"/>
        <v/>
      </c>
      <c r="N33" s="32" t="str">
        <f t="shared" si="0"/>
        <v/>
      </c>
      <c r="O33" s="30" t="str">
        <f>CALIBRACION!J39</f>
        <v/>
      </c>
      <c r="P33" s="26" t="str">
        <f t="shared" si="1"/>
        <v/>
      </c>
      <c r="Q33" s="26" t="str">
        <f t="shared" si="2"/>
        <v/>
      </c>
      <c r="R33" s="26" t="str">
        <f t="shared" si="3"/>
        <v/>
      </c>
      <c r="S33" s="27" t="str">
        <f t="shared" si="6"/>
        <v/>
      </c>
      <c r="T33" s="27" t="str">
        <f t="shared" si="7"/>
        <v/>
      </c>
    </row>
    <row r="34" spans="1:20" ht="15" x14ac:dyDescent="0.2">
      <c r="A34" s="25" t="str">
        <f>IF(CALIBRACION!H40="","",+CALIBRACION!A40)</f>
        <v/>
      </c>
      <c r="B34" s="26" t="str">
        <f>CALIBRACION!I40</f>
        <v/>
      </c>
      <c r="C34" s="26" t="str">
        <f>IF(CALIBRACION!H40="","",CALIBRACION!H40)</f>
        <v/>
      </c>
      <c r="D34" s="26" t="str">
        <f>IF(CALIBRACION!H40="","",CALIBRACION!Q40*1000)</f>
        <v/>
      </c>
      <c r="E34" s="26" t="str">
        <f>IF(CALIBRACION!H40="","",CALIBRACION!T40)</f>
        <v/>
      </c>
      <c r="F34" s="27" t="str">
        <f>IF(INCERTIDUMBRE!B57="","",INCERTIDUMBRE!AT57)</f>
        <v/>
      </c>
      <c r="G34" s="27" t="str">
        <f>IF(CALIBRACION!H40="","",CALIBRACION!L40)</f>
        <v/>
      </c>
      <c r="H34" s="27" t="str">
        <f>IF(CALIBRACION!H40="","",CALIBRACION!M40)</f>
        <v/>
      </c>
      <c r="I34" s="28" t="str">
        <f>IF(CALIBRACION!H40="","",IF(CALIBRACION!K40="","sí","no"))</f>
        <v/>
      </c>
      <c r="J34" s="28" t="str">
        <f>IF(CALIBRACION!H40="","",IF(CALIBRACION!K40="","sí","no"))</f>
        <v/>
      </c>
      <c r="K34" s="29" t="str">
        <f>IF(CALIBRACION!L40="","",CALIBRACION!N40)</f>
        <v/>
      </c>
      <c r="M34" s="25" t="str">
        <f t="shared" si="0"/>
        <v/>
      </c>
      <c r="N34" s="32" t="str">
        <f t="shared" si="0"/>
        <v/>
      </c>
      <c r="O34" s="30" t="str">
        <f>CALIBRACION!J40</f>
        <v/>
      </c>
      <c r="P34" s="26" t="str">
        <f t="shared" si="1"/>
        <v/>
      </c>
      <c r="Q34" s="26" t="str">
        <f t="shared" si="2"/>
        <v/>
      </c>
      <c r="R34" s="26" t="str">
        <f t="shared" si="3"/>
        <v/>
      </c>
      <c r="S34" s="27" t="str">
        <f t="shared" si="6"/>
        <v/>
      </c>
      <c r="T34" s="27" t="str">
        <f t="shared" si="7"/>
        <v/>
      </c>
    </row>
    <row r="35" spans="1:20" ht="15" x14ac:dyDescent="0.2">
      <c r="A35" s="25" t="str">
        <f>IF(CALIBRACION!H41="","",+CALIBRACION!A41)</f>
        <v/>
      </c>
      <c r="B35" s="26" t="str">
        <f>CALIBRACION!I41</f>
        <v/>
      </c>
      <c r="C35" s="26" t="str">
        <f>IF(CALIBRACION!H41="","",CALIBRACION!H41)</f>
        <v/>
      </c>
      <c r="D35" s="26" t="str">
        <f>IF(CALIBRACION!H41="","",CALIBRACION!Q41*1000)</f>
        <v/>
      </c>
      <c r="E35" s="26" t="str">
        <f>IF(CALIBRACION!H41="","",CALIBRACION!T41)</f>
        <v/>
      </c>
      <c r="F35" s="27" t="str">
        <f>IF(INCERTIDUMBRE!B58="","",INCERTIDUMBRE!AT58)</f>
        <v/>
      </c>
      <c r="G35" s="27" t="str">
        <f>IF(CALIBRACION!H41="","",CALIBRACION!L41)</f>
        <v/>
      </c>
      <c r="H35" s="27" t="str">
        <f>IF(CALIBRACION!H41="","",CALIBRACION!M41)</f>
        <v/>
      </c>
      <c r="I35" s="28" t="str">
        <f>IF(CALIBRACION!H41="","",IF(CALIBRACION!K41="","sí","no"))</f>
        <v/>
      </c>
      <c r="J35" s="28" t="str">
        <f>IF(CALIBRACION!H41="","",IF(CALIBRACION!K41="","sí","no"))</f>
        <v/>
      </c>
      <c r="K35" s="29" t="str">
        <f>IF(CALIBRACION!L41="","",CALIBRACION!N41)</f>
        <v/>
      </c>
      <c r="M35" s="25" t="str">
        <f t="shared" si="0"/>
        <v/>
      </c>
      <c r="N35" s="32" t="str">
        <f t="shared" si="0"/>
        <v/>
      </c>
      <c r="O35" s="30" t="str">
        <f>CALIBRACION!J41</f>
        <v/>
      </c>
      <c r="P35" s="26" t="str">
        <f t="shared" si="1"/>
        <v/>
      </c>
      <c r="Q35" s="26" t="str">
        <f t="shared" si="2"/>
        <v/>
      </c>
      <c r="R35" s="26" t="str">
        <f t="shared" si="3"/>
        <v/>
      </c>
      <c r="S35" s="27" t="str">
        <f t="shared" si="6"/>
        <v/>
      </c>
      <c r="T35" s="27" t="str">
        <f t="shared" si="7"/>
        <v/>
      </c>
    </row>
    <row r="36" spans="1:20" ht="15" x14ac:dyDescent="0.2">
      <c r="A36" s="25" t="str">
        <f>IF(CALIBRACION!H42="","",+CALIBRACION!A42)</f>
        <v/>
      </c>
      <c r="B36" s="26" t="str">
        <f>CALIBRACION!I42</f>
        <v/>
      </c>
      <c r="C36" s="26" t="str">
        <f>IF(CALIBRACION!H42="","",CALIBRACION!H42)</f>
        <v/>
      </c>
      <c r="D36" s="26" t="str">
        <f>IF(CALIBRACION!H42="","",CALIBRACION!Q42*1000)</f>
        <v/>
      </c>
      <c r="E36" s="26" t="str">
        <f>IF(CALIBRACION!H42="","",CALIBRACION!T42)</f>
        <v/>
      </c>
      <c r="F36" s="27" t="str">
        <f>IF(INCERTIDUMBRE!B59="","",INCERTIDUMBRE!AT59)</f>
        <v/>
      </c>
      <c r="G36" s="27" t="str">
        <f>IF(CALIBRACION!H42="","",CALIBRACION!L42)</f>
        <v/>
      </c>
      <c r="H36" s="27" t="str">
        <f>IF(CALIBRACION!H42="","",CALIBRACION!M42)</f>
        <v/>
      </c>
      <c r="I36" s="28" t="str">
        <f>IF(CALIBRACION!H42="","",IF(CALIBRACION!K42="","sí","no"))</f>
        <v/>
      </c>
      <c r="J36" s="28" t="str">
        <f>IF(CALIBRACION!H42="","",IF(CALIBRACION!K42="","sí","no"))</f>
        <v/>
      </c>
      <c r="K36" s="29" t="str">
        <f>IF(CALIBRACION!L42="","",CALIBRACION!N42)</f>
        <v/>
      </c>
      <c r="M36" s="25" t="str">
        <f t="shared" si="0"/>
        <v/>
      </c>
      <c r="N36" s="32" t="str">
        <f t="shared" si="0"/>
        <v/>
      </c>
      <c r="O36" s="30" t="str">
        <f>CALIBRACION!J42</f>
        <v/>
      </c>
      <c r="P36" s="26" t="str">
        <f t="shared" si="1"/>
        <v/>
      </c>
      <c r="Q36" s="26" t="str">
        <f t="shared" si="2"/>
        <v/>
      </c>
      <c r="R36" s="26" t="str">
        <f t="shared" si="3"/>
        <v/>
      </c>
      <c r="S36" s="27" t="str">
        <f t="shared" si="6"/>
        <v/>
      </c>
      <c r="T36" s="27" t="str">
        <f t="shared" si="7"/>
        <v/>
      </c>
    </row>
    <row r="37" spans="1:20" ht="15" x14ac:dyDescent="0.2">
      <c r="A37" s="25" t="str">
        <f>IF(CALIBRACION!H43="","",+CALIBRACION!A43)</f>
        <v/>
      </c>
      <c r="B37" s="26" t="str">
        <f>CALIBRACION!I43</f>
        <v/>
      </c>
      <c r="C37" s="26" t="str">
        <f>IF(CALIBRACION!H43="","",CALIBRACION!H43)</f>
        <v/>
      </c>
      <c r="D37" s="26" t="str">
        <f>IF(CALIBRACION!H43="","",CALIBRACION!Q43*1000)</f>
        <v/>
      </c>
      <c r="E37" s="26" t="str">
        <f>IF(CALIBRACION!H43="","",CALIBRACION!T43)</f>
        <v/>
      </c>
      <c r="F37" s="27" t="str">
        <f>IF(INCERTIDUMBRE!B60="","",INCERTIDUMBRE!AT60)</f>
        <v/>
      </c>
      <c r="G37" s="27" t="str">
        <f>IF(CALIBRACION!H43="","",CALIBRACION!L43)</f>
        <v/>
      </c>
      <c r="H37" s="27" t="str">
        <f>IF(CALIBRACION!H43="","",CALIBRACION!M43)</f>
        <v/>
      </c>
      <c r="I37" s="28" t="str">
        <f>IF(CALIBRACION!H43="","",IF(CALIBRACION!K43="","sí","no"))</f>
        <v/>
      </c>
      <c r="J37" s="28" t="str">
        <f>IF(CALIBRACION!H43="","",IF(CALIBRACION!K43="","sí","no"))</f>
        <v/>
      </c>
      <c r="K37" s="29" t="str">
        <f>IF(CALIBRACION!L43="","",CALIBRACION!N43)</f>
        <v/>
      </c>
      <c r="M37" s="25" t="str">
        <f t="shared" si="0"/>
        <v/>
      </c>
      <c r="N37" s="32" t="str">
        <f t="shared" si="0"/>
        <v/>
      </c>
      <c r="O37" s="30" t="str">
        <f>CALIBRACION!J43</f>
        <v/>
      </c>
      <c r="P37" s="26" t="str">
        <f t="shared" si="1"/>
        <v/>
      </c>
      <c r="Q37" s="26" t="str">
        <f t="shared" si="2"/>
        <v/>
      </c>
      <c r="R37" s="26" t="str">
        <f t="shared" si="3"/>
        <v/>
      </c>
      <c r="S37" s="27" t="str">
        <f t="shared" si="6"/>
        <v/>
      </c>
      <c r="T37" s="27" t="str">
        <f t="shared" si="7"/>
        <v/>
      </c>
    </row>
    <row r="38" spans="1:20" ht="15" x14ac:dyDescent="0.2">
      <c r="A38" s="25" t="str">
        <f>IF(CALIBRACION!H44="","",+CALIBRACION!A44)</f>
        <v/>
      </c>
      <c r="B38" s="26" t="str">
        <f>CALIBRACION!I44</f>
        <v/>
      </c>
      <c r="C38" s="26" t="str">
        <f>IF(CALIBRACION!H44="","",CALIBRACION!H44)</f>
        <v/>
      </c>
      <c r="D38" s="26" t="str">
        <f>IF(CALIBRACION!H44="","",CALIBRACION!Q44*1000)</f>
        <v/>
      </c>
      <c r="E38" s="26" t="str">
        <f>IF(CALIBRACION!H44="","",CALIBRACION!T44)</f>
        <v/>
      </c>
      <c r="F38" s="27" t="str">
        <f>IF(INCERTIDUMBRE!B61="","",INCERTIDUMBRE!AT61)</f>
        <v/>
      </c>
      <c r="G38" s="27" t="str">
        <f>IF(CALIBRACION!H44="","",CALIBRACION!L44)</f>
        <v/>
      </c>
      <c r="H38" s="27" t="str">
        <f>IF(CALIBRACION!H44="","",CALIBRACION!M44)</f>
        <v/>
      </c>
      <c r="I38" s="28" t="str">
        <f>IF(CALIBRACION!H44="","",IF(CALIBRACION!K44="","sí","no"))</f>
        <v/>
      </c>
      <c r="J38" s="28" t="str">
        <f>IF(CALIBRACION!H44="","",IF(CALIBRACION!K44="","sí","no"))</f>
        <v/>
      </c>
      <c r="K38" s="29" t="str">
        <f>IF(CALIBRACION!L44="","",CALIBRACION!N44)</f>
        <v/>
      </c>
      <c r="M38" s="25" t="str">
        <f t="shared" si="0"/>
        <v/>
      </c>
      <c r="N38" s="32" t="str">
        <f t="shared" si="0"/>
        <v/>
      </c>
      <c r="O38" s="30" t="str">
        <f>CALIBRACION!J44</f>
        <v/>
      </c>
      <c r="P38" s="26" t="str">
        <f t="shared" si="1"/>
        <v/>
      </c>
      <c r="Q38" s="26" t="str">
        <f t="shared" si="2"/>
        <v/>
      </c>
      <c r="R38" s="26" t="str">
        <f t="shared" si="3"/>
        <v/>
      </c>
      <c r="S38" s="27" t="str">
        <f t="shared" si="6"/>
        <v/>
      </c>
      <c r="T38" s="27" t="str">
        <f t="shared" si="7"/>
        <v/>
      </c>
    </row>
    <row r="39" spans="1:20" ht="15" x14ac:dyDescent="0.2">
      <c r="A39" s="25" t="str">
        <f>IF(CALIBRACION!H45="","",+CALIBRACION!A45)</f>
        <v/>
      </c>
      <c r="B39" s="26" t="str">
        <f>CALIBRACION!I45</f>
        <v/>
      </c>
      <c r="C39" s="26" t="str">
        <f>IF(CALIBRACION!H45="","",CALIBRACION!H45)</f>
        <v/>
      </c>
      <c r="D39" s="26" t="str">
        <f>IF(CALIBRACION!H45="","",CALIBRACION!Q45*1000)</f>
        <v/>
      </c>
      <c r="E39" s="26" t="str">
        <f>IF(CALIBRACION!H45="","",CALIBRACION!T45)</f>
        <v/>
      </c>
      <c r="F39" s="27" t="str">
        <f>IF(INCERTIDUMBRE!B62="","",INCERTIDUMBRE!AT62)</f>
        <v/>
      </c>
      <c r="G39" s="27" t="str">
        <f>IF(CALIBRACION!H45="","",CALIBRACION!L45)</f>
        <v/>
      </c>
      <c r="H39" s="27" t="str">
        <f>IF(CALIBRACION!H45="","",CALIBRACION!M45)</f>
        <v/>
      </c>
      <c r="I39" s="28" t="str">
        <f>IF(CALIBRACION!H45="","",IF(CALIBRACION!K45="","sí","no"))</f>
        <v/>
      </c>
      <c r="J39" s="28" t="str">
        <f>IF(CALIBRACION!H45="","",IF(CALIBRACION!K45="","sí","no"))</f>
        <v/>
      </c>
      <c r="K39" s="29" t="str">
        <f>IF(CALIBRACION!L45="","",CALIBRACION!N45)</f>
        <v/>
      </c>
      <c r="M39" s="25" t="str">
        <f t="shared" si="0"/>
        <v/>
      </c>
      <c r="N39" s="32" t="str">
        <f t="shared" si="0"/>
        <v/>
      </c>
      <c r="O39" s="30" t="str">
        <f>CALIBRACION!J45</f>
        <v/>
      </c>
      <c r="P39" s="26" t="str">
        <f t="shared" si="1"/>
        <v/>
      </c>
      <c r="Q39" s="26" t="str">
        <f t="shared" si="2"/>
        <v/>
      </c>
      <c r="R39" s="26" t="str">
        <f t="shared" si="3"/>
        <v/>
      </c>
      <c r="S39" s="27" t="str">
        <f t="shared" si="6"/>
        <v/>
      </c>
      <c r="T39" s="27" t="str">
        <f t="shared" si="7"/>
        <v/>
      </c>
    </row>
    <row r="40" spans="1:20" ht="15" x14ac:dyDescent="0.2">
      <c r="A40" s="25" t="str">
        <f>IF(CALIBRACION!H46="","",+CALIBRACION!A46)</f>
        <v/>
      </c>
      <c r="B40" s="26" t="str">
        <f>CALIBRACION!I46</f>
        <v/>
      </c>
      <c r="C40" s="26" t="str">
        <f>IF(CALIBRACION!H46="","",CALIBRACION!H46)</f>
        <v/>
      </c>
      <c r="D40" s="26" t="str">
        <f>IF(CALIBRACION!H46="","",CALIBRACION!Q46*1000)</f>
        <v/>
      </c>
      <c r="E40" s="26" t="str">
        <f>IF(CALIBRACION!H46="","",CALIBRACION!T46)</f>
        <v/>
      </c>
      <c r="F40" s="27" t="str">
        <f>IF(INCERTIDUMBRE!B63="","",INCERTIDUMBRE!AT63)</f>
        <v/>
      </c>
      <c r="G40" s="27" t="str">
        <f>IF(CALIBRACION!H46="","",CALIBRACION!L46)</f>
        <v/>
      </c>
      <c r="H40" s="27" t="str">
        <f>IF(CALIBRACION!H46="","",CALIBRACION!M46)</f>
        <v/>
      </c>
      <c r="I40" s="28" t="str">
        <f>IF(CALIBRACION!H46="","",IF(CALIBRACION!K46="","sí","no"))</f>
        <v/>
      </c>
      <c r="J40" s="28" t="str">
        <f>IF(CALIBRACION!H46="","",IF(CALIBRACION!K46="","sí","no"))</f>
        <v/>
      </c>
      <c r="K40" s="29" t="str">
        <f>IF(CALIBRACION!L46="","",CALIBRACION!N46)</f>
        <v/>
      </c>
      <c r="M40" s="25" t="str">
        <f t="shared" si="0"/>
        <v/>
      </c>
      <c r="N40" s="32" t="str">
        <f t="shared" si="0"/>
        <v/>
      </c>
      <c r="O40" s="30" t="str">
        <f>CALIBRACION!J46</f>
        <v/>
      </c>
      <c r="P40" s="26" t="str">
        <f t="shared" si="1"/>
        <v/>
      </c>
      <c r="Q40" s="26" t="str">
        <f t="shared" si="2"/>
        <v/>
      </c>
      <c r="R40" s="26" t="str">
        <f t="shared" si="3"/>
        <v/>
      </c>
      <c r="S40" s="27" t="str">
        <f t="shared" si="6"/>
        <v/>
      </c>
      <c r="T40" s="27" t="str">
        <f t="shared" si="7"/>
        <v/>
      </c>
    </row>
    <row r="41" spans="1:20" ht="15" x14ac:dyDescent="0.2">
      <c r="A41" s="25" t="str">
        <f>IF(CALIBRACION!H47="","",+CALIBRACION!A47)</f>
        <v/>
      </c>
      <c r="B41" s="26" t="str">
        <f>CALIBRACION!I47</f>
        <v/>
      </c>
      <c r="C41" s="26" t="str">
        <f>IF(CALIBRACION!H47="","",CALIBRACION!H47)</f>
        <v/>
      </c>
      <c r="D41" s="26" t="str">
        <f>IF(CALIBRACION!H47="","",CALIBRACION!Q47*1000)</f>
        <v/>
      </c>
      <c r="E41" s="26" t="str">
        <f>IF(CALIBRACION!H47="","",CALIBRACION!T47)</f>
        <v/>
      </c>
      <c r="F41" s="26" t="str">
        <f>IF(INCERTIDUMBRE!B64="","",INCERTIDUMBRE!AT64)</f>
        <v/>
      </c>
      <c r="G41" s="27" t="str">
        <f>IF(CALIBRACION!H47="","",CALIBRACION!L47)</f>
        <v/>
      </c>
      <c r="H41" s="27" t="str">
        <f>IF(CALIBRACION!H47="","",CALIBRACION!M47)</f>
        <v/>
      </c>
      <c r="I41" s="28" t="str">
        <f>IF(CALIBRACION!H47="","",IF(CALIBRACION!K47="","sí","no"))</f>
        <v/>
      </c>
      <c r="J41" s="28" t="str">
        <f>IF(CALIBRACION!H47="","",IF(CALIBRACION!K47="","sí","no"))</f>
        <v/>
      </c>
      <c r="K41" s="29" t="str">
        <f>IF(CALIBRACION!L47="","",CALIBRACION!N47)</f>
        <v/>
      </c>
      <c r="M41" s="25" t="str">
        <f t="shared" si="0"/>
        <v/>
      </c>
      <c r="N41" s="32" t="str">
        <f t="shared" si="0"/>
        <v/>
      </c>
      <c r="O41" s="30" t="str">
        <f>CALIBRACION!J47</f>
        <v/>
      </c>
      <c r="P41" s="26" t="str">
        <f t="shared" si="1"/>
        <v/>
      </c>
      <c r="Q41" s="26" t="str">
        <f t="shared" si="2"/>
        <v/>
      </c>
      <c r="R41" s="26" t="str">
        <f t="shared" si="3"/>
        <v/>
      </c>
      <c r="S41" s="27" t="str">
        <f t="shared" si="6"/>
        <v/>
      </c>
      <c r="T41" s="27" t="str">
        <f t="shared" si="7"/>
        <v/>
      </c>
    </row>
    <row r="42" spans="1:20" ht="15" x14ac:dyDescent="0.2">
      <c r="A42" s="25" t="str">
        <f>IF(CALIBRACION!H48="","",+CALIBRACION!A48)</f>
        <v/>
      </c>
      <c r="B42" s="26" t="str">
        <f>CALIBRACION!I48</f>
        <v/>
      </c>
      <c r="C42" s="26" t="str">
        <f>IF(CALIBRACION!H48="","",CALIBRACION!H48)</f>
        <v/>
      </c>
      <c r="D42" s="26" t="str">
        <f>IF(CALIBRACION!H48="","",CALIBRACION!Q48*1000)</f>
        <v/>
      </c>
      <c r="E42" s="26" t="str">
        <f>IF(CALIBRACION!H48="","",CALIBRACION!T48)</f>
        <v/>
      </c>
      <c r="F42" s="26" t="str">
        <f>IF(INCERTIDUMBRE!B65="","",INCERTIDUMBRE!AT65)</f>
        <v/>
      </c>
      <c r="G42" s="27" t="str">
        <f>IF(CALIBRACION!H48="","",CALIBRACION!L48)</f>
        <v/>
      </c>
      <c r="H42" s="27" t="str">
        <f>IF(CALIBRACION!H48="","",CALIBRACION!M48)</f>
        <v/>
      </c>
      <c r="I42" s="28" t="str">
        <f>IF(CALIBRACION!H48="","",IF(CALIBRACION!K48="","sí","no"))</f>
        <v/>
      </c>
      <c r="J42" s="28" t="str">
        <f>IF(CALIBRACION!H48="","",IF(CALIBRACION!K48="","sí","no"))</f>
        <v/>
      </c>
      <c r="K42" s="29" t="str">
        <f>IF(CALIBRACION!L48="","",CALIBRACION!N48)</f>
        <v/>
      </c>
      <c r="M42" s="25" t="str">
        <f t="shared" si="0"/>
        <v/>
      </c>
      <c r="N42" s="32" t="str">
        <f t="shared" si="0"/>
        <v/>
      </c>
      <c r="O42" s="30" t="str">
        <f>CALIBRACION!J48</f>
        <v/>
      </c>
      <c r="P42" s="26" t="str">
        <f t="shared" si="1"/>
        <v/>
      </c>
      <c r="Q42" s="26" t="str">
        <f t="shared" si="2"/>
        <v/>
      </c>
      <c r="R42" s="26" t="str">
        <f t="shared" si="3"/>
        <v/>
      </c>
      <c r="S42" s="27" t="str">
        <f t="shared" si="6"/>
        <v/>
      </c>
      <c r="T42" s="27" t="str">
        <f t="shared" si="7"/>
        <v/>
      </c>
    </row>
    <row r="43" spans="1:20" ht="15" x14ac:dyDescent="0.2">
      <c r="A43" s="25" t="str">
        <f>IF(CALIBRACION!H49="","",+CALIBRACION!A49)</f>
        <v/>
      </c>
      <c r="B43" s="26" t="str">
        <f>CALIBRACION!I49</f>
        <v/>
      </c>
      <c r="C43" s="26" t="str">
        <f>IF(CALIBRACION!H49="","",CALIBRACION!H49)</f>
        <v/>
      </c>
      <c r="D43" s="26" t="str">
        <f>IF(CALIBRACION!H49="","",CALIBRACION!Q49*1000)</f>
        <v/>
      </c>
      <c r="E43" s="26" t="str">
        <f>IF(CALIBRACION!H49="","",CALIBRACION!T49)</f>
        <v/>
      </c>
      <c r="F43" s="26" t="str">
        <f>IF(INCERTIDUMBRE!B66="","",INCERTIDUMBRE!AT66)</f>
        <v/>
      </c>
      <c r="G43" s="27" t="str">
        <f>IF(CALIBRACION!H49="","",CALIBRACION!L49)</f>
        <v/>
      </c>
      <c r="H43" s="27" t="str">
        <f>IF(CALIBRACION!H49="","",CALIBRACION!M49)</f>
        <v/>
      </c>
      <c r="I43" s="28" t="str">
        <f>IF(CALIBRACION!H49="","",IF(CALIBRACION!K49="","sí","no"))</f>
        <v/>
      </c>
      <c r="J43" s="28" t="str">
        <f>IF(CALIBRACION!H49="","",IF(CALIBRACION!K49="","sí","no"))</f>
        <v/>
      </c>
      <c r="K43" s="29" t="str">
        <f>IF(CALIBRACION!L49="","",CALIBRACION!N49)</f>
        <v/>
      </c>
      <c r="M43" s="25" t="str">
        <f t="shared" si="0"/>
        <v/>
      </c>
      <c r="N43" s="32" t="str">
        <f t="shared" si="0"/>
        <v/>
      </c>
      <c r="O43" s="30" t="str">
        <f>CALIBRACION!J49</f>
        <v/>
      </c>
      <c r="P43" s="26" t="str">
        <f t="shared" si="1"/>
        <v/>
      </c>
      <c r="Q43" s="26" t="str">
        <f t="shared" si="2"/>
        <v/>
      </c>
      <c r="R43" s="26" t="str">
        <f t="shared" si="3"/>
        <v/>
      </c>
      <c r="S43" s="27" t="str">
        <f t="shared" si="6"/>
        <v/>
      </c>
      <c r="T43" s="27" t="str">
        <f t="shared" si="7"/>
        <v/>
      </c>
    </row>
    <row r="44" spans="1:20" ht="15" x14ac:dyDescent="0.2">
      <c r="A44" s="25" t="str">
        <f>IF(CALIBRACION!H50="","",+CALIBRACION!A50)</f>
        <v/>
      </c>
      <c r="B44" s="26" t="str">
        <f>CALIBRACION!I50</f>
        <v/>
      </c>
      <c r="C44" s="26" t="str">
        <f>IF(CALIBRACION!H50="","",CALIBRACION!H50)</f>
        <v/>
      </c>
      <c r="D44" s="26" t="str">
        <f>IF(CALIBRACION!H50="","",CALIBRACION!Q50*1000)</f>
        <v/>
      </c>
      <c r="E44" s="26" t="str">
        <f>IF(CALIBRACION!H50="","",CALIBRACION!T50)</f>
        <v/>
      </c>
      <c r="F44" s="26" t="str">
        <f>IF(INCERTIDUMBRE!B67="","",INCERTIDUMBRE!AT67)</f>
        <v/>
      </c>
      <c r="G44" s="27" t="str">
        <f>IF(CALIBRACION!H50="","",CALIBRACION!L50)</f>
        <v/>
      </c>
      <c r="H44" s="27" t="str">
        <f>IF(CALIBRACION!H50="","",CALIBRACION!M50)</f>
        <v/>
      </c>
      <c r="I44" s="28" t="str">
        <f>IF(CALIBRACION!H50="","",IF(CALIBRACION!K50="","sí","no"))</f>
        <v/>
      </c>
      <c r="J44" s="28" t="str">
        <f>IF(CALIBRACION!H50="","",IF(CALIBRACION!K50="","sí","no"))</f>
        <v/>
      </c>
      <c r="K44" s="29" t="str">
        <f>IF(CALIBRACION!L50="","",CALIBRACION!N50)</f>
        <v/>
      </c>
      <c r="M44" s="25" t="str">
        <f t="shared" si="0"/>
        <v/>
      </c>
      <c r="N44" s="32" t="str">
        <f t="shared" si="0"/>
        <v/>
      </c>
      <c r="O44" s="30" t="str">
        <f>CALIBRACION!J50</f>
        <v/>
      </c>
      <c r="P44" s="26" t="str">
        <f t="shared" si="1"/>
        <v/>
      </c>
      <c r="Q44" s="26" t="str">
        <f t="shared" si="2"/>
        <v/>
      </c>
      <c r="R44" s="26" t="str">
        <f t="shared" si="3"/>
        <v/>
      </c>
      <c r="S44" s="27" t="str">
        <f t="shared" si="6"/>
        <v/>
      </c>
      <c r="T44" s="27" t="str">
        <f t="shared" si="7"/>
        <v/>
      </c>
    </row>
    <row r="45" spans="1:20" ht="15" x14ac:dyDescent="0.2">
      <c r="A45" s="25" t="str">
        <f>IF(CALIBRACION!H51="","",+CALIBRACION!A51)</f>
        <v/>
      </c>
      <c r="B45" s="26" t="str">
        <f>CALIBRACION!I51</f>
        <v/>
      </c>
      <c r="C45" s="26" t="str">
        <f>IF(CALIBRACION!H51="","",CALIBRACION!H51)</f>
        <v/>
      </c>
      <c r="D45" s="26" t="str">
        <f>IF(CALIBRACION!H51="","",CALIBRACION!Q51*1000)</f>
        <v/>
      </c>
      <c r="E45" s="26" t="str">
        <f>IF(CALIBRACION!H51="","",CALIBRACION!T51)</f>
        <v/>
      </c>
      <c r="F45" s="26" t="str">
        <f>IF(INCERTIDUMBRE!B68="","",INCERTIDUMBRE!AT68)</f>
        <v/>
      </c>
      <c r="G45" s="27" t="str">
        <f>IF(CALIBRACION!H51="","",CALIBRACION!L51)</f>
        <v/>
      </c>
      <c r="H45" s="27" t="str">
        <f>IF(CALIBRACION!H51="","",CALIBRACION!M51)</f>
        <v/>
      </c>
      <c r="I45" s="28" t="str">
        <f>IF(CALIBRACION!H51="","",IF(CALIBRACION!K51="","sí","no"))</f>
        <v/>
      </c>
      <c r="J45" s="28" t="str">
        <f>IF(CALIBRACION!H51="","",IF(CALIBRACION!K51="","sí","no"))</f>
        <v/>
      </c>
      <c r="K45" s="29" t="str">
        <f>IF(CALIBRACION!L51="","",CALIBRACION!N51)</f>
        <v/>
      </c>
      <c r="M45" s="25" t="str">
        <f t="shared" si="0"/>
        <v/>
      </c>
      <c r="N45" s="32" t="str">
        <f t="shared" si="0"/>
        <v/>
      </c>
      <c r="O45" s="30" t="str">
        <f>CALIBRACION!J51</f>
        <v/>
      </c>
      <c r="P45" s="26" t="str">
        <f t="shared" si="1"/>
        <v/>
      </c>
      <c r="Q45" s="26" t="str">
        <f t="shared" si="2"/>
        <v/>
      </c>
      <c r="R45" s="26" t="str">
        <f t="shared" si="3"/>
        <v/>
      </c>
      <c r="S45" s="27" t="str">
        <f t="shared" si="6"/>
        <v/>
      </c>
      <c r="T45" s="27" t="str">
        <f t="shared" si="7"/>
        <v/>
      </c>
    </row>
    <row r="46" spans="1:20" ht="15" x14ac:dyDescent="0.2">
      <c r="A46" s="25" t="str">
        <f>IF(CALIBRACION!H52="","",+CALIBRACION!A52)</f>
        <v/>
      </c>
      <c r="B46" s="26" t="str">
        <f>CALIBRACION!I52</f>
        <v/>
      </c>
      <c r="C46" s="26" t="str">
        <f>IF(CALIBRACION!H52="","",CALIBRACION!H52)</f>
        <v/>
      </c>
      <c r="D46" s="26" t="str">
        <f>IF(CALIBRACION!H52="","",CALIBRACION!Q52*1000)</f>
        <v/>
      </c>
      <c r="E46" s="26" t="str">
        <f>IF(CALIBRACION!H52="","",CALIBRACION!T52)</f>
        <v/>
      </c>
      <c r="F46" s="26" t="str">
        <f>IF(INCERTIDUMBRE!B69="","",INCERTIDUMBRE!AT69)</f>
        <v/>
      </c>
      <c r="G46" s="27" t="str">
        <f>IF(CALIBRACION!H52="","",CALIBRACION!L52)</f>
        <v/>
      </c>
      <c r="H46" s="27" t="str">
        <f>IF(CALIBRACION!H52="","",CALIBRACION!M52)</f>
        <v/>
      </c>
      <c r="I46" s="28" t="str">
        <f>IF(CALIBRACION!H52="","",IF(CALIBRACION!K52="","sí","no"))</f>
        <v/>
      </c>
      <c r="J46" s="28" t="str">
        <f>IF(CALIBRACION!H52="","",IF(CALIBRACION!K52="","sí","no"))</f>
        <v/>
      </c>
      <c r="K46" s="29" t="str">
        <f>IF(CALIBRACION!L52="","",CALIBRACION!N52)</f>
        <v/>
      </c>
      <c r="M46" s="25" t="str">
        <f t="shared" si="0"/>
        <v/>
      </c>
      <c r="N46" s="32" t="str">
        <f t="shared" si="0"/>
        <v/>
      </c>
      <c r="O46" s="30" t="str">
        <f>CALIBRACION!J52</f>
        <v/>
      </c>
      <c r="P46" s="26" t="str">
        <f t="shared" si="1"/>
        <v/>
      </c>
      <c r="Q46" s="26" t="str">
        <f t="shared" si="2"/>
        <v/>
      </c>
      <c r="R46" s="26" t="str">
        <f t="shared" si="3"/>
        <v/>
      </c>
      <c r="S46" s="27" t="str">
        <f t="shared" si="6"/>
        <v/>
      </c>
      <c r="T46" s="27" t="str">
        <f t="shared" si="7"/>
        <v/>
      </c>
    </row>
    <row r="47" spans="1:20" ht="15" x14ac:dyDescent="0.2">
      <c r="A47" s="25" t="str">
        <f>IF(CALIBRACION!H53="","",+CALIBRACION!A53)</f>
        <v/>
      </c>
      <c r="B47" s="26" t="str">
        <f>CALIBRACION!I53</f>
        <v/>
      </c>
      <c r="C47" s="26" t="str">
        <f>IF(CALIBRACION!H53="","",CALIBRACION!H53)</f>
        <v/>
      </c>
      <c r="D47" s="26" t="str">
        <f>IF(CALIBRACION!H53="","",CALIBRACION!Q53*1000)</f>
        <v/>
      </c>
      <c r="E47" s="26" t="str">
        <f>IF(CALIBRACION!H53="","",CALIBRACION!T53)</f>
        <v/>
      </c>
      <c r="F47" s="26" t="str">
        <f>IF(INCERTIDUMBRE!B70="","",INCERTIDUMBRE!AT70)</f>
        <v/>
      </c>
      <c r="G47" s="27" t="str">
        <f>IF(CALIBRACION!H53="","",CALIBRACION!L53)</f>
        <v/>
      </c>
      <c r="H47" s="27" t="str">
        <f>IF(CALIBRACION!H53="","",CALIBRACION!M53)</f>
        <v/>
      </c>
      <c r="I47" s="28" t="str">
        <f>IF(CALIBRACION!H53="","",IF(CALIBRACION!K53="","sí","no"))</f>
        <v/>
      </c>
      <c r="J47" s="28" t="str">
        <f>IF(CALIBRACION!H53="","",IF(CALIBRACION!K53="","sí","no"))</f>
        <v/>
      </c>
      <c r="K47" s="29" t="str">
        <f>IF(CALIBRACION!L53="","",CALIBRACION!N53)</f>
        <v/>
      </c>
      <c r="M47" s="25" t="str">
        <f t="shared" si="0"/>
        <v/>
      </c>
      <c r="N47" s="32" t="str">
        <f t="shared" si="0"/>
        <v/>
      </c>
      <c r="O47" s="30" t="str">
        <f>CALIBRACION!J53</f>
        <v/>
      </c>
      <c r="P47" s="26" t="str">
        <f t="shared" si="1"/>
        <v/>
      </c>
      <c r="Q47" s="26" t="str">
        <f t="shared" si="2"/>
        <v/>
      </c>
      <c r="R47" s="26" t="str">
        <f t="shared" si="3"/>
        <v/>
      </c>
      <c r="S47" s="27" t="str">
        <f t="shared" si="6"/>
        <v/>
      </c>
      <c r="T47" s="27" t="str">
        <f t="shared" si="7"/>
        <v/>
      </c>
    </row>
    <row r="48" spans="1:20" ht="15" x14ac:dyDescent="0.2">
      <c r="A48" s="25" t="str">
        <f>IF(CALIBRACION!H54="","",+CALIBRACION!A54)</f>
        <v/>
      </c>
      <c r="B48" s="26" t="str">
        <f>CALIBRACION!I54</f>
        <v/>
      </c>
      <c r="C48" s="26" t="str">
        <f>IF(CALIBRACION!H54="","",CALIBRACION!H54)</f>
        <v/>
      </c>
      <c r="D48" s="26" t="str">
        <f>IF(CALIBRACION!H54="","",CALIBRACION!Q54*1000)</f>
        <v/>
      </c>
      <c r="E48" s="26" t="str">
        <f>IF(CALIBRACION!H54="","",CALIBRACION!T54)</f>
        <v/>
      </c>
      <c r="F48" s="26" t="str">
        <f>IF(INCERTIDUMBRE!B71="","",INCERTIDUMBRE!AT71)</f>
        <v/>
      </c>
      <c r="G48" s="27" t="str">
        <f>IF(CALIBRACION!H54="","",CALIBRACION!L54)</f>
        <v/>
      </c>
      <c r="H48" s="27" t="str">
        <f>IF(CALIBRACION!H54="","",CALIBRACION!M54)</f>
        <v/>
      </c>
      <c r="I48" s="28" t="str">
        <f>IF(CALIBRACION!H54="","",IF(CALIBRACION!K54="","sí","no"))</f>
        <v/>
      </c>
      <c r="J48" s="28" t="str">
        <f>IF(CALIBRACION!H54="","",IF(CALIBRACION!K54="","sí","no"))</f>
        <v/>
      </c>
      <c r="K48" s="29" t="str">
        <f>IF(CALIBRACION!L54="","",CALIBRACION!N54)</f>
        <v/>
      </c>
      <c r="M48" s="25" t="str">
        <f t="shared" si="0"/>
        <v/>
      </c>
      <c r="N48" s="32" t="str">
        <f t="shared" si="0"/>
        <v/>
      </c>
      <c r="O48" s="30" t="str">
        <f>CALIBRACION!J54</f>
        <v/>
      </c>
      <c r="P48" s="26" t="str">
        <f t="shared" si="1"/>
        <v/>
      </c>
      <c r="Q48" s="26" t="str">
        <f t="shared" si="2"/>
        <v/>
      </c>
      <c r="R48" s="26" t="str">
        <f t="shared" si="3"/>
        <v/>
      </c>
      <c r="S48" s="27" t="str">
        <f t="shared" si="6"/>
        <v/>
      </c>
      <c r="T48" s="27" t="str">
        <f t="shared" si="7"/>
        <v/>
      </c>
    </row>
    <row r="49" spans="1:20" ht="15" x14ac:dyDescent="0.2">
      <c r="A49" s="25" t="str">
        <f>IF(CALIBRACION!H55="","",+CALIBRACION!A55)</f>
        <v/>
      </c>
      <c r="B49" s="26" t="str">
        <f>CALIBRACION!I55</f>
        <v/>
      </c>
      <c r="C49" s="26" t="str">
        <f>IF(CALIBRACION!H55="","",CALIBRACION!H55)</f>
        <v/>
      </c>
      <c r="D49" s="26" t="str">
        <f>IF(CALIBRACION!H55="","",CALIBRACION!Q55*1000)</f>
        <v/>
      </c>
      <c r="E49" s="26" t="str">
        <f>IF(CALIBRACION!H55="","",CALIBRACION!T55)</f>
        <v/>
      </c>
      <c r="F49" s="26" t="str">
        <f>IF(INCERTIDUMBRE!B72="","",INCERTIDUMBRE!AT72)</f>
        <v/>
      </c>
      <c r="G49" s="27" t="str">
        <f>IF(CALIBRACION!H55="","",CALIBRACION!L55)</f>
        <v/>
      </c>
      <c r="H49" s="27" t="str">
        <f>IF(CALIBRACION!H55="","",CALIBRACION!M55)</f>
        <v/>
      </c>
      <c r="I49" s="28" t="str">
        <f>IF(CALIBRACION!H55="","",IF(CALIBRACION!K55="","sí","no"))</f>
        <v/>
      </c>
      <c r="J49" s="28" t="str">
        <f>IF(CALIBRACION!H55="","",IF(CALIBRACION!K55="","sí","no"))</f>
        <v/>
      </c>
      <c r="K49" s="29" t="str">
        <f>IF(CALIBRACION!L55="","",CALIBRACION!N55)</f>
        <v/>
      </c>
      <c r="M49" s="25" t="str">
        <f t="shared" si="0"/>
        <v/>
      </c>
      <c r="N49" s="32" t="str">
        <f t="shared" si="0"/>
        <v/>
      </c>
      <c r="O49" s="30" t="str">
        <f>CALIBRACION!J55</f>
        <v/>
      </c>
      <c r="P49" s="26" t="str">
        <f t="shared" si="1"/>
        <v/>
      </c>
      <c r="Q49" s="26" t="str">
        <f t="shared" si="2"/>
        <v/>
      </c>
      <c r="R49" s="26" t="str">
        <f t="shared" si="3"/>
        <v/>
      </c>
      <c r="S49" s="27" t="str">
        <f t="shared" si="6"/>
        <v/>
      </c>
      <c r="T49" s="27" t="str">
        <f t="shared" si="7"/>
        <v/>
      </c>
    </row>
    <row r="50" spans="1:20" ht="15" x14ac:dyDescent="0.2">
      <c r="A50" s="25" t="str">
        <f>IF(CALIBRACION!H56="","",+CALIBRACION!A56)</f>
        <v/>
      </c>
      <c r="B50" s="26" t="str">
        <f>CALIBRACION!I56</f>
        <v/>
      </c>
      <c r="C50" s="26" t="str">
        <f>IF(CALIBRACION!H56="","",CALIBRACION!H56)</f>
        <v/>
      </c>
      <c r="D50" s="26" t="str">
        <f>IF(CALIBRACION!H56="","",CALIBRACION!Q56*1000)</f>
        <v/>
      </c>
      <c r="E50" s="26" t="str">
        <f>IF(CALIBRACION!H56="","",CALIBRACION!T56)</f>
        <v/>
      </c>
      <c r="F50" s="26" t="str">
        <f>IF(INCERTIDUMBRE!B73="","",INCERTIDUMBRE!AT73)</f>
        <v/>
      </c>
      <c r="G50" s="27" t="str">
        <f>IF(CALIBRACION!H56="","",CALIBRACION!L56)</f>
        <v/>
      </c>
      <c r="H50" s="27" t="str">
        <f>IF(CALIBRACION!H56="","",CALIBRACION!M56)</f>
        <v/>
      </c>
      <c r="I50" s="28" t="str">
        <f>IF(CALIBRACION!H56="","",IF(CALIBRACION!K56="","sí","no"))</f>
        <v/>
      </c>
      <c r="J50" s="28" t="str">
        <f>IF(CALIBRACION!H56="","",IF(CALIBRACION!K56="","sí","no"))</f>
        <v/>
      </c>
      <c r="K50" s="29" t="str">
        <f>IF(CALIBRACION!L56="","",CALIBRACION!N56)</f>
        <v/>
      </c>
      <c r="M50" s="25" t="str">
        <f t="shared" si="0"/>
        <v/>
      </c>
      <c r="N50" s="32" t="str">
        <f t="shared" si="0"/>
        <v/>
      </c>
      <c r="O50" s="30" t="str">
        <f>CALIBRACION!J56</f>
        <v/>
      </c>
      <c r="P50" s="26" t="str">
        <f t="shared" si="1"/>
        <v/>
      </c>
      <c r="Q50" s="26" t="str">
        <f t="shared" si="2"/>
        <v/>
      </c>
      <c r="R50" s="26" t="str">
        <f t="shared" si="3"/>
        <v/>
      </c>
      <c r="S50" s="27" t="str">
        <f t="shared" si="6"/>
        <v/>
      </c>
      <c r="T50" s="27" t="str">
        <f t="shared" si="7"/>
        <v/>
      </c>
    </row>
    <row r="51" spans="1:20" ht="15" x14ac:dyDescent="0.2">
      <c r="A51" s="25" t="str">
        <f>IF(CALIBRACION!H57="","",+CALIBRACION!A57)</f>
        <v/>
      </c>
      <c r="B51" s="26" t="str">
        <f>CALIBRACION!I57</f>
        <v/>
      </c>
      <c r="C51" s="26" t="str">
        <f>IF(CALIBRACION!H57="","",CALIBRACION!H57)</f>
        <v/>
      </c>
      <c r="D51" s="26" t="str">
        <f>IF(CALIBRACION!H57="","",CALIBRACION!Q57*1000)</f>
        <v/>
      </c>
      <c r="E51" s="26" t="str">
        <f>IF(CALIBRACION!H57="","",CALIBRACION!T57)</f>
        <v/>
      </c>
      <c r="F51" s="26" t="str">
        <f>IF(INCERTIDUMBRE!B74="","",INCERTIDUMBRE!AT74)</f>
        <v/>
      </c>
      <c r="G51" s="27" t="str">
        <f>IF(CALIBRACION!H57="","",CALIBRACION!L57)</f>
        <v/>
      </c>
      <c r="H51" s="27" t="str">
        <f>IF(CALIBRACION!H57="","",CALIBRACION!M57)</f>
        <v/>
      </c>
      <c r="I51" s="28" t="str">
        <f>IF(CALIBRACION!H57="","",IF(CALIBRACION!K57="","sí","no"))</f>
        <v/>
      </c>
      <c r="J51" s="28" t="str">
        <f>IF(CALIBRACION!H57="","",IF(CALIBRACION!K57="","sí","no"))</f>
        <v/>
      </c>
      <c r="K51" s="29" t="str">
        <f>IF(CALIBRACION!L57="","",CALIBRACION!N57)</f>
        <v/>
      </c>
      <c r="M51" s="25" t="str">
        <f t="shared" si="0"/>
        <v/>
      </c>
      <c r="N51" s="32" t="str">
        <f t="shared" si="0"/>
        <v/>
      </c>
      <c r="O51" s="30" t="str">
        <f>CALIBRACION!J57</f>
        <v/>
      </c>
      <c r="P51" s="26" t="str">
        <f t="shared" si="1"/>
        <v/>
      </c>
      <c r="Q51" s="26" t="str">
        <f t="shared" si="2"/>
        <v/>
      </c>
      <c r="R51" s="26" t="str">
        <f t="shared" si="3"/>
        <v/>
      </c>
      <c r="S51" s="27" t="str">
        <f t="shared" si="6"/>
        <v/>
      </c>
      <c r="T51" s="27" t="str">
        <f t="shared" si="7"/>
        <v/>
      </c>
    </row>
    <row r="52" spans="1:20" ht="15" x14ac:dyDescent="0.2">
      <c r="A52" s="25" t="str">
        <f>IF(CALIBRACION!H58="","",+CALIBRACION!A58)</f>
        <v/>
      </c>
      <c r="B52" s="26" t="str">
        <f>CALIBRACION!I58</f>
        <v/>
      </c>
      <c r="C52" s="26" t="str">
        <f>IF(CALIBRACION!H58="","",CALIBRACION!H58)</f>
        <v/>
      </c>
      <c r="D52" s="26" t="str">
        <f>IF(CALIBRACION!H58="","",CALIBRACION!Q58*1000)</f>
        <v/>
      </c>
      <c r="E52" s="26" t="str">
        <f>IF(CALIBRACION!H58="","",CALIBRACION!T58)</f>
        <v/>
      </c>
      <c r="F52" s="26" t="str">
        <f>IF(INCERTIDUMBRE!B75="","",INCERTIDUMBRE!AT75)</f>
        <v/>
      </c>
      <c r="G52" s="27" t="str">
        <f>IF(CALIBRACION!H58="","",CALIBRACION!L58)</f>
        <v/>
      </c>
      <c r="H52" s="27" t="str">
        <f>IF(CALIBRACION!H58="","",CALIBRACION!M58)</f>
        <v/>
      </c>
      <c r="I52" s="28" t="str">
        <f>IF(CALIBRACION!H58="","",IF(CALIBRACION!K58="","sí","no"))</f>
        <v/>
      </c>
      <c r="J52" s="28" t="str">
        <f>IF(CALIBRACION!H58="","",IF(CALIBRACION!K58="","sí","no"))</f>
        <v/>
      </c>
      <c r="K52" s="29" t="str">
        <f>IF(CALIBRACION!L58="","",CALIBRACION!N58)</f>
        <v/>
      </c>
      <c r="M52" s="25" t="str">
        <f t="shared" si="0"/>
        <v/>
      </c>
      <c r="N52" s="32" t="str">
        <f t="shared" si="0"/>
        <v/>
      </c>
      <c r="O52" s="30" t="str">
        <f>CALIBRACION!J58</f>
        <v/>
      </c>
      <c r="P52" s="26" t="str">
        <f t="shared" si="1"/>
        <v/>
      </c>
      <c r="Q52" s="26" t="str">
        <f t="shared" si="2"/>
        <v/>
      </c>
      <c r="R52" s="26" t="str">
        <f t="shared" si="3"/>
        <v/>
      </c>
      <c r="S52" s="27" t="str">
        <f t="shared" si="6"/>
        <v/>
      </c>
      <c r="T52" s="27" t="str">
        <f t="shared" si="7"/>
        <v/>
      </c>
    </row>
    <row r="53" spans="1:20" ht="15" x14ac:dyDescent="0.2">
      <c r="A53" s="25" t="str">
        <f>IF(CALIBRACION!H59="","",+CALIBRACION!A59)</f>
        <v/>
      </c>
      <c r="B53" s="26" t="str">
        <f>CALIBRACION!I59</f>
        <v/>
      </c>
      <c r="C53" s="26" t="str">
        <f>IF(CALIBRACION!H59="","",CALIBRACION!H59)</f>
        <v/>
      </c>
      <c r="D53" s="26" t="str">
        <f>IF(CALIBRACION!H59="","",CALIBRACION!Q59*1000)</f>
        <v/>
      </c>
      <c r="E53" s="26" t="str">
        <f>IF(CALIBRACION!H59="","",CALIBRACION!T59)</f>
        <v/>
      </c>
      <c r="F53" s="26" t="str">
        <f>IF(INCERTIDUMBRE!B76="","",INCERTIDUMBRE!AT76)</f>
        <v/>
      </c>
      <c r="G53" s="27" t="str">
        <f>IF(CALIBRACION!H59="","",CALIBRACION!L59)</f>
        <v/>
      </c>
      <c r="H53" s="27" t="str">
        <f>IF(CALIBRACION!H59="","",CALIBRACION!M59)</f>
        <v/>
      </c>
      <c r="I53" s="28" t="str">
        <f>IF(CALIBRACION!H59="","",IF(CALIBRACION!K59="","sí","no"))</f>
        <v/>
      </c>
      <c r="J53" s="28" t="str">
        <f>IF(CALIBRACION!H59="","",IF(CALIBRACION!K59="","sí","no"))</f>
        <v/>
      </c>
      <c r="K53" s="29" t="str">
        <f>IF(CALIBRACION!L59="","",CALIBRACION!N59)</f>
        <v/>
      </c>
      <c r="M53" s="25" t="str">
        <f t="shared" si="0"/>
        <v/>
      </c>
      <c r="N53" s="32" t="str">
        <f t="shared" si="0"/>
        <v/>
      </c>
      <c r="O53" s="30" t="str">
        <f>CALIBRACION!J59</f>
        <v/>
      </c>
      <c r="P53" s="26" t="str">
        <f t="shared" si="1"/>
        <v/>
      </c>
      <c r="Q53" s="26" t="str">
        <f t="shared" si="2"/>
        <v/>
      </c>
      <c r="R53" s="26" t="str">
        <f t="shared" si="3"/>
        <v/>
      </c>
      <c r="S53" s="27" t="str">
        <f t="shared" si="6"/>
        <v/>
      </c>
      <c r="T53" s="27" t="str">
        <f t="shared" si="7"/>
        <v/>
      </c>
    </row>
    <row r="54" spans="1:20" ht="15" x14ac:dyDescent="0.2">
      <c r="A54" s="25" t="str">
        <f>IF(CALIBRACION!H60="","",+CALIBRACION!A60)</f>
        <v/>
      </c>
      <c r="B54" s="26" t="str">
        <f>CALIBRACION!I60</f>
        <v/>
      </c>
      <c r="C54" s="26" t="str">
        <f>IF(CALIBRACION!H60="","",CALIBRACION!H60)</f>
        <v/>
      </c>
      <c r="D54" s="26" t="str">
        <f>IF(CALIBRACION!H60="","",CALIBRACION!Q60*1000)</f>
        <v/>
      </c>
      <c r="E54" s="26" t="str">
        <f>IF(CALIBRACION!H60="","",CALIBRACION!T60)</f>
        <v/>
      </c>
      <c r="F54" s="26" t="str">
        <f>IF(INCERTIDUMBRE!B77="","",INCERTIDUMBRE!AT77)</f>
        <v/>
      </c>
      <c r="G54" s="27" t="str">
        <f>IF(CALIBRACION!H60="","",CALIBRACION!L60)</f>
        <v/>
      </c>
      <c r="H54" s="27" t="str">
        <f>IF(CALIBRACION!H60="","",CALIBRACION!M60)</f>
        <v/>
      </c>
      <c r="I54" s="28" t="str">
        <f>IF(CALIBRACION!H60="","",IF(CALIBRACION!K60="","sí","no"))</f>
        <v/>
      </c>
      <c r="J54" s="28" t="str">
        <f>IF(CALIBRACION!H60="","",IF(CALIBRACION!K60="","sí","no"))</f>
        <v/>
      </c>
      <c r="K54" s="29" t="str">
        <f>IF(CALIBRACION!L60="","",CALIBRACION!N60)</f>
        <v/>
      </c>
      <c r="M54" s="25" t="str">
        <f t="shared" si="0"/>
        <v/>
      </c>
      <c r="N54" s="32" t="str">
        <f t="shared" si="0"/>
        <v/>
      </c>
      <c r="O54" s="30" t="str">
        <f>CALIBRACION!J60</f>
        <v/>
      </c>
      <c r="P54" s="26" t="str">
        <f t="shared" si="1"/>
        <v/>
      </c>
      <c r="Q54" s="26" t="str">
        <f t="shared" si="2"/>
        <v/>
      </c>
      <c r="R54" s="26" t="str">
        <f t="shared" si="3"/>
        <v/>
      </c>
      <c r="S54" s="27" t="str">
        <f t="shared" si="6"/>
        <v/>
      </c>
      <c r="T54" s="27" t="str">
        <f t="shared" si="7"/>
        <v/>
      </c>
    </row>
    <row r="55" spans="1:20" ht="15" x14ac:dyDescent="0.2">
      <c r="A55" s="25" t="str">
        <f>IF(CALIBRACION!H61="","",+CALIBRACION!A61)</f>
        <v/>
      </c>
      <c r="B55" s="26" t="str">
        <f>CALIBRACION!I61</f>
        <v/>
      </c>
      <c r="C55" s="26" t="str">
        <f>IF(CALIBRACION!H61="","",CALIBRACION!H61)</f>
        <v/>
      </c>
      <c r="D55" s="26" t="str">
        <f>IF(CALIBRACION!H61="","",CALIBRACION!Q61*1000)</f>
        <v/>
      </c>
      <c r="E55" s="26" t="str">
        <f>IF(CALIBRACION!H61="","",CALIBRACION!T61)</f>
        <v/>
      </c>
      <c r="F55" s="26" t="str">
        <f>IF(INCERTIDUMBRE!B78="","",INCERTIDUMBRE!AT78)</f>
        <v/>
      </c>
      <c r="G55" s="27" t="str">
        <f>IF(CALIBRACION!H61="","",CALIBRACION!L61)</f>
        <v/>
      </c>
      <c r="H55" s="27" t="str">
        <f>IF(CALIBRACION!H61="","",CALIBRACION!M61)</f>
        <v/>
      </c>
      <c r="I55" s="28" t="str">
        <f>IF(CALIBRACION!H61="","",IF(CALIBRACION!K61="","sí","no"))</f>
        <v/>
      </c>
      <c r="J55" s="28" t="str">
        <f>IF(CALIBRACION!H61="","",IF(CALIBRACION!K61="","sí","no"))</f>
        <v/>
      </c>
      <c r="K55" s="29" t="str">
        <f>IF(CALIBRACION!L61="","",CALIBRACION!N61)</f>
        <v/>
      </c>
      <c r="M55" s="25" t="str">
        <f t="shared" si="0"/>
        <v/>
      </c>
      <c r="N55" s="32" t="str">
        <f t="shared" si="0"/>
        <v/>
      </c>
      <c r="O55" s="30" t="str">
        <f>CALIBRACION!J61</f>
        <v/>
      </c>
      <c r="P55" s="26" t="str">
        <f t="shared" si="1"/>
        <v/>
      </c>
      <c r="Q55" s="26" t="str">
        <f t="shared" si="2"/>
        <v/>
      </c>
      <c r="R55" s="26" t="str">
        <f t="shared" si="3"/>
        <v/>
      </c>
      <c r="S55" s="27" t="str">
        <f t="shared" si="6"/>
        <v/>
      </c>
      <c r="T55" s="27" t="str">
        <f t="shared" si="7"/>
        <v/>
      </c>
    </row>
    <row r="56" spans="1:20" ht="15" x14ac:dyDescent="0.2">
      <c r="A56" s="25" t="str">
        <f>IF(CALIBRACION!H62="","",+CALIBRACION!A62)</f>
        <v/>
      </c>
      <c r="B56" s="26" t="str">
        <f>CALIBRACION!I62</f>
        <v/>
      </c>
      <c r="C56" s="26" t="str">
        <f>IF(CALIBRACION!H62="","",CALIBRACION!H62)</f>
        <v/>
      </c>
      <c r="D56" s="26" t="str">
        <f>IF(CALIBRACION!H62="","",CALIBRACION!Q62*1000)</f>
        <v/>
      </c>
      <c r="E56" s="26" t="str">
        <f>IF(CALIBRACION!H62="","",CALIBRACION!T62)</f>
        <v/>
      </c>
      <c r="F56" s="26" t="str">
        <f>IF(INCERTIDUMBRE!B79="","",INCERTIDUMBRE!AT79)</f>
        <v/>
      </c>
      <c r="G56" s="27" t="str">
        <f>IF(CALIBRACION!H62="","",CALIBRACION!L62)</f>
        <v/>
      </c>
      <c r="H56" s="27" t="str">
        <f>IF(CALIBRACION!H62="","",CALIBRACION!M62)</f>
        <v/>
      </c>
      <c r="I56" s="28" t="str">
        <f>IF(CALIBRACION!H62="","",IF(CALIBRACION!K62="","sí","no"))</f>
        <v/>
      </c>
      <c r="J56" s="28" t="str">
        <f>IF(CALIBRACION!H62="","",IF(CALIBRACION!K62="","sí","no"))</f>
        <v/>
      </c>
      <c r="K56" s="29" t="str">
        <f>IF(CALIBRACION!L62="","",CALIBRACION!N62)</f>
        <v/>
      </c>
      <c r="M56" s="25" t="str">
        <f t="shared" si="0"/>
        <v/>
      </c>
      <c r="N56" s="32" t="str">
        <f t="shared" si="0"/>
        <v/>
      </c>
      <c r="O56" s="30" t="str">
        <f>CALIBRACION!J62</f>
        <v/>
      </c>
      <c r="P56" s="26" t="str">
        <f t="shared" si="1"/>
        <v/>
      </c>
      <c r="Q56" s="26" t="str">
        <f t="shared" si="2"/>
        <v/>
      </c>
      <c r="R56" s="26" t="str">
        <f t="shared" si="3"/>
        <v/>
      </c>
      <c r="S56" s="27" t="str">
        <f t="shared" si="6"/>
        <v/>
      </c>
      <c r="T56" s="27" t="str">
        <f t="shared" si="7"/>
        <v/>
      </c>
    </row>
    <row r="57" spans="1:20" ht="15" x14ac:dyDescent="0.2">
      <c r="A57" s="25" t="str">
        <f>IF(CALIBRACION!H63="","",+CALIBRACION!A63)</f>
        <v/>
      </c>
      <c r="B57" s="26" t="str">
        <f>CALIBRACION!I63</f>
        <v/>
      </c>
      <c r="C57" s="26" t="str">
        <f>IF(CALIBRACION!H63="","",CALIBRACION!H63)</f>
        <v/>
      </c>
      <c r="D57" s="26" t="str">
        <f>IF(CALIBRACION!H63="","",CALIBRACION!Q63*1000)</f>
        <v/>
      </c>
      <c r="E57" s="26" t="str">
        <f>IF(CALIBRACION!H63="","",CALIBRACION!T63)</f>
        <v/>
      </c>
      <c r="F57" s="26" t="str">
        <f>IF(INCERTIDUMBRE!B80="","",INCERTIDUMBRE!AT80)</f>
        <v/>
      </c>
      <c r="G57" s="27" t="str">
        <f>IF(CALIBRACION!H63="","",CALIBRACION!L63)</f>
        <v/>
      </c>
      <c r="H57" s="27" t="str">
        <f>IF(CALIBRACION!H63="","",CALIBRACION!M63)</f>
        <v/>
      </c>
      <c r="I57" s="28" t="str">
        <f>IF(CALIBRACION!H63="","",IF(CALIBRACION!K63="","sí","no"))</f>
        <v/>
      </c>
      <c r="J57" s="28" t="str">
        <f>IF(CALIBRACION!H63="","",IF(CALIBRACION!K63="","sí","no"))</f>
        <v/>
      </c>
      <c r="K57" s="29" t="str">
        <f>IF(CALIBRACION!L63="","",CALIBRACION!N63)</f>
        <v/>
      </c>
      <c r="M57" s="25" t="str">
        <f t="shared" si="0"/>
        <v/>
      </c>
      <c r="N57" s="32" t="str">
        <f t="shared" si="0"/>
        <v/>
      </c>
      <c r="O57" s="30" t="str">
        <f>CALIBRACION!J63</f>
        <v/>
      </c>
      <c r="P57" s="26" t="str">
        <f t="shared" si="1"/>
        <v/>
      </c>
      <c r="Q57" s="26" t="str">
        <f t="shared" si="2"/>
        <v/>
      </c>
      <c r="R57" s="26" t="str">
        <f t="shared" si="3"/>
        <v/>
      </c>
      <c r="S57" s="27" t="str">
        <f t="shared" si="6"/>
        <v/>
      </c>
      <c r="T57" s="27" t="str">
        <f t="shared" si="7"/>
        <v/>
      </c>
    </row>
    <row r="58" spans="1:20" ht="15" x14ac:dyDescent="0.2">
      <c r="A58" s="25" t="str">
        <f>IF(CALIBRACION!H64="","",+CALIBRACION!A64)</f>
        <v/>
      </c>
      <c r="B58" s="26" t="str">
        <f>CALIBRACION!I64</f>
        <v/>
      </c>
      <c r="C58" s="26" t="str">
        <f>IF(CALIBRACION!H64="","",CALIBRACION!H64)</f>
        <v/>
      </c>
      <c r="D58" s="26" t="str">
        <f>IF(CALIBRACION!H64="","",CALIBRACION!Q64*1000)</f>
        <v/>
      </c>
      <c r="E58" s="26" t="str">
        <f>IF(CALIBRACION!H64="","",CALIBRACION!T64)</f>
        <v/>
      </c>
      <c r="F58" s="26" t="str">
        <f>IF(INCERTIDUMBRE!B81="","",INCERTIDUMBRE!AT81)</f>
        <v/>
      </c>
      <c r="G58" s="27" t="str">
        <f>IF(CALIBRACION!H64="","",CALIBRACION!L64)</f>
        <v/>
      </c>
      <c r="H58" s="27" t="str">
        <f>IF(CALIBRACION!H64="","",CALIBRACION!M64)</f>
        <v/>
      </c>
      <c r="I58" s="28" t="str">
        <f>IF(CALIBRACION!H64="","",IF(CALIBRACION!K64="","sí","no"))</f>
        <v/>
      </c>
      <c r="J58" s="28" t="str">
        <f>IF(CALIBRACION!H64="","",IF(CALIBRACION!K64="","sí","no"))</f>
        <v/>
      </c>
      <c r="K58" s="29" t="str">
        <f>IF(CALIBRACION!L64="","",CALIBRACION!N64)</f>
        <v/>
      </c>
      <c r="M58" s="25" t="str">
        <f t="shared" si="0"/>
        <v/>
      </c>
      <c r="N58" s="32" t="str">
        <f t="shared" si="0"/>
        <v/>
      </c>
      <c r="O58" s="30" t="str">
        <f>CALIBRACION!J64</f>
        <v/>
      </c>
      <c r="P58" s="26" t="str">
        <f t="shared" si="1"/>
        <v/>
      </c>
      <c r="Q58" s="26" t="str">
        <f t="shared" si="2"/>
        <v/>
      </c>
      <c r="R58" s="26" t="str">
        <f t="shared" si="3"/>
        <v/>
      </c>
      <c r="S58" s="27" t="str">
        <f t="shared" si="6"/>
        <v/>
      </c>
      <c r="T58" s="27" t="str">
        <f t="shared" si="7"/>
        <v/>
      </c>
    </row>
    <row r="59" spans="1:20" ht="15" x14ac:dyDescent="0.2">
      <c r="A59" s="25" t="str">
        <f>IF(CALIBRACION!H65="","",+CALIBRACION!A65)</f>
        <v/>
      </c>
      <c r="B59" s="26" t="str">
        <f>CALIBRACION!I65</f>
        <v/>
      </c>
      <c r="C59" s="26" t="str">
        <f>IF(CALIBRACION!H65="","",CALIBRACION!H65)</f>
        <v/>
      </c>
      <c r="D59" s="26" t="str">
        <f>IF(CALIBRACION!H65="","",CALIBRACION!Q65*1000)</f>
        <v/>
      </c>
      <c r="E59" s="26" t="str">
        <f>IF(CALIBRACION!H65="","",CALIBRACION!T65)</f>
        <v/>
      </c>
      <c r="F59" s="26" t="str">
        <f>IF(INCERTIDUMBRE!B82="","",INCERTIDUMBRE!AT82)</f>
        <v/>
      </c>
      <c r="G59" s="27" t="str">
        <f>IF(CALIBRACION!H65="","",CALIBRACION!L65)</f>
        <v/>
      </c>
      <c r="H59" s="27" t="str">
        <f>IF(CALIBRACION!H65="","",CALIBRACION!M65)</f>
        <v/>
      </c>
      <c r="I59" s="28" t="str">
        <f>IF(CALIBRACION!H65="","",IF(CALIBRACION!K65="","sí","no"))</f>
        <v/>
      </c>
      <c r="J59" s="28" t="str">
        <f>IF(CALIBRACION!H65="","",IF(CALIBRACION!K65="","sí","no"))</f>
        <v/>
      </c>
      <c r="K59" s="29" t="str">
        <f>IF(CALIBRACION!L65="","",CALIBRACION!N65)</f>
        <v/>
      </c>
      <c r="M59" s="25" t="str">
        <f t="shared" si="0"/>
        <v/>
      </c>
      <c r="N59" s="32" t="str">
        <f t="shared" si="0"/>
        <v/>
      </c>
      <c r="O59" s="30" t="str">
        <f>CALIBRACION!J65</f>
        <v/>
      </c>
      <c r="P59" s="26" t="str">
        <f t="shared" si="1"/>
        <v/>
      </c>
      <c r="Q59" s="26" t="str">
        <f t="shared" si="2"/>
        <v/>
      </c>
      <c r="R59" s="26" t="str">
        <f t="shared" si="3"/>
        <v/>
      </c>
      <c r="S59" s="27" t="str">
        <f t="shared" si="6"/>
        <v/>
      </c>
      <c r="T59" s="27" t="str">
        <f t="shared" si="7"/>
        <v/>
      </c>
    </row>
    <row r="60" spans="1:20" ht="15" x14ac:dyDescent="0.2">
      <c r="A60" s="25" t="str">
        <f>IF(CALIBRACION!H66="","",+CALIBRACION!A66)</f>
        <v/>
      </c>
      <c r="B60" s="26" t="str">
        <f>CALIBRACION!I66</f>
        <v/>
      </c>
      <c r="C60" s="26" t="str">
        <f>IF(CALIBRACION!H66="","",CALIBRACION!H66)</f>
        <v/>
      </c>
      <c r="D60" s="26" t="str">
        <f>IF(CALIBRACION!H66="","",CALIBRACION!Q66*1000)</f>
        <v/>
      </c>
      <c r="E60" s="26" t="str">
        <f>IF(CALIBRACION!H66="","",CALIBRACION!T66)</f>
        <v/>
      </c>
      <c r="F60" s="26" t="str">
        <f>IF(INCERTIDUMBRE!B83="","",INCERTIDUMBRE!AT83)</f>
        <v/>
      </c>
      <c r="G60" s="27" t="str">
        <f>IF(CALIBRACION!H66="","",CALIBRACION!L66)</f>
        <v/>
      </c>
      <c r="H60" s="27" t="str">
        <f>IF(CALIBRACION!H66="","",CALIBRACION!M66)</f>
        <v/>
      </c>
      <c r="I60" s="28" t="str">
        <f>IF(CALIBRACION!H66="","",IF(CALIBRACION!K66="","sí","no"))</f>
        <v/>
      </c>
      <c r="J60" s="28" t="str">
        <f>IF(CALIBRACION!H66="","",IF(CALIBRACION!K66="","sí","no"))</f>
        <v/>
      </c>
      <c r="K60" s="29" t="str">
        <f>IF(CALIBRACION!L66="","",CALIBRACION!N66)</f>
        <v/>
      </c>
      <c r="M60" s="25" t="str">
        <f t="shared" si="0"/>
        <v/>
      </c>
      <c r="N60" s="32" t="str">
        <f t="shared" si="0"/>
        <v/>
      </c>
      <c r="O60" s="30" t="str">
        <f>CALIBRACION!J66</f>
        <v/>
      </c>
      <c r="P60" s="26" t="str">
        <f t="shared" si="1"/>
        <v/>
      </c>
      <c r="Q60" s="26" t="str">
        <f t="shared" si="2"/>
        <v/>
      </c>
      <c r="R60" s="26" t="str">
        <f t="shared" si="3"/>
        <v/>
      </c>
      <c r="S60" s="27" t="str">
        <f t="shared" si="6"/>
        <v/>
      </c>
      <c r="T60" s="27" t="str">
        <f t="shared" si="7"/>
        <v/>
      </c>
    </row>
    <row r="61" spans="1:20" ht="15" x14ac:dyDescent="0.2">
      <c r="A61" s="25" t="str">
        <f>IF(CALIBRACION!H67="","",+CALIBRACION!A67)</f>
        <v/>
      </c>
      <c r="B61" s="26" t="str">
        <f>CALIBRACION!I67</f>
        <v/>
      </c>
      <c r="C61" s="26" t="str">
        <f>IF(CALIBRACION!H67="","",CALIBRACION!H67)</f>
        <v/>
      </c>
      <c r="D61" s="26" t="str">
        <f>IF(CALIBRACION!H67="","",CALIBRACION!Q67*1000)</f>
        <v/>
      </c>
      <c r="E61" s="26" t="str">
        <f>IF(CALIBRACION!H67="","",CALIBRACION!T67)</f>
        <v/>
      </c>
      <c r="F61" s="26" t="str">
        <f>IF(INCERTIDUMBRE!B84="","",INCERTIDUMBRE!AT84)</f>
        <v/>
      </c>
      <c r="G61" s="27" t="str">
        <f>IF(CALIBRACION!H67="","",CALIBRACION!L67)</f>
        <v/>
      </c>
      <c r="H61" s="27" t="str">
        <f>IF(CALIBRACION!H67="","",CALIBRACION!M67)</f>
        <v/>
      </c>
      <c r="I61" s="28" t="str">
        <f>IF(CALIBRACION!H67="","",IF(CALIBRACION!K67="","sí","no"))</f>
        <v/>
      </c>
      <c r="J61" s="28" t="str">
        <f>IF(CALIBRACION!H67="","",IF(CALIBRACION!K67="","sí","no"))</f>
        <v/>
      </c>
      <c r="K61" s="29" t="str">
        <f>IF(CALIBRACION!L67="","",CALIBRACION!N67)</f>
        <v/>
      </c>
      <c r="M61" s="25" t="str">
        <f t="shared" si="0"/>
        <v/>
      </c>
      <c r="N61" s="32" t="str">
        <f t="shared" si="0"/>
        <v/>
      </c>
      <c r="O61" s="30" t="str">
        <f>CALIBRACION!J67</f>
        <v/>
      </c>
      <c r="P61" s="26" t="str">
        <f t="shared" si="1"/>
        <v/>
      </c>
      <c r="Q61" s="26" t="str">
        <f t="shared" si="2"/>
        <v/>
      </c>
      <c r="R61" s="26" t="str">
        <f t="shared" si="3"/>
        <v/>
      </c>
      <c r="S61" s="27" t="str">
        <f t="shared" si="6"/>
        <v/>
      </c>
      <c r="T61" s="27" t="str">
        <f t="shared" si="7"/>
        <v/>
      </c>
    </row>
    <row r="62" spans="1:20" ht="15" x14ac:dyDescent="0.2">
      <c r="A62" s="25" t="str">
        <f>IF(CALIBRACION!H68="","",+CALIBRACION!A68)</f>
        <v/>
      </c>
      <c r="B62" s="26" t="str">
        <f>CALIBRACION!I68</f>
        <v/>
      </c>
      <c r="C62" s="26" t="str">
        <f>IF(CALIBRACION!H68="","",CALIBRACION!H68)</f>
        <v/>
      </c>
      <c r="D62" s="26" t="str">
        <f>IF(CALIBRACION!H68="","",CALIBRACION!Q68*1000)</f>
        <v/>
      </c>
      <c r="E62" s="26" t="str">
        <f>IF(CALIBRACION!H68="","",CALIBRACION!T68)</f>
        <v/>
      </c>
      <c r="F62" s="26" t="str">
        <f>IF(INCERTIDUMBRE!B85="","",INCERTIDUMBRE!AT85)</f>
        <v/>
      </c>
      <c r="G62" s="27" t="str">
        <f>IF(CALIBRACION!H68="","",CALIBRACION!L68)</f>
        <v/>
      </c>
      <c r="H62" s="27" t="str">
        <f>IF(CALIBRACION!H68="","",CALIBRACION!M68)</f>
        <v/>
      </c>
      <c r="I62" s="28" t="str">
        <f>IF(CALIBRACION!H68="","",IF(CALIBRACION!K68="","sí","no"))</f>
        <v/>
      </c>
      <c r="J62" s="28" t="str">
        <f>IF(CALIBRACION!H68="","",IF(CALIBRACION!K68="","sí","no"))</f>
        <v/>
      </c>
      <c r="K62" s="29" t="str">
        <f>IF(CALIBRACION!L68="","",CALIBRACION!N68)</f>
        <v/>
      </c>
      <c r="M62" s="25" t="str">
        <f t="shared" si="0"/>
        <v/>
      </c>
      <c r="N62" s="32" t="str">
        <f t="shared" si="0"/>
        <v/>
      </c>
      <c r="O62" s="30" t="str">
        <f>CALIBRACION!J68</f>
        <v/>
      </c>
      <c r="P62" s="26" t="str">
        <f t="shared" si="1"/>
        <v/>
      </c>
      <c r="Q62" s="26" t="str">
        <f t="shared" si="2"/>
        <v/>
      </c>
      <c r="R62" s="26" t="str">
        <f t="shared" si="3"/>
        <v/>
      </c>
      <c r="S62" s="27" t="str">
        <f t="shared" si="6"/>
        <v/>
      </c>
      <c r="T62" s="27" t="str">
        <f t="shared" si="7"/>
        <v/>
      </c>
    </row>
    <row r="63" spans="1:20" ht="15" x14ac:dyDescent="0.2">
      <c r="A63" s="25" t="str">
        <f>IF(CALIBRACION!H69="","",+CALIBRACION!A69)</f>
        <v/>
      </c>
      <c r="B63" s="26" t="str">
        <f>CALIBRACION!I69</f>
        <v/>
      </c>
      <c r="C63" s="26" t="str">
        <f>IF(CALIBRACION!H69="","",CALIBRACION!H69)</f>
        <v/>
      </c>
      <c r="D63" s="26" t="str">
        <f>IF(CALIBRACION!H69="","",CALIBRACION!Q69*1000)</f>
        <v/>
      </c>
      <c r="E63" s="26" t="str">
        <f>IF(CALIBRACION!H69="","",CALIBRACION!T69)</f>
        <v/>
      </c>
      <c r="F63" s="26" t="str">
        <f>IF(INCERTIDUMBRE!B86="","",INCERTIDUMBRE!AT86)</f>
        <v/>
      </c>
      <c r="G63" s="27" t="str">
        <f>IF(CALIBRACION!H69="","",CALIBRACION!L69)</f>
        <v/>
      </c>
      <c r="H63" s="27" t="str">
        <f>IF(CALIBRACION!H69="","",CALIBRACION!M69)</f>
        <v/>
      </c>
      <c r="I63" s="28" t="str">
        <f>IF(CALIBRACION!H69="","",IF(CALIBRACION!K69="","sí","no"))</f>
        <v/>
      </c>
      <c r="J63" s="28" t="str">
        <f>IF(CALIBRACION!H69="","",IF(CALIBRACION!K69="","sí","no"))</f>
        <v/>
      </c>
      <c r="K63" s="29" t="str">
        <f>IF(CALIBRACION!L69="","",CALIBRACION!N69)</f>
        <v/>
      </c>
      <c r="M63" s="25" t="str">
        <f t="shared" si="0"/>
        <v/>
      </c>
      <c r="N63" s="32" t="str">
        <f t="shared" si="0"/>
        <v/>
      </c>
      <c r="O63" s="30" t="str">
        <f>CALIBRACION!J69</f>
        <v/>
      </c>
      <c r="P63" s="26" t="str">
        <f t="shared" si="1"/>
        <v/>
      </c>
      <c r="Q63" s="26" t="str">
        <f t="shared" si="2"/>
        <v/>
      </c>
      <c r="R63" s="26" t="str">
        <f t="shared" si="3"/>
        <v/>
      </c>
      <c r="S63" s="27" t="str">
        <f t="shared" si="6"/>
        <v/>
      </c>
      <c r="T63" s="27" t="str">
        <f t="shared" si="7"/>
        <v/>
      </c>
    </row>
    <row r="64" spans="1:20" ht="15" x14ac:dyDescent="0.2">
      <c r="A64" s="25" t="str">
        <f>IF(CALIBRACION!H70="","",+CALIBRACION!A70)</f>
        <v/>
      </c>
      <c r="B64" s="26" t="str">
        <f>CALIBRACION!I70</f>
        <v/>
      </c>
      <c r="C64" s="26" t="str">
        <f>IF(CALIBRACION!H70="","",CALIBRACION!H70)</f>
        <v/>
      </c>
      <c r="D64" s="26" t="str">
        <f>IF(CALIBRACION!H70="","",CALIBRACION!Q70*1000)</f>
        <v/>
      </c>
      <c r="E64" s="26" t="str">
        <f>IF(CALIBRACION!H70="","",CALIBRACION!T70)</f>
        <v/>
      </c>
      <c r="F64" s="26" t="str">
        <f>IF(INCERTIDUMBRE!B87="","",INCERTIDUMBRE!AT87)</f>
        <v/>
      </c>
      <c r="G64" s="27" t="str">
        <f>IF(CALIBRACION!H70="","",CALIBRACION!L70)</f>
        <v/>
      </c>
      <c r="H64" s="27" t="str">
        <f>IF(CALIBRACION!H70="","",CALIBRACION!M70)</f>
        <v/>
      </c>
      <c r="I64" s="28" t="str">
        <f>IF(CALIBRACION!H70="","",IF(CALIBRACION!K70="","sí","no"))</f>
        <v/>
      </c>
      <c r="J64" s="28" t="str">
        <f>IF(CALIBRACION!H70="","",IF(CALIBRACION!K70="","sí","no"))</f>
        <v/>
      </c>
      <c r="K64" s="29" t="str">
        <f>IF(CALIBRACION!L70="","",CALIBRACION!N70)</f>
        <v/>
      </c>
      <c r="M64" s="25" t="str">
        <f t="shared" si="0"/>
        <v/>
      </c>
      <c r="N64" s="32" t="str">
        <f t="shared" si="0"/>
        <v/>
      </c>
      <c r="O64" s="30" t="str">
        <f>CALIBRACION!J70</f>
        <v/>
      </c>
      <c r="P64" s="26" t="str">
        <f t="shared" si="1"/>
        <v/>
      </c>
      <c r="Q64" s="26" t="str">
        <f t="shared" si="2"/>
        <v/>
      </c>
      <c r="R64" s="26" t="str">
        <f t="shared" si="3"/>
        <v/>
      </c>
      <c r="S64" s="27" t="str">
        <f t="shared" si="6"/>
        <v/>
      </c>
      <c r="T64" s="27" t="str">
        <f t="shared" si="7"/>
        <v/>
      </c>
    </row>
    <row r="65" spans="1:20" ht="15" x14ac:dyDescent="0.2">
      <c r="A65" s="25" t="str">
        <f>IF(CALIBRACION!H71="","",+CALIBRACION!A71)</f>
        <v/>
      </c>
      <c r="B65" s="26" t="str">
        <f>CALIBRACION!I71</f>
        <v/>
      </c>
      <c r="C65" s="26" t="str">
        <f>IF(CALIBRACION!H71="","",CALIBRACION!H71)</f>
        <v/>
      </c>
      <c r="D65" s="26" t="str">
        <f>IF(CALIBRACION!H71="","",CALIBRACION!Q71*1000)</f>
        <v/>
      </c>
      <c r="E65" s="26" t="str">
        <f>IF(CALIBRACION!H71="","",CALIBRACION!T71)</f>
        <v/>
      </c>
      <c r="F65" s="26" t="str">
        <f>IF(INCERTIDUMBRE!B88="","",INCERTIDUMBRE!AT88)</f>
        <v/>
      </c>
      <c r="G65" s="27" t="str">
        <f>IF(CALIBRACION!H71="","",CALIBRACION!L71)</f>
        <v/>
      </c>
      <c r="H65" s="27" t="str">
        <f>IF(CALIBRACION!H71="","",CALIBRACION!M71)</f>
        <v/>
      </c>
      <c r="I65" s="28" t="str">
        <f>IF(CALIBRACION!H71="","",IF(CALIBRACION!K71="","sí","no"))</f>
        <v/>
      </c>
      <c r="J65" s="28" t="str">
        <f>IF(CALIBRACION!H71="","",IF(CALIBRACION!K71="","sí","no"))</f>
        <v/>
      </c>
      <c r="K65" s="29" t="str">
        <f>IF(CALIBRACION!L71="","",CALIBRACION!N71)</f>
        <v/>
      </c>
      <c r="M65" s="25" t="str">
        <f t="shared" si="0"/>
        <v/>
      </c>
      <c r="N65" s="32" t="str">
        <f t="shared" si="0"/>
        <v/>
      </c>
      <c r="O65" s="30" t="str">
        <f>CALIBRACION!J71</f>
        <v/>
      </c>
      <c r="P65" s="26" t="str">
        <f t="shared" si="1"/>
        <v/>
      </c>
      <c r="Q65" s="26" t="str">
        <f t="shared" si="2"/>
        <v/>
      </c>
      <c r="R65" s="26" t="str">
        <f t="shared" si="3"/>
        <v/>
      </c>
      <c r="S65" s="27" t="str">
        <f t="shared" si="6"/>
        <v/>
      </c>
      <c r="T65" s="27" t="str">
        <f t="shared" si="7"/>
        <v/>
      </c>
    </row>
    <row r="66" spans="1:20" ht="15" x14ac:dyDescent="0.2">
      <c r="A66" s="25" t="str">
        <f>IF(CALIBRACION!H72="","",+CALIBRACION!A72)</f>
        <v/>
      </c>
      <c r="B66" s="26" t="str">
        <f>CALIBRACION!I72</f>
        <v/>
      </c>
      <c r="C66" s="26" t="str">
        <f>IF(CALIBRACION!H72="","",CALIBRACION!H72)</f>
        <v/>
      </c>
      <c r="D66" s="26" t="str">
        <f>IF(CALIBRACION!H72="","",CALIBRACION!Q72*1000)</f>
        <v/>
      </c>
      <c r="E66" s="26" t="str">
        <f>IF(CALIBRACION!H72="","",CALIBRACION!T72)</f>
        <v/>
      </c>
      <c r="F66" s="26" t="str">
        <f>IF(INCERTIDUMBRE!B89="","",INCERTIDUMBRE!AT89)</f>
        <v/>
      </c>
      <c r="G66" s="27" t="str">
        <f>IF(CALIBRACION!H72="","",CALIBRACION!L72)</f>
        <v/>
      </c>
      <c r="H66" s="27" t="str">
        <f>IF(CALIBRACION!H72="","",CALIBRACION!M72)</f>
        <v/>
      </c>
      <c r="I66" s="28" t="str">
        <f>IF(CALIBRACION!H72="","",IF(CALIBRACION!K72="","sí","no"))</f>
        <v/>
      </c>
      <c r="J66" s="28" t="str">
        <f>IF(CALIBRACION!H72="","",IF(CALIBRACION!K72="","sí","no"))</f>
        <v/>
      </c>
      <c r="K66" s="29" t="str">
        <f>IF(CALIBRACION!L72="","",CALIBRACION!N72)</f>
        <v/>
      </c>
      <c r="M66" s="25" t="str">
        <f t="shared" si="0"/>
        <v/>
      </c>
      <c r="N66" s="32" t="str">
        <f t="shared" si="0"/>
        <v/>
      </c>
      <c r="O66" s="30" t="str">
        <f>CALIBRACION!J72</f>
        <v/>
      </c>
      <c r="P66" s="26" t="str">
        <f t="shared" si="1"/>
        <v/>
      </c>
      <c r="Q66" s="26" t="str">
        <f t="shared" si="2"/>
        <v/>
      </c>
      <c r="R66" s="26" t="str">
        <f t="shared" si="3"/>
        <v/>
      </c>
      <c r="S66" s="27" t="str">
        <f t="shared" si="6"/>
        <v/>
      </c>
      <c r="T66" s="27" t="str">
        <f t="shared" si="7"/>
        <v/>
      </c>
    </row>
    <row r="67" spans="1:20" ht="15" x14ac:dyDescent="0.2">
      <c r="A67" s="25" t="str">
        <f>IF(CALIBRACION!H73="","",+CALIBRACION!A73)</f>
        <v/>
      </c>
      <c r="B67" s="26" t="str">
        <f>CALIBRACION!I73</f>
        <v/>
      </c>
      <c r="C67" s="26" t="str">
        <f>IF(CALIBRACION!H73="","",CALIBRACION!H73)</f>
        <v/>
      </c>
      <c r="D67" s="26" t="str">
        <f>IF(CALIBRACION!H73="","",CALIBRACION!Q73*1000)</f>
        <v/>
      </c>
      <c r="E67" s="26" t="str">
        <f>IF(CALIBRACION!H73="","",CALIBRACION!T73)</f>
        <v/>
      </c>
      <c r="F67" s="26" t="str">
        <f>IF(INCERTIDUMBRE!B90="","",INCERTIDUMBRE!AT90)</f>
        <v/>
      </c>
      <c r="G67" s="27" t="str">
        <f>IF(CALIBRACION!H73="","",CALIBRACION!L73)</f>
        <v/>
      </c>
      <c r="H67" s="27" t="str">
        <f>IF(CALIBRACION!H73="","",CALIBRACION!M73)</f>
        <v/>
      </c>
      <c r="I67" s="28" t="str">
        <f>IF(CALIBRACION!H73="","",IF(CALIBRACION!K73="","sí","no"))</f>
        <v/>
      </c>
      <c r="J67" s="28" t="str">
        <f>IF(CALIBRACION!H73="","",IF(CALIBRACION!K73="","sí","no"))</f>
        <v/>
      </c>
      <c r="K67" s="29" t="str">
        <f>IF(CALIBRACION!L73="","",CALIBRACION!N73)</f>
        <v/>
      </c>
      <c r="M67" s="25" t="str">
        <f t="shared" si="0"/>
        <v/>
      </c>
      <c r="N67" s="32" t="str">
        <f t="shared" si="0"/>
        <v/>
      </c>
      <c r="O67" s="30" t="str">
        <f>CALIBRACION!J73</f>
        <v/>
      </c>
      <c r="P67" s="26" t="str">
        <f t="shared" si="1"/>
        <v/>
      </c>
      <c r="Q67" s="26" t="str">
        <f t="shared" si="2"/>
        <v/>
      </c>
      <c r="R67" s="26" t="str">
        <f t="shared" si="3"/>
        <v/>
      </c>
      <c r="S67" s="27" t="str">
        <f t="shared" si="6"/>
        <v/>
      </c>
      <c r="T67" s="27" t="str">
        <f t="shared" si="7"/>
        <v/>
      </c>
    </row>
    <row r="68" spans="1:20" ht="15" x14ac:dyDescent="0.2">
      <c r="A68" s="25" t="str">
        <f>IF(CALIBRACION!H74="","",+CALIBRACION!A74)</f>
        <v/>
      </c>
      <c r="B68" s="26" t="str">
        <f>CALIBRACION!I74</f>
        <v/>
      </c>
      <c r="C68" s="26" t="str">
        <f>IF(CALIBRACION!H74="","",CALIBRACION!H74)</f>
        <v/>
      </c>
      <c r="D68" s="26" t="str">
        <f>IF(CALIBRACION!H74="","",CALIBRACION!Q74*1000)</f>
        <v/>
      </c>
      <c r="E68" s="26" t="str">
        <f>IF(CALIBRACION!H74="","",CALIBRACION!T74)</f>
        <v/>
      </c>
      <c r="F68" s="26" t="str">
        <f>IF(INCERTIDUMBRE!B91="","",INCERTIDUMBRE!AT91)</f>
        <v/>
      </c>
      <c r="G68" s="27" t="str">
        <f>IF(CALIBRACION!H74="","",CALIBRACION!L74)</f>
        <v/>
      </c>
      <c r="H68" s="27" t="str">
        <f>IF(CALIBRACION!H74="","",CALIBRACION!M74)</f>
        <v/>
      </c>
      <c r="I68" s="28" t="str">
        <f>IF(CALIBRACION!H74="","",IF(CALIBRACION!K74="","sí","no"))</f>
        <v/>
      </c>
      <c r="J68" s="28" t="str">
        <f>IF(CALIBRACION!H74="","",IF(CALIBRACION!K74="","sí","no"))</f>
        <v/>
      </c>
      <c r="K68" s="29" t="str">
        <f>IF(CALIBRACION!L74="","",CALIBRACION!N74)</f>
        <v/>
      </c>
      <c r="M68" s="25" t="str">
        <f t="shared" si="0"/>
        <v/>
      </c>
      <c r="N68" s="32" t="str">
        <f t="shared" si="0"/>
        <v/>
      </c>
      <c r="O68" s="30" t="str">
        <f>CALIBRACION!J74</f>
        <v/>
      </c>
      <c r="P68" s="26" t="str">
        <f t="shared" si="1"/>
        <v/>
      </c>
      <c r="Q68" s="26" t="str">
        <f t="shared" si="2"/>
        <v/>
      </c>
      <c r="R68" s="26" t="str">
        <f t="shared" si="3"/>
        <v/>
      </c>
      <c r="S68" s="27" t="str">
        <f t="shared" si="6"/>
        <v/>
      </c>
      <c r="T68" s="27" t="str">
        <f t="shared" si="7"/>
        <v/>
      </c>
    </row>
    <row r="69" spans="1:20" ht="15" x14ac:dyDescent="0.2">
      <c r="A69" s="25" t="str">
        <f>IF(CALIBRACION!H75="","",+CALIBRACION!A75)</f>
        <v/>
      </c>
      <c r="B69" s="26" t="str">
        <f>CALIBRACION!I75</f>
        <v/>
      </c>
      <c r="C69" s="26" t="str">
        <f>IF(CALIBRACION!H75="","",CALIBRACION!H75)</f>
        <v/>
      </c>
      <c r="D69" s="26" t="str">
        <f>IF(CALIBRACION!H75="","",CALIBRACION!Q75*1000)</f>
        <v/>
      </c>
      <c r="E69" s="26" t="str">
        <f>IF(CALIBRACION!H75="","",CALIBRACION!T75)</f>
        <v/>
      </c>
      <c r="F69" s="26" t="str">
        <f>IF(INCERTIDUMBRE!B92="","",INCERTIDUMBRE!AT92)</f>
        <v/>
      </c>
      <c r="G69" s="27" t="str">
        <f>IF(CALIBRACION!H75="","",CALIBRACION!L75)</f>
        <v/>
      </c>
      <c r="H69" s="27" t="str">
        <f>IF(CALIBRACION!H75="","",CALIBRACION!M75)</f>
        <v/>
      </c>
      <c r="I69" s="28" t="str">
        <f>IF(CALIBRACION!H75="","",IF(CALIBRACION!K75="","sí","no"))</f>
        <v/>
      </c>
      <c r="J69" s="28" t="str">
        <f>IF(CALIBRACION!H75="","",IF(CALIBRACION!K75="","sí","no"))</f>
        <v/>
      </c>
      <c r="K69" s="29" t="str">
        <f>IF(CALIBRACION!L75="","",CALIBRACION!N75)</f>
        <v/>
      </c>
      <c r="M69" s="25" t="str">
        <f t="shared" si="0"/>
        <v/>
      </c>
      <c r="N69" s="32" t="str">
        <f t="shared" si="0"/>
        <v/>
      </c>
      <c r="O69" s="30" t="str">
        <f>CALIBRACION!J75</f>
        <v/>
      </c>
      <c r="P69" s="26" t="str">
        <f t="shared" si="1"/>
        <v/>
      </c>
      <c r="Q69" s="26" t="str">
        <f t="shared" si="2"/>
        <v/>
      </c>
      <c r="R69" s="26" t="str">
        <f t="shared" si="3"/>
        <v/>
      </c>
      <c r="S69" s="27" t="str">
        <f t="shared" si="6"/>
        <v/>
      </c>
      <c r="T69" s="27" t="str">
        <f t="shared" si="7"/>
        <v/>
      </c>
    </row>
    <row r="70" spans="1:20" ht="15" x14ac:dyDescent="0.2">
      <c r="A70" s="25" t="str">
        <f>IF(CALIBRACION!H76="","",+CALIBRACION!A76)</f>
        <v/>
      </c>
      <c r="B70" s="26" t="str">
        <f>CALIBRACION!I76</f>
        <v/>
      </c>
      <c r="C70" s="26" t="str">
        <f>IF(CALIBRACION!H76="","",CALIBRACION!H76)</f>
        <v/>
      </c>
      <c r="D70" s="26" t="str">
        <f>IF(CALIBRACION!H76="","",CALIBRACION!Q76*1000)</f>
        <v/>
      </c>
      <c r="E70" s="26" t="str">
        <f>IF(CALIBRACION!H76="","",CALIBRACION!T76)</f>
        <v/>
      </c>
      <c r="F70" s="26" t="str">
        <f>IF(INCERTIDUMBRE!B93="","",INCERTIDUMBRE!AT93)</f>
        <v/>
      </c>
      <c r="G70" s="27" t="str">
        <f>IF(CALIBRACION!H76="","",CALIBRACION!L76)</f>
        <v/>
      </c>
      <c r="H70" s="27" t="str">
        <f>IF(CALIBRACION!H76="","",CALIBRACION!M76)</f>
        <v/>
      </c>
      <c r="I70" s="28" t="str">
        <f>IF(CALIBRACION!H76="","",IF(CALIBRACION!K76="","sí","no"))</f>
        <v/>
      </c>
      <c r="J70" s="28" t="str">
        <f>IF(CALIBRACION!H76="","",IF(CALIBRACION!K76="","sí","no"))</f>
        <v/>
      </c>
      <c r="K70" s="29" t="str">
        <f>IF(CALIBRACION!L76="","",CALIBRACION!N76)</f>
        <v/>
      </c>
      <c r="M70" s="25" t="str">
        <f t="shared" si="0"/>
        <v/>
      </c>
      <c r="N70" s="32" t="str">
        <f t="shared" si="0"/>
        <v/>
      </c>
      <c r="O70" s="30" t="str">
        <f>CALIBRACION!J76</f>
        <v/>
      </c>
      <c r="P70" s="26" t="str">
        <f t="shared" si="1"/>
        <v/>
      </c>
      <c r="Q70" s="26" t="str">
        <f t="shared" si="2"/>
        <v/>
      </c>
      <c r="R70" s="26" t="str">
        <f t="shared" si="3"/>
        <v/>
      </c>
      <c r="S70" s="27" t="str">
        <f t="shared" si="6"/>
        <v/>
      </c>
      <c r="T70" s="27" t="str">
        <f t="shared" si="7"/>
        <v/>
      </c>
    </row>
    <row r="71" spans="1:20" ht="15" x14ac:dyDescent="0.2">
      <c r="A71" s="25" t="str">
        <f>IF(CALIBRACION!H77="","",+CALIBRACION!A77)</f>
        <v/>
      </c>
      <c r="B71" s="26" t="str">
        <f>CALIBRACION!I77</f>
        <v/>
      </c>
      <c r="C71" s="26" t="str">
        <f>IF(CALIBRACION!H77="","",CALIBRACION!H77)</f>
        <v/>
      </c>
      <c r="D71" s="26" t="str">
        <f>IF(CALIBRACION!H77="","",CALIBRACION!Q77*1000)</f>
        <v/>
      </c>
      <c r="E71" s="26" t="str">
        <f>IF(CALIBRACION!H77="","",CALIBRACION!T77)</f>
        <v/>
      </c>
      <c r="F71" s="26" t="str">
        <f>IF(INCERTIDUMBRE!B94="","",INCERTIDUMBRE!AT94)</f>
        <v/>
      </c>
      <c r="G71" s="27" t="str">
        <f>IF(CALIBRACION!H77="","",CALIBRACION!L77)</f>
        <v/>
      </c>
      <c r="H71" s="27" t="str">
        <f>IF(CALIBRACION!H77="","",CALIBRACION!M77)</f>
        <v/>
      </c>
      <c r="I71" s="28" t="str">
        <f>IF(CALIBRACION!H77="","",IF(CALIBRACION!K77="","sí","no"))</f>
        <v/>
      </c>
      <c r="J71" s="28" t="str">
        <f>IF(CALIBRACION!H77="","",IF(CALIBRACION!K77="","sí","no"))</f>
        <v/>
      </c>
      <c r="K71" s="29" t="str">
        <f>IF(CALIBRACION!L77="","",CALIBRACION!N77)</f>
        <v/>
      </c>
      <c r="M71" s="25" t="str">
        <f t="shared" ref="M71:N117" si="8">A71</f>
        <v/>
      </c>
      <c r="N71" s="32" t="str">
        <f t="shared" si="8"/>
        <v/>
      </c>
      <c r="O71" s="30" t="str">
        <f>CALIBRACION!J77</f>
        <v/>
      </c>
      <c r="P71" s="26" t="str">
        <f t="shared" ref="P71:P117" si="9">IF(D71="","",((D71*0.00003937008*1000000)))</f>
        <v/>
      </c>
      <c r="Q71" s="26" t="str">
        <f t="shared" ref="Q71:Q92" si="10">IF(E71="","",((E71/25.4)))</f>
        <v/>
      </c>
      <c r="R71" s="26" t="str">
        <f t="shared" ref="R71:R117" si="11">IF(F71="","",(F71*0.00003937008*1000000))</f>
        <v/>
      </c>
      <c r="S71" s="27" t="str">
        <f t="shared" si="6"/>
        <v/>
      </c>
      <c r="T71" s="27" t="str">
        <f t="shared" si="7"/>
        <v/>
      </c>
    </row>
    <row r="72" spans="1:20" ht="15" x14ac:dyDescent="0.2">
      <c r="A72" s="25" t="str">
        <f>IF(CALIBRACION!H78="","",+CALIBRACION!A78)</f>
        <v/>
      </c>
      <c r="B72" s="26" t="str">
        <f>CALIBRACION!I78</f>
        <v/>
      </c>
      <c r="C72" s="26" t="str">
        <f>IF(CALIBRACION!H78="","",CALIBRACION!H78)</f>
        <v/>
      </c>
      <c r="D72" s="26" t="str">
        <f>IF(CALIBRACION!H78="","",CALIBRACION!Q78*1000)</f>
        <v/>
      </c>
      <c r="E72" s="26" t="str">
        <f>IF(CALIBRACION!H78="","",CALIBRACION!T78)</f>
        <v/>
      </c>
      <c r="F72" s="26" t="str">
        <f>IF(INCERTIDUMBRE!B95="","",INCERTIDUMBRE!AT95)</f>
        <v/>
      </c>
      <c r="G72" s="27" t="str">
        <f>IF(CALIBRACION!H78="","",CALIBRACION!L78)</f>
        <v/>
      </c>
      <c r="H72" s="27" t="str">
        <f>IF(CALIBRACION!H78="","",CALIBRACION!M78)</f>
        <v/>
      </c>
      <c r="I72" s="28" t="str">
        <f>IF(CALIBRACION!H78="","",IF(CALIBRACION!K78="","sí","no"))</f>
        <v/>
      </c>
      <c r="J72" s="28" t="str">
        <f>IF(CALIBRACION!H78="","",IF(CALIBRACION!K78="","sí","no"))</f>
        <v/>
      </c>
      <c r="K72" s="29" t="str">
        <f>IF(CALIBRACION!L78="","",CALIBRACION!N78)</f>
        <v/>
      </c>
      <c r="M72" s="25" t="str">
        <f t="shared" si="8"/>
        <v/>
      </c>
      <c r="N72" s="32" t="str">
        <f t="shared" si="8"/>
        <v/>
      </c>
      <c r="O72" s="30" t="str">
        <f>CALIBRACION!J78</f>
        <v/>
      </c>
      <c r="P72" s="26" t="str">
        <f t="shared" si="9"/>
        <v/>
      </c>
      <c r="Q72" s="26" t="str">
        <f t="shared" si="10"/>
        <v/>
      </c>
      <c r="R72" s="26" t="str">
        <f t="shared" si="11"/>
        <v/>
      </c>
      <c r="S72" s="27" t="str">
        <f t="shared" si="6"/>
        <v/>
      </c>
      <c r="T72" s="27" t="str">
        <f t="shared" si="7"/>
        <v/>
      </c>
    </row>
    <row r="73" spans="1:20" ht="15" x14ac:dyDescent="0.2">
      <c r="A73" s="25" t="str">
        <f>IF(CALIBRACION!H79="","",+CALIBRACION!A79)</f>
        <v/>
      </c>
      <c r="B73" s="26" t="str">
        <f>CALIBRACION!I79</f>
        <v/>
      </c>
      <c r="C73" s="26" t="str">
        <f>IF(CALIBRACION!H79="","",CALIBRACION!H79)</f>
        <v/>
      </c>
      <c r="D73" s="26" t="str">
        <f>IF(CALIBRACION!H79="","",CALIBRACION!Q79*1000)</f>
        <v/>
      </c>
      <c r="E73" s="26" t="str">
        <f>IF(CALIBRACION!H79="","",CALIBRACION!T79)</f>
        <v/>
      </c>
      <c r="F73" s="26" t="str">
        <f>IF(INCERTIDUMBRE!B96="","",INCERTIDUMBRE!AT96)</f>
        <v/>
      </c>
      <c r="G73" s="27" t="str">
        <f>IF(CALIBRACION!H79="","",CALIBRACION!L79)</f>
        <v/>
      </c>
      <c r="H73" s="27" t="str">
        <f>IF(CALIBRACION!H79="","",CALIBRACION!M79)</f>
        <v/>
      </c>
      <c r="I73" s="28" t="str">
        <f>IF(CALIBRACION!H79="","",IF(CALIBRACION!K79="","sí","no"))</f>
        <v/>
      </c>
      <c r="J73" s="28" t="str">
        <f>IF(CALIBRACION!H79="","",IF(CALIBRACION!K79="","sí","no"))</f>
        <v/>
      </c>
      <c r="K73" s="29" t="str">
        <f>IF(CALIBRACION!L79="","",CALIBRACION!N79)</f>
        <v/>
      </c>
      <c r="M73" s="25" t="str">
        <f t="shared" si="8"/>
        <v/>
      </c>
      <c r="N73" s="32" t="str">
        <f t="shared" si="8"/>
        <v/>
      </c>
      <c r="O73" s="30" t="str">
        <f>CALIBRACION!J79</f>
        <v/>
      </c>
      <c r="P73" s="26" t="str">
        <f t="shared" si="9"/>
        <v/>
      </c>
      <c r="Q73" s="26" t="str">
        <f t="shared" si="10"/>
        <v/>
      </c>
      <c r="R73" s="26" t="str">
        <f t="shared" si="11"/>
        <v/>
      </c>
      <c r="S73" s="27" t="str">
        <f t="shared" si="6"/>
        <v/>
      </c>
      <c r="T73" s="27" t="str">
        <f t="shared" si="7"/>
        <v/>
      </c>
    </row>
    <row r="74" spans="1:20" ht="15" x14ac:dyDescent="0.2">
      <c r="A74" s="25" t="str">
        <f>IF(CALIBRACION!H80="","",+CALIBRACION!A80)</f>
        <v/>
      </c>
      <c r="B74" s="26" t="str">
        <f>CALIBRACION!I80</f>
        <v/>
      </c>
      <c r="C74" s="26" t="str">
        <f>IF(CALIBRACION!H80="","",CALIBRACION!H80)</f>
        <v/>
      </c>
      <c r="D74" s="26" t="str">
        <f>IF(CALIBRACION!H80="","",CALIBRACION!Q80*1000)</f>
        <v/>
      </c>
      <c r="E74" s="26" t="str">
        <f>IF(CALIBRACION!H80="","",CALIBRACION!T80)</f>
        <v/>
      </c>
      <c r="F74" s="26" t="str">
        <f>IF(INCERTIDUMBRE!B97="","",INCERTIDUMBRE!AT97)</f>
        <v/>
      </c>
      <c r="G74" s="27" t="str">
        <f>IF(CALIBRACION!H80="","",CALIBRACION!L80)</f>
        <v/>
      </c>
      <c r="H74" s="27" t="str">
        <f>IF(CALIBRACION!H80="","",CALIBRACION!M80)</f>
        <v/>
      </c>
      <c r="I74" s="28" t="str">
        <f>IF(CALIBRACION!H80="","",IF(CALIBRACION!K80="","sí","no"))</f>
        <v/>
      </c>
      <c r="J74" s="28" t="str">
        <f>IF(CALIBRACION!H80="","",IF(CALIBRACION!K80="","sí","no"))</f>
        <v/>
      </c>
      <c r="K74" s="29" t="str">
        <f>IF(CALIBRACION!L80="","",CALIBRACION!N80)</f>
        <v/>
      </c>
      <c r="M74" s="25" t="str">
        <f t="shared" si="8"/>
        <v/>
      </c>
      <c r="N74" s="32" t="str">
        <f t="shared" si="8"/>
        <v/>
      </c>
      <c r="O74" s="30" t="str">
        <f>CALIBRACION!J80</f>
        <v/>
      </c>
      <c r="P74" s="26" t="str">
        <f t="shared" si="9"/>
        <v/>
      </c>
      <c r="Q74" s="26" t="str">
        <f t="shared" si="10"/>
        <v/>
      </c>
      <c r="R74" s="26" t="str">
        <f t="shared" si="11"/>
        <v/>
      </c>
      <c r="S74" s="27" t="str">
        <f t="shared" si="6"/>
        <v/>
      </c>
      <c r="T74" s="27" t="str">
        <f t="shared" si="7"/>
        <v/>
      </c>
    </row>
    <row r="75" spans="1:20" ht="15" x14ac:dyDescent="0.2">
      <c r="A75" s="25" t="str">
        <f>IF(CALIBRACION!H81="","",+CALIBRACION!A81)</f>
        <v/>
      </c>
      <c r="B75" s="26" t="str">
        <f>CALIBRACION!I81</f>
        <v/>
      </c>
      <c r="C75" s="26" t="str">
        <f>IF(CALIBRACION!H81="","",CALIBRACION!H81)</f>
        <v/>
      </c>
      <c r="D75" s="26" t="str">
        <f>IF(CALIBRACION!H81="","",CALIBRACION!Q81*1000)</f>
        <v/>
      </c>
      <c r="E75" s="26" t="str">
        <f>IF(CALIBRACION!H81="","",CALIBRACION!T81)</f>
        <v/>
      </c>
      <c r="F75" s="26" t="str">
        <f>IF(INCERTIDUMBRE!B98="","",INCERTIDUMBRE!AT98)</f>
        <v/>
      </c>
      <c r="G75" s="27" t="str">
        <f>IF(CALIBRACION!H81="","",CALIBRACION!L81)</f>
        <v/>
      </c>
      <c r="H75" s="27" t="str">
        <f>IF(CALIBRACION!H81="","",CALIBRACION!M81)</f>
        <v/>
      </c>
      <c r="I75" s="28" t="str">
        <f>IF(CALIBRACION!H81="","",IF(CALIBRACION!K81="","sí","no"))</f>
        <v/>
      </c>
      <c r="J75" s="28" t="str">
        <f>IF(CALIBRACION!H81="","",IF(CALIBRACION!K81="","sí","no"))</f>
        <v/>
      </c>
      <c r="K75" s="29" t="str">
        <f>IF(CALIBRACION!L81="","",CALIBRACION!N81)</f>
        <v/>
      </c>
      <c r="M75" s="25" t="str">
        <f t="shared" si="8"/>
        <v/>
      </c>
      <c r="N75" s="32" t="str">
        <f t="shared" si="8"/>
        <v/>
      </c>
      <c r="O75" s="30" t="str">
        <f>CALIBRACION!J81</f>
        <v/>
      </c>
      <c r="P75" s="26" t="str">
        <f t="shared" si="9"/>
        <v/>
      </c>
      <c r="Q75" s="26" t="str">
        <f t="shared" si="10"/>
        <v/>
      </c>
      <c r="R75" s="26" t="str">
        <f t="shared" si="11"/>
        <v/>
      </c>
      <c r="S75" s="27" t="str">
        <f t="shared" si="6"/>
        <v/>
      </c>
      <c r="T75" s="27" t="str">
        <f t="shared" si="7"/>
        <v/>
      </c>
    </row>
    <row r="76" spans="1:20" ht="15" x14ac:dyDescent="0.2">
      <c r="A76" s="25" t="str">
        <f>IF(CALIBRACION!H82="","",+CALIBRACION!A82)</f>
        <v/>
      </c>
      <c r="B76" s="26" t="str">
        <f>CALIBRACION!I82</f>
        <v/>
      </c>
      <c r="C76" s="26" t="str">
        <f>IF(CALIBRACION!H82="","",CALIBRACION!H82)</f>
        <v/>
      </c>
      <c r="D76" s="26" t="str">
        <f>IF(CALIBRACION!H82="","",CALIBRACION!Q82*1000)</f>
        <v/>
      </c>
      <c r="E76" s="26" t="str">
        <f>IF(CALIBRACION!H82="","",CALIBRACION!T82)</f>
        <v/>
      </c>
      <c r="F76" s="26" t="str">
        <f>IF(INCERTIDUMBRE!B99="","",INCERTIDUMBRE!AT99)</f>
        <v/>
      </c>
      <c r="G76" s="27" t="str">
        <f>IF(CALIBRACION!H82="","",CALIBRACION!L82)</f>
        <v/>
      </c>
      <c r="H76" s="27" t="str">
        <f>IF(CALIBRACION!H82="","",CALIBRACION!M82)</f>
        <v/>
      </c>
      <c r="I76" s="28" t="str">
        <f>IF(CALIBRACION!H82="","",IF(CALIBRACION!K82="","sí","no"))</f>
        <v/>
      </c>
      <c r="J76" s="28" t="str">
        <f>IF(CALIBRACION!H82="","",IF(CALIBRACION!K82="","sí","no"))</f>
        <v/>
      </c>
      <c r="K76" s="29" t="str">
        <f>IF(CALIBRACION!L82="","",CALIBRACION!N82)</f>
        <v/>
      </c>
      <c r="M76" s="25" t="str">
        <f t="shared" si="8"/>
        <v/>
      </c>
      <c r="N76" s="32" t="str">
        <f t="shared" si="8"/>
        <v/>
      </c>
      <c r="O76" s="30" t="str">
        <f>CALIBRACION!J82</f>
        <v/>
      </c>
      <c r="P76" s="26" t="str">
        <f t="shared" si="9"/>
        <v/>
      </c>
      <c r="Q76" s="26" t="str">
        <f t="shared" si="10"/>
        <v/>
      </c>
      <c r="R76" s="26" t="str">
        <f t="shared" si="11"/>
        <v/>
      </c>
      <c r="S76" s="27" t="str">
        <f t="shared" si="6"/>
        <v/>
      </c>
      <c r="T76" s="27" t="str">
        <f t="shared" si="7"/>
        <v/>
      </c>
    </row>
    <row r="77" spans="1:20" ht="15" x14ac:dyDescent="0.2">
      <c r="A77" s="25" t="str">
        <f>IF(CALIBRACION!H83="","",+CALIBRACION!A83)</f>
        <v/>
      </c>
      <c r="B77" s="26" t="str">
        <f>CALIBRACION!I83</f>
        <v/>
      </c>
      <c r="C77" s="26" t="str">
        <f>IF(CALIBRACION!H83="","",CALIBRACION!H83)</f>
        <v/>
      </c>
      <c r="D77" s="26" t="str">
        <f>IF(CALIBRACION!H83="","",CALIBRACION!Q83*1000)</f>
        <v/>
      </c>
      <c r="E77" s="26" t="str">
        <f>IF(CALIBRACION!H83="","",CALIBRACION!T83)</f>
        <v/>
      </c>
      <c r="F77" s="26" t="str">
        <f>IF(INCERTIDUMBRE!B100="","",INCERTIDUMBRE!AT100)</f>
        <v/>
      </c>
      <c r="G77" s="27" t="str">
        <f>IF(CALIBRACION!H83="","",CALIBRACION!L83)</f>
        <v/>
      </c>
      <c r="H77" s="27" t="str">
        <f>IF(CALIBRACION!H83="","",CALIBRACION!M83)</f>
        <v/>
      </c>
      <c r="I77" s="28" t="str">
        <f>IF(CALIBRACION!H83="","",IF(CALIBRACION!K83="","sí","no"))</f>
        <v/>
      </c>
      <c r="J77" s="28" t="str">
        <f>IF(CALIBRACION!H83="","",IF(CALIBRACION!K83="","sí","no"))</f>
        <v/>
      </c>
      <c r="K77" s="29" t="str">
        <f>IF(CALIBRACION!L83="","",CALIBRACION!N83)</f>
        <v/>
      </c>
      <c r="M77" s="25" t="str">
        <f t="shared" si="8"/>
        <v/>
      </c>
      <c r="N77" s="32" t="str">
        <f t="shared" si="8"/>
        <v/>
      </c>
      <c r="O77" s="30" t="str">
        <f>CALIBRACION!J83</f>
        <v/>
      </c>
      <c r="P77" s="26" t="str">
        <f t="shared" si="9"/>
        <v/>
      </c>
      <c r="Q77" s="26" t="str">
        <f t="shared" si="10"/>
        <v/>
      </c>
      <c r="R77" s="26" t="str">
        <f t="shared" si="11"/>
        <v/>
      </c>
      <c r="S77" s="27" t="str">
        <f t="shared" si="6"/>
        <v/>
      </c>
      <c r="T77" s="27" t="str">
        <f t="shared" si="7"/>
        <v/>
      </c>
    </row>
    <row r="78" spans="1:20" ht="15" x14ac:dyDescent="0.2">
      <c r="A78" s="25" t="str">
        <f>IF(CALIBRACION!H84="","",+CALIBRACION!A84)</f>
        <v/>
      </c>
      <c r="B78" s="26" t="str">
        <f>CALIBRACION!I84</f>
        <v/>
      </c>
      <c r="C78" s="26" t="str">
        <f>IF(CALIBRACION!H84="","",CALIBRACION!H84)</f>
        <v/>
      </c>
      <c r="D78" s="26" t="str">
        <f>IF(CALIBRACION!H84="","",CALIBRACION!Q84*1000)</f>
        <v/>
      </c>
      <c r="E78" s="26" t="str">
        <f>IF(CALIBRACION!H84="","",CALIBRACION!T84)</f>
        <v/>
      </c>
      <c r="F78" s="26" t="str">
        <f>IF(INCERTIDUMBRE!B101="","",INCERTIDUMBRE!AT101)</f>
        <v/>
      </c>
      <c r="G78" s="27" t="str">
        <f>IF(CALIBRACION!H84="","",CALIBRACION!L84)</f>
        <v/>
      </c>
      <c r="H78" s="27" t="str">
        <f>IF(CALIBRACION!H84="","",CALIBRACION!M84)</f>
        <v/>
      </c>
      <c r="I78" s="28" t="str">
        <f>IF(CALIBRACION!H84="","",IF(CALIBRACION!K84="","sí","no"))</f>
        <v/>
      </c>
      <c r="J78" s="28" t="str">
        <f>IF(CALIBRACION!H84="","",IF(CALIBRACION!K84="","sí","no"))</f>
        <v/>
      </c>
      <c r="K78" s="29" t="str">
        <f>IF(CALIBRACION!L84="","",CALIBRACION!N84)</f>
        <v/>
      </c>
      <c r="M78" s="25" t="str">
        <f t="shared" si="8"/>
        <v/>
      </c>
      <c r="N78" s="32" t="str">
        <f t="shared" si="8"/>
        <v/>
      </c>
      <c r="O78" s="30" t="str">
        <f>CALIBRACION!J84</f>
        <v/>
      </c>
      <c r="P78" s="26" t="str">
        <f t="shared" si="9"/>
        <v/>
      </c>
      <c r="Q78" s="26" t="str">
        <f t="shared" si="10"/>
        <v/>
      </c>
      <c r="R78" s="26" t="str">
        <f t="shared" si="11"/>
        <v/>
      </c>
      <c r="S78" s="27" t="str">
        <f t="shared" si="6"/>
        <v/>
      </c>
      <c r="T78" s="27" t="str">
        <f t="shared" si="7"/>
        <v/>
      </c>
    </row>
    <row r="79" spans="1:20" ht="15" x14ac:dyDescent="0.2">
      <c r="A79" s="25" t="str">
        <f>IF(CALIBRACION!H85="","",+CALIBRACION!A85)</f>
        <v/>
      </c>
      <c r="B79" s="26" t="str">
        <f>CALIBRACION!I85</f>
        <v/>
      </c>
      <c r="C79" s="26" t="str">
        <f>IF(CALIBRACION!H85="","",CALIBRACION!H85)</f>
        <v/>
      </c>
      <c r="D79" s="26" t="str">
        <f>IF(CALIBRACION!H85="","",CALIBRACION!Q85*1000)</f>
        <v/>
      </c>
      <c r="E79" s="26" t="str">
        <f>IF(CALIBRACION!H85="","",CALIBRACION!T85)</f>
        <v/>
      </c>
      <c r="F79" s="26" t="str">
        <f>IF(INCERTIDUMBRE!B102="","",INCERTIDUMBRE!AT102)</f>
        <v/>
      </c>
      <c r="G79" s="27" t="str">
        <f>IF(CALIBRACION!H85="","",CALIBRACION!L85)</f>
        <v/>
      </c>
      <c r="H79" s="27" t="str">
        <f>IF(CALIBRACION!H85="","",CALIBRACION!M85)</f>
        <v/>
      </c>
      <c r="I79" s="28" t="str">
        <f>IF(CALIBRACION!H85="","",IF(CALIBRACION!K85="","sí","no"))</f>
        <v/>
      </c>
      <c r="J79" s="28" t="str">
        <f>IF(CALIBRACION!H85="","",IF(CALIBRACION!K85="","sí","no"))</f>
        <v/>
      </c>
      <c r="K79" s="29" t="str">
        <f>IF(CALIBRACION!L85="","",CALIBRACION!N85)</f>
        <v/>
      </c>
      <c r="M79" s="25" t="str">
        <f t="shared" si="8"/>
        <v/>
      </c>
      <c r="N79" s="32" t="str">
        <f t="shared" si="8"/>
        <v/>
      </c>
      <c r="O79" s="30" t="str">
        <f>CALIBRACION!J85</f>
        <v/>
      </c>
      <c r="P79" s="26" t="str">
        <f t="shared" si="9"/>
        <v/>
      </c>
      <c r="Q79" s="26" t="str">
        <f t="shared" si="10"/>
        <v/>
      </c>
      <c r="R79" s="26" t="str">
        <f t="shared" si="11"/>
        <v/>
      </c>
      <c r="S79" s="27" t="str">
        <f t="shared" si="6"/>
        <v/>
      </c>
      <c r="T79" s="27" t="str">
        <f t="shared" si="7"/>
        <v/>
      </c>
    </row>
    <row r="80" spans="1:20" ht="15" x14ac:dyDescent="0.2">
      <c r="A80" s="25" t="str">
        <f>IF(CALIBRACION!H86="","",+CALIBRACION!A86)</f>
        <v/>
      </c>
      <c r="B80" s="26" t="str">
        <f>CALIBRACION!I86</f>
        <v/>
      </c>
      <c r="C80" s="26" t="str">
        <f>IF(CALIBRACION!H86="","",CALIBRACION!H86)</f>
        <v/>
      </c>
      <c r="D80" s="26" t="str">
        <f>IF(CALIBRACION!H86="","",CALIBRACION!Q86*1000)</f>
        <v/>
      </c>
      <c r="E80" s="26" t="str">
        <f>IF(CALIBRACION!H86="","",CALIBRACION!T86)</f>
        <v/>
      </c>
      <c r="F80" s="26" t="str">
        <f>IF(INCERTIDUMBRE!B103="","",INCERTIDUMBRE!AT103)</f>
        <v/>
      </c>
      <c r="G80" s="27" t="str">
        <f>IF(CALIBRACION!H86="","",CALIBRACION!L86)</f>
        <v/>
      </c>
      <c r="H80" s="27" t="str">
        <f>IF(CALIBRACION!H86="","",CALIBRACION!M86)</f>
        <v/>
      </c>
      <c r="I80" s="28" t="str">
        <f>IF(CALIBRACION!H86="","",IF(CALIBRACION!K86="","sí","no"))</f>
        <v/>
      </c>
      <c r="J80" s="28" t="str">
        <f>IF(CALIBRACION!H86="","",IF(CALIBRACION!K86="","sí","no"))</f>
        <v/>
      </c>
      <c r="K80" s="29" t="str">
        <f>IF(CALIBRACION!L86="","",CALIBRACION!N86)</f>
        <v/>
      </c>
      <c r="M80" s="25" t="str">
        <f t="shared" si="8"/>
        <v/>
      </c>
      <c r="N80" s="32" t="str">
        <f t="shared" si="8"/>
        <v/>
      </c>
      <c r="O80" s="30" t="str">
        <f>CALIBRACION!J86</f>
        <v/>
      </c>
      <c r="P80" s="26" t="str">
        <f t="shared" si="9"/>
        <v/>
      </c>
      <c r="Q80" s="26" t="str">
        <f t="shared" si="10"/>
        <v/>
      </c>
      <c r="R80" s="26" t="str">
        <f t="shared" si="11"/>
        <v/>
      </c>
      <c r="S80" s="27" t="str">
        <f t="shared" si="6"/>
        <v/>
      </c>
      <c r="T80" s="27" t="str">
        <f t="shared" si="7"/>
        <v/>
      </c>
    </row>
    <row r="81" spans="1:20" ht="15" x14ac:dyDescent="0.2">
      <c r="A81" s="25" t="str">
        <f>IF(CALIBRACION!H87="","",+CALIBRACION!A87)</f>
        <v/>
      </c>
      <c r="B81" s="26" t="str">
        <f>CALIBRACION!I87</f>
        <v/>
      </c>
      <c r="C81" s="26" t="str">
        <f>IF(CALIBRACION!H87="","",CALIBRACION!H87)</f>
        <v/>
      </c>
      <c r="D81" s="26" t="str">
        <f>IF(CALIBRACION!H87="","",CALIBRACION!Q87*1000)</f>
        <v/>
      </c>
      <c r="E81" s="26" t="str">
        <f>IF(CALIBRACION!H87="","",CALIBRACION!T87)</f>
        <v/>
      </c>
      <c r="F81" s="26" t="str">
        <f>IF(INCERTIDUMBRE!B104="","",INCERTIDUMBRE!AT104)</f>
        <v/>
      </c>
      <c r="G81" s="27" t="str">
        <f>IF(CALIBRACION!H87="","",CALIBRACION!L87)</f>
        <v/>
      </c>
      <c r="H81" s="27" t="str">
        <f>IF(CALIBRACION!H87="","",CALIBRACION!M87)</f>
        <v/>
      </c>
      <c r="I81" s="28" t="str">
        <f>IF(CALIBRACION!H87="","",IF(CALIBRACION!K87="","sí","no"))</f>
        <v/>
      </c>
      <c r="J81" s="28" t="str">
        <f>IF(CALIBRACION!H87="","",IF(CALIBRACION!K87="","sí","no"))</f>
        <v/>
      </c>
      <c r="K81" s="29" t="str">
        <f>IF(CALIBRACION!L87="","",CALIBRACION!N87)</f>
        <v/>
      </c>
      <c r="M81" s="25" t="str">
        <f t="shared" si="8"/>
        <v/>
      </c>
      <c r="N81" s="32" t="str">
        <f t="shared" si="8"/>
        <v/>
      </c>
      <c r="O81" s="30" t="str">
        <f>CALIBRACION!J87</f>
        <v/>
      </c>
      <c r="P81" s="26" t="str">
        <f t="shared" si="9"/>
        <v/>
      </c>
      <c r="Q81" s="26" t="str">
        <f t="shared" si="10"/>
        <v/>
      </c>
      <c r="R81" s="26" t="str">
        <f t="shared" si="11"/>
        <v/>
      </c>
      <c r="S81" s="27" t="str">
        <f t="shared" si="6"/>
        <v/>
      </c>
      <c r="T81" s="27" t="str">
        <f t="shared" si="7"/>
        <v/>
      </c>
    </row>
    <row r="82" spans="1:20" ht="15" x14ac:dyDescent="0.2">
      <c r="A82" s="25" t="str">
        <f>IF(CALIBRACION!H88="","",+CALIBRACION!A88)</f>
        <v/>
      </c>
      <c r="B82" s="26" t="str">
        <f>CALIBRACION!I88</f>
        <v/>
      </c>
      <c r="C82" s="26" t="str">
        <f>IF(CALIBRACION!H88="","",CALIBRACION!H88)</f>
        <v/>
      </c>
      <c r="D82" s="26" t="str">
        <f>IF(CALIBRACION!H88="","",CALIBRACION!Q88*1000)</f>
        <v/>
      </c>
      <c r="E82" s="26" t="str">
        <f>IF(CALIBRACION!H88="","",CALIBRACION!T88)</f>
        <v/>
      </c>
      <c r="F82" s="26" t="str">
        <f>IF(INCERTIDUMBRE!B105="","",INCERTIDUMBRE!AT105)</f>
        <v/>
      </c>
      <c r="G82" s="27" t="str">
        <f>IF(CALIBRACION!H88="","",CALIBRACION!L88)</f>
        <v/>
      </c>
      <c r="H82" s="27" t="str">
        <f>IF(CALIBRACION!H88="","",CALIBRACION!M88)</f>
        <v/>
      </c>
      <c r="I82" s="28" t="str">
        <f>IF(CALIBRACION!H88="","",IF(CALIBRACION!K88="","sí","no"))</f>
        <v/>
      </c>
      <c r="J82" s="28" t="str">
        <f>IF(CALIBRACION!H88="","",IF(CALIBRACION!K88="","sí","no"))</f>
        <v/>
      </c>
      <c r="K82" s="29" t="str">
        <f>IF(CALIBRACION!L88="","",CALIBRACION!N88)</f>
        <v/>
      </c>
      <c r="M82" s="25" t="str">
        <f t="shared" si="8"/>
        <v/>
      </c>
      <c r="N82" s="32" t="str">
        <f t="shared" si="8"/>
        <v/>
      </c>
      <c r="O82" s="30" t="str">
        <f>CALIBRACION!J88</f>
        <v/>
      </c>
      <c r="P82" s="26" t="str">
        <f t="shared" si="9"/>
        <v/>
      </c>
      <c r="Q82" s="26" t="str">
        <f t="shared" si="10"/>
        <v/>
      </c>
      <c r="R82" s="26" t="str">
        <f t="shared" si="11"/>
        <v/>
      </c>
      <c r="S82" s="27" t="str">
        <f t="shared" si="6"/>
        <v/>
      </c>
      <c r="T82" s="27" t="str">
        <f t="shared" si="7"/>
        <v/>
      </c>
    </row>
    <row r="83" spans="1:20" ht="15" x14ac:dyDescent="0.2">
      <c r="A83" s="25" t="str">
        <f>IF(CALIBRACION!H89="","",+CALIBRACION!A89)</f>
        <v/>
      </c>
      <c r="B83" s="26" t="str">
        <f>CALIBRACION!I89</f>
        <v/>
      </c>
      <c r="C83" s="26" t="str">
        <f>IF(CALIBRACION!H89="","",CALIBRACION!H89)</f>
        <v/>
      </c>
      <c r="D83" s="33" t="str">
        <f>IF(CALIBRACION!H89="","",CALIBRACION!Q89*1000)</f>
        <v/>
      </c>
      <c r="E83" s="34" t="str">
        <f>IF(CALIBRACION!H89="","",CALIBRACION!T89)</f>
        <v/>
      </c>
      <c r="F83" s="33" t="str">
        <f>IF(INCERTIDUMBRE!B106="","",INCERTIDUMBRE!AT106)</f>
        <v/>
      </c>
      <c r="G83" s="35" t="str">
        <f>IF(CALIBRACION!H89="","",CALIBRACION!L89)</f>
        <v/>
      </c>
      <c r="H83" s="35" t="str">
        <f>IF(CALIBRACION!H89="","",CALIBRACION!M89)</f>
        <v/>
      </c>
      <c r="I83" s="28" t="str">
        <f>IF(CALIBRACION!H89="","",IF(CALIBRACION!K89="","sí","no"))</f>
        <v/>
      </c>
      <c r="J83" s="28" t="str">
        <f>IF(CALIBRACION!H89="","",IF(CALIBRACION!K89="","sí","no"))</f>
        <v/>
      </c>
      <c r="K83" s="29" t="str">
        <f>IF(CALIBRACION!L89="","",CALIBRACION!N89)</f>
        <v/>
      </c>
      <c r="M83" s="25" t="str">
        <f t="shared" si="8"/>
        <v/>
      </c>
      <c r="N83" s="32" t="str">
        <f t="shared" si="8"/>
        <v/>
      </c>
      <c r="O83" s="30" t="str">
        <f>CALIBRACION!J89</f>
        <v/>
      </c>
      <c r="P83" s="26" t="str">
        <f t="shared" si="9"/>
        <v/>
      </c>
      <c r="Q83" s="26" t="str">
        <f t="shared" si="10"/>
        <v/>
      </c>
      <c r="R83" s="26" t="str">
        <f t="shared" si="11"/>
        <v/>
      </c>
      <c r="S83" s="27" t="str">
        <f t="shared" ref="S83:S117" si="12">IF(G83="","",((G83*0.00003937*1000000)))</f>
        <v/>
      </c>
      <c r="T83" s="27" t="str">
        <f t="shared" ref="T83:T117" si="13">IF(H83="","",((H83*0.00003937*1000000)))</f>
        <v/>
      </c>
    </row>
    <row r="84" spans="1:20" ht="15" x14ac:dyDescent="0.2">
      <c r="A84" s="25" t="str">
        <f>IF(CALIBRACION!H90="","",+CALIBRACION!A90)</f>
        <v/>
      </c>
      <c r="B84" s="26" t="str">
        <f>CALIBRACION!I90</f>
        <v/>
      </c>
      <c r="C84" s="26" t="str">
        <f>IF(CALIBRACION!H90="","",CALIBRACION!H90)</f>
        <v/>
      </c>
      <c r="D84" s="33" t="str">
        <f>IF(CALIBRACION!H90="","",CALIBRACION!Q90*1000)</f>
        <v/>
      </c>
      <c r="E84" s="34" t="str">
        <f>IF(CALIBRACION!H90="","",CALIBRACION!T90)</f>
        <v/>
      </c>
      <c r="F84" s="33" t="str">
        <f>IF(INCERTIDUMBRE!B107="","",INCERTIDUMBRE!AT107)</f>
        <v/>
      </c>
      <c r="G84" s="35" t="str">
        <f>IF(CALIBRACION!H90="","",CALIBRACION!L90)</f>
        <v/>
      </c>
      <c r="H84" s="35" t="str">
        <f>IF(CALIBRACION!H90="","",CALIBRACION!M90)</f>
        <v/>
      </c>
      <c r="I84" s="28" t="str">
        <f>IF(CALIBRACION!H90="","",IF(CALIBRACION!K90="","sí","no"))</f>
        <v/>
      </c>
      <c r="J84" s="28" t="str">
        <f>IF(CALIBRACION!H90="","",IF(CALIBRACION!K90="","sí","no"))</f>
        <v/>
      </c>
      <c r="K84" s="29" t="str">
        <f>IF(CALIBRACION!L90="","",CALIBRACION!N90)</f>
        <v/>
      </c>
      <c r="M84" s="25" t="str">
        <f t="shared" si="8"/>
        <v/>
      </c>
      <c r="N84" s="32" t="str">
        <f t="shared" si="8"/>
        <v/>
      </c>
      <c r="O84" s="30" t="str">
        <f>CALIBRACION!J90</f>
        <v/>
      </c>
      <c r="P84" s="26" t="str">
        <f t="shared" si="9"/>
        <v/>
      </c>
      <c r="Q84" s="26" t="str">
        <f t="shared" si="10"/>
        <v/>
      </c>
      <c r="R84" s="26" t="str">
        <f t="shared" si="11"/>
        <v/>
      </c>
      <c r="S84" s="27" t="str">
        <f t="shared" si="12"/>
        <v/>
      </c>
      <c r="T84" s="27" t="str">
        <f t="shared" si="13"/>
        <v/>
      </c>
    </row>
    <row r="85" spans="1:20" ht="15" x14ac:dyDescent="0.2">
      <c r="A85" s="25" t="str">
        <f>IF(CALIBRACION!H91="","",+CALIBRACION!A91)</f>
        <v/>
      </c>
      <c r="B85" s="26" t="str">
        <f>CALIBRACION!I91</f>
        <v/>
      </c>
      <c r="C85" s="26" t="str">
        <f>IF(CALIBRACION!H91="","",CALIBRACION!H91)</f>
        <v/>
      </c>
      <c r="D85" s="33" t="str">
        <f>IF(CALIBRACION!H91="","",CALIBRACION!Q91*1000)</f>
        <v/>
      </c>
      <c r="E85" s="34" t="str">
        <f>IF(CALIBRACION!H91="","",CALIBRACION!T91)</f>
        <v/>
      </c>
      <c r="F85" s="33" t="str">
        <f>IF(INCERTIDUMBRE!B108="","",INCERTIDUMBRE!AT108)</f>
        <v/>
      </c>
      <c r="G85" s="35" t="str">
        <f>IF(CALIBRACION!H91="","",CALIBRACION!L91)</f>
        <v/>
      </c>
      <c r="H85" s="35" t="str">
        <f>IF(CALIBRACION!H91="","",CALIBRACION!M91)</f>
        <v/>
      </c>
      <c r="I85" s="28" t="str">
        <f>IF(CALIBRACION!H91="","",IF(CALIBRACION!K91="","sí","no"))</f>
        <v/>
      </c>
      <c r="J85" s="28" t="str">
        <f>IF(CALIBRACION!H91="","",IF(CALIBRACION!K91="","sí","no"))</f>
        <v/>
      </c>
      <c r="K85" s="29" t="str">
        <f>IF(CALIBRACION!L91="","",CALIBRACION!N91)</f>
        <v/>
      </c>
      <c r="M85" s="25" t="str">
        <f t="shared" si="8"/>
        <v/>
      </c>
      <c r="N85" s="32" t="str">
        <f t="shared" si="8"/>
        <v/>
      </c>
      <c r="O85" s="30" t="str">
        <f>CALIBRACION!J91</f>
        <v/>
      </c>
      <c r="P85" s="26" t="str">
        <f t="shared" si="9"/>
        <v/>
      </c>
      <c r="Q85" s="26" t="str">
        <f t="shared" si="10"/>
        <v/>
      </c>
      <c r="R85" s="26" t="str">
        <f t="shared" si="11"/>
        <v/>
      </c>
      <c r="S85" s="27" t="str">
        <f t="shared" si="12"/>
        <v/>
      </c>
      <c r="T85" s="27" t="str">
        <f t="shared" si="13"/>
        <v/>
      </c>
    </row>
    <row r="86" spans="1:20" ht="15" x14ac:dyDescent="0.2">
      <c r="A86" s="25" t="str">
        <f>IF(CALIBRACION!H92="","",+CALIBRACION!A92)</f>
        <v/>
      </c>
      <c r="B86" s="26" t="str">
        <f>CALIBRACION!I92</f>
        <v/>
      </c>
      <c r="C86" s="26" t="str">
        <f>IF(CALIBRACION!H92="","",CALIBRACION!H92)</f>
        <v/>
      </c>
      <c r="D86" s="33" t="str">
        <f>IF(CALIBRACION!H92="","",CALIBRACION!Q92*1000)</f>
        <v/>
      </c>
      <c r="E86" s="34" t="str">
        <f>IF(CALIBRACION!H92="","",CALIBRACION!T92)</f>
        <v/>
      </c>
      <c r="F86" s="33" t="str">
        <f>IF(INCERTIDUMBRE!B109="","",INCERTIDUMBRE!AT109)</f>
        <v/>
      </c>
      <c r="G86" s="35" t="str">
        <f>IF(CALIBRACION!H92="","",CALIBRACION!L92)</f>
        <v/>
      </c>
      <c r="H86" s="35" t="str">
        <f>IF(CALIBRACION!H92="","",CALIBRACION!M92)</f>
        <v/>
      </c>
      <c r="I86" s="28" t="str">
        <f>IF(CALIBRACION!H92="","",IF(CALIBRACION!K92="","sí","no"))</f>
        <v/>
      </c>
      <c r="J86" s="28" t="str">
        <f>IF(CALIBRACION!H92="","",IF(CALIBRACION!K92="","sí","no"))</f>
        <v/>
      </c>
      <c r="K86" s="29" t="str">
        <f>IF(CALIBRACION!L92="","",CALIBRACION!N92)</f>
        <v/>
      </c>
      <c r="M86" s="25" t="str">
        <f t="shared" si="8"/>
        <v/>
      </c>
      <c r="N86" s="32" t="str">
        <f t="shared" si="8"/>
        <v/>
      </c>
      <c r="O86" s="30" t="str">
        <f>CALIBRACION!J92</f>
        <v/>
      </c>
      <c r="P86" s="26" t="str">
        <f t="shared" si="9"/>
        <v/>
      </c>
      <c r="Q86" s="26" t="str">
        <f t="shared" si="10"/>
        <v/>
      </c>
      <c r="R86" s="26" t="str">
        <f t="shared" si="11"/>
        <v/>
      </c>
      <c r="S86" s="27" t="str">
        <f t="shared" si="12"/>
        <v/>
      </c>
      <c r="T86" s="27" t="str">
        <f t="shared" si="13"/>
        <v/>
      </c>
    </row>
    <row r="87" spans="1:20" ht="15" x14ac:dyDescent="0.2">
      <c r="A87" s="25" t="str">
        <f>IF(CALIBRACION!H93="","",+CALIBRACION!A93)</f>
        <v/>
      </c>
      <c r="B87" s="26" t="str">
        <f>CALIBRACION!I93</f>
        <v/>
      </c>
      <c r="C87" s="26" t="str">
        <f>IF(CALIBRACION!H93="","",CALIBRACION!H93)</f>
        <v/>
      </c>
      <c r="D87" s="33" t="str">
        <f>IF(CALIBRACION!H93="","",CALIBRACION!Q93*1000)</f>
        <v/>
      </c>
      <c r="E87" s="34" t="str">
        <f>IF(CALIBRACION!H93="","",CALIBRACION!T93)</f>
        <v/>
      </c>
      <c r="F87" s="33" t="str">
        <f>IF(INCERTIDUMBRE!B110="","",INCERTIDUMBRE!AT110)</f>
        <v/>
      </c>
      <c r="G87" s="35" t="str">
        <f>IF(CALIBRACION!H93="","",CALIBRACION!L93)</f>
        <v/>
      </c>
      <c r="H87" s="35" t="str">
        <f>IF(CALIBRACION!H93="","",CALIBRACION!M93)</f>
        <v/>
      </c>
      <c r="I87" s="28" t="str">
        <f>IF(CALIBRACION!H93="","",IF(CALIBRACION!K93="","sí","no"))</f>
        <v/>
      </c>
      <c r="J87" s="28" t="str">
        <f>IF(CALIBRACION!H93="","",IF(CALIBRACION!K93="","sí","no"))</f>
        <v/>
      </c>
      <c r="K87" s="29" t="str">
        <f>IF(CALIBRACION!L93="","",CALIBRACION!N93)</f>
        <v/>
      </c>
      <c r="M87" s="25" t="str">
        <f t="shared" si="8"/>
        <v/>
      </c>
      <c r="N87" s="32" t="str">
        <f t="shared" si="8"/>
        <v/>
      </c>
      <c r="O87" s="30" t="str">
        <f>CALIBRACION!J93</f>
        <v/>
      </c>
      <c r="P87" s="26" t="str">
        <f t="shared" si="9"/>
        <v/>
      </c>
      <c r="Q87" s="26" t="str">
        <f t="shared" si="10"/>
        <v/>
      </c>
      <c r="R87" s="26" t="str">
        <f t="shared" si="11"/>
        <v/>
      </c>
      <c r="S87" s="27" t="str">
        <f t="shared" si="12"/>
        <v/>
      </c>
      <c r="T87" s="27" t="str">
        <f t="shared" si="13"/>
        <v/>
      </c>
    </row>
    <row r="88" spans="1:20" ht="15" x14ac:dyDescent="0.2">
      <c r="A88" s="25" t="str">
        <f>IF(CALIBRACION!H94="","",+CALIBRACION!A94)</f>
        <v/>
      </c>
      <c r="B88" s="26" t="str">
        <f>CALIBRACION!I94</f>
        <v/>
      </c>
      <c r="C88" s="26" t="str">
        <f>IF(CALIBRACION!H94="","",CALIBRACION!H94)</f>
        <v/>
      </c>
      <c r="D88" s="33" t="str">
        <f>IF(CALIBRACION!H94="","",CALIBRACION!Q94*1000)</f>
        <v/>
      </c>
      <c r="E88" s="36" t="str">
        <f>IF(CALIBRACION!H94="","",CALIBRACION!T94)</f>
        <v/>
      </c>
      <c r="F88" s="35" t="str">
        <f>IF(INCERTIDUMBRE!B111="","",INCERTIDUMBRE!AT111)</f>
        <v/>
      </c>
      <c r="G88" s="35" t="str">
        <f>IF(CALIBRACION!H94="","",CALIBRACION!L94)</f>
        <v/>
      </c>
      <c r="H88" s="35" t="str">
        <f>IF(CALIBRACION!I94="","",CALIBRACION!M94)</f>
        <v/>
      </c>
      <c r="I88" s="28" t="str">
        <f>IF(CALIBRACION!H94="","",IF(CALIBRACION!K94="","sí","no"))</f>
        <v/>
      </c>
      <c r="J88" s="28" t="str">
        <f>IF(CALIBRACION!H94="","",IF(CALIBRACION!K94="","sí","no"))</f>
        <v/>
      </c>
      <c r="K88" s="29" t="str">
        <f>IF(CALIBRACION!L94="","",CALIBRACION!N94)</f>
        <v/>
      </c>
      <c r="M88" s="25" t="str">
        <f t="shared" si="8"/>
        <v/>
      </c>
      <c r="N88" s="32" t="str">
        <f t="shared" si="8"/>
        <v/>
      </c>
      <c r="O88" s="30" t="str">
        <f>CALIBRACION!J94</f>
        <v/>
      </c>
      <c r="P88" s="26" t="str">
        <f t="shared" si="9"/>
        <v/>
      </c>
      <c r="Q88" s="37" t="str">
        <f t="shared" si="10"/>
        <v/>
      </c>
      <c r="R88" s="26" t="str">
        <f t="shared" si="11"/>
        <v/>
      </c>
      <c r="S88" s="27" t="str">
        <f t="shared" si="12"/>
        <v/>
      </c>
      <c r="T88" s="27" t="str">
        <f t="shared" si="13"/>
        <v/>
      </c>
    </row>
    <row r="89" spans="1:20" ht="15" x14ac:dyDescent="0.2">
      <c r="A89" s="25" t="str">
        <f>IF(CALIBRACION!H95="","",+CALIBRACION!A95)</f>
        <v/>
      </c>
      <c r="B89" s="26" t="str">
        <f>CALIBRACION!I95</f>
        <v/>
      </c>
      <c r="C89" s="26" t="str">
        <f>IF(CALIBRACION!H95="","",CALIBRACION!H95)</f>
        <v/>
      </c>
      <c r="D89" s="33" t="str">
        <f>IF(CALIBRACION!H95="","",CALIBRACION!Q95*1000)</f>
        <v/>
      </c>
      <c r="E89" s="36" t="str">
        <f>IF(CALIBRACION!H95="","",CALIBRACION!T95)</f>
        <v/>
      </c>
      <c r="F89" s="35" t="str">
        <f>IF(INCERTIDUMBRE!B112="","",INCERTIDUMBRE!AT112)</f>
        <v/>
      </c>
      <c r="G89" s="35" t="str">
        <f>IF(CALIBRACION!H95="","",CALIBRACION!L95)</f>
        <v/>
      </c>
      <c r="H89" s="35" t="str">
        <f>IF(CALIBRACION!I95="","",CALIBRACION!M95)</f>
        <v/>
      </c>
      <c r="I89" s="28" t="str">
        <f>IF(CALIBRACION!H95="","",IF(CALIBRACION!K95="","sí","no"))</f>
        <v/>
      </c>
      <c r="J89" s="28" t="str">
        <f>IF(CALIBRACION!H95="","",IF(CALIBRACION!K95="","sí","no"))</f>
        <v/>
      </c>
      <c r="K89" s="29" t="str">
        <f>IF(CALIBRACION!L95="","",CALIBRACION!N95)</f>
        <v/>
      </c>
      <c r="M89" s="25" t="str">
        <f t="shared" si="8"/>
        <v/>
      </c>
      <c r="N89" s="32" t="str">
        <f t="shared" si="8"/>
        <v/>
      </c>
      <c r="O89" s="30" t="str">
        <f>CALIBRACION!J95</f>
        <v/>
      </c>
      <c r="P89" s="26" t="str">
        <f t="shared" si="9"/>
        <v/>
      </c>
      <c r="Q89" s="37" t="str">
        <f t="shared" si="10"/>
        <v/>
      </c>
      <c r="R89" s="26" t="str">
        <f t="shared" si="11"/>
        <v/>
      </c>
      <c r="S89" s="27" t="str">
        <f t="shared" si="12"/>
        <v/>
      </c>
      <c r="T89" s="27" t="str">
        <f t="shared" si="13"/>
        <v/>
      </c>
    </row>
    <row r="90" spans="1:20" ht="15" x14ac:dyDescent="0.2">
      <c r="A90" s="25" t="str">
        <f>IF(CALIBRACION!H96="","",+CALIBRACION!A96)</f>
        <v/>
      </c>
      <c r="B90" s="26" t="str">
        <f>CALIBRACION!I96</f>
        <v/>
      </c>
      <c r="C90" s="26" t="str">
        <f>IF(CALIBRACION!H96="","",CALIBRACION!H96)</f>
        <v/>
      </c>
      <c r="D90" s="33" t="str">
        <f>IF(CALIBRACION!H96="","",CALIBRACION!Q96*1000)</f>
        <v/>
      </c>
      <c r="E90" s="36" t="str">
        <f>IF(CALIBRACION!H96="","",CALIBRACION!T96)</f>
        <v/>
      </c>
      <c r="F90" s="35" t="str">
        <f>IF(INCERTIDUMBRE!B113="","",INCERTIDUMBRE!AT113)</f>
        <v/>
      </c>
      <c r="G90" s="35" t="str">
        <f>IF(CALIBRACION!H96="","",CALIBRACION!L96)</f>
        <v/>
      </c>
      <c r="H90" s="35" t="str">
        <f>IF(CALIBRACION!I96="","",CALIBRACION!M96)</f>
        <v/>
      </c>
      <c r="I90" s="28" t="str">
        <f>IF(CALIBRACION!H96="","",IF(CALIBRACION!K96="","sí","no"))</f>
        <v/>
      </c>
      <c r="J90" s="28" t="str">
        <f>IF(CALIBRACION!H96="","",IF(CALIBRACION!K96="","sí","no"))</f>
        <v/>
      </c>
      <c r="K90" s="29" t="str">
        <f>IF(CALIBRACION!L96="","",CALIBRACION!N96)</f>
        <v/>
      </c>
      <c r="M90" s="25" t="str">
        <f t="shared" si="8"/>
        <v/>
      </c>
      <c r="N90" s="32" t="str">
        <f t="shared" si="8"/>
        <v/>
      </c>
      <c r="O90" s="30" t="str">
        <f>CALIBRACION!J96</f>
        <v/>
      </c>
      <c r="P90" s="26" t="str">
        <f t="shared" si="9"/>
        <v/>
      </c>
      <c r="Q90" s="37" t="str">
        <f t="shared" si="10"/>
        <v/>
      </c>
      <c r="R90" s="26" t="str">
        <f t="shared" si="11"/>
        <v/>
      </c>
      <c r="S90" s="27" t="str">
        <f t="shared" si="12"/>
        <v/>
      </c>
      <c r="T90" s="27" t="str">
        <f t="shared" si="13"/>
        <v/>
      </c>
    </row>
    <row r="91" spans="1:20" ht="15" x14ac:dyDescent="0.2">
      <c r="A91" s="25" t="str">
        <f>IF(CALIBRACION!H97="","",+CALIBRACION!A97)</f>
        <v/>
      </c>
      <c r="B91" s="26" t="str">
        <f>CALIBRACION!I97</f>
        <v/>
      </c>
      <c r="C91" s="26" t="str">
        <f>IF(CALIBRACION!H97="","",CALIBRACION!H97)</f>
        <v/>
      </c>
      <c r="D91" s="33" t="str">
        <f>IF(CALIBRACION!H97="","",CALIBRACION!Q97*1000)</f>
        <v/>
      </c>
      <c r="E91" s="36" t="str">
        <f>IF(CALIBRACION!H97="","",CALIBRACION!T97)</f>
        <v/>
      </c>
      <c r="F91" s="35" t="str">
        <f>IF(INCERTIDUMBRE!B114="","",INCERTIDUMBRE!AT114)</f>
        <v/>
      </c>
      <c r="G91" s="35" t="str">
        <f>IF(CALIBRACION!H97="","",CALIBRACION!L97)</f>
        <v/>
      </c>
      <c r="H91" s="35" t="str">
        <f>IF(CALIBRACION!I97="","",CALIBRACION!M97)</f>
        <v/>
      </c>
      <c r="I91" s="28" t="str">
        <f>IF(CALIBRACION!H97="","",IF(CALIBRACION!K97="","sí","no"))</f>
        <v/>
      </c>
      <c r="J91" s="28" t="str">
        <f>IF(CALIBRACION!H97="","",IF(CALIBRACION!K97="","sí","no"))</f>
        <v/>
      </c>
      <c r="K91" s="29" t="str">
        <f>IF(CALIBRACION!L97="","",CALIBRACION!N97)</f>
        <v/>
      </c>
      <c r="M91" s="25" t="str">
        <f t="shared" si="8"/>
        <v/>
      </c>
      <c r="N91" s="32" t="str">
        <f t="shared" si="8"/>
        <v/>
      </c>
      <c r="O91" s="30" t="str">
        <f>CALIBRACION!J97</f>
        <v/>
      </c>
      <c r="P91" s="26" t="str">
        <f t="shared" si="9"/>
        <v/>
      </c>
      <c r="Q91" s="37" t="str">
        <f t="shared" si="10"/>
        <v/>
      </c>
      <c r="R91" s="26" t="str">
        <f t="shared" si="11"/>
        <v/>
      </c>
      <c r="S91" s="27" t="str">
        <f t="shared" si="12"/>
        <v/>
      </c>
      <c r="T91" s="27" t="str">
        <f t="shared" si="13"/>
        <v/>
      </c>
    </row>
    <row r="92" spans="1:20" ht="15" x14ac:dyDescent="0.2">
      <c r="A92" s="25">
        <f>IF(CALIBRACION!A98="","",+CALIBRACION!A98)</f>
        <v>87</v>
      </c>
      <c r="B92" s="26" t="str">
        <f>CALIBRACION!I98</f>
        <v/>
      </c>
      <c r="C92" s="26" t="str">
        <f>IF(CALIBRACION!H98="","",CALIBRACION!H98)</f>
        <v/>
      </c>
      <c r="D92" s="33" t="str">
        <f>IF(CALIBRACION!H98="","",CALIBRACION!Q98*1000)</f>
        <v/>
      </c>
      <c r="E92" s="36" t="str">
        <f>IF(CALIBRACION!H98="","",CALIBRACION!T98)</f>
        <v/>
      </c>
      <c r="F92" s="35" t="str">
        <f>IF(INCERTIDUMBRE!B115="","",INCERTIDUMBRE!AT115)</f>
        <v/>
      </c>
      <c r="G92" s="35" t="str">
        <f>IF(CALIBRACION!H98="","",CALIBRACION!L98)</f>
        <v/>
      </c>
      <c r="H92" s="35" t="str">
        <f>IF(CALIBRACION!I98="","",CALIBRACION!M98)</f>
        <v/>
      </c>
      <c r="I92" s="28" t="str">
        <f>IF(CALIBRACION!H98="","",IF(CALIBRACION!K98="","sí","no"))</f>
        <v/>
      </c>
      <c r="J92" s="28" t="str">
        <f>IF(CALIBRACION!H98="","",IF(CALIBRACION!K98="","sí","no"))</f>
        <v/>
      </c>
      <c r="K92" s="29" t="str">
        <f>IF(CALIBRACION!L98="","",CALIBRACION!N98)</f>
        <v/>
      </c>
      <c r="M92" s="25">
        <f t="shared" si="8"/>
        <v>87</v>
      </c>
      <c r="N92" s="32" t="str">
        <f t="shared" si="8"/>
        <v/>
      </c>
      <c r="O92" s="30" t="str">
        <f>CALIBRACION!J98</f>
        <v/>
      </c>
      <c r="P92" s="26" t="str">
        <f t="shared" si="9"/>
        <v/>
      </c>
      <c r="Q92" s="37" t="str">
        <f t="shared" si="10"/>
        <v/>
      </c>
      <c r="R92" s="26" t="str">
        <f t="shared" si="11"/>
        <v/>
      </c>
      <c r="S92" s="27" t="str">
        <f t="shared" si="12"/>
        <v/>
      </c>
      <c r="T92" s="27" t="str">
        <f t="shared" si="13"/>
        <v/>
      </c>
    </row>
    <row r="93" spans="1:20" ht="15" x14ac:dyDescent="0.2">
      <c r="A93" s="25">
        <f>IF(CALIBRACION!A99="","",+CALIBRACION!A99)</f>
        <v>88</v>
      </c>
      <c r="B93" s="26" t="str">
        <f>CALIBRACION!I99</f>
        <v/>
      </c>
      <c r="C93" s="26" t="str">
        <f>IF(CALIBRACION!H99="","",CALIBRACION!H99)</f>
        <v/>
      </c>
      <c r="D93" s="33" t="str">
        <f>IF(CALIBRACION!H99="","",CALIBRACION!Q99*1000)</f>
        <v/>
      </c>
      <c r="E93" s="36" t="str">
        <f>IF(CALIBRACION!H99="","",CALIBRACION!T99)</f>
        <v/>
      </c>
      <c r="F93" s="35" t="str">
        <f>IF(INCERTIDUMBRE!B116="","",INCERTIDUMBRE!AT116)</f>
        <v/>
      </c>
      <c r="G93" s="35" t="str">
        <f>IF(CALIBRACION!H99="","",CALIBRACION!L99)</f>
        <v/>
      </c>
      <c r="H93" s="35" t="str">
        <f>IF(CALIBRACION!I99="","",CALIBRACION!M99)</f>
        <v/>
      </c>
      <c r="I93" s="28" t="str">
        <f>IF(CALIBRACION!H99="","",IF(CALIBRACION!K99="","sí","no"))</f>
        <v/>
      </c>
      <c r="J93" s="28" t="str">
        <f>IF(CALIBRACION!H99="","",IF(CALIBRACION!K99="","sí","no"))</f>
        <v/>
      </c>
      <c r="K93" s="29" t="str">
        <f>IF(CALIBRACION!L99="","",CALIBRACION!N99)</f>
        <v/>
      </c>
      <c r="M93" s="25">
        <f t="shared" si="8"/>
        <v>88</v>
      </c>
      <c r="N93" s="32" t="str">
        <f t="shared" si="8"/>
        <v/>
      </c>
      <c r="O93" s="30" t="str">
        <f>CALIBRACION!J99</f>
        <v/>
      </c>
      <c r="P93" s="26" t="str">
        <f t="shared" si="9"/>
        <v/>
      </c>
      <c r="Q93" s="37" t="str">
        <f t="shared" ref="Q93:Q117" si="14">IF(E93="","",((E93/25.4)))</f>
        <v/>
      </c>
      <c r="R93" s="26" t="str">
        <f t="shared" si="11"/>
        <v/>
      </c>
      <c r="S93" s="27" t="str">
        <f t="shared" si="12"/>
        <v/>
      </c>
      <c r="T93" s="27" t="str">
        <f t="shared" si="13"/>
        <v/>
      </c>
    </row>
    <row r="94" spans="1:20" ht="15" x14ac:dyDescent="0.2">
      <c r="A94" s="25">
        <f>IF(CALIBRACION!A100="","",+CALIBRACION!A100)</f>
        <v>89</v>
      </c>
      <c r="B94" s="26" t="str">
        <f>CALIBRACION!I100</f>
        <v/>
      </c>
      <c r="C94" s="26" t="str">
        <f>IF(CALIBRACION!H100="","",CALIBRACION!H100)</f>
        <v/>
      </c>
      <c r="D94" s="33" t="str">
        <f>IF(CALIBRACION!H100="","",CALIBRACION!Q100*1000)</f>
        <v/>
      </c>
      <c r="E94" s="36" t="str">
        <f>IF(CALIBRACION!H100="","",CALIBRACION!T100)</f>
        <v/>
      </c>
      <c r="F94" s="35" t="str">
        <f>IF(INCERTIDUMBRE!B117="","",INCERTIDUMBRE!AT117)</f>
        <v/>
      </c>
      <c r="G94" s="35" t="str">
        <f>IF(CALIBRACION!H100="","",CALIBRACION!L100)</f>
        <v/>
      </c>
      <c r="H94" s="35" t="str">
        <f>IF(CALIBRACION!I100="","",CALIBRACION!M100)</f>
        <v/>
      </c>
      <c r="I94" s="28" t="str">
        <f>IF(CALIBRACION!H100="","",IF(CALIBRACION!K100="","sí","no"))</f>
        <v/>
      </c>
      <c r="J94" s="28" t="str">
        <f>IF(CALIBRACION!H100="","",IF(CALIBRACION!K100="","sí","no"))</f>
        <v/>
      </c>
      <c r="K94" s="29" t="str">
        <f>IF(CALIBRACION!L100="","",CALIBRACION!N100)</f>
        <v/>
      </c>
      <c r="M94" s="25">
        <f t="shared" si="8"/>
        <v>89</v>
      </c>
      <c r="N94" s="32" t="str">
        <f t="shared" si="8"/>
        <v/>
      </c>
      <c r="O94" s="30" t="str">
        <f>CALIBRACION!J100</f>
        <v/>
      </c>
      <c r="P94" s="26" t="str">
        <f t="shared" si="9"/>
        <v/>
      </c>
      <c r="Q94" s="37" t="str">
        <f t="shared" si="14"/>
        <v/>
      </c>
      <c r="R94" s="26" t="str">
        <f t="shared" si="11"/>
        <v/>
      </c>
      <c r="S94" s="27" t="str">
        <f t="shared" si="12"/>
        <v/>
      </c>
      <c r="T94" s="27" t="str">
        <f t="shared" si="13"/>
        <v/>
      </c>
    </row>
    <row r="95" spans="1:20" ht="15" x14ac:dyDescent="0.2">
      <c r="A95" s="25">
        <f>IF(CALIBRACION!A101="","",+CALIBRACION!A101)</f>
        <v>90</v>
      </c>
      <c r="B95" s="26" t="str">
        <f>CALIBRACION!I101</f>
        <v/>
      </c>
      <c r="C95" s="26" t="str">
        <f>IF(CALIBRACION!H101="","",CALIBRACION!H101)</f>
        <v/>
      </c>
      <c r="D95" s="33" t="str">
        <f>IF(CALIBRACION!H101="","",CALIBRACION!Q101*1000)</f>
        <v/>
      </c>
      <c r="E95" s="36" t="str">
        <f>IF(CALIBRACION!H101="","",CALIBRACION!T101)</f>
        <v/>
      </c>
      <c r="F95" s="35" t="str">
        <f>IF(INCERTIDUMBRE!B118="","",INCERTIDUMBRE!AT118)</f>
        <v/>
      </c>
      <c r="G95" s="35" t="str">
        <f>IF(CALIBRACION!H101="","",CALIBRACION!L101)</f>
        <v/>
      </c>
      <c r="H95" s="35" t="str">
        <f>IF(CALIBRACION!I101="","",CALIBRACION!M101)</f>
        <v/>
      </c>
      <c r="I95" s="28" t="str">
        <f>IF(CALIBRACION!H101="","",IF(CALIBRACION!K101="","sí","no"))</f>
        <v/>
      </c>
      <c r="J95" s="28" t="str">
        <f>IF(CALIBRACION!H101="","",IF(CALIBRACION!K101="","sí","no"))</f>
        <v/>
      </c>
      <c r="K95" s="29" t="str">
        <f>IF(CALIBRACION!L101="","",CALIBRACION!N101)</f>
        <v/>
      </c>
      <c r="M95" s="25">
        <f t="shared" si="8"/>
        <v>90</v>
      </c>
      <c r="N95" s="32" t="str">
        <f t="shared" si="8"/>
        <v/>
      </c>
      <c r="O95" s="30" t="str">
        <f>CALIBRACION!J101</f>
        <v/>
      </c>
      <c r="P95" s="26" t="str">
        <f t="shared" si="9"/>
        <v/>
      </c>
      <c r="Q95" s="37" t="str">
        <f t="shared" si="14"/>
        <v/>
      </c>
      <c r="R95" s="26" t="str">
        <f t="shared" si="11"/>
        <v/>
      </c>
      <c r="S95" s="27" t="str">
        <f t="shared" si="12"/>
        <v/>
      </c>
      <c r="T95" s="27" t="str">
        <f t="shared" si="13"/>
        <v/>
      </c>
    </row>
    <row r="96" spans="1:20" ht="15" x14ac:dyDescent="0.2">
      <c r="A96" s="25">
        <f>IF(CALIBRACION!A102="","",+CALIBRACION!A102)</f>
        <v>91</v>
      </c>
      <c r="B96" s="26" t="str">
        <f>CALIBRACION!I102</f>
        <v/>
      </c>
      <c r="C96" s="26" t="str">
        <f>IF(CALIBRACION!H102="","",CALIBRACION!H102)</f>
        <v/>
      </c>
      <c r="D96" s="33" t="str">
        <f>IF(CALIBRACION!H102="","",CALIBRACION!Q102*1000)</f>
        <v/>
      </c>
      <c r="E96" s="36" t="str">
        <f>IF(CALIBRACION!H102="","",CALIBRACION!T102)</f>
        <v/>
      </c>
      <c r="F96" s="35" t="str">
        <f>IF(INCERTIDUMBRE!B119="","",INCERTIDUMBRE!AT119)</f>
        <v/>
      </c>
      <c r="G96" s="35" t="str">
        <f>IF(CALIBRACION!H102="","",CALIBRACION!L102)</f>
        <v/>
      </c>
      <c r="H96" s="35" t="str">
        <f>IF(CALIBRACION!I102="","",CALIBRACION!M102)</f>
        <v/>
      </c>
      <c r="I96" s="28" t="str">
        <f>IF(CALIBRACION!H102="","",IF(CALIBRACION!K102="","sí","no"))</f>
        <v/>
      </c>
      <c r="J96" s="28" t="str">
        <f>IF(CALIBRACION!H102="","",IF(CALIBRACION!K102="","sí","no"))</f>
        <v/>
      </c>
      <c r="K96" s="29" t="str">
        <f>IF(CALIBRACION!L102="","",CALIBRACION!N102)</f>
        <v/>
      </c>
      <c r="M96" s="25">
        <f t="shared" si="8"/>
        <v>91</v>
      </c>
      <c r="N96" s="32" t="str">
        <f t="shared" si="8"/>
        <v/>
      </c>
      <c r="O96" s="30" t="str">
        <f>CALIBRACION!J102</f>
        <v/>
      </c>
      <c r="P96" s="26" t="str">
        <f t="shared" si="9"/>
        <v/>
      </c>
      <c r="Q96" s="37" t="str">
        <f t="shared" si="14"/>
        <v/>
      </c>
      <c r="R96" s="26" t="str">
        <f t="shared" si="11"/>
        <v/>
      </c>
      <c r="S96" s="27" t="str">
        <f t="shared" si="12"/>
        <v/>
      </c>
      <c r="T96" s="27" t="str">
        <f t="shared" si="13"/>
        <v/>
      </c>
    </row>
    <row r="97" spans="1:20" ht="15" x14ac:dyDescent="0.2">
      <c r="A97" s="25">
        <f>IF(CALIBRACION!A103="","",+CALIBRACION!A103)</f>
        <v>92</v>
      </c>
      <c r="B97" s="26" t="str">
        <f>CALIBRACION!I103</f>
        <v/>
      </c>
      <c r="C97" s="26" t="str">
        <f>IF(CALIBRACION!H103="","",CALIBRACION!H103)</f>
        <v/>
      </c>
      <c r="D97" s="33" t="str">
        <f>IF(CALIBRACION!H103="","",CALIBRACION!Q103*1000)</f>
        <v/>
      </c>
      <c r="E97" s="36" t="str">
        <f>IF(CALIBRACION!H103="","",CALIBRACION!T103)</f>
        <v/>
      </c>
      <c r="F97" s="35" t="str">
        <f>IF(INCERTIDUMBRE!B120="","",INCERTIDUMBRE!AT120)</f>
        <v/>
      </c>
      <c r="G97" s="35" t="str">
        <f>IF(CALIBRACION!H103="","",CALIBRACION!L103)</f>
        <v/>
      </c>
      <c r="H97" s="35" t="str">
        <f>IF(CALIBRACION!I103="","",CALIBRACION!M103)</f>
        <v/>
      </c>
      <c r="I97" s="28" t="str">
        <f>IF(CALIBRACION!H103="","",IF(CALIBRACION!K103="","sí","no"))</f>
        <v/>
      </c>
      <c r="J97" s="28" t="str">
        <f>IF(CALIBRACION!H103="","",IF(CALIBRACION!K103="","sí","no"))</f>
        <v/>
      </c>
      <c r="K97" s="29" t="str">
        <f>IF(CALIBRACION!L103="","",CALIBRACION!N103)</f>
        <v/>
      </c>
      <c r="M97" s="25">
        <f t="shared" si="8"/>
        <v>92</v>
      </c>
      <c r="N97" s="32" t="str">
        <f t="shared" si="8"/>
        <v/>
      </c>
      <c r="O97" s="30" t="str">
        <f>CALIBRACION!J103</f>
        <v/>
      </c>
      <c r="P97" s="26" t="str">
        <f t="shared" si="9"/>
        <v/>
      </c>
      <c r="Q97" s="37" t="str">
        <f t="shared" si="14"/>
        <v/>
      </c>
      <c r="R97" s="26" t="str">
        <f t="shared" si="11"/>
        <v/>
      </c>
      <c r="S97" s="27" t="str">
        <f t="shared" si="12"/>
        <v/>
      </c>
      <c r="T97" s="27" t="str">
        <f t="shared" si="13"/>
        <v/>
      </c>
    </row>
    <row r="98" spans="1:20" ht="15" x14ac:dyDescent="0.2">
      <c r="A98" s="25">
        <f>IF(CALIBRACION!A104="","",+CALIBRACION!A104)</f>
        <v>93</v>
      </c>
      <c r="B98" s="26" t="str">
        <f>CALIBRACION!I104</f>
        <v/>
      </c>
      <c r="C98" s="26" t="str">
        <f>IF(CALIBRACION!H104="","",CALIBRACION!H104)</f>
        <v/>
      </c>
      <c r="D98" s="33" t="str">
        <f>IF(CALIBRACION!H104="","",CALIBRACION!Q104*1000)</f>
        <v/>
      </c>
      <c r="E98" s="36" t="str">
        <f>IF(CALIBRACION!H104="","",CALIBRACION!T104)</f>
        <v/>
      </c>
      <c r="F98" s="35" t="str">
        <f>IF(INCERTIDUMBRE!B121="","",INCERTIDUMBRE!AT121)</f>
        <v/>
      </c>
      <c r="G98" s="35" t="str">
        <f>IF(CALIBRACION!H104="","",CALIBRACION!L104)</f>
        <v/>
      </c>
      <c r="H98" s="35" t="str">
        <f>IF(CALIBRACION!I104="","",CALIBRACION!M104)</f>
        <v/>
      </c>
      <c r="I98" s="28" t="str">
        <f>IF(CALIBRACION!H104="","",IF(CALIBRACION!K104="","sí","no"))</f>
        <v/>
      </c>
      <c r="J98" s="28" t="str">
        <f>IF(CALIBRACION!H104="","",IF(CALIBRACION!K104="","sí","no"))</f>
        <v/>
      </c>
      <c r="K98" s="29" t="str">
        <f>IF(CALIBRACION!L104="","",CALIBRACION!N104)</f>
        <v/>
      </c>
      <c r="M98" s="25">
        <f t="shared" si="8"/>
        <v>93</v>
      </c>
      <c r="N98" s="32" t="str">
        <f t="shared" si="8"/>
        <v/>
      </c>
      <c r="O98" s="30" t="str">
        <f>CALIBRACION!J104</f>
        <v/>
      </c>
      <c r="P98" s="26" t="str">
        <f t="shared" si="9"/>
        <v/>
      </c>
      <c r="Q98" s="37" t="str">
        <f t="shared" si="14"/>
        <v/>
      </c>
      <c r="R98" s="26" t="str">
        <f t="shared" si="11"/>
        <v/>
      </c>
      <c r="S98" s="27" t="str">
        <f t="shared" si="12"/>
        <v/>
      </c>
      <c r="T98" s="27" t="str">
        <f t="shared" si="13"/>
        <v/>
      </c>
    </row>
    <row r="99" spans="1:20" ht="15" x14ac:dyDescent="0.2">
      <c r="A99" s="25">
        <f>IF(CALIBRACION!A105="","",+CALIBRACION!A105)</f>
        <v>94</v>
      </c>
      <c r="B99" s="26" t="str">
        <f>CALIBRACION!I105</f>
        <v/>
      </c>
      <c r="C99" s="26" t="str">
        <f>IF(CALIBRACION!H105="","",CALIBRACION!H105)</f>
        <v/>
      </c>
      <c r="D99" s="33" t="str">
        <f>IF(CALIBRACION!H105="","",CALIBRACION!Q105*1000)</f>
        <v/>
      </c>
      <c r="E99" s="36" t="str">
        <f>IF(CALIBRACION!H105="","",CALIBRACION!T105)</f>
        <v/>
      </c>
      <c r="F99" s="35" t="str">
        <f>IF(INCERTIDUMBRE!B122="","",INCERTIDUMBRE!AT122)</f>
        <v/>
      </c>
      <c r="G99" s="35" t="str">
        <f>IF(CALIBRACION!H105="","",CALIBRACION!L105)</f>
        <v/>
      </c>
      <c r="H99" s="35" t="str">
        <f>IF(CALIBRACION!I105="","",CALIBRACION!M105)</f>
        <v/>
      </c>
      <c r="I99" s="28" t="str">
        <f>IF(CALIBRACION!H105="","",IF(CALIBRACION!K105="","sí","no"))</f>
        <v/>
      </c>
      <c r="J99" s="28" t="str">
        <f>IF(CALIBRACION!H105="","",IF(CALIBRACION!K105="","sí","no"))</f>
        <v/>
      </c>
      <c r="K99" s="29" t="str">
        <f>IF(CALIBRACION!L105="","",CALIBRACION!N105)</f>
        <v/>
      </c>
      <c r="M99" s="25">
        <f t="shared" si="8"/>
        <v>94</v>
      </c>
      <c r="N99" s="32" t="str">
        <f t="shared" si="8"/>
        <v/>
      </c>
      <c r="O99" s="30" t="str">
        <f>CALIBRACION!J105</f>
        <v/>
      </c>
      <c r="P99" s="26" t="str">
        <f t="shared" si="9"/>
        <v/>
      </c>
      <c r="Q99" s="37" t="str">
        <f t="shared" si="14"/>
        <v/>
      </c>
      <c r="R99" s="26" t="str">
        <f t="shared" si="11"/>
        <v/>
      </c>
      <c r="S99" s="27" t="str">
        <f t="shared" si="12"/>
        <v/>
      </c>
      <c r="T99" s="27" t="str">
        <f t="shared" si="13"/>
        <v/>
      </c>
    </row>
    <row r="100" spans="1:20" ht="15" x14ac:dyDescent="0.2">
      <c r="A100" s="25">
        <f>IF(CALIBRACION!A106="","",+CALIBRACION!A106)</f>
        <v>95</v>
      </c>
      <c r="B100" s="26" t="str">
        <f>CALIBRACION!I106</f>
        <v/>
      </c>
      <c r="C100" s="26" t="str">
        <f>IF(CALIBRACION!H106="","",CALIBRACION!H106)</f>
        <v/>
      </c>
      <c r="D100" s="33" t="str">
        <f>IF(CALIBRACION!H106="","",CALIBRACION!Q106*1000)</f>
        <v/>
      </c>
      <c r="E100" s="36" t="str">
        <f>IF(CALIBRACION!H106="","",CALIBRACION!T106)</f>
        <v/>
      </c>
      <c r="F100" s="35" t="str">
        <f>IF(INCERTIDUMBRE!B123="","",INCERTIDUMBRE!AT123)</f>
        <v/>
      </c>
      <c r="G100" s="35" t="str">
        <f>IF(CALIBRACION!H106="","",CALIBRACION!L106)</f>
        <v/>
      </c>
      <c r="H100" s="35" t="str">
        <f>IF(CALIBRACION!I106="","",CALIBRACION!M106)</f>
        <v/>
      </c>
      <c r="I100" s="28" t="str">
        <f>IF(CALIBRACION!H106="","",IF(CALIBRACION!K106="","sí","no"))</f>
        <v/>
      </c>
      <c r="J100" s="28" t="str">
        <f>IF(CALIBRACION!H106="","",IF(CALIBRACION!K106="","sí","no"))</f>
        <v/>
      </c>
      <c r="K100" s="29" t="str">
        <f>IF(CALIBRACION!L106="","",CALIBRACION!N106)</f>
        <v/>
      </c>
      <c r="M100" s="25">
        <f t="shared" si="8"/>
        <v>95</v>
      </c>
      <c r="N100" s="32" t="str">
        <f t="shared" si="8"/>
        <v/>
      </c>
      <c r="O100" s="30" t="str">
        <f>CALIBRACION!J106</f>
        <v/>
      </c>
      <c r="P100" s="26" t="str">
        <f t="shared" si="9"/>
        <v/>
      </c>
      <c r="Q100" s="37" t="str">
        <f t="shared" si="14"/>
        <v/>
      </c>
      <c r="R100" s="26" t="str">
        <f t="shared" si="11"/>
        <v/>
      </c>
      <c r="S100" s="27" t="str">
        <f t="shared" si="12"/>
        <v/>
      </c>
      <c r="T100" s="27" t="str">
        <f t="shared" si="13"/>
        <v/>
      </c>
    </row>
    <row r="101" spans="1:20" ht="15" x14ac:dyDescent="0.2">
      <c r="A101" s="25">
        <f>IF(CALIBRACION!A107="","",+CALIBRACION!A107)</f>
        <v>96</v>
      </c>
      <c r="B101" s="26" t="str">
        <f>CALIBRACION!I107</f>
        <v/>
      </c>
      <c r="C101" s="26" t="str">
        <f>IF(CALIBRACION!H107="","",CALIBRACION!H107)</f>
        <v/>
      </c>
      <c r="D101" s="33" t="str">
        <f>IF(CALIBRACION!H107="","",CALIBRACION!Q107*1000)</f>
        <v/>
      </c>
      <c r="E101" s="36" t="str">
        <f>IF(CALIBRACION!H107="","",CALIBRACION!T107)</f>
        <v/>
      </c>
      <c r="F101" s="35" t="str">
        <f>IF(INCERTIDUMBRE!B124="","",INCERTIDUMBRE!AT124)</f>
        <v/>
      </c>
      <c r="G101" s="35" t="str">
        <f>IF(CALIBRACION!H107="","",CALIBRACION!L107)</f>
        <v/>
      </c>
      <c r="H101" s="35" t="str">
        <f>IF(CALIBRACION!I107="","",CALIBRACION!M107)</f>
        <v/>
      </c>
      <c r="I101" s="28" t="str">
        <f>IF(CALIBRACION!H107="","",IF(CALIBRACION!K107="","sí","no"))</f>
        <v/>
      </c>
      <c r="J101" s="28" t="str">
        <f>IF(CALIBRACION!H107="","",IF(CALIBRACION!K107="","sí","no"))</f>
        <v/>
      </c>
      <c r="K101" s="29" t="str">
        <f>IF(CALIBRACION!L107="","",CALIBRACION!N107)</f>
        <v/>
      </c>
      <c r="M101" s="25">
        <f t="shared" si="8"/>
        <v>96</v>
      </c>
      <c r="N101" s="32" t="str">
        <f t="shared" si="8"/>
        <v/>
      </c>
      <c r="O101" s="30" t="str">
        <f>CALIBRACION!J107</f>
        <v/>
      </c>
      <c r="P101" s="26" t="str">
        <f t="shared" si="9"/>
        <v/>
      </c>
      <c r="Q101" s="37" t="str">
        <f t="shared" si="14"/>
        <v/>
      </c>
      <c r="R101" s="26" t="str">
        <f t="shared" si="11"/>
        <v/>
      </c>
      <c r="S101" s="27" t="str">
        <f t="shared" si="12"/>
        <v/>
      </c>
      <c r="T101" s="27" t="str">
        <f t="shared" si="13"/>
        <v/>
      </c>
    </row>
    <row r="102" spans="1:20" ht="15" x14ac:dyDescent="0.2">
      <c r="A102" s="25">
        <f>IF(CALIBRACION!A108="","",+CALIBRACION!A108)</f>
        <v>97</v>
      </c>
      <c r="B102" s="26" t="str">
        <f>CALIBRACION!I108</f>
        <v/>
      </c>
      <c r="C102" s="26" t="str">
        <f>IF(CALIBRACION!H108="","",CALIBRACION!H108)</f>
        <v/>
      </c>
      <c r="D102" s="33" t="str">
        <f>IF(CALIBRACION!H108="","",CALIBRACION!Q108*1000)</f>
        <v/>
      </c>
      <c r="E102" s="36" t="str">
        <f>IF(CALIBRACION!H108="","",CALIBRACION!T108)</f>
        <v/>
      </c>
      <c r="F102" s="35" t="str">
        <f>IF(INCERTIDUMBRE!B125="","",INCERTIDUMBRE!AT125)</f>
        <v/>
      </c>
      <c r="G102" s="35" t="str">
        <f>IF(CALIBRACION!H108="","",CALIBRACION!L108)</f>
        <v/>
      </c>
      <c r="H102" s="35" t="str">
        <f>IF(CALIBRACION!I108="","",CALIBRACION!M108)</f>
        <v/>
      </c>
      <c r="I102" s="28" t="str">
        <f>IF(CALIBRACION!H108="","",IF(CALIBRACION!K108="","sí","no"))</f>
        <v/>
      </c>
      <c r="J102" s="28" t="str">
        <f>IF(CALIBRACION!H108="","",IF(CALIBRACION!K108="","sí","no"))</f>
        <v/>
      </c>
      <c r="K102" s="29" t="str">
        <f>IF(CALIBRACION!L108="","",CALIBRACION!N108)</f>
        <v/>
      </c>
      <c r="M102" s="25">
        <f t="shared" si="8"/>
        <v>97</v>
      </c>
      <c r="N102" s="32" t="str">
        <f t="shared" si="8"/>
        <v/>
      </c>
      <c r="O102" s="30" t="str">
        <f>CALIBRACION!J108</f>
        <v/>
      </c>
      <c r="P102" s="26" t="str">
        <f t="shared" si="9"/>
        <v/>
      </c>
      <c r="Q102" s="37" t="str">
        <f t="shared" si="14"/>
        <v/>
      </c>
      <c r="R102" s="26" t="str">
        <f t="shared" si="11"/>
        <v/>
      </c>
      <c r="S102" s="27" t="str">
        <f t="shared" si="12"/>
        <v/>
      </c>
      <c r="T102" s="27" t="str">
        <f t="shared" si="13"/>
        <v/>
      </c>
    </row>
    <row r="103" spans="1:20" ht="15" x14ac:dyDescent="0.2">
      <c r="A103" s="25">
        <f>IF(CALIBRACION!A109="","",+CALIBRACION!A109)</f>
        <v>98</v>
      </c>
      <c r="B103" s="26" t="str">
        <f>CALIBRACION!I109</f>
        <v/>
      </c>
      <c r="C103" s="26" t="str">
        <f>IF(CALIBRACION!H109="","",CALIBRACION!H109)</f>
        <v/>
      </c>
      <c r="D103" s="33" t="str">
        <f>IF(CALIBRACION!H109="","",CALIBRACION!Q109*1000)</f>
        <v/>
      </c>
      <c r="E103" s="36" t="str">
        <f>IF(CALIBRACION!H109="","",CALIBRACION!T109)</f>
        <v/>
      </c>
      <c r="F103" s="35" t="str">
        <f>IF(INCERTIDUMBRE!B126="","",INCERTIDUMBRE!AT126)</f>
        <v/>
      </c>
      <c r="G103" s="35" t="str">
        <f>IF(CALIBRACION!H109="","",CALIBRACION!L109)</f>
        <v/>
      </c>
      <c r="H103" s="35" t="str">
        <f>IF(CALIBRACION!I109="","",CALIBRACION!M109)</f>
        <v/>
      </c>
      <c r="I103" s="28" t="str">
        <f>IF(CALIBRACION!H109="","",IF(CALIBRACION!K109="","sí","no"))</f>
        <v/>
      </c>
      <c r="J103" s="28" t="str">
        <f>IF(CALIBRACION!H109="","",IF(CALIBRACION!K109="","sí","no"))</f>
        <v/>
      </c>
      <c r="K103" s="29" t="str">
        <f>IF(CALIBRACION!L109="","",CALIBRACION!N109)</f>
        <v/>
      </c>
      <c r="M103" s="25">
        <f t="shared" si="8"/>
        <v>98</v>
      </c>
      <c r="N103" s="32" t="str">
        <f t="shared" si="8"/>
        <v/>
      </c>
      <c r="O103" s="30" t="str">
        <f>CALIBRACION!J109</f>
        <v/>
      </c>
      <c r="P103" s="26" t="str">
        <f t="shared" si="9"/>
        <v/>
      </c>
      <c r="Q103" s="37" t="str">
        <f t="shared" si="14"/>
        <v/>
      </c>
      <c r="R103" s="26" t="str">
        <f t="shared" si="11"/>
        <v/>
      </c>
      <c r="S103" s="27" t="str">
        <f t="shared" si="12"/>
        <v/>
      </c>
      <c r="T103" s="27" t="str">
        <f t="shared" si="13"/>
        <v/>
      </c>
    </row>
    <row r="104" spans="1:20" ht="15" x14ac:dyDescent="0.2">
      <c r="A104" s="25">
        <f>IF(CALIBRACION!A110="","",+CALIBRACION!A110)</f>
        <v>99</v>
      </c>
      <c r="B104" s="26" t="str">
        <f>CALIBRACION!I110</f>
        <v/>
      </c>
      <c r="C104" s="26" t="str">
        <f>IF(CALIBRACION!H110="","",CALIBRACION!H110)</f>
        <v/>
      </c>
      <c r="D104" s="33" t="str">
        <f>IF(CALIBRACION!H110="","",CALIBRACION!Q110*1000)</f>
        <v/>
      </c>
      <c r="E104" s="36" t="str">
        <f>IF(CALIBRACION!H110="","",CALIBRACION!T110)</f>
        <v/>
      </c>
      <c r="F104" s="35" t="str">
        <f>IF(INCERTIDUMBRE!B127="","",INCERTIDUMBRE!AT127)</f>
        <v/>
      </c>
      <c r="G104" s="35" t="str">
        <f>IF(CALIBRACION!H110="","",CALIBRACION!L110)</f>
        <v/>
      </c>
      <c r="H104" s="35" t="str">
        <f>IF(CALIBRACION!I110="","",CALIBRACION!M110)</f>
        <v/>
      </c>
      <c r="I104" s="28" t="str">
        <f>IF(CALIBRACION!H110="","",IF(CALIBRACION!K110="","sí","no"))</f>
        <v/>
      </c>
      <c r="J104" s="28" t="str">
        <f>IF(CALIBRACION!H110="","",IF(CALIBRACION!K110="","sí","no"))</f>
        <v/>
      </c>
      <c r="K104" s="29" t="str">
        <f>IF(CALIBRACION!L110="","",CALIBRACION!N110)</f>
        <v/>
      </c>
      <c r="M104" s="25">
        <f t="shared" si="8"/>
        <v>99</v>
      </c>
      <c r="N104" s="32" t="str">
        <f t="shared" si="8"/>
        <v/>
      </c>
      <c r="O104" s="30" t="str">
        <f>CALIBRACION!J110</f>
        <v/>
      </c>
      <c r="P104" s="26" t="str">
        <f t="shared" si="9"/>
        <v/>
      </c>
      <c r="Q104" s="37" t="str">
        <f t="shared" si="14"/>
        <v/>
      </c>
      <c r="R104" s="26" t="str">
        <f t="shared" si="11"/>
        <v/>
      </c>
      <c r="S104" s="27" t="str">
        <f t="shared" si="12"/>
        <v/>
      </c>
      <c r="T104" s="27" t="str">
        <f t="shared" si="13"/>
        <v/>
      </c>
    </row>
    <row r="105" spans="1:20" ht="15" x14ac:dyDescent="0.2">
      <c r="A105" s="25">
        <f>IF(CALIBRACION!A111="","",+CALIBRACION!A111)</f>
        <v>100</v>
      </c>
      <c r="B105" s="26">
        <f>CALIBRACION!I111</f>
        <v>25646</v>
      </c>
      <c r="C105" s="26">
        <f>IF(CALIBRACION!H111="","",CALIBRACION!H111)</f>
        <v>20.5</v>
      </c>
      <c r="D105" s="33">
        <f>IF(CALIBRACION!H111="","",CALIBRACION!Q111*1000)</f>
        <v>0.2</v>
      </c>
      <c r="E105" s="36">
        <f>IF(CALIBRACION!H111="","",CALIBRACION!T111)</f>
        <v>20.500200077740836</v>
      </c>
      <c r="F105" s="35" t="e">
        <f ca="1">IF(INCERTIDUMBRE!B128="","",INCERTIDUMBRE!AT128)</f>
        <v>#VALUE!</v>
      </c>
      <c r="G105" s="35">
        <f>IF(CALIBRACION!H111="","",CALIBRACION!L111)</f>
        <v>0</v>
      </c>
      <c r="H105" s="35">
        <f>IF(CALIBRACION!I111="","",CALIBRACION!M111)</f>
        <v>0</v>
      </c>
      <c r="I105" s="28" t="str">
        <f>IF(CALIBRACION!H111="","",IF(CALIBRACION!K111="","sí","no"))</f>
        <v>sí</v>
      </c>
      <c r="J105" s="28" t="str">
        <f>IF(CALIBRACION!H111="","",IF(CALIBRACION!K111="","sí","no"))</f>
        <v>sí</v>
      </c>
      <c r="K105" s="29" t="str">
        <f>IF(CALIBRACION!L111="","",CALIBRACION!N111)</f>
        <v/>
      </c>
      <c r="M105" s="25">
        <f t="shared" si="8"/>
        <v>100</v>
      </c>
      <c r="N105" s="32">
        <f t="shared" si="8"/>
        <v>25646</v>
      </c>
      <c r="O105" s="30">
        <f>CALIBRACION!J111</f>
        <v>20.5</v>
      </c>
      <c r="P105" s="26">
        <f t="shared" si="9"/>
        <v>7.8740160000000019</v>
      </c>
      <c r="Q105" s="37">
        <f t="shared" si="14"/>
        <v>0.80709449124963928</v>
      </c>
      <c r="R105" s="26" t="e">
        <f t="shared" ca="1" si="11"/>
        <v>#VALUE!</v>
      </c>
      <c r="S105" s="27">
        <f t="shared" si="12"/>
        <v>0</v>
      </c>
      <c r="T105" s="27">
        <f t="shared" si="13"/>
        <v>0</v>
      </c>
    </row>
    <row r="106" spans="1:20" ht="15" x14ac:dyDescent="0.2">
      <c r="A106" s="25">
        <f>IF(CALIBRACION!A112="","",+CALIBRACION!A112)</f>
        <v>101</v>
      </c>
      <c r="B106" s="26">
        <f>CALIBRACION!I112</f>
        <v>26292</v>
      </c>
      <c r="C106" s="26">
        <f>IF(CALIBRACION!H112="","",CALIBRACION!H112)</f>
        <v>21</v>
      </c>
      <c r="D106" s="33">
        <f>IF(CALIBRACION!H112="","",CALIBRACION!Q112*1000)</f>
        <v>6.2E-2</v>
      </c>
      <c r="E106" s="36">
        <f>IF(CALIBRACION!H112="","",CALIBRACION!T112)</f>
        <v>21.000062077740836</v>
      </c>
      <c r="F106" s="35" t="e">
        <f ca="1">IF(INCERTIDUMBRE!B129="","",INCERTIDUMBRE!AT129)</f>
        <v>#VALUE!</v>
      </c>
      <c r="G106" s="35">
        <f>IF(CALIBRACION!H112="","",CALIBRACION!L112)</f>
        <v>0</v>
      </c>
      <c r="H106" s="35">
        <f>IF(CALIBRACION!I112="","",CALIBRACION!M112)</f>
        <v>0</v>
      </c>
      <c r="I106" s="28" t="str">
        <f>IF(CALIBRACION!H112="","",IF(CALIBRACION!K112="","sí","no"))</f>
        <v>sí</v>
      </c>
      <c r="J106" s="28" t="str">
        <f>IF(CALIBRACION!H112="","",IF(CALIBRACION!K112="","sí","no"))</f>
        <v>sí</v>
      </c>
      <c r="K106" s="29" t="str">
        <f>IF(CALIBRACION!L112="","",CALIBRACION!N112)</f>
        <v/>
      </c>
      <c r="M106" s="25">
        <f t="shared" si="8"/>
        <v>101</v>
      </c>
      <c r="N106" s="32">
        <f t="shared" si="8"/>
        <v>26292</v>
      </c>
      <c r="O106" s="30">
        <f>CALIBRACION!J112</f>
        <v>21</v>
      </c>
      <c r="P106" s="26">
        <f t="shared" si="9"/>
        <v>2.4409449600000004</v>
      </c>
      <c r="Q106" s="37">
        <f t="shared" si="14"/>
        <v>0.82677409754885189</v>
      </c>
      <c r="R106" s="26" t="e">
        <f t="shared" ca="1" si="11"/>
        <v>#VALUE!</v>
      </c>
      <c r="S106" s="27">
        <f t="shared" si="12"/>
        <v>0</v>
      </c>
      <c r="T106" s="27">
        <f t="shared" si="13"/>
        <v>0</v>
      </c>
    </row>
    <row r="107" spans="1:20" ht="15" x14ac:dyDescent="0.2">
      <c r="A107" s="25">
        <f>IF(CALIBRACION!A113="","",+CALIBRACION!A113)</f>
        <v>102</v>
      </c>
      <c r="B107" s="26">
        <f>CALIBRACION!I113</f>
        <v>25724</v>
      </c>
      <c r="C107" s="26">
        <f>IF(CALIBRACION!H113="","",CALIBRACION!H113)</f>
        <v>21.5</v>
      </c>
      <c r="D107" s="33">
        <f>IF(CALIBRACION!H113="","",CALIBRACION!Q113*1000)</f>
        <v>2.6000000000000002E-2</v>
      </c>
      <c r="E107" s="36">
        <f>IF(CALIBRACION!H113="","",CALIBRACION!T113)</f>
        <v>21.500026077740834</v>
      </c>
      <c r="F107" s="35" t="e">
        <f ca="1">IF(INCERTIDUMBRE!B130="","",INCERTIDUMBRE!AT130)</f>
        <v>#VALUE!</v>
      </c>
      <c r="G107" s="35">
        <f>IF(CALIBRACION!H113="","",CALIBRACION!L113)</f>
        <v>0</v>
      </c>
      <c r="H107" s="35">
        <f>IF(CALIBRACION!I113="","",CALIBRACION!M113)</f>
        <v>0</v>
      </c>
      <c r="I107" s="28" t="str">
        <f>IF(CALIBRACION!H113="","",IF(CALIBRACION!K113="","sí","no"))</f>
        <v>sí</v>
      </c>
      <c r="J107" s="28" t="str">
        <f>IF(CALIBRACION!H113="","",IF(CALIBRACION!K113="","sí","no"))</f>
        <v>sí</v>
      </c>
      <c r="K107" s="29" t="str">
        <f>IF(CALIBRACION!L113="","",CALIBRACION!N113)</f>
        <v/>
      </c>
      <c r="M107" s="25">
        <f t="shared" si="8"/>
        <v>102</v>
      </c>
      <c r="N107" s="32">
        <f t="shared" si="8"/>
        <v>25724</v>
      </c>
      <c r="O107" s="30">
        <f>CALIBRACION!J113</f>
        <v>21.5</v>
      </c>
      <c r="P107" s="26">
        <f t="shared" si="9"/>
        <v>1.02362208</v>
      </c>
      <c r="Q107" s="37">
        <f t="shared" si="14"/>
        <v>0.84645771959609584</v>
      </c>
      <c r="R107" s="26" t="e">
        <f t="shared" ca="1" si="11"/>
        <v>#VALUE!</v>
      </c>
      <c r="S107" s="27">
        <f t="shared" si="12"/>
        <v>0</v>
      </c>
      <c r="T107" s="27">
        <f t="shared" si="13"/>
        <v>0</v>
      </c>
    </row>
    <row r="108" spans="1:20" ht="15" x14ac:dyDescent="0.2">
      <c r="A108" s="25">
        <f>IF(CALIBRACION!A114="","",+CALIBRACION!A114)</f>
        <v>103</v>
      </c>
      <c r="B108" s="26">
        <f>CALIBRACION!I114</f>
        <v>25807</v>
      </c>
      <c r="C108" s="26">
        <f>IF(CALIBRACION!H114="","",CALIBRACION!H114)</f>
        <v>22</v>
      </c>
      <c r="D108" s="33">
        <f>IF(CALIBRACION!H114="","",CALIBRACION!Q114*1000)</f>
        <v>0.06</v>
      </c>
      <c r="E108" s="36">
        <f>IF(CALIBRACION!H114="","",CALIBRACION!T114)</f>
        <v>22.000060077740837</v>
      </c>
      <c r="F108" s="35" t="e">
        <f ca="1">IF(INCERTIDUMBRE!B131="","",INCERTIDUMBRE!AT131)</f>
        <v>#VALUE!</v>
      </c>
      <c r="G108" s="35">
        <f>IF(CALIBRACION!H114="","",CALIBRACION!L114)</f>
        <v>0</v>
      </c>
      <c r="H108" s="35">
        <f>IF(CALIBRACION!I114="","",CALIBRACION!M114)</f>
        <v>0</v>
      </c>
      <c r="I108" s="28" t="str">
        <f>IF(CALIBRACION!H114="","",IF(CALIBRACION!K114="","sí","no"))</f>
        <v>sí</v>
      </c>
      <c r="J108" s="28" t="str">
        <f>IF(CALIBRACION!H114="","",IF(CALIBRACION!K114="","sí","no"))</f>
        <v>sí</v>
      </c>
      <c r="K108" s="29" t="str">
        <f>IF(CALIBRACION!L114="","",CALIBRACION!N114)</f>
        <v/>
      </c>
      <c r="M108" s="25">
        <f t="shared" si="8"/>
        <v>103</v>
      </c>
      <c r="N108" s="32">
        <f t="shared" si="8"/>
        <v>25807</v>
      </c>
      <c r="O108" s="30">
        <f>CALIBRACION!J114</f>
        <v>22</v>
      </c>
      <c r="P108" s="26">
        <f t="shared" si="9"/>
        <v>2.3622048000000002</v>
      </c>
      <c r="Q108" s="37">
        <f t="shared" si="14"/>
        <v>0.86614409754885191</v>
      </c>
      <c r="R108" s="26" t="e">
        <f t="shared" ca="1" si="11"/>
        <v>#VALUE!</v>
      </c>
      <c r="S108" s="27">
        <f t="shared" si="12"/>
        <v>0</v>
      </c>
      <c r="T108" s="27">
        <f t="shared" si="13"/>
        <v>0</v>
      </c>
    </row>
    <row r="109" spans="1:20" ht="15" x14ac:dyDescent="0.2">
      <c r="A109" s="25">
        <f>IF(CALIBRACION!A115="","",+CALIBRACION!A115)</f>
        <v>104</v>
      </c>
      <c r="B109" s="26">
        <f>CALIBRACION!I115</f>
        <v>25509</v>
      </c>
      <c r="C109" s="26">
        <f>IF(CALIBRACION!H115="","",CALIBRACION!H115)</f>
        <v>22.5</v>
      </c>
      <c r="D109" s="33">
        <f>IF(CALIBRACION!H115="","",CALIBRACION!Q115*1000)</f>
        <v>0.11600000000000002</v>
      </c>
      <c r="E109" s="36">
        <f>IF(CALIBRACION!H115="","",CALIBRACION!T115)</f>
        <v>22.500116077740834</v>
      </c>
      <c r="F109" s="35" t="e">
        <f ca="1">IF(INCERTIDUMBRE!B132="","",INCERTIDUMBRE!AT132)</f>
        <v>#VALUE!</v>
      </c>
      <c r="G109" s="35">
        <f>IF(CALIBRACION!H115="","",CALIBRACION!L115)</f>
        <v>0</v>
      </c>
      <c r="H109" s="35">
        <f>IF(CALIBRACION!I115="","",CALIBRACION!M115)</f>
        <v>0</v>
      </c>
      <c r="I109" s="28" t="str">
        <f>IF(CALIBRACION!H115="","",IF(CALIBRACION!K115="","sí","no"))</f>
        <v>sí</v>
      </c>
      <c r="J109" s="28" t="str">
        <f>IF(CALIBRACION!H115="","",IF(CALIBRACION!K115="","sí","no"))</f>
        <v>sí</v>
      </c>
      <c r="K109" s="29" t="str">
        <f>IF(CALIBRACION!L115="","",CALIBRACION!N115)</f>
        <v/>
      </c>
      <c r="M109" s="25">
        <f t="shared" si="8"/>
        <v>104</v>
      </c>
      <c r="N109" s="32">
        <f t="shared" si="8"/>
        <v>25509</v>
      </c>
      <c r="O109" s="30">
        <f>CALIBRACION!J115</f>
        <v>22.5</v>
      </c>
      <c r="P109" s="26">
        <f t="shared" si="9"/>
        <v>4.5669292800000019</v>
      </c>
      <c r="Q109" s="37">
        <f t="shared" si="14"/>
        <v>0.88583134164333999</v>
      </c>
      <c r="R109" s="26" t="e">
        <f t="shared" ca="1" si="11"/>
        <v>#VALUE!</v>
      </c>
      <c r="S109" s="27">
        <f t="shared" si="12"/>
        <v>0</v>
      </c>
      <c r="T109" s="27">
        <f t="shared" si="13"/>
        <v>0</v>
      </c>
    </row>
    <row r="110" spans="1:20" ht="15" x14ac:dyDescent="0.2">
      <c r="A110" s="25">
        <f>IF(CALIBRACION!A116="","",+CALIBRACION!A116)</f>
        <v>105</v>
      </c>
      <c r="B110" s="26">
        <f>CALIBRACION!I116</f>
        <v>24763</v>
      </c>
      <c r="C110" s="26">
        <f>IF(CALIBRACION!H116="","",CALIBRACION!H116)</f>
        <v>23</v>
      </c>
      <c r="D110" s="33">
        <f>IF(CALIBRACION!H116="","",CALIBRACION!Q116*1000)</f>
        <v>0.01</v>
      </c>
      <c r="E110" s="36">
        <f>IF(CALIBRACION!H116="","",CALIBRACION!T116)</f>
        <v>23.000010077740836</v>
      </c>
      <c r="F110" s="35" t="e">
        <f ca="1">IF(INCERTIDUMBRE!B133="","",INCERTIDUMBRE!AT133)</f>
        <v>#VALUE!</v>
      </c>
      <c r="G110" s="35">
        <f>IF(CALIBRACION!H116="","",CALIBRACION!L116)</f>
        <v>0</v>
      </c>
      <c r="H110" s="35">
        <f>IF(CALIBRACION!I116="","",CALIBRACION!M116)</f>
        <v>0</v>
      </c>
      <c r="I110" s="28" t="str">
        <f>IF(CALIBRACION!H116="","",IF(CALIBRACION!K116="","sí","no"))</f>
        <v>sí</v>
      </c>
      <c r="J110" s="28" t="str">
        <f>IF(CALIBRACION!H116="","",IF(CALIBRACION!K116="","sí","no"))</f>
        <v>sí</v>
      </c>
      <c r="K110" s="29" t="str">
        <f>IF(CALIBRACION!L116="","",CALIBRACION!N116)</f>
        <v/>
      </c>
      <c r="M110" s="25">
        <f t="shared" si="8"/>
        <v>105</v>
      </c>
      <c r="N110" s="32">
        <f t="shared" si="8"/>
        <v>24763</v>
      </c>
      <c r="O110" s="30">
        <f>CALIBRACION!J116</f>
        <v>23</v>
      </c>
      <c r="P110" s="26">
        <f t="shared" si="9"/>
        <v>0.39370080000000002</v>
      </c>
      <c r="Q110" s="37">
        <f t="shared" si="14"/>
        <v>0.90551220778507235</v>
      </c>
      <c r="R110" s="26" t="e">
        <f t="shared" ca="1" si="11"/>
        <v>#VALUE!</v>
      </c>
      <c r="S110" s="27">
        <f t="shared" si="12"/>
        <v>0</v>
      </c>
      <c r="T110" s="27">
        <f t="shared" si="13"/>
        <v>0</v>
      </c>
    </row>
    <row r="111" spans="1:20" ht="15" x14ac:dyDescent="0.2">
      <c r="A111" s="25">
        <f>IF(CALIBRACION!A117="","",+CALIBRACION!A117)</f>
        <v>106</v>
      </c>
      <c r="B111" s="26">
        <f>CALIBRACION!I117</f>
        <v>26282</v>
      </c>
      <c r="C111" s="26">
        <f>IF(CALIBRACION!H117="","",CALIBRACION!H117)</f>
        <v>23.5</v>
      </c>
      <c r="D111" s="33">
        <f>IF(CALIBRACION!H117="","",CALIBRACION!Q117*1000)</f>
        <v>6.2E-2</v>
      </c>
      <c r="E111" s="36">
        <f>IF(CALIBRACION!H117="","",CALIBRACION!T117)</f>
        <v>23.500062077740836</v>
      </c>
      <c r="F111" s="35" t="e">
        <f ca="1">IF(INCERTIDUMBRE!B134="","",INCERTIDUMBRE!AT134)</f>
        <v>#VALUE!</v>
      </c>
      <c r="G111" s="35">
        <f>IF(CALIBRACION!H117="","",CALIBRACION!L117)</f>
        <v>0</v>
      </c>
      <c r="H111" s="35">
        <f>IF(CALIBRACION!I117="","",CALIBRACION!M117)</f>
        <v>0</v>
      </c>
      <c r="I111" s="28" t="str">
        <f>IF(CALIBRACION!H117="","",IF(CALIBRACION!K117="","sí","no"))</f>
        <v>sí</v>
      </c>
      <c r="J111" s="28" t="str">
        <f>IF(CALIBRACION!H117="","",IF(CALIBRACION!K117="","sí","no"))</f>
        <v>sí</v>
      </c>
      <c r="K111" s="29" t="str">
        <f>IF(CALIBRACION!L117="","",CALIBRACION!N117)</f>
        <v/>
      </c>
      <c r="M111" s="25">
        <f t="shared" si="8"/>
        <v>106</v>
      </c>
      <c r="N111" s="32">
        <f t="shared" si="8"/>
        <v>26282</v>
      </c>
      <c r="O111" s="30">
        <f>CALIBRACION!J117</f>
        <v>23.5</v>
      </c>
      <c r="P111" s="26">
        <f t="shared" si="9"/>
        <v>2.4409449600000004</v>
      </c>
      <c r="Q111" s="37">
        <f t="shared" si="14"/>
        <v>0.92519929439924553</v>
      </c>
      <c r="R111" s="26" t="e">
        <f t="shared" ca="1" si="11"/>
        <v>#VALUE!</v>
      </c>
      <c r="S111" s="27">
        <f t="shared" si="12"/>
        <v>0</v>
      </c>
      <c r="T111" s="27">
        <f t="shared" si="13"/>
        <v>0</v>
      </c>
    </row>
    <row r="112" spans="1:20" ht="15" x14ac:dyDescent="0.2">
      <c r="A112" s="25">
        <f>IF(CALIBRACION!A118="","",+CALIBRACION!A118)</f>
        <v>107</v>
      </c>
      <c r="B112" s="26">
        <f>CALIBRACION!I118</f>
        <v>26263</v>
      </c>
      <c r="C112" s="26">
        <f>IF(CALIBRACION!H118="","",CALIBRACION!H118)</f>
        <v>24</v>
      </c>
      <c r="D112" s="33">
        <f>IF(CALIBRACION!H118="","",CALIBRACION!Q118*1000)</f>
        <v>2.8000000000000004E-2</v>
      </c>
      <c r="E112" s="36">
        <f>IF(CALIBRACION!H118="","",CALIBRACION!T118)</f>
        <v>24.000028077740836</v>
      </c>
      <c r="F112" s="35" t="e">
        <f ca="1">IF(INCERTIDUMBRE!B135="","",INCERTIDUMBRE!AT135)</f>
        <v>#VALUE!</v>
      </c>
      <c r="G112" s="35">
        <f>IF(CALIBRACION!H118="","",CALIBRACION!L118)</f>
        <v>0</v>
      </c>
      <c r="H112" s="35">
        <f>IF(CALIBRACION!I118="","",CALIBRACION!M118)</f>
        <v>0</v>
      </c>
      <c r="I112" s="28" t="str">
        <f>IF(CALIBRACION!H118="","",IF(CALIBRACION!K118="","sí","no"))</f>
        <v>sí</v>
      </c>
      <c r="J112" s="28" t="str">
        <f>IF(CALIBRACION!H118="","",IF(CALIBRACION!K118="","sí","no"))</f>
        <v>sí</v>
      </c>
      <c r="K112" s="29" t="str">
        <f>IF(CALIBRACION!L118="","",CALIBRACION!N118)</f>
        <v/>
      </c>
      <c r="M112" s="25">
        <f t="shared" si="8"/>
        <v>107</v>
      </c>
      <c r="N112" s="32">
        <f t="shared" si="8"/>
        <v>26263</v>
      </c>
      <c r="O112" s="30">
        <f>CALIBRACION!J118</f>
        <v>24</v>
      </c>
      <c r="P112" s="26">
        <f t="shared" si="9"/>
        <v>1.1023622400000002</v>
      </c>
      <c r="Q112" s="37">
        <f t="shared" si="14"/>
        <v>0.9448829951866472</v>
      </c>
      <c r="R112" s="26" t="e">
        <f t="shared" ca="1" si="11"/>
        <v>#VALUE!</v>
      </c>
      <c r="S112" s="27">
        <f t="shared" si="12"/>
        <v>0</v>
      </c>
      <c r="T112" s="27">
        <f t="shared" si="13"/>
        <v>0</v>
      </c>
    </row>
    <row r="113" spans="1:20" ht="15" x14ac:dyDescent="0.2">
      <c r="A113" s="25">
        <f>IF(CALIBRACION!A119="","",+CALIBRACION!A119)</f>
        <v>108</v>
      </c>
      <c r="B113" s="26">
        <f>CALIBRACION!I119</f>
        <v>25621</v>
      </c>
      <c r="C113" s="26">
        <f>IF(CALIBRACION!H119="","",CALIBRACION!H119)</f>
        <v>24.5</v>
      </c>
      <c r="D113" s="33">
        <f>IF(CALIBRACION!H119="","",CALIBRACION!Q119*1000)</f>
        <v>0.1</v>
      </c>
      <c r="E113" s="36">
        <f>IF(CALIBRACION!H119="","",CALIBRACION!T119)</f>
        <v>24.500100077740836</v>
      </c>
      <c r="F113" s="35" t="e">
        <f ca="1">IF(INCERTIDUMBRE!B136="","",INCERTIDUMBRE!AT136)</f>
        <v>#VALUE!</v>
      </c>
      <c r="G113" s="35">
        <f>IF(CALIBRACION!H119="","",CALIBRACION!L119)</f>
        <v>0</v>
      </c>
      <c r="H113" s="35">
        <f>IF(CALIBRACION!I119="","",CALIBRACION!M119)</f>
        <v>0</v>
      </c>
      <c r="I113" s="28" t="str">
        <f>IF(CALIBRACION!H119="","",IF(CALIBRACION!K119="","sí","no"))</f>
        <v>sí</v>
      </c>
      <c r="J113" s="28" t="str">
        <f>IF(CALIBRACION!H119="","",IF(CALIBRACION!K119="","sí","no"))</f>
        <v>sí</v>
      </c>
      <c r="K113" s="29" t="str">
        <f>IF(CALIBRACION!L119="","",CALIBRACION!N119)</f>
        <v/>
      </c>
      <c r="M113" s="25">
        <f t="shared" si="8"/>
        <v>108</v>
      </c>
      <c r="N113" s="32">
        <f t="shared" si="8"/>
        <v>25621</v>
      </c>
      <c r="O113" s="30">
        <f>CALIBRACION!J119</f>
        <v>24.5</v>
      </c>
      <c r="P113" s="26">
        <f t="shared" si="9"/>
        <v>3.937008000000001</v>
      </c>
      <c r="Q113" s="37">
        <f t="shared" si="14"/>
        <v>0.96457086920239521</v>
      </c>
      <c r="R113" s="26" t="e">
        <f t="shared" ca="1" si="11"/>
        <v>#VALUE!</v>
      </c>
      <c r="S113" s="27">
        <f t="shared" si="12"/>
        <v>0</v>
      </c>
      <c r="T113" s="27">
        <f t="shared" si="13"/>
        <v>0</v>
      </c>
    </row>
    <row r="114" spans="1:20" ht="15" x14ac:dyDescent="0.2">
      <c r="A114" s="25">
        <f>IF(CALIBRACION!A120="","",+CALIBRACION!A120)</f>
        <v>109</v>
      </c>
      <c r="B114" s="26">
        <f>CALIBRACION!I120</f>
        <v>26224</v>
      </c>
      <c r="C114" s="26">
        <f>IF(CALIBRACION!H120="","",CALIBRACION!H120)</f>
        <v>25</v>
      </c>
      <c r="D114" s="33">
        <f>IF(CALIBRACION!H120="","",CALIBRACION!Q120*1000)</f>
        <v>7.2000000000000008E-2</v>
      </c>
      <c r="E114" s="36">
        <f>IF(CALIBRACION!H120="","",CALIBRACION!T120)</f>
        <v>25.000072077740835</v>
      </c>
      <c r="F114" s="35" t="e">
        <f ca="1">IF(INCERTIDUMBRE!B137="","",INCERTIDUMBRE!AT137)</f>
        <v>#VALUE!</v>
      </c>
      <c r="G114" s="35">
        <f>IF(CALIBRACION!H120="","",CALIBRACION!L120)</f>
        <v>0</v>
      </c>
      <c r="H114" s="35">
        <f>IF(CALIBRACION!I120="","",CALIBRACION!M120)</f>
        <v>0</v>
      </c>
      <c r="I114" s="28" t="str">
        <f>IF(CALIBRACION!H120="","",IF(CALIBRACION!K120="","sí","no"))</f>
        <v>sí</v>
      </c>
      <c r="J114" s="28" t="str">
        <f>IF(CALIBRACION!H120="","",IF(CALIBRACION!K120="","sí","no"))</f>
        <v>sí</v>
      </c>
      <c r="K114" s="29" t="str">
        <f>IF(CALIBRACION!L120="","",CALIBRACION!N120)</f>
        <v/>
      </c>
      <c r="M114" s="25">
        <f t="shared" si="8"/>
        <v>109</v>
      </c>
      <c r="N114" s="32">
        <f t="shared" si="8"/>
        <v>26224</v>
      </c>
      <c r="O114" s="30">
        <f>CALIBRACION!J120</f>
        <v>25</v>
      </c>
      <c r="P114" s="26">
        <f t="shared" si="9"/>
        <v>2.8346457600000008</v>
      </c>
      <c r="Q114" s="37">
        <f t="shared" si="14"/>
        <v>0.98425480621026917</v>
      </c>
      <c r="R114" s="26" t="e">
        <f t="shared" ca="1" si="11"/>
        <v>#VALUE!</v>
      </c>
      <c r="S114" s="27">
        <f t="shared" si="12"/>
        <v>0</v>
      </c>
      <c r="T114" s="27">
        <f t="shared" si="13"/>
        <v>0</v>
      </c>
    </row>
    <row r="115" spans="1:20" ht="15" x14ac:dyDescent="0.2">
      <c r="A115" s="25">
        <f>IF(CALIBRACION!A121="","",+CALIBRACION!A121)</f>
        <v>110</v>
      </c>
      <c r="B115" s="26">
        <f>CALIBRACION!I121</f>
        <v>26290</v>
      </c>
      <c r="C115" s="26">
        <f>IF(CALIBRACION!H121="","",CALIBRACION!H121)</f>
        <v>50</v>
      </c>
      <c r="D115" s="33">
        <f>IF(CALIBRACION!H121="","",CALIBRACION!Q121*1000)</f>
        <v>0.09</v>
      </c>
      <c r="E115" s="36">
        <f>IF(CALIBRACION!H121="","",CALIBRACION!T121)</f>
        <v>50.000090077740836</v>
      </c>
      <c r="F115" s="35" t="e">
        <f ca="1">IF(INCERTIDUMBRE!B138="","",INCERTIDUMBRE!AT138)</f>
        <v>#VALUE!</v>
      </c>
      <c r="G115" s="35">
        <f>IF(CALIBRACION!H121="","",CALIBRACION!L121)</f>
        <v>0</v>
      </c>
      <c r="H115" s="35">
        <f>IF(CALIBRACION!I121="","",CALIBRACION!M121)</f>
        <v>0</v>
      </c>
      <c r="I115" s="28" t="str">
        <f>IF(CALIBRACION!H121="","",IF(CALIBRACION!K121="","sí","no"))</f>
        <v>sí</v>
      </c>
      <c r="J115" s="28" t="str">
        <f>IF(CALIBRACION!H121="","",IF(CALIBRACION!K121="","sí","no"))</f>
        <v>sí</v>
      </c>
      <c r="K115" s="29" t="str">
        <f>IF(CALIBRACION!L121="","",CALIBRACION!N121)</f>
        <v/>
      </c>
      <c r="M115" s="25">
        <f t="shared" si="8"/>
        <v>110</v>
      </c>
      <c r="N115" s="32">
        <f t="shared" si="8"/>
        <v>26290</v>
      </c>
      <c r="O115" s="30">
        <f>CALIBRACION!J121</f>
        <v>50</v>
      </c>
      <c r="P115" s="26">
        <f t="shared" si="9"/>
        <v>3.5433072000000001</v>
      </c>
      <c r="Q115" s="37">
        <f t="shared" si="14"/>
        <v>1.9685074833756235</v>
      </c>
      <c r="R115" s="26" t="e">
        <f t="shared" ca="1" si="11"/>
        <v>#VALUE!</v>
      </c>
      <c r="S115" s="27">
        <f t="shared" si="12"/>
        <v>0</v>
      </c>
      <c r="T115" s="27">
        <f t="shared" si="13"/>
        <v>0</v>
      </c>
    </row>
    <row r="116" spans="1:20" ht="15" x14ac:dyDescent="0.2">
      <c r="A116" s="25">
        <f>IF(CALIBRACION!A122="","",+CALIBRACION!A122)</f>
        <v>111</v>
      </c>
      <c r="B116" s="26">
        <f>CALIBRACION!I122</f>
        <v>26308</v>
      </c>
      <c r="C116" s="26">
        <f>IF(CALIBRACION!H122="","",CALIBRACION!H122)</f>
        <v>75</v>
      </c>
      <c r="D116" s="33">
        <f>IF(CALIBRACION!H122="","",CALIBRACION!Q122*1000)</f>
        <v>8.0000000000000016E-2</v>
      </c>
      <c r="E116" s="36">
        <f>IF(CALIBRACION!H122="","",CALIBRACION!T122)</f>
        <v>75.000080077740833</v>
      </c>
      <c r="F116" s="35" t="e">
        <f ca="1">IF(INCERTIDUMBRE!B139="","",INCERTIDUMBRE!AT139)</f>
        <v>#VALUE!</v>
      </c>
      <c r="G116" s="35">
        <f>IF(CALIBRACION!H122="","",CALIBRACION!L122)</f>
        <v>0</v>
      </c>
      <c r="H116" s="35">
        <f>IF(CALIBRACION!I122="","",CALIBRACION!M122)</f>
        <v>0</v>
      </c>
      <c r="I116" s="28" t="str">
        <f>IF(CALIBRACION!H122="","",IF(CALIBRACION!K122="","sí","no"))</f>
        <v>sí</v>
      </c>
      <c r="J116" s="28" t="str">
        <f>IF(CALIBRACION!H122="","",IF(CALIBRACION!K122="","sí","no"))</f>
        <v>sí</v>
      </c>
      <c r="K116" s="29" t="str">
        <f>IF(CALIBRACION!L122="","",CALIBRACION!N122)</f>
        <v/>
      </c>
      <c r="M116" s="25">
        <f t="shared" si="8"/>
        <v>111</v>
      </c>
      <c r="N116" s="32">
        <f t="shared" si="8"/>
        <v>26308</v>
      </c>
      <c r="O116" s="30">
        <f>CALIBRACION!J122</f>
        <v>75</v>
      </c>
      <c r="P116" s="26">
        <f t="shared" si="9"/>
        <v>3.1496064000000006</v>
      </c>
      <c r="Q116" s="37">
        <f t="shared" si="14"/>
        <v>2.9527590581787733</v>
      </c>
      <c r="R116" s="26" t="e">
        <f t="shared" ca="1" si="11"/>
        <v>#VALUE!</v>
      </c>
      <c r="S116" s="27">
        <f t="shared" si="12"/>
        <v>0</v>
      </c>
      <c r="T116" s="27">
        <f t="shared" si="13"/>
        <v>0</v>
      </c>
    </row>
    <row r="117" spans="1:20" ht="15" x14ac:dyDescent="0.2">
      <c r="A117" s="25">
        <f>IF(CALIBRACION!A123="","",+CALIBRACION!A123)</f>
        <v>112</v>
      </c>
      <c r="B117" s="26">
        <f>CALIBRACION!I123</f>
        <v>26261</v>
      </c>
      <c r="C117" s="26">
        <f>IF(CALIBRACION!H123="","",CALIBRACION!H123)</f>
        <v>100</v>
      </c>
      <c r="D117" s="33">
        <f>IF(CALIBRACION!H123="","",CALIBRACION!Q123*1000)</f>
        <v>-6.0000000000000012E-2</v>
      </c>
      <c r="E117" s="36">
        <f>IF(CALIBRACION!H123="","",CALIBRACION!T123)</f>
        <v>99.999940077740831</v>
      </c>
      <c r="F117" s="35" t="e">
        <f ca="1">IF(INCERTIDUMBRE!B140="","",INCERTIDUMBRE!AT140)</f>
        <v>#VALUE!</v>
      </c>
      <c r="G117" s="35">
        <f>IF(CALIBRACION!H123="","",CALIBRACION!L123)</f>
        <v>0</v>
      </c>
      <c r="H117" s="35">
        <f>IF(CALIBRACION!I123="","",CALIBRACION!M123)</f>
        <v>0</v>
      </c>
      <c r="I117" s="28" t="str">
        <f>IF(CALIBRACION!H123="","",IF(CALIBRACION!K123="","sí","no"))</f>
        <v>sí</v>
      </c>
      <c r="J117" s="28" t="str">
        <f>IF(CALIBRACION!H123="","",IF(CALIBRACION!K123="","sí","no"))</f>
        <v>sí</v>
      </c>
      <c r="K117" s="29" t="str">
        <f>IF(CALIBRACION!L123="","",CALIBRACION!N123)</f>
        <v/>
      </c>
      <c r="M117" s="25">
        <f t="shared" si="8"/>
        <v>112</v>
      </c>
      <c r="N117" s="32">
        <f t="shared" si="8"/>
        <v>26261</v>
      </c>
      <c r="O117" s="30">
        <f>CALIBRACION!J123</f>
        <v>100</v>
      </c>
      <c r="P117" s="26">
        <f t="shared" si="9"/>
        <v>-2.3622048000000007</v>
      </c>
      <c r="Q117" s="37">
        <f t="shared" si="14"/>
        <v>3.9370055148716867</v>
      </c>
      <c r="R117" s="26" t="e">
        <f t="shared" ca="1" si="11"/>
        <v>#VALUE!</v>
      </c>
      <c r="S117" s="27">
        <f t="shared" si="12"/>
        <v>0</v>
      </c>
      <c r="T117" s="27">
        <f t="shared" si="13"/>
        <v>0</v>
      </c>
    </row>
  </sheetData>
  <mergeCells count="12">
    <mergeCell ref="J4:J5"/>
    <mergeCell ref="N4:N5"/>
    <mergeCell ref="A2:K2"/>
    <mergeCell ref="M2:T2"/>
    <mergeCell ref="A3:A5"/>
    <mergeCell ref="G3:H3"/>
    <mergeCell ref="I3:J3"/>
    <mergeCell ref="K3:K5"/>
    <mergeCell ref="M3:M5"/>
    <mergeCell ref="S3:T3"/>
    <mergeCell ref="B4:B5"/>
    <mergeCell ref="I4:I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X135"/>
  <sheetViews>
    <sheetView topLeftCell="A10" workbookViewId="0">
      <selection sqref="A1:XFD1048576"/>
    </sheetView>
  </sheetViews>
  <sheetFormatPr baseColWidth="10" defaultColWidth="9.140625" defaultRowHeight="15.75" x14ac:dyDescent="0.25"/>
  <cols>
    <col min="1" max="1" width="8.85546875" style="14" bestFit="1" customWidth="1"/>
    <col min="2" max="2" width="5.28515625" style="82" bestFit="1" customWidth="1"/>
    <col min="3" max="7" width="17.7109375" style="14" customWidth="1"/>
    <col min="8" max="8" width="16.140625" style="95" customWidth="1"/>
    <col min="9" max="9" width="9.140625" style="14" customWidth="1"/>
    <col min="10" max="13" width="18.7109375" style="14" customWidth="1"/>
    <col min="14" max="14" width="9.140625" style="14" customWidth="1"/>
    <col min="15" max="15" width="9.85546875" style="14" bestFit="1" customWidth="1"/>
    <col min="16" max="17" width="15.7109375" style="14" customWidth="1"/>
    <col min="18" max="18" width="16.7109375" style="14" bestFit="1" customWidth="1"/>
    <col min="19" max="19" width="15.7109375" style="14" customWidth="1"/>
    <col min="20" max="22" width="20.42578125" style="14" bestFit="1" customWidth="1"/>
    <col min="23" max="23" width="9.140625" style="14"/>
    <col min="24" max="24" width="15.7109375" style="14" bestFit="1" customWidth="1"/>
    <col min="25" max="256" width="9.140625" style="14"/>
    <col min="257" max="257" width="4.28515625" style="14" customWidth="1"/>
    <col min="258" max="258" width="5.28515625" style="14" bestFit="1" customWidth="1"/>
    <col min="259" max="262" width="17.7109375" style="14" customWidth="1"/>
    <col min="263" max="263" width="0" style="14" hidden="1" customWidth="1"/>
    <col min="264" max="264" width="16.140625" style="14" customWidth="1"/>
    <col min="265" max="265" width="9.140625" style="14" customWidth="1"/>
    <col min="266" max="269" width="18.7109375" style="14" customWidth="1"/>
    <col min="270" max="270" width="9.140625" style="14" customWidth="1"/>
    <col min="271" max="271" width="9.85546875" style="14" bestFit="1" customWidth="1"/>
    <col min="272" max="273" width="15.7109375" style="14" customWidth="1"/>
    <col min="274" max="274" width="16.7109375" style="14" bestFit="1" customWidth="1"/>
    <col min="275" max="275" width="15.7109375" style="14" customWidth="1"/>
    <col min="276" max="278" width="20.42578125" style="14" bestFit="1" customWidth="1"/>
    <col min="279" max="279" width="9.140625" style="14"/>
    <col min="280" max="280" width="15.7109375" style="14" bestFit="1" customWidth="1"/>
    <col min="281" max="512" width="9.140625" style="14"/>
    <col min="513" max="513" width="4.28515625" style="14" customWidth="1"/>
    <col min="514" max="514" width="5.28515625" style="14" bestFit="1" customWidth="1"/>
    <col min="515" max="518" width="17.7109375" style="14" customWidth="1"/>
    <col min="519" max="519" width="0" style="14" hidden="1" customWidth="1"/>
    <col min="520" max="520" width="16.140625" style="14" customWidth="1"/>
    <col min="521" max="521" width="9.140625" style="14" customWidth="1"/>
    <col min="522" max="525" width="18.7109375" style="14" customWidth="1"/>
    <col min="526" max="526" width="9.140625" style="14" customWidth="1"/>
    <col min="527" max="527" width="9.85546875" style="14" bestFit="1" customWidth="1"/>
    <col min="528" max="529" width="15.7109375" style="14" customWidth="1"/>
    <col min="530" max="530" width="16.7109375" style="14" bestFit="1" customWidth="1"/>
    <col min="531" max="531" width="15.7109375" style="14" customWidth="1"/>
    <col min="532" max="534" width="20.42578125" style="14" bestFit="1" customWidth="1"/>
    <col min="535" max="535" width="9.140625" style="14"/>
    <col min="536" max="536" width="15.7109375" style="14" bestFit="1" customWidth="1"/>
    <col min="537" max="768" width="9.140625" style="14"/>
    <col min="769" max="769" width="4.28515625" style="14" customWidth="1"/>
    <col min="770" max="770" width="5.28515625" style="14" bestFit="1" customWidth="1"/>
    <col min="771" max="774" width="17.7109375" style="14" customWidth="1"/>
    <col min="775" max="775" width="0" style="14" hidden="1" customWidth="1"/>
    <col min="776" max="776" width="16.140625" style="14" customWidth="1"/>
    <col min="777" max="777" width="9.140625" style="14" customWidth="1"/>
    <col min="778" max="781" width="18.7109375" style="14" customWidth="1"/>
    <col min="782" max="782" width="9.140625" style="14" customWidth="1"/>
    <col min="783" max="783" width="9.85546875" style="14" bestFit="1" customWidth="1"/>
    <col min="784" max="785" width="15.7109375" style="14" customWidth="1"/>
    <col min="786" max="786" width="16.7109375" style="14" bestFit="1" customWidth="1"/>
    <col min="787" max="787" width="15.7109375" style="14" customWidth="1"/>
    <col min="788" max="790" width="20.42578125" style="14" bestFit="1" customWidth="1"/>
    <col min="791" max="791" width="9.140625" style="14"/>
    <col min="792" max="792" width="15.7109375" style="14" bestFit="1" customWidth="1"/>
    <col min="793" max="1024" width="9.140625" style="14"/>
    <col min="1025" max="1025" width="4.28515625" style="14" customWidth="1"/>
    <col min="1026" max="1026" width="5.28515625" style="14" bestFit="1" customWidth="1"/>
    <col min="1027" max="1030" width="17.7109375" style="14" customWidth="1"/>
    <col min="1031" max="1031" width="0" style="14" hidden="1" customWidth="1"/>
    <col min="1032" max="1032" width="16.140625" style="14" customWidth="1"/>
    <col min="1033" max="1033" width="9.140625" style="14" customWidth="1"/>
    <col min="1034" max="1037" width="18.7109375" style="14" customWidth="1"/>
    <col min="1038" max="1038" width="9.140625" style="14" customWidth="1"/>
    <col min="1039" max="1039" width="9.85546875" style="14" bestFit="1" customWidth="1"/>
    <col min="1040" max="1041" width="15.7109375" style="14" customWidth="1"/>
    <col min="1042" max="1042" width="16.7109375" style="14" bestFit="1" customWidth="1"/>
    <col min="1043" max="1043" width="15.7109375" style="14" customWidth="1"/>
    <col min="1044" max="1046" width="20.42578125" style="14" bestFit="1" customWidth="1"/>
    <col min="1047" max="1047" width="9.140625" style="14"/>
    <col min="1048" max="1048" width="15.7109375" style="14" bestFit="1" customWidth="1"/>
    <col min="1049" max="1280" width="9.140625" style="14"/>
    <col min="1281" max="1281" width="4.28515625" style="14" customWidth="1"/>
    <col min="1282" max="1282" width="5.28515625" style="14" bestFit="1" customWidth="1"/>
    <col min="1283" max="1286" width="17.7109375" style="14" customWidth="1"/>
    <col min="1287" max="1287" width="0" style="14" hidden="1" customWidth="1"/>
    <col min="1288" max="1288" width="16.140625" style="14" customWidth="1"/>
    <col min="1289" max="1289" width="9.140625" style="14" customWidth="1"/>
    <col min="1290" max="1293" width="18.7109375" style="14" customWidth="1"/>
    <col min="1294" max="1294" width="9.140625" style="14" customWidth="1"/>
    <col min="1295" max="1295" width="9.85546875" style="14" bestFit="1" customWidth="1"/>
    <col min="1296" max="1297" width="15.7109375" style="14" customWidth="1"/>
    <col min="1298" max="1298" width="16.7109375" style="14" bestFit="1" customWidth="1"/>
    <col min="1299" max="1299" width="15.7109375" style="14" customWidth="1"/>
    <col min="1300" max="1302" width="20.42578125" style="14" bestFit="1" customWidth="1"/>
    <col min="1303" max="1303" width="9.140625" style="14"/>
    <col min="1304" max="1304" width="15.7109375" style="14" bestFit="1" customWidth="1"/>
    <col min="1305" max="1536" width="9.140625" style="14"/>
    <col min="1537" max="1537" width="4.28515625" style="14" customWidth="1"/>
    <col min="1538" max="1538" width="5.28515625" style="14" bestFit="1" customWidth="1"/>
    <col min="1539" max="1542" width="17.7109375" style="14" customWidth="1"/>
    <col min="1543" max="1543" width="0" style="14" hidden="1" customWidth="1"/>
    <col min="1544" max="1544" width="16.140625" style="14" customWidth="1"/>
    <col min="1545" max="1545" width="9.140625" style="14" customWidth="1"/>
    <col min="1546" max="1549" width="18.7109375" style="14" customWidth="1"/>
    <col min="1550" max="1550" width="9.140625" style="14" customWidth="1"/>
    <col min="1551" max="1551" width="9.85546875" style="14" bestFit="1" customWidth="1"/>
    <col min="1552" max="1553" width="15.7109375" style="14" customWidth="1"/>
    <col min="1554" max="1554" width="16.7109375" style="14" bestFit="1" customWidth="1"/>
    <col min="1555" max="1555" width="15.7109375" style="14" customWidth="1"/>
    <col min="1556" max="1558" width="20.42578125" style="14" bestFit="1" customWidth="1"/>
    <col min="1559" max="1559" width="9.140625" style="14"/>
    <col min="1560" max="1560" width="15.7109375" style="14" bestFit="1" customWidth="1"/>
    <col min="1561" max="1792" width="9.140625" style="14"/>
    <col min="1793" max="1793" width="4.28515625" style="14" customWidth="1"/>
    <col min="1794" max="1794" width="5.28515625" style="14" bestFit="1" customWidth="1"/>
    <col min="1795" max="1798" width="17.7109375" style="14" customWidth="1"/>
    <col min="1799" max="1799" width="0" style="14" hidden="1" customWidth="1"/>
    <col min="1800" max="1800" width="16.140625" style="14" customWidth="1"/>
    <col min="1801" max="1801" width="9.140625" style="14" customWidth="1"/>
    <col min="1802" max="1805" width="18.7109375" style="14" customWidth="1"/>
    <col min="1806" max="1806" width="9.140625" style="14" customWidth="1"/>
    <col min="1807" max="1807" width="9.85546875" style="14" bestFit="1" customWidth="1"/>
    <col min="1808" max="1809" width="15.7109375" style="14" customWidth="1"/>
    <col min="1810" max="1810" width="16.7109375" style="14" bestFit="1" customWidth="1"/>
    <col min="1811" max="1811" width="15.7109375" style="14" customWidth="1"/>
    <col min="1812" max="1814" width="20.42578125" style="14" bestFit="1" customWidth="1"/>
    <col min="1815" max="1815" width="9.140625" style="14"/>
    <col min="1816" max="1816" width="15.7109375" style="14" bestFit="1" customWidth="1"/>
    <col min="1817" max="2048" width="9.140625" style="14"/>
    <col min="2049" max="2049" width="4.28515625" style="14" customWidth="1"/>
    <col min="2050" max="2050" width="5.28515625" style="14" bestFit="1" customWidth="1"/>
    <col min="2051" max="2054" width="17.7109375" style="14" customWidth="1"/>
    <col min="2055" max="2055" width="0" style="14" hidden="1" customWidth="1"/>
    <col min="2056" max="2056" width="16.140625" style="14" customWidth="1"/>
    <col min="2057" max="2057" width="9.140625" style="14" customWidth="1"/>
    <col min="2058" max="2061" width="18.7109375" style="14" customWidth="1"/>
    <col min="2062" max="2062" width="9.140625" style="14" customWidth="1"/>
    <col min="2063" max="2063" width="9.85546875" style="14" bestFit="1" customWidth="1"/>
    <col min="2064" max="2065" width="15.7109375" style="14" customWidth="1"/>
    <col min="2066" max="2066" width="16.7109375" style="14" bestFit="1" customWidth="1"/>
    <col min="2067" max="2067" width="15.7109375" style="14" customWidth="1"/>
    <col min="2068" max="2070" width="20.42578125" style="14" bestFit="1" customWidth="1"/>
    <col min="2071" max="2071" width="9.140625" style="14"/>
    <col min="2072" max="2072" width="15.7109375" style="14" bestFit="1" customWidth="1"/>
    <col min="2073" max="2304" width="9.140625" style="14"/>
    <col min="2305" max="2305" width="4.28515625" style="14" customWidth="1"/>
    <col min="2306" max="2306" width="5.28515625" style="14" bestFit="1" customWidth="1"/>
    <col min="2307" max="2310" width="17.7109375" style="14" customWidth="1"/>
    <col min="2311" max="2311" width="0" style="14" hidden="1" customWidth="1"/>
    <col min="2312" max="2312" width="16.140625" style="14" customWidth="1"/>
    <col min="2313" max="2313" width="9.140625" style="14" customWidth="1"/>
    <col min="2314" max="2317" width="18.7109375" style="14" customWidth="1"/>
    <col min="2318" max="2318" width="9.140625" style="14" customWidth="1"/>
    <col min="2319" max="2319" width="9.85546875" style="14" bestFit="1" customWidth="1"/>
    <col min="2320" max="2321" width="15.7109375" style="14" customWidth="1"/>
    <col min="2322" max="2322" width="16.7109375" style="14" bestFit="1" customWidth="1"/>
    <col min="2323" max="2323" width="15.7109375" style="14" customWidth="1"/>
    <col min="2324" max="2326" width="20.42578125" style="14" bestFit="1" customWidth="1"/>
    <col min="2327" max="2327" width="9.140625" style="14"/>
    <col min="2328" max="2328" width="15.7109375" style="14" bestFit="1" customWidth="1"/>
    <col min="2329" max="2560" width="9.140625" style="14"/>
    <col min="2561" max="2561" width="4.28515625" style="14" customWidth="1"/>
    <col min="2562" max="2562" width="5.28515625" style="14" bestFit="1" customWidth="1"/>
    <col min="2563" max="2566" width="17.7109375" style="14" customWidth="1"/>
    <col min="2567" max="2567" width="0" style="14" hidden="1" customWidth="1"/>
    <col min="2568" max="2568" width="16.140625" style="14" customWidth="1"/>
    <col min="2569" max="2569" width="9.140625" style="14" customWidth="1"/>
    <col min="2570" max="2573" width="18.7109375" style="14" customWidth="1"/>
    <col min="2574" max="2574" width="9.140625" style="14" customWidth="1"/>
    <col min="2575" max="2575" width="9.85546875" style="14" bestFit="1" customWidth="1"/>
    <col min="2576" max="2577" width="15.7109375" style="14" customWidth="1"/>
    <col min="2578" max="2578" width="16.7109375" style="14" bestFit="1" customWidth="1"/>
    <col min="2579" max="2579" width="15.7109375" style="14" customWidth="1"/>
    <col min="2580" max="2582" width="20.42578125" style="14" bestFit="1" customWidth="1"/>
    <col min="2583" max="2583" width="9.140625" style="14"/>
    <col min="2584" max="2584" width="15.7109375" style="14" bestFit="1" customWidth="1"/>
    <col min="2585" max="2816" width="9.140625" style="14"/>
    <col min="2817" max="2817" width="4.28515625" style="14" customWidth="1"/>
    <col min="2818" max="2818" width="5.28515625" style="14" bestFit="1" customWidth="1"/>
    <col min="2819" max="2822" width="17.7109375" style="14" customWidth="1"/>
    <col min="2823" max="2823" width="0" style="14" hidden="1" customWidth="1"/>
    <col min="2824" max="2824" width="16.140625" style="14" customWidth="1"/>
    <col min="2825" max="2825" width="9.140625" style="14" customWidth="1"/>
    <col min="2826" max="2829" width="18.7109375" style="14" customWidth="1"/>
    <col min="2830" max="2830" width="9.140625" style="14" customWidth="1"/>
    <col min="2831" max="2831" width="9.85546875" style="14" bestFit="1" customWidth="1"/>
    <col min="2832" max="2833" width="15.7109375" style="14" customWidth="1"/>
    <col min="2834" max="2834" width="16.7109375" style="14" bestFit="1" customWidth="1"/>
    <col min="2835" max="2835" width="15.7109375" style="14" customWidth="1"/>
    <col min="2836" max="2838" width="20.42578125" style="14" bestFit="1" customWidth="1"/>
    <col min="2839" max="2839" width="9.140625" style="14"/>
    <col min="2840" max="2840" width="15.7109375" style="14" bestFit="1" customWidth="1"/>
    <col min="2841" max="3072" width="9.140625" style="14"/>
    <col min="3073" max="3073" width="4.28515625" style="14" customWidth="1"/>
    <col min="3074" max="3074" width="5.28515625" style="14" bestFit="1" customWidth="1"/>
    <col min="3075" max="3078" width="17.7109375" style="14" customWidth="1"/>
    <col min="3079" max="3079" width="0" style="14" hidden="1" customWidth="1"/>
    <col min="3080" max="3080" width="16.140625" style="14" customWidth="1"/>
    <col min="3081" max="3081" width="9.140625" style="14" customWidth="1"/>
    <col min="3082" max="3085" width="18.7109375" style="14" customWidth="1"/>
    <col min="3086" max="3086" width="9.140625" style="14" customWidth="1"/>
    <col min="3087" max="3087" width="9.85546875" style="14" bestFit="1" customWidth="1"/>
    <col min="3088" max="3089" width="15.7109375" style="14" customWidth="1"/>
    <col min="3090" max="3090" width="16.7109375" style="14" bestFit="1" customWidth="1"/>
    <col min="3091" max="3091" width="15.7109375" style="14" customWidth="1"/>
    <col min="3092" max="3094" width="20.42578125" style="14" bestFit="1" customWidth="1"/>
    <col min="3095" max="3095" width="9.140625" style="14"/>
    <col min="3096" max="3096" width="15.7109375" style="14" bestFit="1" customWidth="1"/>
    <col min="3097" max="3328" width="9.140625" style="14"/>
    <col min="3329" max="3329" width="4.28515625" style="14" customWidth="1"/>
    <col min="3330" max="3330" width="5.28515625" style="14" bestFit="1" customWidth="1"/>
    <col min="3331" max="3334" width="17.7109375" style="14" customWidth="1"/>
    <col min="3335" max="3335" width="0" style="14" hidden="1" customWidth="1"/>
    <col min="3336" max="3336" width="16.140625" style="14" customWidth="1"/>
    <col min="3337" max="3337" width="9.140625" style="14" customWidth="1"/>
    <col min="3338" max="3341" width="18.7109375" style="14" customWidth="1"/>
    <col min="3342" max="3342" width="9.140625" style="14" customWidth="1"/>
    <col min="3343" max="3343" width="9.85546875" style="14" bestFit="1" customWidth="1"/>
    <col min="3344" max="3345" width="15.7109375" style="14" customWidth="1"/>
    <col min="3346" max="3346" width="16.7109375" style="14" bestFit="1" customWidth="1"/>
    <col min="3347" max="3347" width="15.7109375" style="14" customWidth="1"/>
    <col min="3348" max="3350" width="20.42578125" style="14" bestFit="1" customWidth="1"/>
    <col min="3351" max="3351" width="9.140625" style="14"/>
    <col min="3352" max="3352" width="15.7109375" style="14" bestFit="1" customWidth="1"/>
    <col min="3353" max="3584" width="9.140625" style="14"/>
    <col min="3585" max="3585" width="4.28515625" style="14" customWidth="1"/>
    <col min="3586" max="3586" width="5.28515625" style="14" bestFit="1" customWidth="1"/>
    <col min="3587" max="3590" width="17.7109375" style="14" customWidth="1"/>
    <col min="3591" max="3591" width="0" style="14" hidden="1" customWidth="1"/>
    <col min="3592" max="3592" width="16.140625" style="14" customWidth="1"/>
    <col min="3593" max="3593" width="9.140625" style="14" customWidth="1"/>
    <col min="3594" max="3597" width="18.7109375" style="14" customWidth="1"/>
    <col min="3598" max="3598" width="9.140625" style="14" customWidth="1"/>
    <col min="3599" max="3599" width="9.85546875" style="14" bestFit="1" customWidth="1"/>
    <col min="3600" max="3601" width="15.7109375" style="14" customWidth="1"/>
    <col min="3602" max="3602" width="16.7109375" style="14" bestFit="1" customWidth="1"/>
    <col min="3603" max="3603" width="15.7109375" style="14" customWidth="1"/>
    <col min="3604" max="3606" width="20.42578125" style="14" bestFit="1" customWidth="1"/>
    <col min="3607" max="3607" width="9.140625" style="14"/>
    <col min="3608" max="3608" width="15.7109375" style="14" bestFit="1" customWidth="1"/>
    <col min="3609" max="3840" width="9.140625" style="14"/>
    <col min="3841" max="3841" width="4.28515625" style="14" customWidth="1"/>
    <col min="3842" max="3842" width="5.28515625" style="14" bestFit="1" customWidth="1"/>
    <col min="3843" max="3846" width="17.7109375" style="14" customWidth="1"/>
    <col min="3847" max="3847" width="0" style="14" hidden="1" customWidth="1"/>
    <col min="3848" max="3848" width="16.140625" style="14" customWidth="1"/>
    <col min="3849" max="3849" width="9.140625" style="14" customWidth="1"/>
    <col min="3850" max="3853" width="18.7109375" style="14" customWidth="1"/>
    <col min="3854" max="3854" width="9.140625" style="14" customWidth="1"/>
    <col min="3855" max="3855" width="9.85546875" style="14" bestFit="1" customWidth="1"/>
    <col min="3856" max="3857" width="15.7109375" style="14" customWidth="1"/>
    <col min="3858" max="3858" width="16.7109375" style="14" bestFit="1" customWidth="1"/>
    <col min="3859" max="3859" width="15.7109375" style="14" customWidth="1"/>
    <col min="3860" max="3862" width="20.42578125" style="14" bestFit="1" customWidth="1"/>
    <col min="3863" max="3863" width="9.140625" style="14"/>
    <col min="3864" max="3864" width="15.7109375" style="14" bestFit="1" customWidth="1"/>
    <col min="3865" max="4096" width="9.140625" style="14"/>
    <col min="4097" max="4097" width="4.28515625" style="14" customWidth="1"/>
    <col min="4098" max="4098" width="5.28515625" style="14" bestFit="1" customWidth="1"/>
    <col min="4099" max="4102" width="17.7109375" style="14" customWidth="1"/>
    <col min="4103" max="4103" width="0" style="14" hidden="1" customWidth="1"/>
    <col min="4104" max="4104" width="16.140625" style="14" customWidth="1"/>
    <col min="4105" max="4105" width="9.140625" style="14" customWidth="1"/>
    <col min="4106" max="4109" width="18.7109375" style="14" customWidth="1"/>
    <col min="4110" max="4110" width="9.140625" style="14" customWidth="1"/>
    <col min="4111" max="4111" width="9.85546875" style="14" bestFit="1" customWidth="1"/>
    <col min="4112" max="4113" width="15.7109375" style="14" customWidth="1"/>
    <col min="4114" max="4114" width="16.7109375" style="14" bestFit="1" customWidth="1"/>
    <col min="4115" max="4115" width="15.7109375" style="14" customWidth="1"/>
    <col min="4116" max="4118" width="20.42578125" style="14" bestFit="1" customWidth="1"/>
    <col min="4119" max="4119" width="9.140625" style="14"/>
    <col min="4120" max="4120" width="15.7109375" style="14" bestFit="1" customWidth="1"/>
    <col min="4121" max="4352" width="9.140625" style="14"/>
    <col min="4353" max="4353" width="4.28515625" style="14" customWidth="1"/>
    <col min="4354" max="4354" width="5.28515625" style="14" bestFit="1" customWidth="1"/>
    <col min="4355" max="4358" width="17.7109375" style="14" customWidth="1"/>
    <col min="4359" max="4359" width="0" style="14" hidden="1" customWidth="1"/>
    <col min="4360" max="4360" width="16.140625" style="14" customWidth="1"/>
    <col min="4361" max="4361" width="9.140625" style="14" customWidth="1"/>
    <col min="4362" max="4365" width="18.7109375" style="14" customWidth="1"/>
    <col min="4366" max="4366" width="9.140625" style="14" customWidth="1"/>
    <col min="4367" max="4367" width="9.85546875" style="14" bestFit="1" customWidth="1"/>
    <col min="4368" max="4369" width="15.7109375" style="14" customWidth="1"/>
    <col min="4370" max="4370" width="16.7109375" style="14" bestFit="1" customWidth="1"/>
    <col min="4371" max="4371" width="15.7109375" style="14" customWidth="1"/>
    <col min="4372" max="4374" width="20.42578125" style="14" bestFit="1" customWidth="1"/>
    <col min="4375" max="4375" width="9.140625" style="14"/>
    <col min="4376" max="4376" width="15.7109375" style="14" bestFit="1" customWidth="1"/>
    <col min="4377" max="4608" width="9.140625" style="14"/>
    <col min="4609" max="4609" width="4.28515625" style="14" customWidth="1"/>
    <col min="4610" max="4610" width="5.28515625" style="14" bestFit="1" customWidth="1"/>
    <col min="4611" max="4614" width="17.7109375" style="14" customWidth="1"/>
    <col min="4615" max="4615" width="0" style="14" hidden="1" customWidth="1"/>
    <col min="4616" max="4616" width="16.140625" style="14" customWidth="1"/>
    <col min="4617" max="4617" width="9.140625" style="14" customWidth="1"/>
    <col min="4618" max="4621" width="18.7109375" style="14" customWidth="1"/>
    <col min="4622" max="4622" width="9.140625" style="14" customWidth="1"/>
    <col min="4623" max="4623" width="9.85546875" style="14" bestFit="1" customWidth="1"/>
    <col min="4624" max="4625" width="15.7109375" style="14" customWidth="1"/>
    <col min="4626" max="4626" width="16.7109375" style="14" bestFit="1" customWidth="1"/>
    <col min="4627" max="4627" width="15.7109375" style="14" customWidth="1"/>
    <col min="4628" max="4630" width="20.42578125" style="14" bestFit="1" customWidth="1"/>
    <col min="4631" max="4631" width="9.140625" style="14"/>
    <col min="4632" max="4632" width="15.7109375" style="14" bestFit="1" customWidth="1"/>
    <col min="4633" max="4864" width="9.140625" style="14"/>
    <col min="4865" max="4865" width="4.28515625" style="14" customWidth="1"/>
    <col min="4866" max="4866" width="5.28515625" style="14" bestFit="1" customWidth="1"/>
    <col min="4867" max="4870" width="17.7109375" style="14" customWidth="1"/>
    <col min="4871" max="4871" width="0" style="14" hidden="1" customWidth="1"/>
    <col min="4872" max="4872" width="16.140625" style="14" customWidth="1"/>
    <col min="4873" max="4873" width="9.140625" style="14" customWidth="1"/>
    <col min="4874" max="4877" width="18.7109375" style="14" customWidth="1"/>
    <col min="4878" max="4878" width="9.140625" style="14" customWidth="1"/>
    <col min="4879" max="4879" width="9.85546875" style="14" bestFit="1" customWidth="1"/>
    <col min="4880" max="4881" width="15.7109375" style="14" customWidth="1"/>
    <col min="4882" max="4882" width="16.7109375" style="14" bestFit="1" customWidth="1"/>
    <col min="4883" max="4883" width="15.7109375" style="14" customWidth="1"/>
    <col min="4884" max="4886" width="20.42578125" style="14" bestFit="1" customWidth="1"/>
    <col min="4887" max="4887" width="9.140625" style="14"/>
    <col min="4888" max="4888" width="15.7109375" style="14" bestFit="1" customWidth="1"/>
    <col min="4889" max="5120" width="9.140625" style="14"/>
    <col min="5121" max="5121" width="4.28515625" style="14" customWidth="1"/>
    <col min="5122" max="5122" width="5.28515625" style="14" bestFit="1" customWidth="1"/>
    <col min="5123" max="5126" width="17.7109375" style="14" customWidth="1"/>
    <col min="5127" max="5127" width="0" style="14" hidden="1" customWidth="1"/>
    <col min="5128" max="5128" width="16.140625" style="14" customWidth="1"/>
    <col min="5129" max="5129" width="9.140625" style="14" customWidth="1"/>
    <col min="5130" max="5133" width="18.7109375" style="14" customWidth="1"/>
    <col min="5134" max="5134" width="9.140625" style="14" customWidth="1"/>
    <col min="5135" max="5135" width="9.85546875" style="14" bestFit="1" customWidth="1"/>
    <col min="5136" max="5137" width="15.7109375" style="14" customWidth="1"/>
    <col min="5138" max="5138" width="16.7109375" style="14" bestFit="1" customWidth="1"/>
    <col min="5139" max="5139" width="15.7109375" style="14" customWidth="1"/>
    <col min="5140" max="5142" width="20.42578125" style="14" bestFit="1" customWidth="1"/>
    <col min="5143" max="5143" width="9.140625" style="14"/>
    <col min="5144" max="5144" width="15.7109375" style="14" bestFit="1" customWidth="1"/>
    <col min="5145" max="5376" width="9.140625" style="14"/>
    <col min="5377" max="5377" width="4.28515625" style="14" customWidth="1"/>
    <col min="5378" max="5378" width="5.28515625" style="14" bestFit="1" customWidth="1"/>
    <col min="5379" max="5382" width="17.7109375" style="14" customWidth="1"/>
    <col min="5383" max="5383" width="0" style="14" hidden="1" customWidth="1"/>
    <col min="5384" max="5384" width="16.140625" style="14" customWidth="1"/>
    <col min="5385" max="5385" width="9.140625" style="14" customWidth="1"/>
    <col min="5386" max="5389" width="18.7109375" style="14" customWidth="1"/>
    <col min="5390" max="5390" width="9.140625" style="14" customWidth="1"/>
    <col min="5391" max="5391" width="9.85546875" style="14" bestFit="1" customWidth="1"/>
    <col min="5392" max="5393" width="15.7109375" style="14" customWidth="1"/>
    <col min="5394" max="5394" width="16.7109375" style="14" bestFit="1" customWidth="1"/>
    <col min="5395" max="5395" width="15.7109375" style="14" customWidth="1"/>
    <col min="5396" max="5398" width="20.42578125" style="14" bestFit="1" customWidth="1"/>
    <col min="5399" max="5399" width="9.140625" style="14"/>
    <col min="5400" max="5400" width="15.7109375" style="14" bestFit="1" customWidth="1"/>
    <col min="5401" max="5632" width="9.140625" style="14"/>
    <col min="5633" max="5633" width="4.28515625" style="14" customWidth="1"/>
    <col min="5634" max="5634" width="5.28515625" style="14" bestFit="1" customWidth="1"/>
    <col min="5635" max="5638" width="17.7109375" style="14" customWidth="1"/>
    <col min="5639" max="5639" width="0" style="14" hidden="1" customWidth="1"/>
    <col min="5640" max="5640" width="16.140625" style="14" customWidth="1"/>
    <col min="5641" max="5641" width="9.140625" style="14" customWidth="1"/>
    <col min="5642" max="5645" width="18.7109375" style="14" customWidth="1"/>
    <col min="5646" max="5646" width="9.140625" style="14" customWidth="1"/>
    <col min="5647" max="5647" width="9.85546875" style="14" bestFit="1" customWidth="1"/>
    <col min="5648" max="5649" width="15.7109375" style="14" customWidth="1"/>
    <col min="5650" max="5650" width="16.7109375" style="14" bestFit="1" customWidth="1"/>
    <col min="5651" max="5651" width="15.7109375" style="14" customWidth="1"/>
    <col min="5652" max="5654" width="20.42578125" style="14" bestFit="1" customWidth="1"/>
    <col min="5655" max="5655" width="9.140625" style="14"/>
    <col min="5656" max="5656" width="15.7109375" style="14" bestFit="1" customWidth="1"/>
    <col min="5657" max="5888" width="9.140625" style="14"/>
    <col min="5889" max="5889" width="4.28515625" style="14" customWidth="1"/>
    <col min="5890" max="5890" width="5.28515625" style="14" bestFit="1" customWidth="1"/>
    <col min="5891" max="5894" width="17.7109375" style="14" customWidth="1"/>
    <col min="5895" max="5895" width="0" style="14" hidden="1" customWidth="1"/>
    <col min="5896" max="5896" width="16.140625" style="14" customWidth="1"/>
    <col min="5897" max="5897" width="9.140625" style="14" customWidth="1"/>
    <col min="5898" max="5901" width="18.7109375" style="14" customWidth="1"/>
    <col min="5902" max="5902" width="9.140625" style="14" customWidth="1"/>
    <col min="5903" max="5903" width="9.85546875" style="14" bestFit="1" customWidth="1"/>
    <col min="5904" max="5905" width="15.7109375" style="14" customWidth="1"/>
    <col min="5906" max="5906" width="16.7109375" style="14" bestFit="1" customWidth="1"/>
    <col min="5907" max="5907" width="15.7109375" style="14" customWidth="1"/>
    <col min="5908" max="5910" width="20.42578125" style="14" bestFit="1" customWidth="1"/>
    <col min="5911" max="5911" width="9.140625" style="14"/>
    <col min="5912" max="5912" width="15.7109375" style="14" bestFit="1" customWidth="1"/>
    <col min="5913" max="6144" width="9.140625" style="14"/>
    <col min="6145" max="6145" width="4.28515625" style="14" customWidth="1"/>
    <col min="6146" max="6146" width="5.28515625" style="14" bestFit="1" customWidth="1"/>
    <col min="6147" max="6150" width="17.7109375" style="14" customWidth="1"/>
    <col min="6151" max="6151" width="0" style="14" hidden="1" customWidth="1"/>
    <col min="6152" max="6152" width="16.140625" style="14" customWidth="1"/>
    <col min="6153" max="6153" width="9.140625" style="14" customWidth="1"/>
    <col min="6154" max="6157" width="18.7109375" style="14" customWidth="1"/>
    <col min="6158" max="6158" width="9.140625" style="14" customWidth="1"/>
    <col min="6159" max="6159" width="9.85546875" style="14" bestFit="1" customWidth="1"/>
    <col min="6160" max="6161" width="15.7109375" style="14" customWidth="1"/>
    <col min="6162" max="6162" width="16.7109375" style="14" bestFit="1" customWidth="1"/>
    <col min="6163" max="6163" width="15.7109375" style="14" customWidth="1"/>
    <col min="6164" max="6166" width="20.42578125" style="14" bestFit="1" customWidth="1"/>
    <col min="6167" max="6167" width="9.140625" style="14"/>
    <col min="6168" max="6168" width="15.7109375" style="14" bestFit="1" customWidth="1"/>
    <col min="6169" max="6400" width="9.140625" style="14"/>
    <col min="6401" max="6401" width="4.28515625" style="14" customWidth="1"/>
    <col min="6402" max="6402" width="5.28515625" style="14" bestFit="1" customWidth="1"/>
    <col min="6403" max="6406" width="17.7109375" style="14" customWidth="1"/>
    <col min="6407" max="6407" width="0" style="14" hidden="1" customWidth="1"/>
    <col min="6408" max="6408" width="16.140625" style="14" customWidth="1"/>
    <col min="6409" max="6409" width="9.140625" style="14" customWidth="1"/>
    <col min="6410" max="6413" width="18.7109375" style="14" customWidth="1"/>
    <col min="6414" max="6414" width="9.140625" style="14" customWidth="1"/>
    <col min="6415" max="6415" width="9.85546875" style="14" bestFit="1" customWidth="1"/>
    <col min="6416" max="6417" width="15.7109375" style="14" customWidth="1"/>
    <col min="6418" max="6418" width="16.7109375" style="14" bestFit="1" customWidth="1"/>
    <col min="6419" max="6419" width="15.7109375" style="14" customWidth="1"/>
    <col min="6420" max="6422" width="20.42578125" style="14" bestFit="1" customWidth="1"/>
    <col min="6423" max="6423" width="9.140625" style="14"/>
    <col min="6424" max="6424" width="15.7109375" style="14" bestFit="1" customWidth="1"/>
    <col min="6425" max="6656" width="9.140625" style="14"/>
    <col min="6657" max="6657" width="4.28515625" style="14" customWidth="1"/>
    <col min="6658" max="6658" width="5.28515625" style="14" bestFit="1" customWidth="1"/>
    <col min="6659" max="6662" width="17.7109375" style="14" customWidth="1"/>
    <col min="6663" max="6663" width="0" style="14" hidden="1" customWidth="1"/>
    <col min="6664" max="6664" width="16.140625" style="14" customWidth="1"/>
    <col min="6665" max="6665" width="9.140625" style="14" customWidth="1"/>
    <col min="6666" max="6669" width="18.7109375" style="14" customWidth="1"/>
    <col min="6670" max="6670" width="9.140625" style="14" customWidth="1"/>
    <col min="6671" max="6671" width="9.85546875" style="14" bestFit="1" customWidth="1"/>
    <col min="6672" max="6673" width="15.7109375" style="14" customWidth="1"/>
    <col min="6674" max="6674" width="16.7109375" style="14" bestFit="1" customWidth="1"/>
    <col min="6675" max="6675" width="15.7109375" style="14" customWidth="1"/>
    <col min="6676" max="6678" width="20.42578125" style="14" bestFit="1" customWidth="1"/>
    <col min="6679" max="6679" width="9.140625" style="14"/>
    <col min="6680" max="6680" width="15.7109375" style="14" bestFit="1" customWidth="1"/>
    <col min="6681" max="6912" width="9.140625" style="14"/>
    <col min="6913" max="6913" width="4.28515625" style="14" customWidth="1"/>
    <col min="6914" max="6914" width="5.28515625" style="14" bestFit="1" customWidth="1"/>
    <col min="6915" max="6918" width="17.7109375" style="14" customWidth="1"/>
    <col min="6919" max="6919" width="0" style="14" hidden="1" customWidth="1"/>
    <col min="6920" max="6920" width="16.140625" style="14" customWidth="1"/>
    <col min="6921" max="6921" width="9.140625" style="14" customWidth="1"/>
    <col min="6922" max="6925" width="18.7109375" style="14" customWidth="1"/>
    <col min="6926" max="6926" width="9.140625" style="14" customWidth="1"/>
    <col min="6927" max="6927" width="9.85546875" style="14" bestFit="1" customWidth="1"/>
    <col min="6928" max="6929" width="15.7109375" style="14" customWidth="1"/>
    <col min="6930" max="6930" width="16.7109375" style="14" bestFit="1" customWidth="1"/>
    <col min="6931" max="6931" width="15.7109375" style="14" customWidth="1"/>
    <col min="6932" max="6934" width="20.42578125" style="14" bestFit="1" customWidth="1"/>
    <col min="6935" max="6935" width="9.140625" style="14"/>
    <col min="6936" max="6936" width="15.7109375" style="14" bestFit="1" customWidth="1"/>
    <col min="6937" max="7168" width="9.140625" style="14"/>
    <col min="7169" max="7169" width="4.28515625" style="14" customWidth="1"/>
    <col min="7170" max="7170" width="5.28515625" style="14" bestFit="1" customWidth="1"/>
    <col min="7171" max="7174" width="17.7109375" style="14" customWidth="1"/>
    <col min="7175" max="7175" width="0" style="14" hidden="1" customWidth="1"/>
    <col min="7176" max="7176" width="16.140625" style="14" customWidth="1"/>
    <col min="7177" max="7177" width="9.140625" style="14" customWidth="1"/>
    <col min="7178" max="7181" width="18.7109375" style="14" customWidth="1"/>
    <col min="7182" max="7182" width="9.140625" style="14" customWidth="1"/>
    <col min="7183" max="7183" width="9.85546875" style="14" bestFit="1" customWidth="1"/>
    <col min="7184" max="7185" width="15.7109375" style="14" customWidth="1"/>
    <col min="7186" max="7186" width="16.7109375" style="14" bestFit="1" customWidth="1"/>
    <col min="7187" max="7187" width="15.7109375" style="14" customWidth="1"/>
    <col min="7188" max="7190" width="20.42578125" style="14" bestFit="1" customWidth="1"/>
    <col min="7191" max="7191" width="9.140625" style="14"/>
    <col min="7192" max="7192" width="15.7109375" style="14" bestFit="1" customWidth="1"/>
    <col min="7193" max="7424" width="9.140625" style="14"/>
    <col min="7425" max="7425" width="4.28515625" style="14" customWidth="1"/>
    <col min="7426" max="7426" width="5.28515625" style="14" bestFit="1" customWidth="1"/>
    <col min="7427" max="7430" width="17.7109375" style="14" customWidth="1"/>
    <col min="7431" max="7431" width="0" style="14" hidden="1" customWidth="1"/>
    <col min="7432" max="7432" width="16.140625" style="14" customWidth="1"/>
    <col min="7433" max="7433" width="9.140625" style="14" customWidth="1"/>
    <col min="7434" max="7437" width="18.7109375" style="14" customWidth="1"/>
    <col min="7438" max="7438" width="9.140625" style="14" customWidth="1"/>
    <col min="7439" max="7439" width="9.85546875" style="14" bestFit="1" customWidth="1"/>
    <col min="7440" max="7441" width="15.7109375" style="14" customWidth="1"/>
    <col min="7442" max="7442" width="16.7109375" style="14" bestFit="1" customWidth="1"/>
    <col min="7443" max="7443" width="15.7109375" style="14" customWidth="1"/>
    <col min="7444" max="7446" width="20.42578125" style="14" bestFit="1" customWidth="1"/>
    <col min="7447" max="7447" width="9.140625" style="14"/>
    <col min="7448" max="7448" width="15.7109375" style="14" bestFit="1" customWidth="1"/>
    <col min="7449" max="7680" width="9.140625" style="14"/>
    <col min="7681" max="7681" width="4.28515625" style="14" customWidth="1"/>
    <col min="7682" max="7682" width="5.28515625" style="14" bestFit="1" customWidth="1"/>
    <col min="7683" max="7686" width="17.7109375" style="14" customWidth="1"/>
    <col min="7687" max="7687" width="0" style="14" hidden="1" customWidth="1"/>
    <col min="7688" max="7688" width="16.140625" style="14" customWidth="1"/>
    <col min="7689" max="7689" width="9.140625" style="14" customWidth="1"/>
    <col min="7690" max="7693" width="18.7109375" style="14" customWidth="1"/>
    <col min="7694" max="7694" width="9.140625" style="14" customWidth="1"/>
    <col min="7695" max="7695" width="9.85546875" style="14" bestFit="1" customWidth="1"/>
    <col min="7696" max="7697" width="15.7109375" style="14" customWidth="1"/>
    <col min="7698" max="7698" width="16.7109375" style="14" bestFit="1" customWidth="1"/>
    <col min="7699" max="7699" width="15.7109375" style="14" customWidth="1"/>
    <col min="7700" max="7702" width="20.42578125" style="14" bestFit="1" customWidth="1"/>
    <col min="7703" max="7703" width="9.140625" style="14"/>
    <col min="7704" max="7704" width="15.7109375" style="14" bestFit="1" customWidth="1"/>
    <col min="7705" max="7936" width="9.140625" style="14"/>
    <col min="7937" max="7937" width="4.28515625" style="14" customWidth="1"/>
    <col min="7938" max="7938" width="5.28515625" style="14" bestFit="1" customWidth="1"/>
    <col min="7939" max="7942" width="17.7109375" style="14" customWidth="1"/>
    <col min="7943" max="7943" width="0" style="14" hidden="1" customWidth="1"/>
    <col min="7944" max="7944" width="16.140625" style="14" customWidth="1"/>
    <col min="7945" max="7945" width="9.140625" style="14" customWidth="1"/>
    <col min="7946" max="7949" width="18.7109375" style="14" customWidth="1"/>
    <col min="7950" max="7950" width="9.140625" style="14" customWidth="1"/>
    <col min="7951" max="7951" width="9.85546875" style="14" bestFit="1" customWidth="1"/>
    <col min="7952" max="7953" width="15.7109375" style="14" customWidth="1"/>
    <col min="7954" max="7954" width="16.7109375" style="14" bestFit="1" customWidth="1"/>
    <col min="7955" max="7955" width="15.7109375" style="14" customWidth="1"/>
    <col min="7956" max="7958" width="20.42578125" style="14" bestFit="1" customWidth="1"/>
    <col min="7959" max="7959" width="9.140625" style="14"/>
    <col min="7960" max="7960" width="15.7109375" style="14" bestFit="1" customWidth="1"/>
    <col min="7961" max="8192" width="9.140625" style="14"/>
    <col min="8193" max="8193" width="4.28515625" style="14" customWidth="1"/>
    <col min="8194" max="8194" width="5.28515625" style="14" bestFit="1" customWidth="1"/>
    <col min="8195" max="8198" width="17.7109375" style="14" customWidth="1"/>
    <col min="8199" max="8199" width="0" style="14" hidden="1" customWidth="1"/>
    <col min="8200" max="8200" width="16.140625" style="14" customWidth="1"/>
    <col min="8201" max="8201" width="9.140625" style="14" customWidth="1"/>
    <col min="8202" max="8205" width="18.7109375" style="14" customWidth="1"/>
    <col min="8206" max="8206" width="9.140625" style="14" customWidth="1"/>
    <col min="8207" max="8207" width="9.85546875" style="14" bestFit="1" customWidth="1"/>
    <col min="8208" max="8209" width="15.7109375" style="14" customWidth="1"/>
    <col min="8210" max="8210" width="16.7109375" style="14" bestFit="1" customWidth="1"/>
    <col min="8211" max="8211" width="15.7109375" style="14" customWidth="1"/>
    <col min="8212" max="8214" width="20.42578125" style="14" bestFit="1" customWidth="1"/>
    <col min="8215" max="8215" width="9.140625" style="14"/>
    <col min="8216" max="8216" width="15.7109375" style="14" bestFit="1" customWidth="1"/>
    <col min="8217" max="8448" width="9.140625" style="14"/>
    <col min="8449" max="8449" width="4.28515625" style="14" customWidth="1"/>
    <col min="8450" max="8450" width="5.28515625" style="14" bestFit="1" customWidth="1"/>
    <col min="8451" max="8454" width="17.7109375" style="14" customWidth="1"/>
    <col min="8455" max="8455" width="0" style="14" hidden="1" customWidth="1"/>
    <col min="8456" max="8456" width="16.140625" style="14" customWidth="1"/>
    <col min="8457" max="8457" width="9.140625" style="14" customWidth="1"/>
    <col min="8458" max="8461" width="18.7109375" style="14" customWidth="1"/>
    <col min="8462" max="8462" width="9.140625" style="14" customWidth="1"/>
    <col min="8463" max="8463" width="9.85546875" style="14" bestFit="1" customWidth="1"/>
    <col min="8464" max="8465" width="15.7109375" style="14" customWidth="1"/>
    <col min="8466" max="8466" width="16.7109375" style="14" bestFit="1" customWidth="1"/>
    <col min="8467" max="8467" width="15.7109375" style="14" customWidth="1"/>
    <col min="8468" max="8470" width="20.42578125" style="14" bestFit="1" customWidth="1"/>
    <col min="8471" max="8471" width="9.140625" style="14"/>
    <col min="8472" max="8472" width="15.7109375" style="14" bestFit="1" customWidth="1"/>
    <col min="8473" max="8704" width="9.140625" style="14"/>
    <col min="8705" max="8705" width="4.28515625" style="14" customWidth="1"/>
    <col min="8706" max="8706" width="5.28515625" style="14" bestFit="1" customWidth="1"/>
    <col min="8707" max="8710" width="17.7109375" style="14" customWidth="1"/>
    <col min="8711" max="8711" width="0" style="14" hidden="1" customWidth="1"/>
    <col min="8712" max="8712" width="16.140625" style="14" customWidth="1"/>
    <col min="8713" max="8713" width="9.140625" style="14" customWidth="1"/>
    <col min="8714" max="8717" width="18.7109375" style="14" customWidth="1"/>
    <col min="8718" max="8718" width="9.140625" style="14" customWidth="1"/>
    <col min="8719" max="8719" width="9.85546875" style="14" bestFit="1" customWidth="1"/>
    <col min="8720" max="8721" width="15.7109375" style="14" customWidth="1"/>
    <col min="8722" max="8722" width="16.7109375" style="14" bestFit="1" customWidth="1"/>
    <col min="8723" max="8723" width="15.7109375" style="14" customWidth="1"/>
    <col min="8724" max="8726" width="20.42578125" style="14" bestFit="1" customWidth="1"/>
    <col min="8727" max="8727" width="9.140625" style="14"/>
    <col min="8728" max="8728" width="15.7109375" style="14" bestFit="1" customWidth="1"/>
    <col min="8729" max="8960" width="9.140625" style="14"/>
    <col min="8961" max="8961" width="4.28515625" style="14" customWidth="1"/>
    <col min="8962" max="8962" width="5.28515625" style="14" bestFit="1" customWidth="1"/>
    <col min="8963" max="8966" width="17.7109375" style="14" customWidth="1"/>
    <col min="8967" max="8967" width="0" style="14" hidden="1" customWidth="1"/>
    <col min="8968" max="8968" width="16.140625" style="14" customWidth="1"/>
    <col min="8969" max="8969" width="9.140625" style="14" customWidth="1"/>
    <col min="8970" max="8973" width="18.7109375" style="14" customWidth="1"/>
    <col min="8974" max="8974" width="9.140625" style="14" customWidth="1"/>
    <col min="8975" max="8975" width="9.85546875" style="14" bestFit="1" customWidth="1"/>
    <col min="8976" max="8977" width="15.7109375" style="14" customWidth="1"/>
    <col min="8978" max="8978" width="16.7109375" style="14" bestFit="1" customWidth="1"/>
    <col min="8979" max="8979" width="15.7109375" style="14" customWidth="1"/>
    <col min="8980" max="8982" width="20.42578125" style="14" bestFit="1" customWidth="1"/>
    <col min="8983" max="8983" width="9.140625" style="14"/>
    <col min="8984" max="8984" width="15.7109375" style="14" bestFit="1" customWidth="1"/>
    <col min="8985" max="9216" width="9.140625" style="14"/>
    <col min="9217" max="9217" width="4.28515625" style="14" customWidth="1"/>
    <col min="9218" max="9218" width="5.28515625" style="14" bestFit="1" customWidth="1"/>
    <col min="9219" max="9222" width="17.7109375" style="14" customWidth="1"/>
    <col min="9223" max="9223" width="0" style="14" hidden="1" customWidth="1"/>
    <col min="9224" max="9224" width="16.140625" style="14" customWidth="1"/>
    <col min="9225" max="9225" width="9.140625" style="14" customWidth="1"/>
    <col min="9226" max="9229" width="18.7109375" style="14" customWidth="1"/>
    <col min="9230" max="9230" width="9.140625" style="14" customWidth="1"/>
    <col min="9231" max="9231" width="9.85546875" style="14" bestFit="1" customWidth="1"/>
    <col min="9232" max="9233" width="15.7109375" style="14" customWidth="1"/>
    <col min="9234" max="9234" width="16.7109375" style="14" bestFit="1" customWidth="1"/>
    <col min="9235" max="9235" width="15.7109375" style="14" customWidth="1"/>
    <col min="9236" max="9238" width="20.42578125" style="14" bestFit="1" customWidth="1"/>
    <col min="9239" max="9239" width="9.140625" style="14"/>
    <col min="9240" max="9240" width="15.7109375" style="14" bestFit="1" customWidth="1"/>
    <col min="9241" max="9472" width="9.140625" style="14"/>
    <col min="9473" max="9473" width="4.28515625" style="14" customWidth="1"/>
    <col min="9474" max="9474" width="5.28515625" style="14" bestFit="1" customWidth="1"/>
    <col min="9475" max="9478" width="17.7109375" style="14" customWidth="1"/>
    <col min="9479" max="9479" width="0" style="14" hidden="1" customWidth="1"/>
    <col min="9480" max="9480" width="16.140625" style="14" customWidth="1"/>
    <col min="9481" max="9481" width="9.140625" style="14" customWidth="1"/>
    <col min="9482" max="9485" width="18.7109375" style="14" customWidth="1"/>
    <col min="9486" max="9486" width="9.140625" style="14" customWidth="1"/>
    <col min="9487" max="9487" width="9.85546875" style="14" bestFit="1" customWidth="1"/>
    <col min="9488" max="9489" width="15.7109375" style="14" customWidth="1"/>
    <col min="9490" max="9490" width="16.7109375" style="14" bestFit="1" customWidth="1"/>
    <col min="9491" max="9491" width="15.7109375" style="14" customWidth="1"/>
    <col min="9492" max="9494" width="20.42578125" style="14" bestFit="1" customWidth="1"/>
    <col min="9495" max="9495" width="9.140625" style="14"/>
    <col min="9496" max="9496" width="15.7109375" style="14" bestFit="1" customWidth="1"/>
    <col min="9497" max="9728" width="9.140625" style="14"/>
    <col min="9729" max="9729" width="4.28515625" style="14" customWidth="1"/>
    <col min="9730" max="9730" width="5.28515625" style="14" bestFit="1" customWidth="1"/>
    <col min="9731" max="9734" width="17.7109375" style="14" customWidth="1"/>
    <col min="9735" max="9735" width="0" style="14" hidden="1" customWidth="1"/>
    <col min="9736" max="9736" width="16.140625" style="14" customWidth="1"/>
    <col min="9737" max="9737" width="9.140625" style="14" customWidth="1"/>
    <col min="9738" max="9741" width="18.7109375" style="14" customWidth="1"/>
    <col min="9742" max="9742" width="9.140625" style="14" customWidth="1"/>
    <col min="9743" max="9743" width="9.85546875" style="14" bestFit="1" customWidth="1"/>
    <col min="9744" max="9745" width="15.7109375" style="14" customWidth="1"/>
    <col min="9746" max="9746" width="16.7109375" style="14" bestFit="1" customWidth="1"/>
    <col min="9747" max="9747" width="15.7109375" style="14" customWidth="1"/>
    <col min="9748" max="9750" width="20.42578125" style="14" bestFit="1" customWidth="1"/>
    <col min="9751" max="9751" width="9.140625" style="14"/>
    <col min="9752" max="9752" width="15.7109375" style="14" bestFit="1" customWidth="1"/>
    <col min="9753" max="9984" width="9.140625" style="14"/>
    <col min="9985" max="9985" width="4.28515625" style="14" customWidth="1"/>
    <col min="9986" max="9986" width="5.28515625" style="14" bestFit="1" customWidth="1"/>
    <col min="9987" max="9990" width="17.7109375" style="14" customWidth="1"/>
    <col min="9991" max="9991" width="0" style="14" hidden="1" customWidth="1"/>
    <col min="9992" max="9992" width="16.140625" style="14" customWidth="1"/>
    <col min="9993" max="9993" width="9.140625" style="14" customWidth="1"/>
    <col min="9994" max="9997" width="18.7109375" style="14" customWidth="1"/>
    <col min="9998" max="9998" width="9.140625" style="14" customWidth="1"/>
    <col min="9999" max="9999" width="9.85546875" style="14" bestFit="1" customWidth="1"/>
    <col min="10000" max="10001" width="15.7109375" style="14" customWidth="1"/>
    <col min="10002" max="10002" width="16.7109375" style="14" bestFit="1" customWidth="1"/>
    <col min="10003" max="10003" width="15.7109375" style="14" customWidth="1"/>
    <col min="10004" max="10006" width="20.42578125" style="14" bestFit="1" customWidth="1"/>
    <col min="10007" max="10007" width="9.140625" style="14"/>
    <col min="10008" max="10008" width="15.7109375" style="14" bestFit="1" customWidth="1"/>
    <col min="10009" max="10240" width="9.140625" style="14"/>
    <col min="10241" max="10241" width="4.28515625" style="14" customWidth="1"/>
    <col min="10242" max="10242" width="5.28515625" style="14" bestFit="1" customWidth="1"/>
    <col min="10243" max="10246" width="17.7109375" style="14" customWidth="1"/>
    <col min="10247" max="10247" width="0" style="14" hidden="1" customWidth="1"/>
    <col min="10248" max="10248" width="16.140625" style="14" customWidth="1"/>
    <col min="10249" max="10249" width="9.140625" style="14" customWidth="1"/>
    <col min="10250" max="10253" width="18.7109375" style="14" customWidth="1"/>
    <col min="10254" max="10254" width="9.140625" style="14" customWidth="1"/>
    <col min="10255" max="10255" width="9.85546875" style="14" bestFit="1" customWidth="1"/>
    <col min="10256" max="10257" width="15.7109375" style="14" customWidth="1"/>
    <col min="10258" max="10258" width="16.7109375" style="14" bestFit="1" customWidth="1"/>
    <col min="10259" max="10259" width="15.7109375" style="14" customWidth="1"/>
    <col min="10260" max="10262" width="20.42578125" style="14" bestFit="1" customWidth="1"/>
    <col min="10263" max="10263" width="9.140625" style="14"/>
    <col min="10264" max="10264" width="15.7109375" style="14" bestFit="1" customWidth="1"/>
    <col min="10265" max="10496" width="9.140625" style="14"/>
    <col min="10497" max="10497" width="4.28515625" style="14" customWidth="1"/>
    <col min="10498" max="10498" width="5.28515625" style="14" bestFit="1" customWidth="1"/>
    <col min="10499" max="10502" width="17.7109375" style="14" customWidth="1"/>
    <col min="10503" max="10503" width="0" style="14" hidden="1" customWidth="1"/>
    <col min="10504" max="10504" width="16.140625" style="14" customWidth="1"/>
    <col min="10505" max="10505" width="9.140625" style="14" customWidth="1"/>
    <col min="10506" max="10509" width="18.7109375" style="14" customWidth="1"/>
    <col min="10510" max="10510" width="9.140625" style="14" customWidth="1"/>
    <col min="10511" max="10511" width="9.85546875" style="14" bestFit="1" customWidth="1"/>
    <col min="10512" max="10513" width="15.7109375" style="14" customWidth="1"/>
    <col min="10514" max="10514" width="16.7109375" style="14" bestFit="1" customWidth="1"/>
    <col min="10515" max="10515" width="15.7109375" style="14" customWidth="1"/>
    <col min="10516" max="10518" width="20.42578125" style="14" bestFit="1" customWidth="1"/>
    <col min="10519" max="10519" width="9.140625" style="14"/>
    <col min="10520" max="10520" width="15.7109375" style="14" bestFit="1" customWidth="1"/>
    <col min="10521" max="10752" width="9.140625" style="14"/>
    <col min="10753" max="10753" width="4.28515625" style="14" customWidth="1"/>
    <col min="10754" max="10754" width="5.28515625" style="14" bestFit="1" customWidth="1"/>
    <col min="10755" max="10758" width="17.7109375" style="14" customWidth="1"/>
    <col min="10759" max="10759" width="0" style="14" hidden="1" customWidth="1"/>
    <col min="10760" max="10760" width="16.140625" style="14" customWidth="1"/>
    <col min="10761" max="10761" width="9.140625" style="14" customWidth="1"/>
    <col min="10762" max="10765" width="18.7109375" style="14" customWidth="1"/>
    <col min="10766" max="10766" width="9.140625" style="14" customWidth="1"/>
    <col min="10767" max="10767" width="9.85546875" style="14" bestFit="1" customWidth="1"/>
    <col min="10768" max="10769" width="15.7109375" style="14" customWidth="1"/>
    <col min="10770" max="10770" width="16.7109375" style="14" bestFit="1" customWidth="1"/>
    <col min="10771" max="10771" width="15.7109375" style="14" customWidth="1"/>
    <col min="10772" max="10774" width="20.42578125" style="14" bestFit="1" customWidth="1"/>
    <col min="10775" max="10775" width="9.140625" style="14"/>
    <col min="10776" max="10776" width="15.7109375" style="14" bestFit="1" customWidth="1"/>
    <col min="10777" max="11008" width="9.140625" style="14"/>
    <col min="11009" max="11009" width="4.28515625" style="14" customWidth="1"/>
    <col min="11010" max="11010" width="5.28515625" style="14" bestFit="1" customWidth="1"/>
    <col min="11011" max="11014" width="17.7109375" style="14" customWidth="1"/>
    <col min="11015" max="11015" width="0" style="14" hidden="1" customWidth="1"/>
    <col min="11016" max="11016" width="16.140625" style="14" customWidth="1"/>
    <col min="11017" max="11017" width="9.140625" style="14" customWidth="1"/>
    <col min="11018" max="11021" width="18.7109375" style="14" customWidth="1"/>
    <col min="11022" max="11022" width="9.140625" style="14" customWidth="1"/>
    <col min="11023" max="11023" width="9.85546875" style="14" bestFit="1" customWidth="1"/>
    <col min="11024" max="11025" width="15.7109375" style="14" customWidth="1"/>
    <col min="11026" max="11026" width="16.7109375" style="14" bestFit="1" customWidth="1"/>
    <col min="11027" max="11027" width="15.7109375" style="14" customWidth="1"/>
    <col min="11028" max="11030" width="20.42578125" style="14" bestFit="1" customWidth="1"/>
    <col min="11031" max="11031" width="9.140625" style="14"/>
    <col min="11032" max="11032" width="15.7109375" style="14" bestFit="1" customWidth="1"/>
    <col min="11033" max="11264" width="9.140625" style="14"/>
    <col min="11265" max="11265" width="4.28515625" style="14" customWidth="1"/>
    <col min="11266" max="11266" width="5.28515625" style="14" bestFit="1" customWidth="1"/>
    <col min="11267" max="11270" width="17.7109375" style="14" customWidth="1"/>
    <col min="11271" max="11271" width="0" style="14" hidden="1" customWidth="1"/>
    <col min="11272" max="11272" width="16.140625" style="14" customWidth="1"/>
    <col min="11273" max="11273" width="9.140625" style="14" customWidth="1"/>
    <col min="11274" max="11277" width="18.7109375" style="14" customWidth="1"/>
    <col min="11278" max="11278" width="9.140625" style="14" customWidth="1"/>
    <col min="11279" max="11279" width="9.85546875" style="14" bestFit="1" customWidth="1"/>
    <col min="11280" max="11281" width="15.7109375" style="14" customWidth="1"/>
    <col min="11282" max="11282" width="16.7109375" style="14" bestFit="1" customWidth="1"/>
    <col min="11283" max="11283" width="15.7109375" style="14" customWidth="1"/>
    <col min="11284" max="11286" width="20.42578125" style="14" bestFit="1" customWidth="1"/>
    <col min="11287" max="11287" width="9.140625" style="14"/>
    <col min="11288" max="11288" width="15.7109375" style="14" bestFit="1" customWidth="1"/>
    <col min="11289" max="11520" width="9.140625" style="14"/>
    <col min="11521" max="11521" width="4.28515625" style="14" customWidth="1"/>
    <col min="11522" max="11522" width="5.28515625" style="14" bestFit="1" customWidth="1"/>
    <col min="11523" max="11526" width="17.7109375" style="14" customWidth="1"/>
    <col min="11527" max="11527" width="0" style="14" hidden="1" customWidth="1"/>
    <col min="11528" max="11528" width="16.140625" style="14" customWidth="1"/>
    <col min="11529" max="11529" width="9.140625" style="14" customWidth="1"/>
    <col min="11530" max="11533" width="18.7109375" style="14" customWidth="1"/>
    <col min="11534" max="11534" width="9.140625" style="14" customWidth="1"/>
    <col min="11535" max="11535" width="9.85546875" style="14" bestFit="1" customWidth="1"/>
    <col min="11536" max="11537" width="15.7109375" style="14" customWidth="1"/>
    <col min="11538" max="11538" width="16.7109375" style="14" bestFit="1" customWidth="1"/>
    <col min="11539" max="11539" width="15.7109375" style="14" customWidth="1"/>
    <col min="11540" max="11542" width="20.42578125" style="14" bestFit="1" customWidth="1"/>
    <col min="11543" max="11543" width="9.140625" style="14"/>
    <col min="11544" max="11544" width="15.7109375" style="14" bestFit="1" customWidth="1"/>
    <col min="11545" max="11776" width="9.140625" style="14"/>
    <col min="11777" max="11777" width="4.28515625" style="14" customWidth="1"/>
    <col min="11778" max="11778" width="5.28515625" style="14" bestFit="1" customWidth="1"/>
    <col min="11779" max="11782" width="17.7109375" style="14" customWidth="1"/>
    <col min="11783" max="11783" width="0" style="14" hidden="1" customWidth="1"/>
    <col min="11784" max="11784" width="16.140625" style="14" customWidth="1"/>
    <col min="11785" max="11785" width="9.140625" style="14" customWidth="1"/>
    <col min="11786" max="11789" width="18.7109375" style="14" customWidth="1"/>
    <col min="11790" max="11790" width="9.140625" style="14" customWidth="1"/>
    <col min="11791" max="11791" width="9.85546875" style="14" bestFit="1" customWidth="1"/>
    <col min="11792" max="11793" width="15.7109375" style="14" customWidth="1"/>
    <col min="11794" max="11794" width="16.7109375" style="14" bestFit="1" customWidth="1"/>
    <col min="11795" max="11795" width="15.7109375" style="14" customWidth="1"/>
    <col min="11796" max="11798" width="20.42578125" style="14" bestFit="1" customWidth="1"/>
    <col min="11799" max="11799" width="9.140625" style="14"/>
    <col min="11800" max="11800" width="15.7109375" style="14" bestFit="1" customWidth="1"/>
    <col min="11801" max="12032" width="9.140625" style="14"/>
    <col min="12033" max="12033" width="4.28515625" style="14" customWidth="1"/>
    <col min="12034" max="12034" width="5.28515625" style="14" bestFit="1" customWidth="1"/>
    <col min="12035" max="12038" width="17.7109375" style="14" customWidth="1"/>
    <col min="12039" max="12039" width="0" style="14" hidden="1" customWidth="1"/>
    <col min="12040" max="12040" width="16.140625" style="14" customWidth="1"/>
    <col min="12041" max="12041" width="9.140625" style="14" customWidth="1"/>
    <col min="12042" max="12045" width="18.7109375" style="14" customWidth="1"/>
    <col min="12046" max="12046" width="9.140625" style="14" customWidth="1"/>
    <col min="12047" max="12047" width="9.85546875" style="14" bestFit="1" customWidth="1"/>
    <col min="12048" max="12049" width="15.7109375" style="14" customWidth="1"/>
    <col min="12050" max="12050" width="16.7109375" style="14" bestFit="1" customWidth="1"/>
    <col min="12051" max="12051" width="15.7109375" style="14" customWidth="1"/>
    <col min="12052" max="12054" width="20.42578125" style="14" bestFit="1" customWidth="1"/>
    <col min="12055" max="12055" width="9.140625" style="14"/>
    <col min="12056" max="12056" width="15.7109375" style="14" bestFit="1" customWidth="1"/>
    <col min="12057" max="12288" width="9.140625" style="14"/>
    <col min="12289" max="12289" width="4.28515625" style="14" customWidth="1"/>
    <col min="12290" max="12290" width="5.28515625" style="14" bestFit="1" customWidth="1"/>
    <col min="12291" max="12294" width="17.7109375" style="14" customWidth="1"/>
    <col min="12295" max="12295" width="0" style="14" hidden="1" customWidth="1"/>
    <col min="12296" max="12296" width="16.140625" style="14" customWidth="1"/>
    <col min="12297" max="12297" width="9.140625" style="14" customWidth="1"/>
    <col min="12298" max="12301" width="18.7109375" style="14" customWidth="1"/>
    <col min="12302" max="12302" width="9.140625" style="14" customWidth="1"/>
    <col min="12303" max="12303" width="9.85546875" style="14" bestFit="1" customWidth="1"/>
    <col min="12304" max="12305" width="15.7109375" style="14" customWidth="1"/>
    <col min="12306" max="12306" width="16.7109375" style="14" bestFit="1" customWidth="1"/>
    <col min="12307" max="12307" width="15.7109375" style="14" customWidth="1"/>
    <col min="12308" max="12310" width="20.42578125" style="14" bestFit="1" customWidth="1"/>
    <col min="12311" max="12311" width="9.140625" style="14"/>
    <col min="12312" max="12312" width="15.7109375" style="14" bestFit="1" customWidth="1"/>
    <col min="12313" max="12544" width="9.140625" style="14"/>
    <col min="12545" max="12545" width="4.28515625" style="14" customWidth="1"/>
    <col min="12546" max="12546" width="5.28515625" style="14" bestFit="1" customWidth="1"/>
    <col min="12547" max="12550" width="17.7109375" style="14" customWidth="1"/>
    <col min="12551" max="12551" width="0" style="14" hidden="1" customWidth="1"/>
    <col min="12552" max="12552" width="16.140625" style="14" customWidth="1"/>
    <col min="12553" max="12553" width="9.140625" style="14" customWidth="1"/>
    <col min="12554" max="12557" width="18.7109375" style="14" customWidth="1"/>
    <col min="12558" max="12558" width="9.140625" style="14" customWidth="1"/>
    <col min="12559" max="12559" width="9.85546875" style="14" bestFit="1" customWidth="1"/>
    <col min="12560" max="12561" width="15.7109375" style="14" customWidth="1"/>
    <col min="12562" max="12562" width="16.7109375" style="14" bestFit="1" customWidth="1"/>
    <col min="12563" max="12563" width="15.7109375" style="14" customWidth="1"/>
    <col min="12564" max="12566" width="20.42578125" style="14" bestFit="1" customWidth="1"/>
    <col min="12567" max="12567" width="9.140625" style="14"/>
    <col min="12568" max="12568" width="15.7109375" style="14" bestFit="1" customWidth="1"/>
    <col min="12569" max="12800" width="9.140625" style="14"/>
    <col min="12801" max="12801" width="4.28515625" style="14" customWidth="1"/>
    <col min="12802" max="12802" width="5.28515625" style="14" bestFit="1" customWidth="1"/>
    <col min="12803" max="12806" width="17.7109375" style="14" customWidth="1"/>
    <col min="12807" max="12807" width="0" style="14" hidden="1" customWidth="1"/>
    <col min="12808" max="12808" width="16.140625" style="14" customWidth="1"/>
    <col min="12809" max="12809" width="9.140625" style="14" customWidth="1"/>
    <col min="12810" max="12813" width="18.7109375" style="14" customWidth="1"/>
    <col min="12814" max="12814" width="9.140625" style="14" customWidth="1"/>
    <col min="12815" max="12815" width="9.85546875" style="14" bestFit="1" customWidth="1"/>
    <col min="12816" max="12817" width="15.7109375" style="14" customWidth="1"/>
    <col min="12818" max="12818" width="16.7109375" style="14" bestFit="1" customWidth="1"/>
    <col min="12819" max="12819" width="15.7109375" style="14" customWidth="1"/>
    <col min="12820" max="12822" width="20.42578125" style="14" bestFit="1" customWidth="1"/>
    <col min="12823" max="12823" width="9.140625" style="14"/>
    <col min="12824" max="12824" width="15.7109375" style="14" bestFit="1" customWidth="1"/>
    <col min="12825" max="13056" width="9.140625" style="14"/>
    <col min="13057" max="13057" width="4.28515625" style="14" customWidth="1"/>
    <col min="13058" max="13058" width="5.28515625" style="14" bestFit="1" customWidth="1"/>
    <col min="13059" max="13062" width="17.7109375" style="14" customWidth="1"/>
    <col min="13063" max="13063" width="0" style="14" hidden="1" customWidth="1"/>
    <col min="13064" max="13064" width="16.140625" style="14" customWidth="1"/>
    <col min="13065" max="13065" width="9.140625" style="14" customWidth="1"/>
    <col min="13066" max="13069" width="18.7109375" style="14" customWidth="1"/>
    <col min="13070" max="13070" width="9.140625" style="14" customWidth="1"/>
    <col min="13071" max="13071" width="9.85546875" style="14" bestFit="1" customWidth="1"/>
    <col min="13072" max="13073" width="15.7109375" style="14" customWidth="1"/>
    <col min="13074" max="13074" width="16.7109375" style="14" bestFit="1" customWidth="1"/>
    <col min="13075" max="13075" width="15.7109375" style="14" customWidth="1"/>
    <col min="13076" max="13078" width="20.42578125" style="14" bestFit="1" customWidth="1"/>
    <col min="13079" max="13079" width="9.140625" style="14"/>
    <col min="13080" max="13080" width="15.7109375" style="14" bestFit="1" customWidth="1"/>
    <col min="13081" max="13312" width="9.140625" style="14"/>
    <col min="13313" max="13313" width="4.28515625" style="14" customWidth="1"/>
    <col min="13314" max="13314" width="5.28515625" style="14" bestFit="1" customWidth="1"/>
    <col min="13315" max="13318" width="17.7109375" style="14" customWidth="1"/>
    <col min="13319" max="13319" width="0" style="14" hidden="1" customWidth="1"/>
    <col min="13320" max="13320" width="16.140625" style="14" customWidth="1"/>
    <col min="13321" max="13321" width="9.140625" style="14" customWidth="1"/>
    <col min="13322" max="13325" width="18.7109375" style="14" customWidth="1"/>
    <col min="13326" max="13326" width="9.140625" style="14" customWidth="1"/>
    <col min="13327" max="13327" width="9.85546875" style="14" bestFit="1" customWidth="1"/>
    <col min="13328" max="13329" width="15.7109375" style="14" customWidth="1"/>
    <col min="13330" max="13330" width="16.7109375" style="14" bestFit="1" customWidth="1"/>
    <col min="13331" max="13331" width="15.7109375" style="14" customWidth="1"/>
    <col min="13332" max="13334" width="20.42578125" style="14" bestFit="1" customWidth="1"/>
    <col min="13335" max="13335" width="9.140625" style="14"/>
    <col min="13336" max="13336" width="15.7109375" style="14" bestFit="1" customWidth="1"/>
    <col min="13337" max="13568" width="9.140625" style="14"/>
    <col min="13569" max="13569" width="4.28515625" style="14" customWidth="1"/>
    <col min="13570" max="13570" width="5.28515625" style="14" bestFit="1" customWidth="1"/>
    <col min="13571" max="13574" width="17.7109375" style="14" customWidth="1"/>
    <col min="13575" max="13575" width="0" style="14" hidden="1" customWidth="1"/>
    <col min="13576" max="13576" width="16.140625" style="14" customWidth="1"/>
    <col min="13577" max="13577" width="9.140625" style="14" customWidth="1"/>
    <col min="13578" max="13581" width="18.7109375" style="14" customWidth="1"/>
    <col min="13582" max="13582" width="9.140625" style="14" customWidth="1"/>
    <col min="13583" max="13583" width="9.85546875" style="14" bestFit="1" customWidth="1"/>
    <col min="13584" max="13585" width="15.7109375" style="14" customWidth="1"/>
    <col min="13586" max="13586" width="16.7109375" style="14" bestFit="1" customWidth="1"/>
    <col min="13587" max="13587" width="15.7109375" style="14" customWidth="1"/>
    <col min="13588" max="13590" width="20.42578125" style="14" bestFit="1" customWidth="1"/>
    <col min="13591" max="13591" width="9.140625" style="14"/>
    <col min="13592" max="13592" width="15.7109375" style="14" bestFit="1" customWidth="1"/>
    <col min="13593" max="13824" width="9.140625" style="14"/>
    <col min="13825" max="13825" width="4.28515625" style="14" customWidth="1"/>
    <col min="13826" max="13826" width="5.28515625" style="14" bestFit="1" customWidth="1"/>
    <col min="13827" max="13830" width="17.7109375" style="14" customWidth="1"/>
    <col min="13831" max="13831" width="0" style="14" hidden="1" customWidth="1"/>
    <col min="13832" max="13832" width="16.140625" style="14" customWidth="1"/>
    <col min="13833" max="13833" width="9.140625" style="14" customWidth="1"/>
    <col min="13834" max="13837" width="18.7109375" style="14" customWidth="1"/>
    <col min="13838" max="13838" width="9.140625" style="14" customWidth="1"/>
    <col min="13839" max="13839" width="9.85546875" style="14" bestFit="1" customWidth="1"/>
    <col min="13840" max="13841" width="15.7109375" style="14" customWidth="1"/>
    <col min="13842" max="13842" width="16.7109375" style="14" bestFit="1" customWidth="1"/>
    <col min="13843" max="13843" width="15.7109375" style="14" customWidth="1"/>
    <col min="13844" max="13846" width="20.42578125" style="14" bestFit="1" customWidth="1"/>
    <col min="13847" max="13847" width="9.140625" style="14"/>
    <col min="13848" max="13848" width="15.7109375" style="14" bestFit="1" customWidth="1"/>
    <col min="13849" max="14080" width="9.140625" style="14"/>
    <col min="14081" max="14081" width="4.28515625" style="14" customWidth="1"/>
    <col min="14082" max="14082" width="5.28515625" style="14" bestFit="1" customWidth="1"/>
    <col min="14083" max="14086" width="17.7109375" style="14" customWidth="1"/>
    <col min="14087" max="14087" width="0" style="14" hidden="1" customWidth="1"/>
    <col min="14088" max="14088" width="16.140625" style="14" customWidth="1"/>
    <col min="14089" max="14089" width="9.140625" style="14" customWidth="1"/>
    <col min="14090" max="14093" width="18.7109375" style="14" customWidth="1"/>
    <col min="14094" max="14094" width="9.140625" style="14" customWidth="1"/>
    <col min="14095" max="14095" width="9.85546875" style="14" bestFit="1" customWidth="1"/>
    <col min="14096" max="14097" width="15.7109375" style="14" customWidth="1"/>
    <col min="14098" max="14098" width="16.7109375" style="14" bestFit="1" customWidth="1"/>
    <col min="14099" max="14099" width="15.7109375" style="14" customWidth="1"/>
    <col min="14100" max="14102" width="20.42578125" style="14" bestFit="1" customWidth="1"/>
    <col min="14103" max="14103" width="9.140625" style="14"/>
    <col min="14104" max="14104" width="15.7109375" style="14" bestFit="1" customWidth="1"/>
    <col min="14105" max="14336" width="9.140625" style="14"/>
    <col min="14337" max="14337" width="4.28515625" style="14" customWidth="1"/>
    <col min="14338" max="14338" width="5.28515625" style="14" bestFit="1" customWidth="1"/>
    <col min="14339" max="14342" width="17.7109375" style="14" customWidth="1"/>
    <col min="14343" max="14343" width="0" style="14" hidden="1" customWidth="1"/>
    <col min="14344" max="14344" width="16.140625" style="14" customWidth="1"/>
    <col min="14345" max="14345" width="9.140625" style="14" customWidth="1"/>
    <col min="14346" max="14349" width="18.7109375" style="14" customWidth="1"/>
    <col min="14350" max="14350" width="9.140625" style="14" customWidth="1"/>
    <col min="14351" max="14351" width="9.85546875" style="14" bestFit="1" customWidth="1"/>
    <col min="14352" max="14353" width="15.7109375" style="14" customWidth="1"/>
    <col min="14354" max="14354" width="16.7109375" style="14" bestFit="1" customWidth="1"/>
    <col min="14355" max="14355" width="15.7109375" style="14" customWidth="1"/>
    <col min="14356" max="14358" width="20.42578125" style="14" bestFit="1" customWidth="1"/>
    <col min="14359" max="14359" width="9.140625" style="14"/>
    <col min="14360" max="14360" width="15.7109375" style="14" bestFit="1" customWidth="1"/>
    <col min="14361" max="14592" width="9.140625" style="14"/>
    <col min="14593" max="14593" width="4.28515625" style="14" customWidth="1"/>
    <col min="14594" max="14594" width="5.28515625" style="14" bestFit="1" customWidth="1"/>
    <col min="14595" max="14598" width="17.7109375" style="14" customWidth="1"/>
    <col min="14599" max="14599" width="0" style="14" hidden="1" customWidth="1"/>
    <col min="14600" max="14600" width="16.140625" style="14" customWidth="1"/>
    <col min="14601" max="14601" width="9.140625" style="14" customWidth="1"/>
    <col min="14602" max="14605" width="18.7109375" style="14" customWidth="1"/>
    <col min="14606" max="14606" width="9.140625" style="14" customWidth="1"/>
    <col min="14607" max="14607" width="9.85546875" style="14" bestFit="1" customWidth="1"/>
    <col min="14608" max="14609" width="15.7109375" style="14" customWidth="1"/>
    <col min="14610" max="14610" width="16.7109375" style="14" bestFit="1" customWidth="1"/>
    <col min="14611" max="14611" width="15.7109375" style="14" customWidth="1"/>
    <col min="14612" max="14614" width="20.42578125" style="14" bestFit="1" customWidth="1"/>
    <col min="14615" max="14615" width="9.140625" style="14"/>
    <col min="14616" max="14616" width="15.7109375" style="14" bestFit="1" customWidth="1"/>
    <col min="14617" max="14848" width="9.140625" style="14"/>
    <col min="14849" max="14849" width="4.28515625" style="14" customWidth="1"/>
    <col min="14850" max="14850" width="5.28515625" style="14" bestFit="1" customWidth="1"/>
    <col min="14851" max="14854" width="17.7109375" style="14" customWidth="1"/>
    <col min="14855" max="14855" width="0" style="14" hidden="1" customWidth="1"/>
    <col min="14856" max="14856" width="16.140625" style="14" customWidth="1"/>
    <col min="14857" max="14857" width="9.140625" style="14" customWidth="1"/>
    <col min="14858" max="14861" width="18.7109375" style="14" customWidth="1"/>
    <col min="14862" max="14862" width="9.140625" style="14" customWidth="1"/>
    <col min="14863" max="14863" width="9.85546875" style="14" bestFit="1" customWidth="1"/>
    <col min="14864" max="14865" width="15.7109375" style="14" customWidth="1"/>
    <col min="14866" max="14866" width="16.7109375" style="14" bestFit="1" customWidth="1"/>
    <col min="14867" max="14867" width="15.7109375" style="14" customWidth="1"/>
    <col min="14868" max="14870" width="20.42578125" style="14" bestFit="1" customWidth="1"/>
    <col min="14871" max="14871" width="9.140625" style="14"/>
    <col min="14872" max="14872" width="15.7109375" style="14" bestFit="1" customWidth="1"/>
    <col min="14873" max="15104" width="9.140625" style="14"/>
    <col min="15105" max="15105" width="4.28515625" style="14" customWidth="1"/>
    <col min="15106" max="15106" width="5.28515625" style="14" bestFit="1" customWidth="1"/>
    <col min="15107" max="15110" width="17.7109375" style="14" customWidth="1"/>
    <col min="15111" max="15111" width="0" style="14" hidden="1" customWidth="1"/>
    <col min="15112" max="15112" width="16.140625" style="14" customWidth="1"/>
    <col min="15113" max="15113" width="9.140625" style="14" customWidth="1"/>
    <col min="15114" max="15117" width="18.7109375" style="14" customWidth="1"/>
    <col min="15118" max="15118" width="9.140625" style="14" customWidth="1"/>
    <col min="15119" max="15119" width="9.85546875" style="14" bestFit="1" customWidth="1"/>
    <col min="15120" max="15121" width="15.7109375" style="14" customWidth="1"/>
    <col min="15122" max="15122" width="16.7109375" style="14" bestFit="1" customWidth="1"/>
    <col min="15123" max="15123" width="15.7109375" style="14" customWidth="1"/>
    <col min="15124" max="15126" width="20.42578125" style="14" bestFit="1" customWidth="1"/>
    <col min="15127" max="15127" width="9.140625" style="14"/>
    <col min="15128" max="15128" width="15.7109375" style="14" bestFit="1" customWidth="1"/>
    <col min="15129" max="15360" width="9.140625" style="14"/>
    <col min="15361" max="15361" width="4.28515625" style="14" customWidth="1"/>
    <col min="15362" max="15362" width="5.28515625" style="14" bestFit="1" customWidth="1"/>
    <col min="15363" max="15366" width="17.7109375" style="14" customWidth="1"/>
    <col min="15367" max="15367" width="0" style="14" hidden="1" customWidth="1"/>
    <col min="15368" max="15368" width="16.140625" style="14" customWidth="1"/>
    <col min="15369" max="15369" width="9.140625" style="14" customWidth="1"/>
    <col min="15370" max="15373" width="18.7109375" style="14" customWidth="1"/>
    <col min="15374" max="15374" width="9.140625" style="14" customWidth="1"/>
    <col min="15375" max="15375" width="9.85546875" style="14" bestFit="1" customWidth="1"/>
    <col min="15376" max="15377" width="15.7109375" style="14" customWidth="1"/>
    <col min="15378" max="15378" width="16.7109375" style="14" bestFit="1" customWidth="1"/>
    <col min="15379" max="15379" width="15.7109375" style="14" customWidth="1"/>
    <col min="15380" max="15382" width="20.42578125" style="14" bestFit="1" customWidth="1"/>
    <col min="15383" max="15383" width="9.140625" style="14"/>
    <col min="15384" max="15384" width="15.7109375" style="14" bestFit="1" customWidth="1"/>
    <col min="15385" max="15616" width="9.140625" style="14"/>
    <col min="15617" max="15617" width="4.28515625" style="14" customWidth="1"/>
    <col min="15618" max="15618" width="5.28515625" style="14" bestFit="1" customWidth="1"/>
    <col min="15619" max="15622" width="17.7109375" style="14" customWidth="1"/>
    <col min="15623" max="15623" width="0" style="14" hidden="1" customWidth="1"/>
    <col min="15624" max="15624" width="16.140625" style="14" customWidth="1"/>
    <col min="15625" max="15625" width="9.140625" style="14" customWidth="1"/>
    <col min="15626" max="15629" width="18.7109375" style="14" customWidth="1"/>
    <col min="15630" max="15630" width="9.140625" style="14" customWidth="1"/>
    <col min="15631" max="15631" width="9.85546875" style="14" bestFit="1" customWidth="1"/>
    <col min="15632" max="15633" width="15.7109375" style="14" customWidth="1"/>
    <col min="15634" max="15634" width="16.7109375" style="14" bestFit="1" customWidth="1"/>
    <col min="15635" max="15635" width="15.7109375" style="14" customWidth="1"/>
    <col min="15636" max="15638" width="20.42578125" style="14" bestFit="1" customWidth="1"/>
    <col min="15639" max="15639" width="9.140625" style="14"/>
    <col min="15640" max="15640" width="15.7109375" style="14" bestFit="1" customWidth="1"/>
    <col min="15641" max="15872" width="9.140625" style="14"/>
    <col min="15873" max="15873" width="4.28515625" style="14" customWidth="1"/>
    <col min="15874" max="15874" width="5.28515625" style="14" bestFit="1" customWidth="1"/>
    <col min="15875" max="15878" width="17.7109375" style="14" customWidth="1"/>
    <col min="15879" max="15879" width="0" style="14" hidden="1" customWidth="1"/>
    <col min="15880" max="15880" width="16.140625" style="14" customWidth="1"/>
    <col min="15881" max="15881" width="9.140625" style="14" customWidth="1"/>
    <col min="15882" max="15885" width="18.7109375" style="14" customWidth="1"/>
    <col min="15886" max="15886" width="9.140625" style="14" customWidth="1"/>
    <col min="15887" max="15887" width="9.85546875" style="14" bestFit="1" customWidth="1"/>
    <col min="15888" max="15889" width="15.7109375" style="14" customWidth="1"/>
    <col min="15890" max="15890" width="16.7109375" style="14" bestFit="1" customWidth="1"/>
    <col min="15891" max="15891" width="15.7109375" style="14" customWidth="1"/>
    <col min="15892" max="15894" width="20.42578125" style="14" bestFit="1" customWidth="1"/>
    <col min="15895" max="15895" width="9.140625" style="14"/>
    <col min="15896" max="15896" width="15.7109375" style="14" bestFit="1" customWidth="1"/>
    <col min="15897" max="16128" width="9.140625" style="14"/>
    <col min="16129" max="16129" width="4.28515625" style="14" customWidth="1"/>
    <col min="16130" max="16130" width="5.28515625" style="14" bestFit="1" customWidth="1"/>
    <col min="16131" max="16134" width="17.7109375" style="14" customWidth="1"/>
    <col min="16135" max="16135" width="0" style="14" hidden="1" customWidth="1"/>
    <col min="16136" max="16136" width="16.140625" style="14" customWidth="1"/>
    <col min="16137" max="16137" width="9.140625" style="14" customWidth="1"/>
    <col min="16138" max="16141" width="18.7109375" style="14" customWidth="1"/>
    <col min="16142" max="16142" width="9.140625" style="14" customWidth="1"/>
    <col min="16143" max="16143" width="9.85546875" style="14" bestFit="1" customWidth="1"/>
    <col min="16144" max="16145" width="15.7109375" style="14" customWidth="1"/>
    <col min="16146" max="16146" width="16.7109375" style="14" bestFit="1" customWidth="1"/>
    <col min="16147" max="16147" width="15.7109375" style="14" customWidth="1"/>
    <col min="16148" max="16150" width="20.42578125" style="14" bestFit="1" customWidth="1"/>
    <col min="16151" max="16151" width="9.140625" style="14"/>
    <col min="16152" max="16152" width="15.7109375" style="14" bestFit="1" customWidth="1"/>
    <col min="16153" max="16384" width="9.140625" style="14"/>
  </cols>
  <sheetData>
    <row r="1" spans="1:24" x14ac:dyDescent="0.25">
      <c r="F1" s="14">
        <v>0.5</v>
      </c>
      <c r="G1" s="14">
        <f>VLOOKUP(F1,$D$5:$H$13,5,FALSE)</f>
        <v>11.5</v>
      </c>
    </row>
    <row r="2" spans="1:24" ht="16.5" thickBot="1" x14ac:dyDescent="0.3"/>
    <row r="3" spans="1:24" ht="18.75" thickBot="1" x14ac:dyDescent="0.3">
      <c r="C3" s="1202" t="s">
        <v>764</v>
      </c>
      <c r="D3" s="1203"/>
      <c r="E3" s="1029"/>
      <c r="F3" s="1029"/>
      <c r="G3" s="1030"/>
      <c r="H3" s="91"/>
      <c r="J3" s="1204" t="s">
        <v>503</v>
      </c>
      <c r="K3" s="1205"/>
      <c r="L3" s="259" t="s">
        <v>268</v>
      </c>
      <c r="M3" s="259" t="s">
        <v>502</v>
      </c>
      <c r="O3" s="1206" t="s">
        <v>504</v>
      </c>
      <c r="P3" s="1207"/>
      <c r="Q3" s="1207"/>
      <c r="R3" s="1207"/>
      <c r="S3" s="1207"/>
      <c r="T3" s="1207"/>
      <c r="U3" s="1207"/>
      <c r="V3" s="1208"/>
    </row>
    <row r="4" spans="1:24" ht="60.75" thickBot="1" x14ac:dyDescent="0.3">
      <c r="A4" s="88"/>
      <c r="C4" s="89" t="s">
        <v>272</v>
      </c>
      <c r="D4" s="90" t="s">
        <v>278</v>
      </c>
      <c r="E4" s="90" t="s">
        <v>765</v>
      </c>
      <c r="F4" s="90" t="s">
        <v>766</v>
      </c>
      <c r="G4" s="91" t="s">
        <v>505</v>
      </c>
      <c r="H4" s="91" t="s">
        <v>506</v>
      </c>
      <c r="J4" s="89" t="s">
        <v>272</v>
      </c>
      <c r="K4" s="90" t="s">
        <v>278</v>
      </c>
      <c r="L4" s="90" t="s">
        <v>279</v>
      </c>
      <c r="M4" s="91" t="s">
        <v>507</v>
      </c>
      <c r="O4" s="260"/>
      <c r="P4" s="261" t="s">
        <v>508</v>
      </c>
      <c r="Q4" s="261" t="s">
        <v>509</v>
      </c>
      <c r="R4" s="261" t="s">
        <v>510</v>
      </c>
      <c r="S4" s="261" t="s">
        <v>511</v>
      </c>
      <c r="T4" s="261" t="s">
        <v>900</v>
      </c>
      <c r="U4" s="262" t="s">
        <v>289</v>
      </c>
      <c r="V4" s="262" t="s">
        <v>512</v>
      </c>
      <c r="W4" s="95"/>
    </row>
    <row r="5" spans="1:24" ht="16.5" thickBot="1" x14ac:dyDescent="0.3">
      <c r="A5" s="83">
        <f>D5</f>
        <v>0.5</v>
      </c>
      <c r="B5" s="82">
        <v>1</v>
      </c>
      <c r="C5" s="263" t="s">
        <v>513</v>
      </c>
      <c r="D5" s="264">
        <v>0.5</v>
      </c>
      <c r="E5" s="265">
        <v>72</v>
      </c>
      <c r="F5" s="317">
        <f>E5/1000</f>
        <v>7.1999999999999995E-2</v>
      </c>
      <c r="G5" s="266">
        <f>23</f>
        <v>23</v>
      </c>
      <c r="H5" s="266">
        <f t="shared" ref="H5:H36" si="0">G5/2</f>
        <v>11.5</v>
      </c>
      <c r="I5" s="95"/>
      <c r="J5" s="267" t="s">
        <v>514</v>
      </c>
      <c r="K5" s="268">
        <v>0.5</v>
      </c>
      <c r="L5" s="269"/>
      <c r="M5" s="270"/>
      <c r="O5" s="271">
        <v>0.5</v>
      </c>
      <c r="P5" s="272">
        <v>7.1999999999999995E-2</v>
      </c>
      <c r="Q5" s="272">
        <v>6.8000000000000005E-2</v>
      </c>
      <c r="R5" s="273">
        <f>(ABS(P5-Q5)/39)*1000</f>
        <v>0.1025641025641023</v>
      </c>
      <c r="S5" s="273">
        <f>MAX(R5)</f>
        <v>0.1025641025641023</v>
      </c>
      <c r="T5" s="544">
        <f>(S5/30)</f>
        <v>3.4188034188034097E-3</v>
      </c>
      <c r="U5" s="274">
        <f>(((T5)*1000)/SQRT(3))</f>
        <v>1.9738470741525616</v>
      </c>
      <c r="V5" s="274">
        <f>(((0.02)*1000)/SQRT(3))</f>
        <v>11.547005383792516</v>
      </c>
      <c r="W5" s="104">
        <f>P5/1000</f>
        <v>7.1999999999999988E-5</v>
      </c>
      <c r="X5" s="275"/>
    </row>
    <row r="6" spans="1:24" ht="16.5" thickBot="1" x14ac:dyDescent="0.3">
      <c r="A6" s="83">
        <f t="shared" ref="A6:A69" si="1">D6</f>
        <v>1</v>
      </c>
      <c r="B6" s="82">
        <f>+B5+1</f>
        <v>2</v>
      </c>
      <c r="C6" s="276" t="s">
        <v>515</v>
      </c>
      <c r="D6" s="277">
        <v>1</v>
      </c>
      <c r="E6" s="278">
        <v>15</v>
      </c>
      <c r="F6" s="318">
        <f t="shared" ref="F6:F69" si="2">E6/1000</f>
        <v>1.4999999999999999E-2</v>
      </c>
      <c r="G6" s="279">
        <f>23</f>
        <v>23</v>
      </c>
      <c r="H6" s="266">
        <f t="shared" si="0"/>
        <v>11.5</v>
      </c>
      <c r="J6" s="280" t="s">
        <v>516</v>
      </c>
      <c r="K6" s="281">
        <v>1</v>
      </c>
      <c r="L6" s="282"/>
      <c r="M6" s="283"/>
      <c r="O6" s="284">
        <v>1</v>
      </c>
      <c r="P6" s="285">
        <v>1.4999999999999999E-2</v>
      </c>
      <c r="Q6" s="285">
        <v>1.6E-2</v>
      </c>
      <c r="R6" s="273">
        <f t="shared" ref="R6:R69" si="3">(ABS(P6-Q6)/39)*1000</f>
        <v>2.5641025641025664E-2</v>
      </c>
      <c r="S6" s="273">
        <f t="shared" ref="S6:S69" si="4">MAX(R6)</f>
        <v>2.5641025641025664E-2</v>
      </c>
      <c r="T6" s="544">
        <f t="shared" ref="T6:T69" si="5">(S6/30)</f>
        <v>8.5470085470085546E-4</v>
      </c>
      <c r="U6" s="274">
        <f t="shared" ref="U6:U69" si="6">(((T6)*1000)/SQRT(3))</f>
        <v>0.49346176853814211</v>
      </c>
      <c r="V6" s="274">
        <f t="shared" ref="V6:V73" si="7">(((0.02)*1000)/SQRT(3))</f>
        <v>11.547005383792516</v>
      </c>
      <c r="W6" s="104"/>
    </row>
    <row r="7" spans="1:24" ht="16.5" thickBot="1" x14ac:dyDescent="0.3">
      <c r="A7" s="83">
        <f t="shared" si="1"/>
        <v>1.0004999999999999</v>
      </c>
      <c r="B7" s="82">
        <f t="shared" ref="B7:B70" si="8">+B6+1</f>
        <v>3</v>
      </c>
      <c r="C7" s="276" t="s">
        <v>517</v>
      </c>
      <c r="D7" s="286">
        <v>1.0004999999999999</v>
      </c>
      <c r="E7" s="278">
        <v>128</v>
      </c>
      <c r="F7" s="318">
        <f t="shared" si="2"/>
        <v>0.128</v>
      </c>
      <c r="G7" s="279">
        <f>23</f>
        <v>23</v>
      </c>
      <c r="H7" s="266">
        <f t="shared" si="0"/>
        <v>11.5</v>
      </c>
      <c r="J7" s="280" t="s">
        <v>518</v>
      </c>
      <c r="K7" s="287">
        <v>1.0004999999999999</v>
      </c>
      <c r="L7" s="282"/>
      <c r="M7" s="283"/>
      <c r="O7" s="284">
        <v>1.0004999999999999</v>
      </c>
      <c r="P7" s="285">
        <v>0.128</v>
      </c>
      <c r="Q7" s="285">
        <v>0.11899999999999999</v>
      </c>
      <c r="R7" s="273">
        <f t="shared" si="3"/>
        <v>0.23076923076923098</v>
      </c>
      <c r="S7" s="273">
        <f t="shared" si="4"/>
        <v>0.23076923076923098</v>
      </c>
      <c r="T7" s="544">
        <f t="shared" si="5"/>
        <v>7.6923076923076988E-3</v>
      </c>
      <c r="U7" s="274">
        <f t="shared" si="6"/>
        <v>4.4411559168432788</v>
      </c>
      <c r="V7" s="274">
        <f t="shared" si="7"/>
        <v>11.547005383792516</v>
      </c>
      <c r="W7" s="104"/>
    </row>
    <row r="8" spans="1:24" ht="16.5" thickBot="1" x14ac:dyDescent="0.3">
      <c r="A8" s="83">
        <f t="shared" si="1"/>
        <v>1.0009999999999999</v>
      </c>
      <c r="B8" s="82">
        <f t="shared" si="8"/>
        <v>4</v>
      </c>
      <c r="C8" s="276" t="s">
        <v>519</v>
      </c>
      <c r="D8" s="277">
        <v>1.0009999999999999</v>
      </c>
      <c r="E8" s="278">
        <v>-9</v>
      </c>
      <c r="F8" s="318">
        <f t="shared" si="2"/>
        <v>-8.9999999999999993E-3</v>
      </c>
      <c r="G8" s="279">
        <f>23</f>
        <v>23</v>
      </c>
      <c r="H8" s="266">
        <f t="shared" si="0"/>
        <v>11.5</v>
      </c>
      <c r="J8" s="280" t="s">
        <v>520</v>
      </c>
      <c r="K8" s="281">
        <v>1.0009999999999999</v>
      </c>
      <c r="L8" s="282"/>
      <c r="M8" s="283"/>
      <c r="O8" s="288">
        <v>1.0009999999999999</v>
      </c>
      <c r="P8" s="285">
        <v>-8.9999999999999993E-3</v>
      </c>
      <c r="Q8" s="285">
        <v>6.0000000000000001E-3</v>
      </c>
      <c r="R8" s="273">
        <f t="shared" si="3"/>
        <v>0.38461538461538464</v>
      </c>
      <c r="S8" s="273">
        <f t="shared" si="4"/>
        <v>0.38461538461538464</v>
      </c>
      <c r="T8" s="544">
        <f t="shared" si="5"/>
        <v>1.2820512820512822E-2</v>
      </c>
      <c r="U8" s="274">
        <f t="shared" si="6"/>
        <v>7.401926528072126</v>
      </c>
      <c r="V8" s="274">
        <f t="shared" si="7"/>
        <v>11.547005383792516</v>
      </c>
      <c r="W8" s="104"/>
    </row>
    <row r="9" spans="1:24" ht="16.5" thickBot="1" x14ac:dyDescent="0.3">
      <c r="A9" s="83">
        <f t="shared" si="1"/>
        <v>1.002</v>
      </c>
      <c r="B9" s="82">
        <f t="shared" si="8"/>
        <v>5</v>
      </c>
      <c r="C9" s="276" t="s">
        <v>521</v>
      </c>
      <c r="D9" s="277">
        <v>1.002</v>
      </c>
      <c r="E9" s="278">
        <v>-28</v>
      </c>
      <c r="F9" s="318">
        <f t="shared" si="2"/>
        <v>-2.8000000000000001E-2</v>
      </c>
      <c r="G9" s="279">
        <f>23</f>
        <v>23</v>
      </c>
      <c r="H9" s="266">
        <f t="shared" si="0"/>
        <v>11.5</v>
      </c>
      <c r="J9" s="280" t="s">
        <v>522</v>
      </c>
      <c r="K9" s="281">
        <v>1.002</v>
      </c>
      <c r="L9" s="282"/>
      <c r="M9" s="283"/>
      <c r="O9" s="288">
        <v>1.002</v>
      </c>
      <c r="P9" s="285">
        <v>-2.8000000000000001E-2</v>
      </c>
      <c r="Q9" s="285">
        <v>-5.7000000000000002E-2</v>
      </c>
      <c r="R9" s="273">
        <f t="shared" si="3"/>
        <v>0.74358974358974361</v>
      </c>
      <c r="S9" s="273">
        <f t="shared" si="4"/>
        <v>0.74358974358974361</v>
      </c>
      <c r="T9" s="544">
        <f t="shared" si="5"/>
        <v>2.4786324786324788E-2</v>
      </c>
      <c r="U9" s="274">
        <f t="shared" si="6"/>
        <v>14.310391287606111</v>
      </c>
      <c r="V9" s="274">
        <f t="shared" si="7"/>
        <v>11.547005383792516</v>
      </c>
      <c r="W9" s="104"/>
    </row>
    <row r="10" spans="1:24" ht="16.5" thickBot="1" x14ac:dyDescent="0.3">
      <c r="A10" s="83">
        <f t="shared" si="1"/>
        <v>1.0029999999999999</v>
      </c>
      <c r="B10" s="82">
        <f t="shared" si="8"/>
        <v>6</v>
      </c>
      <c r="C10" s="276" t="s">
        <v>523</v>
      </c>
      <c r="D10" s="277">
        <v>1.0029999999999999</v>
      </c>
      <c r="E10" s="278">
        <v>92</v>
      </c>
      <c r="F10" s="318">
        <f t="shared" si="2"/>
        <v>9.1999999999999998E-2</v>
      </c>
      <c r="G10" s="279">
        <f>23</f>
        <v>23</v>
      </c>
      <c r="H10" s="266">
        <f t="shared" si="0"/>
        <v>11.5</v>
      </c>
      <c r="J10" s="280" t="s">
        <v>524</v>
      </c>
      <c r="K10" s="281">
        <v>1.0029999999999999</v>
      </c>
      <c r="L10" s="282"/>
      <c r="M10" s="283"/>
      <c r="O10" s="288">
        <v>1.0029999999999999</v>
      </c>
      <c r="P10" s="285">
        <v>9.1999999999999998E-2</v>
      </c>
      <c r="Q10" s="285">
        <v>6.6000000000000003E-2</v>
      </c>
      <c r="R10" s="273">
        <f t="shared" si="3"/>
        <v>0.66666666666666652</v>
      </c>
      <c r="S10" s="273">
        <f t="shared" si="4"/>
        <v>0.66666666666666652</v>
      </c>
      <c r="T10" s="544">
        <f t="shared" si="5"/>
        <v>2.2222222222222216E-2</v>
      </c>
      <c r="U10" s="274">
        <f t="shared" si="6"/>
        <v>12.830005981991683</v>
      </c>
      <c r="V10" s="274">
        <f t="shared" si="7"/>
        <v>11.547005383792516</v>
      </c>
      <c r="W10" s="104"/>
    </row>
    <row r="11" spans="1:24" ht="16.5" thickBot="1" x14ac:dyDescent="0.3">
      <c r="A11" s="83">
        <f t="shared" si="1"/>
        <v>1.004</v>
      </c>
      <c r="B11" s="82">
        <f t="shared" si="8"/>
        <v>7</v>
      </c>
      <c r="C11" s="276" t="s">
        <v>525</v>
      </c>
      <c r="D11" s="277">
        <v>1.004</v>
      </c>
      <c r="E11" s="278">
        <v>145</v>
      </c>
      <c r="F11" s="318">
        <f t="shared" si="2"/>
        <v>0.14499999999999999</v>
      </c>
      <c r="G11" s="279">
        <f>23</f>
        <v>23</v>
      </c>
      <c r="H11" s="266">
        <f t="shared" si="0"/>
        <v>11.5</v>
      </c>
      <c r="J11" s="280" t="s">
        <v>526</v>
      </c>
      <c r="K11" s="281">
        <v>1.004</v>
      </c>
      <c r="L11" s="282"/>
      <c r="M11" s="283"/>
      <c r="O11" s="288">
        <v>1.004</v>
      </c>
      <c r="P11" s="285">
        <v>0.14499999999999999</v>
      </c>
      <c r="Q11" s="285">
        <v>0.128</v>
      </c>
      <c r="R11" s="273">
        <f t="shared" si="3"/>
        <v>0.43589743589743557</v>
      </c>
      <c r="S11" s="273">
        <f t="shared" si="4"/>
        <v>0.43589743589743557</v>
      </c>
      <c r="T11" s="544">
        <f t="shared" si="5"/>
        <v>1.4529914529914518E-2</v>
      </c>
      <c r="U11" s="274">
        <f t="shared" si="6"/>
        <v>8.3888500651484019</v>
      </c>
      <c r="V11" s="274">
        <f t="shared" si="7"/>
        <v>11.547005383792516</v>
      </c>
      <c r="W11" s="104"/>
    </row>
    <row r="12" spans="1:24" ht="16.5" thickBot="1" x14ac:dyDescent="0.3">
      <c r="A12" s="83">
        <f t="shared" si="1"/>
        <v>1.0049999999999999</v>
      </c>
      <c r="B12" s="82">
        <f t="shared" si="8"/>
        <v>8</v>
      </c>
      <c r="C12" s="276" t="s">
        <v>527</v>
      </c>
      <c r="D12" s="277">
        <v>1.0049999999999999</v>
      </c>
      <c r="E12" s="278">
        <v>79</v>
      </c>
      <c r="F12" s="318">
        <f t="shared" si="2"/>
        <v>7.9000000000000001E-2</v>
      </c>
      <c r="G12" s="279">
        <f>23</f>
        <v>23</v>
      </c>
      <c r="H12" s="266">
        <f t="shared" si="0"/>
        <v>11.5</v>
      </c>
      <c r="J12" s="280" t="s">
        <v>528</v>
      </c>
      <c r="K12" s="281">
        <v>1.0049999999999999</v>
      </c>
      <c r="L12" s="282"/>
      <c r="M12" s="283"/>
      <c r="O12" s="288">
        <v>1.0049999999999999</v>
      </c>
      <c r="P12" s="285">
        <v>7.9000000000000001E-2</v>
      </c>
      <c r="Q12" s="285">
        <v>7.2999999999999995E-2</v>
      </c>
      <c r="R12" s="273">
        <f t="shared" si="3"/>
        <v>0.15384615384615399</v>
      </c>
      <c r="S12" s="273">
        <f t="shared" si="4"/>
        <v>0.15384615384615399</v>
      </c>
      <c r="T12" s="544">
        <f t="shared" si="5"/>
        <v>5.1282051282051334E-3</v>
      </c>
      <c r="U12" s="274">
        <f t="shared" si="6"/>
        <v>2.960770611228853</v>
      </c>
      <c r="V12" s="274">
        <f t="shared" si="7"/>
        <v>11.547005383792516</v>
      </c>
      <c r="W12" s="104"/>
    </row>
    <row r="13" spans="1:24" ht="16.5" thickBot="1" x14ac:dyDescent="0.3">
      <c r="A13" s="83">
        <f t="shared" si="1"/>
        <v>1.006</v>
      </c>
      <c r="B13" s="82">
        <f t="shared" si="8"/>
        <v>9</v>
      </c>
      <c r="C13" s="276" t="s">
        <v>529</v>
      </c>
      <c r="D13" s="277">
        <v>1.006</v>
      </c>
      <c r="E13" s="278">
        <v>65</v>
      </c>
      <c r="F13" s="318">
        <f t="shared" si="2"/>
        <v>6.5000000000000002E-2</v>
      </c>
      <c r="G13" s="279">
        <f>23</f>
        <v>23</v>
      </c>
      <c r="H13" s="266">
        <f t="shared" si="0"/>
        <v>11.5</v>
      </c>
      <c r="J13" s="280" t="s">
        <v>530</v>
      </c>
      <c r="K13" s="281">
        <v>1.006</v>
      </c>
      <c r="L13" s="282"/>
      <c r="M13" s="283"/>
      <c r="O13" s="288">
        <v>1.006</v>
      </c>
      <c r="P13" s="285">
        <v>6.5000000000000002E-2</v>
      </c>
      <c r="Q13" s="285">
        <v>0.03</v>
      </c>
      <c r="R13" s="273">
        <f t="shared" si="3"/>
        <v>0.89743589743589758</v>
      </c>
      <c r="S13" s="273">
        <f t="shared" si="4"/>
        <v>0.89743589743589758</v>
      </c>
      <c r="T13" s="544">
        <f t="shared" si="5"/>
        <v>2.9914529914529919E-2</v>
      </c>
      <c r="U13" s="274">
        <f t="shared" si="6"/>
        <v>17.271161898834961</v>
      </c>
      <c r="V13" s="274">
        <f t="shared" si="7"/>
        <v>11.547005383792516</v>
      </c>
      <c r="W13" s="104"/>
    </row>
    <row r="14" spans="1:24" ht="16.5" thickBot="1" x14ac:dyDescent="0.3">
      <c r="A14" s="83">
        <f t="shared" si="1"/>
        <v>1.0069999999999999</v>
      </c>
      <c r="B14" s="82">
        <f t="shared" si="8"/>
        <v>10</v>
      </c>
      <c r="C14" s="276" t="s">
        <v>531</v>
      </c>
      <c r="D14" s="277">
        <v>1.0069999999999999</v>
      </c>
      <c r="E14" s="278">
        <v>87</v>
      </c>
      <c r="F14" s="318">
        <f t="shared" si="2"/>
        <v>8.6999999999999994E-2</v>
      </c>
      <c r="G14" s="279">
        <f>23</f>
        <v>23</v>
      </c>
      <c r="H14" s="266">
        <f t="shared" si="0"/>
        <v>11.5</v>
      </c>
      <c r="J14" s="280" t="s">
        <v>532</v>
      </c>
      <c r="K14" s="281">
        <v>1.0069999999999999</v>
      </c>
      <c r="L14" s="282"/>
      <c r="M14" s="283"/>
      <c r="O14" s="288">
        <v>1.0069999999999999</v>
      </c>
      <c r="P14" s="285">
        <v>0.08</v>
      </c>
      <c r="Q14" s="285">
        <v>8.6999999999999994E-2</v>
      </c>
      <c r="R14" s="273">
        <f t="shared" si="3"/>
        <v>0.17948717948717929</v>
      </c>
      <c r="S14" s="273">
        <f t="shared" si="4"/>
        <v>0.17948717948717929</v>
      </c>
      <c r="T14" s="544">
        <f t="shared" si="5"/>
        <v>5.9829059829059764E-3</v>
      </c>
      <c r="U14" s="274">
        <f t="shared" si="6"/>
        <v>3.4542323797669883</v>
      </c>
      <c r="V14" s="274">
        <f t="shared" si="7"/>
        <v>11.547005383792516</v>
      </c>
      <c r="W14" s="104"/>
    </row>
    <row r="15" spans="1:24" ht="16.5" thickBot="1" x14ac:dyDescent="0.3">
      <c r="A15" s="83">
        <f t="shared" si="1"/>
        <v>1.008</v>
      </c>
      <c r="B15" s="82">
        <f t="shared" si="8"/>
        <v>11</v>
      </c>
      <c r="C15" s="276" t="s">
        <v>533</v>
      </c>
      <c r="D15" s="277">
        <v>1.008</v>
      </c>
      <c r="E15" s="278">
        <v>106</v>
      </c>
      <c r="F15" s="318">
        <f t="shared" si="2"/>
        <v>0.106</v>
      </c>
      <c r="G15" s="279">
        <f>23</f>
        <v>23</v>
      </c>
      <c r="H15" s="266">
        <f t="shared" si="0"/>
        <v>11.5</v>
      </c>
      <c r="J15" s="280" t="s">
        <v>534</v>
      </c>
      <c r="K15" s="281">
        <v>1.008</v>
      </c>
      <c r="L15" s="282"/>
      <c r="M15" s="283"/>
      <c r="O15" s="288">
        <v>1.008</v>
      </c>
      <c r="P15" s="285">
        <v>0.106</v>
      </c>
      <c r="Q15" s="285">
        <v>0.14699999999999999</v>
      </c>
      <c r="R15" s="273">
        <f t="shared" si="3"/>
        <v>1.0512820512820511</v>
      </c>
      <c r="S15" s="273">
        <f t="shared" si="4"/>
        <v>1.0512820512820511</v>
      </c>
      <c r="T15" s="544">
        <f t="shared" si="5"/>
        <v>3.5042735042735036E-2</v>
      </c>
      <c r="U15" s="274">
        <f t="shared" si="6"/>
        <v>20.231932510063807</v>
      </c>
      <c r="V15" s="274">
        <f t="shared" si="7"/>
        <v>11.547005383792516</v>
      </c>
      <c r="W15" s="104"/>
    </row>
    <row r="16" spans="1:24" ht="16.5" thickBot="1" x14ac:dyDescent="0.3">
      <c r="A16" s="83">
        <f t="shared" si="1"/>
        <v>1.0089999999999999</v>
      </c>
      <c r="B16" s="82">
        <f t="shared" si="8"/>
        <v>12</v>
      </c>
      <c r="C16" s="276" t="s">
        <v>535</v>
      </c>
      <c r="D16" s="277">
        <v>1.0089999999999999</v>
      </c>
      <c r="E16" s="278">
        <v>124</v>
      </c>
      <c r="F16" s="318">
        <f t="shared" si="2"/>
        <v>0.124</v>
      </c>
      <c r="G16" s="279">
        <f>23</f>
        <v>23</v>
      </c>
      <c r="H16" s="266">
        <f t="shared" si="0"/>
        <v>11.5</v>
      </c>
      <c r="J16" s="280" t="s">
        <v>536</v>
      </c>
      <c r="K16" s="281">
        <v>1.0089999999999999</v>
      </c>
      <c r="L16" s="282"/>
      <c r="M16" s="283"/>
      <c r="O16" s="288">
        <v>1.0089999999999999</v>
      </c>
      <c r="P16" s="285">
        <v>0.124</v>
      </c>
      <c r="Q16" s="285">
        <v>0.121</v>
      </c>
      <c r="R16" s="273">
        <f t="shared" si="3"/>
        <v>7.6923076923076997E-2</v>
      </c>
      <c r="S16" s="273">
        <f t="shared" si="4"/>
        <v>7.6923076923076997E-2</v>
      </c>
      <c r="T16" s="544">
        <f t="shared" si="5"/>
        <v>2.5641025641025667E-3</v>
      </c>
      <c r="U16" s="274">
        <f t="shared" si="6"/>
        <v>1.4803853056144265</v>
      </c>
      <c r="V16" s="274">
        <f t="shared" si="7"/>
        <v>11.547005383792516</v>
      </c>
      <c r="W16" s="104"/>
    </row>
    <row r="17" spans="1:23" ht="16.5" thickBot="1" x14ac:dyDescent="0.3">
      <c r="A17" s="83">
        <f t="shared" si="1"/>
        <v>1.01</v>
      </c>
      <c r="B17" s="82">
        <f t="shared" si="8"/>
        <v>13</v>
      </c>
      <c r="C17" s="276" t="s">
        <v>537</v>
      </c>
      <c r="D17" s="277">
        <v>1.01</v>
      </c>
      <c r="E17" s="278">
        <v>113</v>
      </c>
      <c r="F17" s="318">
        <f t="shared" si="2"/>
        <v>0.113</v>
      </c>
      <c r="G17" s="279">
        <f>23</f>
        <v>23</v>
      </c>
      <c r="H17" s="266">
        <f t="shared" si="0"/>
        <v>11.5</v>
      </c>
      <c r="J17" s="280" t="s">
        <v>538</v>
      </c>
      <c r="K17" s="281">
        <v>1.01</v>
      </c>
      <c r="L17" s="282"/>
      <c r="M17" s="283"/>
      <c r="O17" s="289">
        <v>1.01</v>
      </c>
      <c r="P17" s="285">
        <v>0.113</v>
      </c>
      <c r="Q17" s="285">
        <v>0.1</v>
      </c>
      <c r="R17" s="273">
        <f t="shared" si="3"/>
        <v>0.33333333333333326</v>
      </c>
      <c r="S17" s="273">
        <f t="shared" si="4"/>
        <v>0.33333333333333326</v>
      </c>
      <c r="T17" s="544">
        <f t="shared" si="5"/>
        <v>1.1111111111111108E-2</v>
      </c>
      <c r="U17" s="274">
        <f t="shared" si="6"/>
        <v>6.4150029909958413</v>
      </c>
      <c r="V17" s="274">
        <f t="shared" si="7"/>
        <v>11.547005383792516</v>
      </c>
      <c r="W17" s="104"/>
    </row>
    <row r="18" spans="1:23" ht="16.5" thickBot="1" x14ac:dyDescent="0.3">
      <c r="A18" s="83">
        <f t="shared" si="1"/>
        <v>1.02</v>
      </c>
      <c r="B18" s="82">
        <f t="shared" si="8"/>
        <v>14</v>
      </c>
      <c r="C18" s="276" t="s">
        <v>539</v>
      </c>
      <c r="D18" s="277">
        <v>1.02</v>
      </c>
      <c r="E18" s="278">
        <v>47</v>
      </c>
      <c r="F18" s="318">
        <f t="shared" si="2"/>
        <v>4.7E-2</v>
      </c>
      <c r="G18" s="279">
        <f>23</f>
        <v>23</v>
      </c>
      <c r="H18" s="266">
        <f t="shared" si="0"/>
        <v>11.5</v>
      </c>
      <c r="J18" s="280" t="s">
        <v>540</v>
      </c>
      <c r="K18" s="281">
        <v>1.02</v>
      </c>
      <c r="L18" s="282"/>
      <c r="M18" s="283"/>
      <c r="O18" s="289">
        <v>1.02</v>
      </c>
      <c r="P18" s="285">
        <v>4.7E-2</v>
      </c>
      <c r="Q18" s="285">
        <v>4.1000000000000002E-2</v>
      </c>
      <c r="R18" s="273">
        <f t="shared" si="3"/>
        <v>0.1538461538461538</v>
      </c>
      <c r="S18" s="273">
        <f t="shared" si="4"/>
        <v>0.1538461538461538</v>
      </c>
      <c r="T18" s="544">
        <f t="shared" si="5"/>
        <v>5.1282051282051265E-3</v>
      </c>
      <c r="U18" s="274">
        <f t="shared" si="6"/>
        <v>2.9607706112288494</v>
      </c>
      <c r="V18" s="274">
        <f t="shared" si="7"/>
        <v>11.547005383792516</v>
      </c>
      <c r="W18" s="104"/>
    </row>
    <row r="19" spans="1:23" ht="16.5" thickBot="1" x14ac:dyDescent="0.3">
      <c r="A19" s="83">
        <f t="shared" si="1"/>
        <v>1.03</v>
      </c>
      <c r="B19" s="82">
        <f t="shared" si="8"/>
        <v>15</v>
      </c>
      <c r="C19" s="276" t="s">
        <v>541</v>
      </c>
      <c r="D19" s="277">
        <v>1.03</v>
      </c>
      <c r="E19" s="278">
        <v>85</v>
      </c>
      <c r="F19" s="318">
        <f t="shared" si="2"/>
        <v>8.5000000000000006E-2</v>
      </c>
      <c r="G19" s="279">
        <f>23</f>
        <v>23</v>
      </c>
      <c r="H19" s="266">
        <f t="shared" si="0"/>
        <v>11.5</v>
      </c>
      <c r="J19" s="280" t="s">
        <v>542</v>
      </c>
      <c r="K19" s="281">
        <f>K18+0.01</f>
        <v>1.03</v>
      </c>
      <c r="L19" s="282"/>
      <c r="M19" s="283"/>
      <c r="O19" s="289">
        <v>1.03</v>
      </c>
      <c r="P19" s="285">
        <v>8.5000000000000006E-2</v>
      </c>
      <c r="Q19" s="285">
        <v>9.4E-2</v>
      </c>
      <c r="R19" s="273">
        <f t="shared" si="3"/>
        <v>0.23076923076923062</v>
      </c>
      <c r="S19" s="273">
        <f t="shared" si="4"/>
        <v>0.23076923076923062</v>
      </c>
      <c r="T19" s="544">
        <f t="shared" si="5"/>
        <v>7.6923076923076875E-3</v>
      </c>
      <c r="U19" s="274">
        <f t="shared" si="6"/>
        <v>4.4411559168432726</v>
      </c>
      <c r="V19" s="274">
        <f t="shared" si="7"/>
        <v>11.547005383792516</v>
      </c>
      <c r="W19" s="104"/>
    </row>
    <row r="20" spans="1:23" ht="16.5" thickBot="1" x14ac:dyDescent="0.3">
      <c r="A20" s="83">
        <f t="shared" si="1"/>
        <v>1.04</v>
      </c>
      <c r="B20" s="82">
        <f t="shared" si="8"/>
        <v>16</v>
      </c>
      <c r="C20" s="276" t="s">
        <v>543</v>
      </c>
      <c r="D20" s="277">
        <v>1.04</v>
      </c>
      <c r="E20" s="278">
        <v>52</v>
      </c>
      <c r="F20" s="318">
        <f t="shared" si="2"/>
        <v>5.1999999999999998E-2</v>
      </c>
      <c r="G20" s="279">
        <f>23</f>
        <v>23</v>
      </c>
      <c r="H20" s="266">
        <f t="shared" si="0"/>
        <v>11.5</v>
      </c>
      <c r="J20" s="280" t="s">
        <v>544</v>
      </c>
      <c r="K20" s="281">
        <f t="shared" ref="K20:K66" si="9">K19+0.01</f>
        <v>1.04</v>
      </c>
      <c r="L20" s="282"/>
      <c r="M20" s="283"/>
      <c r="O20" s="289">
        <v>1.04</v>
      </c>
      <c r="P20" s="285">
        <v>5.1999999999999998E-2</v>
      </c>
      <c r="Q20" s="285">
        <v>5.0999999999999997E-2</v>
      </c>
      <c r="R20" s="273">
        <f t="shared" si="3"/>
        <v>2.5641025641025664E-2</v>
      </c>
      <c r="S20" s="273">
        <f t="shared" si="4"/>
        <v>2.5641025641025664E-2</v>
      </c>
      <c r="T20" s="544">
        <f t="shared" si="5"/>
        <v>8.5470085470085546E-4</v>
      </c>
      <c r="U20" s="274">
        <f t="shared" si="6"/>
        <v>0.49346176853814211</v>
      </c>
      <c r="V20" s="274">
        <f t="shared" si="7"/>
        <v>11.547005383792516</v>
      </c>
      <c r="W20" s="104"/>
    </row>
    <row r="21" spans="1:23" ht="16.5" thickBot="1" x14ac:dyDescent="0.3">
      <c r="A21" s="83">
        <f t="shared" si="1"/>
        <v>1.05</v>
      </c>
      <c r="B21" s="82">
        <f t="shared" si="8"/>
        <v>17</v>
      </c>
      <c r="C21" s="276" t="s">
        <v>545</v>
      </c>
      <c r="D21" s="277">
        <v>1.05</v>
      </c>
      <c r="E21" s="278">
        <v>52</v>
      </c>
      <c r="F21" s="318">
        <f t="shared" si="2"/>
        <v>5.1999999999999998E-2</v>
      </c>
      <c r="G21" s="279">
        <f>23</f>
        <v>23</v>
      </c>
      <c r="H21" s="266">
        <f t="shared" si="0"/>
        <v>11.5</v>
      </c>
      <c r="J21" s="280" t="s">
        <v>546</v>
      </c>
      <c r="K21" s="281">
        <f t="shared" si="9"/>
        <v>1.05</v>
      </c>
      <c r="L21" s="282"/>
      <c r="M21" s="283"/>
      <c r="O21" s="289">
        <v>1.05</v>
      </c>
      <c r="P21" s="285">
        <v>5.1999999999999998E-2</v>
      </c>
      <c r="Q21" s="285">
        <v>5.2999999999999999E-2</v>
      </c>
      <c r="R21" s="273">
        <f t="shared" si="3"/>
        <v>2.5641025641025664E-2</v>
      </c>
      <c r="S21" s="273">
        <f t="shared" si="4"/>
        <v>2.5641025641025664E-2</v>
      </c>
      <c r="T21" s="544">
        <f t="shared" si="5"/>
        <v>8.5470085470085546E-4</v>
      </c>
      <c r="U21" s="274">
        <f t="shared" si="6"/>
        <v>0.49346176853814211</v>
      </c>
      <c r="V21" s="274">
        <f t="shared" si="7"/>
        <v>11.547005383792516</v>
      </c>
      <c r="W21" s="104"/>
    </row>
    <row r="22" spans="1:23" ht="16.5" thickBot="1" x14ac:dyDescent="0.3">
      <c r="A22" s="83">
        <f t="shared" si="1"/>
        <v>1.06</v>
      </c>
      <c r="B22" s="82">
        <f t="shared" si="8"/>
        <v>18</v>
      </c>
      <c r="C22" s="276" t="s">
        <v>547</v>
      </c>
      <c r="D22" s="277">
        <v>1.06</v>
      </c>
      <c r="E22" s="278">
        <v>107</v>
      </c>
      <c r="F22" s="318">
        <f t="shared" si="2"/>
        <v>0.107</v>
      </c>
      <c r="G22" s="279">
        <f>23</f>
        <v>23</v>
      </c>
      <c r="H22" s="266">
        <f t="shared" si="0"/>
        <v>11.5</v>
      </c>
      <c r="J22" s="280" t="s">
        <v>548</v>
      </c>
      <c r="K22" s="281">
        <f t="shared" si="9"/>
        <v>1.06</v>
      </c>
      <c r="L22" s="282"/>
      <c r="M22" s="283"/>
      <c r="O22" s="289">
        <v>1.06</v>
      </c>
      <c r="P22" s="285">
        <v>0.107</v>
      </c>
      <c r="Q22" s="285">
        <v>0.10100000000000001</v>
      </c>
      <c r="R22" s="273">
        <f t="shared" si="3"/>
        <v>0.15384615384615363</v>
      </c>
      <c r="S22" s="273">
        <f t="shared" si="4"/>
        <v>0.15384615384615363</v>
      </c>
      <c r="T22" s="544">
        <f t="shared" si="5"/>
        <v>5.1282051282051213E-3</v>
      </c>
      <c r="U22" s="274">
        <f t="shared" si="6"/>
        <v>2.9607706112288463</v>
      </c>
      <c r="V22" s="274">
        <f t="shared" si="7"/>
        <v>11.547005383792516</v>
      </c>
      <c r="W22" s="104"/>
    </row>
    <row r="23" spans="1:23" ht="16.5" thickBot="1" x14ac:dyDescent="0.3">
      <c r="A23" s="83">
        <f t="shared" si="1"/>
        <v>1.07</v>
      </c>
      <c r="B23" s="82">
        <f t="shared" si="8"/>
        <v>19</v>
      </c>
      <c r="C23" s="276" t="s">
        <v>549</v>
      </c>
      <c r="D23" s="277">
        <v>1.07</v>
      </c>
      <c r="E23" s="278">
        <v>55</v>
      </c>
      <c r="F23" s="318">
        <f t="shared" si="2"/>
        <v>5.5E-2</v>
      </c>
      <c r="G23" s="279">
        <f>23</f>
        <v>23</v>
      </c>
      <c r="H23" s="266">
        <f t="shared" si="0"/>
        <v>11.5</v>
      </c>
      <c r="J23" s="280" t="s">
        <v>550</v>
      </c>
      <c r="K23" s="281">
        <f t="shared" si="9"/>
        <v>1.07</v>
      </c>
      <c r="L23" s="282"/>
      <c r="M23" s="283"/>
      <c r="O23" s="289">
        <v>1.07</v>
      </c>
      <c r="P23" s="285">
        <v>5.5E-2</v>
      </c>
      <c r="Q23" s="285">
        <v>4.5999999999999999E-2</v>
      </c>
      <c r="R23" s="273">
        <f t="shared" si="3"/>
        <v>0.23076923076923078</v>
      </c>
      <c r="S23" s="273">
        <f t="shared" si="4"/>
        <v>0.23076923076923078</v>
      </c>
      <c r="T23" s="544">
        <f t="shared" si="5"/>
        <v>7.6923076923076927E-3</v>
      </c>
      <c r="U23" s="274">
        <f t="shared" si="6"/>
        <v>4.4411559168432753</v>
      </c>
      <c r="V23" s="274">
        <f t="shared" si="7"/>
        <v>11.547005383792516</v>
      </c>
      <c r="W23" s="104"/>
    </row>
    <row r="24" spans="1:23" ht="16.5" thickBot="1" x14ac:dyDescent="0.3">
      <c r="A24" s="83">
        <f t="shared" si="1"/>
        <v>1.08</v>
      </c>
      <c r="B24" s="82">
        <f t="shared" si="8"/>
        <v>20</v>
      </c>
      <c r="C24" s="276" t="s">
        <v>551</v>
      </c>
      <c r="D24" s="277">
        <v>1.08</v>
      </c>
      <c r="E24" s="278">
        <v>171</v>
      </c>
      <c r="F24" s="318">
        <f t="shared" si="2"/>
        <v>0.17100000000000001</v>
      </c>
      <c r="G24" s="279">
        <f>23</f>
        <v>23</v>
      </c>
      <c r="H24" s="266">
        <f t="shared" si="0"/>
        <v>11.5</v>
      </c>
      <c r="J24" s="280" t="s">
        <v>552</v>
      </c>
      <c r="K24" s="281">
        <f t="shared" si="9"/>
        <v>1.08</v>
      </c>
      <c r="L24" s="282"/>
      <c r="M24" s="283"/>
      <c r="O24" s="289">
        <v>1.08</v>
      </c>
      <c r="P24" s="285">
        <v>0.17100000000000001</v>
      </c>
      <c r="Q24" s="285">
        <v>0.185</v>
      </c>
      <c r="R24" s="273">
        <f t="shared" si="3"/>
        <v>0.35897435897435859</v>
      </c>
      <c r="S24" s="273">
        <f t="shared" si="4"/>
        <v>0.35897435897435859</v>
      </c>
      <c r="T24" s="544">
        <f t="shared" si="5"/>
        <v>1.1965811965811953E-2</v>
      </c>
      <c r="U24" s="274">
        <f t="shared" si="6"/>
        <v>6.9084647595339765</v>
      </c>
      <c r="V24" s="274">
        <f t="shared" si="7"/>
        <v>11.547005383792516</v>
      </c>
      <c r="W24" s="104"/>
    </row>
    <row r="25" spans="1:23" ht="16.5" thickBot="1" x14ac:dyDescent="0.3">
      <c r="A25" s="83">
        <f t="shared" si="1"/>
        <v>1.0900000000000001</v>
      </c>
      <c r="B25" s="82">
        <f t="shared" si="8"/>
        <v>21</v>
      </c>
      <c r="C25" s="276" t="s">
        <v>553</v>
      </c>
      <c r="D25" s="277">
        <v>1.0900000000000001</v>
      </c>
      <c r="E25" s="278">
        <v>50</v>
      </c>
      <c r="F25" s="318">
        <f t="shared" si="2"/>
        <v>0.05</v>
      </c>
      <c r="G25" s="279">
        <f>23</f>
        <v>23</v>
      </c>
      <c r="H25" s="266">
        <f t="shared" si="0"/>
        <v>11.5</v>
      </c>
      <c r="J25" s="280" t="s">
        <v>554</v>
      </c>
      <c r="K25" s="281">
        <f t="shared" si="9"/>
        <v>1.0900000000000001</v>
      </c>
      <c r="L25" s="282"/>
      <c r="M25" s="283"/>
      <c r="O25" s="289">
        <v>1.0900000000000001</v>
      </c>
      <c r="P25" s="285">
        <v>0.05</v>
      </c>
      <c r="Q25" s="285">
        <v>2.1999999999999999E-2</v>
      </c>
      <c r="R25" s="273">
        <f t="shared" si="3"/>
        <v>0.71794871794871806</v>
      </c>
      <c r="S25" s="273">
        <f t="shared" si="4"/>
        <v>0.71794871794871806</v>
      </c>
      <c r="T25" s="544">
        <f t="shared" si="5"/>
        <v>2.3931623931623937E-2</v>
      </c>
      <c r="U25" s="274">
        <f t="shared" si="6"/>
        <v>13.816929519067971</v>
      </c>
      <c r="V25" s="274">
        <f t="shared" si="7"/>
        <v>11.547005383792516</v>
      </c>
      <c r="W25" s="104"/>
    </row>
    <row r="26" spans="1:23" ht="16.5" thickBot="1" x14ac:dyDescent="0.3">
      <c r="A26" s="83">
        <f t="shared" si="1"/>
        <v>1.1000000000000001</v>
      </c>
      <c r="B26" s="82">
        <f t="shared" si="8"/>
        <v>22</v>
      </c>
      <c r="C26" s="276" t="s">
        <v>555</v>
      </c>
      <c r="D26" s="277">
        <v>1.1000000000000001</v>
      </c>
      <c r="E26" s="278">
        <v>175</v>
      </c>
      <c r="F26" s="318">
        <f t="shared" si="2"/>
        <v>0.17499999999999999</v>
      </c>
      <c r="G26" s="279">
        <f>23</f>
        <v>23</v>
      </c>
      <c r="H26" s="266">
        <f t="shared" si="0"/>
        <v>11.5</v>
      </c>
      <c r="J26" s="280" t="s">
        <v>556</v>
      </c>
      <c r="K26" s="281">
        <f t="shared" si="9"/>
        <v>1.1000000000000001</v>
      </c>
      <c r="L26" s="282"/>
      <c r="M26" s="283"/>
      <c r="O26" s="289">
        <v>1.1000000000000001</v>
      </c>
      <c r="P26" s="285">
        <v>0.17499999999999999</v>
      </c>
      <c r="Q26" s="285">
        <v>0.16600000000000001</v>
      </c>
      <c r="R26" s="273">
        <f t="shared" si="3"/>
        <v>0.23076923076923028</v>
      </c>
      <c r="S26" s="273">
        <f t="shared" si="4"/>
        <v>0.23076923076923028</v>
      </c>
      <c r="T26" s="544">
        <f t="shared" si="5"/>
        <v>7.6923076923076763E-3</v>
      </c>
      <c r="U26" s="274">
        <f t="shared" si="6"/>
        <v>4.4411559168432664</v>
      </c>
      <c r="V26" s="274">
        <f t="shared" si="7"/>
        <v>11.547005383792516</v>
      </c>
      <c r="W26" s="104"/>
    </row>
    <row r="27" spans="1:23" ht="16.5" thickBot="1" x14ac:dyDescent="0.3">
      <c r="A27" s="83">
        <f t="shared" si="1"/>
        <v>1.1100000000000001</v>
      </c>
      <c r="B27" s="82">
        <f t="shared" si="8"/>
        <v>23</v>
      </c>
      <c r="C27" s="276" t="s">
        <v>557</v>
      </c>
      <c r="D27" s="277">
        <v>1.1100000000000001</v>
      </c>
      <c r="E27" s="278">
        <v>120</v>
      </c>
      <c r="F27" s="318">
        <f t="shared" si="2"/>
        <v>0.12</v>
      </c>
      <c r="G27" s="279">
        <f>23</f>
        <v>23</v>
      </c>
      <c r="H27" s="266">
        <f t="shared" si="0"/>
        <v>11.5</v>
      </c>
      <c r="J27" s="280" t="s">
        <v>558</v>
      </c>
      <c r="K27" s="281">
        <f t="shared" si="9"/>
        <v>1.1100000000000001</v>
      </c>
      <c r="L27" s="282"/>
      <c r="M27" s="283"/>
      <c r="O27" s="289">
        <v>1.1100000000000001</v>
      </c>
      <c r="P27" s="285">
        <v>0.12</v>
      </c>
      <c r="Q27" s="285">
        <v>0.13900000000000001</v>
      </c>
      <c r="R27" s="273">
        <f t="shared" si="3"/>
        <v>0.48717948717948761</v>
      </c>
      <c r="S27" s="273">
        <f t="shared" si="4"/>
        <v>0.48717948717948761</v>
      </c>
      <c r="T27" s="544">
        <f t="shared" si="5"/>
        <v>1.6239316239316254E-2</v>
      </c>
      <c r="U27" s="274">
        <f t="shared" si="6"/>
        <v>9.3757736022247027</v>
      </c>
      <c r="V27" s="274">
        <f t="shared" si="7"/>
        <v>11.547005383792516</v>
      </c>
      <c r="W27" s="104"/>
    </row>
    <row r="28" spans="1:23" ht="16.5" thickBot="1" x14ac:dyDescent="0.3">
      <c r="A28" s="83">
        <f t="shared" si="1"/>
        <v>1.1200000000000001</v>
      </c>
      <c r="B28" s="82">
        <f t="shared" si="8"/>
        <v>24</v>
      </c>
      <c r="C28" s="276" t="s">
        <v>559</v>
      </c>
      <c r="D28" s="277">
        <v>1.1200000000000001</v>
      </c>
      <c r="E28" s="278">
        <v>22</v>
      </c>
      <c r="F28" s="318">
        <f t="shared" si="2"/>
        <v>2.1999999999999999E-2</v>
      </c>
      <c r="G28" s="279">
        <f>23</f>
        <v>23</v>
      </c>
      <c r="H28" s="266">
        <f t="shared" si="0"/>
        <v>11.5</v>
      </c>
      <c r="J28" s="280" t="s">
        <v>560</v>
      </c>
      <c r="K28" s="281">
        <f t="shared" si="9"/>
        <v>1.1200000000000001</v>
      </c>
      <c r="L28" s="282"/>
      <c r="M28" s="283"/>
      <c r="O28" s="289">
        <v>1.1200000000000001</v>
      </c>
      <c r="P28" s="285">
        <v>-2.1999999999999999E-2</v>
      </c>
      <c r="Q28" s="285">
        <v>2E-3</v>
      </c>
      <c r="R28" s="273">
        <f t="shared" si="3"/>
        <v>0.61538461538461542</v>
      </c>
      <c r="S28" s="273">
        <f t="shared" si="4"/>
        <v>0.61538461538461542</v>
      </c>
      <c r="T28" s="544">
        <f t="shared" si="5"/>
        <v>2.0512820512820513E-2</v>
      </c>
      <c r="U28" s="274">
        <f t="shared" si="6"/>
        <v>11.843082444915401</v>
      </c>
      <c r="V28" s="274">
        <f t="shared" si="7"/>
        <v>11.547005383792516</v>
      </c>
      <c r="W28" s="104"/>
    </row>
    <row r="29" spans="1:23" ht="16.5" thickBot="1" x14ac:dyDescent="0.3">
      <c r="A29" s="83">
        <f t="shared" si="1"/>
        <v>1.1299999999999999</v>
      </c>
      <c r="B29" s="82">
        <f t="shared" si="8"/>
        <v>25</v>
      </c>
      <c r="C29" s="276" t="s">
        <v>561</v>
      </c>
      <c r="D29" s="277">
        <v>1.1299999999999999</v>
      </c>
      <c r="E29" s="278">
        <v>93</v>
      </c>
      <c r="F29" s="318">
        <f t="shared" si="2"/>
        <v>9.2999999999999999E-2</v>
      </c>
      <c r="G29" s="279">
        <f>23</f>
        <v>23</v>
      </c>
      <c r="H29" s="266">
        <f t="shared" si="0"/>
        <v>11.5</v>
      </c>
      <c r="J29" s="280" t="s">
        <v>562</v>
      </c>
      <c r="K29" s="281">
        <f t="shared" si="9"/>
        <v>1.1300000000000001</v>
      </c>
      <c r="L29" s="282"/>
      <c r="M29" s="283"/>
      <c r="O29" s="289">
        <v>1.1299999999999999</v>
      </c>
      <c r="P29" s="285">
        <v>9.2999999999999999E-2</v>
      </c>
      <c r="Q29" s="285">
        <v>8.5999999999999993E-2</v>
      </c>
      <c r="R29" s="273">
        <f t="shared" si="3"/>
        <v>0.17948717948717963</v>
      </c>
      <c r="S29" s="273">
        <f t="shared" si="4"/>
        <v>0.17948717948717963</v>
      </c>
      <c r="T29" s="544">
        <f t="shared" si="5"/>
        <v>5.9829059829059877E-3</v>
      </c>
      <c r="U29" s="274">
        <f t="shared" si="6"/>
        <v>3.4542323797669945</v>
      </c>
      <c r="V29" s="274">
        <f t="shared" si="7"/>
        <v>11.547005383792516</v>
      </c>
      <c r="W29" s="104"/>
    </row>
    <row r="30" spans="1:23" ht="16.5" thickBot="1" x14ac:dyDescent="0.3">
      <c r="A30" s="83">
        <f t="shared" si="1"/>
        <v>1.1399999999999999</v>
      </c>
      <c r="B30" s="82">
        <f t="shared" si="8"/>
        <v>26</v>
      </c>
      <c r="C30" s="276" t="s">
        <v>563</v>
      </c>
      <c r="D30" s="277">
        <v>1.1399999999999999</v>
      </c>
      <c r="E30" s="278">
        <v>152</v>
      </c>
      <c r="F30" s="318">
        <f t="shared" si="2"/>
        <v>0.152</v>
      </c>
      <c r="G30" s="279">
        <f>23</f>
        <v>23</v>
      </c>
      <c r="H30" s="266">
        <f t="shared" si="0"/>
        <v>11.5</v>
      </c>
      <c r="J30" s="280" t="s">
        <v>564</v>
      </c>
      <c r="K30" s="281">
        <f t="shared" si="9"/>
        <v>1.1400000000000001</v>
      </c>
      <c r="L30" s="282"/>
      <c r="M30" s="283"/>
      <c r="O30" s="289">
        <v>1.1399999999999999</v>
      </c>
      <c r="P30" s="285">
        <v>0.152</v>
      </c>
      <c r="Q30" s="285">
        <v>0.14299999999999999</v>
      </c>
      <c r="R30" s="273">
        <f t="shared" si="3"/>
        <v>0.23076923076923098</v>
      </c>
      <c r="S30" s="273">
        <f t="shared" si="4"/>
        <v>0.23076923076923098</v>
      </c>
      <c r="T30" s="544">
        <f t="shared" si="5"/>
        <v>7.6923076923076988E-3</v>
      </c>
      <c r="U30" s="274">
        <f t="shared" si="6"/>
        <v>4.4411559168432788</v>
      </c>
      <c r="V30" s="274">
        <f t="shared" si="7"/>
        <v>11.547005383792516</v>
      </c>
      <c r="W30" s="104"/>
    </row>
    <row r="31" spans="1:23" ht="16.5" thickBot="1" x14ac:dyDescent="0.3">
      <c r="A31" s="83">
        <f t="shared" si="1"/>
        <v>1.1499999999999999</v>
      </c>
      <c r="B31" s="82">
        <f t="shared" si="8"/>
        <v>27</v>
      </c>
      <c r="C31" s="276" t="s">
        <v>565</v>
      </c>
      <c r="D31" s="277">
        <v>1.1499999999999999</v>
      </c>
      <c r="E31" s="278">
        <v>163</v>
      </c>
      <c r="F31" s="318">
        <f t="shared" si="2"/>
        <v>0.16300000000000001</v>
      </c>
      <c r="G31" s="279">
        <f>23</f>
        <v>23</v>
      </c>
      <c r="H31" s="266">
        <f t="shared" si="0"/>
        <v>11.5</v>
      </c>
      <c r="J31" s="280" t="s">
        <v>566</v>
      </c>
      <c r="K31" s="281">
        <f t="shared" si="9"/>
        <v>1.1500000000000001</v>
      </c>
      <c r="L31" s="282"/>
      <c r="M31" s="283"/>
      <c r="O31" s="289">
        <v>1.1499999999999999</v>
      </c>
      <c r="P31" s="285">
        <v>0.16300000000000001</v>
      </c>
      <c r="Q31" s="285">
        <v>0.16500000000000001</v>
      </c>
      <c r="R31" s="273">
        <f t="shared" si="3"/>
        <v>5.1282051282051329E-2</v>
      </c>
      <c r="S31" s="273">
        <f t="shared" si="4"/>
        <v>5.1282051282051329E-2</v>
      </c>
      <c r="T31" s="544">
        <f t="shared" si="5"/>
        <v>1.7094017094017109E-3</v>
      </c>
      <c r="U31" s="274">
        <f t="shared" si="6"/>
        <v>0.98692353707628422</v>
      </c>
      <c r="V31" s="274">
        <f t="shared" si="7"/>
        <v>11.547005383792516</v>
      </c>
      <c r="W31" s="104"/>
    </row>
    <row r="32" spans="1:23" ht="16.5" thickBot="1" x14ac:dyDescent="0.3">
      <c r="A32" s="83">
        <f t="shared" si="1"/>
        <v>1.1599999999999999</v>
      </c>
      <c r="B32" s="82">
        <f t="shared" si="8"/>
        <v>28</v>
      </c>
      <c r="C32" s="276" t="s">
        <v>567</v>
      </c>
      <c r="D32" s="277">
        <v>1.1599999999999999</v>
      </c>
      <c r="E32" s="278">
        <v>6</v>
      </c>
      <c r="F32" s="318">
        <f t="shared" si="2"/>
        <v>6.0000000000000001E-3</v>
      </c>
      <c r="G32" s="279">
        <f>23</f>
        <v>23</v>
      </c>
      <c r="H32" s="266">
        <f t="shared" si="0"/>
        <v>11.5</v>
      </c>
      <c r="J32" s="280" t="s">
        <v>568</v>
      </c>
      <c r="K32" s="281">
        <f t="shared" si="9"/>
        <v>1.1600000000000001</v>
      </c>
      <c r="L32" s="282"/>
      <c r="M32" s="283"/>
      <c r="O32" s="289">
        <v>1.1599999999999999</v>
      </c>
      <c r="P32" s="285">
        <v>6.0000000000000001E-3</v>
      </c>
      <c r="Q32" s="285">
        <v>2.1000000000000001E-2</v>
      </c>
      <c r="R32" s="273">
        <f t="shared" si="3"/>
        <v>0.38461538461538469</v>
      </c>
      <c r="S32" s="273">
        <f t="shared" si="4"/>
        <v>0.38461538461538469</v>
      </c>
      <c r="T32" s="544">
        <f t="shared" si="5"/>
        <v>1.2820512820512824E-2</v>
      </c>
      <c r="U32" s="274">
        <f t="shared" si="6"/>
        <v>7.4019265280721269</v>
      </c>
      <c r="V32" s="274">
        <f t="shared" si="7"/>
        <v>11.547005383792516</v>
      </c>
      <c r="W32" s="104"/>
    </row>
    <row r="33" spans="1:23" ht="16.5" thickBot="1" x14ac:dyDescent="0.3">
      <c r="A33" s="83">
        <f t="shared" si="1"/>
        <v>1.17</v>
      </c>
      <c r="B33" s="82">
        <f t="shared" si="8"/>
        <v>29</v>
      </c>
      <c r="C33" s="276" t="s">
        <v>569</v>
      </c>
      <c r="D33" s="277">
        <v>1.17</v>
      </c>
      <c r="E33" s="278">
        <v>61</v>
      </c>
      <c r="F33" s="318">
        <f t="shared" si="2"/>
        <v>6.0999999999999999E-2</v>
      </c>
      <c r="G33" s="279">
        <f>23</f>
        <v>23</v>
      </c>
      <c r="H33" s="266">
        <f t="shared" si="0"/>
        <v>11.5</v>
      </c>
      <c r="J33" s="280" t="s">
        <v>570</v>
      </c>
      <c r="K33" s="281">
        <f t="shared" si="9"/>
        <v>1.1700000000000002</v>
      </c>
      <c r="L33" s="282"/>
      <c r="M33" s="283"/>
      <c r="O33" s="289">
        <v>1.17</v>
      </c>
      <c r="P33" s="285">
        <v>6.0999999999999999E-2</v>
      </c>
      <c r="Q33" s="285">
        <v>4.7E-2</v>
      </c>
      <c r="R33" s="273">
        <f t="shared" si="3"/>
        <v>0.35897435897435892</v>
      </c>
      <c r="S33" s="273">
        <f t="shared" si="4"/>
        <v>0.35897435897435892</v>
      </c>
      <c r="T33" s="544">
        <f t="shared" si="5"/>
        <v>1.1965811965811963E-2</v>
      </c>
      <c r="U33" s="274">
        <f t="shared" si="6"/>
        <v>6.9084647595339819</v>
      </c>
      <c r="V33" s="274">
        <f t="shared" si="7"/>
        <v>11.547005383792516</v>
      </c>
      <c r="W33" s="104"/>
    </row>
    <row r="34" spans="1:23" ht="16.5" thickBot="1" x14ac:dyDescent="0.3">
      <c r="A34" s="83">
        <f t="shared" si="1"/>
        <v>1.18</v>
      </c>
      <c r="B34" s="82">
        <f t="shared" si="8"/>
        <v>30</v>
      </c>
      <c r="C34" s="276" t="s">
        <v>571</v>
      </c>
      <c r="D34" s="277">
        <v>1.18</v>
      </c>
      <c r="E34" s="278">
        <v>24</v>
      </c>
      <c r="F34" s="318">
        <f t="shared" si="2"/>
        <v>2.4E-2</v>
      </c>
      <c r="G34" s="279">
        <f>23</f>
        <v>23</v>
      </c>
      <c r="H34" s="266">
        <f t="shared" si="0"/>
        <v>11.5</v>
      </c>
      <c r="J34" s="280" t="s">
        <v>572</v>
      </c>
      <c r="K34" s="281">
        <f t="shared" si="9"/>
        <v>1.1800000000000002</v>
      </c>
      <c r="L34" s="282"/>
      <c r="M34" s="283"/>
      <c r="O34" s="289">
        <v>1.18</v>
      </c>
      <c r="P34" s="285">
        <v>2.4E-2</v>
      </c>
      <c r="Q34" s="285">
        <v>0.01</v>
      </c>
      <c r="R34" s="273">
        <f t="shared" si="3"/>
        <v>0.35897435897435898</v>
      </c>
      <c r="S34" s="273">
        <f t="shared" si="4"/>
        <v>0.35897435897435898</v>
      </c>
      <c r="T34" s="544">
        <f t="shared" si="5"/>
        <v>1.1965811965811967E-2</v>
      </c>
      <c r="U34" s="274">
        <f t="shared" si="6"/>
        <v>6.9084647595339836</v>
      </c>
      <c r="V34" s="274">
        <f t="shared" si="7"/>
        <v>11.547005383792516</v>
      </c>
      <c r="W34" s="104"/>
    </row>
    <row r="35" spans="1:23" ht="16.5" thickBot="1" x14ac:dyDescent="0.3">
      <c r="A35" s="83">
        <f t="shared" si="1"/>
        <v>1.19</v>
      </c>
      <c r="B35" s="82">
        <f t="shared" si="8"/>
        <v>31</v>
      </c>
      <c r="C35" s="276" t="s">
        <v>573</v>
      </c>
      <c r="D35" s="277">
        <v>1.19</v>
      </c>
      <c r="E35" s="278">
        <v>-47</v>
      </c>
      <c r="F35" s="318">
        <f t="shared" si="2"/>
        <v>-4.7E-2</v>
      </c>
      <c r="G35" s="279">
        <f>23</f>
        <v>23</v>
      </c>
      <c r="H35" s="266">
        <f t="shared" si="0"/>
        <v>11.5</v>
      </c>
      <c r="J35" s="280" t="s">
        <v>574</v>
      </c>
      <c r="K35" s="281">
        <f t="shared" si="9"/>
        <v>1.1900000000000002</v>
      </c>
      <c r="L35" s="282"/>
      <c r="M35" s="283"/>
      <c r="O35" s="289">
        <v>1.19</v>
      </c>
      <c r="P35" s="285">
        <v>-4.7E-2</v>
      </c>
      <c r="Q35" s="285">
        <v>-5.7000000000000002E-2</v>
      </c>
      <c r="R35" s="273">
        <f t="shared" si="3"/>
        <v>0.25641025641025644</v>
      </c>
      <c r="S35" s="273">
        <f t="shared" si="4"/>
        <v>0.25641025641025644</v>
      </c>
      <c r="T35" s="544">
        <f t="shared" si="5"/>
        <v>8.5470085470085479E-3</v>
      </c>
      <c r="U35" s="274">
        <f t="shared" si="6"/>
        <v>4.9346176853814177</v>
      </c>
      <c r="V35" s="274">
        <f t="shared" si="7"/>
        <v>11.547005383792516</v>
      </c>
      <c r="W35" s="104"/>
    </row>
    <row r="36" spans="1:23" ht="16.5" thickBot="1" x14ac:dyDescent="0.3">
      <c r="A36" s="83">
        <f t="shared" si="1"/>
        <v>1.2</v>
      </c>
      <c r="B36" s="82">
        <f t="shared" si="8"/>
        <v>32</v>
      </c>
      <c r="C36" s="276" t="s">
        <v>575</v>
      </c>
      <c r="D36" s="290">
        <v>1.2</v>
      </c>
      <c r="E36" s="278">
        <v>60</v>
      </c>
      <c r="F36" s="318">
        <f t="shared" si="2"/>
        <v>0.06</v>
      </c>
      <c r="G36" s="279">
        <f>23</f>
        <v>23</v>
      </c>
      <c r="H36" s="266">
        <f t="shared" si="0"/>
        <v>11.5</v>
      </c>
      <c r="J36" s="280" t="s">
        <v>576</v>
      </c>
      <c r="K36" s="291">
        <f t="shared" si="9"/>
        <v>1.2000000000000002</v>
      </c>
      <c r="L36" s="282"/>
      <c r="M36" s="283"/>
      <c r="O36" s="289">
        <v>1.2</v>
      </c>
      <c r="P36" s="285">
        <v>0.06</v>
      </c>
      <c r="Q36" s="285">
        <v>7.0999999999999994E-2</v>
      </c>
      <c r="R36" s="273">
        <f t="shared" si="3"/>
        <v>0.28205128205128194</v>
      </c>
      <c r="S36" s="273">
        <f t="shared" si="4"/>
        <v>0.28205128205128194</v>
      </c>
      <c r="T36" s="544">
        <f t="shared" si="5"/>
        <v>9.4017094017093978E-3</v>
      </c>
      <c r="U36" s="274">
        <f t="shared" si="6"/>
        <v>5.4280794539195574</v>
      </c>
      <c r="V36" s="274">
        <f t="shared" si="7"/>
        <v>11.547005383792516</v>
      </c>
      <c r="W36" s="104"/>
    </row>
    <row r="37" spans="1:23" ht="16.5" thickBot="1" x14ac:dyDescent="0.3">
      <c r="A37" s="83">
        <f t="shared" si="1"/>
        <v>1.21</v>
      </c>
      <c r="B37" s="82">
        <f t="shared" si="8"/>
        <v>33</v>
      </c>
      <c r="C37" s="276" t="s">
        <v>577</v>
      </c>
      <c r="D37" s="277">
        <v>1.21</v>
      </c>
      <c r="E37" s="278">
        <v>69</v>
      </c>
      <c r="F37" s="318">
        <f t="shared" si="2"/>
        <v>6.9000000000000006E-2</v>
      </c>
      <c r="G37" s="279">
        <f>23</f>
        <v>23</v>
      </c>
      <c r="H37" s="266">
        <f t="shared" ref="H37:H68" si="10">G37/2</f>
        <v>11.5</v>
      </c>
      <c r="J37" s="280" t="s">
        <v>578</v>
      </c>
      <c r="K37" s="281">
        <f t="shared" si="9"/>
        <v>1.2100000000000002</v>
      </c>
      <c r="L37" s="282"/>
      <c r="M37" s="283"/>
      <c r="O37" s="289">
        <v>1.21</v>
      </c>
      <c r="P37" s="285">
        <v>6.9000000000000006E-2</v>
      </c>
      <c r="Q37" s="285">
        <v>0.05</v>
      </c>
      <c r="R37" s="273">
        <f t="shared" si="3"/>
        <v>0.48717948717948728</v>
      </c>
      <c r="S37" s="273">
        <f t="shared" si="4"/>
        <v>0.48717948717948728</v>
      </c>
      <c r="T37" s="544">
        <f t="shared" si="5"/>
        <v>1.6239316239316244E-2</v>
      </c>
      <c r="U37" s="274">
        <f t="shared" si="6"/>
        <v>9.3757736022246956</v>
      </c>
      <c r="V37" s="274">
        <f t="shared" si="7"/>
        <v>11.547005383792516</v>
      </c>
      <c r="W37" s="104"/>
    </row>
    <row r="38" spans="1:23" ht="16.5" thickBot="1" x14ac:dyDescent="0.3">
      <c r="A38" s="83">
        <f t="shared" si="1"/>
        <v>1.22</v>
      </c>
      <c r="B38" s="82">
        <f t="shared" si="8"/>
        <v>34</v>
      </c>
      <c r="C38" s="276" t="s">
        <v>579</v>
      </c>
      <c r="D38" s="277">
        <v>1.22</v>
      </c>
      <c r="E38" s="278">
        <v>50</v>
      </c>
      <c r="F38" s="318">
        <f t="shared" si="2"/>
        <v>0.05</v>
      </c>
      <c r="G38" s="279">
        <f>23</f>
        <v>23</v>
      </c>
      <c r="H38" s="266">
        <f t="shared" si="10"/>
        <v>11.5</v>
      </c>
      <c r="J38" s="280" t="s">
        <v>580</v>
      </c>
      <c r="K38" s="281">
        <f t="shared" si="9"/>
        <v>1.2200000000000002</v>
      </c>
      <c r="L38" s="282"/>
      <c r="M38" s="283"/>
      <c r="O38" s="289">
        <v>1.22</v>
      </c>
      <c r="P38" s="285">
        <v>0.05</v>
      </c>
      <c r="Q38" s="285">
        <v>4.1000000000000002E-2</v>
      </c>
      <c r="R38" s="273">
        <f t="shared" si="3"/>
        <v>0.23076923076923078</v>
      </c>
      <c r="S38" s="273">
        <f t="shared" si="4"/>
        <v>0.23076923076923078</v>
      </c>
      <c r="T38" s="544">
        <f t="shared" si="5"/>
        <v>7.6923076923076927E-3</v>
      </c>
      <c r="U38" s="274">
        <f t="shared" si="6"/>
        <v>4.4411559168432753</v>
      </c>
      <c r="V38" s="274">
        <f t="shared" si="7"/>
        <v>11.547005383792516</v>
      </c>
      <c r="W38" s="104"/>
    </row>
    <row r="39" spans="1:23" ht="16.5" thickBot="1" x14ac:dyDescent="0.3">
      <c r="A39" s="83">
        <f t="shared" si="1"/>
        <v>1.23</v>
      </c>
      <c r="B39" s="82">
        <f t="shared" si="8"/>
        <v>35</v>
      </c>
      <c r="C39" s="276" t="s">
        <v>581</v>
      </c>
      <c r="D39" s="277">
        <v>1.23</v>
      </c>
      <c r="E39" s="278">
        <v>48</v>
      </c>
      <c r="F39" s="318">
        <f t="shared" si="2"/>
        <v>4.8000000000000001E-2</v>
      </c>
      <c r="G39" s="279">
        <f>23</f>
        <v>23</v>
      </c>
      <c r="H39" s="266">
        <f t="shared" si="10"/>
        <v>11.5</v>
      </c>
      <c r="J39" s="280" t="s">
        <v>582</v>
      </c>
      <c r="K39" s="281">
        <f t="shared" si="9"/>
        <v>1.2300000000000002</v>
      </c>
      <c r="L39" s="282"/>
      <c r="M39" s="283"/>
      <c r="O39" s="289">
        <v>1.23</v>
      </c>
      <c r="P39" s="285">
        <v>4.8000000000000001E-2</v>
      </c>
      <c r="Q39" s="285">
        <v>0.06</v>
      </c>
      <c r="R39" s="273">
        <f t="shared" si="3"/>
        <v>0.3076923076923076</v>
      </c>
      <c r="S39" s="273">
        <f t="shared" si="4"/>
        <v>0.3076923076923076</v>
      </c>
      <c r="T39" s="544">
        <f t="shared" si="5"/>
        <v>1.0256410256410253E-2</v>
      </c>
      <c r="U39" s="274">
        <f t="shared" si="6"/>
        <v>5.9215412224576989</v>
      </c>
      <c r="V39" s="274">
        <f t="shared" si="7"/>
        <v>11.547005383792516</v>
      </c>
      <c r="W39" s="104"/>
    </row>
    <row r="40" spans="1:23" ht="16.5" thickBot="1" x14ac:dyDescent="0.3">
      <c r="A40" s="83">
        <f t="shared" si="1"/>
        <v>1.24</v>
      </c>
      <c r="B40" s="82">
        <f t="shared" si="8"/>
        <v>36</v>
      </c>
      <c r="C40" s="276" t="s">
        <v>583</v>
      </c>
      <c r="D40" s="277">
        <v>1.24</v>
      </c>
      <c r="E40" s="278">
        <v>79</v>
      </c>
      <c r="F40" s="318">
        <f t="shared" si="2"/>
        <v>7.9000000000000001E-2</v>
      </c>
      <c r="G40" s="279">
        <f>23</f>
        <v>23</v>
      </c>
      <c r="H40" s="266">
        <f t="shared" si="10"/>
        <v>11.5</v>
      </c>
      <c r="J40" s="280" t="s">
        <v>584</v>
      </c>
      <c r="K40" s="281">
        <f t="shared" si="9"/>
        <v>1.2400000000000002</v>
      </c>
      <c r="L40" s="282"/>
      <c r="M40" s="283"/>
      <c r="O40" s="289">
        <v>1.24</v>
      </c>
      <c r="P40" s="285">
        <v>7.9000000000000001E-2</v>
      </c>
      <c r="Q40" s="285">
        <v>8.7999999999999995E-2</v>
      </c>
      <c r="R40" s="273">
        <f t="shared" si="3"/>
        <v>0.23076923076923062</v>
      </c>
      <c r="S40" s="273">
        <f t="shared" si="4"/>
        <v>0.23076923076923062</v>
      </c>
      <c r="T40" s="544">
        <f t="shared" si="5"/>
        <v>7.6923076923076875E-3</v>
      </c>
      <c r="U40" s="274">
        <f t="shared" si="6"/>
        <v>4.4411559168432726</v>
      </c>
      <c r="V40" s="274">
        <f t="shared" si="7"/>
        <v>11.547005383792516</v>
      </c>
      <c r="W40" s="104"/>
    </row>
    <row r="41" spans="1:23" ht="16.5" thickBot="1" x14ac:dyDescent="0.3">
      <c r="A41" s="83">
        <f t="shared" si="1"/>
        <v>1.25</v>
      </c>
      <c r="B41" s="82">
        <f t="shared" si="8"/>
        <v>37</v>
      </c>
      <c r="C41" s="276" t="s">
        <v>585</v>
      </c>
      <c r="D41" s="277">
        <v>1.25</v>
      </c>
      <c r="E41" s="278">
        <v>64</v>
      </c>
      <c r="F41" s="318">
        <f t="shared" si="2"/>
        <v>6.4000000000000001E-2</v>
      </c>
      <c r="G41" s="279">
        <f>23</f>
        <v>23</v>
      </c>
      <c r="H41" s="266">
        <f t="shared" si="10"/>
        <v>11.5</v>
      </c>
      <c r="J41" s="280" t="s">
        <v>586</v>
      </c>
      <c r="K41" s="281">
        <f t="shared" si="9"/>
        <v>1.2500000000000002</v>
      </c>
      <c r="L41" s="282"/>
      <c r="M41" s="283"/>
      <c r="O41" s="289">
        <v>1.25</v>
      </c>
      <c r="P41" s="285">
        <v>6.4000000000000001E-2</v>
      </c>
      <c r="Q41" s="285">
        <v>6.7000000000000004E-2</v>
      </c>
      <c r="R41" s="273">
        <f t="shared" si="3"/>
        <v>7.6923076923076997E-2</v>
      </c>
      <c r="S41" s="273">
        <f t="shared" si="4"/>
        <v>7.6923076923076997E-2</v>
      </c>
      <c r="T41" s="544">
        <f t="shared" si="5"/>
        <v>2.5641025641025667E-3</v>
      </c>
      <c r="U41" s="274">
        <f t="shared" si="6"/>
        <v>1.4803853056144265</v>
      </c>
      <c r="V41" s="274">
        <f t="shared" si="7"/>
        <v>11.547005383792516</v>
      </c>
      <c r="W41" s="104"/>
    </row>
    <row r="42" spans="1:23" ht="16.5" thickBot="1" x14ac:dyDescent="0.3">
      <c r="A42" s="83">
        <f t="shared" si="1"/>
        <v>1.26</v>
      </c>
      <c r="B42" s="82">
        <f t="shared" si="8"/>
        <v>38</v>
      </c>
      <c r="C42" s="276" t="s">
        <v>587</v>
      </c>
      <c r="D42" s="277">
        <v>1.26</v>
      </c>
      <c r="E42" s="278">
        <v>58</v>
      </c>
      <c r="F42" s="318">
        <f t="shared" si="2"/>
        <v>5.8000000000000003E-2</v>
      </c>
      <c r="G42" s="279">
        <f>23</f>
        <v>23</v>
      </c>
      <c r="H42" s="266">
        <f t="shared" si="10"/>
        <v>11.5</v>
      </c>
      <c r="J42" s="280" t="s">
        <v>588</v>
      </c>
      <c r="K42" s="281">
        <f t="shared" si="9"/>
        <v>1.2600000000000002</v>
      </c>
      <c r="L42" s="282"/>
      <c r="M42" s="283"/>
      <c r="O42" s="289">
        <v>1.26</v>
      </c>
      <c r="P42" s="285">
        <v>5.8000000000000003E-2</v>
      </c>
      <c r="Q42" s="285">
        <v>8.7999999999999995E-2</v>
      </c>
      <c r="R42" s="273">
        <f t="shared" si="3"/>
        <v>0.76923076923076905</v>
      </c>
      <c r="S42" s="273">
        <f t="shared" si="4"/>
        <v>0.76923076923076905</v>
      </c>
      <c r="T42" s="544">
        <f t="shared" si="5"/>
        <v>2.5641025641025637E-2</v>
      </c>
      <c r="U42" s="274">
        <f t="shared" si="6"/>
        <v>14.803853056144249</v>
      </c>
      <c r="V42" s="274">
        <f t="shared" si="7"/>
        <v>11.547005383792516</v>
      </c>
      <c r="W42" s="104"/>
    </row>
    <row r="43" spans="1:23" ht="16.5" thickBot="1" x14ac:dyDescent="0.3">
      <c r="A43" s="83">
        <f t="shared" si="1"/>
        <v>1.27</v>
      </c>
      <c r="B43" s="82">
        <f t="shared" si="8"/>
        <v>39</v>
      </c>
      <c r="C43" s="276" t="s">
        <v>589</v>
      </c>
      <c r="D43" s="277">
        <v>1.27</v>
      </c>
      <c r="E43" s="278">
        <v>109</v>
      </c>
      <c r="F43" s="318">
        <f t="shared" si="2"/>
        <v>0.109</v>
      </c>
      <c r="G43" s="279">
        <f>23</f>
        <v>23</v>
      </c>
      <c r="H43" s="266">
        <f t="shared" si="10"/>
        <v>11.5</v>
      </c>
      <c r="J43" s="280" t="s">
        <v>590</v>
      </c>
      <c r="K43" s="281">
        <f t="shared" si="9"/>
        <v>1.2700000000000002</v>
      </c>
      <c r="L43" s="282"/>
      <c r="M43" s="283"/>
      <c r="O43" s="289">
        <v>1.27</v>
      </c>
      <c r="P43" s="285">
        <v>0.109</v>
      </c>
      <c r="Q43" s="285">
        <v>0.12</v>
      </c>
      <c r="R43" s="273">
        <f t="shared" si="3"/>
        <v>0.28205128205128194</v>
      </c>
      <c r="S43" s="273">
        <f t="shared" si="4"/>
        <v>0.28205128205128194</v>
      </c>
      <c r="T43" s="544">
        <f t="shared" si="5"/>
        <v>9.4017094017093978E-3</v>
      </c>
      <c r="U43" s="274">
        <f t="shared" si="6"/>
        <v>5.4280794539195574</v>
      </c>
      <c r="V43" s="274">
        <f t="shared" si="7"/>
        <v>11.547005383792516</v>
      </c>
      <c r="W43" s="104"/>
    </row>
    <row r="44" spans="1:23" ht="16.5" thickBot="1" x14ac:dyDescent="0.3">
      <c r="A44" s="83">
        <f t="shared" si="1"/>
        <v>1.28</v>
      </c>
      <c r="B44" s="82">
        <f t="shared" si="8"/>
        <v>40</v>
      </c>
      <c r="C44" s="276" t="s">
        <v>591</v>
      </c>
      <c r="D44" s="277">
        <v>1.28</v>
      </c>
      <c r="E44" s="278">
        <v>-18</v>
      </c>
      <c r="F44" s="318">
        <f t="shared" si="2"/>
        <v>-1.7999999999999999E-2</v>
      </c>
      <c r="G44" s="279">
        <f>23</f>
        <v>23</v>
      </c>
      <c r="H44" s="266">
        <f t="shared" si="10"/>
        <v>11.5</v>
      </c>
      <c r="J44" s="280" t="s">
        <v>592</v>
      </c>
      <c r="K44" s="281">
        <f t="shared" si="9"/>
        <v>1.2800000000000002</v>
      </c>
      <c r="L44" s="282"/>
      <c r="M44" s="283"/>
      <c r="O44" s="289">
        <v>1.28</v>
      </c>
      <c r="P44" s="285">
        <v>-1.7999999999999999E-2</v>
      </c>
      <c r="Q44" s="285">
        <v>-2.7E-2</v>
      </c>
      <c r="R44" s="273">
        <f t="shared" si="3"/>
        <v>0.23076923076923078</v>
      </c>
      <c r="S44" s="273">
        <f t="shared" si="4"/>
        <v>0.23076923076923078</v>
      </c>
      <c r="T44" s="544">
        <f t="shared" si="5"/>
        <v>7.6923076923076927E-3</v>
      </c>
      <c r="U44" s="274">
        <f t="shared" si="6"/>
        <v>4.4411559168432753</v>
      </c>
      <c r="V44" s="274">
        <f t="shared" si="7"/>
        <v>11.547005383792516</v>
      </c>
      <c r="W44" s="104"/>
    </row>
    <row r="45" spans="1:23" ht="16.5" thickBot="1" x14ac:dyDescent="0.3">
      <c r="A45" s="83">
        <f t="shared" si="1"/>
        <v>1.29</v>
      </c>
      <c r="B45" s="82">
        <f t="shared" si="8"/>
        <v>41</v>
      </c>
      <c r="C45" s="276" t="s">
        <v>593</v>
      </c>
      <c r="D45" s="277">
        <v>1.29</v>
      </c>
      <c r="E45" s="278">
        <v>-16</v>
      </c>
      <c r="F45" s="318">
        <f t="shared" si="2"/>
        <v>-1.6E-2</v>
      </c>
      <c r="G45" s="279">
        <f>23</f>
        <v>23</v>
      </c>
      <c r="H45" s="266">
        <f t="shared" si="10"/>
        <v>11.5</v>
      </c>
      <c r="J45" s="280" t="s">
        <v>594</v>
      </c>
      <c r="K45" s="281">
        <f t="shared" si="9"/>
        <v>1.2900000000000003</v>
      </c>
      <c r="L45" s="282"/>
      <c r="M45" s="283"/>
      <c r="O45" s="289">
        <v>1.29</v>
      </c>
      <c r="P45" s="285">
        <v>-1.6E-2</v>
      </c>
      <c r="Q45" s="285">
        <v>-2.4E-2</v>
      </c>
      <c r="R45" s="273">
        <f t="shared" si="3"/>
        <v>0.20512820512820515</v>
      </c>
      <c r="S45" s="273">
        <f t="shared" si="4"/>
        <v>0.20512820512820515</v>
      </c>
      <c r="T45" s="544">
        <f t="shared" si="5"/>
        <v>6.8376068376068385E-3</v>
      </c>
      <c r="U45" s="274">
        <f t="shared" si="6"/>
        <v>3.9476941483051342</v>
      </c>
      <c r="V45" s="274">
        <f t="shared" si="7"/>
        <v>11.547005383792516</v>
      </c>
      <c r="W45" s="104"/>
    </row>
    <row r="46" spans="1:23" ht="16.5" thickBot="1" x14ac:dyDescent="0.3">
      <c r="A46" s="83">
        <f t="shared" si="1"/>
        <v>1.3</v>
      </c>
      <c r="B46" s="82">
        <f t="shared" si="8"/>
        <v>42</v>
      </c>
      <c r="C46" s="276" t="s">
        <v>595</v>
      </c>
      <c r="D46" s="290">
        <v>1.3</v>
      </c>
      <c r="E46" s="278">
        <v>-40</v>
      </c>
      <c r="F46" s="318">
        <f t="shared" si="2"/>
        <v>-0.04</v>
      </c>
      <c r="G46" s="279">
        <f>23</f>
        <v>23</v>
      </c>
      <c r="H46" s="266">
        <f t="shared" si="10"/>
        <v>11.5</v>
      </c>
      <c r="J46" s="280" t="s">
        <v>596</v>
      </c>
      <c r="K46" s="291">
        <f t="shared" si="9"/>
        <v>1.3000000000000003</v>
      </c>
      <c r="L46" s="282"/>
      <c r="M46" s="283"/>
      <c r="O46" s="289">
        <v>1.3</v>
      </c>
      <c r="P46" s="285">
        <v>-0.04</v>
      </c>
      <c r="Q46" s="285">
        <v>-3.3000000000000002E-2</v>
      </c>
      <c r="R46" s="273">
        <f t="shared" si="3"/>
        <v>0.17948717948717946</v>
      </c>
      <c r="S46" s="273">
        <f t="shared" si="4"/>
        <v>0.17948717948717946</v>
      </c>
      <c r="T46" s="544">
        <f t="shared" si="5"/>
        <v>5.9829059829059816E-3</v>
      </c>
      <c r="U46" s="274">
        <f t="shared" si="6"/>
        <v>3.4542323797669909</v>
      </c>
      <c r="V46" s="274">
        <f t="shared" si="7"/>
        <v>11.547005383792516</v>
      </c>
      <c r="W46" s="104"/>
    </row>
    <row r="47" spans="1:23" ht="16.5" thickBot="1" x14ac:dyDescent="0.3">
      <c r="A47" s="83">
        <f t="shared" si="1"/>
        <v>1.31</v>
      </c>
      <c r="B47" s="82">
        <f t="shared" si="8"/>
        <v>43</v>
      </c>
      <c r="C47" s="276" t="s">
        <v>597</v>
      </c>
      <c r="D47" s="277">
        <v>1.31</v>
      </c>
      <c r="E47" s="278">
        <v>89</v>
      </c>
      <c r="F47" s="318">
        <f t="shared" si="2"/>
        <v>8.8999999999999996E-2</v>
      </c>
      <c r="G47" s="279">
        <f>23</f>
        <v>23</v>
      </c>
      <c r="H47" s="266">
        <f t="shared" si="10"/>
        <v>11.5</v>
      </c>
      <c r="J47" s="280" t="s">
        <v>598</v>
      </c>
      <c r="K47" s="281">
        <f t="shared" si="9"/>
        <v>1.3100000000000003</v>
      </c>
      <c r="L47" s="282"/>
      <c r="M47" s="283"/>
      <c r="O47" s="289">
        <v>1.31</v>
      </c>
      <c r="P47" s="285">
        <v>8.8999999999999996E-2</v>
      </c>
      <c r="Q47" s="285">
        <v>6.7000000000000004E-2</v>
      </c>
      <c r="R47" s="273">
        <f t="shared" si="3"/>
        <v>0.56410256410256387</v>
      </c>
      <c r="S47" s="273">
        <f t="shared" si="4"/>
        <v>0.56410256410256387</v>
      </c>
      <c r="T47" s="544">
        <f t="shared" si="5"/>
        <v>1.8803418803418796E-2</v>
      </c>
      <c r="U47" s="274">
        <f t="shared" si="6"/>
        <v>10.856158907839115</v>
      </c>
      <c r="V47" s="274">
        <f t="shared" si="7"/>
        <v>11.547005383792516</v>
      </c>
      <c r="W47" s="104"/>
    </row>
    <row r="48" spans="1:23" ht="16.5" thickBot="1" x14ac:dyDescent="0.3">
      <c r="A48" s="83">
        <f t="shared" si="1"/>
        <v>1.32</v>
      </c>
      <c r="B48" s="82">
        <f t="shared" si="8"/>
        <v>44</v>
      </c>
      <c r="C48" s="276" t="s">
        <v>599</v>
      </c>
      <c r="D48" s="277">
        <v>1.32</v>
      </c>
      <c r="E48" s="278">
        <v>87</v>
      </c>
      <c r="F48" s="318">
        <f t="shared" si="2"/>
        <v>8.6999999999999994E-2</v>
      </c>
      <c r="G48" s="279">
        <f>23</f>
        <v>23</v>
      </c>
      <c r="H48" s="266">
        <f t="shared" si="10"/>
        <v>11.5</v>
      </c>
      <c r="J48" s="280" t="s">
        <v>600</v>
      </c>
      <c r="K48" s="281">
        <f t="shared" si="9"/>
        <v>1.3200000000000003</v>
      </c>
      <c r="L48" s="282"/>
      <c r="M48" s="283"/>
      <c r="O48" s="289">
        <v>1.32</v>
      </c>
      <c r="P48" s="285">
        <v>8.6999999999999994E-2</v>
      </c>
      <c r="Q48" s="285">
        <v>8.7999999999999995E-2</v>
      </c>
      <c r="R48" s="273">
        <f t="shared" si="3"/>
        <v>2.5641025641025664E-2</v>
      </c>
      <c r="S48" s="273">
        <f t="shared" si="4"/>
        <v>2.5641025641025664E-2</v>
      </c>
      <c r="T48" s="544">
        <f t="shared" si="5"/>
        <v>8.5470085470085546E-4</v>
      </c>
      <c r="U48" s="274">
        <f t="shared" si="6"/>
        <v>0.49346176853814211</v>
      </c>
      <c r="V48" s="274">
        <f t="shared" si="7"/>
        <v>11.547005383792516</v>
      </c>
      <c r="W48" s="104"/>
    </row>
    <row r="49" spans="1:23" ht="16.5" thickBot="1" x14ac:dyDescent="0.3">
      <c r="A49" s="83">
        <f t="shared" si="1"/>
        <v>1.33</v>
      </c>
      <c r="B49" s="82">
        <f t="shared" si="8"/>
        <v>45</v>
      </c>
      <c r="C49" s="276" t="s">
        <v>601</v>
      </c>
      <c r="D49" s="277">
        <v>1.33</v>
      </c>
      <c r="E49" s="278">
        <v>-28</v>
      </c>
      <c r="F49" s="318">
        <f t="shared" si="2"/>
        <v>-2.8000000000000001E-2</v>
      </c>
      <c r="G49" s="279">
        <f>23</f>
        <v>23</v>
      </c>
      <c r="H49" s="266">
        <f t="shared" si="10"/>
        <v>11.5</v>
      </c>
      <c r="J49" s="280" t="s">
        <v>602</v>
      </c>
      <c r="K49" s="281">
        <f t="shared" si="9"/>
        <v>1.3300000000000003</v>
      </c>
      <c r="L49" s="282"/>
      <c r="M49" s="283"/>
      <c r="O49" s="289">
        <v>1.33</v>
      </c>
      <c r="P49" s="285">
        <v>-2.8000000000000001E-2</v>
      </c>
      <c r="Q49" s="285">
        <v>-3.7999999999999999E-2</v>
      </c>
      <c r="R49" s="273">
        <f t="shared" si="3"/>
        <v>0.25641025641025633</v>
      </c>
      <c r="S49" s="273">
        <f t="shared" si="4"/>
        <v>0.25641025641025633</v>
      </c>
      <c r="T49" s="544">
        <f t="shared" si="5"/>
        <v>8.5470085470085444E-3</v>
      </c>
      <c r="U49" s="274">
        <f t="shared" si="6"/>
        <v>4.9346176853814159</v>
      </c>
      <c r="V49" s="274">
        <f t="shared" si="7"/>
        <v>11.547005383792516</v>
      </c>
      <c r="W49" s="104"/>
    </row>
    <row r="50" spans="1:23" ht="16.5" thickBot="1" x14ac:dyDescent="0.3">
      <c r="A50" s="83">
        <f t="shared" si="1"/>
        <v>1.34</v>
      </c>
      <c r="B50" s="82">
        <f t="shared" si="8"/>
        <v>46</v>
      </c>
      <c r="C50" s="276" t="s">
        <v>603</v>
      </c>
      <c r="D50" s="277">
        <v>1.34</v>
      </c>
      <c r="E50" s="278">
        <v>57</v>
      </c>
      <c r="F50" s="318">
        <f t="shared" si="2"/>
        <v>5.7000000000000002E-2</v>
      </c>
      <c r="G50" s="279">
        <f>23</f>
        <v>23</v>
      </c>
      <c r="H50" s="266">
        <f t="shared" si="10"/>
        <v>11.5</v>
      </c>
      <c r="J50" s="280" t="s">
        <v>604</v>
      </c>
      <c r="K50" s="281">
        <f t="shared" si="9"/>
        <v>1.3400000000000003</v>
      </c>
      <c r="L50" s="282"/>
      <c r="M50" s="283"/>
      <c r="O50" s="289">
        <v>1.34</v>
      </c>
      <c r="P50" s="285">
        <v>5.7000000000000002E-2</v>
      </c>
      <c r="Q50" s="285">
        <v>5.0999999999999997E-2</v>
      </c>
      <c r="R50" s="273">
        <f t="shared" si="3"/>
        <v>0.15384615384615399</v>
      </c>
      <c r="S50" s="273">
        <f t="shared" si="4"/>
        <v>0.15384615384615399</v>
      </c>
      <c r="T50" s="544">
        <f t="shared" si="5"/>
        <v>5.1282051282051334E-3</v>
      </c>
      <c r="U50" s="274">
        <f t="shared" si="6"/>
        <v>2.960770611228853</v>
      </c>
      <c r="V50" s="274">
        <f t="shared" si="7"/>
        <v>11.547005383792516</v>
      </c>
      <c r="W50" s="104"/>
    </row>
    <row r="51" spans="1:23" ht="16.5" thickBot="1" x14ac:dyDescent="0.3">
      <c r="A51" s="83">
        <f t="shared" si="1"/>
        <v>1.35</v>
      </c>
      <c r="B51" s="82">
        <f t="shared" si="8"/>
        <v>47</v>
      </c>
      <c r="C51" s="276" t="s">
        <v>605</v>
      </c>
      <c r="D51" s="277">
        <v>1.35</v>
      </c>
      <c r="E51" s="278">
        <v>133</v>
      </c>
      <c r="F51" s="318">
        <f t="shared" si="2"/>
        <v>0.13300000000000001</v>
      </c>
      <c r="G51" s="279">
        <f>23</f>
        <v>23</v>
      </c>
      <c r="H51" s="266">
        <f t="shared" si="10"/>
        <v>11.5</v>
      </c>
      <c r="J51" s="280" t="s">
        <v>606</v>
      </c>
      <c r="K51" s="281">
        <f t="shared" si="9"/>
        <v>1.3500000000000003</v>
      </c>
      <c r="L51" s="282"/>
      <c r="M51" s="283"/>
      <c r="O51" s="289">
        <v>1.35</v>
      </c>
      <c r="P51" s="285">
        <v>0.13300000000000001</v>
      </c>
      <c r="Q51" s="285">
        <v>0.13900000000000001</v>
      </c>
      <c r="R51" s="273">
        <f t="shared" si="3"/>
        <v>0.15384615384615399</v>
      </c>
      <c r="S51" s="273">
        <f t="shared" si="4"/>
        <v>0.15384615384615399</v>
      </c>
      <c r="T51" s="544">
        <f t="shared" si="5"/>
        <v>5.1282051282051334E-3</v>
      </c>
      <c r="U51" s="274">
        <f t="shared" si="6"/>
        <v>2.960770611228853</v>
      </c>
      <c r="V51" s="274">
        <f t="shared" si="7"/>
        <v>11.547005383792516</v>
      </c>
      <c r="W51" s="104"/>
    </row>
    <row r="52" spans="1:23" ht="16.5" thickBot="1" x14ac:dyDescent="0.3">
      <c r="A52" s="83">
        <f t="shared" si="1"/>
        <v>1.36</v>
      </c>
      <c r="B52" s="82">
        <f t="shared" si="8"/>
        <v>48</v>
      </c>
      <c r="C52" s="276" t="s">
        <v>607</v>
      </c>
      <c r="D52" s="277">
        <v>1.36</v>
      </c>
      <c r="E52" s="278">
        <v>-47</v>
      </c>
      <c r="F52" s="318">
        <f t="shared" si="2"/>
        <v>-4.7E-2</v>
      </c>
      <c r="G52" s="279">
        <f>23</f>
        <v>23</v>
      </c>
      <c r="H52" s="266">
        <f t="shared" si="10"/>
        <v>11.5</v>
      </c>
      <c r="J52" s="280" t="s">
        <v>608</v>
      </c>
      <c r="K52" s="281">
        <f t="shared" si="9"/>
        <v>1.3600000000000003</v>
      </c>
      <c r="L52" s="282"/>
      <c r="M52" s="283"/>
      <c r="O52" s="289">
        <v>1.36</v>
      </c>
      <c r="P52" s="285">
        <v>-4.7E-2</v>
      </c>
      <c r="Q52" s="285">
        <v>-6.5000000000000002E-2</v>
      </c>
      <c r="R52" s="273">
        <f t="shared" si="3"/>
        <v>0.46153846153846156</v>
      </c>
      <c r="S52" s="273">
        <f t="shared" si="4"/>
        <v>0.46153846153846156</v>
      </c>
      <c r="T52" s="544">
        <f t="shared" si="5"/>
        <v>1.5384615384615385E-2</v>
      </c>
      <c r="U52" s="274">
        <f t="shared" si="6"/>
        <v>8.8823118336865505</v>
      </c>
      <c r="V52" s="274">
        <f t="shared" si="7"/>
        <v>11.547005383792516</v>
      </c>
      <c r="W52" s="104"/>
    </row>
    <row r="53" spans="1:23" ht="16.5" thickBot="1" x14ac:dyDescent="0.3">
      <c r="A53" s="83">
        <f t="shared" si="1"/>
        <v>1.37</v>
      </c>
      <c r="B53" s="82">
        <f t="shared" si="8"/>
        <v>49</v>
      </c>
      <c r="C53" s="276" t="s">
        <v>609</v>
      </c>
      <c r="D53" s="277">
        <v>1.37</v>
      </c>
      <c r="E53" s="278">
        <v>72</v>
      </c>
      <c r="F53" s="318">
        <f t="shared" si="2"/>
        <v>7.1999999999999995E-2</v>
      </c>
      <c r="G53" s="279">
        <f>23</f>
        <v>23</v>
      </c>
      <c r="H53" s="266">
        <f t="shared" si="10"/>
        <v>11.5</v>
      </c>
      <c r="J53" s="280" t="s">
        <v>610</v>
      </c>
      <c r="K53" s="281">
        <f t="shared" si="9"/>
        <v>1.3700000000000003</v>
      </c>
      <c r="L53" s="282"/>
      <c r="M53" s="283"/>
      <c r="O53" s="289">
        <v>1.37</v>
      </c>
      <c r="P53" s="285">
        <v>7.1999999999999995E-2</v>
      </c>
      <c r="Q53" s="285">
        <v>7.5999999999999998E-2</v>
      </c>
      <c r="R53" s="273">
        <f t="shared" si="3"/>
        <v>0.10256410256410266</v>
      </c>
      <c r="S53" s="273">
        <f t="shared" si="4"/>
        <v>0.10256410256410266</v>
      </c>
      <c r="T53" s="544">
        <f t="shared" si="5"/>
        <v>3.4188034188034218E-3</v>
      </c>
      <c r="U53" s="274">
        <f t="shared" si="6"/>
        <v>1.9738470741525684</v>
      </c>
      <c r="V53" s="274">
        <f t="shared" si="7"/>
        <v>11.547005383792516</v>
      </c>
      <c r="W53" s="104"/>
    </row>
    <row r="54" spans="1:23" ht="16.5" thickBot="1" x14ac:dyDescent="0.3">
      <c r="A54" s="83">
        <f t="shared" si="1"/>
        <v>1.38</v>
      </c>
      <c r="B54" s="82">
        <f t="shared" si="8"/>
        <v>50</v>
      </c>
      <c r="C54" s="276" t="s">
        <v>611</v>
      </c>
      <c r="D54" s="277">
        <v>1.38</v>
      </c>
      <c r="E54" s="278">
        <v>93</v>
      </c>
      <c r="F54" s="318">
        <f t="shared" si="2"/>
        <v>9.2999999999999999E-2</v>
      </c>
      <c r="G54" s="279">
        <f>23</f>
        <v>23</v>
      </c>
      <c r="H54" s="266">
        <f t="shared" si="10"/>
        <v>11.5</v>
      </c>
      <c r="J54" s="280" t="s">
        <v>612</v>
      </c>
      <c r="K54" s="281">
        <f t="shared" si="9"/>
        <v>1.3800000000000003</v>
      </c>
      <c r="L54" s="282"/>
      <c r="M54" s="283"/>
      <c r="O54" s="289">
        <v>1.38</v>
      </c>
      <c r="P54" s="285">
        <v>9.2999999999999999E-2</v>
      </c>
      <c r="Q54" s="285">
        <v>9.9000000000000005E-2</v>
      </c>
      <c r="R54" s="273">
        <f t="shared" si="3"/>
        <v>0.15384615384615399</v>
      </c>
      <c r="S54" s="273">
        <f t="shared" si="4"/>
        <v>0.15384615384615399</v>
      </c>
      <c r="T54" s="544">
        <f t="shared" si="5"/>
        <v>5.1282051282051334E-3</v>
      </c>
      <c r="U54" s="274">
        <f t="shared" si="6"/>
        <v>2.960770611228853</v>
      </c>
      <c r="V54" s="274">
        <f t="shared" si="7"/>
        <v>11.547005383792516</v>
      </c>
      <c r="W54" s="104"/>
    </row>
    <row r="55" spans="1:23" ht="16.5" thickBot="1" x14ac:dyDescent="0.3">
      <c r="A55" s="83">
        <f t="shared" si="1"/>
        <v>1.39</v>
      </c>
      <c r="B55" s="82">
        <f t="shared" si="8"/>
        <v>51</v>
      </c>
      <c r="C55" s="276" t="s">
        <v>613</v>
      </c>
      <c r="D55" s="277">
        <v>1.39</v>
      </c>
      <c r="E55" s="278">
        <v>41</v>
      </c>
      <c r="F55" s="318">
        <f t="shared" si="2"/>
        <v>4.1000000000000002E-2</v>
      </c>
      <c r="G55" s="279">
        <f>23</f>
        <v>23</v>
      </c>
      <c r="H55" s="266">
        <f t="shared" si="10"/>
        <v>11.5</v>
      </c>
      <c r="J55" s="280" t="s">
        <v>614</v>
      </c>
      <c r="K55" s="281">
        <f t="shared" si="9"/>
        <v>1.3900000000000003</v>
      </c>
      <c r="L55" s="282"/>
      <c r="M55" s="283"/>
      <c r="O55" s="289">
        <v>1.39</v>
      </c>
      <c r="P55" s="285">
        <v>4.1000000000000002E-2</v>
      </c>
      <c r="Q55" s="285">
        <v>4.2999999999999997E-2</v>
      </c>
      <c r="R55" s="273">
        <f t="shared" si="3"/>
        <v>5.1282051282051148E-2</v>
      </c>
      <c r="S55" s="273">
        <f t="shared" si="4"/>
        <v>5.1282051282051148E-2</v>
      </c>
      <c r="T55" s="544">
        <f t="shared" si="5"/>
        <v>1.7094017094017048E-3</v>
      </c>
      <c r="U55" s="274">
        <f t="shared" si="6"/>
        <v>0.98692353707628078</v>
      </c>
      <c r="V55" s="274">
        <f t="shared" si="7"/>
        <v>11.547005383792516</v>
      </c>
      <c r="W55" s="104"/>
    </row>
    <row r="56" spans="1:23" ht="16.5" thickBot="1" x14ac:dyDescent="0.3">
      <c r="A56" s="83">
        <f t="shared" si="1"/>
        <v>1.4</v>
      </c>
      <c r="B56" s="82">
        <f t="shared" si="8"/>
        <v>52</v>
      </c>
      <c r="C56" s="276" t="s">
        <v>615</v>
      </c>
      <c r="D56" s="290">
        <v>1.4</v>
      </c>
      <c r="E56" s="278">
        <v>34</v>
      </c>
      <c r="F56" s="318">
        <f t="shared" si="2"/>
        <v>3.4000000000000002E-2</v>
      </c>
      <c r="G56" s="279">
        <f>23</f>
        <v>23</v>
      </c>
      <c r="H56" s="266">
        <f t="shared" si="10"/>
        <v>11.5</v>
      </c>
      <c r="J56" s="280" t="s">
        <v>616</v>
      </c>
      <c r="K56" s="291">
        <f t="shared" si="9"/>
        <v>1.4000000000000004</v>
      </c>
      <c r="L56" s="282"/>
      <c r="M56" s="283"/>
      <c r="O56" s="289">
        <v>1.4</v>
      </c>
      <c r="P56" s="285">
        <v>3.4000000000000002E-2</v>
      </c>
      <c r="Q56" s="285">
        <v>1.7999999999999999E-2</v>
      </c>
      <c r="R56" s="273">
        <f t="shared" si="3"/>
        <v>0.41025641025641035</v>
      </c>
      <c r="S56" s="273">
        <f t="shared" si="4"/>
        <v>0.41025641025641035</v>
      </c>
      <c r="T56" s="544">
        <f t="shared" si="5"/>
        <v>1.3675213675213679E-2</v>
      </c>
      <c r="U56" s="274">
        <f t="shared" si="6"/>
        <v>7.8953882966102693</v>
      </c>
      <c r="V56" s="274">
        <f t="shared" si="7"/>
        <v>11.547005383792516</v>
      </c>
      <c r="W56" s="104"/>
    </row>
    <row r="57" spans="1:23" ht="16.5" thickBot="1" x14ac:dyDescent="0.3">
      <c r="A57" s="83">
        <f t="shared" si="1"/>
        <v>1.41</v>
      </c>
      <c r="B57" s="82">
        <f t="shared" si="8"/>
        <v>53</v>
      </c>
      <c r="C57" s="276" t="s">
        <v>617</v>
      </c>
      <c r="D57" s="277">
        <v>1.41</v>
      </c>
      <c r="E57" s="278">
        <v>130</v>
      </c>
      <c r="F57" s="318">
        <f t="shared" si="2"/>
        <v>0.13</v>
      </c>
      <c r="G57" s="279">
        <f>23</f>
        <v>23</v>
      </c>
      <c r="H57" s="266">
        <f t="shared" si="10"/>
        <v>11.5</v>
      </c>
      <c r="J57" s="280" t="s">
        <v>618</v>
      </c>
      <c r="K57" s="281">
        <f t="shared" si="9"/>
        <v>1.4100000000000004</v>
      </c>
      <c r="L57" s="282"/>
      <c r="M57" s="283"/>
      <c r="O57" s="289">
        <v>1.41</v>
      </c>
      <c r="P57" s="285">
        <v>0.13</v>
      </c>
      <c r="Q57" s="285">
        <v>0.113</v>
      </c>
      <c r="R57" s="273">
        <f t="shared" si="3"/>
        <v>0.4358974358974359</v>
      </c>
      <c r="S57" s="273">
        <f t="shared" si="4"/>
        <v>0.4358974358974359</v>
      </c>
      <c r="T57" s="544">
        <f t="shared" si="5"/>
        <v>1.452991452991453E-2</v>
      </c>
      <c r="U57" s="274">
        <f t="shared" si="6"/>
        <v>8.388850065148409</v>
      </c>
      <c r="V57" s="274">
        <f t="shared" si="7"/>
        <v>11.547005383792516</v>
      </c>
      <c r="W57" s="104"/>
    </row>
    <row r="58" spans="1:23" ht="16.5" thickBot="1" x14ac:dyDescent="0.3">
      <c r="A58" s="83">
        <f t="shared" si="1"/>
        <v>1.42</v>
      </c>
      <c r="B58" s="82">
        <f t="shared" si="8"/>
        <v>54</v>
      </c>
      <c r="C58" s="276" t="s">
        <v>619</v>
      </c>
      <c r="D58" s="277">
        <v>1.42</v>
      </c>
      <c r="E58" s="278">
        <v>68</v>
      </c>
      <c r="F58" s="318">
        <f t="shared" si="2"/>
        <v>6.8000000000000005E-2</v>
      </c>
      <c r="G58" s="279">
        <f>23</f>
        <v>23</v>
      </c>
      <c r="H58" s="266">
        <f t="shared" si="10"/>
        <v>11.5</v>
      </c>
      <c r="J58" s="280" t="s">
        <v>620</v>
      </c>
      <c r="K58" s="281">
        <f t="shared" si="9"/>
        <v>1.4200000000000004</v>
      </c>
      <c r="L58" s="282"/>
      <c r="M58" s="283"/>
      <c r="O58" s="289">
        <v>1.42</v>
      </c>
      <c r="P58" s="285">
        <v>6.8000000000000005E-2</v>
      </c>
      <c r="Q58" s="285">
        <v>5.8000000000000003E-2</v>
      </c>
      <c r="R58" s="273">
        <f t="shared" si="3"/>
        <v>0.25641025641025644</v>
      </c>
      <c r="S58" s="273">
        <f t="shared" si="4"/>
        <v>0.25641025641025644</v>
      </c>
      <c r="T58" s="544">
        <f t="shared" si="5"/>
        <v>8.5470085470085479E-3</v>
      </c>
      <c r="U58" s="274">
        <f t="shared" si="6"/>
        <v>4.9346176853814177</v>
      </c>
      <c r="V58" s="274">
        <f t="shared" si="7"/>
        <v>11.547005383792516</v>
      </c>
      <c r="W58" s="104"/>
    </row>
    <row r="59" spans="1:23" ht="16.5" thickBot="1" x14ac:dyDescent="0.3">
      <c r="A59" s="83">
        <f t="shared" si="1"/>
        <v>1.43</v>
      </c>
      <c r="B59" s="82">
        <f t="shared" si="8"/>
        <v>55</v>
      </c>
      <c r="C59" s="276" t="s">
        <v>621</v>
      </c>
      <c r="D59" s="277">
        <v>1.43</v>
      </c>
      <c r="E59" s="278">
        <v>18</v>
      </c>
      <c r="F59" s="318">
        <f t="shared" si="2"/>
        <v>1.7999999999999999E-2</v>
      </c>
      <c r="G59" s="279">
        <f>23</f>
        <v>23</v>
      </c>
      <c r="H59" s="266">
        <f t="shared" si="10"/>
        <v>11.5</v>
      </c>
      <c r="J59" s="280" t="s">
        <v>622</v>
      </c>
      <c r="K59" s="281">
        <f t="shared" si="9"/>
        <v>1.4300000000000004</v>
      </c>
      <c r="L59" s="282"/>
      <c r="M59" s="283"/>
      <c r="O59" s="289">
        <v>1.43</v>
      </c>
      <c r="P59" s="285">
        <v>1.7999999999999999E-2</v>
      </c>
      <c r="Q59" s="285">
        <v>7.0000000000000001E-3</v>
      </c>
      <c r="R59" s="273">
        <f t="shared" si="3"/>
        <v>0.28205128205128205</v>
      </c>
      <c r="S59" s="273">
        <f t="shared" si="4"/>
        <v>0.28205128205128205</v>
      </c>
      <c r="T59" s="544">
        <f t="shared" si="5"/>
        <v>9.4017094017094013E-3</v>
      </c>
      <c r="U59" s="274">
        <f t="shared" si="6"/>
        <v>5.4280794539195591</v>
      </c>
      <c r="V59" s="274">
        <f t="shared" si="7"/>
        <v>11.547005383792516</v>
      </c>
      <c r="W59" s="104"/>
    </row>
    <row r="60" spans="1:23" ht="16.5" thickBot="1" x14ac:dyDescent="0.3">
      <c r="A60" s="83">
        <f t="shared" si="1"/>
        <v>1.44</v>
      </c>
      <c r="B60" s="82">
        <f t="shared" si="8"/>
        <v>56</v>
      </c>
      <c r="C60" s="276" t="s">
        <v>623</v>
      </c>
      <c r="D60" s="277">
        <v>1.44</v>
      </c>
      <c r="E60" s="278">
        <v>142</v>
      </c>
      <c r="F60" s="318">
        <f t="shared" si="2"/>
        <v>0.14199999999999999</v>
      </c>
      <c r="G60" s="279">
        <f>23</f>
        <v>23</v>
      </c>
      <c r="H60" s="266">
        <f t="shared" si="10"/>
        <v>11.5</v>
      </c>
      <c r="J60" s="280" t="s">
        <v>624</v>
      </c>
      <c r="K60" s="281">
        <f t="shared" si="9"/>
        <v>1.4400000000000004</v>
      </c>
      <c r="L60" s="282"/>
      <c r="M60" s="283"/>
      <c r="O60" s="289">
        <v>1.44</v>
      </c>
      <c r="P60" s="285">
        <v>0.14199999999999999</v>
      </c>
      <c r="Q60" s="285">
        <v>0.11899999999999999</v>
      </c>
      <c r="R60" s="273">
        <f t="shared" si="3"/>
        <v>0.58974358974358954</v>
      </c>
      <c r="S60" s="273">
        <f t="shared" si="4"/>
        <v>0.58974358974358954</v>
      </c>
      <c r="T60" s="544">
        <f t="shared" si="5"/>
        <v>1.9658119658119651E-2</v>
      </c>
      <c r="U60" s="274">
        <f t="shared" si="6"/>
        <v>11.349620676377256</v>
      </c>
      <c r="V60" s="274">
        <f t="shared" si="7"/>
        <v>11.547005383792516</v>
      </c>
      <c r="W60" s="104"/>
    </row>
    <row r="61" spans="1:23" ht="16.5" thickBot="1" x14ac:dyDescent="0.3">
      <c r="A61" s="83">
        <f t="shared" si="1"/>
        <v>1.45</v>
      </c>
      <c r="B61" s="82">
        <f t="shared" si="8"/>
        <v>57</v>
      </c>
      <c r="C61" s="276" t="s">
        <v>625</v>
      </c>
      <c r="D61" s="277">
        <v>1.45</v>
      </c>
      <c r="E61" s="278">
        <v>17</v>
      </c>
      <c r="F61" s="318">
        <f t="shared" si="2"/>
        <v>1.7000000000000001E-2</v>
      </c>
      <c r="G61" s="279">
        <f>23</f>
        <v>23</v>
      </c>
      <c r="H61" s="266">
        <f t="shared" si="10"/>
        <v>11.5</v>
      </c>
      <c r="J61" s="280" t="s">
        <v>626</v>
      </c>
      <c r="K61" s="281">
        <f t="shared" si="9"/>
        <v>1.4500000000000004</v>
      </c>
      <c r="L61" s="282"/>
      <c r="M61" s="283"/>
      <c r="O61" s="289">
        <v>1.45</v>
      </c>
      <c r="P61" s="285">
        <v>1.7000000000000001E-2</v>
      </c>
      <c r="Q61" s="285">
        <v>2.7E-2</v>
      </c>
      <c r="R61" s="273">
        <f t="shared" si="3"/>
        <v>0.25641025641025633</v>
      </c>
      <c r="S61" s="273">
        <f t="shared" si="4"/>
        <v>0.25641025641025633</v>
      </c>
      <c r="T61" s="544">
        <f t="shared" si="5"/>
        <v>8.5470085470085444E-3</v>
      </c>
      <c r="U61" s="274">
        <f t="shared" si="6"/>
        <v>4.9346176853814159</v>
      </c>
      <c r="V61" s="274">
        <f t="shared" si="7"/>
        <v>11.547005383792516</v>
      </c>
      <c r="W61" s="104"/>
    </row>
    <row r="62" spans="1:23" ht="16.5" thickBot="1" x14ac:dyDescent="0.3">
      <c r="A62" s="83">
        <f t="shared" si="1"/>
        <v>1.46</v>
      </c>
      <c r="B62" s="82">
        <f t="shared" si="8"/>
        <v>58</v>
      </c>
      <c r="C62" s="276" t="s">
        <v>627</v>
      </c>
      <c r="D62" s="277">
        <v>1.46</v>
      </c>
      <c r="E62" s="278">
        <v>-53</v>
      </c>
      <c r="F62" s="318">
        <f t="shared" si="2"/>
        <v>-5.2999999999999999E-2</v>
      </c>
      <c r="G62" s="279">
        <f>23</f>
        <v>23</v>
      </c>
      <c r="H62" s="266">
        <f t="shared" si="10"/>
        <v>11.5</v>
      </c>
      <c r="J62" s="280" t="s">
        <v>628</v>
      </c>
      <c r="K62" s="281">
        <f t="shared" si="9"/>
        <v>1.4600000000000004</v>
      </c>
      <c r="L62" s="282"/>
      <c r="M62" s="283"/>
      <c r="O62" s="289">
        <v>1.46</v>
      </c>
      <c r="P62" s="285">
        <v>-5.2999999999999999E-2</v>
      </c>
      <c r="Q62" s="285">
        <v>-4.2999999999999997E-2</v>
      </c>
      <c r="R62" s="273">
        <f t="shared" si="3"/>
        <v>0.25641025641025644</v>
      </c>
      <c r="S62" s="273">
        <f t="shared" si="4"/>
        <v>0.25641025641025644</v>
      </c>
      <c r="T62" s="544">
        <f t="shared" si="5"/>
        <v>8.5470085470085479E-3</v>
      </c>
      <c r="U62" s="274">
        <f t="shared" si="6"/>
        <v>4.9346176853814177</v>
      </c>
      <c r="V62" s="274">
        <f t="shared" si="7"/>
        <v>11.547005383792516</v>
      </c>
      <c r="W62" s="104"/>
    </row>
    <row r="63" spans="1:23" ht="16.5" thickBot="1" x14ac:dyDescent="0.3">
      <c r="A63" s="83">
        <f t="shared" si="1"/>
        <v>1.47</v>
      </c>
      <c r="B63" s="82">
        <f t="shared" si="8"/>
        <v>59</v>
      </c>
      <c r="C63" s="276" t="s">
        <v>629</v>
      </c>
      <c r="D63" s="277">
        <v>1.47</v>
      </c>
      <c r="E63" s="278">
        <v>93</v>
      </c>
      <c r="F63" s="318">
        <f t="shared" si="2"/>
        <v>9.2999999999999999E-2</v>
      </c>
      <c r="G63" s="279">
        <f>23</f>
        <v>23</v>
      </c>
      <c r="H63" s="266">
        <f t="shared" si="10"/>
        <v>11.5</v>
      </c>
      <c r="J63" s="280" t="s">
        <v>630</v>
      </c>
      <c r="K63" s="281">
        <f t="shared" si="9"/>
        <v>1.4700000000000004</v>
      </c>
      <c r="L63" s="282"/>
      <c r="M63" s="283"/>
      <c r="O63" s="289">
        <v>1.47</v>
      </c>
      <c r="P63" s="285">
        <v>9.2999999999999999E-2</v>
      </c>
      <c r="Q63" s="285">
        <v>0.10199999999999999</v>
      </c>
      <c r="R63" s="273">
        <f t="shared" si="3"/>
        <v>0.23076923076923062</v>
      </c>
      <c r="S63" s="273">
        <f t="shared" si="4"/>
        <v>0.23076923076923062</v>
      </c>
      <c r="T63" s="544">
        <f t="shared" si="5"/>
        <v>7.6923076923076875E-3</v>
      </c>
      <c r="U63" s="274">
        <f t="shared" si="6"/>
        <v>4.4411559168432726</v>
      </c>
      <c r="V63" s="274">
        <f t="shared" si="7"/>
        <v>11.547005383792516</v>
      </c>
      <c r="W63" s="104"/>
    </row>
    <row r="64" spans="1:23" ht="16.5" thickBot="1" x14ac:dyDescent="0.3">
      <c r="A64" s="83">
        <f t="shared" si="1"/>
        <v>1.48</v>
      </c>
      <c r="B64" s="82">
        <f t="shared" si="8"/>
        <v>60</v>
      </c>
      <c r="C64" s="276" t="s">
        <v>631</v>
      </c>
      <c r="D64" s="277">
        <v>1.48</v>
      </c>
      <c r="E64" s="278">
        <v>17</v>
      </c>
      <c r="F64" s="318">
        <f t="shared" si="2"/>
        <v>1.7000000000000001E-2</v>
      </c>
      <c r="G64" s="279">
        <f>23</f>
        <v>23</v>
      </c>
      <c r="H64" s="266">
        <f t="shared" si="10"/>
        <v>11.5</v>
      </c>
      <c r="J64" s="280" t="s">
        <v>632</v>
      </c>
      <c r="K64" s="281">
        <f t="shared" si="9"/>
        <v>1.4800000000000004</v>
      </c>
      <c r="L64" s="282"/>
      <c r="M64" s="283"/>
      <c r="O64" s="289">
        <v>1.48</v>
      </c>
      <c r="P64" s="285">
        <v>1.7000000000000001E-2</v>
      </c>
      <c r="Q64" s="285">
        <v>4.0000000000000001E-3</v>
      </c>
      <c r="R64" s="273">
        <f t="shared" si="3"/>
        <v>0.33333333333333337</v>
      </c>
      <c r="S64" s="273">
        <f t="shared" si="4"/>
        <v>0.33333333333333337</v>
      </c>
      <c r="T64" s="544">
        <f t="shared" si="5"/>
        <v>1.1111111111111112E-2</v>
      </c>
      <c r="U64" s="274">
        <f t="shared" si="6"/>
        <v>6.4150029909958421</v>
      </c>
      <c r="V64" s="274">
        <f t="shared" si="7"/>
        <v>11.547005383792516</v>
      </c>
      <c r="W64" s="104"/>
    </row>
    <row r="65" spans="1:23" ht="16.5" thickBot="1" x14ac:dyDescent="0.3">
      <c r="A65" s="83">
        <f t="shared" si="1"/>
        <v>1.49</v>
      </c>
      <c r="B65" s="82">
        <f t="shared" si="8"/>
        <v>61</v>
      </c>
      <c r="C65" s="276" t="s">
        <v>633</v>
      </c>
      <c r="D65" s="277">
        <v>1.49</v>
      </c>
      <c r="E65" s="278">
        <v>-14</v>
      </c>
      <c r="F65" s="318">
        <f t="shared" si="2"/>
        <v>-1.4E-2</v>
      </c>
      <c r="G65" s="279">
        <f>23</f>
        <v>23</v>
      </c>
      <c r="H65" s="266">
        <f t="shared" si="10"/>
        <v>11.5</v>
      </c>
      <c r="J65" s="280" t="s">
        <v>634</v>
      </c>
      <c r="K65" s="281">
        <f t="shared" si="9"/>
        <v>1.4900000000000004</v>
      </c>
      <c r="L65" s="282"/>
      <c r="M65" s="283"/>
      <c r="O65" s="289">
        <v>1.49</v>
      </c>
      <c r="P65" s="285">
        <v>-1.4E-2</v>
      </c>
      <c r="Q65" s="285">
        <v>1E-3</v>
      </c>
      <c r="R65" s="273">
        <f t="shared" si="3"/>
        <v>0.38461538461538464</v>
      </c>
      <c r="S65" s="273">
        <f t="shared" si="4"/>
        <v>0.38461538461538464</v>
      </c>
      <c r="T65" s="544">
        <f t="shared" si="5"/>
        <v>1.2820512820512822E-2</v>
      </c>
      <c r="U65" s="274">
        <f t="shared" si="6"/>
        <v>7.401926528072126</v>
      </c>
      <c r="V65" s="274">
        <f t="shared" si="7"/>
        <v>11.547005383792516</v>
      </c>
      <c r="W65" s="104"/>
    </row>
    <row r="66" spans="1:23" ht="16.5" thickBot="1" x14ac:dyDescent="0.3">
      <c r="A66" s="83">
        <f t="shared" si="1"/>
        <v>1.5</v>
      </c>
      <c r="B66" s="82">
        <f t="shared" si="8"/>
        <v>62</v>
      </c>
      <c r="C66" s="276" t="s">
        <v>635</v>
      </c>
      <c r="D66" s="290">
        <v>1.5</v>
      </c>
      <c r="E66" s="278">
        <v>144</v>
      </c>
      <c r="F66" s="318">
        <f t="shared" si="2"/>
        <v>0.14399999999999999</v>
      </c>
      <c r="G66" s="279">
        <f>23</f>
        <v>23</v>
      </c>
      <c r="H66" s="266">
        <f t="shared" si="10"/>
        <v>11.5</v>
      </c>
      <c r="J66" s="280" t="s">
        <v>636</v>
      </c>
      <c r="K66" s="291">
        <f t="shared" si="9"/>
        <v>1.5000000000000004</v>
      </c>
      <c r="L66" s="282"/>
      <c r="M66" s="283"/>
      <c r="O66" s="289">
        <v>1.5</v>
      </c>
      <c r="P66" s="285">
        <v>0.14399999999999999</v>
      </c>
      <c r="Q66" s="285">
        <v>0.14099999999999999</v>
      </c>
      <c r="R66" s="273">
        <f t="shared" si="3"/>
        <v>7.6923076923076997E-2</v>
      </c>
      <c r="S66" s="273">
        <f t="shared" si="4"/>
        <v>7.6923076923076997E-2</v>
      </c>
      <c r="T66" s="544">
        <f t="shared" si="5"/>
        <v>2.5641025641025667E-3</v>
      </c>
      <c r="U66" s="274">
        <f t="shared" si="6"/>
        <v>1.4803853056144265</v>
      </c>
      <c r="V66" s="274">
        <f t="shared" si="7"/>
        <v>11.547005383792516</v>
      </c>
      <c r="W66" s="104"/>
    </row>
    <row r="67" spans="1:23" ht="16.5" thickBot="1" x14ac:dyDescent="0.3">
      <c r="A67" s="83">
        <f t="shared" si="1"/>
        <v>1.6</v>
      </c>
      <c r="B67" s="82">
        <f t="shared" si="8"/>
        <v>63</v>
      </c>
      <c r="C67" s="292" t="s">
        <v>637</v>
      </c>
      <c r="D67" s="293">
        <v>1.6</v>
      </c>
      <c r="E67" s="294">
        <v>7.0000000000000007E-2</v>
      </c>
      <c r="F67" s="319">
        <f t="shared" si="2"/>
        <v>7.0000000000000007E-5</v>
      </c>
      <c r="G67" s="295">
        <v>35</v>
      </c>
      <c r="H67" s="266">
        <f t="shared" si="10"/>
        <v>17.5</v>
      </c>
      <c r="J67" s="292" t="s">
        <v>638</v>
      </c>
      <c r="K67" s="293">
        <v>1.6</v>
      </c>
      <c r="L67" s="294">
        <f>+L5+L26</f>
        <v>0</v>
      </c>
      <c r="M67" s="295">
        <f>SQRT((M5^2)+(M26^2))</f>
        <v>0</v>
      </c>
      <c r="O67" s="296">
        <v>1.6</v>
      </c>
      <c r="P67" s="297">
        <v>0.02</v>
      </c>
      <c r="Q67" s="297">
        <v>0.02</v>
      </c>
      <c r="R67" s="298">
        <f t="shared" si="3"/>
        <v>0</v>
      </c>
      <c r="S67" s="298">
        <f t="shared" si="4"/>
        <v>0</v>
      </c>
      <c r="T67" s="544">
        <f t="shared" si="5"/>
        <v>0</v>
      </c>
      <c r="U67" s="299">
        <f t="shared" si="6"/>
        <v>0</v>
      </c>
      <c r="V67" s="299">
        <f t="shared" si="7"/>
        <v>11.547005383792516</v>
      </c>
      <c r="W67" s="104"/>
    </row>
    <row r="68" spans="1:23" ht="16.5" thickBot="1" x14ac:dyDescent="0.3">
      <c r="A68" s="83">
        <f t="shared" si="1"/>
        <v>1.7</v>
      </c>
      <c r="B68" s="82">
        <f t="shared" si="8"/>
        <v>64</v>
      </c>
      <c r="C68" s="292" t="s">
        <v>639</v>
      </c>
      <c r="D68" s="293">
        <v>1.7</v>
      </c>
      <c r="E68" s="294">
        <v>0.03</v>
      </c>
      <c r="F68" s="319">
        <f t="shared" si="2"/>
        <v>2.9999999999999997E-5</v>
      </c>
      <c r="G68" s="295">
        <v>35</v>
      </c>
      <c r="H68" s="266">
        <f t="shared" si="10"/>
        <v>17.5</v>
      </c>
      <c r="J68" s="292" t="s">
        <v>640</v>
      </c>
      <c r="K68" s="293">
        <v>1.7</v>
      </c>
      <c r="L68" s="294">
        <f>+L5+L36</f>
        <v>0</v>
      </c>
      <c r="M68" s="295">
        <f>+SQRT((M5^2)+(M36^2))</f>
        <v>0</v>
      </c>
      <c r="O68" s="296">
        <v>1.7</v>
      </c>
      <c r="P68" s="297">
        <v>0.02</v>
      </c>
      <c r="Q68" s="297">
        <v>0.02</v>
      </c>
      <c r="R68" s="298">
        <f t="shared" si="3"/>
        <v>0</v>
      </c>
      <c r="S68" s="298">
        <f t="shared" si="4"/>
        <v>0</v>
      </c>
      <c r="T68" s="544">
        <f t="shared" si="5"/>
        <v>0</v>
      </c>
      <c r="U68" s="299">
        <f t="shared" si="6"/>
        <v>0</v>
      </c>
      <c r="V68" s="299">
        <f t="shared" si="7"/>
        <v>11.547005383792516</v>
      </c>
      <c r="W68" s="104"/>
    </row>
    <row r="69" spans="1:23" ht="16.5" thickBot="1" x14ac:dyDescent="0.3">
      <c r="A69" s="83">
        <f t="shared" si="1"/>
        <v>1.8</v>
      </c>
      <c r="B69" s="82">
        <f t="shared" si="8"/>
        <v>65</v>
      </c>
      <c r="C69" s="292" t="s">
        <v>641</v>
      </c>
      <c r="D69" s="293">
        <v>1.8</v>
      </c>
      <c r="E69" s="294">
        <v>-0.04</v>
      </c>
      <c r="F69" s="319">
        <f t="shared" si="2"/>
        <v>-4.0000000000000003E-5</v>
      </c>
      <c r="G69" s="295">
        <v>35</v>
      </c>
      <c r="H69" s="266">
        <f t="shared" ref="H69:H100" si="11">G69/2</f>
        <v>17.5</v>
      </c>
      <c r="J69" s="292" t="s">
        <v>642</v>
      </c>
      <c r="K69" s="293">
        <v>1.8</v>
      </c>
      <c r="L69" s="294">
        <f>+L5+L46</f>
        <v>0</v>
      </c>
      <c r="M69" s="295">
        <f>+SQRT((M5^2)+(M46^2))</f>
        <v>0</v>
      </c>
      <c r="O69" s="296">
        <v>1.8</v>
      </c>
      <c r="P69" s="297">
        <v>0.02</v>
      </c>
      <c r="Q69" s="297">
        <v>0.02</v>
      </c>
      <c r="R69" s="298">
        <f t="shared" si="3"/>
        <v>0</v>
      </c>
      <c r="S69" s="298">
        <f t="shared" si="4"/>
        <v>0</v>
      </c>
      <c r="T69" s="544">
        <f t="shared" si="5"/>
        <v>0</v>
      </c>
      <c r="U69" s="299">
        <f t="shared" si="6"/>
        <v>0</v>
      </c>
      <c r="V69" s="299">
        <f t="shared" si="7"/>
        <v>11.547005383792516</v>
      </c>
      <c r="W69" s="104"/>
    </row>
    <row r="70" spans="1:23" ht="16.5" thickBot="1" x14ac:dyDescent="0.3">
      <c r="A70" s="83">
        <f t="shared" ref="A70:A126" si="12">D70</f>
        <v>1.9</v>
      </c>
      <c r="B70" s="82">
        <f t="shared" si="8"/>
        <v>66</v>
      </c>
      <c r="C70" s="292" t="s">
        <v>643</v>
      </c>
      <c r="D70" s="293">
        <v>1.9</v>
      </c>
      <c r="E70" s="294">
        <v>0.11600000000000001</v>
      </c>
      <c r="F70" s="319">
        <f t="shared" ref="F70:F126" si="13">E70/1000</f>
        <v>1.16E-4</v>
      </c>
      <c r="G70" s="295">
        <v>35</v>
      </c>
      <c r="H70" s="266">
        <f t="shared" si="11"/>
        <v>17.5</v>
      </c>
      <c r="J70" s="292" t="s">
        <v>644</v>
      </c>
      <c r="K70" s="293">
        <v>1.9</v>
      </c>
      <c r="L70" s="294">
        <f>+L5+L56</f>
        <v>0</v>
      </c>
      <c r="M70" s="295">
        <f>+SQRT((M5^2)+(M56^2))</f>
        <v>0</v>
      </c>
      <c r="O70" s="296">
        <v>1.9</v>
      </c>
      <c r="P70" s="297">
        <v>0.02</v>
      </c>
      <c r="Q70" s="297">
        <v>0.02</v>
      </c>
      <c r="R70" s="298">
        <f t="shared" ref="R70:R125" si="14">(ABS(P70-Q70)/39)*1000</f>
        <v>0</v>
      </c>
      <c r="S70" s="298">
        <f t="shared" ref="S70:S125" si="15">MAX(R70)</f>
        <v>0</v>
      </c>
      <c r="T70" s="544">
        <f t="shared" ref="T70:T126" si="16">(S70/30)</f>
        <v>0</v>
      </c>
      <c r="U70" s="299">
        <f t="shared" ref="U70:U125" si="17">(((T70)*1000)/SQRT(3))</f>
        <v>0</v>
      </c>
      <c r="V70" s="299">
        <f t="shared" si="7"/>
        <v>11.547005383792516</v>
      </c>
      <c r="W70" s="104"/>
    </row>
    <row r="71" spans="1:23" ht="16.5" thickBot="1" x14ac:dyDescent="0.3">
      <c r="A71" s="83">
        <f t="shared" si="12"/>
        <v>2</v>
      </c>
      <c r="B71" s="82">
        <f t="shared" ref="B71:B126" si="18">+B70+1</f>
        <v>67</v>
      </c>
      <c r="C71" s="276" t="s">
        <v>645</v>
      </c>
      <c r="D71" s="290">
        <v>2</v>
      </c>
      <c r="E71" s="278">
        <v>12</v>
      </c>
      <c r="F71" s="318">
        <f t="shared" si="13"/>
        <v>1.2E-2</v>
      </c>
      <c r="G71" s="279">
        <f>23</f>
        <v>23</v>
      </c>
      <c r="H71" s="266">
        <f t="shared" si="11"/>
        <v>11.5</v>
      </c>
      <c r="J71" s="280" t="s">
        <v>646</v>
      </c>
      <c r="K71" s="291">
        <v>2</v>
      </c>
      <c r="L71" s="282"/>
      <c r="M71" s="283"/>
      <c r="O71" s="289">
        <v>2</v>
      </c>
      <c r="P71" s="285">
        <v>1.2E-2</v>
      </c>
      <c r="Q71" s="285">
        <v>0.02</v>
      </c>
      <c r="R71" s="300">
        <f t="shared" si="14"/>
        <v>0.20512820512820515</v>
      </c>
      <c r="S71" s="300">
        <f t="shared" si="15"/>
        <v>0.20512820512820515</v>
      </c>
      <c r="T71" s="544">
        <f t="shared" si="16"/>
        <v>6.8376068376068385E-3</v>
      </c>
      <c r="U71" s="274">
        <f t="shared" si="17"/>
        <v>3.9476941483051342</v>
      </c>
      <c r="V71" s="301">
        <f t="shared" si="7"/>
        <v>11.547005383792516</v>
      </c>
      <c r="W71" s="104"/>
    </row>
    <row r="72" spans="1:23" ht="16.5" thickBot="1" x14ac:dyDescent="0.3">
      <c r="A72" s="83">
        <f t="shared" si="12"/>
        <v>2.5</v>
      </c>
      <c r="B72" s="82">
        <f t="shared" si="18"/>
        <v>68</v>
      </c>
      <c r="C72" s="276" t="s">
        <v>647</v>
      </c>
      <c r="D72" s="290">
        <v>2.5</v>
      </c>
      <c r="E72" s="278">
        <v>-125</v>
      </c>
      <c r="F72" s="318">
        <f t="shared" si="13"/>
        <v>-0.125</v>
      </c>
      <c r="G72" s="279">
        <f>23</f>
        <v>23</v>
      </c>
      <c r="H72" s="266">
        <f t="shared" si="11"/>
        <v>11.5</v>
      </c>
      <c r="J72" s="280" t="s">
        <v>648</v>
      </c>
      <c r="K72" s="291">
        <f>K71+0.5</f>
        <v>2.5</v>
      </c>
      <c r="L72" s="282"/>
      <c r="M72" s="283"/>
      <c r="O72" s="289">
        <v>2.5</v>
      </c>
      <c r="P72" s="285">
        <v>-0.125</v>
      </c>
      <c r="Q72" s="285">
        <v>-0.13100000000000001</v>
      </c>
      <c r="R72" s="273">
        <f t="shared" si="14"/>
        <v>0.15384615384615399</v>
      </c>
      <c r="S72" s="273">
        <f t="shared" si="15"/>
        <v>0.15384615384615399</v>
      </c>
      <c r="T72" s="544">
        <f t="shared" si="16"/>
        <v>5.1282051282051334E-3</v>
      </c>
      <c r="U72" s="274">
        <f t="shared" si="17"/>
        <v>2.960770611228853</v>
      </c>
      <c r="V72" s="274">
        <f t="shared" si="7"/>
        <v>11.547005383792516</v>
      </c>
      <c r="W72" s="104"/>
    </row>
    <row r="73" spans="1:23" ht="16.5" thickBot="1" x14ac:dyDescent="0.3">
      <c r="A73" s="83">
        <f t="shared" si="12"/>
        <v>3</v>
      </c>
      <c r="B73" s="82">
        <f t="shared" si="18"/>
        <v>69</v>
      </c>
      <c r="C73" s="276" t="s">
        <v>649</v>
      </c>
      <c r="D73" s="290">
        <v>3</v>
      </c>
      <c r="E73" s="278">
        <v>9</v>
      </c>
      <c r="F73" s="318">
        <f t="shared" si="13"/>
        <v>8.9999999999999993E-3</v>
      </c>
      <c r="G73" s="279">
        <f>23</f>
        <v>23</v>
      </c>
      <c r="H73" s="266">
        <f t="shared" si="11"/>
        <v>11.5</v>
      </c>
      <c r="J73" s="280" t="s">
        <v>650</v>
      </c>
      <c r="K73" s="291">
        <f t="shared" ref="K73:K116" si="19">K72+0.5</f>
        <v>3</v>
      </c>
      <c r="L73" s="282"/>
      <c r="M73" s="283"/>
      <c r="O73" s="289">
        <v>3</v>
      </c>
      <c r="P73" s="285">
        <v>8.9999999999999993E-3</v>
      </c>
      <c r="Q73" s="285">
        <f>0/1000</f>
        <v>0</v>
      </c>
      <c r="R73" s="273">
        <f t="shared" si="14"/>
        <v>0.23076923076923075</v>
      </c>
      <c r="S73" s="273">
        <f t="shared" si="15"/>
        <v>0.23076923076923075</v>
      </c>
      <c r="T73" s="544">
        <f t="shared" si="16"/>
        <v>7.6923076923076919E-3</v>
      </c>
      <c r="U73" s="274">
        <f t="shared" si="17"/>
        <v>4.4411559168432753</v>
      </c>
      <c r="V73" s="274">
        <f t="shared" si="7"/>
        <v>11.547005383792516</v>
      </c>
      <c r="W73" s="104"/>
    </row>
    <row r="74" spans="1:23" ht="16.5" thickBot="1" x14ac:dyDescent="0.3">
      <c r="A74" s="83">
        <f t="shared" si="12"/>
        <v>3.5</v>
      </c>
      <c r="B74" s="82">
        <f t="shared" si="18"/>
        <v>70</v>
      </c>
      <c r="C74" s="276" t="s">
        <v>651</v>
      </c>
      <c r="D74" s="290">
        <v>3.5</v>
      </c>
      <c r="E74" s="278">
        <v>70</v>
      </c>
      <c r="F74" s="318">
        <f t="shared" si="13"/>
        <v>7.0000000000000007E-2</v>
      </c>
      <c r="G74" s="279">
        <f>23</f>
        <v>23</v>
      </c>
      <c r="H74" s="266">
        <f t="shared" si="11"/>
        <v>11.5</v>
      </c>
      <c r="J74" s="280" t="s">
        <v>652</v>
      </c>
      <c r="K74" s="291">
        <f t="shared" si="19"/>
        <v>3.5</v>
      </c>
      <c r="L74" s="282"/>
      <c r="M74" s="283"/>
      <c r="O74" s="289">
        <v>3.5</v>
      </c>
      <c r="P74" s="285">
        <v>7.0000000000000007E-2</v>
      </c>
      <c r="Q74" s="285">
        <v>6.9000000000000006E-2</v>
      </c>
      <c r="R74" s="273">
        <f t="shared" si="14"/>
        <v>2.5641025641025664E-2</v>
      </c>
      <c r="S74" s="273">
        <f t="shared" si="15"/>
        <v>2.5641025641025664E-2</v>
      </c>
      <c r="T74" s="544">
        <f t="shared" si="16"/>
        <v>8.5470085470085546E-4</v>
      </c>
      <c r="U74" s="274">
        <f t="shared" si="17"/>
        <v>0.49346176853814211</v>
      </c>
      <c r="V74" s="274">
        <f t="shared" ref="V74:V126" si="20">(((0.02)*1000)/SQRT(3))</f>
        <v>11.547005383792516</v>
      </c>
      <c r="W74" s="104"/>
    </row>
    <row r="75" spans="1:23" ht="16.5" thickBot="1" x14ac:dyDescent="0.3">
      <c r="A75" s="83">
        <f t="shared" si="12"/>
        <v>4</v>
      </c>
      <c r="B75" s="82">
        <f t="shared" si="18"/>
        <v>71</v>
      </c>
      <c r="C75" s="276" t="s">
        <v>653</v>
      </c>
      <c r="D75" s="290">
        <v>4</v>
      </c>
      <c r="E75" s="278">
        <v>-48</v>
      </c>
      <c r="F75" s="318">
        <f t="shared" si="13"/>
        <v>-4.8000000000000001E-2</v>
      </c>
      <c r="G75" s="279">
        <f>23</f>
        <v>23</v>
      </c>
      <c r="H75" s="266">
        <f t="shared" si="11"/>
        <v>11.5</v>
      </c>
      <c r="J75" s="280" t="s">
        <v>654</v>
      </c>
      <c r="K75" s="291">
        <f t="shared" si="19"/>
        <v>4</v>
      </c>
      <c r="L75" s="282"/>
      <c r="M75" s="283"/>
      <c r="O75" s="289">
        <v>4</v>
      </c>
      <c r="P75" s="285">
        <v>-4.8000000000000001E-2</v>
      </c>
      <c r="Q75" s="285">
        <v>-4.3999999999999997E-2</v>
      </c>
      <c r="R75" s="273">
        <f t="shared" si="14"/>
        <v>0.10256410256410266</v>
      </c>
      <c r="S75" s="273">
        <f t="shared" si="15"/>
        <v>0.10256410256410266</v>
      </c>
      <c r="T75" s="544">
        <f t="shared" si="16"/>
        <v>3.4188034188034218E-3</v>
      </c>
      <c r="U75" s="274">
        <f t="shared" si="17"/>
        <v>1.9738470741525684</v>
      </c>
      <c r="V75" s="274">
        <f t="shared" si="20"/>
        <v>11.547005383792516</v>
      </c>
      <c r="W75" s="104"/>
    </row>
    <row r="76" spans="1:23" ht="16.5" thickBot="1" x14ac:dyDescent="0.3">
      <c r="A76" s="83">
        <f t="shared" si="12"/>
        <v>4.5</v>
      </c>
      <c r="B76" s="82">
        <f t="shared" si="18"/>
        <v>72</v>
      </c>
      <c r="C76" s="276" t="s">
        <v>655</v>
      </c>
      <c r="D76" s="290">
        <v>4.5</v>
      </c>
      <c r="E76" s="278">
        <v>83</v>
      </c>
      <c r="F76" s="318">
        <f t="shared" si="13"/>
        <v>8.3000000000000004E-2</v>
      </c>
      <c r="G76" s="279">
        <f>23</f>
        <v>23</v>
      </c>
      <c r="H76" s="266">
        <f t="shared" si="11"/>
        <v>11.5</v>
      </c>
      <c r="J76" s="280" t="s">
        <v>656</v>
      </c>
      <c r="K76" s="291">
        <f>K75+0.5</f>
        <v>4.5</v>
      </c>
      <c r="L76" s="282"/>
      <c r="M76" s="283"/>
      <c r="O76" s="289">
        <v>4.5</v>
      </c>
      <c r="P76" s="285">
        <v>8.3000000000000004E-2</v>
      </c>
      <c r="Q76" s="285">
        <v>8.4000000000000005E-2</v>
      </c>
      <c r="R76" s="273">
        <f t="shared" si="14"/>
        <v>2.5641025641025664E-2</v>
      </c>
      <c r="S76" s="273">
        <f t="shared" si="15"/>
        <v>2.5641025641025664E-2</v>
      </c>
      <c r="T76" s="544">
        <f t="shared" si="16"/>
        <v>8.5470085470085546E-4</v>
      </c>
      <c r="U76" s="274">
        <f t="shared" si="17"/>
        <v>0.49346176853814211</v>
      </c>
      <c r="V76" s="274">
        <f t="shared" si="20"/>
        <v>11.547005383792516</v>
      </c>
      <c r="W76" s="104"/>
    </row>
    <row r="77" spans="1:23" ht="16.5" thickBot="1" x14ac:dyDescent="0.3">
      <c r="A77" s="83">
        <f t="shared" si="12"/>
        <v>5</v>
      </c>
      <c r="B77" s="82">
        <f t="shared" si="18"/>
        <v>73</v>
      </c>
      <c r="C77" s="276" t="s">
        <v>657</v>
      </c>
      <c r="D77" s="290">
        <v>5</v>
      </c>
      <c r="E77" s="278">
        <v>47</v>
      </c>
      <c r="F77" s="318">
        <f t="shared" si="13"/>
        <v>4.7E-2</v>
      </c>
      <c r="G77" s="279">
        <f>23</f>
        <v>23</v>
      </c>
      <c r="H77" s="266">
        <f t="shared" si="11"/>
        <v>11.5</v>
      </c>
      <c r="J77" s="280" t="s">
        <v>658</v>
      </c>
      <c r="K77" s="291">
        <f t="shared" si="19"/>
        <v>5</v>
      </c>
      <c r="L77" s="282"/>
      <c r="M77" s="283"/>
      <c r="O77" s="289">
        <v>5</v>
      </c>
      <c r="P77" s="285">
        <v>4.7E-2</v>
      </c>
      <c r="Q77" s="285">
        <v>4.3999999999999997E-2</v>
      </c>
      <c r="R77" s="273">
        <f t="shared" si="14"/>
        <v>7.6923076923076997E-2</v>
      </c>
      <c r="S77" s="273">
        <f t="shared" si="15"/>
        <v>7.6923076923076997E-2</v>
      </c>
      <c r="T77" s="544">
        <f t="shared" si="16"/>
        <v>2.5641025641025667E-3</v>
      </c>
      <c r="U77" s="274">
        <f t="shared" si="17"/>
        <v>1.4803853056144265</v>
      </c>
      <c r="V77" s="274">
        <f t="shared" si="20"/>
        <v>11.547005383792516</v>
      </c>
      <c r="W77" s="104"/>
    </row>
    <row r="78" spans="1:23" ht="16.5" thickBot="1" x14ac:dyDescent="0.3">
      <c r="A78" s="83">
        <f t="shared" si="12"/>
        <v>5.5</v>
      </c>
      <c r="B78" s="82">
        <f t="shared" si="18"/>
        <v>74</v>
      </c>
      <c r="C78" s="276" t="s">
        <v>659</v>
      </c>
      <c r="D78" s="290">
        <v>5.5</v>
      </c>
      <c r="E78" s="278">
        <v>11</v>
      </c>
      <c r="F78" s="318">
        <f t="shared" si="13"/>
        <v>1.0999999999999999E-2</v>
      </c>
      <c r="G78" s="279">
        <f>23</f>
        <v>23</v>
      </c>
      <c r="H78" s="266">
        <f t="shared" si="11"/>
        <v>11.5</v>
      </c>
      <c r="J78" s="280" t="s">
        <v>660</v>
      </c>
      <c r="K78" s="291">
        <f t="shared" si="19"/>
        <v>5.5</v>
      </c>
      <c r="L78" s="282"/>
      <c r="M78" s="283"/>
      <c r="O78" s="289">
        <v>5.5</v>
      </c>
      <c r="P78" s="285">
        <v>1.0999999999999999E-2</v>
      </c>
      <c r="Q78" s="285">
        <v>1.2999999999999999E-2</v>
      </c>
      <c r="R78" s="273">
        <f t="shared" si="14"/>
        <v>5.1282051282051287E-2</v>
      </c>
      <c r="S78" s="273">
        <f t="shared" si="15"/>
        <v>5.1282051282051287E-2</v>
      </c>
      <c r="T78" s="544">
        <f t="shared" si="16"/>
        <v>1.7094017094017096E-3</v>
      </c>
      <c r="U78" s="274">
        <f t="shared" si="17"/>
        <v>0.98692353707628355</v>
      </c>
      <c r="V78" s="274">
        <f t="shared" si="20"/>
        <v>11.547005383792516</v>
      </c>
      <c r="W78" s="104"/>
    </row>
    <row r="79" spans="1:23" ht="16.5" thickBot="1" x14ac:dyDescent="0.3">
      <c r="A79" s="83">
        <f t="shared" si="12"/>
        <v>6</v>
      </c>
      <c r="B79" s="82">
        <f t="shared" si="18"/>
        <v>75</v>
      </c>
      <c r="C79" s="276" t="s">
        <v>661</v>
      </c>
      <c r="D79" s="290">
        <v>6</v>
      </c>
      <c r="E79" s="278">
        <v>75</v>
      </c>
      <c r="F79" s="318">
        <f t="shared" si="13"/>
        <v>7.4999999999999997E-2</v>
      </c>
      <c r="G79" s="279">
        <f>23</f>
        <v>23</v>
      </c>
      <c r="H79" s="266">
        <f t="shared" si="11"/>
        <v>11.5</v>
      </c>
      <c r="J79" s="280" t="s">
        <v>662</v>
      </c>
      <c r="K79" s="291">
        <f t="shared" si="19"/>
        <v>6</v>
      </c>
      <c r="L79" s="282"/>
      <c r="M79" s="283"/>
      <c r="O79" s="289">
        <v>6</v>
      </c>
      <c r="P79" s="285">
        <v>7.4999999999999997E-2</v>
      </c>
      <c r="Q79" s="285">
        <v>6.2E-2</v>
      </c>
      <c r="R79" s="273">
        <f t="shared" si="14"/>
        <v>0.33333333333333326</v>
      </c>
      <c r="S79" s="273">
        <f t="shared" si="15"/>
        <v>0.33333333333333326</v>
      </c>
      <c r="T79" s="544">
        <f t="shared" si="16"/>
        <v>1.1111111111111108E-2</v>
      </c>
      <c r="U79" s="274">
        <f t="shared" si="17"/>
        <v>6.4150029909958413</v>
      </c>
      <c r="V79" s="274">
        <f t="shared" si="20"/>
        <v>11.547005383792516</v>
      </c>
      <c r="W79" s="104"/>
    </row>
    <row r="80" spans="1:23" ht="16.5" thickBot="1" x14ac:dyDescent="0.3">
      <c r="A80" s="83">
        <f t="shared" si="12"/>
        <v>6.5</v>
      </c>
      <c r="B80" s="82">
        <f t="shared" si="18"/>
        <v>76</v>
      </c>
      <c r="C80" s="276" t="s">
        <v>663</v>
      </c>
      <c r="D80" s="290">
        <v>6.5</v>
      </c>
      <c r="E80" s="278">
        <v>129</v>
      </c>
      <c r="F80" s="318">
        <f t="shared" si="13"/>
        <v>0.129</v>
      </c>
      <c r="G80" s="279">
        <f>23</f>
        <v>23</v>
      </c>
      <c r="H80" s="266">
        <f t="shared" si="11"/>
        <v>11.5</v>
      </c>
      <c r="J80" s="280" t="s">
        <v>664</v>
      </c>
      <c r="K80" s="291">
        <f t="shared" si="19"/>
        <v>6.5</v>
      </c>
      <c r="L80" s="282"/>
      <c r="M80" s="283"/>
      <c r="O80" s="289">
        <v>6.5</v>
      </c>
      <c r="P80" s="285">
        <v>0.129</v>
      </c>
      <c r="Q80" s="285">
        <v>9.6000000000000002E-2</v>
      </c>
      <c r="R80" s="273">
        <f t="shared" si="14"/>
        <v>0.84615384615384615</v>
      </c>
      <c r="S80" s="273">
        <f t="shared" si="15"/>
        <v>0.84615384615384615</v>
      </c>
      <c r="T80" s="544">
        <f t="shared" si="16"/>
        <v>2.8205128205128206E-2</v>
      </c>
      <c r="U80" s="274">
        <f t="shared" si="17"/>
        <v>16.284238361758675</v>
      </c>
      <c r="V80" s="274">
        <f t="shared" si="20"/>
        <v>11.547005383792516</v>
      </c>
      <c r="W80" s="104"/>
    </row>
    <row r="81" spans="1:23" ht="16.5" thickBot="1" x14ac:dyDescent="0.3">
      <c r="A81" s="83">
        <f t="shared" si="12"/>
        <v>7</v>
      </c>
      <c r="B81" s="82">
        <f t="shared" si="18"/>
        <v>77</v>
      </c>
      <c r="C81" s="276" t="s">
        <v>665</v>
      </c>
      <c r="D81" s="290">
        <v>7</v>
      </c>
      <c r="E81" s="278">
        <v>-44</v>
      </c>
      <c r="F81" s="318">
        <f t="shared" si="13"/>
        <v>-4.3999999999999997E-2</v>
      </c>
      <c r="G81" s="279">
        <f>23</f>
        <v>23</v>
      </c>
      <c r="H81" s="266">
        <f t="shared" si="11"/>
        <v>11.5</v>
      </c>
      <c r="J81" s="280" t="s">
        <v>666</v>
      </c>
      <c r="K81" s="291">
        <f t="shared" si="19"/>
        <v>7</v>
      </c>
      <c r="L81" s="282"/>
      <c r="M81" s="283"/>
      <c r="O81" s="289">
        <v>7</v>
      </c>
      <c r="P81" s="285">
        <v>-4.3999999999999997E-2</v>
      </c>
      <c r="Q81" s="285">
        <v>-4.8000000000000001E-2</v>
      </c>
      <c r="R81" s="273">
        <f t="shared" si="14"/>
        <v>0.10256410256410266</v>
      </c>
      <c r="S81" s="273">
        <f t="shared" si="15"/>
        <v>0.10256410256410266</v>
      </c>
      <c r="T81" s="544">
        <f t="shared" si="16"/>
        <v>3.4188034188034218E-3</v>
      </c>
      <c r="U81" s="274">
        <f t="shared" si="17"/>
        <v>1.9738470741525684</v>
      </c>
      <c r="V81" s="274">
        <f t="shared" si="20"/>
        <v>11.547005383792516</v>
      </c>
      <c r="W81" s="104"/>
    </row>
    <row r="82" spans="1:23" ht="16.5" thickBot="1" x14ac:dyDescent="0.3">
      <c r="A82" s="83">
        <f t="shared" si="12"/>
        <v>7.5</v>
      </c>
      <c r="B82" s="82">
        <f t="shared" si="18"/>
        <v>78</v>
      </c>
      <c r="C82" s="276" t="s">
        <v>667</v>
      </c>
      <c r="D82" s="290">
        <v>7.5</v>
      </c>
      <c r="E82" s="278">
        <v>46</v>
      </c>
      <c r="F82" s="318">
        <f t="shared" si="13"/>
        <v>4.5999999999999999E-2</v>
      </c>
      <c r="G82" s="279">
        <f>23</f>
        <v>23</v>
      </c>
      <c r="H82" s="266">
        <f t="shared" si="11"/>
        <v>11.5</v>
      </c>
      <c r="J82" s="280" t="s">
        <v>668</v>
      </c>
      <c r="K82" s="291">
        <f t="shared" si="19"/>
        <v>7.5</v>
      </c>
      <c r="L82" s="282"/>
      <c r="M82" s="283"/>
      <c r="O82" s="289">
        <v>7.5</v>
      </c>
      <c r="P82" s="285">
        <v>4.5999999999999999E-2</v>
      </c>
      <c r="Q82" s="285">
        <v>2.3E-2</v>
      </c>
      <c r="R82" s="273">
        <f t="shared" si="14"/>
        <v>0.58974358974358976</v>
      </c>
      <c r="S82" s="273">
        <f t="shared" si="15"/>
        <v>0.58974358974358976</v>
      </c>
      <c r="T82" s="544">
        <f t="shared" si="16"/>
        <v>1.9658119658119658E-2</v>
      </c>
      <c r="U82" s="274">
        <f t="shared" si="17"/>
        <v>11.34962067637726</v>
      </c>
      <c r="V82" s="274">
        <f t="shared" si="20"/>
        <v>11.547005383792516</v>
      </c>
      <c r="W82" s="104"/>
    </row>
    <row r="83" spans="1:23" ht="16.5" thickBot="1" x14ac:dyDescent="0.3">
      <c r="A83" s="83">
        <f t="shared" si="12"/>
        <v>8</v>
      </c>
      <c r="B83" s="82">
        <f t="shared" si="18"/>
        <v>79</v>
      </c>
      <c r="C83" s="276" t="s">
        <v>669</v>
      </c>
      <c r="D83" s="290">
        <v>8</v>
      </c>
      <c r="E83" s="278">
        <v>-99</v>
      </c>
      <c r="F83" s="318">
        <f t="shared" si="13"/>
        <v>-9.9000000000000005E-2</v>
      </c>
      <c r="G83" s="279">
        <f>23</f>
        <v>23</v>
      </c>
      <c r="H83" s="266">
        <f t="shared" si="11"/>
        <v>11.5</v>
      </c>
      <c r="J83" s="280" t="s">
        <v>670</v>
      </c>
      <c r="K83" s="291">
        <f t="shared" si="19"/>
        <v>8</v>
      </c>
      <c r="L83" s="282"/>
      <c r="M83" s="283"/>
      <c r="O83" s="289">
        <v>8</v>
      </c>
      <c r="P83" s="285">
        <v>-9.9000000000000005E-2</v>
      </c>
      <c r="Q83" s="285">
        <v>-0.12</v>
      </c>
      <c r="R83" s="273">
        <f t="shared" si="14"/>
        <v>0.53846153846153821</v>
      </c>
      <c r="S83" s="273">
        <f t="shared" si="15"/>
        <v>0.53846153846153821</v>
      </c>
      <c r="T83" s="544">
        <f t="shared" si="16"/>
        <v>1.794871794871794E-2</v>
      </c>
      <c r="U83" s="274">
        <f t="shared" si="17"/>
        <v>10.362697139300971</v>
      </c>
      <c r="V83" s="274">
        <f t="shared" si="20"/>
        <v>11.547005383792516</v>
      </c>
      <c r="W83" s="104"/>
    </row>
    <row r="84" spans="1:23" ht="16.5" thickBot="1" x14ac:dyDescent="0.3">
      <c r="A84" s="83">
        <f t="shared" si="12"/>
        <v>8.5</v>
      </c>
      <c r="B84" s="82">
        <f t="shared" si="18"/>
        <v>80</v>
      </c>
      <c r="C84" s="276" t="s">
        <v>671</v>
      </c>
      <c r="D84" s="290">
        <v>8.5</v>
      </c>
      <c r="E84" s="278">
        <v>95</v>
      </c>
      <c r="F84" s="318">
        <f t="shared" si="13"/>
        <v>9.5000000000000001E-2</v>
      </c>
      <c r="G84" s="279">
        <f>23</f>
        <v>23</v>
      </c>
      <c r="H84" s="266">
        <f t="shared" si="11"/>
        <v>11.5</v>
      </c>
      <c r="J84" s="280" t="s">
        <v>672</v>
      </c>
      <c r="K84" s="291">
        <f t="shared" si="19"/>
        <v>8.5</v>
      </c>
      <c r="L84" s="282"/>
      <c r="M84" s="283"/>
      <c r="O84" s="289">
        <v>8.5</v>
      </c>
      <c r="P84" s="285">
        <v>9.5000000000000001E-2</v>
      </c>
      <c r="Q84" s="285">
        <v>6.7000000000000004E-2</v>
      </c>
      <c r="R84" s="273">
        <f t="shared" si="14"/>
        <v>0.71794871794871784</v>
      </c>
      <c r="S84" s="273">
        <f t="shared" si="15"/>
        <v>0.71794871794871784</v>
      </c>
      <c r="T84" s="544">
        <f t="shared" si="16"/>
        <v>2.3931623931623926E-2</v>
      </c>
      <c r="U84" s="274">
        <f t="shared" si="17"/>
        <v>13.816929519067964</v>
      </c>
      <c r="V84" s="274">
        <f t="shared" si="20"/>
        <v>11.547005383792516</v>
      </c>
      <c r="W84" s="104"/>
    </row>
    <row r="85" spans="1:23" ht="16.5" thickBot="1" x14ac:dyDescent="0.3">
      <c r="A85" s="83">
        <f t="shared" si="12"/>
        <v>9</v>
      </c>
      <c r="B85" s="82">
        <f t="shared" si="18"/>
        <v>81</v>
      </c>
      <c r="C85" s="276" t="s">
        <v>673</v>
      </c>
      <c r="D85" s="290">
        <v>9</v>
      </c>
      <c r="E85" s="278">
        <v>24</v>
      </c>
      <c r="F85" s="318">
        <f t="shared" si="13"/>
        <v>2.4E-2</v>
      </c>
      <c r="G85" s="279">
        <f>23</f>
        <v>23</v>
      </c>
      <c r="H85" s="266">
        <f t="shared" si="11"/>
        <v>11.5</v>
      </c>
      <c r="J85" s="280" t="s">
        <v>674</v>
      </c>
      <c r="K85" s="291">
        <f t="shared" si="19"/>
        <v>9</v>
      </c>
      <c r="L85" s="282"/>
      <c r="M85" s="283"/>
      <c r="O85" s="289">
        <v>9</v>
      </c>
      <c r="P85" s="285">
        <v>2.4E-2</v>
      </c>
      <c r="Q85" s="285">
        <v>6.0000000000000001E-3</v>
      </c>
      <c r="R85" s="273">
        <f t="shared" si="14"/>
        <v>0.46153846153846156</v>
      </c>
      <c r="S85" s="273">
        <f t="shared" si="15"/>
        <v>0.46153846153846156</v>
      </c>
      <c r="T85" s="544">
        <f t="shared" si="16"/>
        <v>1.5384615384615385E-2</v>
      </c>
      <c r="U85" s="274">
        <f t="shared" si="17"/>
        <v>8.8823118336865505</v>
      </c>
      <c r="V85" s="274">
        <f t="shared" si="20"/>
        <v>11.547005383792516</v>
      </c>
      <c r="W85" s="104"/>
    </row>
    <row r="86" spans="1:23" ht="16.5" thickBot="1" x14ac:dyDescent="0.3">
      <c r="A86" s="83">
        <f t="shared" si="12"/>
        <v>9.5</v>
      </c>
      <c r="B86" s="82">
        <f t="shared" si="18"/>
        <v>82</v>
      </c>
      <c r="C86" s="276" t="s">
        <v>675</v>
      </c>
      <c r="D86" s="290">
        <v>9.5</v>
      </c>
      <c r="E86" s="278">
        <v>28</v>
      </c>
      <c r="F86" s="318">
        <f t="shared" si="13"/>
        <v>2.8000000000000001E-2</v>
      </c>
      <c r="G86" s="279">
        <f>23</f>
        <v>23</v>
      </c>
      <c r="H86" s="266">
        <f t="shared" si="11"/>
        <v>11.5</v>
      </c>
      <c r="J86" s="280" t="s">
        <v>676</v>
      </c>
      <c r="K86" s="291">
        <f t="shared" si="19"/>
        <v>9.5</v>
      </c>
      <c r="L86" s="282"/>
      <c r="M86" s="283"/>
      <c r="O86" s="289">
        <v>9.5</v>
      </c>
      <c r="P86" s="285">
        <v>2.8000000000000001E-2</v>
      </c>
      <c r="Q86" s="285">
        <v>3.3000000000000002E-2</v>
      </c>
      <c r="R86" s="273">
        <f t="shared" si="14"/>
        <v>0.12820512820512822</v>
      </c>
      <c r="S86" s="273">
        <f t="shared" si="15"/>
        <v>0.12820512820512822</v>
      </c>
      <c r="T86" s="544">
        <f t="shared" si="16"/>
        <v>4.2735042735042739E-3</v>
      </c>
      <c r="U86" s="274">
        <f t="shared" si="17"/>
        <v>2.4673088426907088</v>
      </c>
      <c r="V86" s="274">
        <f t="shared" si="20"/>
        <v>11.547005383792516</v>
      </c>
      <c r="W86" s="104"/>
    </row>
    <row r="87" spans="1:23" ht="16.5" thickBot="1" x14ac:dyDescent="0.3">
      <c r="A87" s="83">
        <f t="shared" si="12"/>
        <v>10</v>
      </c>
      <c r="B87" s="82">
        <f t="shared" si="18"/>
        <v>83</v>
      </c>
      <c r="C87" s="276" t="s">
        <v>677</v>
      </c>
      <c r="D87" s="290">
        <v>10</v>
      </c>
      <c r="E87" s="278">
        <v>-127</v>
      </c>
      <c r="F87" s="318">
        <f t="shared" si="13"/>
        <v>-0.127</v>
      </c>
      <c r="G87" s="279">
        <f>23</f>
        <v>23</v>
      </c>
      <c r="H87" s="266">
        <f t="shared" si="11"/>
        <v>11.5</v>
      </c>
      <c r="J87" s="280" t="s">
        <v>678</v>
      </c>
      <c r="K87" s="291">
        <f t="shared" si="19"/>
        <v>10</v>
      </c>
      <c r="L87" s="282"/>
      <c r="M87" s="283"/>
      <c r="O87" s="289">
        <v>10</v>
      </c>
      <c r="P87" s="285">
        <v>-0.127</v>
      </c>
      <c r="Q87" s="285">
        <v>-0.126</v>
      </c>
      <c r="R87" s="273">
        <f t="shared" si="14"/>
        <v>2.5641025641025664E-2</v>
      </c>
      <c r="S87" s="273">
        <f t="shared" si="15"/>
        <v>2.5641025641025664E-2</v>
      </c>
      <c r="T87" s="544">
        <f t="shared" si="16"/>
        <v>8.5470085470085546E-4</v>
      </c>
      <c r="U87" s="274">
        <f t="shared" si="17"/>
        <v>0.49346176853814211</v>
      </c>
      <c r="V87" s="274">
        <f t="shared" si="20"/>
        <v>11.547005383792516</v>
      </c>
      <c r="W87" s="104"/>
    </row>
    <row r="88" spans="1:23" ht="16.5" thickBot="1" x14ac:dyDescent="0.3">
      <c r="A88" s="83">
        <f t="shared" si="12"/>
        <v>10.5</v>
      </c>
      <c r="B88" s="82">
        <f t="shared" si="18"/>
        <v>84</v>
      </c>
      <c r="C88" s="276" t="s">
        <v>679</v>
      </c>
      <c r="D88" s="290">
        <v>10.5</v>
      </c>
      <c r="E88" s="278">
        <v>-19</v>
      </c>
      <c r="F88" s="318">
        <f t="shared" si="13"/>
        <v>-1.9E-2</v>
      </c>
      <c r="G88" s="279">
        <f>24</f>
        <v>24</v>
      </c>
      <c r="H88" s="266">
        <f t="shared" si="11"/>
        <v>12</v>
      </c>
      <c r="J88" s="280" t="s">
        <v>680</v>
      </c>
      <c r="K88" s="291">
        <f t="shared" si="19"/>
        <v>10.5</v>
      </c>
      <c r="L88" s="282"/>
      <c r="M88" s="283"/>
      <c r="O88" s="289">
        <v>10.5</v>
      </c>
      <c r="P88" s="285">
        <v>-1.9E-2</v>
      </c>
      <c r="Q88" s="285">
        <v>-2.4E-2</v>
      </c>
      <c r="R88" s="273">
        <f t="shared" si="14"/>
        <v>0.12820512820512822</v>
      </c>
      <c r="S88" s="273">
        <f t="shared" si="15"/>
        <v>0.12820512820512822</v>
      </c>
      <c r="T88" s="544">
        <f t="shared" si="16"/>
        <v>4.2735042735042739E-3</v>
      </c>
      <c r="U88" s="274">
        <f t="shared" si="17"/>
        <v>2.4673088426907088</v>
      </c>
      <c r="V88" s="274">
        <f t="shared" si="20"/>
        <v>11.547005383792516</v>
      </c>
      <c r="W88" s="104"/>
    </row>
    <row r="89" spans="1:23" ht="16.5" thickBot="1" x14ac:dyDescent="0.3">
      <c r="A89" s="83">
        <f t="shared" si="12"/>
        <v>11</v>
      </c>
      <c r="B89" s="82">
        <f t="shared" si="18"/>
        <v>85</v>
      </c>
      <c r="C89" s="276" t="s">
        <v>681</v>
      </c>
      <c r="D89" s="290">
        <v>11</v>
      </c>
      <c r="E89" s="278">
        <v>127</v>
      </c>
      <c r="F89" s="318">
        <f t="shared" si="13"/>
        <v>0.127</v>
      </c>
      <c r="G89" s="279">
        <f>24</f>
        <v>24</v>
      </c>
      <c r="H89" s="266">
        <f t="shared" si="11"/>
        <v>12</v>
      </c>
      <c r="J89" s="280" t="s">
        <v>682</v>
      </c>
      <c r="K89" s="291">
        <f t="shared" si="19"/>
        <v>11</v>
      </c>
      <c r="L89" s="282"/>
      <c r="M89" s="283"/>
      <c r="O89" s="289">
        <v>11</v>
      </c>
      <c r="P89" s="285">
        <v>0.127</v>
      </c>
      <c r="Q89" s="285">
        <v>0.114</v>
      </c>
      <c r="R89" s="273">
        <f t="shared" si="14"/>
        <v>0.33333333333333326</v>
      </c>
      <c r="S89" s="273">
        <f t="shared" si="15"/>
        <v>0.33333333333333326</v>
      </c>
      <c r="T89" s="544">
        <f t="shared" si="16"/>
        <v>1.1111111111111108E-2</v>
      </c>
      <c r="U89" s="274">
        <f t="shared" si="17"/>
        <v>6.4150029909958413</v>
      </c>
      <c r="V89" s="274">
        <f t="shared" si="20"/>
        <v>11.547005383792516</v>
      </c>
      <c r="W89" s="104"/>
    </row>
    <row r="90" spans="1:23" ht="16.5" thickBot="1" x14ac:dyDescent="0.3">
      <c r="A90" s="83">
        <f t="shared" si="12"/>
        <v>11.5</v>
      </c>
      <c r="B90" s="82">
        <f t="shared" si="18"/>
        <v>86</v>
      </c>
      <c r="C90" s="276" t="s">
        <v>683</v>
      </c>
      <c r="D90" s="290">
        <v>11.5</v>
      </c>
      <c r="E90" s="278">
        <v>109</v>
      </c>
      <c r="F90" s="318">
        <f t="shared" si="13"/>
        <v>0.109</v>
      </c>
      <c r="G90" s="279">
        <f>24</f>
        <v>24</v>
      </c>
      <c r="H90" s="266">
        <f t="shared" si="11"/>
        <v>12</v>
      </c>
      <c r="J90" s="280" t="s">
        <v>684</v>
      </c>
      <c r="K90" s="291">
        <f t="shared" si="19"/>
        <v>11.5</v>
      </c>
      <c r="L90" s="282"/>
      <c r="M90" s="283"/>
      <c r="O90" s="289">
        <v>11.5</v>
      </c>
      <c r="P90" s="285">
        <v>0.109</v>
      </c>
      <c r="Q90" s="285">
        <v>0.114</v>
      </c>
      <c r="R90" s="273">
        <f t="shared" si="14"/>
        <v>0.1282051282051283</v>
      </c>
      <c r="S90" s="273">
        <f t="shared" si="15"/>
        <v>0.1282051282051283</v>
      </c>
      <c r="T90" s="544">
        <f t="shared" si="16"/>
        <v>4.2735042735042765E-3</v>
      </c>
      <c r="U90" s="274">
        <f t="shared" si="17"/>
        <v>2.4673088426907106</v>
      </c>
      <c r="V90" s="274">
        <f t="shared" si="20"/>
        <v>11.547005383792516</v>
      </c>
      <c r="W90" s="104"/>
    </row>
    <row r="91" spans="1:23" ht="16.5" thickBot="1" x14ac:dyDescent="0.3">
      <c r="A91" s="83">
        <f t="shared" si="12"/>
        <v>12</v>
      </c>
      <c r="B91" s="82">
        <f t="shared" si="18"/>
        <v>87</v>
      </c>
      <c r="C91" s="276" t="s">
        <v>685</v>
      </c>
      <c r="D91" s="290">
        <v>12</v>
      </c>
      <c r="E91" s="278">
        <v>119</v>
      </c>
      <c r="F91" s="318">
        <f t="shared" si="13"/>
        <v>0.11899999999999999</v>
      </c>
      <c r="G91" s="279">
        <f>24</f>
        <v>24</v>
      </c>
      <c r="H91" s="266">
        <f t="shared" si="11"/>
        <v>12</v>
      </c>
      <c r="J91" s="280" t="s">
        <v>686</v>
      </c>
      <c r="K91" s="291">
        <f t="shared" si="19"/>
        <v>12</v>
      </c>
      <c r="L91" s="282"/>
      <c r="M91" s="283"/>
      <c r="O91" s="289">
        <v>12</v>
      </c>
      <c r="P91" s="285">
        <v>0.11899999999999999</v>
      </c>
      <c r="Q91" s="285">
        <v>0.11700000000000001</v>
      </c>
      <c r="R91" s="273">
        <f t="shared" si="14"/>
        <v>5.1282051282050975E-2</v>
      </c>
      <c r="S91" s="273">
        <f t="shared" si="15"/>
        <v>5.1282051282050975E-2</v>
      </c>
      <c r="T91" s="544">
        <f t="shared" si="16"/>
        <v>1.7094017094016992E-3</v>
      </c>
      <c r="U91" s="274">
        <f t="shared" si="17"/>
        <v>0.98692353707627745</v>
      </c>
      <c r="V91" s="274">
        <f t="shared" si="20"/>
        <v>11.547005383792516</v>
      </c>
      <c r="W91" s="104"/>
    </row>
    <row r="92" spans="1:23" ht="16.5" thickBot="1" x14ac:dyDescent="0.3">
      <c r="A92" s="83">
        <f t="shared" si="12"/>
        <v>12.5</v>
      </c>
      <c r="B92" s="82">
        <f t="shared" si="18"/>
        <v>88</v>
      </c>
      <c r="C92" s="276" t="s">
        <v>687</v>
      </c>
      <c r="D92" s="290">
        <v>12.5</v>
      </c>
      <c r="E92" s="278">
        <v>74</v>
      </c>
      <c r="F92" s="318">
        <f t="shared" si="13"/>
        <v>7.3999999999999996E-2</v>
      </c>
      <c r="G92" s="279">
        <f>24</f>
        <v>24</v>
      </c>
      <c r="H92" s="266">
        <f t="shared" si="11"/>
        <v>12</v>
      </c>
      <c r="J92" s="280" t="s">
        <v>688</v>
      </c>
      <c r="K92" s="291">
        <f t="shared" si="19"/>
        <v>12.5</v>
      </c>
      <c r="L92" s="282"/>
      <c r="M92" s="283"/>
      <c r="O92" s="289">
        <v>12.5</v>
      </c>
      <c r="P92" s="285">
        <v>7.3999999999999996E-2</v>
      </c>
      <c r="Q92" s="285">
        <v>6.0999999999999999E-2</v>
      </c>
      <c r="R92" s="273">
        <f t="shared" si="14"/>
        <v>0.33333333333333326</v>
      </c>
      <c r="S92" s="273">
        <f t="shared" si="15"/>
        <v>0.33333333333333326</v>
      </c>
      <c r="T92" s="544">
        <f t="shared" si="16"/>
        <v>1.1111111111111108E-2</v>
      </c>
      <c r="U92" s="274">
        <f t="shared" si="17"/>
        <v>6.4150029909958413</v>
      </c>
      <c r="V92" s="274">
        <f t="shared" si="20"/>
        <v>11.547005383792516</v>
      </c>
      <c r="W92" s="104"/>
    </row>
    <row r="93" spans="1:23" ht="16.5" thickBot="1" x14ac:dyDescent="0.3">
      <c r="A93" s="83">
        <f t="shared" si="12"/>
        <v>13</v>
      </c>
      <c r="B93" s="82">
        <f t="shared" si="18"/>
        <v>89</v>
      </c>
      <c r="C93" s="276" t="s">
        <v>689</v>
      </c>
      <c r="D93" s="290">
        <v>13</v>
      </c>
      <c r="E93" s="278">
        <v>84</v>
      </c>
      <c r="F93" s="318">
        <f t="shared" si="13"/>
        <v>8.4000000000000005E-2</v>
      </c>
      <c r="G93" s="279">
        <f>24</f>
        <v>24</v>
      </c>
      <c r="H93" s="266">
        <f t="shared" si="11"/>
        <v>12</v>
      </c>
      <c r="J93" s="280" t="s">
        <v>690</v>
      </c>
      <c r="K93" s="291">
        <f t="shared" si="19"/>
        <v>13</v>
      </c>
      <c r="L93" s="282"/>
      <c r="M93" s="283"/>
      <c r="O93" s="289">
        <v>13</v>
      </c>
      <c r="P93" s="285">
        <v>8.4000000000000005E-2</v>
      </c>
      <c r="Q93" s="285">
        <v>7.3999999999999996E-2</v>
      </c>
      <c r="R93" s="273">
        <f t="shared" si="14"/>
        <v>0.25641025641025661</v>
      </c>
      <c r="S93" s="273">
        <f t="shared" si="15"/>
        <v>0.25641025641025661</v>
      </c>
      <c r="T93" s="544">
        <f t="shared" si="16"/>
        <v>8.5470085470085531E-3</v>
      </c>
      <c r="U93" s="274">
        <f t="shared" si="17"/>
        <v>4.9346176853814212</v>
      </c>
      <c r="V93" s="274">
        <f t="shared" si="20"/>
        <v>11.547005383792516</v>
      </c>
      <c r="W93" s="104"/>
    </row>
    <row r="94" spans="1:23" ht="16.5" thickBot="1" x14ac:dyDescent="0.3">
      <c r="A94" s="83">
        <f t="shared" si="12"/>
        <v>13.5</v>
      </c>
      <c r="B94" s="82">
        <f t="shared" si="18"/>
        <v>90</v>
      </c>
      <c r="C94" s="276" t="s">
        <v>691</v>
      </c>
      <c r="D94" s="290">
        <v>13.5</v>
      </c>
      <c r="E94" s="278">
        <v>-9</v>
      </c>
      <c r="F94" s="318">
        <f t="shared" si="13"/>
        <v>-8.9999999999999993E-3</v>
      </c>
      <c r="G94" s="279">
        <f>24</f>
        <v>24</v>
      </c>
      <c r="H94" s="266">
        <f t="shared" si="11"/>
        <v>12</v>
      </c>
      <c r="J94" s="280" t="s">
        <v>692</v>
      </c>
      <c r="K94" s="291">
        <f t="shared" si="19"/>
        <v>13.5</v>
      </c>
      <c r="L94" s="282"/>
      <c r="M94" s="283"/>
      <c r="O94" s="289">
        <v>13.5</v>
      </c>
      <c r="P94" s="285">
        <v>-8.9999999999999993E-3</v>
      </c>
      <c r="Q94" s="285">
        <v>-2.7E-2</v>
      </c>
      <c r="R94" s="273">
        <f t="shared" si="14"/>
        <v>0.46153846153846156</v>
      </c>
      <c r="S94" s="273">
        <f t="shared" si="15"/>
        <v>0.46153846153846156</v>
      </c>
      <c r="T94" s="544">
        <f t="shared" si="16"/>
        <v>1.5384615384615385E-2</v>
      </c>
      <c r="U94" s="274">
        <f t="shared" si="17"/>
        <v>8.8823118336865505</v>
      </c>
      <c r="V94" s="274">
        <f t="shared" si="20"/>
        <v>11.547005383792516</v>
      </c>
      <c r="W94" s="104"/>
    </row>
    <row r="95" spans="1:23" ht="16.5" thickBot="1" x14ac:dyDescent="0.3">
      <c r="A95" s="83">
        <f t="shared" si="12"/>
        <v>14</v>
      </c>
      <c r="B95" s="82">
        <f t="shared" si="18"/>
        <v>91</v>
      </c>
      <c r="C95" s="276" t="s">
        <v>693</v>
      </c>
      <c r="D95" s="290">
        <v>14</v>
      </c>
      <c r="E95" s="278">
        <v>45</v>
      </c>
      <c r="F95" s="318">
        <f t="shared" si="13"/>
        <v>4.4999999999999998E-2</v>
      </c>
      <c r="G95" s="279">
        <f>24</f>
        <v>24</v>
      </c>
      <c r="H95" s="266">
        <f t="shared" si="11"/>
        <v>12</v>
      </c>
      <c r="J95" s="280" t="s">
        <v>694</v>
      </c>
      <c r="K95" s="291">
        <f t="shared" si="19"/>
        <v>14</v>
      </c>
      <c r="L95" s="282"/>
      <c r="M95" s="283"/>
      <c r="O95" s="289">
        <v>14</v>
      </c>
      <c r="P95" s="285">
        <v>4.4999999999999998E-2</v>
      </c>
      <c r="Q95" s="285">
        <v>0.04</v>
      </c>
      <c r="R95" s="273">
        <f t="shared" si="14"/>
        <v>0.12820512820512814</v>
      </c>
      <c r="S95" s="273">
        <f t="shared" si="15"/>
        <v>0.12820512820512814</v>
      </c>
      <c r="T95" s="544">
        <f t="shared" si="16"/>
        <v>4.2735042735042713E-3</v>
      </c>
      <c r="U95" s="274">
        <f t="shared" si="17"/>
        <v>2.4673088426907075</v>
      </c>
      <c r="V95" s="274">
        <f t="shared" si="20"/>
        <v>11.547005383792516</v>
      </c>
      <c r="W95" s="104"/>
    </row>
    <row r="96" spans="1:23" ht="16.5" thickBot="1" x14ac:dyDescent="0.3">
      <c r="A96" s="83">
        <f t="shared" si="12"/>
        <v>14.5</v>
      </c>
      <c r="B96" s="82">
        <f t="shared" si="18"/>
        <v>92</v>
      </c>
      <c r="C96" s="276" t="s">
        <v>695</v>
      </c>
      <c r="D96" s="290">
        <v>14.5</v>
      </c>
      <c r="E96" s="278">
        <v>87</v>
      </c>
      <c r="F96" s="318">
        <f t="shared" si="13"/>
        <v>8.6999999999999994E-2</v>
      </c>
      <c r="G96" s="279">
        <f>24</f>
        <v>24</v>
      </c>
      <c r="H96" s="266">
        <f t="shared" si="11"/>
        <v>12</v>
      </c>
      <c r="J96" s="280" t="s">
        <v>696</v>
      </c>
      <c r="K96" s="291">
        <f t="shared" si="19"/>
        <v>14.5</v>
      </c>
      <c r="L96" s="282"/>
      <c r="M96" s="283"/>
      <c r="O96" s="289">
        <v>14.5</v>
      </c>
      <c r="P96" s="285">
        <v>8.6999999999999994E-2</v>
      </c>
      <c r="Q96" s="285">
        <v>6.0999999999999999E-2</v>
      </c>
      <c r="R96" s="273">
        <f t="shared" si="14"/>
        <v>0.66666666666666652</v>
      </c>
      <c r="S96" s="273">
        <f t="shared" si="15"/>
        <v>0.66666666666666652</v>
      </c>
      <c r="T96" s="544">
        <f t="shared" si="16"/>
        <v>2.2222222222222216E-2</v>
      </c>
      <c r="U96" s="274">
        <f t="shared" si="17"/>
        <v>12.830005981991683</v>
      </c>
      <c r="V96" s="274">
        <f t="shared" si="20"/>
        <v>11.547005383792516</v>
      </c>
      <c r="W96" s="104"/>
    </row>
    <row r="97" spans="1:23" ht="16.5" thickBot="1" x14ac:dyDescent="0.3">
      <c r="A97" s="83">
        <f t="shared" si="12"/>
        <v>15</v>
      </c>
      <c r="B97" s="82">
        <f t="shared" si="18"/>
        <v>93</v>
      </c>
      <c r="C97" s="276" t="s">
        <v>697</v>
      </c>
      <c r="D97" s="290">
        <v>15</v>
      </c>
      <c r="E97" s="278">
        <v>-66</v>
      </c>
      <c r="F97" s="318">
        <f t="shared" si="13"/>
        <v>-6.6000000000000003E-2</v>
      </c>
      <c r="G97" s="279">
        <f>24</f>
        <v>24</v>
      </c>
      <c r="H97" s="266">
        <f t="shared" si="11"/>
        <v>12</v>
      </c>
      <c r="J97" s="280" t="s">
        <v>698</v>
      </c>
      <c r="K97" s="291">
        <f t="shared" si="19"/>
        <v>15</v>
      </c>
      <c r="L97" s="282"/>
      <c r="M97" s="283"/>
      <c r="O97" s="289">
        <v>15</v>
      </c>
      <c r="P97" s="285">
        <v>-6.6000000000000003E-2</v>
      </c>
      <c r="Q97" s="285">
        <v>-8.7999999999999995E-2</v>
      </c>
      <c r="R97" s="273">
        <f t="shared" si="14"/>
        <v>0.56410256410256387</v>
      </c>
      <c r="S97" s="273">
        <f t="shared" si="15"/>
        <v>0.56410256410256387</v>
      </c>
      <c r="T97" s="544">
        <f t="shared" si="16"/>
        <v>1.8803418803418796E-2</v>
      </c>
      <c r="U97" s="274">
        <f t="shared" si="17"/>
        <v>10.856158907839115</v>
      </c>
      <c r="V97" s="274">
        <f t="shared" si="20"/>
        <v>11.547005383792516</v>
      </c>
      <c r="W97" s="104"/>
    </row>
    <row r="98" spans="1:23" ht="16.5" thickBot="1" x14ac:dyDescent="0.3">
      <c r="A98" s="83">
        <f t="shared" si="12"/>
        <v>15.5</v>
      </c>
      <c r="B98" s="82">
        <f t="shared" si="18"/>
        <v>94</v>
      </c>
      <c r="C98" s="276" t="s">
        <v>699</v>
      </c>
      <c r="D98" s="290">
        <v>15.5</v>
      </c>
      <c r="E98" s="278">
        <v>1</v>
      </c>
      <c r="F98" s="318">
        <f t="shared" si="13"/>
        <v>1E-3</v>
      </c>
      <c r="G98" s="279">
        <f>24</f>
        <v>24</v>
      </c>
      <c r="H98" s="266">
        <f t="shared" si="11"/>
        <v>12</v>
      </c>
      <c r="J98" s="280" t="s">
        <v>700</v>
      </c>
      <c r="K98" s="291">
        <f t="shared" si="19"/>
        <v>15.5</v>
      </c>
      <c r="L98" s="282"/>
      <c r="M98" s="283"/>
      <c r="O98" s="289">
        <v>15.5</v>
      </c>
      <c r="P98" s="285">
        <v>1E-3</v>
      </c>
      <c r="Q98" s="285">
        <v>-3.4000000000000002E-2</v>
      </c>
      <c r="R98" s="273">
        <f t="shared" si="14"/>
        <v>0.89743589743589758</v>
      </c>
      <c r="S98" s="273">
        <f t="shared" si="15"/>
        <v>0.89743589743589758</v>
      </c>
      <c r="T98" s="544">
        <f t="shared" si="16"/>
        <v>2.9914529914529919E-2</v>
      </c>
      <c r="U98" s="274">
        <f t="shared" si="17"/>
        <v>17.271161898834961</v>
      </c>
      <c r="V98" s="274">
        <f t="shared" si="20"/>
        <v>11.547005383792516</v>
      </c>
      <c r="W98" s="104"/>
    </row>
    <row r="99" spans="1:23" ht="16.5" thickBot="1" x14ac:dyDescent="0.3">
      <c r="A99" s="83">
        <f t="shared" si="12"/>
        <v>16</v>
      </c>
      <c r="B99" s="82">
        <f t="shared" si="18"/>
        <v>95</v>
      </c>
      <c r="C99" s="276" t="s">
        <v>701</v>
      </c>
      <c r="D99" s="290">
        <v>16</v>
      </c>
      <c r="E99" s="278">
        <v>13</v>
      </c>
      <c r="F99" s="318">
        <f t="shared" si="13"/>
        <v>1.2999999999999999E-2</v>
      </c>
      <c r="G99" s="279">
        <f>24</f>
        <v>24</v>
      </c>
      <c r="H99" s="266">
        <f t="shared" si="11"/>
        <v>12</v>
      </c>
      <c r="J99" s="280" t="s">
        <v>702</v>
      </c>
      <c r="K99" s="291">
        <f t="shared" si="19"/>
        <v>16</v>
      </c>
      <c r="L99" s="282"/>
      <c r="M99" s="283"/>
      <c r="O99" s="289">
        <v>16</v>
      </c>
      <c r="P99" s="285">
        <v>1.2999999999999999E-2</v>
      </c>
      <c r="Q99" s="285">
        <v>-1E-3</v>
      </c>
      <c r="R99" s="273">
        <f t="shared" si="14"/>
        <v>0.35897435897435892</v>
      </c>
      <c r="S99" s="273">
        <f t="shared" si="15"/>
        <v>0.35897435897435892</v>
      </c>
      <c r="T99" s="544">
        <f t="shared" si="16"/>
        <v>1.1965811965811963E-2</v>
      </c>
      <c r="U99" s="274">
        <f t="shared" si="17"/>
        <v>6.9084647595339819</v>
      </c>
      <c r="V99" s="274">
        <f t="shared" si="20"/>
        <v>11.547005383792516</v>
      </c>
      <c r="W99" s="104"/>
    </row>
    <row r="100" spans="1:23" ht="16.5" thickBot="1" x14ac:dyDescent="0.3">
      <c r="A100" s="83">
        <f t="shared" si="12"/>
        <v>16.5</v>
      </c>
      <c r="B100" s="82">
        <f t="shared" si="18"/>
        <v>96</v>
      </c>
      <c r="C100" s="276" t="s">
        <v>703</v>
      </c>
      <c r="D100" s="290">
        <v>16.5</v>
      </c>
      <c r="E100" s="278">
        <v>105</v>
      </c>
      <c r="F100" s="318">
        <f t="shared" si="13"/>
        <v>0.105</v>
      </c>
      <c r="G100" s="279">
        <f>24</f>
        <v>24</v>
      </c>
      <c r="H100" s="266">
        <f t="shared" si="11"/>
        <v>12</v>
      </c>
      <c r="J100" s="280" t="s">
        <v>704</v>
      </c>
      <c r="K100" s="291">
        <f t="shared" si="19"/>
        <v>16.5</v>
      </c>
      <c r="L100" s="282"/>
      <c r="M100" s="283"/>
      <c r="O100" s="289">
        <v>16.5</v>
      </c>
      <c r="P100" s="285">
        <v>0.105</v>
      </c>
      <c r="Q100" s="285">
        <v>8.3000000000000004E-2</v>
      </c>
      <c r="R100" s="273">
        <f t="shared" si="14"/>
        <v>0.56410256410256387</v>
      </c>
      <c r="S100" s="273">
        <f t="shared" si="15"/>
        <v>0.56410256410256387</v>
      </c>
      <c r="T100" s="544">
        <f t="shared" si="16"/>
        <v>1.8803418803418796E-2</v>
      </c>
      <c r="U100" s="274">
        <f t="shared" si="17"/>
        <v>10.856158907839115</v>
      </c>
      <c r="V100" s="274">
        <f t="shared" si="20"/>
        <v>11.547005383792516</v>
      </c>
      <c r="W100" s="104"/>
    </row>
    <row r="101" spans="1:23" ht="16.5" thickBot="1" x14ac:dyDescent="0.3">
      <c r="A101" s="83">
        <f t="shared" si="12"/>
        <v>17</v>
      </c>
      <c r="B101" s="82">
        <f t="shared" si="18"/>
        <v>97</v>
      </c>
      <c r="C101" s="276" t="s">
        <v>705</v>
      </c>
      <c r="D101" s="290">
        <v>17</v>
      </c>
      <c r="E101" s="278">
        <v>-227</v>
      </c>
      <c r="F101" s="318">
        <f t="shared" si="13"/>
        <v>-0.22700000000000001</v>
      </c>
      <c r="G101" s="279">
        <f>24</f>
        <v>24</v>
      </c>
      <c r="H101" s="266">
        <f t="shared" ref="H101:H125" si="21">G101/2</f>
        <v>12</v>
      </c>
      <c r="J101" s="280" t="s">
        <v>706</v>
      </c>
      <c r="K101" s="291">
        <f t="shared" si="19"/>
        <v>17</v>
      </c>
      <c r="L101" s="282"/>
      <c r="M101" s="283"/>
      <c r="O101" s="289">
        <v>17</v>
      </c>
      <c r="P101" s="285">
        <v>-0.22700000000000001</v>
      </c>
      <c r="Q101" s="285">
        <v>-0.251</v>
      </c>
      <c r="R101" s="273">
        <f t="shared" si="14"/>
        <v>0.6153846153846152</v>
      </c>
      <c r="S101" s="273">
        <f t="shared" si="15"/>
        <v>0.6153846153846152</v>
      </c>
      <c r="T101" s="544">
        <f t="shared" si="16"/>
        <v>2.0512820512820506E-2</v>
      </c>
      <c r="U101" s="274">
        <f t="shared" si="17"/>
        <v>11.843082444915398</v>
      </c>
      <c r="V101" s="274">
        <f t="shared" si="20"/>
        <v>11.547005383792516</v>
      </c>
      <c r="W101" s="104"/>
    </row>
    <row r="102" spans="1:23" ht="16.5" thickBot="1" x14ac:dyDescent="0.3">
      <c r="A102" s="83">
        <f t="shared" si="12"/>
        <v>17.5</v>
      </c>
      <c r="B102" s="82">
        <f t="shared" si="18"/>
        <v>98</v>
      </c>
      <c r="C102" s="276" t="s">
        <v>707</v>
      </c>
      <c r="D102" s="290">
        <v>17.5</v>
      </c>
      <c r="E102" s="278">
        <v>106</v>
      </c>
      <c r="F102" s="318">
        <f t="shared" si="13"/>
        <v>0.106</v>
      </c>
      <c r="G102" s="279">
        <f>24</f>
        <v>24</v>
      </c>
      <c r="H102" s="266">
        <f t="shared" si="21"/>
        <v>12</v>
      </c>
      <c r="J102" s="280" t="s">
        <v>708</v>
      </c>
      <c r="K102" s="291">
        <f t="shared" si="19"/>
        <v>17.5</v>
      </c>
      <c r="L102" s="282"/>
      <c r="M102" s="283"/>
      <c r="O102" s="289">
        <v>17.5</v>
      </c>
      <c r="P102" s="285">
        <v>0.106</v>
      </c>
      <c r="Q102" s="285">
        <v>0.10199999999999999</v>
      </c>
      <c r="R102" s="273">
        <f t="shared" si="14"/>
        <v>0.10256410256410266</v>
      </c>
      <c r="S102" s="273">
        <f t="shared" si="15"/>
        <v>0.10256410256410266</v>
      </c>
      <c r="T102" s="544">
        <f t="shared" si="16"/>
        <v>3.4188034188034218E-3</v>
      </c>
      <c r="U102" s="274">
        <f t="shared" si="17"/>
        <v>1.9738470741525684</v>
      </c>
      <c r="V102" s="274">
        <f t="shared" si="20"/>
        <v>11.547005383792516</v>
      </c>
      <c r="W102" s="104"/>
    </row>
    <row r="103" spans="1:23" ht="16.5" thickBot="1" x14ac:dyDescent="0.3">
      <c r="A103" s="83">
        <f t="shared" si="12"/>
        <v>18</v>
      </c>
      <c r="B103" s="82">
        <f t="shared" si="18"/>
        <v>99</v>
      </c>
      <c r="C103" s="276" t="s">
        <v>709</v>
      </c>
      <c r="D103" s="290">
        <v>18</v>
      </c>
      <c r="E103" s="278">
        <v>-13</v>
      </c>
      <c r="F103" s="318">
        <f t="shared" si="13"/>
        <v>-1.2999999999999999E-2</v>
      </c>
      <c r="G103" s="279">
        <f>24</f>
        <v>24</v>
      </c>
      <c r="H103" s="266">
        <f t="shared" si="21"/>
        <v>12</v>
      </c>
      <c r="J103" s="280" t="s">
        <v>710</v>
      </c>
      <c r="K103" s="291">
        <f t="shared" si="19"/>
        <v>18</v>
      </c>
      <c r="L103" s="282"/>
      <c r="M103" s="283"/>
      <c r="O103" s="289">
        <v>18</v>
      </c>
      <c r="P103" s="285">
        <v>-1.2999999999999999E-2</v>
      </c>
      <c r="Q103" s="285">
        <v>-1.2E-2</v>
      </c>
      <c r="R103" s="273">
        <f t="shared" si="14"/>
        <v>2.5641025641025619E-2</v>
      </c>
      <c r="S103" s="273">
        <f t="shared" si="15"/>
        <v>2.5641025641025619E-2</v>
      </c>
      <c r="T103" s="544">
        <f t="shared" si="16"/>
        <v>8.5470085470085394E-4</v>
      </c>
      <c r="U103" s="274">
        <f t="shared" si="17"/>
        <v>0.49346176853814128</v>
      </c>
      <c r="V103" s="274">
        <f t="shared" si="20"/>
        <v>11.547005383792516</v>
      </c>
      <c r="W103" s="104"/>
    </row>
    <row r="104" spans="1:23" ht="16.5" thickBot="1" x14ac:dyDescent="0.3">
      <c r="A104" s="83">
        <f t="shared" si="12"/>
        <v>18.5</v>
      </c>
      <c r="B104" s="82">
        <f t="shared" si="18"/>
        <v>100</v>
      </c>
      <c r="C104" s="276" t="s">
        <v>711</v>
      </c>
      <c r="D104" s="290">
        <v>18.5</v>
      </c>
      <c r="E104" s="278">
        <v>-39</v>
      </c>
      <c r="F104" s="318">
        <f t="shared" si="13"/>
        <v>-3.9E-2</v>
      </c>
      <c r="G104" s="279">
        <f>24</f>
        <v>24</v>
      </c>
      <c r="H104" s="266">
        <f t="shared" si="21"/>
        <v>12</v>
      </c>
      <c r="J104" s="280" t="s">
        <v>712</v>
      </c>
      <c r="K104" s="291">
        <f t="shared" si="19"/>
        <v>18.5</v>
      </c>
      <c r="L104" s="282"/>
      <c r="M104" s="283"/>
      <c r="O104" s="289">
        <v>18.5</v>
      </c>
      <c r="P104" s="285">
        <v>-3.9E-2</v>
      </c>
      <c r="Q104" s="285">
        <v>-5.7000000000000002E-2</v>
      </c>
      <c r="R104" s="273">
        <f t="shared" si="14"/>
        <v>0.46153846153846156</v>
      </c>
      <c r="S104" s="273">
        <f t="shared" si="15"/>
        <v>0.46153846153846156</v>
      </c>
      <c r="T104" s="544">
        <f t="shared" si="16"/>
        <v>1.5384615384615385E-2</v>
      </c>
      <c r="U104" s="274">
        <f t="shared" si="17"/>
        <v>8.8823118336865505</v>
      </c>
      <c r="V104" s="274">
        <f t="shared" si="20"/>
        <v>11.547005383792516</v>
      </c>
      <c r="W104" s="104"/>
    </row>
    <row r="105" spans="1:23" ht="16.5" thickBot="1" x14ac:dyDescent="0.3">
      <c r="A105" s="83">
        <f t="shared" si="12"/>
        <v>19</v>
      </c>
      <c r="B105" s="82">
        <f t="shared" si="18"/>
        <v>101</v>
      </c>
      <c r="C105" s="276" t="s">
        <v>713</v>
      </c>
      <c r="D105" s="290">
        <v>19</v>
      </c>
      <c r="E105" s="278">
        <v>-80</v>
      </c>
      <c r="F105" s="318">
        <f t="shared" si="13"/>
        <v>-0.08</v>
      </c>
      <c r="G105" s="279">
        <f>24</f>
        <v>24</v>
      </c>
      <c r="H105" s="266">
        <f t="shared" si="21"/>
        <v>12</v>
      </c>
      <c r="J105" s="280" t="s">
        <v>714</v>
      </c>
      <c r="K105" s="291">
        <f t="shared" si="19"/>
        <v>19</v>
      </c>
      <c r="L105" s="282"/>
      <c r="M105" s="283"/>
      <c r="O105" s="289">
        <v>19</v>
      </c>
      <c r="P105" s="285">
        <v>-0.08</v>
      </c>
      <c r="Q105" s="285">
        <v>-0.129</v>
      </c>
      <c r="R105" s="273">
        <f t="shared" si="14"/>
        <v>1.2564102564102564</v>
      </c>
      <c r="S105" s="273">
        <f t="shared" si="15"/>
        <v>1.2564102564102564</v>
      </c>
      <c r="T105" s="544">
        <f t="shared" si="16"/>
        <v>4.1880341880341877E-2</v>
      </c>
      <c r="U105" s="274">
        <f t="shared" si="17"/>
        <v>24.179626658368942</v>
      </c>
      <c r="V105" s="274">
        <f t="shared" si="20"/>
        <v>11.547005383792516</v>
      </c>
      <c r="W105" s="104"/>
    </row>
    <row r="106" spans="1:23" ht="16.5" thickBot="1" x14ac:dyDescent="0.3">
      <c r="A106" s="83">
        <f t="shared" si="12"/>
        <v>19.5</v>
      </c>
      <c r="B106" s="82">
        <f t="shared" si="18"/>
        <v>102</v>
      </c>
      <c r="C106" s="276" t="s">
        <v>715</v>
      </c>
      <c r="D106" s="290">
        <v>19.5</v>
      </c>
      <c r="E106" s="278">
        <v>76</v>
      </c>
      <c r="F106" s="318">
        <f t="shared" si="13"/>
        <v>7.5999999999999998E-2</v>
      </c>
      <c r="G106" s="279">
        <f>24</f>
        <v>24</v>
      </c>
      <c r="H106" s="266">
        <f t="shared" si="21"/>
        <v>12</v>
      </c>
      <c r="J106" s="280" t="s">
        <v>716</v>
      </c>
      <c r="K106" s="291">
        <f t="shared" si="19"/>
        <v>19.5</v>
      </c>
      <c r="L106" s="282"/>
      <c r="M106" s="283"/>
      <c r="O106" s="289">
        <v>19.5</v>
      </c>
      <c r="P106" s="285">
        <v>7.5999999999999998E-2</v>
      </c>
      <c r="Q106" s="285">
        <v>5.7000000000000002E-2</v>
      </c>
      <c r="R106" s="273">
        <f t="shared" si="14"/>
        <v>0.48717948717948711</v>
      </c>
      <c r="S106" s="273">
        <f t="shared" si="15"/>
        <v>0.48717948717948711</v>
      </c>
      <c r="T106" s="544">
        <f t="shared" si="16"/>
        <v>1.6239316239316237E-2</v>
      </c>
      <c r="U106" s="274">
        <f t="shared" si="17"/>
        <v>9.375773602224692</v>
      </c>
      <c r="V106" s="274">
        <f t="shared" si="20"/>
        <v>11.547005383792516</v>
      </c>
      <c r="W106" s="104"/>
    </row>
    <row r="107" spans="1:23" ht="16.5" thickBot="1" x14ac:dyDescent="0.3">
      <c r="A107" s="83">
        <f t="shared" si="12"/>
        <v>20</v>
      </c>
      <c r="B107" s="82">
        <f t="shared" si="18"/>
        <v>103</v>
      </c>
      <c r="C107" s="276" t="s">
        <v>717</v>
      </c>
      <c r="D107" s="290">
        <v>20</v>
      </c>
      <c r="E107" s="278">
        <v>-162</v>
      </c>
      <c r="F107" s="318">
        <f t="shared" si="13"/>
        <v>-0.16200000000000001</v>
      </c>
      <c r="G107" s="279">
        <f>24</f>
        <v>24</v>
      </c>
      <c r="H107" s="266">
        <f t="shared" si="21"/>
        <v>12</v>
      </c>
      <c r="J107" s="280" t="s">
        <v>718</v>
      </c>
      <c r="K107" s="291">
        <f t="shared" si="19"/>
        <v>20</v>
      </c>
      <c r="L107" s="282"/>
      <c r="M107" s="283"/>
      <c r="O107" s="289">
        <v>20</v>
      </c>
      <c r="P107" s="285">
        <v>-0.16200000000000001</v>
      </c>
      <c r="Q107" s="285">
        <v>-0.17799999999999999</v>
      </c>
      <c r="R107" s="273">
        <f t="shared" si="14"/>
        <v>0.41025641025640991</v>
      </c>
      <c r="S107" s="273">
        <f t="shared" si="15"/>
        <v>0.41025641025640991</v>
      </c>
      <c r="T107" s="544">
        <f t="shared" si="16"/>
        <v>1.3675213675213663E-2</v>
      </c>
      <c r="U107" s="274">
        <f t="shared" si="17"/>
        <v>7.8953882966102604</v>
      </c>
      <c r="V107" s="274">
        <f t="shared" si="20"/>
        <v>11.547005383792516</v>
      </c>
      <c r="W107" s="104"/>
    </row>
    <row r="108" spans="1:23" ht="16.5" thickBot="1" x14ac:dyDescent="0.3">
      <c r="A108" s="83">
        <f t="shared" si="12"/>
        <v>20.5</v>
      </c>
      <c r="B108" s="82">
        <f t="shared" si="18"/>
        <v>104</v>
      </c>
      <c r="C108" s="276" t="s">
        <v>719</v>
      </c>
      <c r="D108" s="290">
        <v>20.5</v>
      </c>
      <c r="E108" s="278">
        <v>233</v>
      </c>
      <c r="F108" s="318">
        <f t="shared" si="13"/>
        <v>0.23300000000000001</v>
      </c>
      <c r="G108" s="279">
        <f>26</f>
        <v>26</v>
      </c>
      <c r="H108" s="266">
        <f t="shared" si="21"/>
        <v>13</v>
      </c>
      <c r="J108" s="280" t="s">
        <v>720</v>
      </c>
      <c r="K108" s="291">
        <f t="shared" si="19"/>
        <v>20.5</v>
      </c>
      <c r="L108" s="282"/>
      <c r="M108" s="283"/>
      <c r="O108" s="289">
        <v>20.5</v>
      </c>
      <c r="P108" s="285">
        <v>0.23300000000000001</v>
      </c>
      <c r="Q108" s="285">
        <v>0.214</v>
      </c>
      <c r="R108" s="273">
        <f t="shared" si="14"/>
        <v>0.48717948717948761</v>
      </c>
      <c r="S108" s="273">
        <f t="shared" si="15"/>
        <v>0.48717948717948761</v>
      </c>
      <c r="T108" s="544">
        <f t="shared" si="16"/>
        <v>1.6239316239316254E-2</v>
      </c>
      <c r="U108" s="274">
        <f t="shared" si="17"/>
        <v>9.3757736022247027</v>
      </c>
      <c r="V108" s="274">
        <f t="shared" si="20"/>
        <v>11.547005383792516</v>
      </c>
      <c r="W108" s="104"/>
    </row>
    <row r="109" spans="1:23" ht="16.5" thickBot="1" x14ac:dyDescent="0.3">
      <c r="A109" s="83">
        <f t="shared" si="12"/>
        <v>21</v>
      </c>
      <c r="B109" s="82">
        <f t="shared" si="18"/>
        <v>105</v>
      </c>
      <c r="C109" s="276" t="s">
        <v>721</v>
      </c>
      <c r="D109" s="290">
        <v>21</v>
      </c>
      <c r="E109" s="278">
        <v>64</v>
      </c>
      <c r="F109" s="318">
        <f t="shared" si="13"/>
        <v>6.4000000000000001E-2</v>
      </c>
      <c r="G109" s="279">
        <f>26</f>
        <v>26</v>
      </c>
      <c r="H109" s="266">
        <f t="shared" si="21"/>
        <v>13</v>
      </c>
      <c r="J109" s="280" t="s">
        <v>722</v>
      </c>
      <c r="K109" s="291">
        <f t="shared" si="19"/>
        <v>21</v>
      </c>
      <c r="L109" s="282"/>
      <c r="M109" s="283"/>
      <c r="O109" s="289">
        <v>21</v>
      </c>
      <c r="P109" s="285">
        <v>6.4000000000000001E-2</v>
      </c>
      <c r="Q109" s="285">
        <v>4.1000000000000002E-2</v>
      </c>
      <c r="R109" s="273">
        <f t="shared" si="14"/>
        <v>0.58974358974358976</v>
      </c>
      <c r="S109" s="273">
        <f t="shared" si="15"/>
        <v>0.58974358974358976</v>
      </c>
      <c r="T109" s="544">
        <f t="shared" si="16"/>
        <v>1.9658119658119658E-2</v>
      </c>
      <c r="U109" s="274">
        <f t="shared" si="17"/>
        <v>11.34962067637726</v>
      </c>
      <c r="V109" s="274">
        <f t="shared" si="20"/>
        <v>11.547005383792516</v>
      </c>
      <c r="W109" s="104"/>
    </row>
    <row r="110" spans="1:23" ht="16.5" thickBot="1" x14ac:dyDescent="0.3">
      <c r="A110" s="83">
        <f t="shared" si="12"/>
        <v>21.5</v>
      </c>
      <c r="B110" s="82">
        <f t="shared" si="18"/>
        <v>106</v>
      </c>
      <c r="C110" s="276" t="s">
        <v>723</v>
      </c>
      <c r="D110" s="290">
        <v>21.5</v>
      </c>
      <c r="E110" s="278">
        <v>52</v>
      </c>
      <c r="F110" s="318">
        <f t="shared" si="13"/>
        <v>5.1999999999999998E-2</v>
      </c>
      <c r="G110" s="279">
        <f>26</f>
        <v>26</v>
      </c>
      <c r="H110" s="266">
        <f t="shared" si="21"/>
        <v>13</v>
      </c>
      <c r="J110" s="280" t="s">
        <v>724</v>
      </c>
      <c r="K110" s="291">
        <f t="shared" si="19"/>
        <v>21.5</v>
      </c>
      <c r="L110" s="282"/>
      <c r="M110" s="283"/>
      <c r="O110" s="289">
        <v>21.5</v>
      </c>
      <c r="P110" s="285">
        <v>5.1999999999999998E-2</v>
      </c>
      <c r="Q110" s="285">
        <v>3.6999999999999998E-2</v>
      </c>
      <c r="R110" s="273">
        <f t="shared" si="14"/>
        <v>0.38461538461538464</v>
      </c>
      <c r="S110" s="273">
        <f t="shared" si="15"/>
        <v>0.38461538461538464</v>
      </c>
      <c r="T110" s="544">
        <f t="shared" si="16"/>
        <v>1.2820512820512822E-2</v>
      </c>
      <c r="U110" s="274">
        <f t="shared" si="17"/>
        <v>7.401926528072126</v>
      </c>
      <c r="V110" s="274">
        <f t="shared" si="20"/>
        <v>11.547005383792516</v>
      </c>
      <c r="W110" s="104"/>
    </row>
    <row r="111" spans="1:23" ht="16.5" thickBot="1" x14ac:dyDescent="0.3">
      <c r="A111" s="83">
        <f t="shared" si="12"/>
        <v>22</v>
      </c>
      <c r="B111" s="82">
        <f t="shared" si="18"/>
        <v>107</v>
      </c>
      <c r="C111" s="276" t="s">
        <v>725</v>
      </c>
      <c r="D111" s="290">
        <v>22</v>
      </c>
      <c r="E111" s="278">
        <v>115</v>
      </c>
      <c r="F111" s="318">
        <f t="shared" si="13"/>
        <v>0.115</v>
      </c>
      <c r="G111" s="279">
        <f>26</f>
        <v>26</v>
      </c>
      <c r="H111" s="266">
        <f t="shared" si="21"/>
        <v>13</v>
      </c>
      <c r="J111" s="280" t="s">
        <v>726</v>
      </c>
      <c r="K111" s="291">
        <f t="shared" si="19"/>
        <v>22</v>
      </c>
      <c r="L111" s="282"/>
      <c r="M111" s="283"/>
      <c r="O111" s="289">
        <v>22</v>
      </c>
      <c r="P111" s="285">
        <v>0.115</v>
      </c>
      <c r="Q111" s="285">
        <v>9.6000000000000002E-2</v>
      </c>
      <c r="R111" s="273">
        <f t="shared" si="14"/>
        <v>0.48717948717948728</v>
      </c>
      <c r="S111" s="273">
        <f t="shared" si="15"/>
        <v>0.48717948717948728</v>
      </c>
      <c r="T111" s="544">
        <f t="shared" si="16"/>
        <v>1.6239316239316244E-2</v>
      </c>
      <c r="U111" s="274">
        <f t="shared" si="17"/>
        <v>9.3757736022246956</v>
      </c>
      <c r="V111" s="274">
        <f t="shared" si="20"/>
        <v>11.547005383792516</v>
      </c>
      <c r="W111" s="104"/>
    </row>
    <row r="112" spans="1:23" ht="16.5" thickBot="1" x14ac:dyDescent="0.3">
      <c r="A112" s="83">
        <f t="shared" si="12"/>
        <v>22.5</v>
      </c>
      <c r="B112" s="82">
        <f t="shared" si="18"/>
        <v>108</v>
      </c>
      <c r="C112" s="276" t="s">
        <v>727</v>
      </c>
      <c r="D112" s="290">
        <v>22.5</v>
      </c>
      <c r="E112" s="278">
        <v>95</v>
      </c>
      <c r="F112" s="318">
        <f t="shared" si="13"/>
        <v>9.5000000000000001E-2</v>
      </c>
      <c r="G112" s="279">
        <f>26</f>
        <v>26</v>
      </c>
      <c r="H112" s="266">
        <f t="shared" si="21"/>
        <v>13</v>
      </c>
      <c r="J112" s="280" t="s">
        <v>728</v>
      </c>
      <c r="K112" s="291">
        <f t="shared" si="19"/>
        <v>22.5</v>
      </c>
      <c r="L112" s="282"/>
      <c r="M112" s="283"/>
      <c r="O112" s="289">
        <v>22.5</v>
      </c>
      <c r="P112" s="285">
        <v>9.5000000000000001E-2</v>
      </c>
      <c r="Q112" s="285">
        <v>8.5000000000000006E-2</v>
      </c>
      <c r="R112" s="273">
        <f t="shared" si="14"/>
        <v>0.25641025641025628</v>
      </c>
      <c r="S112" s="273">
        <f t="shared" si="15"/>
        <v>0.25641025641025628</v>
      </c>
      <c r="T112" s="544">
        <f t="shared" si="16"/>
        <v>8.5470085470085427E-3</v>
      </c>
      <c r="U112" s="274">
        <f t="shared" si="17"/>
        <v>4.934617685381415</v>
      </c>
      <c r="V112" s="274">
        <f t="shared" si="20"/>
        <v>11.547005383792516</v>
      </c>
      <c r="W112" s="104"/>
    </row>
    <row r="113" spans="1:23" ht="16.5" thickBot="1" x14ac:dyDescent="0.3">
      <c r="A113" s="83">
        <f t="shared" si="12"/>
        <v>23</v>
      </c>
      <c r="B113" s="82">
        <f t="shared" si="18"/>
        <v>109</v>
      </c>
      <c r="C113" s="276" t="s">
        <v>729</v>
      </c>
      <c r="D113" s="290">
        <v>23</v>
      </c>
      <c r="E113" s="278">
        <v>-120</v>
      </c>
      <c r="F113" s="318">
        <f t="shared" si="13"/>
        <v>-0.12</v>
      </c>
      <c r="G113" s="279">
        <f>26</f>
        <v>26</v>
      </c>
      <c r="H113" s="266">
        <f t="shared" si="21"/>
        <v>13</v>
      </c>
      <c r="J113" s="280" t="s">
        <v>730</v>
      </c>
      <c r="K113" s="291">
        <f t="shared" si="19"/>
        <v>23</v>
      </c>
      <c r="L113" s="282"/>
      <c r="M113" s="283"/>
      <c r="O113" s="289">
        <v>23</v>
      </c>
      <c r="P113" s="285">
        <v>-0.12</v>
      </c>
      <c r="Q113" s="285">
        <v>-0.13200000000000001</v>
      </c>
      <c r="R113" s="273">
        <f t="shared" si="14"/>
        <v>0.30769230769230799</v>
      </c>
      <c r="S113" s="273">
        <f t="shared" si="15"/>
        <v>0.30769230769230799</v>
      </c>
      <c r="T113" s="544">
        <f t="shared" si="16"/>
        <v>1.0256410256410267E-2</v>
      </c>
      <c r="U113" s="274">
        <f t="shared" si="17"/>
        <v>5.921541222457706</v>
      </c>
      <c r="V113" s="274">
        <f t="shared" si="20"/>
        <v>11.547005383792516</v>
      </c>
      <c r="W113" s="104"/>
    </row>
    <row r="114" spans="1:23" ht="16.5" thickBot="1" x14ac:dyDescent="0.3">
      <c r="A114" s="83">
        <f t="shared" si="12"/>
        <v>23.5</v>
      </c>
      <c r="B114" s="82">
        <f t="shared" si="18"/>
        <v>110</v>
      </c>
      <c r="C114" s="276" t="s">
        <v>731</v>
      </c>
      <c r="D114" s="290">
        <v>23.5</v>
      </c>
      <c r="E114" s="278">
        <v>89</v>
      </c>
      <c r="F114" s="318">
        <f t="shared" si="13"/>
        <v>8.8999999999999996E-2</v>
      </c>
      <c r="G114" s="279">
        <f>26</f>
        <v>26</v>
      </c>
      <c r="H114" s="266">
        <f t="shared" si="21"/>
        <v>13</v>
      </c>
      <c r="J114" s="280" t="s">
        <v>732</v>
      </c>
      <c r="K114" s="291">
        <f t="shared" si="19"/>
        <v>23.5</v>
      </c>
      <c r="L114" s="282"/>
      <c r="M114" s="283"/>
      <c r="O114" s="289">
        <v>23.5</v>
      </c>
      <c r="P114" s="285">
        <v>8.8999999999999996E-2</v>
      </c>
      <c r="Q114" s="285">
        <v>8.7999999999999995E-2</v>
      </c>
      <c r="R114" s="273">
        <f t="shared" si="14"/>
        <v>2.5641025641025664E-2</v>
      </c>
      <c r="S114" s="273">
        <f t="shared" si="15"/>
        <v>2.5641025641025664E-2</v>
      </c>
      <c r="T114" s="544">
        <f t="shared" si="16"/>
        <v>8.5470085470085546E-4</v>
      </c>
      <c r="U114" s="274">
        <f t="shared" si="17"/>
        <v>0.49346176853814211</v>
      </c>
      <c r="V114" s="274">
        <f t="shared" si="20"/>
        <v>11.547005383792516</v>
      </c>
      <c r="W114" s="104"/>
    </row>
    <row r="115" spans="1:23" ht="16.5" thickBot="1" x14ac:dyDescent="0.3">
      <c r="A115" s="83">
        <f t="shared" si="12"/>
        <v>24</v>
      </c>
      <c r="B115" s="82">
        <f t="shared" si="18"/>
        <v>111</v>
      </c>
      <c r="C115" s="276" t="s">
        <v>733</v>
      </c>
      <c r="D115" s="290">
        <v>24</v>
      </c>
      <c r="E115" s="278">
        <v>-75</v>
      </c>
      <c r="F115" s="318">
        <f t="shared" si="13"/>
        <v>-7.4999999999999997E-2</v>
      </c>
      <c r="G115" s="279">
        <f>26</f>
        <v>26</v>
      </c>
      <c r="H115" s="266">
        <f t="shared" si="21"/>
        <v>13</v>
      </c>
      <c r="J115" s="280" t="s">
        <v>734</v>
      </c>
      <c r="K115" s="291">
        <f t="shared" si="19"/>
        <v>24</v>
      </c>
      <c r="L115" s="282"/>
      <c r="M115" s="283"/>
      <c r="O115" s="289">
        <v>24</v>
      </c>
      <c r="P115" s="285">
        <v>-7.4999999999999997E-2</v>
      </c>
      <c r="Q115" s="285">
        <v>-7.6999999999999999E-2</v>
      </c>
      <c r="R115" s="273">
        <f t="shared" si="14"/>
        <v>5.1282051282051329E-2</v>
      </c>
      <c r="S115" s="273">
        <f t="shared" si="15"/>
        <v>5.1282051282051329E-2</v>
      </c>
      <c r="T115" s="544">
        <f t="shared" si="16"/>
        <v>1.7094017094017109E-3</v>
      </c>
      <c r="U115" s="274">
        <f t="shared" si="17"/>
        <v>0.98692353707628422</v>
      </c>
      <c r="V115" s="274">
        <f t="shared" si="20"/>
        <v>11.547005383792516</v>
      </c>
      <c r="W115" s="104"/>
    </row>
    <row r="116" spans="1:23" ht="16.5" thickBot="1" x14ac:dyDescent="0.3">
      <c r="A116" s="83">
        <f t="shared" si="12"/>
        <v>24.5</v>
      </c>
      <c r="B116" s="82">
        <f t="shared" si="18"/>
        <v>112</v>
      </c>
      <c r="C116" s="276">
        <v>6915306</v>
      </c>
      <c r="D116" s="290">
        <v>24.5</v>
      </c>
      <c r="E116" s="278">
        <v>-36</v>
      </c>
      <c r="F116" s="318">
        <f t="shared" si="13"/>
        <v>-3.5999999999999997E-2</v>
      </c>
      <c r="G116" s="279">
        <f>26</f>
        <v>26</v>
      </c>
      <c r="H116" s="266">
        <f t="shared" si="21"/>
        <v>13</v>
      </c>
      <c r="J116" s="280" t="s">
        <v>735</v>
      </c>
      <c r="K116" s="291">
        <f t="shared" si="19"/>
        <v>24.5</v>
      </c>
      <c r="L116" s="282"/>
      <c r="M116" s="283"/>
      <c r="O116" s="289">
        <v>24.5</v>
      </c>
      <c r="P116" s="285">
        <v>-3.5999999999999997E-2</v>
      </c>
      <c r="Q116" s="285">
        <v>-5.8000000000000003E-2</v>
      </c>
      <c r="R116" s="273">
        <f t="shared" si="14"/>
        <v>0.56410256410256432</v>
      </c>
      <c r="S116" s="273">
        <f t="shared" si="15"/>
        <v>0.56410256410256432</v>
      </c>
      <c r="T116" s="544">
        <f t="shared" si="16"/>
        <v>1.8803418803418809E-2</v>
      </c>
      <c r="U116" s="274">
        <f t="shared" si="17"/>
        <v>10.856158907839122</v>
      </c>
      <c r="V116" s="274">
        <f t="shared" si="20"/>
        <v>11.547005383792516</v>
      </c>
      <c r="W116" s="104"/>
    </row>
    <row r="117" spans="1:23" ht="16.5" thickBot="1" x14ac:dyDescent="0.3">
      <c r="A117" s="83">
        <f t="shared" si="12"/>
        <v>25</v>
      </c>
      <c r="B117" s="82">
        <f t="shared" si="18"/>
        <v>113</v>
      </c>
      <c r="C117" s="276" t="s">
        <v>736</v>
      </c>
      <c r="D117" s="290">
        <v>25</v>
      </c>
      <c r="E117" s="278">
        <v>-2</v>
      </c>
      <c r="F117" s="318">
        <f t="shared" si="13"/>
        <v>-2E-3</v>
      </c>
      <c r="G117" s="279">
        <f>26</f>
        <v>26</v>
      </c>
      <c r="H117" s="266">
        <f t="shared" si="21"/>
        <v>13</v>
      </c>
      <c r="J117" s="280" t="s">
        <v>737</v>
      </c>
      <c r="K117" s="291">
        <f>K116+0.5</f>
        <v>25</v>
      </c>
      <c r="L117" s="282"/>
      <c r="M117" s="283"/>
      <c r="O117" s="289">
        <v>25</v>
      </c>
      <c r="P117" s="285">
        <v>2E-3</v>
      </c>
      <c r="Q117" s="285">
        <v>-1.2999999999999999E-2</v>
      </c>
      <c r="R117" s="273">
        <f t="shared" si="14"/>
        <v>0.38461538461538464</v>
      </c>
      <c r="S117" s="273">
        <f t="shared" si="15"/>
        <v>0.38461538461538464</v>
      </c>
      <c r="T117" s="544">
        <f t="shared" si="16"/>
        <v>1.2820512820512822E-2</v>
      </c>
      <c r="U117" s="274">
        <f t="shared" si="17"/>
        <v>7.401926528072126</v>
      </c>
      <c r="V117" s="274">
        <f t="shared" si="20"/>
        <v>11.547005383792516</v>
      </c>
      <c r="W117" s="104"/>
    </row>
    <row r="118" spans="1:23" ht="16.5" thickBot="1" x14ac:dyDescent="0.3">
      <c r="A118" s="83">
        <f t="shared" si="12"/>
        <v>30</v>
      </c>
      <c r="B118" s="82">
        <f t="shared" si="18"/>
        <v>114</v>
      </c>
      <c r="C118" s="292" t="s">
        <v>738</v>
      </c>
      <c r="D118" s="293">
        <v>30</v>
      </c>
      <c r="E118" s="294">
        <v>0.28000000000000003</v>
      </c>
      <c r="F118" s="319">
        <f>E118/1000</f>
        <v>2.8000000000000003E-4</v>
      </c>
      <c r="G118" s="295">
        <f>+SQRT(((G117^2))+(G77^2))</f>
        <v>34.713109915419565</v>
      </c>
      <c r="H118" s="266">
        <f t="shared" si="21"/>
        <v>17.356554957709783</v>
      </c>
      <c r="J118" s="292" t="s">
        <v>739</v>
      </c>
      <c r="K118" s="293">
        <v>30</v>
      </c>
      <c r="L118" s="294">
        <f>+L117+L77</f>
        <v>0</v>
      </c>
      <c r="M118" s="295">
        <f>+SQRT(((M117^2))+(M77^2))</f>
        <v>0</v>
      </c>
      <c r="O118" s="296">
        <v>30</v>
      </c>
      <c r="P118" s="297">
        <v>0.05</v>
      </c>
      <c r="Q118" s="297">
        <v>0.05</v>
      </c>
      <c r="R118" s="298">
        <f t="shared" si="14"/>
        <v>0</v>
      </c>
      <c r="S118" s="298">
        <f t="shared" si="15"/>
        <v>0</v>
      </c>
      <c r="T118" s="544">
        <f t="shared" si="16"/>
        <v>0</v>
      </c>
      <c r="U118" s="299">
        <f t="shared" si="17"/>
        <v>0</v>
      </c>
      <c r="V118" s="299">
        <f t="shared" si="20"/>
        <v>11.547005383792516</v>
      </c>
      <c r="W118" s="104"/>
    </row>
    <row r="119" spans="1:23" ht="16.5" thickBot="1" x14ac:dyDescent="0.3">
      <c r="A119" s="83">
        <f t="shared" si="12"/>
        <v>40</v>
      </c>
      <c r="B119" s="82">
        <f t="shared" si="18"/>
        <v>115</v>
      </c>
      <c r="C119" s="292" t="s">
        <v>740</v>
      </c>
      <c r="D119" s="293">
        <v>40</v>
      </c>
      <c r="E119" s="294">
        <v>0.08</v>
      </c>
      <c r="F119" s="319">
        <f t="shared" si="13"/>
        <v>8.0000000000000007E-5</v>
      </c>
      <c r="G119" s="295">
        <f>+SQRT(((G117^2))+(G97^2))</f>
        <v>35.383612025908263</v>
      </c>
      <c r="H119" s="266">
        <f t="shared" si="21"/>
        <v>17.691806012954132</v>
      </c>
      <c r="J119" s="292" t="s">
        <v>741</v>
      </c>
      <c r="K119" s="293">
        <v>40</v>
      </c>
      <c r="L119" s="294">
        <f>+L117+L97</f>
        <v>0</v>
      </c>
      <c r="M119" s="295">
        <f>+SQRT(((M117^2))+(M97^2))</f>
        <v>0</v>
      </c>
      <c r="O119" s="296">
        <v>40</v>
      </c>
      <c r="P119" s="297">
        <v>0.05</v>
      </c>
      <c r="Q119" s="297">
        <v>0.05</v>
      </c>
      <c r="R119" s="298">
        <f t="shared" si="14"/>
        <v>0</v>
      </c>
      <c r="S119" s="298">
        <f t="shared" si="15"/>
        <v>0</v>
      </c>
      <c r="T119" s="544">
        <f t="shared" si="16"/>
        <v>0</v>
      </c>
      <c r="U119" s="299">
        <f t="shared" si="17"/>
        <v>0</v>
      </c>
      <c r="V119" s="299">
        <f t="shared" si="20"/>
        <v>11.547005383792516</v>
      </c>
      <c r="W119" s="104"/>
    </row>
    <row r="120" spans="1:23" ht="16.5" thickBot="1" x14ac:dyDescent="0.3">
      <c r="A120" s="83">
        <f t="shared" si="12"/>
        <v>50</v>
      </c>
      <c r="B120" s="82">
        <f t="shared" si="18"/>
        <v>116</v>
      </c>
      <c r="C120" s="276" t="s">
        <v>742</v>
      </c>
      <c r="D120" s="290">
        <v>50</v>
      </c>
      <c r="E120" s="278">
        <v>-298</v>
      </c>
      <c r="F120" s="318">
        <f t="shared" si="13"/>
        <v>-0.29799999999999999</v>
      </c>
      <c r="G120" s="279">
        <f>31</f>
        <v>31</v>
      </c>
      <c r="H120" s="266">
        <f>G120/2</f>
        <v>15.5</v>
      </c>
      <c r="J120" s="280" t="s">
        <v>743</v>
      </c>
      <c r="K120" s="291">
        <v>50</v>
      </c>
      <c r="L120" s="282"/>
      <c r="M120" s="283"/>
      <c r="O120" s="289">
        <v>50</v>
      </c>
      <c r="P120" s="285">
        <v>-0.29799999999999999</v>
      </c>
      <c r="Q120" s="285">
        <v>-0.32100000000000001</v>
      </c>
      <c r="R120" s="273">
        <f t="shared" si="14"/>
        <v>0.5897435897435902</v>
      </c>
      <c r="S120" s="273">
        <f t="shared" si="15"/>
        <v>0.5897435897435902</v>
      </c>
      <c r="T120" s="544">
        <f t="shared" si="16"/>
        <v>1.9658119658119675E-2</v>
      </c>
      <c r="U120" s="274">
        <f t="shared" si="17"/>
        <v>11.349620676377269</v>
      </c>
      <c r="V120" s="274">
        <f t="shared" si="20"/>
        <v>11.547005383792516</v>
      </c>
      <c r="W120" s="104"/>
    </row>
    <row r="121" spans="1:23" ht="16.5" thickBot="1" x14ac:dyDescent="0.3">
      <c r="A121" s="83">
        <f t="shared" si="12"/>
        <v>60</v>
      </c>
      <c r="B121" s="82">
        <f t="shared" si="18"/>
        <v>117</v>
      </c>
      <c r="C121" s="292" t="s">
        <v>744</v>
      </c>
      <c r="D121" s="293">
        <v>60</v>
      </c>
      <c r="E121" s="294">
        <v>0.02</v>
      </c>
      <c r="F121" s="319">
        <f t="shared" si="13"/>
        <v>2.0000000000000002E-5</v>
      </c>
      <c r="G121" s="295">
        <v>35</v>
      </c>
      <c r="H121" s="266">
        <f t="shared" si="21"/>
        <v>17.5</v>
      </c>
      <c r="J121" s="292" t="s">
        <v>745</v>
      </c>
      <c r="K121" s="293">
        <v>60</v>
      </c>
      <c r="L121" s="294">
        <f>+L120+L87</f>
        <v>0</v>
      </c>
      <c r="M121" s="295">
        <f>+SQRT(((M120^2))+(M87^2))</f>
        <v>0</v>
      </c>
      <c r="O121" s="296">
        <v>60</v>
      </c>
      <c r="P121" s="297">
        <v>-0.22</v>
      </c>
      <c r="Q121" s="297">
        <v>-0.22</v>
      </c>
      <c r="R121" s="298">
        <f t="shared" si="14"/>
        <v>0</v>
      </c>
      <c r="S121" s="298">
        <f t="shared" si="15"/>
        <v>0</v>
      </c>
      <c r="T121" s="544">
        <f t="shared" si="16"/>
        <v>0</v>
      </c>
      <c r="U121" s="299">
        <f t="shared" si="17"/>
        <v>0</v>
      </c>
      <c r="V121" s="299">
        <f t="shared" si="20"/>
        <v>11.547005383792516</v>
      </c>
      <c r="W121" s="104"/>
    </row>
    <row r="122" spans="1:23" ht="16.5" thickBot="1" x14ac:dyDescent="0.3">
      <c r="A122" s="83">
        <f t="shared" si="12"/>
        <v>70</v>
      </c>
      <c r="B122" s="82">
        <f t="shared" si="18"/>
        <v>118</v>
      </c>
      <c r="C122" s="292" t="s">
        <v>746</v>
      </c>
      <c r="D122" s="293">
        <v>70</v>
      </c>
      <c r="E122" s="294">
        <v>-0.16</v>
      </c>
      <c r="F122" s="319">
        <f t="shared" si="13"/>
        <v>-1.6000000000000001E-4</v>
      </c>
      <c r="G122" s="295">
        <v>35</v>
      </c>
      <c r="H122" s="266">
        <f t="shared" si="21"/>
        <v>17.5</v>
      </c>
      <c r="J122" s="292" t="s">
        <v>747</v>
      </c>
      <c r="K122" s="293">
        <v>70</v>
      </c>
      <c r="L122" s="294">
        <f>+L120+L107</f>
        <v>0</v>
      </c>
      <c r="M122" s="295">
        <f>+SQRT(((M120^2)/2)+(M107^2)/2)</f>
        <v>0</v>
      </c>
      <c r="O122" s="296">
        <v>70</v>
      </c>
      <c r="P122" s="297">
        <v>-0.22</v>
      </c>
      <c r="Q122" s="297">
        <v>-0.22</v>
      </c>
      <c r="R122" s="298">
        <f t="shared" si="14"/>
        <v>0</v>
      </c>
      <c r="S122" s="298">
        <f t="shared" si="15"/>
        <v>0</v>
      </c>
      <c r="T122" s="544">
        <f t="shared" si="16"/>
        <v>0</v>
      </c>
      <c r="U122" s="299">
        <f t="shared" si="17"/>
        <v>0</v>
      </c>
      <c r="V122" s="299">
        <f t="shared" si="20"/>
        <v>11.547005383792516</v>
      </c>
      <c r="W122" s="104"/>
    </row>
    <row r="123" spans="1:23" ht="16.5" thickBot="1" x14ac:dyDescent="0.3">
      <c r="A123" s="83">
        <f t="shared" si="12"/>
        <v>75</v>
      </c>
      <c r="B123" s="82">
        <f t="shared" si="18"/>
        <v>119</v>
      </c>
      <c r="C123" s="276" t="s">
        <v>748</v>
      </c>
      <c r="D123" s="290">
        <v>75</v>
      </c>
      <c r="E123" s="278">
        <v>242</v>
      </c>
      <c r="F123" s="318">
        <f t="shared" si="13"/>
        <v>0.24199999999999999</v>
      </c>
      <c r="G123" s="279">
        <f>41</f>
        <v>41</v>
      </c>
      <c r="H123" s="266">
        <f t="shared" si="21"/>
        <v>20.5</v>
      </c>
      <c r="J123" s="280" t="s">
        <v>749</v>
      </c>
      <c r="K123" s="291">
        <v>75</v>
      </c>
      <c r="L123" s="282"/>
      <c r="M123" s="283"/>
      <c r="O123" s="289">
        <v>75</v>
      </c>
      <c r="P123" s="285">
        <v>0.24199999999999999</v>
      </c>
      <c r="Q123" s="285">
        <v>0.20799999999999999</v>
      </c>
      <c r="R123" s="273">
        <f t="shared" si="14"/>
        <v>0.87179487179487181</v>
      </c>
      <c r="S123" s="273">
        <f t="shared" si="15"/>
        <v>0.87179487179487181</v>
      </c>
      <c r="T123" s="544">
        <f t="shared" si="16"/>
        <v>2.9059829059829061E-2</v>
      </c>
      <c r="U123" s="274">
        <f t="shared" si="17"/>
        <v>16.777700130296818</v>
      </c>
      <c r="V123" s="274">
        <f t="shared" si="20"/>
        <v>11.547005383792516</v>
      </c>
      <c r="W123" s="104"/>
    </row>
    <row r="124" spans="1:23" ht="16.5" thickBot="1" x14ac:dyDescent="0.3">
      <c r="A124" s="83">
        <f t="shared" si="12"/>
        <v>80</v>
      </c>
      <c r="B124" s="82">
        <f t="shared" si="18"/>
        <v>120</v>
      </c>
      <c r="C124" s="292" t="s">
        <v>750</v>
      </c>
      <c r="D124" s="293">
        <v>80</v>
      </c>
      <c r="E124" s="294">
        <v>0</v>
      </c>
      <c r="F124" s="319">
        <f t="shared" si="13"/>
        <v>0</v>
      </c>
      <c r="G124" s="295">
        <v>35</v>
      </c>
      <c r="H124" s="266">
        <f t="shared" si="21"/>
        <v>17.5</v>
      </c>
      <c r="J124" s="292" t="s">
        <v>751</v>
      </c>
      <c r="K124" s="293">
        <v>80</v>
      </c>
      <c r="L124" s="294">
        <f>+L123+L77</f>
        <v>0</v>
      </c>
      <c r="M124" s="295">
        <f>+SQRT(((M123^2))+(M77^2))</f>
        <v>0</v>
      </c>
      <c r="O124" s="296">
        <v>80</v>
      </c>
      <c r="P124" s="297">
        <v>0.24</v>
      </c>
      <c r="Q124" s="297">
        <v>0.24</v>
      </c>
      <c r="R124" s="298">
        <f t="shared" si="14"/>
        <v>0</v>
      </c>
      <c r="S124" s="298">
        <f t="shared" si="15"/>
        <v>0</v>
      </c>
      <c r="T124" s="544">
        <f t="shared" si="16"/>
        <v>0</v>
      </c>
      <c r="U124" s="299">
        <f t="shared" si="17"/>
        <v>0</v>
      </c>
      <c r="V124" s="299">
        <f t="shared" si="20"/>
        <v>11.547005383792516</v>
      </c>
      <c r="W124" s="104"/>
    </row>
    <row r="125" spans="1:23" ht="16.5" thickBot="1" x14ac:dyDescent="0.3">
      <c r="A125" s="83">
        <f t="shared" si="12"/>
        <v>90</v>
      </c>
      <c r="B125" s="82">
        <f t="shared" si="18"/>
        <v>121</v>
      </c>
      <c r="C125" s="292" t="s">
        <v>752</v>
      </c>
      <c r="D125" s="293">
        <v>90</v>
      </c>
      <c r="E125" s="294">
        <v>0.08</v>
      </c>
      <c r="F125" s="319">
        <f t="shared" si="13"/>
        <v>8.0000000000000007E-5</v>
      </c>
      <c r="G125" s="295">
        <v>35</v>
      </c>
      <c r="H125" s="266">
        <f t="shared" si="21"/>
        <v>17.5</v>
      </c>
      <c r="J125" s="292" t="s">
        <v>753</v>
      </c>
      <c r="K125" s="293">
        <v>90</v>
      </c>
      <c r="L125" s="294">
        <f>+L123+L97</f>
        <v>0</v>
      </c>
      <c r="M125" s="295">
        <f>+SQRT(((M123^2))+(M97^2))</f>
        <v>0</v>
      </c>
      <c r="O125" s="296">
        <v>90</v>
      </c>
      <c r="P125" s="297">
        <v>0.24</v>
      </c>
      <c r="Q125" s="297">
        <v>0.24</v>
      </c>
      <c r="R125" s="298">
        <f t="shared" si="14"/>
        <v>0</v>
      </c>
      <c r="S125" s="298">
        <f t="shared" si="15"/>
        <v>0</v>
      </c>
      <c r="T125" s="544">
        <f t="shared" si="16"/>
        <v>0</v>
      </c>
      <c r="U125" s="299">
        <f t="shared" si="17"/>
        <v>0</v>
      </c>
      <c r="V125" s="299">
        <f t="shared" si="20"/>
        <v>11.547005383792516</v>
      </c>
      <c r="W125" s="104"/>
    </row>
    <row r="126" spans="1:23" ht="16.5" thickBot="1" x14ac:dyDescent="0.3">
      <c r="A126" s="83">
        <f t="shared" si="12"/>
        <v>100</v>
      </c>
      <c r="B126" s="82">
        <f t="shared" si="18"/>
        <v>122</v>
      </c>
      <c r="C126" s="302" t="s">
        <v>754</v>
      </c>
      <c r="D126" s="303">
        <v>100</v>
      </c>
      <c r="E126" s="278">
        <v>-204</v>
      </c>
      <c r="F126" s="320">
        <f t="shared" si="13"/>
        <v>-0.20399999999999999</v>
      </c>
      <c r="G126" s="304">
        <f>48</f>
        <v>48</v>
      </c>
      <c r="H126" s="266">
        <f>G126/2</f>
        <v>24</v>
      </c>
      <c r="J126" s="305" t="s">
        <v>755</v>
      </c>
      <c r="K126" s="306">
        <v>100</v>
      </c>
      <c r="L126" s="307"/>
      <c r="M126" s="308"/>
      <c r="O126" s="309">
        <v>100</v>
      </c>
      <c r="P126" s="310">
        <v>-0.20399999999999999</v>
      </c>
      <c r="Q126" s="310">
        <v>-0.23599999999999999</v>
      </c>
      <c r="R126" s="311">
        <f>(ABS(P126-Q126)/39)*1000</f>
        <v>0.8205128205128206</v>
      </c>
      <c r="S126" s="311">
        <f>MAX(R126)</f>
        <v>0.8205128205128206</v>
      </c>
      <c r="T126" s="544">
        <f t="shared" si="16"/>
        <v>2.7350427350427354E-2</v>
      </c>
      <c r="U126" s="312">
        <f>(((T126)*1000/SQRT(3)))</f>
        <v>15.790776593220537</v>
      </c>
      <c r="V126" s="312">
        <f t="shared" si="20"/>
        <v>11.547005383792516</v>
      </c>
      <c r="W126" s="104"/>
    </row>
    <row r="127" spans="1:23" x14ac:dyDescent="0.25">
      <c r="W127" s="104"/>
    </row>
    <row r="128" spans="1:23" x14ac:dyDescent="0.25">
      <c r="T128" s="313" t="s">
        <v>756</v>
      </c>
      <c r="U128" s="86">
        <f>MAX(U5:U126)</f>
        <v>24.179626658368942</v>
      </c>
      <c r="V128" s="313"/>
    </row>
    <row r="129" spans="2:21" x14ac:dyDescent="0.25">
      <c r="B129" s="1209" t="s">
        <v>757</v>
      </c>
      <c r="C129" s="1210"/>
      <c r="D129" s="1210"/>
      <c r="E129" s="1210"/>
      <c r="F129" s="1210"/>
      <c r="G129" s="1210"/>
      <c r="H129" s="1210"/>
      <c r="I129" s="1210"/>
    </row>
    <row r="130" spans="2:21" ht="15" x14ac:dyDescent="0.2">
      <c r="B130" s="1201" t="s">
        <v>758</v>
      </c>
      <c r="C130" s="1201"/>
      <c r="D130" s="314">
        <f>23/1000000</f>
        <v>2.3E-5</v>
      </c>
      <c r="E130" s="314" t="s">
        <v>105</v>
      </c>
      <c r="F130" s="314"/>
      <c r="G130" s="294">
        <f t="shared" ref="G130:G135" si="22">+D130*1000</f>
        <v>2.3E-2</v>
      </c>
      <c r="H130" s="315"/>
      <c r="I130" s="314" t="s">
        <v>136</v>
      </c>
    </row>
    <row r="131" spans="2:21" ht="15" x14ac:dyDescent="0.2">
      <c r="B131" s="1201" t="s">
        <v>759</v>
      </c>
      <c r="C131" s="1201"/>
      <c r="D131" s="314">
        <f>24/1000000</f>
        <v>2.4000000000000001E-5</v>
      </c>
      <c r="E131" s="314" t="s">
        <v>105</v>
      </c>
      <c r="F131" s="314"/>
      <c r="G131" s="294">
        <f t="shared" si="22"/>
        <v>2.4E-2</v>
      </c>
      <c r="H131" s="315"/>
      <c r="I131" s="314" t="s">
        <v>136</v>
      </c>
      <c r="U131" s="316"/>
    </row>
    <row r="132" spans="2:21" ht="15" x14ac:dyDescent="0.2">
      <c r="B132" s="1201" t="s">
        <v>760</v>
      </c>
      <c r="C132" s="1201"/>
      <c r="D132" s="314">
        <f>26/1000000</f>
        <v>2.5999999999999998E-5</v>
      </c>
      <c r="E132" s="314" t="s">
        <v>105</v>
      </c>
      <c r="F132" s="314"/>
      <c r="G132" s="294">
        <f t="shared" si="22"/>
        <v>2.5999999999999999E-2</v>
      </c>
      <c r="H132" s="315"/>
      <c r="I132" s="314" t="s">
        <v>136</v>
      </c>
    </row>
    <row r="133" spans="2:21" ht="15" x14ac:dyDescent="0.2">
      <c r="B133" s="1201" t="s">
        <v>761</v>
      </c>
      <c r="C133" s="1201"/>
      <c r="D133" s="314">
        <f>31/1000000</f>
        <v>3.1000000000000001E-5</v>
      </c>
      <c r="E133" s="314" t="s">
        <v>105</v>
      </c>
      <c r="F133" s="314"/>
      <c r="G133" s="294">
        <f t="shared" si="22"/>
        <v>3.1E-2</v>
      </c>
      <c r="H133" s="315"/>
      <c r="I133" s="314" t="s">
        <v>136</v>
      </c>
    </row>
    <row r="134" spans="2:21" ht="15" x14ac:dyDescent="0.2">
      <c r="B134" s="1201" t="s">
        <v>762</v>
      </c>
      <c r="C134" s="1201"/>
      <c r="D134" s="314">
        <f>41/1000000</f>
        <v>4.1E-5</v>
      </c>
      <c r="E134" s="314" t="s">
        <v>105</v>
      </c>
      <c r="F134" s="314"/>
      <c r="G134" s="294">
        <f t="shared" si="22"/>
        <v>4.1000000000000002E-2</v>
      </c>
      <c r="H134" s="315"/>
      <c r="I134" s="314" t="s">
        <v>136</v>
      </c>
    </row>
    <row r="135" spans="2:21" ht="15" x14ac:dyDescent="0.2">
      <c r="B135" s="1201" t="s">
        <v>763</v>
      </c>
      <c r="C135" s="1201"/>
      <c r="D135" s="314">
        <f>48/1000000</f>
        <v>4.8000000000000001E-5</v>
      </c>
      <c r="E135" s="314" t="s">
        <v>105</v>
      </c>
      <c r="F135" s="314"/>
      <c r="G135" s="294">
        <f t="shared" si="22"/>
        <v>4.8000000000000001E-2</v>
      </c>
      <c r="H135" s="315"/>
      <c r="I135" s="314" t="s">
        <v>136</v>
      </c>
    </row>
  </sheetData>
  <sheetProtection algorithmName="SHA-512" hashValue="wwSxW8O8kkwpVB9cugBq44A8XvvXJSpdVBOVNG6/kC0YU8neT8tLLOOj+Oh3qEk0Wdfnlor6Aml8UGJtfjueVA==" saltValue="XnSeobzzGPT7U4INKOudwg==" spinCount="100000" sheet="1" objects="1" scenarios="1"/>
  <mergeCells count="10">
    <mergeCell ref="J3:K3"/>
    <mergeCell ref="O3:V3"/>
    <mergeCell ref="B129:I129"/>
    <mergeCell ref="B130:C130"/>
    <mergeCell ref="B131:C131"/>
    <mergeCell ref="B132:C132"/>
    <mergeCell ref="B133:C133"/>
    <mergeCell ref="B134:C134"/>
    <mergeCell ref="B135:C135"/>
    <mergeCell ref="C3:G3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D816D-9B1E-4C34-A2A5-DC3FBB210EFD}">
  <sheetPr codeName="Hoja27"/>
  <dimension ref="A1:GX306"/>
  <sheetViews>
    <sheetView topLeftCell="A4" zoomScale="85" zoomScaleNormal="85" workbookViewId="0">
      <pane xSplit="4" ySplit="4" topLeftCell="Q110" activePane="bottomRight" state="frozen"/>
      <selection activeCell="A4" sqref="A4"/>
      <selection pane="topRight" activeCell="E4" sqref="E4"/>
      <selection pane="bottomLeft" activeCell="A8" sqref="A8"/>
      <selection pane="bottomRight" activeCell="AF14" sqref="AF14"/>
    </sheetView>
  </sheetViews>
  <sheetFormatPr baseColWidth="10" defaultColWidth="9.140625" defaultRowHeight="15.75" x14ac:dyDescent="0.25"/>
  <cols>
    <col min="1" max="1" width="4.28515625" style="14" customWidth="1"/>
    <col min="2" max="2" width="4.7109375" style="82" bestFit="1" customWidth="1"/>
    <col min="3" max="3" width="12.7109375" style="14" bestFit="1" customWidth="1"/>
    <col min="4" max="4" width="12" style="14" bestFit="1" customWidth="1"/>
    <col min="5" max="5" width="26.5703125" style="14" bestFit="1" customWidth="1"/>
    <col min="6" max="6" width="16.7109375" style="14" bestFit="1" customWidth="1"/>
    <col min="7" max="7" width="19.85546875" style="14" bestFit="1" customWidth="1"/>
    <col min="8" max="8" width="15.28515625" style="14" customWidth="1"/>
    <col min="9" max="9" width="15.42578125" style="14" customWidth="1"/>
    <col min="10" max="10" width="26.5703125" style="14" bestFit="1" customWidth="1"/>
    <col min="11" max="11" width="14.7109375" style="14" bestFit="1" customWidth="1"/>
    <col min="12" max="12" width="19.85546875" style="14" bestFit="1" customWidth="1"/>
    <col min="13" max="13" width="16.28515625" style="14" customWidth="1"/>
    <col min="14" max="14" width="15.7109375" style="14" customWidth="1"/>
    <col min="15" max="15" width="26.28515625" style="14" customWidth="1"/>
    <col min="16" max="16" width="39.5703125" style="14" bestFit="1" customWidth="1"/>
    <col min="17" max="222" width="9.140625" style="14"/>
    <col min="223" max="223" width="4.28515625" style="14" customWidth="1"/>
    <col min="224" max="224" width="5.28515625" style="14" bestFit="1" customWidth="1"/>
    <col min="225" max="228" width="17.7109375" style="14" customWidth="1"/>
    <col min="229" max="229" width="0" style="14" hidden="1" customWidth="1"/>
    <col min="230" max="230" width="16.140625" style="14" customWidth="1"/>
    <col min="231" max="231" width="9.140625" style="14" customWidth="1"/>
    <col min="232" max="235" width="18.7109375" style="14" customWidth="1"/>
    <col min="236" max="236" width="9.140625" style="14" customWidth="1"/>
    <col min="237" max="237" width="9.85546875" style="14" bestFit="1" customWidth="1"/>
    <col min="238" max="239" width="15.7109375" style="14" customWidth="1"/>
    <col min="240" max="240" width="16.7109375" style="14" bestFit="1" customWidth="1"/>
    <col min="241" max="241" width="15.7109375" style="14" customWidth="1"/>
    <col min="242" max="244" width="20.42578125" style="14" bestFit="1" customWidth="1"/>
    <col min="245" max="245" width="9.140625" style="14"/>
    <col min="246" max="246" width="15.7109375" style="14" bestFit="1" customWidth="1"/>
    <col min="247" max="478" width="9.140625" style="14"/>
    <col min="479" max="479" width="4.28515625" style="14" customWidth="1"/>
    <col min="480" max="480" width="5.28515625" style="14" bestFit="1" customWidth="1"/>
    <col min="481" max="484" width="17.7109375" style="14" customWidth="1"/>
    <col min="485" max="485" width="0" style="14" hidden="1" customWidth="1"/>
    <col min="486" max="486" width="16.140625" style="14" customWidth="1"/>
    <col min="487" max="487" width="9.140625" style="14" customWidth="1"/>
    <col min="488" max="491" width="18.7109375" style="14" customWidth="1"/>
    <col min="492" max="492" width="9.140625" style="14" customWidth="1"/>
    <col min="493" max="493" width="9.85546875" style="14" bestFit="1" customWidth="1"/>
    <col min="494" max="495" width="15.7109375" style="14" customWidth="1"/>
    <col min="496" max="496" width="16.7109375" style="14" bestFit="1" customWidth="1"/>
    <col min="497" max="497" width="15.7109375" style="14" customWidth="1"/>
    <col min="498" max="500" width="20.42578125" style="14" bestFit="1" customWidth="1"/>
    <col min="501" max="501" width="9.140625" style="14"/>
    <col min="502" max="502" width="15.7109375" style="14" bestFit="1" customWidth="1"/>
    <col min="503" max="734" width="9.140625" style="14"/>
    <col min="735" max="735" width="4.28515625" style="14" customWidth="1"/>
    <col min="736" max="736" width="5.28515625" style="14" bestFit="1" customWidth="1"/>
    <col min="737" max="740" width="17.7109375" style="14" customWidth="1"/>
    <col min="741" max="741" width="0" style="14" hidden="1" customWidth="1"/>
    <col min="742" max="742" width="16.140625" style="14" customWidth="1"/>
    <col min="743" max="743" width="9.140625" style="14" customWidth="1"/>
    <col min="744" max="747" width="18.7109375" style="14" customWidth="1"/>
    <col min="748" max="748" width="9.140625" style="14" customWidth="1"/>
    <col min="749" max="749" width="9.85546875" style="14" bestFit="1" customWidth="1"/>
    <col min="750" max="751" width="15.7109375" style="14" customWidth="1"/>
    <col min="752" max="752" width="16.7109375" style="14" bestFit="1" customWidth="1"/>
    <col min="753" max="753" width="15.7109375" style="14" customWidth="1"/>
    <col min="754" max="756" width="20.42578125" style="14" bestFit="1" customWidth="1"/>
    <col min="757" max="757" width="9.140625" style="14"/>
    <col min="758" max="758" width="15.7109375" style="14" bestFit="1" customWidth="1"/>
    <col min="759" max="990" width="9.140625" style="14"/>
    <col min="991" max="991" width="4.28515625" style="14" customWidth="1"/>
    <col min="992" max="992" width="5.28515625" style="14" bestFit="1" customWidth="1"/>
    <col min="993" max="996" width="17.7109375" style="14" customWidth="1"/>
    <col min="997" max="997" width="0" style="14" hidden="1" customWidth="1"/>
    <col min="998" max="998" width="16.140625" style="14" customWidth="1"/>
    <col min="999" max="999" width="9.140625" style="14" customWidth="1"/>
    <col min="1000" max="1003" width="18.7109375" style="14" customWidth="1"/>
    <col min="1004" max="1004" width="9.140625" style="14" customWidth="1"/>
    <col min="1005" max="1005" width="9.85546875" style="14" bestFit="1" customWidth="1"/>
    <col min="1006" max="1007" width="15.7109375" style="14" customWidth="1"/>
    <col min="1008" max="1008" width="16.7109375" style="14" bestFit="1" customWidth="1"/>
    <col min="1009" max="1009" width="15.7109375" style="14" customWidth="1"/>
    <col min="1010" max="1012" width="20.42578125" style="14" bestFit="1" customWidth="1"/>
    <col min="1013" max="1013" width="9.140625" style="14"/>
    <col min="1014" max="1014" width="15.7109375" style="14" bestFit="1" customWidth="1"/>
    <col min="1015" max="1246" width="9.140625" style="14"/>
    <col min="1247" max="1247" width="4.28515625" style="14" customWidth="1"/>
    <col min="1248" max="1248" width="5.28515625" style="14" bestFit="1" customWidth="1"/>
    <col min="1249" max="1252" width="17.7109375" style="14" customWidth="1"/>
    <col min="1253" max="1253" width="0" style="14" hidden="1" customWidth="1"/>
    <col min="1254" max="1254" width="16.140625" style="14" customWidth="1"/>
    <col min="1255" max="1255" width="9.140625" style="14" customWidth="1"/>
    <col min="1256" max="1259" width="18.7109375" style="14" customWidth="1"/>
    <col min="1260" max="1260" width="9.140625" style="14" customWidth="1"/>
    <col min="1261" max="1261" width="9.85546875" style="14" bestFit="1" customWidth="1"/>
    <col min="1262" max="1263" width="15.7109375" style="14" customWidth="1"/>
    <col min="1264" max="1264" width="16.7109375" style="14" bestFit="1" customWidth="1"/>
    <col min="1265" max="1265" width="15.7109375" style="14" customWidth="1"/>
    <col min="1266" max="1268" width="20.42578125" style="14" bestFit="1" customWidth="1"/>
    <col min="1269" max="1269" width="9.140625" style="14"/>
    <col min="1270" max="1270" width="15.7109375" style="14" bestFit="1" customWidth="1"/>
    <col min="1271" max="1502" width="9.140625" style="14"/>
    <col min="1503" max="1503" width="4.28515625" style="14" customWidth="1"/>
    <col min="1504" max="1504" width="5.28515625" style="14" bestFit="1" customWidth="1"/>
    <col min="1505" max="1508" width="17.7109375" style="14" customWidth="1"/>
    <col min="1509" max="1509" width="0" style="14" hidden="1" customWidth="1"/>
    <col min="1510" max="1510" width="16.140625" style="14" customWidth="1"/>
    <col min="1511" max="1511" width="9.140625" style="14" customWidth="1"/>
    <col min="1512" max="1515" width="18.7109375" style="14" customWidth="1"/>
    <col min="1516" max="1516" width="9.140625" style="14" customWidth="1"/>
    <col min="1517" max="1517" width="9.85546875" style="14" bestFit="1" customWidth="1"/>
    <col min="1518" max="1519" width="15.7109375" style="14" customWidth="1"/>
    <col min="1520" max="1520" width="16.7109375" style="14" bestFit="1" customWidth="1"/>
    <col min="1521" max="1521" width="15.7109375" style="14" customWidth="1"/>
    <col min="1522" max="1524" width="20.42578125" style="14" bestFit="1" customWidth="1"/>
    <col min="1525" max="1525" width="9.140625" style="14"/>
    <col min="1526" max="1526" width="15.7109375" style="14" bestFit="1" customWidth="1"/>
    <col min="1527" max="1758" width="9.140625" style="14"/>
    <col min="1759" max="1759" width="4.28515625" style="14" customWidth="1"/>
    <col min="1760" max="1760" width="5.28515625" style="14" bestFit="1" customWidth="1"/>
    <col min="1761" max="1764" width="17.7109375" style="14" customWidth="1"/>
    <col min="1765" max="1765" width="0" style="14" hidden="1" customWidth="1"/>
    <col min="1766" max="1766" width="16.140625" style="14" customWidth="1"/>
    <col min="1767" max="1767" width="9.140625" style="14" customWidth="1"/>
    <col min="1768" max="1771" width="18.7109375" style="14" customWidth="1"/>
    <col min="1772" max="1772" width="9.140625" style="14" customWidth="1"/>
    <col min="1773" max="1773" width="9.85546875" style="14" bestFit="1" customWidth="1"/>
    <col min="1774" max="1775" width="15.7109375" style="14" customWidth="1"/>
    <col min="1776" max="1776" width="16.7109375" style="14" bestFit="1" customWidth="1"/>
    <col min="1777" max="1777" width="15.7109375" style="14" customWidth="1"/>
    <col min="1778" max="1780" width="20.42578125" style="14" bestFit="1" customWidth="1"/>
    <col min="1781" max="1781" width="9.140625" style="14"/>
    <col min="1782" max="1782" width="15.7109375" style="14" bestFit="1" customWidth="1"/>
    <col min="1783" max="2014" width="9.140625" style="14"/>
    <col min="2015" max="2015" width="4.28515625" style="14" customWidth="1"/>
    <col min="2016" max="2016" width="5.28515625" style="14" bestFit="1" customWidth="1"/>
    <col min="2017" max="2020" width="17.7109375" style="14" customWidth="1"/>
    <col min="2021" max="2021" width="0" style="14" hidden="1" customWidth="1"/>
    <col min="2022" max="2022" width="16.140625" style="14" customWidth="1"/>
    <col min="2023" max="2023" width="9.140625" style="14" customWidth="1"/>
    <col min="2024" max="2027" width="18.7109375" style="14" customWidth="1"/>
    <col min="2028" max="2028" width="9.140625" style="14" customWidth="1"/>
    <col min="2029" max="2029" width="9.85546875" style="14" bestFit="1" customWidth="1"/>
    <col min="2030" max="2031" width="15.7109375" style="14" customWidth="1"/>
    <col min="2032" max="2032" width="16.7109375" style="14" bestFit="1" customWidth="1"/>
    <col min="2033" max="2033" width="15.7109375" style="14" customWidth="1"/>
    <col min="2034" max="2036" width="20.42578125" style="14" bestFit="1" customWidth="1"/>
    <col min="2037" max="2037" width="9.140625" style="14"/>
    <col min="2038" max="2038" width="15.7109375" style="14" bestFit="1" customWidth="1"/>
    <col min="2039" max="2270" width="9.140625" style="14"/>
    <col min="2271" max="2271" width="4.28515625" style="14" customWidth="1"/>
    <col min="2272" max="2272" width="5.28515625" style="14" bestFit="1" customWidth="1"/>
    <col min="2273" max="2276" width="17.7109375" style="14" customWidth="1"/>
    <col min="2277" max="2277" width="0" style="14" hidden="1" customWidth="1"/>
    <col min="2278" max="2278" width="16.140625" style="14" customWidth="1"/>
    <col min="2279" max="2279" width="9.140625" style="14" customWidth="1"/>
    <col min="2280" max="2283" width="18.7109375" style="14" customWidth="1"/>
    <col min="2284" max="2284" width="9.140625" style="14" customWidth="1"/>
    <col min="2285" max="2285" width="9.85546875" style="14" bestFit="1" customWidth="1"/>
    <col min="2286" max="2287" width="15.7109375" style="14" customWidth="1"/>
    <col min="2288" max="2288" width="16.7109375" style="14" bestFit="1" customWidth="1"/>
    <col min="2289" max="2289" width="15.7109375" style="14" customWidth="1"/>
    <col min="2290" max="2292" width="20.42578125" style="14" bestFit="1" customWidth="1"/>
    <col min="2293" max="2293" width="9.140625" style="14"/>
    <col min="2294" max="2294" width="15.7109375" style="14" bestFit="1" customWidth="1"/>
    <col min="2295" max="2526" width="9.140625" style="14"/>
    <col min="2527" max="2527" width="4.28515625" style="14" customWidth="1"/>
    <col min="2528" max="2528" width="5.28515625" style="14" bestFit="1" customWidth="1"/>
    <col min="2529" max="2532" width="17.7109375" style="14" customWidth="1"/>
    <col min="2533" max="2533" width="0" style="14" hidden="1" customWidth="1"/>
    <col min="2534" max="2534" width="16.140625" style="14" customWidth="1"/>
    <col min="2535" max="2535" width="9.140625" style="14" customWidth="1"/>
    <col min="2536" max="2539" width="18.7109375" style="14" customWidth="1"/>
    <col min="2540" max="2540" width="9.140625" style="14" customWidth="1"/>
    <col min="2541" max="2541" width="9.85546875" style="14" bestFit="1" customWidth="1"/>
    <col min="2542" max="2543" width="15.7109375" style="14" customWidth="1"/>
    <col min="2544" max="2544" width="16.7109375" style="14" bestFit="1" customWidth="1"/>
    <col min="2545" max="2545" width="15.7109375" style="14" customWidth="1"/>
    <col min="2546" max="2548" width="20.42578125" style="14" bestFit="1" customWidth="1"/>
    <col min="2549" max="2549" width="9.140625" style="14"/>
    <col min="2550" max="2550" width="15.7109375" style="14" bestFit="1" customWidth="1"/>
    <col min="2551" max="2782" width="9.140625" style="14"/>
    <col min="2783" max="2783" width="4.28515625" style="14" customWidth="1"/>
    <col min="2784" max="2784" width="5.28515625" style="14" bestFit="1" customWidth="1"/>
    <col min="2785" max="2788" width="17.7109375" style="14" customWidth="1"/>
    <col min="2789" max="2789" width="0" style="14" hidden="1" customWidth="1"/>
    <col min="2790" max="2790" width="16.140625" style="14" customWidth="1"/>
    <col min="2791" max="2791" width="9.140625" style="14" customWidth="1"/>
    <col min="2792" max="2795" width="18.7109375" style="14" customWidth="1"/>
    <col min="2796" max="2796" width="9.140625" style="14" customWidth="1"/>
    <col min="2797" max="2797" width="9.85546875" style="14" bestFit="1" customWidth="1"/>
    <col min="2798" max="2799" width="15.7109375" style="14" customWidth="1"/>
    <col min="2800" max="2800" width="16.7109375" style="14" bestFit="1" customWidth="1"/>
    <col min="2801" max="2801" width="15.7109375" style="14" customWidth="1"/>
    <col min="2802" max="2804" width="20.42578125" style="14" bestFit="1" customWidth="1"/>
    <col min="2805" max="2805" width="9.140625" style="14"/>
    <col min="2806" max="2806" width="15.7109375" style="14" bestFit="1" customWidth="1"/>
    <col min="2807" max="3038" width="9.140625" style="14"/>
    <col min="3039" max="3039" width="4.28515625" style="14" customWidth="1"/>
    <col min="3040" max="3040" width="5.28515625" style="14" bestFit="1" customWidth="1"/>
    <col min="3041" max="3044" width="17.7109375" style="14" customWidth="1"/>
    <col min="3045" max="3045" width="0" style="14" hidden="1" customWidth="1"/>
    <col min="3046" max="3046" width="16.140625" style="14" customWidth="1"/>
    <col min="3047" max="3047" width="9.140625" style="14" customWidth="1"/>
    <col min="3048" max="3051" width="18.7109375" style="14" customWidth="1"/>
    <col min="3052" max="3052" width="9.140625" style="14" customWidth="1"/>
    <col min="3053" max="3053" width="9.85546875" style="14" bestFit="1" customWidth="1"/>
    <col min="3054" max="3055" width="15.7109375" style="14" customWidth="1"/>
    <col min="3056" max="3056" width="16.7109375" style="14" bestFit="1" customWidth="1"/>
    <col min="3057" max="3057" width="15.7109375" style="14" customWidth="1"/>
    <col min="3058" max="3060" width="20.42578125" style="14" bestFit="1" customWidth="1"/>
    <col min="3061" max="3061" width="9.140625" style="14"/>
    <col min="3062" max="3062" width="15.7109375" style="14" bestFit="1" customWidth="1"/>
    <col min="3063" max="3294" width="9.140625" style="14"/>
    <col min="3295" max="3295" width="4.28515625" style="14" customWidth="1"/>
    <col min="3296" max="3296" width="5.28515625" style="14" bestFit="1" customWidth="1"/>
    <col min="3297" max="3300" width="17.7109375" style="14" customWidth="1"/>
    <col min="3301" max="3301" width="0" style="14" hidden="1" customWidth="1"/>
    <col min="3302" max="3302" width="16.140625" style="14" customWidth="1"/>
    <col min="3303" max="3303" width="9.140625" style="14" customWidth="1"/>
    <col min="3304" max="3307" width="18.7109375" style="14" customWidth="1"/>
    <col min="3308" max="3308" width="9.140625" style="14" customWidth="1"/>
    <col min="3309" max="3309" width="9.85546875" style="14" bestFit="1" customWidth="1"/>
    <col min="3310" max="3311" width="15.7109375" style="14" customWidth="1"/>
    <col min="3312" max="3312" width="16.7109375" style="14" bestFit="1" customWidth="1"/>
    <col min="3313" max="3313" width="15.7109375" style="14" customWidth="1"/>
    <col min="3314" max="3316" width="20.42578125" style="14" bestFit="1" customWidth="1"/>
    <col min="3317" max="3317" width="9.140625" style="14"/>
    <col min="3318" max="3318" width="15.7109375" style="14" bestFit="1" customWidth="1"/>
    <col min="3319" max="3550" width="9.140625" style="14"/>
    <col min="3551" max="3551" width="4.28515625" style="14" customWidth="1"/>
    <col min="3552" max="3552" width="5.28515625" style="14" bestFit="1" customWidth="1"/>
    <col min="3553" max="3556" width="17.7109375" style="14" customWidth="1"/>
    <col min="3557" max="3557" width="0" style="14" hidden="1" customWidth="1"/>
    <col min="3558" max="3558" width="16.140625" style="14" customWidth="1"/>
    <col min="3559" max="3559" width="9.140625" style="14" customWidth="1"/>
    <col min="3560" max="3563" width="18.7109375" style="14" customWidth="1"/>
    <col min="3564" max="3564" width="9.140625" style="14" customWidth="1"/>
    <col min="3565" max="3565" width="9.85546875" style="14" bestFit="1" customWidth="1"/>
    <col min="3566" max="3567" width="15.7109375" style="14" customWidth="1"/>
    <col min="3568" max="3568" width="16.7109375" style="14" bestFit="1" customWidth="1"/>
    <col min="3569" max="3569" width="15.7109375" style="14" customWidth="1"/>
    <col min="3570" max="3572" width="20.42578125" style="14" bestFit="1" customWidth="1"/>
    <col min="3573" max="3573" width="9.140625" style="14"/>
    <col min="3574" max="3574" width="15.7109375" style="14" bestFit="1" customWidth="1"/>
    <col min="3575" max="3806" width="9.140625" style="14"/>
    <col min="3807" max="3807" width="4.28515625" style="14" customWidth="1"/>
    <col min="3808" max="3808" width="5.28515625" style="14" bestFit="1" customWidth="1"/>
    <col min="3809" max="3812" width="17.7109375" style="14" customWidth="1"/>
    <col min="3813" max="3813" width="0" style="14" hidden="1" customWidth="1"/>
    <col min="3814" max="3814" width="16.140625" style="14" customWidth="1"/>
    <col min="3815" max="3815" width="9.140625" style="14" customWidth="1"/>
    <col min="3816" max="3819" width="18.7109375" style="14" customWidth="1"/>
    <col min="3820" max="3820" width="9.140625" style="14" customWidth="1"/>
    <col min="3821" max="3821" width="9.85546875" style="14" bestFit="1" customWidth="1"/>
    <col min="3822" max="3823" width="15.7109375" style="14" customWidth="1"/>
    <col min="3824" max="3824" width="16.7109375" style="14" bestFit="1" customWidth="1"/>
    <col min="3825" max="3825" width="15.7109375" style="14" customWidth="1"/>
    <col min="3826" max="3828" width="20.42578125" style="14" bestFit="1" customWidth="1"/>
    <col min="3829" max="3829" width="9.140625" style="14"/>
    <col min="3830" max="3830" width="15.7109375" style="14" bestFit="1" customWidth="1"/>
    <col min="3831" max="4062" width="9.140625" style="14"/>
    <col min="4063" max="4063" width="4.28515625" style="14" customWidth="1"/>
    <col min="4064" max="4064" width="5.28515625" style="14" bestFit="1" customWidth="1"/>
    <col min="4065" max="4068" width="17.7109375" style="14" customWidth="1"/>
    <col min="4069" max="4069" width="0" style="14" hidden="1" customWidth="1"/>
    <col min="4070" max="4070" width="16.140625" style="14" customWidth="1"/>
    <col min="4071" max="4071" width="9.140625" style="14" customWidth="1"/>
    <col min="4072" max="4075" width="18.7109375" style="14" customWidth="1"/>
    <col min="4076" max="4076" width="9.140625" style="14" customWidth="1"/>
    <col min="4077" max="4077" width="9.85546875" style="14" bestFit="1" customWidth="1"/>
    <col min="4078" max="4079" width="15.7109375" style="14" customWidth="1"/>
    <col min="4080" max="4080" width="16.7109375" style="14" bestFit="1" customWidth="1"/>
    <col min="4081" max="4081" width="15.7109375" style="14" customWidth="1"/>
    <col min="4082" max="4084" width="20.42578125" style="14" bestFit="1" customWidth="1"/>
    <col min="4085" max="4085" width="9.140625" style="14"/>
    <col min="4086" max="4086" width="15.7109375" style="14" bestFit="1" customWidth="1"/>
    <col min="4087" max="4318" width="9.140625" style="14"/>
    <col min="4319" max="4319" width="4.28515625" style="14" customWidth="1"/>
    <col min="4320" max="4320" width="5.28515625" style="14" bestFit="1" customWidth="1"/>
    <col min="4321" max="4324" width="17.7109375" style="14" customWidth="1"/>
    <col min="4325" max="4325" width="0" style="14" hidden="1" customWidth="1"/>
    <col min="4326" max="4326" width="16.140625" style="14" customWidth="1"/>
    <col min="4327" max="4327" width="9.140625" style="14" customWidth="1"/>
    <col min="4328" max="4331" width="18.7109375" style="14" customWidth="1"/>
    <col min="4332" max="4332" width="9.140625" style="14" customWidth="1"/>
    <col min="4333" max="4333" width="9.85546875" style="14" bestFit="1" customWidth="1"/>
    <col min="4334" max="4335" width="15.7109375" style="14" customWidth="1"/>
    <col min="4336" max="4336" width="16.7109375" style="14" bestFit="1" customWidth="1"/>
    <col min="4337" max="4337" width="15.7109375" style="14" customWidth="1"/>
    <col min="4338" max="4340" width="20.42578125" style="14" bestFit="1" customWidth="1"/>
    <col min="4341" max="4341" width="9.140625" style="14"/>
    <col min="4342" max="4342" width="15.7109375" style="14" bestFit="1" customWidth="1"/>
    <col min="4343" max="4574" width="9.140625" style="14"/>
    <col min="4575" max="4575" width="4.28515625" style="14" customWidth="1"/>
    <col min="4576" max="4576" width="5.28515625" style="14" bestFit="1" customWidth="1"/>
    <col min="4577" max="4580" width="17.7109375" style="14" customWidth="1"/>
    <col min="4581" max="4581" width="0" style="14" hidden="1" customWidth="1"/>
    <col min="4582" max="4582" width="16.140625" style="14" customWidth="1"/>
    <col min="4583" max="4583" width="9.140625" style="14" customWidth="1"/>
    <col min="4584" max="4587" width="18.7109375" style="14" customWidth="1"/>
    <col min="4588" max="4588" width="9.140625" style="14" customWidth="1"/>
    <col min="4589" max="4589" width="9.85546875" style="14" bestFit="1" customWidth="1"/>
    <col min="4590" max="4591" width="15.7109375" style="14" customWidth="1"/>
    <col min="4592" max="4592" width="16.7109375" style="14" bestFit="1" customWidth="1"/>
    <col min="4593" max="4593" width="15.7109375" style="14" customWidth="1"/>
    <col min="4594" max="4596" width="20.42578125" style="14" bestFit="1" customWidth="1"/>
    <col min="4597" max="4597" width="9.140625" style="14"/>
    <col min="4598" max="4598" width="15.7109375" style="14" bestFit="1" customWidth="1"/>
    <col min="4599" max="4830" width="9.140625" style="14"/>
    <col min="4831" max="4831" width="4.28515625" style="14" customWidth="1"/>
    <col min="4832" max="4832" width="5.28515625" style="14" bestFit="1" customWidth="1"/>
    <col min="4833" max="4836" width="17.7109375" style="14" customWidth="1"/>
    <col min="4837" max="4837" width="0" style="14" hidden="1" customWidth="1"/>
    <col min="4838" max="4838" width="16.140625" style="14" customWidth="1"/>
    <col min="4839" max="4839" width="9.140625" style="14" customWidth="1"/>
    <col min="4840" max="4843" width="18.7109375" style="14" customWidth="1"/>
    <col min="4844" max="4844" width="9.140625" style="14" customWidth="1"/>
    <col min="4845" max="4845" width="9.85546875" style="14" bestFit="1" customWidth="1"/>
    <col min="4846" max="4847" width="15.7109375" style="14" customWidth="1"/>
    <col min="4848" max="4848" width="16.7109375" style="14" bestFit="1" customWidth="1"/>
    <col min="4849" max="4849" width="15.7109375" style="14" customWidth="1"/>
    <col min="4850" max="4852" width="20.42578125" style="14" bestFit="1" customWidth="1"/>
    <col min="4853" max="4853" width="9.140625" style="14"/>
    <col min="4854" max="4854" width="15.7109375" style="14" bestFit="1" customWidth="1"/>
    <col min="4855" max="5086" width="9.140625" style="14"/>
    <col min="5087" max="5087" width="4.28515625" style="14" customWidth="1"/>
    <col min="5088" max="5088" width="5.28515625" style="14" bestFit="1" customWidth="1"/>
    <col min="5089" max="5092" width="17.7109375" style="14" customWidth="1"/>
    <col min="5093" max="5093" width="0" style="14" hidden="1" customWidth="1"/>
    <col min="5094" max="5094" width="16.140625" style="14" customWidth="1"/>
    <col min="5095" max="5095" width="9.140625" style="14" customWidth="1"/>
    <col min="5096" max="5099" width="18.7109375" style="14" customWidth="1"/>
    <col min="5100" max="5100" width="9.140625" style="14" customWidth="1"/>
    <col min="5101" max="5101" width="9.85546875" style="14" bestFit="1" customWidth="1"/>
    <col min="5102" max="5103" width="15.7109375" style="14" customWidth="1"/>
    <col min="5104" max="5104" width="16.7109375" style="14" bestFit="1" customWidth="1"/>
    <col min="5105" max="5105" width="15.7109375" style="14" customWidth="1"/>
    <col min="5106" max="5108" width="20.42578125" style="14" bestFit="1" customWidth="1"/>
    <col min="5109" max="5109" width="9.140625" style="14"/>
    <col min="5110" max="5110" width="15.7109375" style="14" bestFit="1" customWidth="1"/>
    <col min="5111" max="5342" width="9.140625" style="14"/>
    <col min="5343" max="5343" width="4.28515625" style="14" customWidth="1"/>
    <col min="5344" max="5344" width="5.28515625" style="14" bestFit="1" customWidth="1"/>
    <col min="5345" max="5348" width="17.7109375" style="14" customWidth="1"/>
    <col min="5349" max="5349" width="0" style="14" hidden="1" customWidth="1"/>
    <col min="5350" max="5350" width="16.140625" style="14" customWidth="1"/>
    <col min="5351" max="5351" width="9.140625" style="14" customWidth="1"/>
    <col min="5352" max="5355" width="18.7109375" style="14" customWidth="1"/>
    <col min="5356" max="5356" width="9.140625" style="14" customWidth="1"/>
    <col min="5357" max="5357" width="9.85546875" style="14" bestFit="1" customWidth="1"/>
    <col min="5358" max="5359" width="15.7109375" style="14" customWidth="1"/>
    <col min="5360" max="5360" width="16.7109375" style="14" bestFit="1" customWidth="1"/>
    <col min="5361" max="5361" width="15.7109375" style="14" customWidth="1"/>
    <col min="5362" max="5364" width="20.42578125" style="14" bestFit="1" customWidth="1"/>
    <col min="5365" max="5365" width="9.140625" style="14"/>
    <col min="5366" max="5366" width="15.7109375" style="14" bestFit="1" customWidth="1"/>
    <col min="5367" max="5598" width="9.140625" style="14"/>
    <col min="5599" max="5599" width="4.28515625" style="14" customWidth="1"/>
    <col min="5600" max="5600" width="5.28515625" style="14" bestFit="1" customWidth="1"/>
    <col min="5601" max="5604" width="17.7109375" style="14" customWidth="1"/>
    <col min="5605" max="5605" width="0" style="14" hidden="1" customWidth="1"/>
    <col min="5606" max="5606" width="16.140625" style="14" customWidth="1"/>
    <col min="5607" max="5607" width="9.140625" style="14" customWidth="1"/>
    <col min="5608" max="5611" width="18.7109375" style="14" customWidth="1"/>
    <col min="5612" max="5612" width="9.140625" style="14" customWidth="1"/>
    <col min="5613" max="5613" width="9.85546875" style="14" bestFit="1" customWidth="1"/>
    <col min="5614" max="5615" width="15.7109375" style="14" customWidth="1"/>
    <col min="5616" max="5616" width="16.7109375" style="14" bestFit="1" customWidth="1"/>
    <col min="5617" max="5617" width="15.7109375" style="14" customWidth="1"/>
    <col min="5618" max="5620" width="20.42578125" style="14" bestFit="1" customWidth="1"/>
    <col min="5621" max="5621" width="9.140625" style="14"/>
    <col min="5622" max="5622" width="15.7109375" style="14" bestFit="1" customWidth="1"/>
    <col min="5623" max="5854" width="9.140625" style="14"/>
    <col min="5855" max="5855" width="4.28515625" style="14" customWidth="1"/>
    <col min="5856" max="5856" width="5.28515625" style="14" bestFit="1" customWidth="1"/>
    <col min="5857" max="5860" width="17.7109375" style="14" customWidth="1"/>
    <col min="5861" max="5861" width="0" style="14" hidden="1" customWidth="1"/>
    <col min="5862" max="5862" width="16.140625" style="14" customWidth="1"/>
    <col min="5863" max="5863" width="9.140625" style="14" customWidth="1"/>
    <col min="5864" max="5867" width="18.7109375" style="14" customWidth="1"/>
    <col min="5868" max="5868" width="9.140625" style="14" customWidth="1"/>
    <col min="5869" max="5869" width="9.85546875" style="14" bestFit="1" customWidth="1"/>
    <col min="5870" max="5871" width="15.7109375" style="14" customWidth="1"/>
    <col min="5872" max="5872" width="16.7109375" style="14" bestFit="1" customWidth="1"/>
    <col min="5873" max="5873" width="15.7109375" style="14" customWidth="1"/>
    <col min="5874" max="5876" width="20.42578125" style="14" bestFit="1" customWidth="1"/>
    <col min="5877" max="5877" width="9.140625" style="14"/>
    <col min="5878" max="5878" width="15.7109375" style="14" bestFit="1" customWidth="1"/>
    <col min="5879" max="6110" width="9.140625" style="14"/>
    <col min="6111" max="6111" width="4.28515625" style="14" customWidth="1"/>
    <col min="6112" max="6112" width="5.28515625" style="14" bestFit="1" customWidth="1"/>
    <col min="6113" max="6116" width="17.7109375" style="14" customWidth="1"/>
    <col min="6117" max="6117" width="0" style="14" hidden="1" customWidth="1"/>
    <col min="6118" max="6118" width="16.140625" style="14" customWidth="1"/>
    <col min="6119" max="6119" width="9.140625" style="14" customWidth="1"/>
    <col min="6120" max="6123" width="18.7109375" style="14" customWidth="1"/>
    <col min="6124" max="6124" width="9.140625" style="14" customWidth="1"/>
    <col min="6125" max="6125" width="9.85546875" style="14" bestFit="1" customWidth="1"/>
    <col min="6126" max="6127" width="15.7109375" style="14" customWidth="1"/>
    <col min="6128" max="6128" width="16.7109375" style="14" bestFit="1" customWidth="1"/>
    <col min="6129" max="6129" width="15.7109375" style="14" customWidth="1"/>
    <col min="6130" max="6132" width="20.42578125" style="14" bestFit="1" customWidth="1"/>
    <col min="6133" max="6133" width="9.140625" style="14"/>
    <col min="6134" max="6134" width="15.7109375" style="14" bestFit="1" customWidth="1"/>
    <col min="6135" max="6366" width="9.140625" style="14"/>
    <col min="6367" max="6367" width="4.28515625" style="14" customWidth="1"/>
    <col min="6368" max="6368" width="5.28515625" style="14" bestFit="1" customWidth="1"/>
    <col min="6369" max="6372" width="17.7109375" style="14" customWidth="1"/>
    <col min="6373" max="6373" width="0" style="14" hidden="1" customWidth="1"/>
    <col min="6374" max="6374" width="16.140625" style="14" customWidth="1"/>
    <col min="6375" max="6375" width="9.140625" style="14" customWidth="1"/>
    <col min="6376" max="6379" width="18.7109375" style="14" customWidth="1"/>
    <col min="6380" max="6380" width="9.140625" style="14" customWidth="1"/>
    <col min="6381" max="6381" width="9.85546875" style="14" bestFit="1" customWidth="1"/>
    <col min="6382" max="6383" width="15.7109375" style="14" customWidth="1"/>
    <col min="6384" max="6384" width="16.7109375" style="14" bestFit="1" customWidth="1"/>
    <col min="6385" max="6385" width="15.7109375" style="14" customWidth="1"/>
    <col min="6386" max="6388" width="20.42578125" style="14" bestFit="1" customWidth="1"/>
    <col min="6389" max="6389" width="9.140625" style="14"/>
    <col min="6390" max="6390" width="15.7109375" style="14" bestFit="1" customWidth="1"/>
    <col min="6391" max="6622" width="9.140625" style="14"/>
    <col min="6623" max="6623" width="4.28515625" style="14" customWidth="1"/>
    <col min="6624" max="6624" width="5.28515625" style="14" bestFit="1" customWidth="1"/>
    <col min="6625" max="6628" width="17.7109375" style="14" customWidth="1"/>
    <col min="6629" max="6629" width="0" style="14" hidden="1" customWidth="1"/>
    <col min="6630" max="6630" width="16.140625" style="14" customWidth="1"/>
    <col min="6631" max="6631" width="9.140625" style="14" customWidth="1"/>
    <col min="6632" max="6635" width="18.7109375" style="14" customWidth="1"/>
    <col min="6636" max="6636" width="9.140625" style="14" customWidth="1"/>
    <col min="6637" max="6637" width="9.85546875" style="14" bestFit="1" customWidth="1"/>
    <col min="6638" max="6639" width="15.7109375" style="14" customWidth="1"/>
    <col min="6640" max="6640" width="16.7109375" style="14" bestFit="1" customWidth="1"/>
    <col min="6641" max="6641" width="15.7109375" style="14" customWidth="1"/>
    <col min="6642" max="6644" width="20.42578125" style="14" bestFit="1" customWidth="1"/>
    <col min="6645" max="6645" width="9.140625" style="14"/>
    <col min="6646" max="6646" width="15.7109375" style="14" bestFit="1" customWidth="1"/>
    <col min="6647" max="6878" width="9.140625" style="14"/>
    <col min="6879" max="6879" width="4.28515625" style="14" customWidth="1"/>
    <col min="6880" max="6880" width="5.28515625" style="14" bestFit="1" customWidth="1"/>
    <col min="6881" max="6884" width="17.7109375" style="14" customWidth="1"/>
    <col min="6885" max="6885" width="0" style="14" hidden="1" customWidth="1"/>
    <col min="6886" max="6886" width="16.140625" style="14" customWidth="1"/>
    <col min="6887" max="6887" width="9.140625" style="14" customWidth="1"/>
    <col min="6888" max="6891" width="18.7109375" style="14" customWidth="1"/>
    <col min="6892" max="6892" width="9.140625" style="14" customWidth="1"/>
    <col min="6893" max="6893" width="9.85546875" style="14" bestFit="1" customWidth="1"/>
    <col min="6894" max="6895" width="15.7109375" style="14" customWidth="1"/>
    <col min="6896" max="6896" width="16.7109375" style="14" bestFit="1" customWidth="1"/>
    <col min="6897" max="6897" width="15.7109375" style="14" customWidth="1"/>
    <col min="6898" max="6900" width="20.42578125" style="14" bestFit="1" customWidth="1"/>
    <col min="6901" max="6901" width="9.140625" style="14"/>
    <col min="6902" max="6902" width="15.7109375" style="14" bestFit="1" customWidth="1"/>
    <col min="6903" max="7134" width="9.140625" style="14"/>
    <col min="7135" max="7135" width="4.28515625" style="14" customWidth="1"/>
    <col min="7136" max="7136" width="5.28515625" style="14" bestFit="1" customWidth="1"/>
    <col min="7137" max="7140" width="17.7109375" style="14" customWidth="1"/>
    <col min="7141" max="7141" width="0" style="14" hidden="1" customWidth="1"/>
    <col min="7142" max="7142" width="16.140625" style="14" customWidth="1"/>
    <col min="7143" max="7143" width="9.140625" style="14" customWidth="1"/>
    <col min="7144" max="7147" width="18.7109375" style="14" customWidth="1"/>
    <col min="7148" max="7148" width="9.140625" style="14" customWidth="1"/>
    <col min="7149" max="7149" width="9.85546875" style="14" bestFit="1" customWidth="1"/>
    <col min="7150" max="7151" width="15.7109375" style="14" customWidth="1"/>
    <col min="7152" max="7152" width="16.7109375" style="14" bestFit="1" customWidth="1"/>
    <col min="7153" max="7153" width="15.7109375" style="14" customWidth="1"/>
    <col min="7154" max="7156" width="20.42578125" style="14" bestFit="1" customWidth="1"/>
    <col min="7157" max="7157" width="9.140625" style="14"/>
    <col min="7158" max="7158" width="15.7109375" style="14" bestFit="1" customWidth="1"/>
    <col min="7159" max="7390" width="9.140625" style="14"/>
    <col min="7391" max="7391" width="4.28515625" style="14" customWidth="1"/>
    <col min="7392" max="7392" width="5.28515625" style="14" bestFit="1" customWidth="1"/>
    <col min="7393" max="7396" width="17.7109375" style="14" customWidth="1"/>
    <col min="7397" max="7397" width="0" style="14" hidden="1" customWidth="1"/>
    <col min="7398" max="7398" width="16.140625" style="14" customWidth="1"/>
    <col min="7399" max="7399" width="9.140625" style="14" customWidth="1"/>
    <col min="7400" max="7403" width="18.7109375" style="14" customWidth="1"/>
    <col min="7404" max="7404" width="9.140625" style="14" customWidth="1"/>
    <col min="7405" max="7405" width="9.85546875" style="14" bestFit="1" customWidth="1"/>
    <col min="7406" max="7407" width="15.7109375" style="14" customWidth="1"/>
    <col min="7408" max="7408" width="16.7109375" style="14" bestFit="1" customWidth="1"/>
    <col min="7409" max="7409" width="15.7109375" style="14" customWidth="1"/>
    <col min="7410" max="7412" width="20.42578125" style="14" bestFit="1" customWidth="1"/>
    <col min="7413" max="7413" width="9.140625" style="14"/>
    <col min="7414" max="7414" width="15.7109375" style="14" bestFit="1" customWidth="1"/>
    <col min="7415" max="7646" width="9.140625" style="14"/>
    <col min="7647" max="7647" width="4.28515625" style="14" customWidth="1"/>
    <col min="7648" max="7648" width="5.28515625" style="14" bestFit="1" customWidth="1"/>
    <col min="7649" max="7652" width="17.7109375" style="14" customWidth="1"/>
    <col min="7653" max="7653" width="0" style="14" hidden="1" customWidth="1"/>
    <col min="7654" max="7654" width="16.140625" style="14" customWidth="1"/>
    <col min="7655" max="7655" width="9.140625" style="14" customWidth="1"/>
    <col min="7656" max="7659" width="18.7109375" style="14" customWidth="1"/>
    <col min="7660" max="7660" width="9.140625" style="14" customWidth="1"/>
    <col min="7661" max="7661" width="9.85546875" style="14" bestFit="1" customWidth="1"/>
    <col min="7662" max="7663" width="15.7109375" style="14" customWidth="1"/>
    <col min="7664" max="7664" width="16.7109375" style="14" bestFit="1" customWidth="1"/>
    <col min="7665" max="7665" width="15.7109375" style="14" customWidth="1"/>
    <col min="7666" max="7668" width="20.42578125" style="14" bestFit="1" customWidth="1"/>
    <col min="7669" max="7669" width="9.140625" style="14"/>
    <col min="7670" max="7670" width="15.7109375" style="14" bestFit="1" customWidth="1"/>
    <col min="7671" max="7902" width="9.140625" style="14"/>
    <col min="7903" max="7903" width="4.28515625" style="14" customWidth="1"/>
    <col min="7904" max="7904" width="5.28515625" style="14" bestFit="1" customWidth="1"/>
    <col min="7905" max="7908" width="17.7109375" style="14" customWidth="1"/>
    <col min="7909" max="7909" width="0" style="14" hidden="1" customWidth="1"/>
    <col min="7910" max="7910" width="16.140625" style="14" customWidth="1"/>
    <col min="7911" max="7911" width="9.140625" style="14" customWidth="1"/>
    <col min="7912" max="7915" width="18.7109375" style="14" customWidth="1"/>
    <col min="7916" max="7916" width="9.140625" style="14" customWidth="1"/>
    <col min="7917" max="7917" width="9.85546875" style="14" bestFit="1" customWidth="1"/>
    <col min="7918" max="7919" width="15.7109375" style="14" customWidth="1"/>
    <col min="7920" max="7920" width="16.7109375" style="14" bestFit="1" customWidth="1"/>
    <col min="7921" max="7921" width="15.7109375" style="14" customWidth="1"/>
    <col min="7922" max="7924" width="20.42578125" style="14" bestFit="1" customWidth="1"/>
    <col min="7925" max="7925" width="9.140625" style="14"/>
    <col min="7926" max="7926" width="15.7109375" style="14" bestFit="1" customWidth="1"/>
    <col min="7927" max="8158" width="9.140625" style="14"/>
    <col min="8159" max="8159" width="4.28515625" style="14" customWidth="1"/>
    <col min="8160" max="8160" width="5.28515625" style="14" bestFit="1" customWidth="1"/>
    <col min="8161" max="8164" width="17.7109375" style="14" customWidth="1"/>
    <col min="8165" max="8165" width="0" style="14" hidden="1" customWidth="1"/>
    <col min="8166" max="8166" width="16.140625" style="14" customWidth="1"/>
    <col min="8167" max="8167" width="9.140625" style="14" customWidth="1"/>
    <col min="8168" max="8171" width="18.7109375" style="14" customWidth="1"/>
    <col min="8172" max="8172" width="9.140625" style="14" customWidth="1"/>
    <col min="8173" max="8173" width="9.85546875" style="14" bestFit="1" customWidth="1"/>
    <col min="8174" max="8175" width="15.7109375" style="14" customWidth="1"/>
    <col min="8176" max="8176" width="16.7109375" style="14" bestFit="1" customWidth="1"/>
    <col min="8177" max="8177" width="15.7109375" style="14" customWidth="1"/>
    <col min="8178" max="8180" width="20.42578125" style="14" bestFit="1" customWidth="1"/>
    <col min="8181" max="8181" width="9.140625" style="14"/>
    <col min="8182" max="8182" width="15.7109375" style="14" bestFit="1" customWidth="1"/>
    <col min="8183" max="8414" width="9.140625" style="14"/>
    <col min="8415" max="8415" width="4.28515625" style="14" customWidth="1"/>
    <col min="8416" max="8416" width="5.28515625" style="14" bestFit="1" customWidth="1"/>
    <col min="8417" max="8420" width="17.7109375" style="14" customWidth="1"/>
    <col min="8421" max="8421" width="0" style="14" hidden="1" customWidth="1"/>
    <col min="8422" max="8422" width="16.140625" style="14" customWidth="1"/>
    <col min="8423" max="8423" width="9.140625" style="14" customWidth="1"/>
    <col min="8424" max="8427" width="18.7109375" style="14" customWidth="1"/>
    <col min="8428" max="8428" width="9.140625" style="14" customWidth="1"/>
    <col min="8429" max="8429" width="9.85546875" style="14" bestFit="1" customWidth="1"/>
    <col min="8430" max="8431" width="15.7109375" style="14" customWidth="1"/>
    <col min="8432" max="8432" width="16.7109375" style="14" bestFit="1" customWidth="1"/>
    <col min="8433" max="8433" width="15.7109375" style="14" customWidth="1"/>
    <col min="8434" max="8436" width="20.42578125" style="14" bestFit="1" customWidth="1"/>
    <col min="8437" max="8437" width="9.140625" style="14"/>
    <col min="8438" max="8438" width="15.7109375" style="14" bestFit="1" customWidth="1"/>
    <col min="8439" max="8670" width="9.140625" style="14"/>
    <col min="8671" max="8671" width="4.28515625" style="14" customWidth="1"/>
    <col min="8672" max="8672" width="5.28515625" style="14" bestFit="1" customWidth="1"/>
    <col min="8673" max="8676" width="17.7109375" style="14" customWidth="1"/>
    <col min="8677" max="8677" width="0" style="14" hidden="1" customWidth="1"/>
    <col min="8678" max="8678" width="16.140625" style="14" customWidth="1"/>
    <col min="8679" max="8679" width="9.140625" style="14" customWidth="1"/>
    <col min="8680" max="8683" width="18.7109375" style="14" customWidth="1"/>
    <col min="8684" max="8684" width="9.140625" style="14" customWidth="1"/>
    <col min="8685" max="8685" width="9.85546875" style="14" bestFit="1" customWidth="1"/>
    <col min="8686" max="8687" width="15.7109375" style="14" customWidth="1"/>
    <col min="8688" max="8688" width="16.7109375" style="14" bestFit="1" customWidth="1"/>
    <col min="8689" max="8689" width="15.7109375" style="14" customWidth="1"/>
    <col min="8690" max="8692" width="20.42578125" style="14" bestFit="1" customWidth="1"/>
    <col min="8693" max="8693" width="9.140625" style="14"/>
    <col min="8694" max="8694" width="15.7109375" style="14" bestFit="1" customWidth="1"/>
    <col min="8695" max="8926" width="9.140625" style="14"/>
    <col min="8927" max="8927" width="4.28515625" style="14" customWidth="1"/>
    <col min="8928" max="8928" width="5.28515625" style="14" bestFit="1" customWidth="1"/>
    <col min="8929" max="8932" width="17.7109375" style="14" customWidth="1"/>
    <col min="8933" max="8933" width="0" style="14" hidden="1" customWidth="1"/>
    <col min="8934" max="8934" width="16.140625" style="14" customWidth="1"/>
    <col min="8935" max="8935" width="9.140625" style="14" customWidth="1"/>
    <col min="8936" max="8939" width="18.7109375" style="14" customWidth="1"/>
    <col min="8940" max="8940" width="9.140625" style="14" customWidth="1"/>
    <col min="8941" max="8941" width="9.85546875" style="14" bestFit="1" customWidth="1"/>
    <col min="8942" max="8943" width="15.7109375" style="14" customWidth="1"/>
    <col min="8944" max="8944" width="16.7109375" style="14" bestFit="1" customWidth="1"/>
    <col min="8945" max="8945" width="15.7109375" style="14" customWidth="1"/>
    <col min="8946" max="8948" width="20.42578125" style="14" bestFit="1" customWidth="1"/>
    <col min="8949" max="8949" width="9.140625" style="14"/>
    <col min="8950" max="8950" width="15.7109375" style="14" bestFit="1" customWidth="1"/>
    <col min="8951" max="9182" width="9.140625" style="14"/>
    <col min="9183" max="9183" width="4.28515625" style="14" customWidth="1"/>
    <col min="9184" max="9184" width="5.28515625" style="14" bestFit="1" customWidth="1"/>
    <col min="9185" max="9188" width="17.7109375" style="14" customWidth="1"/>
    <col min="9189" max="9189" width="0" style="14" hidden="1" customWidth="1"/>
    <col min="9190" max="9190" width="16.140625" style="14" customWidth="1"/>
    <col min="9191" max="9191" width="9.140625" style="14" customWidth="1"/>
    <col min="9192" max="9195" width="18.7109375" style="14" customWidth="1"/>
    <col min="9196" max="9196" width="9.140625" style="14" customWidth="1"/>
    <col min="9197" max="9197" width="9.85546875" style="14" bestFit="1" customWidth="1"/>
    <col min="9198" max="9199" width="15.7109375" style="14" customWidth="1"/>
    <col min="9200" max="9200" width="16.7109375" style="14" bestFit="1" customWidth="1"/>
    <col min="9201" max="9201" width="15.7109375" style="14" customWidth="1"/>
    <col min="9202" max="9204" width="20.42578125" style="14" bestFit="1" customWidth="1"/>
    <col min="9205" max="9205" width="9.140625" style="14"/>
    <col min="9206" max="9206" width="15.7109375" style="14" bestFit="1" customWidth="1"/>
    <col min="9207" max="9438" width="9.140625" style="14"/>
    <col min="9439" max="9439" width="4.28515625" style="14" customWidth="1"/>
    <col min="9440" max="9440" width="5.28515625" style="14" bestFit="1" customWidth="1"/>
    <col min="9441" max="9444" width="17.7109375" style="14" customWidth="1"/>
    <col min="9445" max="9445" width="0" style="14" hidden="1" customWidth="1"/>
    <col min="9446" max="9446" width="16.140625" style="14" customWidth="1"/>
    <col min="9447" max="9447" width="9.140625" style="14" customWidth="1"/>
    <col min="9448" max="9451" width="18.7109375" style="14" customWidth="1"/>
    <col min="9452" max="9452" width="9.140625" style="14" customWidth="1"/>
    <col min="9453" max="9453" width="9.85546875" style="14" bestFit="1" customWidth="1"/>
    <col min="9454" max="9455" width="15.7109375" style="14" customWidth="1"/>
    <col min="9456" max="9456" width="16.7109375" style="14" bestFit="1" customWidth="1"/>
    <col min="9457" max="9457" width="15.7109375" style="14" customWidth="1"/>
    <col min="9458" max="9460" width="20.42578125" style="14" bestFit="1" customWidth="1"/>
    <col min="9461" max="9461" width="9.140625" style="14"/>
    <col min="9462" max="9462" width="15.7109375" style="14" bestFit="1" customWidth="1"/>
    <col min="9463" max="9694" width="9.140625" style="14"/>
    <col min="9695" max="9695" width="4.28515625" style="14" customWidth="1"/>
    <col min="9696" max="9696" width="5.28515625" style="14" bestFit="1" customWidth="1"/>
    <col min="9697" max="9700" width="17.7109375" style="14" customWidth="1"/>
    <col min="9701" max="9701" width="0" style="14" hidden="1" customWidth="1"/>
    <col min="9702" max="9702" width="16.140625" style="14" customWidth="1"/>
    <col min="9703" max="9703" width="9.140625" style="14" customWidth="1"/>
    <col min="9704" max="9707" width="18.7109375" style="14" customWidth="1"/>
    <col min="9708" max="9708" width="9.140625" style="14" customWidth="1"/>
    <col min="9709" max="9709" width="9.85546875" style="14" bestFit="1" customWidth="1"/>
    <col min="9710" max="9711" width="15.7109375" style="14" customWidth="1"/>
    <col min="9712" max="9712" width="16.7109375" style="14" bestFit="1" customWidth="1"/>
    <col min="9713" max="9713" width="15.7109375" style="14" customWidth="1"/>
    <col min="9714" max="9716" width="20.42578125" style="14" bestFit="1" customWidth="1"/>
    <col min="9717" max="9717" width="9.140625" style="14"/>
    <col min="9718" max="9718" width="15.7109375" style="14" bestFit="1" customWidth="1"/>
    <col min="9719" max="9950" width="9.140625" style="14"/>
    <col min="9951" max="9951" width="4.28515625" style="14" customWidth="1"/>
    <col min="9952" max="9952" width="5.28515625" style="14" bestFit="1" customWidth="1"/>
    <col min="9953" max="9956" width="17.7109375" style="14" customWidth="1"/>
    <col min="9957" max="9957" width="0" style="14" hidden="1" customWidth="1"/>
    <col min="9958" max="9958" width="16.140625" style="14" customWidth="1"/>
    <col min="9959" max="9959" width="9.140625" style="14" customWidth="1"/>
    <col min="9960" max="9963" width="18.7109375" style="14" customWidth="1"/>
    <col min="9964" max="9964" width="9.140625" style="14" customWidth="1"/>
    <col min="9965" max="9965" width="9.85546875" style="14" bestFit="1" customWidth="1"/>
    <col min="9966" max="9967" width="15.7109375" style="14" customWidth="1"/>
    <col min="9968" max="9968" width="16.7109375" style="14" bestFit="1" customWidth="1"/>
    <col min="9969" max="9969" width="15.7109375" style="14" customWidth="1"/>
    <col min="9970" max="9972" width="20.42578125" style="14" bestFit="1" customWidth="1"/>
    <col min="9973" max="9973" width="9.140625" style="14"/>
    <col min="9974" max="9974" width="15.7109375" style="14" bestFit="1" customWidth="1"/>
    <col min="9975" max="10206" width="9.140625" style="14"/>
    <col min="10207" max="10207" width="4.28515625" style="14" customWidth="1"/>
    <col min="10208" max="10208" width="5.28515625" style="14" bestFit="1" customWidth="1"/>
    <col min="10209" max="10212" width="17.7109375" style="14" customWidth="1"/>
    <col min="10213" max="10213" width="0" style="14" hidden="1" customWidth="1"/>
    <col min="10214" max="10214" width="16.140625" style="14" customWidth="1"/>
    <col min="10215" max="10215" width="9.140625" style="14" customWidth="1"/>
    <col min="10216" max="10219" width="18.7109375" style="14" customWidth="1"/>
    <col min="10220" max="10220" width="9.140625" style="14" customWidth="1"/>
    <col min="10221" max="10221" width="9.85546875" style="14" bestFit="1" customWidth="1"/>
    <col min="10222" max="10223" width="15.7109375" style="14" customWidth="1"/>
    <col min="10224" max="10224" width="16.7109375" style="14" bestFit="1" customWidth="1"/>
    <col min="10225" max="10225" width="15.7109375" style="14" customWidth="1"/>
    <col min="10226" max="10228" width="20.42578125" style="14" bestFit="1" customWidth="1"/>
    <col min="10229" max="10229" width="9.140625" style="14"/>
    <col min="10230" max="10230" width="15.7109375" style="14" bestFit="1" customWidth="1"/>
    <col min="10231" max="10462" width="9.140625" style="14"/>
    <col min="10463" max="10463" width="4.28515625" style="14" customWidth="1"/>
    <col min="10464" max="10464" width="5.28515625" style="14" bestFit="1" customWidth="1"/>
    <col min="10465" max="10468" width="17.7109375" style="14" customWidth="1"/>
    <col min="10469" max="10469" width="0" style="14" hidden="1" customWidth="1"/>
    <col min="10470" max="10470" width="16.140625" style="14" customWidth="1"/>
    <col min="10471" max="10471" width="9.140625" style="14" customWidth="1"/>
    <col min="10472" max="10475" width="18.7109375" style="14" customWidth="1"/>
    <col min="10476" max="10476" width="9.140625" style="14" customWidth="1"/>
    <col min="10477" max="10477" width="9.85546875" style="14" bestFit="1" customWidth="1"/>
    <col min="10478" max="10479" width="15.7109375" style="14" customWidth="1"/>
    <col min="10480" max="10480" width="16.7109375" style="14" bestFit="1" customWidth="1"/>
    <col min="10481" max="10481" width="15.7109375" style="14" customWidth="1"/>
    <col min="10482" max="10484" width="20.42578125" style="14" bestFit="1" customWidth="1"/>
    <col min="10485" max="10485" width="9.140625" style="14"/>
    <col min="10486" max="10486" width="15.7109375" style="14" bestFit="1" customWidth="1"/>
    <col min="10487" max="10718" width="9.140625" style="14"/>
    <col min="10719" max="10719" width="4.28515625" style="14" customWidth="1"/>
    <col min="10720" max="10720" width="5.28515625" style="14" bestFit="1" customWidth="1"/>
    <col min="10721" max="10724" width="17.7109375" style="14" customWidth="1"/>
    <col min="10725" max="10725" width="0" style="14" hidden="1" customWidth="1"/>
    <col min="10726" max="10726" width="16.140625" style="14" customWidth="1"/>
    <col min="10727" max="10727" width="9.140625" style="14" customWidth="1"/>
    <col min="10728" max="10731" width="18.7109375" style="14" customWidth="1"/>
    <col min="10732" max="10732" width="9.140625" style="14" customWidth="1"/>
    <col min="10733" max="10733" width="9.85546875" style="14" bestFit="1" customWidth="1"/>
    <col min="10734" max="10735" width="15.7109375" style="14" customWidth="1"/>
    <col min="10736" max="10736" width="16.7109375" style="14" bestFit="1" customWidth="1"/>
    <col min="10737" max="10737" width="15.7109375" style="14" customWidth="1"/>
    <col min="10738" max="10740" width="20.42578125" style="14" bestFit="1" customWidth="1"/>
    <col min="10741" max="10741" width="9.140625" style="14"/>
    <col min="10742" max="10742" width="15.7109375" style="14" bestFit="1" customWidth="1"/>
    <col min="10743" max="10974" width="9.140625" style="14"/>
    <col min="10975" max="10975" width="4.28515625" style="14" customWidth="1"/>
    <col min="10976" max="10976" width="5.28515625" style="14" bestFit="1" customWidth="1"/>
    <col min="10977" max="10980" width="17.7109375" style="14" customWidth="1"/>
    <col min="10981" max="10981" width="0" style="14" hidden="1" customWidth="1"/>
    <col min="10982" max="10982" width="16.140625" style="14" customWidth="1"/>
    <col min="10983" max="10983" width="9.140625" style="14" customWidth="1"/>
    <col min="10984" max="10987" width="18.7109375" style="14" customWidth="1"/>
    <col min="10988" max="10988" width="9.140625" style="14" customWidth="1"/>
    <col min="10989" max="10989" width="9.85546875" style="14" bestFit="1" customWidth="1"/>
    <col min="10990" max="10991" width="15.7109375" style="14" customWidth="1"/>
    <col min="10992" max="10992" width="16.7109375" style="14" bestFit="1" customWidth="1"/>
    <col min="10993" max="10993" width="15.7109375" style="14" customWidth="1"/>
    <col min="10994" max="10996" width="20.42578125" style="14" bestFit="1" customWidth="1"/>
    <col min="10997" max="10997" width="9.140625" style="14"/>
    <col min="10998" max="10998" width="15.7109375" style="14" bestFit="1" customWidth="1"/>
    <col min="10999" max="11230" width="9.140625" style="14"/>
    <col min="11231" max="11231" width="4.28515625" style="14" customWidth="1"/>
    <col min="11232" max="11232" width="5.28515625" style="14" bestFit="1" customWidth="1"/>
    <col min="11233" max="11236" width="17.7109375" style="14" customWidth="1"/>
    <col min="11237" max="11237" width="0" style="14" hidden="1" customWidth="1"/>
    <col min="11238" max="11238" width="16.140625" style="14" customWidth="1"/>
    <col min="11239" max="11239" width="9.140625" style="14" customWidth="1"/>
    <col min="11240" max="11243" width="18.7109375" style="14" customWidth="1"/>
    <col min="11244" max="11244" width="9.140625" style="14" customWidth="1"/>
    <col min="11245" max="11245" width="9.85546875" style="14" bestFit="1" customWidth="1"/>
    <col min="11246" max="11247" width="15.7109375" style="14" customWidth="1"/>
    <col min="11248" max="11248" width="16.7109375" style="14" bestFit="1" customWidth="1"/>
    <col min="11249" max="11249" width="15.7109375" style="14" customWidth="1"/>
    <col min="11250" max="11252" width="20.42578125" style="14" bestFit="1" customWidth="1"/>
    <col min="11253" max="11253" width="9.140625" style="14"/>
    <col min="11254" max="11254" width="15.7109375" style="14" bestFit="1" customWidth="1"/>
    <col min="11255" max="11486" width="9.140625" style="14"/>
    <col min="11487" max="11487" width="4.28515625" style="14" customWidth="1"/>
    <col min="11488" max="11488" width="5.28515625" style="14" bestFit="1" customWidth="1"/>
    <col min="11489" max="11492" width="17.7109375" style="14" customWidth="1"/>
    <col min="11493" max="11493" width="0" style="14" hidden="1" customWidth="1"/>
    <col min="11494" max="11494" width="16.140625" style="14" customWidth="1"/>
    <col min="11495" max="11495" width="9.140625" style="14" customWidth="1"/>
    <col min="11496" max="11499" width="18.7109375" style="14" customWidth="1"/>
    <col min="11500" max="11500" width="9.140625" style="14" customWidth="1"/>
    <col min="11501" max="11501" width="9.85546875" style="14" bestFit="1" customWidth="1"/>
    <col min="11502" max="11503" width="15.7109375" style="14" customWidth="1"/>
    <col min="11504" max="11504" width="16.7109375" style="14" bestFit="1" customWidth="1"/>
    <col min="11505" max="11505" width="15.7109375" style="14" customWidth="1"/>
    <col min="11506" max="11508" width="20.42578125" style="14" bestFit="1" customWidth="1"/>
    <col min="11509" max="11509" width="9.140625" style="14"/>
    <col min="11510" max="11510" width="15.7109375" style="14" bestFit="1" customWidth="1"/>
    <col min="11511" max="11742" width="9.140625" style="14"/>
    <col min="11743" max="11743" width="4.28515625" style="14" customWidth="1"/>
    <col min="11744" max="11744" width="5.28515625" style="14" bestFit="1" customWidth="1"/>
    <col min="11745" max="11748" width="17.7109375" style="14" customWidth="1"/>
    <col min="11749" max="11749" width="0" style="14" hidden="1" customWidth="1"/>
    <col min="11750" max="11750" width="16.140625" style="14" customWidth="1"/>
    <col min="11751" max="11751" width="9.140625" style="14" customWidth="1"/>
    <col min="11752" max="11755" width="18.7109375" style="14" customWidth="1"/>
    <col min="11756" max="11756" width="9.140625" style="14" customWidth="1"/>
    <col min="11757" max="11757" width="9.85546875" style="14" bestFit="1" customWidth="1"/>
    <col min="11758" max="11759" width="15.7109375" style="14" customWidth="1"/>
    <col min="11760" max="11760" width="16.7109375" style="14" bestFit="1" customWidth="1"/>
    <col min="11761" max="11761" width="15.7109375" style="14" customWidth="1"/>
    <col min="11762" max="11764" width="20.42578125" style="14" bestFit="1" customWidth="1"/>
    <col min="11765" max="11765" width="9.140625" style="14"/>
    <col min="11766" max="11766" width="15.7109375" style="14" bestFit="1" customWidth="1"/>
    <col min="11767" max="11998" width="9.140625" style="14"/>
    <col min="11999" max="11999" width="4.28515625" style="14" customWidth="1"/>
    <col min="12000" max="12000" width="5.28515625" style="14" bestFit="1" customWidth="1"/>
    <col min="12001" max="12004" width="17.7109375" style="14" customWidth="1"/>
    <col min="12005" max="12005" width="0" style="14" hidden="1" customWidth="1"/>
    <col min="12006" max="12006" width="16.140625" style="14" customWidth="1"/>
    <col min="12007" max="12007" width="9.140625" style="14" customWidth="1"/>
    <col min="12008" max="12011" width="18.7109375" style="14" customWidth="1"/>
    <col min="12012" max="12012" width="9.140625" style="14" customWidth="1"/>
    <col min="12013" max="12013" width="9.85546875" style="14" bestFit="1" customWidth="1"/>
    <col min="12014" max="12015" width="15.7109375" style="14" customWidth="1"/>
    <col min="12016" max="12016" width="16.7109375" style="14" bestFit="1" customWidth="1"/>
    <col min="12017" max="12017" width="15.7109375" style="14" customWidth="1"/>
    <col min="12018" max="12020" width="20.42578125" style="14" bestFit="1" customWidth="1"/>
    <col min="12021" max="12021" width="9.140625" style="14"/>
    <col min="12022" max="12022" width="15.7109375" style="14" bestFit="1" customWidth="1"/>
    <col min="12023" max="12254" width="9.140625" style="14"/>
    <col min="12255" max="12255" width="4.28515625" style="14" customWidth="1"/>
    <col min="12256" max="12256" width="5.28515625" style="14" bestFit="1" customWidth="1"/>
    <col min="12257" max="12260" width="17.7109375" style="14" customWidth="1"/>
    <col min="12261" max="12261" width="0" style="14" hidden="1" customWidth="1"/>
    <col min="12262" max="12262" width="16.140625" style="14" customWidth="1"/>
    <col min="12263" max="12263" width="9.140625" style="14" customWidth="1"/>
    <col min="12264" max="12267" width="18.7109375" style="14" customWidth="1"/>
    <col min="12268" max="12268" width="9.140625" style="14" customWidth="1"/>
    <col min="12269" max="12269" width="9.85546875" style="14" bestFit="1" customWidth="1"/>
    <col min="12270" max="12271" width="15.7109375" style="14" customWidth="1"/>
    <col min="12272" max="12272" width="16.7109375" style="14" bestFit="1" customWidth="1"/>
    <col min="12273" max="12273" width="15.7109375" style="14" customWidth="1"/>
    <col min="12274" max="12276" width="20.42578125" style="14" bestFit="1" customWidth="1"/>
    <col min="12277" max="12277" width="9.140625" style="14"/>
    <col min="12278" max="12278" width="15.7109375" style="14" bestFit="1" customWidth="1"/>
    <col min="12279" max="12510" width="9.140625" style="14"/>
    <col min="12511" max="12511" width="4.28515625" style="14" customWidth="1"/>
    <col min="12512" max="12512" width="5.28515625" style="14" bestFit="1" customWidth="1"/>
    <col min="12513" max="12516" width="17.7109375" style="14" customWidth="1"/>
    <col min="12517" max="12517" width="0" style="14" hidden="1" customWidth="1"/>
    <col min="12518" max="12518" width="16.140625" style="14" customWidth="1"/>
    <col min="12519" max="12519" width="9.140625" style="14" customWidth="1"/>
    <col min="12520" max="12523" width="18.7109375" style="14" customWidth="1"/>
    <col min="12524" max="12524" width="9.140625" style="14" customWidth="1"/>
    <col min="12525" max="12525" width="9.85546875" style="14" bestFit="1" customWidth="1"/>
    <col min="12526" max="12527" width="15.7109375" style="14" customWidth="1"/>
    <col min="12528" max="12528" width="16.7109375" style="14" bestFit="1" customWidth="1"/>
    <col min="12529" max="12529" width="15.7109375" style="14" customWidth="1"/>
    <col min="12530" max="12532" width="20.42578125" style="14" bestFit="1" customWidth="1"/>
    <col min="12533" max="12533" width="9.140625" style="14"/>
    <col min="12534" max="12534" width="15.7109375" style="14" bestFit="1" customWidth="1"/>
    <col min="12535" max="12766" width="9.140625" style="14"/>
    <col min="12767" max="12767" width="4.28515625" style="14" customWidth="1"/>
    <col min="12768" max="12768" width="5.28515625" style="14" bestFit="1" customWidth="1"/>
    <col min="12769" max="12772" width="17.7109375" style="14" customWidth="1"/>
    <col min="12773" max="12773" width="0" style="14" hidden="1" customWidth="1"/>
    <col min="12774" max="12774" width="16.140625" style="14" customWidth="1"/>
    <col min="12775" max="12775" width="9.140625" style="14" customWidth="1"/>
    <col min="12776" max="12779" width="18.7109375" style="14" customWidth="1"/>
    <col min="12780" max="12780" width="9.140625" style="14" customWidth="1"/>
    <col min="12781" max="12781" width="9.85546875" style="14" bestFit="1" customWidth="1"/>
    <col min="12782" max="12783" width="15.7109375" style="14" customWidth="1"/>
    <col min="12784" max="12784" width="16.7109375" style="14" bestFit="1" customWidth="1"/>
    <col min="12785" max="12785" width="15.7109375" style="14" customWidth="1"/>
    <col min="12786" max="12788" width="20.42578125" style="14" bestFit="1" customWidth="1"/>
    <col min="12789" max="12789" width="9.140625" style="14"/>
    <col min="12790" max="12790" width="15.7109375" style="14" bestFit="1" customWidth="1"/>
    <col min="12791" max="13022" width="9.140625" style="14"/>
    <col min="13023" max="13023" width="4.28515625" style="14" customWidth="1"/>
    <col min="13024" max="13024" width="5.28515625" style="14" bestFit="1" customWidth="1"/>
    <col min="13025" max="13028" width="17.7109375" style="14" customWidth="1"/>
    <col min="13029" max="13029" width="0" style="14" hidden="1" customWidth="1"/>
    <col min="13030" max="13030" width="16.140625" style="14" customWidth="1"/>
    <col min="13031" max="13031" width="9.140625" style="14" customWidth="1"/>
    <col min="13032" max="13035" width="18.7109375" style="14" customWidth="1"/>
    <col min="13036" max="13036" width="9.140625" style="14" customWidth="1"/>
    <col min="13037" max="13037" width="9.85546875" style="14" bestFit="1" customWidth="1"/>
    <col min="13038" max="13039" width="15.7109375" style="14" customWidth="1"/>
    <col min="13040" max="13040" width="16.7109375" style="14" bestFit="1" customWidth="1"/>
    <col min="13041" max="13041" width="15.7109375" style="14" customWidth="1"/>
    <col min="13042" max="13044" width="20.42578125" style="14" bestFit="1" customWidth="1"/>
    <col min="13045" max="13045" width="9.140625" style="14"/>
    <col min="13046" max="13046" width="15.7109375" style="14" bestFit="1" customWidth="1"/>
    <col min="13047" max="13278" width="9.140625" style="14"/>
    <col min="13279" max="13279" width="4.28515625" style="14" customWidth="1"/>
    <col min="13280" max="13280" width="5.28515625" style="14" bestFit="1" customWidth="1"/>
    <col min="13281" max="13284" width="17.7109375" style="14" customWidth="1"/>
    <col min="13285" max="13285" width="0" style="14" hidden="1" customWidth="1"/>
    <col min="13286" max="13286" width="16.140625" style="14" customWidth="1"/>
    <col min="13287" max="13287" width="9.140625" style="14" customWidth="1"/>
    <col min="13288" max="13291" width="18.7109375" style="14" customWidth="1"/>
    <col min="13292" max="13292" width="9.140625" style="14" customWidth="1"/>
    <col min="13293" max="13293" width="9.85546875" style="14" bestFit="1" customWidth="1"/>
    <col min="13294" max="13295" width="15.7109375" style="14" customWidth="1"/>
    <col min="13296" max="13296" width="16.7109375" style="14" bestFit="1" customWidth="1"/>
    <col min="13297" max="13297" width="15.7109375" style="14" customWidth="1"/>
    <col min="13298" max="13300" width="20.42578125" style="14" bestFit="1" customWidth="1"/>
    <col min="13301" max="13301" width="9.140625" style="14"/>
    <col min="13302" max="13302" width="15.7109375" style="14" bestFit="1" customWidth="1"/>
    <col min="13303" max="13534" width="9.140625" style="14"/>
    <col min="13535" max="13535" width="4.28515625" style="14" customWidth="1"/>
    <col min="13536" max="13536" width="5.28515625" style="14" bestFit="1" customWidth="1"/>
    <col min="13537" max="13540" width="17.7109375" style="14" customWidth="1"/>
    <col min="13541" max="13541" width="0" style="14" hidden="1" customWidth="1"/>
    <col min="13542" max="13542" width="16.140625" style="14" customWidth="1"/>
    <col min="13543" max="13543" width="9.140625" style="14" customWidth="1"/>
    <col min="13544" max="13547" width="18.7109375" style="14" customWidth="1"/>
    <col min="13548" max="13548" width="9.140625" style="14" customWidth="1"/>
    <col min="13549" max="13549" width="9.85546875" style="14" bestFit="1" customWidth="1"/>
    <col min="13550" max="13551" width="15.7109375" style="14" customWidth="1"/>
    <col min="13552" max="13552" width="16.7109375" style="14" bestFit="1" customWidth="1"/>
    <col min="13553" max="13553" width="15.7109375" style="14" customWidth="1"/>
    <col min="13554" max="13556" width="20.42578125" style="14" bestFit="1" customWidth="1"/>
    <col min="13557" max="13557" width="9.140625" style="14"/>
    <col min="13558" max="13558" width="15.7109375" style="14" bestFit="1" customWidth="1"/>
    <col min="13559" max="13790" width="9.140625" style="14"/>
    <col min="13791" max="13791" width="4.28515625" style="14" customWidth="1"/>
    <col min="13792" max="13792" width="5.28515625" style="14" bestFit="1" customWidth="1"/>
    <col min="13793" max="13796" width="17.7109375" style="14" customWidth="1"/>
    <col min="13797" max="13797" width="0" style="14" hidden="1" customWidth="1"/>
    <col min="13798" max="13798" width="16.140625" style="14" customWidth="1"/>
    <col min="13799" max="13799" width="9.140625" style="14" customWidth="1"/>
    <col min="13800" max="13803" width="18.7109375" style="14" customWidth="1"/>
    <col min="13804" max="13804" width="9.140625" style="14" customWidth="1"/>
    <col min="13805" max="13805" width="9.85546875" style="14" bestFit="1" customWidth="1"/>
    <col min="13806" max="13807" width="15.7109375" style="14" customWidth="1"/>
    <col min="13808" max="13808" width="16.7109375" style="14" bestFit="1" customWidth="1"/>
    <col min="13809" max="13809" width="15.7109375" style="14" customWidth="1"/>
    <col min="13810" max="13812" width="20.42578125" style="14" bestFit="1" customWidth="1"/>
    <col min="13813" max="13813" width="9.140625" style="14"/>
    <col min="13814" max="13814" width="15.7109375" style="14" bestFit="1" customWidth="1"/>
    <col min="13815" max="14046" width="9.140625" style="14"/>
    <col min="14047" max="14047" width="4.28515625" style="14" customWidth="1"/>
    <col min="14048" max="14048" width="5.28515625" style="14" bestFit="1" customWidth="1"/>
    <col min="14049" max="14052" width="17.7109375" style="14" customWidth="1"/>
    <col min="14053" max="14053" width="0" style="14" hidden="1" customWidth="1"/>
    <col min="14054" max="14054" width="16.140625" style="14" customWidth="1"/>
    <col min="14055" max="14055" width="9.140625" style="14" customWidth="1"/>
    <col min="14056" max="14059" width="18.7109375" style="14" customWidth="1"/>
    <col min="14060" max="14060" width="9.140625" style="14" customWidth="1"/>
    <col min="14061" max="14061" width="9.85546875" style="14" bestFit="1" customWidth="1"/>
    <col min="14062" max="14063" width="15.7109375" style="14" customWidth="1"/>
    <col min="14064" max="14064" width="16.7109375" style="14" bestFit="1" customWidth="1"/>
    <col min="14065" max="14065" width="15.7109375" style="14" customWidth="1"/>
    <col min="14066" max="14068" width="20.42578125" style="14" bestFit="1" customWidth="1"/>
    <col min="14069" max="14069" width="9.140625" style="14"/>
    <col min="14070" max="14070" width="15.7109375" style="14" bestFit="1" customWidth="1"/>
    <col min="14071" max="14302" width="9.140625" style="14"/>
    <col min="14303" max="14303" width="4.28515625" style="14" customWidth="1"/>
    <col min="14304" max="14304" width="5.28515625" style="14" bestFit="1" customWidth="1"/>
    <col min="14305" max="14308" width="17.7109375" style="14" customWidth="1"/>
    <col min="14309" max="14309" width="0" style="14" hidden="1" customWidth="1"/>
    <col min="14310" max="14310" width="16.140625" style="14" customWidth="1"/>
    <col min="14311" max="14311" width="9.140625" style="14" customWidth="1"/>
    <col min="14312" max="14315" width="18.7109375" style="14" customWidth="1"/>
    <col min="14316" max="14316" width="9.140625" style="14" customWidth="1"/>
    <col min="14317" max="14317" width="9.85546875" style="14" bestFit="1" customWidth="1"/>
    <col min="14318" max="14319" width="15.7109375" style="14" customWidth="1"/>
    <col min="14320" max="14320" width="16.7109375" style="14" bestFit="1" customWidth="1"/>
    <col min="14321" max="14321" width="15.7109375" style="14" customWidth="1"/>
    <col min="14322" max="14324" width="20.42578125" style="14" bestFit="1" customWidth="1"/>
    <col min="14325" max="14325" width="9.140625" style="14"/>
    <col min="14326" max="14326" width="15.7109375" style="14" bestFit="1" customWidth="1"/>
    <col min="14327" max="14558" width="9.140625" style="14"/>
    <col min="14559" max="14559" width="4.28515625" style="14" customWidth="1"/>
    <col min="14560" max="14560" width="5.28515625" style="14" bestFit="1" customWidth="1"/>
    <col min="14561" max="14564" width="17.7109375" style="14" customWidth="1"/>
    <col min="14565" max="14565" width="0" style="14" hidden="1" customWidth="1"/>
    <col min="14566" max="14566" width="16.140625" style="14" customWidth="1"/>
    <col min="14567" max="14567" width="9.140625" style="14" customWidth="1"/>
    <col min="14568" max="14571" width="18.7109375" style="14" customWidth="1"/>
    <col min="14572" max="14572" width="9.140625" style="14" customWidth="1"/>
    <col min="14573" max="14573" width="9.85546875" style="14" bestFit="1" customWidth="1"/>
    <col min="14574" max="14575" width="15.7109375" style="14" customWidth="1"/>
    <col min="14576" max="14576" width="16.7109375" style="14" bestFit="1" customWidth="1"/>
    <col min="14577" max="14577" width="15.7109375" style="14" customWidth="1"/>
    <col min="14578" max="14580" width="20.42578125" style="14" bestFit="1" customWidth="1"/>
    <col min="14581" max="14581" width="9.140625" style="14"/>
    <col min="14582" max="14582" width="15.7109375" style="14" bestFit="1" customWidth="1"/>
    <col min="14583" max="14814" width="9.140625" style="14"/>
    <col min="14815" max="14815" width="4.28515625" style="14" customWidth="1"/>
    <col min="14816" max="14816" width="5.28515625" style="14" bestFit="1" customWidth="1"/>
    <col min="14817" max="14820" width="17.7109375" style="14" customWidth="1"/>
    <col min="14821" max="14821" width="0" style="14" hidden="1" customWidth="1"/>
    <col min="14822" max="14822" width="16.140625" style="14" customWidth="1"/>
    <col min="14823" max="14823" width="9.140625" style="14" customWidth="1"/>
    <col min="14824" max="14827" width="18.7109375" style="14" customWidth="1"/>
    <col min="14828" max="14828" width="9.140625" style="14" customWidth="1"/>
    <col min="14829" max="14829" width="9.85546875" style="14" bestFit="1" customWidth="1"/>
    <col min="14830" max="14831" width="15.7109375" style="14" customWidth="1"/>
    <col min="14832" max="14832" width="16.7109375" style="14" bestFit="1" customWidth="1"/>
    <col min="14833" max="14833" width="15.7109375" style="14" customWidth="1"/>
    <col min="14834" max="14836" width="20.42578125" style="14" bestFit="1" customWidth="1"/>
    <col min="14837" max="14837" width="9.140625" style="14"/>
    <col min="14838" max="14838" width="15.7109375" style="14" bestFit="1" customWidth="1"/>
    <col min="14839" max="15070" width="9.140625" style="14"/>
    <col min="15071" max="15071" width="4.28515625" style="14" customWidth="1"/>
    <col min="15072" max="15072" width="5.28515625" style="14" bestFit="1" customWidth="1"/>
    <col min="15073" max="15076" width="17.7109375" style="14" customWidth="1"/>
    <col min="15077" max="15077" width="0" style="14" hidden="1" customWidth="1"/>
    <col min="15078" max="15078" width="16.140625" style="14" customWidth="1"/>
    <col min="15079" max="15079" width="9.140625" style="14" customWidth="1"/>
    <col min="15080" max="15083" width="18.7109375" style="14" customWidth="1"/>
    <col min="15084" max="15084" width="9.140625" style="14" customWidth="1"/>
    <col min="15085" max="15085" width="9.85546875" style="14" bestFit="1" customWidth="1"/>
    <col min="15086" max="15087" width="15.7109375" style="14" customWidth="1"/>
    <col min="15088" max="15088" width="16.7109375" style="14" bestFit="1" customWidth="1"/>
    <col min="15089" max="15089" width="15.7109375" style="14" customWidth="1"/>
    <col min="15090" max="15092" width="20.42578125" style="14" bestFit="1" customWidth="1"/>
    <col min="15093" max="15093" width="9.140625" style="14"/>
    <col min="15094" max="15094" width="15.7109375" style="14" bestFit="1" customWidth="1"/>
    <col min="15095" max="15326" width="9.140625" style="14"/>
    <col min="15327" max="15327" width="4.28515625" style="14" customWidth="1"/>
    <col min="15328" max="15328" width="5.28515625" style="14" bestFit="1" customWidth="1"/>
    <col min="15329" max="15332" width="17.7109375" style="14" customWidth="1"/>
    <col min="15333" max="15333" width="0" style="14" hidden="1" customWidth="1"/>
    <col min="15334" max="15334" width="16.140625" style="14" customWidth="1"/>
    <col min="15335" max="15335" width="9.140625" style="14" customWidth="1"/>
    <col min="15336" max="15339" width="18.7109375" style="14" customWidth="1"/>
    <col min="15340" max="15340" width="9.140625" style="14" customWidth="1"/>
    <col min="15341" max="15341" width="9.85546875" style="14" bestFit="1" customWidth="1"/>
    <col min="15342" max="15343" width="15.7109375" style="14" customWidth="1"/>
    <col min="15344" max="15344" width="16.7109375" style="14" bestFit="1" customWidth="1"/>
    <col min="15345" max="15345" width="15.7109375" style="14" customWidth="1"/>
    <col min="15346" max="15348" width="20.42578125" style="14" bestFit="1" customWidth="1"/>
    <col min="15349" max="15349" width="9.140625" style="14"/>
    <col min="15350" max="15350" width="15.7109375" style="14" bestFit="1" customWidth="1"/>
    <col min="15351" max="15582" width="9.140625" style="14"/>
    <col min="15583" max="15583" width="4.28515625" style="14" customWidth="1"/>
    <col min="15584" max="15584" width="5.28515625" style="14" bestFit="1" customWidth="1"/>
    <col min="15585" max="15588" width="17.7109375" style="14" customWidth="1"/>
    <col min="15589" max="15589" width="0" style="14" hidden="1" customWidth="1"/>
    <col min="15590" max="15590" width="16.140625" style="14" customWidth="1"/>
    <col min="15591" max="15591" width="9.140625" style="14" customWidth="1"/>
    <col min="15592" max="15595" width="18.7109375" style="14" customWidth="1"/>
    <col min="15596" max="15596" width="9.140625" style="14" customWidth="1"/>
    <col min="15597" max="15597" width="9.85546875" style="14" bestFit="1" customWidth="1"/>
    <col min="15598" max="15599" width="15.7109375" style="14" customWidth="1"/>
    <col min="15600" max="15600" width="16.7109375" style="14" bestFit="1" customWidth="1"/>
    <col min="15601" max="15601" width="15.7109375" style="14" customWidth="1"/>
    <col min="15602" max="15604" width="20.42578125" style="14" bestFit="1" customWidth="1"/>
    <col min="15605" max="15605" width="9.140625" style="14"/>
    <col min="15606" max="15606" width="15.7109375" style="14" bestFit="1" customWidth="1"/>
    <col min="15607" max="15838" width="9.140625" style="14"/>
    <col min="15839" max="15839" width="4.28515625" style="14" customWidth="1"/>
    <col min="15840" max="15840" width="5.28515625" style="14" bestFit="1" customWidth="1"/>
    <col min="15841" max="15844" width="17.7109375" style="14" customWidth="1"/>
    <col min="15845" max="15845" width="0" style="14" hidden="1" customWidth="1"/>
    <col min="15846" max="15846" width="16.140625" style="14" customWidth="1"/>
    <col min="15847" max="15847" width="9.140625" style="14" customWidth="1"/>
    <col min="15848" max="15851" width="18.7109375" style="14" customWidth="1"/>
    <col min="15852" max="15852" width="9.140625" style="14" customWidth="1"/>
    <col min="15853" max="15853" width="9.85546875" style="14" bestFit="1" customWidth="1"/>
    <col min="15854" max="15855" width="15.7109375" style="14" customWidth="1"/>
    <col min="15856" max="15856" width="16.7109375" style="14" bestFit="1" customWidth="1"/>
    <col min="15857" max="15857" width="15.7109375" style="14" customWidth="1"/>
    <col min="15858" max="15860" width="20.42578125" style="14" bestFit="1" customWidth="1"/>
    <col min="15861" max="15861" width="9.140625" style="14"/>
    <col min="15862" max="15862" width="15.7109375" style="14" bestFit="1" customWidth="1"/>
    <col min="15863" max="16094" width="9.140625" style="14"/>
    <col min="16095" max="16095" width="4.28515625" style="14" customWidth="1"/>
    <col min="16096" max="16096" width="5.28515625" style="14" bestFit="1" customWidth="1"/>
    <col min="16097" max="16100" width="17.7109375" style="14" customWidth="1"/>
    <col min="16101" max="16101" width="0" style="14" hidden="1" customWidth="1"/>
    <col min="16102" max="16102" width="16.140625" style="14" customWidth="1"/>
    <col min="16103" max="16103" width="9.140625" style="14" customWidth="1"/>
    <col min="16104" max="16107" width="18.7109375" style="14" customWidth="1"/>
    <col min="16108" max="16108" width="9.140625" style="14" customWidth="1"/>
    <col min="16109" max="16109" width="9.85546875" style="14" bestFit="1" customWidth="1"/>
    <col min="16110" max="16111" width="15.7109375" style="14" customWidth="1"/>
    <col min="16112" max="16112" width="16.7109375" style="14" bestFit="1" customWidth="1"/>
    <col min="16113" max="16113" width="15.7109375" style="14" customWidth="1"/>
    <col min="16114" max="16116" width="20.42578125" style="14" bestFit="1" customWidth="1"/>
    <col min="16117" max="16117" width="9.140625" style="14"/>
    <col min="16118" max="16118" width="15.7109375" style="14" bestFit="1" customWidth="1"/>
    <col min="16119" max="16384" width="9.140625" style="14"/>
  </cols>
  <sheetData>
    <row r="1" spans="1:206" x14ac:dyDescent="0.25">
      <c r="A1" s="545"/>
      <c r="B1" s="546"/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545"/>
      <c r="P1" s="545"/>
      <c r="Q1" s="545"/>
      <c r="R1" s="545"/>
      <c r="S1" s="545"/>
      <c r="T1" s="545"/>
      <c r="U1" s="545"/>
      <c r="V1" s="545"/>
      <c r="W1" s="545"/>
      <c r="X1" s="545"/>
      <c r="Y1" s="545"/>
      <c r="Z1" s="545"/>
      <c r="AA1" s="545"/>
      <c r="AB1" s="545"/>
      <c r="AC1" s="545"/>
      <c r="AD1" s="545"/>
      <c r="AE1" s="545"/>
      <c r="AF1" s="545"/>
      <c r="AG1" s="545"/>
      <c r="AH1" s="545"/>
      <c r="AI1" s="545"/>
      <c r="AJ1" s="545"/>
      <c r="AK1" s="545"/>
      <c r="AL1" s="545"/>
      <c r="AM1" s="545"/>
      <c r="AN1" s="545"/>
      <c r="AO1" s="545"/>
      <c r="AP1" s="545"/>
      <c r="AQ1" s="545"/>
      <c r="AR1" s="545"/>
      <c r="AS1" s="545"/>
      <c r="AT1" s="545"/>
      <c r="AU1" s="545"/>
      <c r="AV1" s="545"/>
      <c r="AW1" s="545"/>
      <c r="AX1" s="545"/>
      <c r="AY1" s="545"/>
      <c r="AZ1" s="545"/>
      <c r="BA1" s="545"/>
      <c r="BB1" s="545"/>
      <c r="BC1" s="545"/>
      <c r="BD1" s="545"/>
      <c r="BE1" s="545"/>
      <c r="BF1" s="545"/>
      <c r="BG1" s="545"/>
      <c r="BH1" s="545"/>
      <c r="BI1" s="545"/>
      <c r="BJ1" s="545"/>
      <c r="BK1" s="545"/>
      <c r="BL1" s="545"/>
      <c r="BM1" s="545"/>
      <c r="BN1" s="545"/>
      <c r="BO1" s="545"/>
      <c r="BP1" s="545"/>
      <c r="BQ1" s="545"/>
      <c r="BR1" s="545"/>
      <c r="BS1" s="545"/>
      <c r="BT1" s="545"/>
      <c r="BU1" s="545"/>
      <c r="BV1" s="545"/>
      <c r="BW1" s="545"/>
      <c r="BX1" s="545"/>
      <c r="BY1" s="545"/>
      <c r="BZ1" s="545"/>
      <c r="CA1" s="545"/>
      <c r="CB1" s="545"/>
      <c r="CC1" s="545"/>
      <c r="CD1" s="545"/>
      <c r="CE1" s="545"/>
      <c r="CF1" s="545"/>
      <c r="CG1" s="545"/>
      <c r="CH1" s="545"/>
      <c r="CI1" s="545"/>
      <c r="CJ1" s="545"/>
      <c r="CK1" s="545"/>
      <c r="CL1" s="545"/>
      <c r="CM1" s="545"/>
      <c r="CN1" s="545"/>
      <c r="CO1" s="545"/>
      <c r="CP1" s="545"/>
      <c r="CQ1" s="545"/>
      <c r="CR1" s="545"/>
      <c r="CS1" s="545"/>
      <c r="CT1" s="545"/>
      <c r="CU1" s="545"/>
      <c r="CV1" s="545"/>
      <c r="CW1" s="545"/>
      <c r="CX1" s="545"/>
      <c r="CY1" s="545"/>
      <c r="CZ1" s="545"/>
      <c r="DA1" s="545"/>
      <c r="DB1" s="545"/>
      <c r="DC1" s="545"/>
      <c r="DD1" s="545"/>
      <c r="DE1" s="545"/>
      <c r="DF1" s="545"/>
      <c r="DG1" s="545"/>
      <c r="DH1" s="545"/>
      <c r="DI1" s="545"/>
      <c r="DJ1" s="545"/>
      <c r="DK1" s="545"/>
      <c r="DL1" s="545"/>
      <c r="DM1" s="545"/>
      <c r="DN1" s="545"/>
      <c r="DO1" s="545"/>
      <c r="DP1" s="545"/>
      <c r="DQ1" s="545"/>
      <c r="DR1" s="545"/>
      <c r="DS1" s="545"/>
      <c r="DT1" s="545"/>
      <c r="DU1" s="545"/>
      <c r="DV1" s="545"/>
      <c r="DW1" s="545"/>
      <c r="DX1" s="545"/>
      <c r="DY1" s="545"/>
      <c r="DZ1" s="545"/>
      <c r="EA1" s="545"/>
      <c r="EB1" s="545"/>
      <c r="EC1" s="545"/>
      <c r="ED1" s="545"/>
      <c r="EE1" s="545"/>
      <c r="EF1" s="545"/>
      <c r="EG1" s="545"/>
      <c r="EH1" s="545"/>
      <c r="EI1" s="545"/>
      <c r="EJ1" s="545"/>
      <c r="EK1" s="545"/>
      <c r="EL1" s="545"/>
      <c r="EM1" s="545"/>
      <c r="EN1" s="545"/>
      <c r="EO1" s="545"/>
      <c r="EP1" s="545"/>
      <c r="EQ1" s="545"/>
      <c r="ER1" s="545"/>
      <c r="ES1" s="545"/>
      <c r="ET1" s="545"/>
      <c r="EU1" s="545"/>
      <c r="EV1" s="545"/>
      <c r="EW1" s="545"/>
      <c r="EX1" s="545"/>
      <c r="EY1" s="545"/>
      <c r="EZ1" s="545"/>
      <c r="FA1" s="545"/>
      <c r="FB1" s="545"/>
      <c r="FC1" s="545"/>
      <c r="FD1" s="545"/>
      <c r="FE1" s="545"/>
      <c r="FF1" s="545"/>
      <c r="FG1" s="545"/>
      <c r="FH1" s="545"/>
      <c r="FI1" s="545"/>
      <c r="FJ1" s="545"/>
      <c r="FK1" s="545"/>
      <c r="FL1" s="545"/>
      <c r="FM1" s="545"/>
      <c r="FN1" s="545"/>
      <c r="FO1" s="545"/>
      <c r="FP1" s="545"/>
      <c r="FQ1" s="545"/>
      <c r="FR1" s="545"/>
      <c r="FS1" s="545"/>
      <c r="FT1" s="545"/>
      <c r="FU1" s="545"/>
      <c r="FV1" s="545"/>
      <c r="FW1" s="545"/>
      <c r="FX1" s="545"/>
      <c r="FY1" s="545"/>
      <c r="FZ1" s="545"/>
      <c r="GA1" s="545"/>
      <c r="GB1" s="545"/>
      <c r="GC1" s="545"/>
      <c r="GD1" s="545"/>
      <c r="GE1" s="545"/>
      <c r="GF1" s="545"/>
      <c r="GG1" s="545"/>
      <c r="GH1" s="545"/>
      <c r="GI1" s="545"/>
      <c r="GJ1" s="545"/>
      <c r="GK1" s="545"/>
      <c r="GL1" s="545"/>
      <c r="GM1" s="545"/>
      <c r="GN1" s="545"/>
      <c r="GO1" s="545"/>
      <c r="GP1" s="545"/>
      <c r="GQ1" s="545"/>
      <c r="GR1" s="545"/>
      <c r="GS1" s="545"/>
      <c r="GT1" s="545"/>
      <c r="GU1" s="545"/>
      <c r="GV1" s="545"/>
      <c r="GW1" s="545"/>
      <c r="GX1" s="545"/>
    </row>
    <row r="2" spans="1:206" ht="33.6" customHeight="1" x14ac:dyDescent="0.25">
      <c r="A2" s="545"/>
      <c r="B2" s="546"/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5"/>
      <c r="S2" s="545"/>
      <c r="T2" s="545"/>
      <c r="U2" s="545"/>
      <c r="V2" s="545"/>
      <c r="W2" s="545"/>
      <c r="X2" s="545"/>
      <c r="Y2" s="545"/>
      <c r="Z2" s="545"/>
      <c r="AA2" s="545"/>
      <c r="AB2" s="545"/>
      <c r="AC2" s="545"/>
      <c r="AD2" s="545"/>
      <c r="AE2" s="545"/>
      <c r="AF2" s="545"/>
      <c r="AG2" s="545"/>
      <c r="AH2" s="545"/>
      <c r="AI2" s="545"/>
      <c r="AJ2" s="545"/>
      <c r="AK2" s="545"/>
      <c r="AL2" s="545"/>
      <c r="AM2" s="545"/>
      <c r="AN2" s="545"/>
      <c r="AO2" s="545"/>
      <c r="AP2" s="545"/>
      <c r="AQ2" s="545"/>
      <c r="AR2" s="545"/>
      <c r="AS2" s="545"/>
      <c r="AT2" s="545"/>
      <c r="AU2" s="545"/>
      <c r="AV2" s="545"/>
      <c r="AW2" s="545"/>
      <c r="AX2" s="545"/>
      <c r="AY2" s="545"/>
      <c r="AZ2" s="545"/>
      <c r="BA2" s="545"/>
      <c r="BB2" s="545"/>
      <c r="BC2" s="545"/>
      <c r="BD2" s="545"/>
      <c r="BE2" s="545"/>
      <c r="BF2" s="545"/>
      <c r="BG2" s="545"/>
      <c r="BH2" s="545"/>
      <c r="BI2" s="545"/>
      <c r="BJ2" s="545"/>
      <c r="BK2" s="545"/>
      <c r="BL2" s="545"/>
      <c r="BM2" s="545"/>
      <c r="BN2" s="545"/>
      <c r="BO2" s="545"/>
      <c r="BP2" s="545"/>
      <c r="BQ2" s="545"/>
      <c r="BR2" s="545"/>
      <c r="BS2" s="545"/>
      <c r="BT2" s="545"/>
      <c r="BU2" s="545"/>
      <c r="BV2" s="545"/>
      <c r="BW2" s="545"/>
      <c r="BX2" s="545"/>
      <c r="BY2" s="545"/>
      <c r="BZ2" s="545"/>
      <c r="CA2" s="545"/>
      <c r="CB2" s="545"/>
      <c r="CC2" s="545"/>
      <c r="CD2" s="545"/>
      <c r="CE2" s="545"/>
      <c r="CF2" s="545"/>
      <c r="CG2" s="545"/>
      <c r="CH2" s="545"/>
      <c r="CI2" s="545"/>
      <c r="CJ2" s="545"/>
      <c r="CK2" s="545"/>
      <c r="CL2" s="545"/>
      <c r="CM2" s="545"/>
      <c r="CN2" s="545"/>
      <c r="CO2" s="545"/>
      <c r="CP2" s="545"/>
      <c r="CQ2" s="545"/>
      <c r="CR2" s="545"/>
      <c r="CS2" s="545"/>
      <c r="CT2" s="545"/>
      <c r="CU2" s="545"/>
      <c r="CV2" s="545"/>
      <c r="CW2" s="545"/>
      <c r="CX2" s="545"/>
      <c r="CY2" s="545"/>
      <c r="CZ2" s="545"/>
      <c r="DA2" s="545"/>
      <c r="DB2" s="545"/>
      <c r="DC2" s="545"/>
      <c r="DD2" s="545"/>
      <c r="DE2" s="545"/>
      <c r="DF2" s="545"/>
      <c r="DG2" s="545"/>
      <c r="DH2" s="545"/>
      <c r="DI2" s="545"/>
      <c r="DJ2" s="545"/>
      <c r="DK2" s="545"/>
      <c r="DL2" s="545"/>
      <c r="DM2" s="545"/>
      <c r="DN2" s="545"/>
      <c r="DO2" s="545"/>
      <c r="DP2" s="545"/>
      <c r="DQ2" s="545"/>
      <c r="DR2" s="545"/>
      <c r="DS2" s="545"/>
      <c r="DT2" s="545"/>
      <c r="DU2" s="545"/>
      <c r="DV2" s="545"/>
      <c r="DW2" s="545"/>
      <c r="DX2" s="545"/>
      <c r="DY2" s="545"/>
      <c r="DZ2" s="545"/>
      <c r="EA2" s="545"/>
      <c r="EB2" s="545"/>
      <c r="EC2" s="545"/>
      <c r="ED2" s="545"/>
      <c r="EE2" s="545"/>
      <c r="EF2" s="545"/>
      <c r="EG2" s="545"/>
      <c r="EH2" s="545"/>
      <c r="EI2" s="545"/>
      <c r="EJ2" s="545"/>
      <c r="EK2" s="545"/>
      <c r="EL2" s="545"/>
      <c r="EM2" s="545"/>
      <c r="EN2" s="545"/>
      <c r="EO2" s="545"/>
      <c r="EP2" s="545"/>
      <c r="EQ2" s="545"/>
      <c r="ER2" s="545"/>
      <c r="ES2" s="545"/>
      <c r="ET2" s="545"/>
      <c r="EU2" s="545"/>
      <c r="EV2" s="545"/>
      <c r="EW2" s="545"/>
      <c r="EX2" s="545"/>
      <c r="EY2" s="545"/>
      <c r="EZ2" s="545"/>
      <c r="FA2" s="545"/>
      <c r="FB2" s="545"/>
      <c r="FC2" s="545"/>
      <c r="FD2" s="545"/>
      <c r="FE2" s="545"/>
      <c r="FF2" s="545"/>
      <c r="FG2" s="545"/>
      <c r="FH2" s="545"/>
      <c r="FI2" s="545"/>
      <c r="FJ2" s="545"/>
      <c r="FK2" s="545"/>
      <c r="FL2" s="545"/>
      <c r="FM2" s="545"/>
      <c r="FN2" s="545"/>
      <c r="FO2" s="545"/>
      <c r="FP2" s="545"/>
      <c r="FQ2" s="545"/>
      <c r="FR2" s="545"/>
      <c r="FS2" s="545"/>
      <c r="FT2" s="545"/>
      <c r="FU2" s="545"/>
      <c r="FV2" s="545"/>
      <c r="FW2" s="545"/>
      <c r="FX2" s="545"/>
      <c r="FY2" s="545"/>
      <c r="FZ2" s="545"/>
      <c r="GA2" s="545"/>
      <c r="GB2" s="545"/>
      <c r="GC2" s="545"/>
      <c r="GD2" s="545"/>
      <c r="GE2" s="545"/>
      <c r="GF2" s="545"/>
      <c r="GG2" s="545"/>
      <c r="GH2" s="545"/>
      <c r="GI2" s="545"/>
      <c r="GJ2" s="545"/>
      <c r="GK2" s="545"/>
      <c r="GL2" s="545"/>
      <c r="GM2" s="545"/>
      <c r="GN2" s="545"/>
      <c r="GO2" s="545"/>
      <c r="GP2" s="545"/>
      <c r="GQ2" s="545"/>
      <c r="GR2" s="545"/>
      <c r="GS2" s="545"/>
      <c r="GT2" s="545"/>
      <c r="GU2" s="545"/>
      <c r="GV2" s="545"/>
      <c r="GW2" s="545"/>
      <c r="GX2" s="545"/>
    </row>
    <row r="3" spans="1:206" x14ac:dyDescent="0.25">
      <c r="A3" s="545"/>
      <c r="B3" s="546"/>
      <c r="C3" s="545"/>
      <c r="D3" s="545"/>
      <c r="E3" s="545"/>
      <c r="F3" s="545"/>
      <c r="G3" s="545"/>
      <c r="H3" s="545"/>
      <c r="I3" s="545"/>
      <c r="J3" s="545"/>
      <c r="K3" s="545"/>
      <c r="L3" s="545"/>
      <c r="M3" s="545"/>
      <c r="N3" s="545"/>
      <c r="O3" s="545"/>
      <c r="P3" s="545"/>
      <c r="Q3" s="545"/>
      <c r="R3" s="545"/>
      <c r="S3" s="545"/>
      <c r="T3" s="545"/>
      <c r="U3" s="545"/>
      <c r="V3" s="545"/>
      <c r="W3" s="545"/>
      <c r="X3" s="545"/>
      <c r="Y3" s="545"/>
      <c r="Z3" s="545"/>
      <c r="AA3" s="545"/>
      <c r="AB3" s="545"/>
      <c r="AC3" s="545"/>
      <c r="AD3" s="545"/>
      <c r="AE3" s="545"/>
      <c r="AF3" s="545"/>
      <c r="AG3" s="545"/>
      <c r="AH3" s="545"/>
      <c r="AI3" s="545"/>
      <c r="AJ3" s="545"/>
      <c r="AK3" s="545"/>
      <c r="AL3" s="545"/>
      <c r="AM3" s="545"/>
      <c r="AN3" s="545"/>
      <c r="AO3" s="545"/>
      <c r="AP3" s="545"/>
      <c r="AQ3" s="545"/>
      <c r="AR3" s="545"/>
      <c r="AS3" s="545"/>
      <c r="AT3" s="545"/>
      <c r="AU3" s="545"/>
      <c r="AV3" s="545"/>
      <c r="AW3" s="545"/>
      <c r="AX3" s="545"/>
      <c r="AY3" s="545"/>
      <c r="AZ3" s="545"/>
      <c r="BA3" s="545"/>
      <c r="BB3" s="545"/>
      <c r="BC3" s="545"/>
      <c r="BD3" s="545"/>
      <c r="BE3" s="545"/>
      <c r="BF3" s="545"/>
      <c r="BG3" s="545"/>
      <c r="BH3" s="545"/>
      <c r="BI3" s="545"/>
      <c r="BJ3" s="545"/>
      <c r="BK3" s="545"/>
      <c r="BL3" s="545"/>
      <c r="BM3" s="545"/>
      <c r="BN3" s="545"/>
      <c r="BO3" s="545"/>
      <c r="BP3" s="545"/>
      <c r="BQ3" s="545"/>
      <c r="BR3" s="545"/>
      <c r="BS3" s="545"/>
      <c r="BT3" s="545"/>
      <c r="BU3" s="545"/>
      <c r="BV3" s="545"/>
      <c r="BW3" s="545"/>
      <c r="BX3" s="545"/>
      <c r="BY3" s="545"/>
      <c r="BZ3" s="545"/>
      <c r="CA3" s="545"/>
      <c r="CB3" s="545"/>
      <c r="CC3" s="545"/>
      <c r="CD3" s="545"/>
      <c r="CE3" s="545"/>
      <c r="CF3" s="545"/>
      <c r="CG3" s="545"/>
      <c r="CH3" s="545"/>
      <c r="CI3" s="545"/>
      <c r="CJ3" s="545"/>
      <c r="CK3" s="545"/>
      <c r="CL3" s="545"/>
      <c r="CM3" s="545"/>
      <c r="CN3" s="545"/>
      <c r="CO3" s="545"/>
      <c r="CP3" s="545"/>
      <c r="CQ3" s="545"/>
      <c r="CR3" s="545"/>
      <c r="CS3" s="545"/>
      <c r="CT3" s="545"/>
      <c r="CU3" s="545"/>
      <c r="CV3" s="545"/>
      <c r="CW3" s="545"/>
      <c r="CX3" s="545"/>
      <c r="CY3" s="545"/>
      <c r="CZ3" s="545"/>
      <c r="DA3" s="545"/>
      <c r="DB3" s="545"/>
      <c r="DC3" s="545"/>
      <c r="DD3" s="545"/>
      <c r="DE3" s="545"/>
      <c r="DF3" s="545"/>
      <c r="DG3" s="545"/>
      <c r="DH3" s="545"/>
      <c r="DI3" s="545"/>
      <c r="DJ3" s="545"/>
      <c r="DK3" s="545"/>
      <c r="DL3" s="545"/>
      <c r="DM3" s="545"/>
      <c r="DN3" s="545"/>
      <c r="DO3" s="545"/>
      <c r="DP3" s="545"/>
      <c r="DQ3" s="545"/>
      <c r="DR3" s="545"/>
      <c r="DS3" s="545"/>
      <c r="DT3" s="545"/>
      <c r="DU3" s="545"/>
      <c r="DV3" s="545"/>
      <c r="DW3" s="545"/>
      <c r="DX3" s="545"/>
      <c r="DY3" s="545"/>
      <c r="DZ3" s="545"/>
      <c r="EA3" s="545"/>
      <c r="EB3" s="545"/>
      <c r="EC3" s="545"/>
      <c r="ED3" s="545"/>
      <c r="EE3" s="545"/>
      <c r="EF3" s="545"/>
      <c r="EG3" s="545"/>
      <c r="EH3" s="545"/>
      <c r="EI3" s="545"/>
      <c r="EJ3" s="545"/>
      <c r="EK3" s="545"/>
      <c r="EL3" s="545"/>
      <c r="EM3" s="545"/>
      <c r="EN3" s="545"/>
      <c r="EO3" s="545"/>
      <c r="EP3" s="545"/>
      <c r="EQ3" s="545"/>
      <c r="ER3" s="545"/>
      <c r="ES3" s="545"/>
      <c r="ET3" s="545"/>
      <c r="EU3" s="545"/>
      <c r="EV3" s="545"/>
      <c r="EW3" s="545"/>
      <c r="EX3" s="545"/>
      <c r="EY3" s="545"/>
      <c r="EZ3" s="545"/>
      <c r="FA3" s="545"/>
      <c r="FB3" s="545"/>
      <c r="FC3" s="545"/>
      <c r="FD3" s="545"/>
      <c r="FE3" s="545"/>
      <c r="FF3" s="545"/>
      <c r="FG3" s="545"/>
      <c r="FH3" s="545"/>
      <c r="FI3" s="545"/>
      <c r="FJ3" s="545"/>
      <c r="FK3" s="545"/>
      <c r="FL3" s="545"/>
      <c r="FM3" s="545"/>
      <c r="FN3" s="545"/>
      <c r="FO3" s="545"/>
      <c r="FP3" s="545"/>
      <c r="FQ3" s="545"/>
      <c r="FR3" s="545"/>
      <c r="FS3" s="545"/>
      <c r="FT3" s="545"/>
      <c r="FU3" s="545"/>
      <c r="FV3" s="545"/>
      <c r="FW3" s="545"/>
      <c r="FX3" s="545"/>
      <c r="FY3" s="545"/>
      <c r="FZ3" s="545"/>
      <c r="GA3" s="545"/>
      <c r="GB3" s="545"/>
      <c r="GC3" s="545"/>
      <c r="GD3" s="545"/>
      <c r="GE3" s="545"/>
      <c r="GF3" s="545"/>
      <c r="GG3" s="545"/>
      <c r="GH3" s="545"/>
      <c r="GI3" s="545"/>
      <c r="GJ3" s="545"/>
      <c r="GK3" s="545"/>
      <c r="GL3" s="545"/>
      <c r="GM3" s="545"/>
      <c r="GN3" s="545"/>
      <c r="GO3" s="545"/>
      <c r="GP3" s="545"/>
      <c r="GQ3" s="545"/>
      <c r="GR3" s="545"/>
      <c r="GS3" s="545"/>
      <c r="GT3" s="545"/>
      <c r="GU3" s="545"/>
      <c r="GV3" s="545"/>
      <c r="GW3" s="545"/>
      <c r="GX3" s="545"/>
    </row>
    <row r="4" spans="1:206" ht="48" customHeight="1" x14ac:dyDescent="0.25">
      <c r="A4" s="545"/>
      <c r="B4" s="546"/>
      <c r="C4" s="545"/>
      <c r="D4" s="545"/>
      <c r="E4" s="776" t="str">
        <f>'DERIVA DE BLOQUES PATRON (mm)'!E4</f>
        <v>OPUS METROLOGY 
Junio 2007</v>
      </c>
      <c r="F4" s="776" t="str">
        <f>'DERIVA DE BLOQUES PATRON (mm)'!G4</f>
        <v>CENAM 
Junio 2010</v>
      </c>
      <c r="G4" s="776" t="str">
        <f>'DERIVA DE BLOQUES PATRON (mm)'!I4</f>
        <v>CENAM 
diciembre 2015</v>
      </c>
      <c r="H4" s="781"/>
      <c r="I4" s="781"/>
      <c r="J4" s="779" t="str">
        <f t="shared" ref="J4:L4" si="0">E4</f>
        <v>OPUS METROLOGY 
Junio 2007</v>
      </c>
      <c r="K4" s="776" t="str">
        <f t="shared" si="0"/>
        <v>CENAM 
Junio 2010</v>
      </c>
      <c r="L4" s="776" t="str">
        <f t="shared" si="0"/>
        <v>CENAM 
diciembre 2015</v>
      </c>
      <c r="M4" s="781"/>
      <c r="N4" s="781"/>
      <c r="O4" s="1213" t="s">
        <v>965</v>
      </c>
      <c r="P4" s="545"/>
      <c r="Q4" s="545"/>
      <c r="R4" s="545"/>
      <c r="S4" s="545"/>
      <c r="T4" s="545"/>
      <c r="U4" s="545"/>
      <c r="V4" s="545"/>
      <c r="W4" s="545"/>
      <c r="X4" s="545"/>
      <c r="Y4" s="545"/>
      <c r="Z4" s="545"/>
      <c r="AA4" s="545"/>
      <c r="AB4" s="545"/>
      <c r="AC4" s="545"/>
      <c r="AD4" s="545"/>
      <c r="AE4" s="545"/>
      <c r="AF4" s="545"/>
      <c r="AG4" s="545"/>
      <c r="AH4" s="545"/>
      <c r="AI4" s="545"/>
      <c r="AJ4" s="545"/>
      <c r="AK4" s="545"/>
      <c r="AL4" s="545"/>
      <c r="AM4" s="545"/>
      <c r="AN4" s="545"/>
      <c r="AO4" s="545"/>
      <c r="AP4" s="545"/>
      <c r="AQ4" s="545"/>
      <c r="AR4" s="545"/>
      <c r="AS4" s="545"/>
      <c r="AT4" s="545"/>
      <c r="AU4" s="545"/>
      <c r="AV4" s="545"/>
      <c r="AW4" s="545"/>
      <c r="AX4" s="545"/>
      <c r="AY4" s="545"/>
      <c r="AZ4" s="545"/>
      <c r="BA4" s="545"/>
      <c r="BB4" s="545"/>
      <c r="BC4" s="545"/>
      <c r="BD4" s="545"/>
      <c r="BE4" s="545"/>
      <c r="BF4" s="545"/>
      <c r="BG4" s="545"/>
      <c r="BH4" s="545"/>
      <c r="BI4" s="545"/>
      <c r="BJ4" s="545"/>
      <c r="BK4" s="545"/>
      <c r="BL4" s="545"/>
      <c r="BM4" s="545"/>
      <c r="BN4" s="545"/>
      <c r="BO4" s="545"/>
      <c r="BP4" s="545"/>
      <c r="BQ4" s="545"/>
      <c r="BR4" s="545"/>
      <c r="BS4" s="545"/>
      <c r="BT4" s="545"/>
      <c r="BU4" s="545"/>
      <c r="BV4" s="545"/>
      <c r="BW4" s="545"/>
      <c r="BX4" s="545"/>
      <c r="BY4" s="545"/>
      <c r="BZ4" s="545"/>
      <c r="CA4" s="545"/>
      <c r="CB4" s="545"/>
      <c r="CC4" s="545"/>
      <c r="CD4" s="545"/>
      <c r="CE4" s="545"/>
      <c r="CF4" s="545"/>
      <c r="CG4" s="545"/>
      <c r="CH4" s="545"/>
      <c r="CI4" s="545"/>
      <c r="CJ4" s="545"/>
      <c r="CK4" s="545"/>
      <c r="CL4" s="545"/>
      <c r="CM4" s="545"/>
      <c r="CN4" s="545"/>
      <c r="CO4" s="545"/>
      <c r="CP4" s="545"/>
      <c r="CQ4" s="545"/>
      <c r="CR4" s="545"/>
      <c r="CS4" s="545"/>
      <c r="CT4" s="545"/>
      <c r="CU4" s="545"/>
      <c r="CV4" s="545"/>
      <c r="CW4" s="545"/>
      <c r="CX4" s="545"/>
      <c r="CY4" s="545"/>
      <c r="CZ4" s="545"/>
      <c r="DA4" s="545"/>
      <c r="DB4" s="545"/>
      <c r="DC4" s="545"/>
      <c r="DD4" s="545"/>
      <c r="DE4" s="545"/>
      <c r="DF4" s="545"/>
      <c r="DG4" s="545"/>
      <c r="DH4" s="545"/>
      <c r="DI4" s="545"/>
      <c r="DJ4" s="545"/>
      <c r="DK4" s="545"/>
      <c r="DL4" s="545"/>
      <c r="DM4" s="545"/>
      <c r="DN4" s="545"/>
      <c r="DO4" s="545"/>
      <c r="DP4" s="545"/>
      <c r="DQ4" s="545"/>
      <c r="DR4" s="545"/>
      <c r="DS4" s="545"/>
      <c r="DT4" s="545"/>
      <c r="DU4" s="545"/>
      <c r="DV4" s="545"/>
      <c r="DW4" s="545"/>
      <c r="DX4" s="545"/>
      <c r="DY4" s="545"/>
      <c r="DZ4" s="545"/>
      <c r="EA4" s="545"/>
      <c r="EB4" s="545"/>
      <c r="EC4" s="545"/>
      <c r="ED4" s="545"/>
      <c r="EE4" s="545"/>
      <c r="EF4" s="545"/>
      <c r="EG4" s="545"/>
      <c r="EH4" s="545"/>
      <c r="EI4" s="545"/>
      <c r="EJ4" s="545"/>
      <c r="EK4" s="545"/>
      <c r="EL4" s="545"/>
      <c r="EM4" s="545"/>
      <c r="EN4" s="545"/>
      <c r="EO4" s="545"/>
      <c r="EP4" s="545"/>
      <c r="EQ4" s="545"/>
      <c r="ER4" s="545"/>
      <c r="ES4" s="545"/>
      <c r="ET4" s="545"/>
      <c r="EU4" s="545"/>
      <c r="EV4" s="545"/>
      <c r="EW4" s="545"/>
      <c r="EX4" s="545"/>
      <c r="EY4" s="545"/>
      <c r="EZ4" s="545"/>
      <c r="FA4" s="545"/>
      <c r="FB4" s="545"/>
      <c r="FC4" s="545"/>
      <c r="FD4" s="545"/>
      <c r="FE4" s="545"/>
      <c r="FF4" s="545"/>
      <c r="FG4" s="545"/>
      <c r="FH4" s="545"/>
      <c r="FI4" s="545"/>
      <c r="FJ4" s="545"/>
      <c r="FK4" s="545"/>
      <c r="FL4" s="545"/>
      <c r="FM4" s="545"/>
      <c r="FN4" s="545"/>
      <c r="FO4" s="545"/>
      <c r="FP4" s="545"/>
      <c r="FQ4" s="545"/>
      <c r="FR4" s="545"/>
      <c r="FS4" s="545"/>
      <c r="FT4" s="545"/>
      <c r="FU4" s="545"/>
      <c r="FV4" s="545"/>
      <c r="FW4" s="545"/>
      <c r="FX4" s="545"/>
      <c r="FY4" s="545"/>
      <c r="FZ4" s="545"/>
      <c r="GA4" s="545"/>
      <c r="GB4" s="545"/>
      <c r="GC4" s="545"/>
      <c r="GD4" s="545"/>
      <c r="GE4" s="545"/>
      <c r="GF4" s="545"/>
      <c r="GG4" s="545"/>
      <c r="GH4" s="545"/>
      <c r="GI4" s="545"/>
      <c r="GJ4" s="545"/>
      <c r="GK4" s="545"/>
      <c r="GL4" s="545"/>
      <c r="GM4" s="545"/>
      <c r="GN4" s="545"/>
      <c r="GO4" s="545"/>
      <c r="GP4" s="545"/>
      <c r="GQ4" s="545"/>
      <c r="GR4" s="545"/>
      <c r="GS4" s="545"/>
      <c r="GT4" s="545"/>
      <c r="GU4" s="545"/>
      <c r="GV4" s="545"/>
      <c r="GW4" s="545"/>
      <c r="GX4" s="545"/>
    </row>
    <row r="5" spans="1:206" ht="60.75" customHeight="1" thickBot="1" x14ac:dyDescent="0.3">
      <c r="A5" s="547"/>
      <c r="B5" s="546"/>
      <c r="C5" s="1211" t="s">
        <v>903</v>
      </c>
      <c r="D5" s="1212" t="s">
        <v>904</v>
      </c>
      <c r="E5" s="548" t="s">
        <v>928</v>
      </c>
      <c r="F5" s="548" t="s">
        <v>928</v>
      </c>
      <c r="G5" s="771" t="s">
        <v>928</v>
      </c>
      <c r="H5" s="548"/>
      <c r="I5" s="548"/>
      <c r="J5" s="777" t="s">
        <v>929</v>
      </c>
      <c r="K5" s="548" t="s">
        <v>929</v>
      </c>
      <c r="L5" s="548" t="s">
        <v>964</v>
      </c>
      <c r="M5" s="548"/>
      <c r="N5" s="548"/>
      <c r="O5" s="1214"/>
      <c r="P5" s="545"/>
      <c r="Q5" s="545"/>
      <c r="R5" s="545"/>
      <c r="S5" s="545"/>
      <c r="T5" s="545"/>
      <c r="U5" s="545"/>
      <c r="V5" s="545"/>
      <c r="W5" s="545"/>
      <c r="X5" s="545"/>
      <c r="Y5" s="545"/>
      <c r="Z5" s="545"/>
      <c r="AA5" s="545"/>
      <c r="AB5" s="545"/>
      <c r="AC5" s="545"/>
      <c r="AD5" s="545"/>
      <c r="AE5" s="545"/>
      <c r="AF5" s="545"/>
      <c r="AG5" s="545"/>
      <c r="AH5" s="545"/>
      <c r="AI5" s="545"/>
      <c r="AJ5" s="545"/>
      <c r="AK5" s="545"/>
      <c r="AL5" s="545"/>
      <c r="AM5" s="545"/>
      <c r="AN5" s="545"/>
      <c r="AO5" s="545"/>
      <c r="AP5" s="545"/>
      <c r="AQ5" s="545"/>
      <c r="AR5" s="545"/>
      <c r="AS5" s="545"/>
      <c r="AT5" s="545"/>
      <c r="AU5" s="545"/>
      <c r="AV5" s="545"/>
      <c r="AW5" s="545"/>
      <c r="AX5" s="545"/>
      <c r="AY5" s="545"/>
      <c r="AZ5" s="545"/>
      <c r="BA5" s="545"/>
      <c r="BB5" s="545"/>
      <c r="BC5" s="545"/>
      <c r="BD5" s="545"/>
      <c r="BE5" s="545"/>
      <c r="BF5" s="545"/>
      <c r="BG5" s="545"/>
      <c r="BH5" s="545"/>
      <c r="BI5" s="545"/>
      <c r="BJ5" s="545"/>
      <c r="BK5" s="545"/>
      <c r="BL5" s="545"/>
      <c r="BM5" s="545"/>
      <c r="BN5" s="545"/>
      <c r="BO5" s="545"/>
      <c r="BP5" s="545"/>
      <c r="BQ5" s="545"/>
      <c r="BR5" s="545"/>
      <c r="BS5" s="545"/>
      <c r="BT5" s="545"/>
      <c r="BU5" s="545"/>
      <c r="BV5" s="545"/>
      <c r="BW5" s="545"/>
      <c r="BX5" s="545"/>
      <c r="BY5" s="545"/>
      <c r="BZ5" s="545"/>
      <c r="CA5" s="545"/>
      <c r="CB5" s="545"/>
      <c r="CC5" s="545"/>
      <c r="CD5" s="545"/>
      <c r="CE5" s="545"/>
      <c r="CF5" s="545"/>
      <c r="CG5" s="545"/>
      <c r="CH5" s="545"/>
      <c r="CI5" s="545"/>
      <c r="CJ5" s="545"/>
      <c r="CK5" s="545"/>
      <c r="CL5" s="545"/>
      <c r="CM5" s="545"/>
      <c r="CN5" s="545"/>
      <c r="CO5" s="545"/>
      <c r="CP5" s="545"/>
      <c r="CQ5" s="545"/>
      <c r="CR5" s="545"/>
      <c r="CS5" s="545"/>
      <c r="CT5" s="545"/>
      <c r="CU5" s="545"/>
      <c r="CV5" s="545"/>
      <c r="CW5" s="545"/>
      <c r="CX5" s="545"/>
      <c r="CY5" s="545"/>
      <c r="CZ5" s="545"/>
      <c r="DA5" s="545"/>
      <c r="DB5" s="545"/>
      <c r="DC5" s="545"/>
      <c r="DD5" s="545"/>
      <c r="DE5" s="545"/>
      <c r="DF5" s="545"/>
      <c r="DG5" s="545"/>
      <c r="DH5" s="545"/>
      <c r="DI5" s="545"/>
      <c r="DJ5" s="545"/>
      <c r="DK5" s="545"/>
      <c r="DL5" s="545"/>
      <c r="DM5" s="545"/>
      <c r="DN5" s="545"/>
      <c r="DO5" s="545"/>
      <c r="DP5" s="545"/>
      <c r="DQ5" s="545"/>
      <c r="DR5" s="545"/>
      <c r="DS5" s="545"/>
      <c r="DT5" s="545"/>
      <c r="DU5" s="545"/>
      <c r="DV5" s="545"/>
      <c r="DW5" s="545"/>
      <c r="DX5" s="545"/>
      <c r="DY5" s="545"/>
      <c r="DZ5" s="545"/>
      <c r="EA5" s="545"/>
      <c r="EB5" s="545"/>
      <c r="EC5" s="545"/>
      <c r="ED5" s="545"/>
      <c r="EE5" s="545"/>
      <c r="EF5" s="545"/>
      <c r="EG5" s="545"/>
      <c r="EH5" s="545"/>
      <c r="EI5" s="545"/>
      <c r="EJ5" s="545"/>
      <c r="EK5" s="545"/>
      <c r="EL5" s="545"/>
      <c r="EM5" s="545"/>
      <c r="EN5" s="545"/>
      <c r="EO5" s="545"/>
      <c r="EP5" s="545"/>
      <c r="EQ5" s="545"/>
      <c r="ER5" s="545"/>
      <c r="ES5" s="545"/>
      <c r="ET5" s="545"/>
      <c r="EU5" s="545"/>
      <c r="EV5" s="545"/>
      <c r="EW5" s="545"/>
      <c r="EX5" s="545"/>
      <c r="EY5" s="545"/>
      <c r="EZ5" s="545"/>
      <c r="FA5" s="545"/>
      <c r="FB5" s="545"/>
      <c r="FC5" s="545"/>
      <c r="FD5" s="545"/>
      <c r="FE5" s="545"/>
      <c r="FF5" s="545"/>
      <c r="FG5" s="545"/>
      <c r="FH5" s="545"/>
      <c r="FI5" s="545"/>
      <c r="FJ5" s="545"/>
      <c r="FK5" s="545"/>
      <c r="FL5" s="545"/>
      <c r="FM5" s="545"/>
      <c r="FN5" s="545"/>
      <c r="FO5" s="545"/>
      <c r="FP5" s="545"/>
      <c r="FQ5" s="545"/>
      <c r="FR5" s="545"/>
      <c r="FS5" s="545"/>
      <c r="FT5" s="545"/>
      <c r="FU5" s="545"/>
      <c r="FV5" s="545"/>
      <c r="FW5" s="545"/>
      <c r="FX5" s="545"/>
      <c r="FY5" s="545"/>
      <c r="FZ5" s="545"/>
      <c r="GA5" s="545"/>
      <c r="GB5" s="545"/>
      <c r="GC5" s="545"/>
      <c r="GD5" s="545"/>
      <c r="GE5" s="545"/>
      <c r="GF5" s="545"/>
      <c r="GG5" s="545"/>
      <c r="GH5" s="545"/>
      <c r="GI5" s="545"/>
      <c r="GJ5" s="545"/>
      <c r="GK5" s="545"/>
      <c r="GL5" s="545"/>
      <c r="GM5" s="545"/>
      <c r="GN5" s="545"/>
      <c r="GO5" s="545"/>
      <c r="GP5" s="545"/>
      <c r="GQ5" s="545"/>
      <c r="GR5" s="545"/>
      <c r="GS5" s="545"/>
      <c r="GT5" s="545"/>
      <c r="GU5" s="545"/>
      <c r="GV5" s="545"/>
      <c r="GW5" s="545"/>
      <c r="GX5" s="545"/>
    </row>
    <row r="6" spans="1:206" x14ac:dyDescent="0.25">
      <c r="A6" s="547"/>
      <c r="B6" s="546"/>
      <c r="C6" s="1211"/>
      <c r="D6" s="1212"/>
      <c r="E6" s="778" t="s">
        <v>922</v>
      </c>
      <c r="F6" s="778" t="s">
        <v>922</v>
      </c>
      <c r="G6" s="778" t="s">
        <v>922</v>
      </c>
      <c r="H6" s="782"/>
      <c r="I6" s="782"/>
      <c r="J6" s="780" t="s">
        <v>922</v>
      </c>
      <c r="K6" s="778" t="s">
        <v>922</v>
      </c>
      <c r="L6" s="778" t="s">
        <v>922</v>
      </c>
      <c r="M6" s="782"/>
      <c r="N6" s="782"/>
      <c r="O6" s="1215">
        <f>LARGE($O$8:$O$129,12)</f>
        <v>2.8930952282978852E-2</v>
      </c>
      <c r="P6" s="833" t="str">
        <f>IF(O8&gt;=$O$6,"VALOR CRÍTICO, GRAFICAR CURVA","NO GRAFICAR")</f>
        <v>NO GRAFICAR</v>
      </c>
      <c r="Q6" s="545"/>
      <c r="R6" s="54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45"/>
      <c r="AH6" s="545"/>
      <c r="AI6" s="545"/>
      <c r="AJ6" s="545"/>
      <c r="AK6" s="545"/>
      <c r="AL6" s="545"/>
      <c r="AM6" s="545"/>
      <c r="AN6" s="545"/>
      <c r="AO6" s="545"/>
      <c r="AP6" s="545"/>
      <c r="AQ6" s="545"/>
      <c r="AR6" s="545"/>
      <c r="AS6" s="545"/>
      <c r="AT6" s="545"/>
      <c r="AU6" s="545"/>
      <c r="AV6" s="545"/>
      <c r="AW6" s="545"/>
      <c r="AX6" s="545"/>
      <c r="AY6" s="545"/>
      <c r="AZ6" s="545"/>
      <c r="BA6" s="545"/>
      <c r="BB6" s="545"/>
      <c r="BC6" s="545"/>
      <c r="BD6" s="545"/>
      <c r="BE6" s="545"/>
      <c r="BF6" s="545"/>
      <c r="BG6" s="545"/>
      <c r="BH6" s="545"/>
      <c r="BI6" s="545"/>
      <c r="BJ6" s="545"/>
      <c r="BK6" s="545"/>
      <c r="BL6" s="545"/>
      <c r="BM6" s="545"/>
      <c r="BN6" s="545"/>
      <c r="BO6" s="545"/>
      <c r="BP6" s="545"/>
      <c r="BQ6" s="545"/>
      <c r="BR6" s="545"/>
      <c r="BS6" s="545"/>
      <c r="BT6" s="545"/>
      <c r="BU6" s="545"/>
      <c r="BV6" s="545"/>
      <c r="BW6" s="545"/>
      <c r="BX6" s="545"/>
      <c r="BY6" s="545"/>
      <c r="BZ6" s="545"/>
      <c r="CA6" s="545"/>
      <c r="CB6" s="545"/>
      <c r="CC6" s="545"/>
      <c r="CD6" s="545"/>
      <c r="CE6" s="545"/>
      <c r="CF6" s="545"/>
      <c r="CG6" s="545"/>
      <c r="CH6" s="545"/>
      <c r="CI6" s="545"/>
      <c r="CJ6" s="545"/>
      <c r="CK6" s="545"/>
      <c r="CL6" s="545"/>
      <c r="CM6" s="545"/>
      <c r="CN6" s="545"/>
      <c r="CO6" s="545"/>
      <c r="CP6" s="545"/>
      <c r="CQ6" s="545"/>
      <c r="CR6" s="545"/>
      <c r="CS6" s="545"/>
      <c r="CT6" s="545"/>
      <c r="CU6" s="545"/>
      <c r="CV6" s="545"/>
      <c r="CW6" s="545"/>
      <c r="CX6" s="545"/>
      <c r="CY6" s="545"/>
      <c r="CZ6" s="545"/>
      <c r="DA6" s="545"/>
      <c r="DB6" s="545"/>
      <c r="DC6" s="545"/>
      <c r="DD6" s="545"/>
      <c r="DE6" s="545"/>
      <c r="DF6" s="545"/>
      <c r="DG6" s="545"/>
      <c r="DH6" s="545"/>
      <c r="DI6" s="545"/>
      <c r="DJ6" s="545"/>
      <c r="DK6" s="545"/>
      <c r="DL6" s="545"/>
      <c r="DM6" s="545"/>
      <c r="DN6" s="545"/>
      <c r="DO6" s="545"/>
      <c r="DP6" s="545"/>
      <c r="DQ6" s="545"/>
      <c r="DR6" s="545"/>
      <c r="DS6" s="545"/>
      <c r="DT6" s="545"/>
      <c r="DU6" s="545"/>
      <c r="DV6" s="545"/>
      <c r="DW6" s="545"/>
      <c r="DX6" s="545"/>
      <c r="DY6" s="545"/>
      <c r="DZ6" s="545"/>
      <c r="EA6" s="545"/>
      <c r="EB6" s="545"/>
      <c r="EC6" s="545"/>
      <c r="ED6" s="545"/>
      <c r="EE6" s="545"/>
      <c r="EF6" s="545"/>
      <c r="EG6" s="545"/>
      <c r="EH6" s="545"/>
      <c r="EI6" s="545"/>
      <c r="EJ6" s="545"/>
      <c r="EK6" s="545"/>
      <c r="EL6" s="545"/>
      <c r="EM6" s="545"/>
      <c r="EN6" s="545"/>
      <c r="EO6" s="545"/>
      <c r="EP6" s="545"/>
      <c r="EQ6" s="545"/>
      <c r="ER6" s="545"/>
      <c r="ES6" s="545"/>
      <c r="ET6" s="545"/>
      <c r="EU6" s="545"/>
      <c r="EV6" s="545"/>
      <c r="EW6" s="545"/>
      <c r="EX6" s="545"/>
      <c r="EY6" s="545"/>
      <c r="EZ6" s="545"/>
      <c r="FA6" s="545"/>
      <c r="FB6" s="545"/>
      <c r="FC6" s="545"/>
      <c r="FD6" s="545"/>
      <c r="FE6" s="545"/>
      <c r="FF6" s="545"/>
      <c r="FG6" s="545"/>
      <c r="FH6" s="545"/>
      <c r="FI6" s="545"/>
      <c r="FJ6" s="545"/>
      <c r="FK6" s="545"/>
      <c r="FL6" s="545"/>
      <c r="FM6" s="545"/>
      <c r="FN6" s="545"/>
      <c r="FO6" s="545"/>
      <c r="FP6" s="545"/>
      <c r="FQ6" s="545"/>
      <c r="FR6" s="545"/>
      <c r="FS6" s="545"/>
      <c r="FT6" s="545"/>
      <c r="FU6" s="545"/>
      <c r="FV6" s="545"/>
      <c r="FW6" s="545"/>
      <c r="FX6" s="545"/>
      <c r="FY6" s="545"/>
      <c r="FZ6" s="545"/>
      <c r="GA6" s="545"/>
      <c r="GB6" s="545"/>
      <c r="GC6" s="545"/>
      <c r="GD6" s="545"/>
      <c r="GE6" s="545"/>
      <c r="GF6" s="545"/>
      <c r="GG6" s="545"/>
      <c r="GH6" s="545"/>
      <c r="GI6" s="545"/>
      <c r="GJ6" s="545"/>
      <c r="GK6" s="545"/>
      <c r="GL6" s="545"/>
      <c r="GM6" s="545"/>
      <c r="GN6" s="545"/>
      <c r="GO6" s="545"/>
      <c r="GP6" s="545"/>
      <c r="GQ6" s="545"/>
      <c r="GR6" s="545"/>
      <c r="GS6" s="545"/>
      <c r="GT6" s="545"/>
      <c r="GU6" s="545"/>
      <c r="GV6" s="545"/>
      <c r="GW6" s="545"/>
      <c r="GX6" s="545"/>
    </row>
    <row r="7" spans="1:206" ht="33" customHeight="1" thickBot="1" x14ac:dyDescent="0.3">
      <c r="A7" s="547"/>
      <c r="B7" s="546"/>
      <c r="C7" s="1211"/>
      <c r="D7" s="1212"/>
      <c r="E7" s="827">
        <f>'DERIVA DE BLOQUES PATRON (mm)'!E7</f>
        <v>39161</v>
      </c>
      <c r="F7" s="827">
        <f>'DERIVA DE BLOQUES PATRON (mm)'!G7</f>
        <v>40346</v>
      </c>
      <c r="G7" s="827">
        <f>'DERIVA DE BLOQUES PATRON (mm)'!I7</f>
        <v>42340</v>
      </c>
      <c r="H7" s="556"/>
      <c r="I7" s="556"/>
      <c r="J7" s="831">
        <f t="shared" ref="J7:L7" si="1">E7</f>
        <v>39161</v>
      </c>
      <c r="K7" s="832">
        <f t="shared" si="1"/>
        <v>40346</v>
      </c>
      <c r="L7" s="832">
        <f t="shared" si="1"/>
        <v>42340</v>
      </c>
      <c r="M7" s="556"/>
      <c r="N7" s="556"/>
      <c r="O7" s="1216"/>
      <c r="P7" s="834" t="s">
        <v>966</v>
      </c>
      <c r="Q7" s="545"/>
      <c r="R7" s="545"/>
      <c r="S7" s="545"/>
      <c r="T7" s="545"/>
      <c r="U7" s="545"/>
      <c r="V7" s="545"/>
      <c r="W7" s="545"/>
      <c r="X7" s="545"/>
      <c r="Y7" s="545"/>
      <c r="Z7" s="545"/>
      <c r="AA7" s="545"/>
      <c r="AB7" s="545"/>
      <c r="AC7" s="545"/>
      <c r="AD7" s="545"/>
      <c r="AE7" s="545"/>
      <c r="AF7" s="545"/>
      <c r="AG7" s="545"/>
      <c r="AH7" s="545"/>
      <c r="AI7" s="545"/>
      <c r="AJ7" s="545"/>
      <c r="AK7" s="545"/>
      <c r="AL7" s="545"/>
      <c r="AM7" s="545"/>
      <c r="AN7" s="545"/>
      <c r="AO7" s="545"/>
      <c r="AP7" s="545"/>
      <c r="AQ7" s="545"/>
      <c r="AR7" s="545"/>
      <c r="AS7" s="545"/>
      <c r="AT7" s="545"/>
      <c r="AU7" s="545"/>
      <c r="AV7" s="545"/>
      <c r="AW7" s="545"/>
      <c r="AX7" s="545"/>
      <c r="AY7" s="545"/>
      <c r="AZ7" s="545"/>
      <c r="BA7" s="545"/>
      <c r="BB7" s="545"/>
      <c r="BC7" s="545"/>
      <c r="BD7" s="545"/>
      <c r="BE7" s="545"/>
      <c r="BF7" s="545"/>
      <c r="BG7" s="545"/>
      <c r="BH7" s="545"/>
      <c r="BI7" s="545"/>
      <c r="BJ7" s="545"/>
      <c r="BK7" s="545"/>
      <c r="BL7" s="545"/>
      <c r="BM7" s="545"/>
      <c r="BN7" s="545"/>
      <c r="BO7" s="545"/>
      <c r="BP7" s="545"/>
      <c r="BQ7" s="545"/>
      <c r="BR7" s="545"/>
      <c r="BS7" s="545"/>
      <c r="BT7" s="545"/>
      <c r="BU7" s="545"/>
      <c r="BV7" s="545"/>
      <c r="BW7" s="545"/>
      <c r="BX7" s="545"/>
      <c r="BY7" s="545"/>
      <c r="BZ7" s="545"/>
      <c r="CA7" s="545"/>
      <c r="CB7" s="545"/>
      <c r="CC7" s="545"/>
      <c r="CD7" s="545"/>
      <c r="CE7" s="545"/>
      <c r="CF7" s="545"/>
      <c r="CG7" s="545"/>
      <c r="CH7" s="545"/>
      <c r="CI7" s="545"/>
      <c r="CJ7" s="545"/>
      <c r="CK7" s="545"/>
      <c r="CL7" s="545"/>
      <c r="CM7" s="545"/>
      <c r="CN7" s="545"/>
      <c r="CO7" s="545"/>
      <c r="CP7" s="545"/>
      <c r="CQ7" s="545"/>
      <c r="CR7" s="545"/>
      <c r="CS7" s="545"/>
      <c r="CT7" s="545"/>
      <c r="CU7" s="545"/>
      <c r="CV7" s="545"/>
      <c r="CW7" s="545"/>
      <c r="CX7" s="545"/>
      <c r="CY7" s="545"/>
      <c r="CZ7" s="545"/>
      <c r="DA7" s="545"/>
      <c r="DB7" s="545"/>
      <c r="DC7" s="545"/>
      <c r="DD7" s="545"/>
      <c r="DE7" s="545"/>
      <c r="DF7" s="545"/>
      <c r="DG7" s="545"/>
      <c r="DH7" s="545"/>
      <c r="DI7" s="545"/>
      <c r="DJ7" s="545"/>
      <c r="DK7" s="545"/>
      <c r="DL7" s="545"/>
      <c r="DM7" s="545"/>
      <c r="DN7" s="545"/>
      <c r="DO7" s="545"/>
      <c r="DP7" s="545"/>
      <c r="DQ7" s="545"/>
      <c r="DR7" s="545"/>
      <c r="DS7" s="545"/>
      <c r="DT7" s="545"/>
      <c r="DU7" s="545"/>
      <c r="DV7" s="545"/>
      <c r="DW7" s="545"/>
      <c r="DX7" s="545"/>
      <c r="DY7" s="545"/>
      <c r="DZ7" s="545"/>
      <c r="EA7" s="545"/>
      <c r="EB7" s="545"/>
      <c r="EC7" s="545"/>
      <c r="ED7" s="545"/>
      <c r="EE7" s="545"/>
      <c r="EF7" s="545"/>
      <c r="EG7" s="545"/>
      <c r="EH7" s="545"/>
      <c r="EI7" s="545"/>
      <c r="EJ7" s="545"/>
      <c r="EK7" s="545"/>
      <c r="EL7" s="545"/>
      <c r="EM7" s="545"/>
      <c r="EN7" s="545"/>
      <c r="EO7" s="545"/>
      <c r="EP7" s="545"/>
      <c r="EQ7" s="545"/>
      <c r="ER7" s="545"/>
      <c r="ES7" s="545"/>
      <c r="ET7" s="545"/>
      <c r="EU7" s="545"/>
      <c r="EV7" s="545"/>
      <c r="EW7" s="545"/>
      <c r="EX7" s="545"/>
      <c r="EY7" s="545"/>
      <c r="EZ7" s="545"/>
      <c r="FA7" s="545"/>
      <c r="FB7" s="545"/>
      <c r="FC7" s="545"/>
      <c r="FD7" s="545"/>
      <c r="FE7" s="545"/>
      <c r="FF7" s="545"/>
      <c r="FG7" s="545"/>
      <c r="FH7" s="545"/>
      <c r="FI7" s="545"/>
      <c r="FJ7" s="545"/>
      <c r="FK7" s="545"/>
      <c r="FL7" s="545"/>
      <c r="FM7" s="545"/>
      <c r="FN7" s="545"/>
      <c r="FO7" s="545"/>
      <c r="FP7" s="545"/>
      <c r="FQ7" s="545"/>
      <c r="FR7" s="545"/>
      <c r="FS7" s="545"/>
      <c r="FT7" s="545"/>
      <c r="FU7" s="545"/>
      <c r="FV7" s="545"/>
      <c r="FW7" s="545"/>
      <c r="FX7" s="545"/>
      <c r="FY7" s="545"/>
      <c r="FZ7" s="545"/>
      <c r="GA7" s="545"/>
      <c r="GB7" s="545"/>
      <c r="GC7" s="545"/>
      <c r="GD7" s="545"/>
      <c r="GE7" s="545"/>
      <c r="GF7" s="545"/>
      <c r="GG7" s="545"/>
      <c r="GH7" s="545"/>
      <c r="GI7" s="545"/>
      <c r="GJ7" s="545"/>
      <c r="GK7" s="545"/>
      <c r="GL7" s="545"/>
      <c r="GM7" s="545"/>
      <c r="GN7" s="545"/>
      <c r="GO7" s="545"/>
      <c r="GP7" s="545"/>
      <c r="GQ7" s="545"/>
      <c r="GR7" s="545"/>
      <c r="GS7" s="545"/>
      <c r="GT7" s="545"/>
      <c r="GU7" s="545"/>
      <c r="GV7" s="545"/>
      <c r="GW7" s="545"/>
      <c r="GX7" s="545"/>
    </row>
    <row r="8" spans="1:206" x14ac:dyDescent="0.25">
      <c r="A8" s="545"/>
      <c r="B8" s="558">
        <v>1</v>
      </c>
      <c r="C8" s="829" t="str">
        <f>'DERIVA DE BLOQUES PATRON (mm)'!C8</f>
        <v>23045J</v>
      </c>
      <c r="D8" s="830" t="str">
        <f>_xlfn.CONCAT('DERIVA DE BLOQUES PATRON (mm)'!D8," mm")</f>
        <v>0,5 mm</v>
      </c>
      <c r="E8" s="828">
        <f>'DERIVA DE BLOQUES PATRON (mm)'!E8</f>
        <v>0.06</v>
      </c>
      <c r="F8" s="828">
        <f>'DERIVA DE BLOQUES PATRON (mm)'!G8</f>
        <v>6.8000000000000005E-2</v>
      </c>
      <c r="G8" s="828">
        <f>'DERIVA DE BLOQUES PATRON (mm)'!I8</f>
        <v>7.1999999999999995E-2</v>
      </c>
      <c r="H8" s="107"/>
      <c r="I8" s="107"/>
      <c r="J8" s="828">
        <f>'DERIVA DE BLOQUES PATRON (mm)'!F8</f>
        <v>0.08</v>
      </c>
      <c r="K8" s="828">
        <f>'DERIVA DE BLOQUES PATRON (mm)'!H8</f>
        <v>2.3E-2</v>
      </c>
      <c r="L8" s="828">
        <f>'DERIVA DE BLOQUES PATRON (mm)'!J8</f>
        <v>2.3E-2</v>
      </c>
      <c r="M8" s="107"/>
      <c r="N8" s="107"/>
      <c r="O8" s="26">
        <f>_xlfn.STDEV.S(E8:I8)</f>
        <v>6.1101009266077855E-3</v>
      </c>
      <c r="P8" s="828" t="str">
        <f t="shared" ref="P8:P72" si="2">IF(O8&gt;=$O$6,"VALOR CRÍTICO, GRAFICAR CURVA","NO GRAFICAR")</f>
        <v>NO GRAFICAR</v>
      </c>
      <c r="Q8" s="545"/>
      <c r="R8" s="545"/>
      <c r="S8" s="545"/>
      <c r="T8" s="545"/>
      <c r="U8" s="545"/>
      <c r="V8" s="545"/>
      <c r="W8" s="545"/>
      <c r="X8" s="545"/>
      <c r="Y8" s="545"/>
      <c r="Z8" s="545"/>
      <c r="AA8" s="545"/>
      <c r="AB8" s="545"/>
      <c r="AC8" s="545"/>
      <c r="AD8" s="545"/>
      <c r="AE8" s="545"/>
      <c r="AF8" s="545"/>
      <c r="AG8" s="545"/>
      <c r="AH8" s="545"/>
      <c r="AI8" s="545"/>
      <c r="AJ8" s="545"/>
      <c r="AK8" s="545"/>
      <c r="AL8" s="545"/>
      <c r="AM8" s="545"/>
      <c r="AN8" s="545"/>
      <c r="AO8" s="545"/>
      <c r="AP8" s="545"/>
      <c r="AQ8" s="545"/>
      <c r="AR8" s="545"/>
      <c r="AS8" s="545"/>
      <c r="AT8" s="545"/>
      <c r="AU8" s="545"/>
      <c r="AV8" s="545"/>
      <c r="AW8" s="545"/>
      <c r="AX8" s="545"/>
      <c r="AY8" s="545"/>
      <c r="AZ8" s="545"/>
      <c r="BA8" s="545"/>
      <c r="BB8" s="545"/>
      <c r="BC8" s="545"/>
      <c r="BD8" s="545"/>
      <c r="BE8" s="545"/>
      <c r="BF8" s="545"/>
      <c r="BG8" s="545"/>
      <c r="BH8" s="545"/>
      <c r="BI8" s="545"/>
      <c r="BJ8" s="545"/>
      <c r="BK8" s="545"/>
      <c r="BL8" s="545"/>
      <c r="BM8" s="545"/>
      <c r="BN8" s="545"/>
      <c r="BO8" s="545"/>
      <c r="BP8" s="545"/>
      <c r="BQ8" s="545"/>
      <c r="BR8" s="545"/>
      <c r="BS8" s="545"/>
      <c r="BT8" s="545"/>
      <c r="BU8" s="545"/>
      <c r="BV8" s="545"/>
      <c r="BW8" s="545"/>
      <c r="BX8" s="545"/>
      <c r="BY8" s="545"/>
      <c r="BZ8" s="545"/>
      <c r="CA8" s="545"/>
      <c r="CB8" s="545"/>
      <c r="CC8" s="545"/>
      <c r="CD8" s="545"/>
      <c r="CE8" s="545"/>
      <c r="CF8" s="545"/>
      <c r="CG8" s="545"/>
      <c r="CH8" s="545"/>
      <c r="CI8" s="545"/>
      <c r="CJ8" s="545"/>
      <c r="CK8" s="545"/>
      <c r="CL8" s="545"/>
      <c r="CM8" s="545"/>
      <c r="CN8" s="545"/>
      <c r="CO8" s="545"/>
      <c r="CP8" s="545"/>
      <c r="CQ8" s="545"/>
      <c r="CR8" s="545"/>
      <c r="CS8" s="545"/>
      <c r="CT8" s="545"/>
      <c r="CU8" s="545"/>
      <c r="CV8" s="545"/>
      <c r="CW8" s="545"/>
      <c r="CX8" s="545"/>
      <c r="CY8" s="545"/>
      <c r="CZ8" s="545"/>
      <c r="DA8" s="545"/>
      <c r="DB8" s="545"/>
      <c r="DC8" s="545"/>
      <c r="DD8" s="545"/>
      <c r="DE8" s="545"/>
      <c r="DF8" s="545"/>
      <c r="DG8" s="545"/>
      <c r="DH8" s="545"/>
      <c r="DI8" s="545"/>
      <c r="DJ8" s="545"/>
      <c r="DK8" s="545"/>
      <c r="DL8" s="545"/>
      <c r="DM8" s="545"/>
      <c r="DN8" s="545"/>
      <c r="DO8" s="545"/>
      <c r="DP8" s="545"/>
      <c r="DQ8" s="545"/>
      <c r="DR8" s="545"/>
      <c r="DS8" s="545"/>
      <c r="DT8" s="545"/>
      <c r="DU8" s="545"/>
      <c r="DV8" s="545"/>
      <c r="DW8" s="545"/>
      <c r="DX8" s="545"/>
      <c r="DY8" s="545"/>
      <c r="DZ8" s="545"/>
      <c r="EA8" s="545"/>
      <c r="EB8" s="545"/>
      <c r="EC8" s="545"/>
      <c r="ED8" s="545"/>
      <c r="EE8" s="545"/>
      <c r="EF8" s="545"/>
      <c r="EG8" s="545"/>
      <c r="EH8" s="545"/>
      <c r="EI8" s="545"/>
      <c r="EJ8" s="545"/>
      <c r="EK8" s="545"/>
      <c r="EL8" s="545"/>
      <c r="EM8" s="545"/>
      <c r="EN8" s="545"/>
      <c r="EO8" s="545"/>
      <c r="EP8" s="545"/>
      <c r="EQ8" s="545"/>
      <c r="ER8" s="545"/>
      <c r="ES8" s="545"/>
      <c r="ET8" s="545"/>
      <c r="EU8" s="545"/>
      <c r="EV8" s="545"/>
      <c r="EW8" s="545"/>
      <c r="EX8" s="545"/>
      <c r="EY8" s="545"/>
      <c r="EZ8" s="545"/>
      <c r="FA8" s="545"/>
      <c r="FB8" s="545"/>
      <c r="FC8" s="545"/>
      <c r="FD8" s="545"/>
      <c r="FE8" s="545"/>
      <c r="FF8" s="545"/>
      <c r="FG8" s="545"/>
      <c r="FH8" s="545"/>
      <c r="FI8" s="545"/>
      <c r="FJ8" s="545"/>
      <c r="FK8" s="545"/>
      <c r="FL8" s="545"/>
      <c r="FM8" s="545"/>
      <c r="FN8" s="545"/>
      <c r="FO8" s="545"/>
      <c r="FP8" s="545"/>
      <c r="FQ8" s="545"/>
      <c r="FR8" s="545"/>
      <c r="FS8" s="545"/>
      <c r="FT8" s="545"/>
      <c r="FU8" s="545"/>
      <c r="FV8" s="545"/>
      <c r="FW8" s="545"/>
      <c r="FX8" s="545"/>
      <c r="FY8" s="545"/>
      <c r="FZ8" s="545"/>
      <c r="GA8" s="545"/>
      <c r="GB8" s="545"/>
      <c r="GC8" s="545"/>
      <c r="GD8" s="545"/>
      <c r="GE8" s="545"/>
      <c r="GF8" s="545"/>
      <c r="GG8" s="545"/>
      <c r="GH8" s="545"/>
      <c r="GI8" s="545"/>
      <c r="GJ8" s="545"/>
      <c r="GK8" s="545"/>
      <c r="GL8" s="545"/>
      <c r="GM8" s="545"/>
      <c r="GN8" s="545"/>
      <c r="GO8" s="545"/>
      <c r="GP8" s="545"/>
      <c r="GQ8" s="545"/>
      <c r="GR8" s="545"/>
      <c r="GS8" s="545"/>
      <c r="GT8" s="545"/>
      <c r="GU8" s="545"/>
      <c r="GV8" s="545"/>
      <c r="GW8" s="545"/>
      <c r="GX8" s="545"/>
    </row>
    <row r="9" spans="1:206" x14ac:dyDescent="0.25">
      <c r="A9" s="545"/>
      <c r="B9" s="558">
        <f>+B8+1</f>
        <v>2</v>
      </c>
      <c r="C9" s="829" t="str">
        <f>'DERIVA DE BLOQUES PATRON (mm)'!C9</f>
        <v>20458K</v>
      </c>
      <c r="D9" s="830" t="str">
        <f>_xlfn.CONCAT('DERIVA DE BLOQUES PATRON (mm)'!D9," mm")</f>
        <v>1 mm</v>
      </c>
      <c r="E9" s="828">
        <f>'DERIVA DE BLOQUES PATRON (mm)'!E9</f>
        <v>-0.02</v>
      </c>
      <c r="F9" s="828">
        <f>'DERIVA DE BLOQUES PATRON (mm)'!G9</f>
        <v>1.6E-2</v>
      </c>
      <c r="G9" s="828">
        <f>'DERIVA DE BLOQUES PATRON (mm)'!I9</f>
        <v>1.4999999999999999E-2</v>
      </c>
      <c r="H9" s="107"/>
      <c r="I9" s="107"/>
      <c r="J9" s="828">
        <f>'DERIVA DE BLOQUES PATRON (mm)'!F9</f>
        <v>0.08</v>
      </c>
      <c r="K9" s="828">
        <f>'DERIVA DE BLOQUES PATRON (mm)'!H9</f>
        <v>2.3E-2</v>
      </c>
      <c r="L9" s="828">
        <f>'DERIVA DE BLOQUES PATRON (mm)'!J9</f>
        <v>2.3E-2</v>
      </c>
      <c r="M9" s="107"/>
      <c r="N9" s="107"/>
      <c r="O9" s="26">
        <f t="shared" ref="O9:O72" si="3">_xlfn.STDEV.S(E9:I9)</f>
        <v>2.0502032419575707E-2</v>
      </c>
      <c r="P9" s="828" t="str">
        <f t="shared" si="2"/>
        <v>NO GRAFICAR</v>
      </c>
      <c r="Q9" s="545"/>
      <c r="R9" s="545"/>
      <c r="S9" s="545"/>
      <c r="T9" s="545"/>
      <c r="U9" s="545"/>
      <c r="V9" s="545"/>
      <c r="W9" s="545"/>
      <c r="X9" s="545"/>
      <c r="Y9" s="545"/>
      <c r="Z9" s="545"/>
      <c r="AA9" s="545"/>
      <c r="AB9" s="545"/>
      <c r="AC9" s="545"/>
      <c r="AD9" s="545"/>
      <c r="AE9" s="545"/>
      <c r="AF9" s="545"/>
      <c r="AG9" s="545"/>
      <c r="AH9" s="545"/>
      <c r="AI9" s="545"/>
      <c r="AJ9" s="545"/>
      <c r="AK9" s="545"/>
      <c r="AL9" s="545"/>
      <c r="AM9" s="545"/>
      <c r="AN9" s="545"/>
      <c r="AO9" s="545"/>
      <c r="AP9" s="545"/>
      <c r="AQ9" s="545"/>
      <c r="AR9" s="545"/>
      <c r="AS9" s="545"/>
      <c r="AT9" s="545"/>
      <c r="AU9" s="545"/>
      <c r="AV9" s="545"/>
      <c r="AW9" s="545"/>
      <c r="AX9" s="545"/>
      <c r="AY9" s="545"/>
      <c r="AZ9" s="545"/>
      <c r="BA9" s="545"/>
      <c r="BB9" s="545"/>
      <c r="BC9" s="545"/>
      <c r="BD9" s="545"/>
      <c r="BE9" s="545"/>
      <c r="BF9" s="545"/>
      <c r="BG9" s="545"/>
      <c r="BH9" s="545"/>
      <c r="BI9" s="545"/>
      <c r="BJ9" s="545"/>
      <c r="BK9" s="545"/>
      <c r="BL9" s="545"/>
      <c r="BM9" s="545"/>
      <c r="BN9" s="545"/>
      <c r="BO9" s="545"/>
      <c r="BP9" s="545"/>
      <c r="BQ9" s="545"/>
      <c r="BR9" s="545"/>
      <c r="BS9" s="545"/>
      <c r="BT9" s="545"/>
      <c r="BU9" s="545"/>
      <c r="BV9" s="545"/>
      <c r="BW9" s="545"/>
      <c r="BX9" s="545"/>
      <c r="BY9" s="545"/>
      <c r="BZ9" s="545"/>
      <c r="CA9" s="545"/>
      <c r="CB9" s="545"/>
      <c r="CC9" s="545"/>
      <c r="CD9" s="545"/>
      <c r="CE9" s="545"/>
      <c r="CF9" s="545"/>
      <c r="CG9" s="545"/>
      <c r="CH9" s="545"/>
      <c r="CI9" s="545"/>
      <c r="CJ9" s="545"/>
      <c r="CK9" s="545"/>
      <c r="CL9" s="545"/>
      <c r="CM9" s="545"/>
      <c r="CN9" s="545"/>
      <c r="CO9" s="545"/>
      <c r="CP9" s="545"/>
      <c r="CQ9" s="545"/>
      <c r="CR9" s="545"/>
      <c r="CS9" s="545"/>
      <c r="CT9" s="545"/>
      <c r="CU9" s="545"/>
      <c r="CV9" s="545"/>
      <c r="CW9" s="545"/>
      <c r="CX9" s="545"/>
      <c r="CY9" s="545"/>
      <c r="CZ9" s="545"/>
      <c r="DA9" s="545"/>
      <c r="DB9" s="545"/>
      <c r="DC9" s="545"/>
      <c r="DD9" s="545"/>
      <c r="DE9" s="545"/>
      <c r="DF9" s="545"/>
      <c r="DG9" s="545"/>
      <c r="DH9" s="545"/>
      <c r="DI9" s="545"/>
      <c r="DJ9" s="545"/>
      <c r="DK9" s="545"/>
      <c r="DL9" s="545"/>
      <c r="DM9" s="545"/>
      <c r="DN9" s="545"/>
      <c r="DO9" s="545"/>
      <c r="DP9" s="545"/>
      <c r="DQ9" s="545"/>
      <c r="DR9" s="545"/>
      <c r="DS9" s="545"/>
      <c r="DT9" s="545"/>
      <c r="DU9" s="545"/>
      <c r="DV9" s="545"/>
      <c r="DW9" s="545"/>
      <c r="DX9" s="545"/>
      <c r="DY9" s="545"/>
      <c r="DZ9" s="545"/>
      <c r="EA9" s="545"/>
      <c r="EB9" s="545"/>
      <c r="EC9" s="545"/>
      <c r="ED9" s="545"/>
      <c r="EE9" s="545"/>
      <c r="EF9" s="545"/>
      <c r="EG9" s="545"/>
      <c r="EH9" s="545"/>
      <c r="EI9" s="545"/>
      <c r="EJ9" s="545"/>
      <c r="EK9" s="545"/>
      <c r="EL9" s="545"/>
      <c r="EM9" s="545"/>
      <c r="EN9" s="545"/>
      <c r="EO9" s="545"/>
      <c r="EP9" s="545"/>
      <c r="EQ9" s="545"/>
      <c r="ER9" s="545"/>
      <c r="ES9" s="545"/>
      <c r="ET9" s="545"/>
      <c r="EU9" s="545"/>
      <c r="EV9" s="545"/>
      <c r="EW9" s="545"/>
      <c r="EX9" s="545"/>
      <c r="EY9" s="545"/>
      <c r="EZ9" s="545"/>
      <c r="FA9" s="545"/>
      <c r="FB9" s="545"/>
      <c r="FC9" s="545"/>
      <c r="FD9" s="545"/>
      <c r="FE9" s="545"/>
      <c r="FF9" s="545"/>
      <c r="FG9" s="545"/>
      <c r="FH9" s="545"/>
      <c r="FI9" s="545"/>
      <c r="FJ9" s="545"/>
      <c r="FK9" s="545"/>
      <c r="FL9" s="545"/>
      <c r="FM9" s="545"/>
      <c r="FN9" s="545"/>
      <c r="FO9" s="545"/>
      <c r="FP9" s="545"/>
      <c r="FQ9" s="545"/>
      <c r="FR9" s="545"/>
      <c r="FS9" s="545"/>
      <c r="FT9" s="545"/>
      <c r="FU9" s="545"/>
      <c r="FV9" s="545"/>
      <c r="FW9" s="545"/>
      <c r="FX9" s="545"/>
      <c r="FY9" s="545"/>
      <c r="FZ9" s="545"/>
      <c r="GA9" s="545"/>
      <c r="GB9" s="545"/>
      <c r="GC9" s="545"/>
      <c r="GD9" s="545"/>
      <c r="GE9" s="545"/>
      <c r="GF9" s="545"/>
      <c r="GG9" s="545"/>
      <c r="GH9" s="545"/>
      <c r="GI9" s="545"/>
      <c r="GJ9" s="545"/>
      <c r="GK9" s="545"/>
      <c r="GL9" s="545"/>
      <c r="GM9" s="545"/>
      <c r="GN9" s="545"/>
      <c r="GO9" s="545"/>
      <c r="GP9" s="545"/>
      <c r="GQ9" s="545"/>
      <c r="GR9" s="545"/>
      <c r="GS9" s="545"/>
      <c r="GT9" s="545"/>
      <c r="GU9" s="545"/>
      <c r="GV9" s="545"/>
      <c r="GW9" s="545"/>
      <c r="GX9" s="545"/>
    </row>
    <row r="10" spans="1:206" x14ac:dyDescent="0.25">
      <c r="A10" s="545"/>
      <c r="B10" s="558">
        <f t="shared" ref="B10:B73" si="4">+B9+1</f>
        <v>3</v>
      </c>
      <c r="C10" s="829" t="str">
        <f>'DERIVA DE BLOQUES PATRON (mm)'!C10</f>
        <v>11824F</v>
      </c>
      <c r="D10" s="830" t="str">
        <f>_xlfn.CONCAT('DERIVA DE BLOQUES PATRON (mm)'!D10," mm")</f>
        <v>1,0005 mm</v>
      </c>
      <c r="E10" s="828">
        <f>'DERIVA DE BLOQUES PATRON (mm)'!E10</f>
        <v>0.09</v>
      </c>
      <c r="F10" s="828">
        <f>'DERIVA DE BLOQUES PATRON (mm)'!G10</f>
        <v>0.11899999999999999</v>
      </c>
      <c r="G10" s="828">
        <f>'DERIVA DE BLOQUES PATRON (mm)'!I10</f>
        <v>0.128</v>
      </c>
      <c r="H10" s="107"/>
      <c r="I10" s="107"/>
      <c r="J10" s="828">
        <f>'DERIVA DE BLOQUES PATRON (mm)'!F10</f>
        <v>0.08</v>
      </c>
      <c r="K10" s="828">
        <f>'DERIVA DE BLOQUES PATRON (mm)'!H10</f>
        <v>2.3E-2</v>
      </c>
      <c r="L10" s="828">
        <f>'DERIVA DE BLOQUES PATRON (mm)'!J10</f>
        <v>2.3E-2</v>
      </c>
      <c r="M10" s="107"/>
      <c r="N10" s="107"/>
      <c r="O10" s="26">
        <f t="shared" si="3"/>
        <v>1.9857828011475395E-2</v>
      </c>
      <c r="P10" s="828" t="str">
        <f t="shared" si="2"/>
        <v>NO GRAFICAR</v>
      </c>
      <c r="Q10" s="545"/>
      <c r="R10" s="545"/>
      <c r="S10" s="545"/>
      <c r="T10" s="545"/>
      <c r="U10" s="545"/>
      <c r="V10" s="545"/>
      <c r="W10" s="545"/>
      <c r="X10" s="545"/>
      <c r="Y10" s="545"/>
      <c r="Z10" s="545"/>
      <c r="AA10" s="545"/>
      <c r="AB10" s="545"/>
      <c r="AC10" s="545"/>
      <c r="AD10" s="545"/>
      <c r="AE10" s="545"/>
      <c r="AF10" s="545"/>
      <c r="AG10" s="545"/>
      <c r="AH10" s="545"/>
      <c r="AI10" s="545"/>
      <c r="AJ10" s="545"/>
      <c r="AK10" s="545"/>
      <c r="AL10" s="545"/>
      <c r="AM10" s="545"/>
      <c r="AN10" s="545"/>
      <c r="AO10" s="545"/>
      <c r="AP10" s="545"/>
      <c r="AQ10" s="545"/>
      <c r="AR10" s="545"/>
      <c r="AS10" s="545"/>
      <c r="AT10" s="545"/>
      <c r="AU10" s="545"/>
      <c r="AV10" s="545"/>
      <c r="AW10" s="545"/>
      <c r="AX10" s="545"/>
      <c r="AY10" s="545"/>
      <c r="AZ10" s="545"/>
      <c r="BA10" s="545"/>
      <c r="BB10" s="545"/>
      <c r="BC10" s="545"/>
      <c r="BD10" s="545"/>
      <c r="BE10" s="545"/>
      <c r="BF10" s="545"/>
      <c r="BG10" s="545"/>
      <c r="BH10" s="545"/>
      <c r="BI10" s="545"/>
      <c r="BJ10" s="545"/>
      <c r="BK10" s="545"/>
      <c r="BL10" s="545"/>
      <c r="BM10" s="545"/>
      <c r="BN10" s="545"/>
      <c r="BO10" s="545"/>
      <c r="BP10" s="545"/>
      <c r="BQ10" s="545"/>
      <c r="BR10" s="545"/>
      <c r="BS10" s="545"/>
      <c r="BT10" s="545"/>
      <c r="BU10" s="545"/>
      <c r="BV10" s="545"/>
      <c r="BW10" s="545"/>
      <c r="BX10" s="545"/>
      <c r="BY10" s="545"/>
      <c r="BZ10" s="545"/>
      <c r="CA10" s="545"/>
      <c r="CB10" s="545"/>
      <c r="CC10" s="545"/>
      <c r="CD10" s="545"/>
      <c r="CE10" s="545"/>
      <c r="CF10" s="545"/>
      <c r="CG10" s="545"/>
      <c r="CH10" s="545"/>
      <c r="CI10" s="545"/>
      <c r="CJ10" s="545"/>
      <c r="CK10" s="545"/>
      <c r="CL10" s="545"/>
      <c r="CM10" s="545"/>
      <c r="CN10" s="545"/>
      <c r="CO10" s="545"/>
      <c r="CP10" s="545"/>
      <c r="CQ10" s="545"/>
      <c r="CR10" s="545"/>
      <c r="CS10" s="545"/>
      <c r="CT10" s="545"/>
      <c r="CU10" s="545"/>
      <c r="CV10" s="545"/>
      <c r="CW10" s="545"/>
      <c r="CX10" s="545"/>
      <c r="CY10" s="545"/>
      <c r="CZ10" s="545"/>
      <c r="DA10" s="545"/>
      <c r="DB10" s="545"/>
      <c r="DC10" s="545"/>
      <c r="DD10" s="545"/>
      <c r="DE10" s="545"/>
      <c r="DF10" s="545"/>
      <c r="DG10" s="545"/>
      <c r="DH10" s="545"/>
      <c r="DI10" s="545"/>
      <c r="DJ10" s="545"/>
      <c r="DK10" s="545"/>
      <c r="DL10" s="545"/>
      <c r="DM10" s="545"/>
      <c r="DN10" s="545"/>
      <c r="DO10" s="545"/>
      <c r="DP10" s="545"/>
      <c r="DQ10" s="545"/>
      <c r="DR10" s="545"/>
      <c r="DS10" s="545"/>
      <c r="DT10" s="545"/>
      <c r="DU10" s="545"/>
      <c r="DV10" s="545"/>
      <c r="DW10" s="545"/>
      <c r="DX10" s="545"/>
      <c r="DY10" s="545"/>
      <c r="DZ10" s="545"/>
      <c r="EA10" s="545"/>
      <c r="EB10" s="545"/>
      <c r="EC10" s="545"/>
      <c r="ED10" s="545"/>
      <c r="EE10" s="545"/>
      <c r="EF10" s="545"/>
      <c r="EG10" s="545"/>
      <c r="EH10" s="545"/>
      <c r="EI10" s="545"/>
      <c r="EJ10" s="545"/>
      <c r="EK10" s="545"/>
      <c r="EL10" s="545"/>
      <c r="EM10" s="545"/>
      <c r="EN10" s="545"/>
      <c r="EO10" s="545"/>
      <c r="EP10" s="545"/>
      <c r="EQ10" s="545"/>
      <c r="ER10" s="545"/>
      <c r="ES10" s="545"/>
      <c r="ET10" s="545"/>
      <c r="EU10" s="545"/>
      <c r="EV10" s="545"/>
      <c r="EW10" s="545"/>
      <c r="EX10" s="545"/>
      <c r="EY10" s="545"/>
      <c r="EZ10" s="545"/>
      <c r="FA10" s="545"/>
      <c r="FB10" s="545"/>
      <c r="FC10" s="545"/>
      <c r="FD10" s="545"/>
      <c r="FE10" s="545"/>
      <c r="FF10" s="545"/>
      <c r="FG10" s="545"/>
      <c r="FH10" s="545"/>
      <c r="FI10" s="545"/>
      <c r="FJ10" s="545"/>
      <c r="FK10" s="545"/>
      <c r="FL10" s="545"/>
      <c r="FM10" s="545"/>
      <c r="FN10" s="545"/>
      <c r="FO10" s="545"/>
      <c r="FP10" s="545"/>
      <c r="FQ10" s="545"/>
      <c r="FR10" s="545"/>
      <c r="FS10" s="545"/>
      <c r="FT10" s="545"/>
      <c r="FU10" s="545"/>
      <c r="FV10" s="545"/>
      <c r="FW10" s="545"/>
      <c r="FX10" s="545"/>
      <c r="FY10" s="545"/>
      <c r="FZ10" s="545"/>
      <c r="GA10" s="545"/>
      <c r="GB10" s="545"/>
      <c r="GC10" s="545"/>
      <c r="GD10" s="545"/>
      <c r="GE10" s="545"/>
      <c r="GF10" s="545"/>
      <c r="GG10" s="545"/>
      <c r="GH10" s="545"/>
      <c r="GI10" s="545"/>
      <c r="GJ10" s="545"/>
      <c r="GK10" s="545"/>
      <c r="GL10" s="545"/>
      <c r="GM10" s="545"/>
      <c r="GN10" s="545"/>
      <c r="GO10" s="545"/>
      <c r="GP10" s="545"/>
      <c r="GQ10" s="545"/>
      <c r="GR10" s="545"/>
      <c r="GS10" s="545"/>
      <c r="GT10" s="545"/>
      <c r="GU10" s="545"/>
      <c r="GV10" s="545"/>
      <c r="GW10" s="545"/>
      <c r="GX10" s="545"/>
    </row>
    <row r="11" spans="1:206" x14ac:dyDescent="0.25">
      <c r="A11" s="550"/>
      <c r="B11" s="558">
        <f t="shared" si="4"/>
        <v>4</v>
      </c>
      <c r="C11" s="829" t="str">
        <f>'DERIVA DE BLOQUES PATRON (mm)'!C11</f>
        <v>19761K</v>
      </c>
      <c r="D11" s="830" t="str">
        <f>_xlfn.CONCAT('DERIVA DE BLOQUES PATRON (mm)'!D11," mm")</f>
        <v>1,001 mm</v>
      </c>
      <c r="E11" s="828">
        <f>'DERIVA DE BLOQUES PATRON (mm)'!E11</f>
        <v>-0.02</v>
      </c>
      <c r="F11" s="828">
        <f>'DERIVA DE BLOQUES PATRON (mm)'!G11</f>
        <v>6.0000000000000001E-3</v>
      </c>
      <c r="G11" s="828">
        <f>'DERIVA DE BLOQUES PATRON (mm)'!I11</f>
        <v>-8.9999999999999993E-3</v>
      </c>
      <c r="H11" s="107"/>
      <c r="I11" s="107"/>
      <c r="J11" s="828">
        <f>'DERIVA DE BLOQUES PATRON (mm)'!F11</f>
        <v>0.08</v>
      </c>
      <c r="K11" s="828">
        <f>'DERIVA DE BLOQUES PATRON (mm)'!H11</f>
        <v>2.3E-2</v>
      </c>
      <c r="L11" s="828">
        <f>'DERIVA DE BLOQUES PATRON (mm)'!J11</f>
        <v>2.3E-2</v>
      </c>
      <c r="M11" s="107"/>
      <c r="N11" s="107"/>
      <c r="O11" s="26">
        <f t="shared" si="3"/>
        <v>1.3051181300301262E-2</v>
      </c>
      <c r="P11" s="828" t="str">
        <f t="shared" si="2"/>
        <v>NO GRAFICAR</v>
      </c>
      <c r="Q11" s="545"/>
      <c r="R11" s="545"/>
      <c r="S11" s="545"/>
      <c r="T11" s="545"/>
      <c r="U11" s="545"/>
      <c r="V11" s="545"/>
      <c r="W11" s="545"/>
      <c r="X11" s="545"/>
      <c r="Y11" s="545"/>
      <c r="Z11" s="545"/>
      <c r="AA11" s="545"/>
      <c r="AB11" s="545"/>
      <c r="AC11" s="545"/>
      <c r="AD11" s="545"/>
      <c r="AE11" s="545"/>
      <c r="AF11" s="545"/>
      <c r="AG11" s="545"/>
      <c r="AH11" s="545"/>
      <c r="AI11" s="545"/>
      <c r="AJ11" s="545"/>
      <c r="AK11" s="545"/>
      <c r="AL11" s="545"/>
      <c r="AM11" s="545"/>
      <c r="AN11" s="545"/>
      <c r="AO11" s="545"/>
      <c r="AP11" s="545"/>
      <c r="AQ11" s="545"/>
      <c r="AR11" s="545"/>
      <c r="AS11" s="545"/>
      <c r="AT11" s="545"/>
      <c r="AU11" s="545"/>
      <c r="AV11" s="545"/>
      <c r="AW11" s="545"/>
      <c r="AX11" s="545"/>
      <c r="AY11" s="545"/>
      <c r="AZ11" s="545"/>
      <c r="BA11" s="545"/>
      <c r="BB11" s="545"/>
      <c r="BC11" s="545"/>
      <c r="BD11" s="545"/>
      <c r="BE11" s="545"/>
      <c r="BF11" s="545"/>
      <c r="BG11" s="545"/>
      <c r="BH11" s="545"/>
      <c r="BI11" s="545"/>
      <c r="BJ11" s="545"/>
      <c r="BK11" s="545"/>
      <c r="BL11" s="545"/>
      <c r="BM11" s="545"/>
      <c r="BN11" s="545"/>
      <c r="BO11" s="545"/>
      <c r="BP11" s="545"/>
      <c r="BQ11" s="545"/>
      <c r="BR11" s="545"/>
      <c r="BS11" s="545"/>
      <c r="BT11" s="545"/>
      <c r="BU11" s="545"/>
      <c r="BV11" s="545"/>
      <c r="BW11" s="545"/>
      <c r="BX11" s="545"/>
      <c r="BY11" s="545"/>
      <c r="BZ11" s="545"/>
      <c r="CA11" s="545"/>
      <c r="CB11" s="545"/>
      <c r="CC11" s="545"/>
      <c r="CD11" s="545"/>
      <c r="CE11" s="545"/>
      <c r="CF11" s="545"/>
      <c r="CG11" s="545"/>
      <c r="CH11" s="545"/>
      <c r="CI11" s="545"/>
      <c r="CJ11" s="545"/>
      <c r="CK11" s="545"/>
      <c r="CL11" s="545"/>
      <c r="CM11" s="545"/>
      <c r="CN11" s="545"/>
      <c r="CO11" s="545"/>
      <c r="CP11" s="545"/>
      <c r="CQ11" s="545"/>
      <c r="CR11" s="545"/>
      <c r="CS11" s="545"/>
      <c r="CT11" s="545"/>
      <c r="CU11" s="545"/>
      <c r="CV11" s="545"/>
      <c r="CW11" s="545"/>
      <c r="CX11" s="545"/>
      <c r="CY11" s="545"/>
      <c r="CZ11" s="545"/>
      <c r="DA11" s="545"/>
      <c r="DB11" s="545"/>
      <c r="DC11" s="545"/>
      <c r="DD11" s="545"/>
      <c r="DE11" s="545"/>
      <c r="DF11" s="545"/>
      <c r="DG11" s="545"/>
      <c r="DH11" s="545"/>
      <c r="DI11" s="545"/>
      <c r="DJ11" s="545"/>
      <c r="DK11" s="545"/>
      <c r="DL11" s="545"/>
      <c r="DM11" s="545"/>
      <c r="DN11" s="545"/>
      <c r="DO11" s="545"/>
      <c r="DP11" s="545"/>
      <c r="DQ11" s="545"/>
      <c r="DR11" s="545"/>
      <c r="DS11" s="545"/>
      <c r="DT11" s="545"/>
      <c r="DU11" s="545"/>
      <c r="DV11" s="545"/>
      <c r="DW11" s="545"/>
      <c r="DX11" s="545"/>
      <c r="DY11" s="545"/>
      <c r="DZ11" s="545"/>
      <c r="EA11" s="545"/>
      <c r="EB11" s="545"/>
      <c r="EC11" s="545"/>
      <c r="ED11" s="545"/>
      <c r="EE11" s="545"/>
      <c r="EF11" s="545"/>
      <c r="EG11" s="545"/>
      <c r="EH11" s="545"/>
      <c r="EI11" s="545"/>
      <c r="EJ11" s="545"/>
      <c r="EK11" s="545"/>
      <c r="EL11" s="545"/>
      <c r="EM11" s="545"/>
      <c r="EN11" s="545"/>
      <c r="EO11" s="545"/>
      <c r="EP11" s="545"/>
      <c r="EQ11" s="545"/>
      <c r="ER11" s="545"/>
      <c r="ES11" s="545"/>
      <c r="ET11" s="545"/>
      <c r="EU11" s="545"/>
      <c r="EV11" s="545"/>
      <c r="EW11" s="545"/>
      <c r="EX11" s="545"/>
      <c r="EY11" s="545"/>
      <c r="EZ11" s="545"/>
      <c r="FA11" s="545"/>
      <c r="FB11" s="545"/>
      <c r="FC11" s="545"/>
      <c r="FD11" s="545"/>
      <c r="FE11" s="545"/>
      <c r="FF11" s="545"/>
      <c r="FG11" s="545"/>
      <c r="FH11" s="545"/>
      <c r="FI11" s="545"/>
      <c r="FJ11" s="545"/>
      <c r="FK11" s="545"/>
      <c r="FL11" s="545"/>
      <c r="FM11" s="545"/>
      <c r="FN11" s="545"/>
      <c r="FO11" s="545"/>
      <c r="FP11" s="545"/>
      <c r="FQ11" s="545"/>
      <c r="FR11" s="545"/>
      <c r="FS11" s="545"/>
      <c r="FT11" s="545"/>
      <c r="FU11" s="545"/>
      <c r="FV11" s="545"/>
      <c r="FW11" s="545"/>
      <c r="FX11" s="545"/>
      <c r="FY11" s="545"/>
      <c r="FZ11" s="545"/>
      <c r="GA11" s="545"/>
      <c r="GB11" s="545"/>
      <c r="GC11" s="545"/>
      <c r="GD11" s="545"/>
      <c r="GE11" s="545"/>
      <c r="GF11" s="545"/>
      <c r="GG11" s="545"/>
      <c r="GH11" s="545"/>
      <c r="GI11" s="545"/>
      <c r="GJ11" s="545"/>
      <c r="GK11" s="545"/>
      <c r="GL11" s="545"/>
      <c r="GM11" s="545"/>
      <c r="GN11" s="545"/>
      <c r="GO11" s="545"/>
      <c r="GP11" s="545"/>
      <c r="GQ11" s="545"/>
      <c r="GR11" s="545"/>
      <c r="GS11" s="545"/>
      <c r="GT11" s="545"/>
      <c r="GU11" s="545"/>
      <c r="GV11" s="545"/>
      <c r="GW11" s="545"/>
      <c r="GX11" s="545"/>
    </row>
    <row r="12" spans="1:206" x14ac:dyDescent="0.25">
      <c r="A12" s="545"/>
      <c r="B12" s="558">
        <f t="shared" si="4"/>
        <v>5</v>
      </c>
      <c r="C12" s="829" t="str">
        <f>'DERIVA DE BLOQUES PATRON (mm)'!C12</f>
        <v>19243J</v>
      </c>
      <c r="D12" s="830" t="str">
        <f>_xlfn.CONCAT('DERIVA DE BLOQUES PATRON (mm)'!D12," mm")</f>
        <v>1,002 mm</v>
      </c>
      <c r="E12" s="828">
        <f>'DERIVA DE BLOQUES PATRON (mm)'!E12</f>
        <v>-0.04</v>
      </c>
      <c r="F12" s="828">
        <f>'DERIVA DE BLOQUES PATRON (mm)'!G12</f>
        <v>-5.7000000000000002E-2</v>
      </c>
      <c r="G12" s="828">
        <f>'DERIVA DE BLOQUES PATRON (mm)'!I12</f>
        <v>-2.8000000000000001E-2</v>
      </c>
      <c r="H12" s="107"/>
      <c r="I12" s="107"/>
      <c r="J12" s="828">
        <f>'DERIVA DE BLOQUES PATRON (mm)'!F12</f>
        <v>0.08</v>
      </c>
      <c r="K12" s="828">
        <f>'DERIVA DE BLOQUES PATRON (mm)'!H12</f>
        <v>2.3E-2</v>
      </c>
      <c r="L12" s="828">
        <f>'DERIVA DE BLOQUES PATRON (mm)'!J12</f>
        <v>2.3E-2</v>
      </c>
      <c r="M12" s="107"/>
      <c r="N12" s="107"/>
      <c r="O12" s="26">
        <f t="shared" si="3"/>
        <v>1.4571661996262935E-2</v>
      </c>
      <c r="P12" s="828" t="str">
        <f t="shared" si="2"/>
        <v>NO GRAFICAR</v>
      </c>
      <c r="Q12" s="545"/>
      <c r="R12" s="545"/>
      <c r="S12" s="545"/>
      <c r="T12" s="545"/>
      <c r="U12" s="545"/>
      <c r="V12" s="545"/>
      <c r="W12" s="545"/>
      <c r="X12" s="545"/>
      <c r="Y12" s="545"/>
      <c r="Z12" s="545"/>
      <c r="AA12" s="545"/>
      <c r="AB12" s="545"/>
      <c r="AC12" s="545"/>
      <c r="AD12" s="545"/>
      <c r="AE12" s="545"/>
      <c r="AF12" s="545"/>
      <c r="AG12" s="545"/>
      <c r="AH12" s="545"/>
      <c r="AI12" s="545"/>
      <c r="AJ12" s="545"/>
      <c r="AK12" s="545"/>
      <c r="AL12" s="545"/>
      <c r="AM12" s="545"/>
      <c r="AN12" s="545"/>
      <c r="AO12" s="545"/>
      <c r="AP12" s="545"/>
      <c r="AQ12" s="545"/>
      <c r="AR12" s="545"/>
      <c r="AS12" s="545"/>
      <c r="AT12" s="545"/>
      <c r="AU12" s="545"/>
      <c r="AV12" s="545"/>
      <c r="AW12" s="545"/>
      <c r="AX12" s="545"/>
      <c r="AY12" s="545"/>
      <c r="AZ12" s="545"/>
      <c r="BA12" s="545"/>
      <c r="BB12" s="545"/>
      <c r="BC12" s="545"/>
      <c r="BD12" s="545"/>
      <c r="BE12" s="545"/>
      <c r="BF12" s="545"/>
      <c r="BG12" s="545"/>
      <c r="BH12" s="545"/>
      <c r="BI12" s="545"/>
      <c r="BJ12" s="545"/>
      <c r="BK12" s="545"/>
      <c r="BL12" s="545"/>
      <c r="BM12" s="545"/>
      <c r="BN12" s="545"/>
      <c r="BO12" s="545"/>
      <c r="BP12" s="545"/>
      <c r="BQ12" s="545"/>
      <c r="BR12" s="545"/>
      <c r="BS12" s="545"/>
      <c r="BT12" s="545"/>
      <c r="BU12" s="545"/>
      <c r="BV12" s="545"/>
      <c r="BW12" s="545"/>
      <c r="BX12" s="545"/>
      <c r="BY12" s="545"/>
      <c r="BZ12" s="545"/>
      <c r="CA12" s="545"/>
      <c r="CB12" s="545"/>
      <c r="CC12" s="545"/>
      <c r="CD12" s="545"/>
      <c r="CE12" s="545"/>
      <c r="CF12" s="545"/>
      <c r="CG12" s="545"/>
      <c r="CH12" s="545"/>
      <c r="CI12" s="545"/>
      <c r="CJ12" s="545"/>
      <c r="CK12" s="545"/>
      <c r="CL12" s="545"/>
      <c r="CM12" s="545"/>
      <c r="CN12" s="545"/>
      <c r="CO12" s="545"/>
      <c r="CP12" s="545"/>
      <c r="CQ12" s="545"/>
      <c r="CR12" s="545"/>
      <c r="CS12" s="545"/>
      <c r="CT12" s="545"/>
      <c r="CU12" s="545"/>
      <c r="CV12" s="545"/>
      <c r="CW12" s="545"/>
      <c r="CX12" s="545"/>
      <c r="CY12" s="545"/>
      <c r="CZ12" s="545"/>
      <c r="DA12" s="545"/>
      <c r="DB12" s="545"/>
      <c r="DC12" s="545"/>
      <c r="DD12" s="545"/>
      <c r="DE12" s="545"/>
      <c r="DF12" s="545"/>
      <c r="DG12" s="545"/>
      <c r="DH12" s="545"/>
      <c r="DI12" s="545"/>
      <c r="DJ12" s="545"/>
      <c r="DK12" s="545"/>
      <c r="DL12" s="545"/>
      <c r="DM12" s="545"/>
      <c r="DN12" s="545"/>
      <c r="DO12" s="545"/>
      <c r="DP12" s="545"/>
      <c r="DQ12" s="545"/>
      <c r="DR12" s="545"/>
      <c r="DS12" s="545"/>
      <c r="DT12" s="545"/>
      <c r="DU12" s="545"/>
      <c r="DV12" s="545"/>
      <c r="DW12" s="545"/>
      <c r="DX12" s="545"/>
      <c r="DY12" s="545"/>
      <c r="DZ12" s="545"/>
      <c r="EA12" s="545"/>
      <c r="EB12" s="545"/>
      <c r="EC12" s="545"/>
      <c r="ED12" s="545"/>
      <c r="EE12" s="545"/>
      <c r="EF12" s="545"/>
      <c r="EG12" s="545"/>
      <c r="EH12" s="545"/>
      <c r="EI12" s="545"/>
      <c r="EJ12" s="545"/>
      <c r="EK12" s="545"/>
      <c r="EL12" s="545"/>
      <c r="EM12" s="545"/>
      <c r="EN12" s="545"/>
      <c r="EO12" s="545"/>
      <c r="EP12" s="545"/>
      <c r="EQ12" s="545"/>
      <c r="ER12" s="545"/>
      <c r="ES12" s="545"/>
      <c r="ET12" s="545"/>
      <c r="EU12" s="545"/>
      <c r="EV12" s="545"/>
      <c r="EW12" s="545"/>
      <c r="EX12" s="545"/>
      <c r="EY12" s="545"/>
      <c r="EZ12" s="545"/>
      <c r="FA12" s="545"/>
      <c r="FB12" s="545"/>
      <c r="FC12" s="545"/>
      <c r="FD12" s="545"/>
      <c r="FE12" s="545"/>
      <c r="FF12" s="545"/>
      <c r="FG12" s="545"/>
      <c r="FH12" s="545"/>
      <c r="FI12" s="545"/>
      <c r="FJ12" s="545"/>
      <c r="FK12" s="545"/>
      <c r="FL12" s="545"/>
      <c r="FM12" s="545"/>
      <c r="FN12" s="545"/>
      <c r="FO12" s="545"/>
      <c r="FP12" s="545"/>
      <c r="FQ12" s="545"/>
      <c r="FR12" s="545"/>
      <c r="FS12" s="545"/>
      <c r="FT12" s="545"/>
      <c r="FU12" s="545"/>
      <c r="FV12" s="545"/>
      <c r="FW12" s="545"/>
      <c r="FX12" s="545"/>
      <c r="FY12" s="545"/>
      <c r="FZ12" s="545"/>
      <c r="GA12" s="545"/>
      <c r="GB12" s="545"/>
      <c r="GC12" s="545"/>
      <c r="GD12" s="545"/>
      <c r="GE12" s="545"/>
      <c r="GF12" s="545"/>
      <c r="GG12" s="545"/>
      <c r="GH12" s="545"/>
      <c r="GI12" s="545"/>
      <c r="GJ12" s="545"/>
      <c r="GK12" s="545"/>
      <c r="GL12" s="545"/>
      <c r="GM12" s="545"/>
      <c r="GN12" s="545"/>
      <c r="GO12" s="545"/>
      <c r="GP12" s="545"/>
      <c r="GQ12" s="545"/>
      <c r="GR12" s="545"/>
      <c r="GS12" s="545"/>
      <c r="GT12" s="545"/>
      <c r="GU12" s="545"/>
      <c r="GV12" s="545"/>
      <c r="GW12" s="545"/>
      <c r="GX12" s="545"/>
    </row>
    <row r="13" spans="1:206" x14ac:dyDescent="0.25">
      <c r="A13" s="545"/>
      <c r="B13" s="558">
        <f t="shared" si="4"/>
        <v>6</v>
      </c>
      <c r="C13" s="829" t="str">
        <f>'DERIVA DE BLOQUES PATRON (mm)'!C13</f>
        <v>13639J</v>
      </c>
      <c r="D13" s="830" t="str">
        <f>_xlfn.CONCAT('DERIVA DE BLOQUES PATRON (mm)'!D13," mm")</f>
        <v>1,003 mm</v>
      </c>
      <c r="E13" s="828">
        <f>'DERIVA DE BLOQUES PATRON (mm)'!E13</f>
        <v>0.08</v>
      </c>
      <c r="F13" s="828">
        <f>'DERIVA DE BLOQUES PATRON (mm)'!G13</f>
        <v>6.6000000000000003E-2</v>
      </c>
      <c r="G13" s="828">
        <f>'DERIVA DE BLOQUES PATRON (mm)'!I13</f>
        <v>9.1999999999999998E-2</v>
      </c>
      <c r="H13" s="107"/>
      <c r="I13" s="107"/>
      <c r="J13" s="828">
        <f>'DERIVA DE BLOQUES PATRON (mm)'!F13</f>
        <v>0.08</v>
      </c>
      <c r="K13" s="828">
        <f>'DERIVA DE BLOQUES PATRON (mm)'!H13</f>
        <v>2.3E-2</v>
      </c>
      <c r="L13" s="828">
        <f>'DERIVA DE BLOQUES PATRON (mm)'!J13</f>
        <v>2.3E-2</v>
      </c>
      <c r="M13" s="107"/>
      <c r="N13" s="107"/>
      <c r="O13" s="26">
        <f t="shared" si="3"/>
        <v>1.3012814197295376E-2</v>
      </c>
      <c r="P13" s="828" t="str">
        <f t="shared" si="2"/>
        <v>NO GRAFICAR</v>
      </c>
      <c r="Q13" s="545"/>
      <c r="R13" s="545"/>
      <c r="S13" s="545"/>
      <c r="T13" s="545"/>
      <c r="U13" s="545"/>
      <c r="V13" s="545"/>
      <c r="W13" s="545"/>
      <c r="X13" s="545"/>
      <c r="Y13" s="545"/>
      <c r="Z13" s="545"/>
      <c r="AA13" s="545"/>
      <c r="AB13" s="545"/>
      <c r="AC13" s="545"/>
      <c r="AD13" s="545"/>
      <c r="AE13" s="545"/>
      <c r="AF13" s="545"/>
      <c r="AG13" s="545"/>
      <c r="AH13" s="545"/>
      <c r="AI13" s="545"/>
      <c r="AJ13" s="545"/>
      <c r="AK13" s="545"/>
      <c r="AL13" s="545"/>
      <c r="AM13" s="545"/>
      <c r="AN13" s="545"/>
      <c r="AO13" s="545"/>
      <c r="AP13" s="545"/>
      <c r="AQ13" s="545"/>
      <c r="AR13" s="545"/>
      <c r="AS13" s="545"/>
      <c r="AT13" s="545"/>
      <c r="AU13" s="545"/>
      <c r="AV13" s="545"/>
      <c r="AW13" s="545"/>
      <c r="AX13" s="545"/>
      <c r="AY13" s="545"/>
      <c r="AZ13" s="545"/>
      <c r="BA13" s="545"/>
      <c r="BB13" s="545"/>
      <c r="BC13" s="545"/>
      <c r="BD13" s="545"/>
      <c r="BE13" s="545"/>
      <c r="BF13" s="545"/>
      <c r="BG13" s="545"/>
      <c r="BH13" s="545"/>
      <c r="BI13" s="545"/>
      <c r="BJ13" s="545"/>
      <c r="BK13" s="545"/>
      <c r="BL13" s="545"/>
      <c r="BM13" s="545"/>
      <c r="BN13" s="545"/>
      <c r="BO13" s="545"/>
      <c r="BP13" s="545"/>
      <c r="BQ13" s="545"/>
      <c r="BR13" s="545"/>
      <c r="BS13" s="545"/>
      <c r="BT13" s="545"/>
      <c r="BU13" s="545"/>
      <c r="BV13" s="545"/>
      <c r="BW13" s="545"/>
      <c r="BX13" s="545"/>
      <c r="BY13" s="545"/>
      <c r="BZ13" s="545"/>
      <c r="CA13" s="545"/>
      <c r="CB13" s="545"/>
      <c r="CC13" s="545"/>
      <c r="CD13" s="545"/>
      <c r="CE13" s="545"/>
      <c r="CF13" s="545"/>
      <c r="CG13" s="545"/>
      <c r="CH13" s="545"/>
      <c r="CI13" s="545"/>
      <c r="CJ13" s="545"/>
      <c r="CK13" s="545"/>
      <c r="CL13" s="545"/>
      <c r="CM13" s="545"/>
      <c r="CN13" s="545"/>
      <c r="CO13" s="545"/>
      <c r="CP13" s="545"/>
      <c r="CQ13" s="545"/>
      <c r="CR13" s="545"/>
      <c r="CS13" s="545"/>
      <c r="CT13" s="545"/>
      <c r="CU13" s="545"/>
      <c r="CV13" s="545"/>
      <c r="CW13" s="545"/>
      <c r="CX13" s="545"/>
      <c r="CY13" s="545"/>
      <c r="CZ13" s="545"/>
      <c r="DA13" s="545"/>
      <c r="DB13" s="545"/>
      <c r="DC13" s="545"/>
      <c r="DD13" s="545"/>
      <c r="DE13" s="545"/>
      <c r="DF13" s="545"/>
      <c r="DG13" s="545"/>
      <c r="DH13" s="545"/>
      <c r="DI13" s="545"/>
      <c r="DJ13" s="545"/>
      <c r="DK13" s="545"/>
      <c r="DL13" s="545"/>
      <c r="DM13" s="545"/>
      <c r="DN13" s="545"/>
      <c r="DO13" s="545"/>
      <c r="DP13" s="545"/>
      <c r="DQ13" s="545"/>
      <c r="DR13" s="545"/>
      <c r="DS13" s="545"/>
      <c r="DT13" s="545"/>
      <c r="DU13" s="545"/>
      <c r="DV13" s="545"/>
      <c r="DW13" s="545"/>
      <c r="DX13" s="545"/>
      <c r="DY13" s="545"/>
      <c r="DZ13" s="545"/>
      <c r="EA13" s="545"/>
      <c r="EB13" s="545"/>
      <c r="EC13" s="545"/>
      <c r="ED13" s="545"/>
      <c r="EE13" s="545"/>
      <c r="EF13" s="545"/>
      <c r="EG13" s="545"/>
      <c r="EH13" s="545"/>
      <c r="EI13" s="545"/>
      <c r="EJ13" s="545"/>
      <c r="EK13" s="545"/>
      <c r="EL13" s="545"/>
      <c r="EM13" s="545"/>
      <c r="EN13" s="545"/>
      <c r="EO13" s="545"/>
      <c r="EP13" s="545"/>
      <c r="EQ13" s="545"/>
      <c r="ER13" s="545"/>
      <c r="ES13" s="545"/>
      <c r="ET13" s="545"/>
      <c r="EU13" s="545"/>
      <c r="EV13" s="545"/>
      <c r="EW13" s="545"/>
      <c r="EX13" s="545"/>
      <c r="EY13" s="545"/>
      <c r="EZ13" s="545"/>
      <c r="FA13" s="545"/>
      <c r="FB13" s="545"/>
      <c r="FC13" s="545"/>
      <c r="FD13" s="545"/>
      <c r="FE13" s="545"/>
      <c r="FF13" s="545"/>
      <c r="FG13" s="545"/>
      <c r="FH13" s="545"/>
      <c r="FI13" s="545"/>
      <c r="FJ13" s="545"/>
      <c r="FK13" s="545"/>
      <c r="FL13" s="545"/>
      <c r="FM13" s="545"/>
      <c r="FN13" s="545"/>
      <c r="FO13" s="545"/>
      <c r="FP13" s="545"/>
      <c r="FQ13" s="545"/>
      <c r="FR13" s="545"/>
      <c r="FS13" s="545"/>
      <c r="FT13" s="545"/>
      <c r="FU13" s="545"/>
      <c r="FV13" s="545"/>
      <c r="FW13" s="545"/>
      <c r="FX13" s="545"/>
      <c r="FY13" s="545"/>
      <c r="FZ13" s="545"/>
      <c r="GA13" s="545"/>
      <c r="GB13" s="545"/>
      <c r="GC13" s="545"/>
      <c r="GD13" s="545"/>
      <c r="GE13" s="545"/>
      <c r="GF13" s="545"/>
      <c r="GG13" s="545"/>
      <c r="GH13" s="545"/>
      <c r="GI13" s="545"/>
      <c r="GJ13" s="545"/>
      <c r="GK13" s="545"/>
      <c r="GL13" s="545"/>
      <c r="GM13" s="545"/>
      <c r="GN13" s="545"/>
      <c r="GO13" s="545"/>
      <c r="GP13" s="545"/>
      <c r="GQ13" s="545"/>
      <c r="GR13" s="545"/>
      <c r="GS13" s="545"/>
      <c r="GT13" s="545"/>
      <c r="GU13" s="545"/>
      <c r="GV13" s="545"/>
      <c r="GW13" s="545"/>
      <c r="GX13" s="545"/>
    </row>
    <row r="14" spans="1:206" x14ac:dyDescent="0.25">
      <c r="A14" s="545"/>
      <c r="B14" s="558">
        <f t="shared" si="4"/>
        <v>7</v>
      </c>
      <c r="C14" s="829" t="str">
        <f>'DERIVA DE BLOQUES PATRON (mm)'!C14</f>
        <v>15048J</v>
      </c>
      <c r="D14" s="830" t="str">
        <f>_xlfn.CONCAT('DERIVA DE BLOQUES PATRON (mm)'!D14," mm")</f>
        <v>1,004 mm</v>
      </c>
      <c r="E14" s="828">
        <f>'DERIVA DE BLOQUES PATRON (mm)'!E14</f>
        <v>0.1</v>
      </c>
      <c r="F14" s="828">
        <f>'DERIVA DE BLOQUES PATRON (mm)'!G14</f>
        <v>0.128</v>
      </c>
      <c r="G14" s="828">
        <f>'DERIVA DE BLOQUES PATRON (mm)'!I14</f>
        <v>0.14499999999999999</v>
      </c>
      <c r="H14" s="107"/>
      <c r="I14" s="107"/>
      <c r="J14" s="828">
        <f>'DERIVA DE BLOQUES PATRON (mm)'!F14</f>
        <v>0.08</v>
      </c>
      <c r="K14" s="828">
        <f>'DERIVA DE BLOQUES PATRON (mm)'!H14</f>
        <v>2.3E-2</v>
      </c>
      <c r="L14" s="828">
        <f>'DERIVA DE BLOQUES PATRON (mm)'!J14</f>
        <v>2.3E-2</v>
      </c>
      <c r="M14" s="107"/>
      <c r="N14" s="107"/>
      <c r="O14" s="26">
        <f t="shared" si="3"/>
        <v>2.2722969289539031E-2</v>
      </c>
      <c r="P14" s="828" t="str">
        <f t="shared" si="2"/>
        <v>NO GRAFICAR</v>
      </c>
      <c r="Q14" s="545"/>
      <c r="R14" s="545"/>
      <c r="S14" s="545"/>
      <c r="T14" s="545"/>
      <c r="U14" s="545"/>
      <c r="V14" s="545"/>
      <c r="W14" s="545"/>
      <c r="X14" s="545"/>
      <c r="Y14" s="545"/>
      <c r="Z14" s="545"/>
      <c r="AA14" s="545"/>
      <c r="AB14" s="545"/>
      <c r="AC14" s="545"/>
      <c r="AD14" s="545"/>
      <c r="AE14" s="545"/>
      <c r="AF14" s="545"/>
      <c r="AG14" s="545"/>
      <c r="AH14" s="545"/>
      <c r="AI14" s="545"/>
      <c r="AJ14" s="545"/>
      <c r="AK14" s="545"/>
      <c r="AL14" s="545"/>
      <c r="AM14" s="545"/>
      <c r="AN14" s="545"/>
      <c r="AO14" s="545"/>
      <c r="AP14" s="545"/>
      <c r="AQ14" s="545"/>
      <c r="AR14" s="545"/>
      <c r="AS14" s="545"/>
      <c r="AT14" s="545"/>
      <c r="AU14" s="545"/>
      <c r="AV14" s="545"/>
      <c r="AW14" s="545"/>
      <c r="AX14" s="545"/>
      <c r="AY14" s="545"/>
      <c r="AZ14" s="545"/>
      <c r="BA14" s="545"/>
      <c r="BB14" s="545"/>
      <c r="BC14" s="545"/>
      <c r="BD14" s="545"/>
      <c r="BE14" s="545"/>
      <c r="BF14" s="545"/>
      <c r="BG14" s="545"/>
      <c r="BH14" s="545"/>
      <c r="BI14" s="545"/>
      <c r="BJ14" s="545"/>
      <c r="BK14" s="545"/>
      <c r="BL14" s="545"/>
      <c r="BM14" s="545"/>
      <c r="BN14" s="545"/>
      <c r="BO14" s="545"/>
      <c r="BP14" s="545"/>
      <c r="BQ14" s="545"/>
      <c r="BR14" s="545"/>
      <c r="BS14" s="545"/>
      <c r="BT14" s="545"/>
      <c r="BU14" s="545"/>
      <c r="BV14" s="545"/>
      <c r="BW14" s="545"/>
      <c r="BX14" s="545"/>
      <c r="BY14" s="545"/>
      <c r="BZ14" s="545"/>
      <c r="CA14" s="545"/>
      <c r="CB14" s="545"/>
      <c r="CC14" s="545"/>
      <c r="CD14" s="545"/>
      <c r="CE14" s="545"/>
      <c r="CF14" s="545"/>
      <c r="CG14" s="545"/>
      <c r="CH14" s="545"/>
      <c r="CI14" s="545"/>
      <c r="CJ14" s="545"/>
      <c r="CK14" s="545"/>
      <c r="CL14" s="545"/>
      <c r="CM14" s="545"/>
      <c r="CN14" s="545"/>
      <c r="CO14" s="545"/>
      <c r="CP14" s="545"/>
      <c r="CQ14" s="545"/>
      <c r="CR14" s="545"/>
      <c r="CS14" s="545"/>
      <c r="CT14" s="545"/>
      <c r="CU14" s="545"/>
      <c r="CV14" s="545"/>
      <c r="CW14" s="545"/>
      <c r="CX14" s="545"/>
      <c r="CY14" s="545"/>
      <c r="CZ14" s="545"/>
      <c r="DA14" s="545"/>
      <c r="DB14" s="545"/>
      <c r="DC14" s="545"/>
      <c r="DD14" s="545"/>
      <c r="DE14" s="545"/>
      <c r="DF14" s="545"/>
      <c r="DG14" s="545"/>
      <c r="DH14" s="545"/>
      <c r="DI14" s="545"/>
      <c r="DJ14" s="545"/>
      <c r="DK14" s="545"/>
      <c r="DL14" s="545"/>
      <c r="DM14" s="545"/>
      <c r="DN14" s="545"/>
      <c r="DO14" s="545"/>
      <c r="DP14" s="545"/>
      <c r="DQ14" s="545"/>
      <c r="DR14" s="545"/>
      <c r="DS14" s="545"/>
      <c r="DT14" s="545"/>
      <c r="DU14" s="545"/>
      <c r="DV14" s="545"/>
      <c r="DW14" s="545"/>
      <c r="DX14" s="545"/>
      <c r="DY14" s="545"/>
      <c r="DZ14" s="545"/>
      <c r="EA14" s="545"/>
      <c r="EB14" s="545"/>
      <c r="EC14" s="545"/>
      <c r="ED14" s="545"/>
      <c r="EE14" s="545"/>
      <c r="EF14" s="545"/>
      <c r="EG14" s="545"/>
      <c r="EH14" s="545"/>
      <c r="EI14" s="545"/>
      <c r="EJ14" s="545"/>
      <c r="EK14" s="545"/>
      <c r="EL14" s="545"/>
      <c r="EM14" s="545"/>
      <c r="EN14" s="545"/>
      <c r="EO14" s="545"/>
      <c r="EP14" s="545"/>
      <c r="EQ14" s="545"/>
      <c r="ER14" s="545"/>
      <c r="ES14" s="545"/>
      <c r="ET14" s="545"/>
      <c r="EU14" s="545"/>
      <c r="EV14" s="545"/>
      <c r="EW14" s="545"/>
      <c r="EX14" s="545"/>
      <c r="EY14" s="545"/>
      <c r="EZ14" s="545"/>
      <c r="FA14" s="545"/>
      <c r="FB14" s="545"/>
      <c r="FC14" s="545"/>
      <c r="FD14" s="545"/>
      <c r="FE14" s="545"/>
      <c r="FF14" s="545"/>
      <c r="FG14" s="545"/>
      <c r="FH14" s="545"/>
      <c r="FI14" s="545"/>
      <c r="FJ14" s="545"/>
      <c r="FK14" s="545"/>
      <c r="FL14" s="545"/>
      <c r="FM14" s="545"/>
      <c r="FN14" s="545"/>
      <c r="FO14" s="545"/>
      <c r="FP14" s="545"/>
      <c r="FQ14" s="545"/>
      <c r="FR14" s="545"/>
      <c r="FS14" s="545"/>
      <c r="FT14" s="545"/>
      <c r="FU14" s="545"/>
      <c r="FV14" s="545"/>
      <c r="FW14" s="545"/>
      <c r="FX14" s="545"/>
      <c r="FY14" s="545"/>
      <c r="FZ14" s="545"/>
      <c r="GA14" s="545"/>
      <c r="GB14" s="545"/>
      <c r="GC14" s="545"/>
      <c r="GD14" s="545"/>
      <c r="GE14" s="545"/>
      <c r="GF14" s="545"/>
      <c r="GG14" s="545"/>
      <c r="GH14" s="545"/>
      <c r="GI14" s="545"/>
      <c r="GJ14" s="545"/>
      <c r="GK14" s="545"/>
      <c r="GL14" s="545"/>
      <c r="GM14" s="545"/>
      <c r="GN14" s="545"/>
      <c r="GO14" s="545"/>
      <c r="GP14" s="545"/>
      <c r="GQ14" s="545"/>
      <c r="GR14" s="545"/>
      <c r="GS14" s="545"/>
      <c r="GT14" s="545"/>
      <c r="GU14" s="545"/>
      <c r="GV14" s="545"/>
      <c r="GW14" s="545"/>
      <c r="GX14" s="545"/>
    </row>
    <row r="15" spans="1:206" x14ac:dyDescent="0.25">
      <c r="A15" s="545"/>
      <c r="B15" s="558">
        <f t="shared" si="4"/>
        <v>8</v>
      </c>
      <c r="C15" s="829" t="str">
        <f>'DERIVA DE BLOQUES PATRON (mm)'!C15</f>
        <v>20703J</v>
      </c>
      <c r="D15" s="830" t="str">
        <f>_xlfn.CONCAT('DERIVA DE BLOQUES PATRON (mm)'!D15," mm")</f>
        <v>1,005 mm</v>
      </c>
      <c r="E15" s="828">
        <f>'DERIVA DE BLOQUES PATRON (mm)'!E15</f>
        <v>7.0000000000000007E-2</v>
      </c>
      <c r="F15" s="828">
        <f>'DERIVA DE BLOQUES PATRON (mm)'!G15</f>
        <v>7.2999999999999995E-2</v>
      </c>
      <c r="G15" s="828">
        <f>'DERIVA DE BLOQUES PATRON (mm)'!I15</f>
        <v>7.9000000000000001E-2</v>
      </c>
      <c r="H15" s="107"/>
      <c r="I15" s="107"/>
      <c r="J15" s="828">
        <f>'DERIVA DE BLOQUES PATRON (mm)'!F15</f>
        <v>0.08</v>
      </c>
      <c r="K15" s="828">
        <f>'DERIVA DE BLOQUES PATRON (mm)'!H15</f>
        <v>2.3E-2</v>
      </c>
      <c r="L15" s="828">
        <f>'DERIVA DE BLOQUES PATRON (mm)'!J15</f>
        <v>2.3E-2</v>
      </c>
      <c r="M15" s="107"/>
      <c r="N15" s="107"/>
      <c r="O15" s="26">
        <f t="shared" si="3"/>
        <v>4.5825756949558379E-3</v>
      </c>
      <c r="P15" s="828" t="str">
        <f t="shared" si="2"/>
        <v>NO GRAFICAR</v>
      </c>
      <c r="Q15" s="545"/>
      <c r="R15" s="545"/>
      <c r="S15" s="545"/>
      <c r="T15" s="545"/>
      <c r="U15" s="545"/>
      <c r="V15" s="545"/>
      <c r="W15" s="545"/>
      <c r="X15" s="545"/>
      <c r="Y15" s="545"/>
      <c r="Z15" s="545"/>
      <c r="AA15" s="545"/>
      <c r="AB15" s="545"/>
      <c r="AC15" s="545"/>
      <c r="AD15" s="545"/>
      <c r="AE15" s="545"/>
      <c r="AF15" s="545"/>
      <c r="AG15" s="545"/>
      <c r="AH15" s="545"/>
      <c r="AI15" s="545"/>
      <c r="AJ15" s="545"/>
      <c r="AK15" s="545"/>
      <c r="AL15" s="545"/>
      <c r="AM15" s="545"/>
      <c r="AN15" s="545"/>
      <c r="AO15" s="545"/>
      <c r="AP15" s="545"/>
      <c r="AQ15" s="545"/>
      <c r="AR15" s="545"/>
      <c r="AS15" s="545"/>
      <c r="AT15" s="545"/>
      <c r="AU15" s="545"/>
      <c r="AV15" s="545"/>
      <c r="AW15" s="545"/>
      <c r="AX15" s="545"/>
      <c r="AY15" s="545"/>
      <c r="AZ15" s="545"/>
      <c r="BA15" s="545"/>
      <c r="BB15" s="545"/>
      <c r="BC15" s="545"/>
      <c r="BD15" s="545"/>
      <c r="BE15" s="545"/>
      <c r="BF15" s="545"/>
      <c r="BG15" s="545"/>
      <c r="BH15" s="545"/>
      <c r="BI15" s="545"/>
      <c r="BJ15" s="545"/>
      <c r="BK15" s="545"/>
      <c r="BL15" s="545"/>
      <c r="BM15" s="545"/>
      <c r="BN15" s="545"/>
      <c r="BO15" s="545"/>
      <c r="BP15" s="545"/>
      <c r="BQ15" s="545"/>
      <c r="BR15" s="545"/>
      <c r="BS15" s="545"/>
      <c r="BT15" s="545"/>
      <c r="BU15" s="545"/>
      <c r="BV15" s="545"/>
      <c r="BW15" s="545"/>
      <c r="BX15" s="545"/>
      <c r="BY15" s="545"/>
      <c r="BZ15" s="545"/>
      <c r="CA15" s="545"/>
      <c r="CB15" s="545"/>
      <c r="CC15" s="545"/>
      <c r="CD15" s="545"/>
      <c r="CE15" s="545"/>
      <c r="CF15" s="545"/>
      <c r="CG15" s="545"/>
      <c r="CH15" s="545"/>
      <c r="CI15" s="545"/>
      <c r="CJ15" s="545"/>
      <c r="CK15" s="545"/>
      <c r="CL15" s="545"/>
      <c r="CM15" s="545"/>
      <c r="CN15" s="545"/>
      <c r="CO15" s="545"/>
      <c r="CP15" s="545"/>
      <c r="CQ15" s="545"/>
      <c r="CR15" s="545"/>
      <c r="CS15" s="545"/>
      <c r="CT15" s="545"/>
      <c r="CU15" s="545"/>
      <c r="CV15" s="545"/>
      <c r="CW15" s="545"/>
      <c r="CX15" s="545"/>
      <c r="CY15" s="545"/>
      <c r="CZ15" s="545"/>
      <c r="DA15" s="545"/>
      <c r="DB15" s="545"/>
      <c r="DC15" s="545"/>
      <c r="DD15" s="545"/>
      <c r="DE15" s="545"/>
      <c r="DF15" s="545"/>
      <c r="DG15" s="545"/>
      <c r="DH15" s="545"/>
      <c r="DI15" s="545"/>
      <c r="DJ15" s="545"/>
      <c r="DK15" s="545"/>
      <c r="DL15" s="545"/>
      <c r="DM15" s="545"/>
      <c r="DN15" s="545"/>
      <c r="DO15" s="545"/>
      <c r="DP15" s="545"/>
      <c r="DQ15" s="545"/>
      <c r="DR15" s="545"/>
      <c r="DS15" s="545"/>
      <c r="DT15" s="545"/>
      <c r="DU15" s="545"/>
      <c r="DV15" s="545"/>
      <c r="DW15" s="545"/>
      <c r="DX15" s="545"/>
      <c r="DY15" s="545"/>
      <c r="DZ15" s="545"/>
      <c r="EA15" s="545"/>
      <c r="EB15" s="545"/>
      <c r="EC15" s="545"/>
      <c r="ED15" s="545"/>
      <c r="EE15" s="545"/>
      <c r="EF15" s="545"/>
      <c r="EG15" s="545"/>
      <c r="EH15" s="545"/>
      <c r="EI15" s="545"/>
      <c r="EJ15" s="545"/>
      <c r="EK15" s="545"/>
      <c r="EL15" s="545"/>
      <c r="EM15" s="545"/>
      <c r="EN15" s="545"/>
      <c r="EO15" s="545"/>
      <c r="EP15" s="545"/>
      <c r="EQ15" s="545"/>
      <c r="ER15" s="545"/>
      <c r="ES15" s="545"/>
      <c r="ET15" s="545"/>
      <c r="EU15" s="545"/>
      <c r="EV15" s="545"/>
      <c r="EW15" s="545"/>
      <c r="EX15" s="545"/>
      <c r="EY15" s="545"/>
      <c r="EZ15" s="545"/>
      <c r="FA15" s="545"/>
      <c r="FB15" s="545"/>
      <c r="FC15" s="545"/>
      <c r="FD15" s="545"/>
      <c r="FE15" s="545"/>
      <c r="FF15" s="545"/>
      <c r="FG15" s="545"/>
      <c r="FH15" s="545"/>
      <c r="FI15" s="545"/>
      <c r="FJ15" s="545"/>
      <c r="FK15" s="545"/>
      <c r="FL15" s="545"/>
      <c r="FM15" s="545"/>
      <c r="FN15" s="545"/>
      <c r="FO15" s="545"/>
      <c r="FP15" s="545"/>
      <c r="FQ15" s="545"/>
      <c r="FR15" s="545"/>
      <c r="FS15" s="545"/>
      <c r="FT15" s="545"/>
      <c r="FU15" s="545"/>
      <c r="FV15" s="545"/>
      <c r="FW15" s="545"/>
      <c r="FX15" s="545"/>
      <c r="FY15" s="545"/>
      <c r="FZ15" s="545"/>
      <c r="GA15" s="545"/>
      <c r="GB15" s="545"/>
      <c r="GC15" s="545"/>
      <c r="GD15" s="545"/>
      <c r="GE15" s="545"/>
      <c r="GF15" s="545"/>
      <c r="GG15" s="545"/>
      <c r="GH15" s="545"/>
      <c r="GI15" s="545"/>
      <c r="GJ15" s="545"/>
      <c r="GK15" s="545"/>
      <c r="GL15" s="545"/>
      <c r="GM15" s="545"/>
      <c r="GN15" s="545"/>
      <c r="GO15" s="545"/>
      <c r="GP15" s="545"/>
      <c r="GQ15" s="545"/>
      <c r="GR15" s="545"/>
      <c r="GS15" s="545"/>
      <c r="GT15" s="545"/>
      <c r="GU15" s="545"/>
      <c r="GV15" s="545"/>
      <c r="GW15" s="545"/>
      <c r="GX15" s="545"/>
    </row>
    <row r="16" spans="1:206" x14ac:dyDescent="0.25">
      <c r="A16" s="545"/>
      <c r="B16" s="558">
        <f t="shared" si="4"/>
        <v>9</v>
      </c>
      <c r="C16" s="829" t="str">
        <f>'DERIVA DE BLOQUES PATRON (mm)'!C16</f>
        <v>04889K</v>
      </c>
      <c r="D16" s="830" t="str">
        <f>_xlfn.CONCAT('DERIVA DE BLOQUES PATRON (mm)'!D16," mm")</f>
        <v>1,006 mm</v>
      </c>
      <c r="E16" s="828">
        <f>'DERIVA DE BLOQUES PATRON (mm)'!E16</f>
        <v>0.04</v>
      </c>
      <c r="F16" s="828">
        <f>'DERIVA DE BLOQUES PATRON (mm)'!G16</f>
        <v>0.03</v>
      </c>
      <c r="G16" s="828">
        <f>'DERIVA DE BLOQUES PATRON (mm)'!I16</f>
        <v>6.5000000000000002E-2</v>
      </c>
      <c r="H16" s="107"/>
      <c r="I16" s="107"/>
      <c r="J16" s="828">
        <f>'DERIVA DE BLOQUES PATRON (mm)'!F16</f>
        <v>0.08</v>
      </c>
      <c r="K16" s="828">
        <f>'DERIVA DE BLOQUES PATRON (mm)'!H16</f>
        <v>2.3E-2</v>
      </c>
      <c r="L16" s="828">
        <f>'DERIVA DE BLOQUES PATRON (mm)'!J16</f>
        <v>2.3E-2</v>
      </c>
      <c r="M16" s="107"/>
      <c r="N16" s="107"/>
      <c r="O16" s="26">
        <f t="shared" si="3"/>
        <v>1.8027756377319942E-2</v>
      </c>
      <c r="P16" s="828" t="str">
        <f t="shared" si="2"/>
        <v>NO GRAFICAR</v>
      </c>
      <c r="Q16" s="545"/>
      <c r="R16" s="545"/>
      <c r="S16" s="545"/>
      <c r="T16" s="545"/>
      <c r="U16" s="545"/>
      <c r="V16" s="545"/>
      <c r="W16" s="545"/>
      <c r="X16" s="545"/>
      <c r="Y16" s="545"/>
      <c r="Z16" s="545"/>
      <c r="AA16" s="545"/>
      <c r="AB16" s="545"/>
      <c r="AC16" s="545"/>
      <c r="AD16" s="545"/>
      <c r="AE16" s="545"/>
      <c r="AF16" s="545"/>
      <c r="AG16" s="545"/>
      <c r="AH16" s="545"/>
      <c r="AI16" s="545"/>
      <c r="AJ16" s="545"/>
      <c r="AK16" s="545"/>
      <c r="AL16" s="545"/>
      <c r="AM16" s="545"/>
      <c r="AN16" s="545"/>
      <c r="AO16" s="545"/>
      <c r="AP16" s="545"/>
      <c r="AQ16" s="545"/>
      <c r="AR16" s="545"/>
      <c r="AS16" s="545"/>
      <c r="AT16" s="545"/>
      <c r="AU16" s="545"/>
      <c r="AV16" s="545"/>
      <c r="AW16" s="545"/>
      <c r="AX16" s="545"/>
      <c r="AY16" s="545"/>
      <c r="AZ16" s="545"/>
      <c r="BA16" s="545"/>
      <c r="BB16" s="545"/>
      <c r="BC16" s="545"/>
      <c r="BD16" s="545"/>
      <c r="BE16" s="545"/>
      <c r="BF16" s="545"/>
      <c r="BG16" s="545"/>
      <c r="BH16" s="545"/>
      <c r="BI16" s="545"/>
      <c r="BJ16" s="545"/>
      <c r="BK16" s="545"/>
      <c r="BL16" s="545"/>
      <c r="BM16" s="545"/>
      <c r="BN16" s="545"/>
      <c r="BO16" s="545"/>
      <c r="BP16" s="545"/>
      <c r="BQ16" s="545"/>
      <c r="BR16" s="545"/>
      <c r="BS16" s="545"/>
      <c r="BT16" s="545"/>
      <c r="BU16" s="545"/>
      <c r="BV16" s="545"/>
      <c r="BW16" s="545"/>
      <c r="BX16" s="545"/>
      <c r="BY16" s="545"/>
      <c r="BZ16" s="545"/>
      <c r="CA16" s="545"/>
      <c r="CB16" s="545"/>
      <c r="CC16" s="545"/>
      <c r="CD16" s="545"/>
      <c r="CE16" s="545"/>
      <c r="CF16" s="545"/>
      <c r="CG16" s="545"/>
      <c r="CH16" s="545"/>
      <c r="CI16" s="545"/>
      <c r="CJ16" s="545"/>
      <c r="CK16" s="545"/>
      <c r="CL16" s="545"/>
      <c r="CM16" s="545"/>
      <c r="CN16" s="545"/>
      <c r="CO16" s="545"/>
      <c r="CP16" s="545"/>
      <c r="CQ16" s="545"/>
      <c r="CR16" s="545"/>
      <c r="CS16" s="545"/>
      <c r="CT16" s="545"/>
      <c r="CU16" s="545"/>
      <c r="CV16" s="545"/>
      <c r="CW16" s="545"/>
      <c r="CX16" s="545"/>
      <c r="CY16" s="545"/>
      <c r="CZ16" s="545"/>
      <c r="DA16" s="545"/>
      <c r="DB16" s="545"/>
      <c r="DC16" s="545"/>
      <c r="DD16" s="545"/>
      <c r="DE16" s="545"/>
      <c r="DF16" s="545"/>
      <c r="DG16" s="545"/>
      <c r="DH16" s="545"/>
      <c r="DI16" s="545"/>
      <c r="DJ16" s="545"/>
      <c r="DK16" s="545"/>
      <c r="DL16" s="545"/>
      <c r="DM16" s="545"/>
      <c r="DN16" s="545"/>
      <c r="DO16" s="545"/>
      <c r="DP16" s="545"/>
      <c r="DQ16" s="545"/>
      <c r="DR16" s="545"/>
      <c r="DS16" s="545"/>
      <c r="DT16" s="545"/>
      <c r="DU16" s="545"/>
      <c r="DV16" s="545"/>
      <c r="DW16" s="545"/>
      <c r="DX16" s="545"/>
      <c r="DY16" s="545"/>
      <c r="DZ16" s="545"/>
      <c r="EA16" s="545"/>
      <c r="EB16" s="545"/>
      <c r="EC16" s="545"/>
      <c r="ED16" s="545"/>
      <c r="EE16" s="545"/>
      <c r="EF16" s="545"/>
      <c r="EG16" s="545"/>
      <c r="EH16" s="545"/>
      <c r="EI16" s="545"/>
      <c r="EJ16" s="545"/>
      <c r="EK16" s="545"/>
      <c r="EL16" s="545"/>
      <c r="EM16" s="545"/>
      <c r="EN16" s="545"/>
      <c r="EO16" s="545"/>
      <c r="EP16" s="545"/>
      <c r="EQ16" s="545"/>
      <c r="ER16" s="545"/>
      <c r="ES16" s="545"/>
      <c r="ET16" s="545"/>
      <c r="EU16" s="545"/>
      <c r="EV16" s="545"/>
      <c r="EW16" s="545"/>
      <c r="EX16" s="545"/>
      <c r="EY16" s="545"/>
      <c r="EZ16" s="545"/>
      <c r="FA16" s="545"/>
      <c r="FB16" s="545"/>
      <c r="FC16" s="545"/>
      <c r="FD16" s="545"/>
      <c r="FE16" s="545"/>
      <c r="FF16" s="545"/>
      <c r="FG16" s="545"/>
      <c r="FH16" s="545"/>
      <c r="FI16" s="545"/>
      <c r="FJ16" s="545"/>
      <c r="FK16" s="545"/>
      <c r="FL16" s="545"/>
      <c r="FM16" s="545"/>
      <c r="FN16" s="545"/>
      <c r="FO16" s="545"/>
      <c r="FP16" s="545"/>
      <c r="FQ16" s="545"/>
      <c r="FR16" s="545"/>
      <c r="FS16" s="545"/>
      <c r="FT16" s="545"/>
      <c r="FU16" s="545"/>
      <c r="FV16" s="545"/>
      <c r="FW16" s="545"/>
      <c r="FX16" s="545"/>
      <c r="FY16" s="545"/>
      <c r="FZ16" s="545"/>
      <c r="GA16" s="545"/>
      <c r="GB16" s="545"/>
      <c r="GC16" s="545"/>
      <c r="GD16" s="545"/>
      <c r="GE16" s="545"/>
      <c r="GF16" s="545"/>
      <c r="GG16" s="545"/>
      <c r="GH16" s="545"/>
      <c r="GI16" s="545"/>
      <c r="GJ16" s="545"/>
      <c r="GK16" s="545"/>
      <c r="GL16" s="545"/>
      <c r="GM16" s="545"/>
      <c r="GN16" s="545"/>
      <c r="GO16" s="545"/>
      <c r="GP16" s="545"/>
      <c r="GQ16" s="545"/>
      <c r="GR16" s="545"/>
      <c r="GS16" s="545"/>
      <c r="GT16" s="545"/>
      <c r="GU16" s="545"/>
      <c r="GV16" s="545"/>
      <c r="GW16" s="545"/>
      <c r="GX16" s="545"/>
    </row>
    <row r="17" spans="1:206" x14ac:dyDescent="0.25">
      <c r="A17" s="545"/>
      <c r="B17" s="558">
        <f t="shared" si="4"/>
        <v>10</v>
      </c>
      <c r="C17" s="829" t="str">
        <f>'DERIVA DE BLOQUES PATRON (mm)'!C17</f>
        <v>23552J</v>
      </c>
      <c r="D17" s="830" t="str">
        <f>_xlfn.CONCAT('DERIVA DE BLOQUES PATRON (mm)'!D17," mm")</f>
        <v>1,007 mm</v>
      </c>
      <c r="E17" s="828">
        <f>'DERIVA DE BLOQUES PATRON (mm)'!E17</f>
        <v>0.08</v>
      </c>
      <c r="F17" s="828">
        <f>'DERIVA DE BLOQUES PATRON (mm)'!G17</f>
        <v>8.6999999999999994E-2</v>
      </c>
      <c r="G17" s="828">
        <f>'DERIVA DE BLOQUES PATRON (mm)'!I17</f>
        <v>0.08</v>
      </c>
      <c r="H17" s="107"/>
      <c r="I17" s="107"/>
      <c r="J17" s="828">
        <f>'DERIVA DE BLOQUES PATRON (mm)'!F17</f>
        <v>0.08</v>
      </c>
      <c r="K17" s="828">
        <f>'DERIVA DE BLOQUES PATRON (mm)'!H17</f>
        <v>2.3E-2</v>
      </c>
      <c r="L17" s="828">
        <f>'DERIVA DE BLOQUES PATRON (mm)'!J17</f>
        <v>2.3E-2</v>
      </c>
      <c r="M17" s="107"/>
      <c r="N17" s="107"/>
      <c r="O17" s="26">
        <f t="shared" si="3"/>
        <v>4.0414518843273758E-3</v>
      </c>
      <c r="P17" s="828" t="str">
        <f t="shared" si="2"/>
        <v>NO GRAFICAR</v>
      </c>
      <c r="Q17" s="545"/>
      <c r="R17" s="545"/>
      <c r="S17" s="545"/>
      <c r="T17" s="545"/>
      <c r="U17" s="545"/>
      <c r="V17" s="545"/>
      <c r="W17" s="545"/>
      <c r="X17" s="545"/>
      <c r="Y17" s="545"/>
      <c r="Z17" s="545"/>
      <c r="AA17" s="545"/>
      <c r="AB17" s="545"/>
      <c r="AC17" s="545"/>
      <c r="AD17" s="545"/>
      <c r="AE17" s="545"/>
      <c r="AF17" s="545"/>
      <c r="AG17" s="545"/>
      <c r="AH17" s="545"/>
      <c r="AI17" s="545"/>
      <c r="AJ17" s="545"/>
      <c r="AK17" s="545"/>
      <c r="AL17" s="545"/>
      <c r="AM17" s="545"/>
      <c r="AN17" s="545"/>
      <c r="AO17" s="545"/>
      <c r="AP17" s="545"/>
      <c r="AQ17" s="545"/>
      <c r="AR17" s="545"/>
      <c r="AS17" s="545"/>
      <c r="AT17" s="545"/>
      <c r="AU17" s="545"/>
      <c r="AV17" s="545"/>
      <c r="AW17" s="545"/>
      <c r="AX17" s="545"/>
      <c r="AY17" s="545"/>
      <c r="AZ17" s="545"/>
      <c r="BA17" s="545"/>
      <c r="BB17" s="545"/>
      <c r="BC17" s="545"/>
      <c r="BD17" s="545"/>
      <c r="BE17" s="545"/>
      <c r="BF17" s="545"/>
      <c r="BG17" s="545"/>
      <c r="BH17" s="545"/>
      <c r="BI17" s="545"/>
      <c r="BJ17" s="545"/>
      <c r="BK17" s="545"/>
      <c r="BL17" s="545"/>
      <c r="BM17" s="545"/>
      <c r="BN17" s="545"/>
      <c r="BO17" s="545"/>
      <c r="BP17" s="545"/>
      <c r="BQ17" s="545"/>
      <c r="BR17" s="545"/>
      <c r="BS17" s="545"/>
      <c r="BT17" s="545"/>
      <c r="BU17" s="545"/>
      <c r="BV17" s="545"/>
      <c r="BW17" s="545"/>
      <c r="BX17" s="545"/>
      <c r="BY17" s="545"/>
      <c r="BZ17" s="545"/>
      <c r="CA17" s="545"/>
      <c r="CB17" s="545"/>
      <c r="CC17" s="545"/>
      <c r="CD17" s="545"/>
      <c r="CE17" s="545"/>
      <c r="CF17" s="545"/>
      <c r="CG17" s="545"/>
      <c r="CH17" s="545"/>
      <c r="CI17" s="545"/>
      <c r="CJ17" s="545"/>
      <c r="CK17" s="545"/>
      <c r="CL17" s="545"/>
      <c r="CM17" s="545"/>
      <c r="CN17" s="545"/>
      <c r="CO17" s="545"/>
      <c r="CP17" s="545"/>
      <c r="CQ17" s="545"/>
      <c r="CR17" s="545"/>
      <c r="CS17" s="545"/>
      <c r="CT17" s="545"/>
      <c r="CU17" s="545"/>
      <c r="CV17" s="545"/>
      <c r="CW17" s="545"/>
      <c r="CX17" s="545"/>
      <c r="CY17" s="545"/>
      <c r="CZ17" s="545"/>
      <c r="DA17" s="545"/>
      <c r="DB17" s="545"/>
      <c r="DC17" s="545"/>
      <c r="DD17" s="545"/>
      <c r="DE17" s="545"/>
      <c r="DF17" s="545"/>
      <c r="DG17" s="545"/>
      <c r="DH17" s="545"/>
      <c r="DI17" s="545"/>
      <c r="DJ17" s="545"/>
      <c r="DK17" s="545"/>
      <c r="DL17" s="545"/>
      <c r="DM17" s="545"/>
      <c r="DN17" s="545"/>
      <c r="DO17" s="545"/>
      <c r="DP17" s="545"/>
      <c r="DQ17" s="545"/>
      <c r="DR17" s="545"/>
      <c r="DS17" s="545"/>
      <c r="DT17" s="545"/>
      <c r="DU17" s="545"/>
      <c r="DV17" s="545"/>
      <c r="DW17" s="545"/>
      <c r="DX17" s="545"/>
      <c r="DY17" s="545"/>
      <c r="DZ17" s="545"/>
      <c r="EA17" s="545"/>
      <c r="EB17" s="545"/>
      <c r="EC17" s="545"/>
      <c r="ED17" s="545"/>
      <c r="EE17" s="545"/>
      <c r="EF17" s="545"/>
      <c r="EG17" s="545"/>
      <c r="EH17" s="545"/>
      <c r="EI17" s="545"/>
      <c r="EJ17" s="545"/>
      <c r="EK17" s="545"/>
      <c r="EL17" s="545"/>
      <c r="EM17" s="545"/>
      <c r="EN17" s="545"/>
      <c r="EO17" s="545"/>
      <c r="EP17" s="545"/>
      <c r="EQ17" s="545"/>
      <c r="ER17" s="545"/>
      <c r="ES17" s="545"/>
      <c r="ET17" s="545"/>
      <c r="EU17" s="545"/>
      <c r="EV17" s="545"/>
      <c r="EW17" s="545"/>
      <c r="EX17" s="545"/>
      <c r="EY17" s="545"/>
      <c r="EZ17" s="545"/>
      <c r="FA17" s="545"/>
      <c r="FB17" s="545"/>
      <c r="FC17" s="545"/>
      <c r="FD17" s="545"/>
      <c r="FE17" s="545"/>
      <c r="FF17" s="545"/>
      <c r="FG17" s="545"/>
      <c r="FH17" s="545"/>
      <c r="FI17" s="545"/>
      <c r="FJ17" s="545"/>
      <c r="FK17" s="545"/>
      <c r="FL17" s="545"/>
      <c r="FM17" s="545"/>
      <c r="FN17" s="545"/>
      <c r="FO17" s="545"/>
      <c r="FP17" s="545"/>
      <c r="FQ17" s="545"/>
      <c r="FR17" s="545"/>
      <c r="FS17" s="545"/>
      <c r="FT17" s="545"/>
      <c r="FU17" s="545"/>
      <c r="FV17" s="545"/>
      <c r="FW17" s="545"/>
      <c r="FX17" s="545"/>
      <c r="FY17" s="545"/>
      <c r="FZ17" s="545"/>
      <c r="GA17" s="545"/>
      <c r="GB17" s="545"/>
      <c r="GC17" s="545"/>
      <c r="GD17" s="545"/>
      <c r="GE17" s="545"/>
      <c r="GF17" s="545"/>
      <c r="GG17" s="545"/>
      <c r="GH17" s="545"/>
      <c r="GI17" s="545"/>
      <c r="GJ17" s="545"/>
      <c r="GK17" s="545"/>
      <c r="GL17" s="545"/>
      <c r="GM17" s="545"/>
      <c r="GN17" s="545"/>
      <c r="GO17" s="545"/>
      <c r="GP17" s="545"/>
      <c r="GQ17" s="545"/>
      <c r="GR17" s="545"/>
      <c r="GS17" s="545"/>
      <c r="GT17" s="545"/>
      <c r="GU17" s="545"/>
      <c r="GV17" s="545"/>
      <c r="GW17" s="545"/>
      <c r="GX17" s="545"/>
    </row>
    <row r="18" spans="1:206" x14ac:dyDescent="0.25">
      <c r="A18" s="545"/>
      <c r="B18" s="558">
        <f t="shared" si="4"/>
        <v>11</v>
      </c>
      <c r="C18" s="829" t="str">
        <f>'DERIVA DE BLOQUES PATRON (mm)'!C18</f>
        <v>16171K</v>
      </c>
      <c r="D18" s="830" t="str">
        <f>_xlfn.CONCAT('DERIVA DE BLOQUES PATRON (mm)'!D18," mm")</f>
        <v>1,008 mm</v>
      </c>
      <c r="E18" s="828">
        <f>'DERIVA DE BLOQUES PATRON (mm)'!E18</f>
        <v>0.08</v>
      </c>
      <c r="F18" s="828">
        <f>'DERIVA DE BLOQUES PATRON (mm)'!G18</f>
        <v>0.14699999999999999</v>
      </c>
      <c r="G18" s="828">
        <f>'DERIVA DE BLOQUES PATRON (mm)'!I18</f>
        <v>0.106</v>
      </c>
      <c r="H18" s="107"/>
      <c r="I18" s="107"/>
      <c r="J18" s="828">
        <f>'DERIVA DE BLOQUES PATRON (mm)'!F18</f>
        <v>0.08</v>
      </c>
      <c r="K18" s="828">
        <f>'DERIVA DE BLOQUES PATRON (mm)'!H18</f>
        <v>2.3E-2</v>
      </c>
      <c r="L18" s="828">
        <f>'DERIVA DE BLOQUES PATRON (mm)'!J18</f>
        <v>2.3E-2</v>
      </c>
      <c r="M18" s="107"/>
      <c r="N18" s="107"/>
      <c r="O18" s="26">
        <f t="shared" si="3"/>
        <v>3.3778691508109117E-2</v>
      </c>
      <c r="P18" s="828" t="str">
        <f t="shared" si="2"/>
        <v>VALOR CRÍTICO, GRAFICAR CURVA</v>
      </c>
      <c r="Q18" s="545"/>
      <c r="R18" s="545"/>
      <c r="S18" s="545"/>
      <c r="T18" s="545"/>
      <c r="U18" s="545"/>
      <c r="V18" s="545"/>
      <c r="W18" s="545"/>
      <c r="X18" s="545"/>
      <c r="Y18" s="545"/>
      <c r="Z18" s="545"/>
      <c r="AA18" s="545"/>
      <c r="AB18" s="545"/>
      <c r="AC18" s="545"/>
      <c r="AD18" s="545"/>
      <c r="AE18" s="545"/>
      <c r="AF18" s="545"/>
      <c r="AG18" s="545"/>
      <c r="AH18" s="545"/>
      <c r="AI18" s="545"/>
      <c r="AJ18" s="545"/>
      <c r="AK18" s="545"/>
      <c r="AL18" s="545"/>
      <c r="AM18" s="545"/>
      <c r="AN18" s="545"/>
      <c r="AO18" s="545"/>
      <c r="AP18" s="545"/>
      <c r="AQ18" s="545"/>
      <c r="AR18" s="545"/>
      <c r="AS18" s="545"/>
      <c r="AT18" s="545"/>
      <c r="AU18" s="545"/>
      <c r="AV18" s="545"/>
      <c r="AW18" s="545"/>
      <c r="AX18" s="545"/>
      <c r="AY18" s="545"/>
      <c r="AZ18" s="545"/>
      <c r="BA18" s="545"/>
      <c r="BB18" s="545"/>
      <c r="BC18" s="545"/>
      <c r="BD18" s="545"/>
      <c r="BE18" s="545"/>
      <c r="BF18" s="545"/>
      <c r="BG18" s="545"/>
      <c r="BH18" s="545"/>
      <c r="BI18" s="545"/>
      <c r="BJ18" s="545"/>
      <c r="BK18" s="545"/>
      <c r="BL18" s="545"/>
      <c r="BM18" s="545"/>
      <c r="BN18" s="545"/>
      <c r="BO18" s="545"/>
      <c r="BP18" s="545"/>
      <c r="BQ18" s="545"/>
      <c r="BR18" s="545"/>
      <c r="BS18" s="545"/>
      <c r="BT18" s="545"/>
      <c r="BU18" s="545"/>
      <c r="BV18" s="545"/>
      <c r="BW18" s="545"/>
      <c r="BX18" s="545"/>
      <c r="BY18" s="545"/>
      <c r="BZ18" s="545"/>
      <c r="CA18" s="545"/>
      <c r="CB18" s="545"/>
      <c r="CC18" s="545"/>
      <c r="CD18" s="545"/>
      <c r="CE18" s="545"/>
      <c r="CF18" s="545"/>
      <c r="CG18" s="545"/>
      <c r="CH18" s="545"/>
      <c r="CI18" s="545"/>
      <c r="CJ18" s="545"/>
      <c r="CK18" s="545"/>
      <c r="CL18" s="545"/>
      <c r="CM18" s="545"/>
      <c r="CN18" s="545"/>
      <c r="CO18" s="545"/>
      <c r="CP18" s="545"/>
      <c r="CQ18" s="545"/>
      <c r="CR18" s="545"/>
      <c r="CS18" s="545"/>
      <c r="CT18" s="545"/>
      <c r="CU18" s="545"/>
      <c r="CV18" s="545"/>
      <c r="CW18" s="545"/>
      <c r="CX18" s="545"/>
      <c r="CY18" s="545"/>
      <c r="CZ18" s="545"/>
      <c r="DA18" s="545"/>
      <c r="DB18" s="545"/>
      <c r="DC18" s="545"/>
      <c r="DD18" s="545"/>
      <c r="DE18" s="545"/>
      <c r="DF18" s="545"/>
      <c r="DG18" s="545"/>
      <c r="DH18" s="545"/>
      <c r="DI18" s="545"/>
      <c r="DJ18" s="545"/>
      <c r="DK18" s="545"/>
      <c r="DL18" s="545"/>
      <c r="DM18" s="545"/>
      <c r="DN18" s="545"/>
      <c r="DO18" s="545"/>
      <c r="DP18" s="545"/>
      <c r="DQ18" s="545"/>
      <c r="DR18" s="545"/>
      <c r="DS18" s="545"/>
      <c r="DT18" s="545"/>
      <c r="DU18" s="545"/>
      <c r="DV18" s="545"/>
      <c r="DW18" s="545"/>
      <c r="DX18" s="545"/>
      <c r="DY18" s="545"/>
      <c r="DZ18" s="545"/>
      <c r="EA18" s="545"/>
      <c r="EB18" s="545"/>
      <c r="EC18" s="545"/>
      <c r="ED18" s="545"/>
      <c r="EE18" s="545"/>
      <c r="EF18" s="545"/>
      <c r="EG18" s="545"/>
      <c r="EH18" s="545"/>
      <c r="EI18" s="545"/>
      <c r="EJ18" s="545"/>
      <c r="EK18" s="545"/>
      <c r="EL18" s="545"/>
      <c r="EM18" s="545"/>
      <c r="EN18" s="545"/>
      <c r="EO18" s="545"/>
      <c r="EP18" s="545"/>
      <c r="EQ18" s="545"/>
      <c r="ER18" s="545"/>
      <c r="ES18" s="545"/>
      <c r="ET18" s="545"/>
      <c r="EU18" s="545"/>
      <c r="EV18" s="545"/>
      <c r="EW18" s="545"/>
      <c r="EX18" s="545"/>
      <c r="EY18" s="545"/>
      <c r="EZ18" s="545"/>
      <c r="FA18" s="545"/>
      <c r="FB18" s="545"/>
      <c r="FC18" s="545"/>
      <c r="FD18" s="545"/>
      <c r="FE18" s="545"/>
      <c r="FF18" s="545"/>
      <c r="FG18" s="545"/>
      <c r="FH18" s="545"/>
      <c r="FI18" s="545"/>
      <c r="FJ18" s="545"/>
      <c r="FK18" s="545"/>
      <c r="FL18" s="545"/>
      <c r="FM18" s="545"/>
      <c r="FN18" s="545"/>
      <c r="FO18" s="545"/>
      <c r="FP18" s="545"/>
      <c r="FQ18" s="545"/>
      <c r="FR18" s="545"/>
      <c r="FS18" s="545"/>
      <c r="FT18" s="545"/>
      <c r="FU18" s="545"/>
      <c r="FV18" s="545"/>
      <c r="FW18" s="545"/>
      <c r="FX18" s="545"/>
      <c r="FY18" s="545"/>
      <c r="FZ18" s="545"/>
      <c r="GA18" s="545"/>
      <c r="GB18" s="545"/>
      <c r="GC18" s="545"/>
      <c r="GD18" s="545"/>
      <c r="GE18" s="545"/>
      <c r="GF18" s="545"/>
      <c r="GG18" s="545"/>
      <c r="GH18" s="545"/>
      <c r="GI18" s="545"/>
      <c r="GJ18" s="545"/>
      <c r="GK18" s="545"/>
      <c r="GL18" s="545"/>
      <c r="GM18" s="545"/>
      <c r="GN18" s="545"/>
      <c r="GO18" s="545"/>
      <c r="GP18" s="545"/>
      <c r="GQ18" s="545"/>
      <c r="GR18" s="545"/>
      <c r="GS18" s="545"/>
      <c r="GT18" s="545"/>
      <c r="GU18" s="545"/>
      <c r="GV18" s="545"/>
      <c r="GW18" s="545"/>
      <c r="GX18" s="545"/>
    </row>
    <row r="19" spans="1:206" x14ac:dyDescent="0.25">
      <c r="A19" s="545"/>
      <c r="B19" s="558">
        <f t="shared" si="4"/>
        <v>12</v>
      </c>
      <c r="C19" s="829" t="str">
        <f>'DERIVA DE BLOQUES PATRON (mm)'!C19</f>
        <v>04056K</v>
      </c>
      <c r="D19" s="830" t="str">
        <f>_xlfn.CONCAT('DERIVA DE BLOQUES PATRON (mm)'!D19," mm")</f>
        <v>1,009 mm</v>
      </c>
      <c r="E19" s="828">
        <f>'DERIVA DE BLOQUES PATRON (mm)'!E19</f>
        <v>0.12</v>
      </c>
      <c r="F19" s="828">
        <f>'DERIVA DE BLOQUES PATRON (mm)'!G19</f>
        <v>0.121</v>
      </c>
      <c r="G19" s="828">
        <f>'DERIVA DE BLOQUES PATRON (mm)'!I19</f>
        <v>0.124</v>
      </c>
      <c r="H19" s="107"/>
      <c r="I19" s="107"/>
      <c r="J19" s="828">
        <f>'DERIVA DE BLOQUES PATRON (mm)'!F19</f>
        <v>0.08</v>
      </c>
      <c r="K19" s="828">
        <f>'DERIVA DE BLOQUES PATRON (mm)'!H19</f>
        <v>2.3E-2</v>
      </c>
      <c r="L19" s="828">
        <f>'DERIVA DE BLOQUES PATRON (mm)'!J19</f>
        <v>2.3E-2</v>
      </c>
      <c r="M19" s="107"/>
      <c r="N19" s="107"/>
      <c r="O19" s="26">
        <f t="shared" si="3"/>
        <v>2.0816659994661348E-3</v>
      </c>
      <c r="P19" s="828" t="str">
        <f t="shared" si="2"/>
        <v>NO GRAFICAR</v>
      </c>
      <c r="Q19" s="545"/>
      <c r="R19" s="545"/>
      <c r="S19" s="545"/>
      <c r="T19" s="545"/>
      <c r="U19" s="545"/>
      <c r="V19" s="545"/>
      <c r="W19" s="545"/>
      <c r="X19" s="545"/>
      <c r="Y19" s="545"/>
      <c r="Z19" s="545"/>
      <c r="AA19" s="545"/>
      <c r="AB19" s="545"/>
      <c r="AC19" s="545"/>
      <c r="AD19" s="545"/>
      <c r="AE19" s="545"/>
      <c r="AF19" s="545"/>
      <c r="AG19" s="545"/>
      <c r="AH19" s="545"/>
      <c r="AI19" s="545"/>
      <c r="AJ19" s="545"/>
      <c r="AK19" s="545"/>
      <c r="AL19" s="545"/>
      <c r="AM19" s="545"/>
      <c r="AN19" s="545"/>
      <c r="AO19" s="545"/>
      <c r="AP19" s="545"/>
      <c r="AQ19" s="545"/>
      <c r="AR19" s="545"/>
      <c r="AS19" s="545"/>
      <c r="AT19" s="545"/>
      <c r="AU19" s="545"/>
      <c r="AV19" s="545"/>
      <c r="AW19" s="545"/>
      <c r="AX19" s="545"/>
      <c r="AY19" s="545"/>
      <c r="AZ19" s="545"/>
      <c r="BA19" s="545"/>
      <c r="BB19" s="545"/>
      <c r="BC19" s="545"/>
      <c r="BD19" s="545"/>
      <c r="BE19" s="545"/>
      <c r="BF19" s="545"/>
      <c r="BG19" s="545"/>
      <c r="BH19" s="545"/>
      <c r="BI19" s="545"/>
      <c r="BJ19" s="545"/>
      <c r="BK19" s="545"/>
      <c r="BL19" s="545"/>
      <c r="BM19" s="545"/>
      <c r="BN19" s="545"/>
      <c r="BO19" s="545"/>
      <c r="BP19" s="545"/>
      <c r="BQ19" s="545"/>
      <c r="BR19" s="545"/>
      <c r="BS19" s="545"/>
      <c r="BT19" s="545"/>
      <c r="BU19" s="545"/>
      <c r="BV19" s="545"/>
      <c r="BW19" s="545"/>
      <c r="BX19" s="545"/>
      <c r="BY19" s="545"/>
      <c r="BZ19" s="545"/>
      <c r="CA19" s="545"/>
      <c r="CB19" s="545"/>
      <c r="CC19" s="545"/>
      <c r="CD19" s="545"/>
      <c r="CE19" s="545"/>
      <c r="CF19" s="545"/>
      <c r="CG19" s="545"/>
      <c r="CH19" s="545"/>
      <c r="CI19" s="545"/>
      <c r="CJ19" s="545"/>
      <c r="CK19" s="545"/>
      <c r="CL19" s="545"/>
      <c r="CM19" s="545"/>
      <c r="CN19" s="545"/>
      <c r="CO19" s="545"/>
      <c r="CP19" s="545"/>
      <c r="CQ19" s="545"/>
      <c r="CR19" s="545"/>
      <c r="CS19" s="545"/>
      <c r="CT19" s="545"/>
      <c r="CU19" s="545"/>
      <c r="CV19" s="545"/>
      <c r="CW19" s="545"/>
      <c r="CX19" s="545"/>
      <c r="CY19" s="545"/>
      <c r="CZ19" s="545"/>
      <c r="DA19" s="545"/>
      <c r="DB19" s="545"/>
      <c r="DC19" s="545"/>
      <c r="DD19" s="545"/>
      <c r="DE19" s="545"/>
      <c r="DF19" s="545"/>
      <c r="DG19" s="545"/>
      <c r="DH19" s="545"/>
      <c r="DI19" s="545"/>
      <c r="DJ19" s="545"/>
      <c r="DK19" s="545"/>
      <c r="DL19" s="545"/>
      <c r="DM19" s="545"/>
      <c r="DN19" s="545"/>
      <c r="DO19" s="545"/>
      <c r="DP19" s="545"/>
      <c r="DQ19" s="545"/>
      <c r="DR19" s="545"/>
      <c r="DS19" s="545"/>
      <c r="DT19" s="545"/>
      <c r="DU19" s="545"/>
      <c r="DV19" s="545"/>
      <c r="DW19" s="545"/>
      <c r="DX19" s="545"/>
      <c r="DY19" s="545"/>
      <c r="DZ19" s="545"/>
      <c r="EA19" s="545"/>
      <c r="EB19" s="545"/>
      <c r="EC19" s="545"/>
      <c r="ED19" s="545"/>
      <c r="EE19" s="545"/>
      <c r="EF19" s="545"/>
      <c r="EG19" s="545"/>
      <c r="EH19" s="545"/>
      <c r="EI19" s="545"/>
      <c r="EJ19" s="545"/>
      <c r="EK19" s="545"/>
      <c r="EL19" s="545"/>
      <c r="EM19" s="545"/>
      <c r="EN19" s="545"/>
      <c r="EO19" s="545"/>
      <c r="EP19" s="545"/>
      <c r="EQ19" s="545"/>
      <c r="ER19" s="545"/>
      <c r="ES19" s="545"/>
      <c r="ET19" s="545"/>
      <c r="EU19" s="545"/>
      <c r="EV19" s="545"/>
      <c r="EW19" s="545"/>
      <c r="EX19" s="545"/>
      <c r="EY19" s="545"/>
      <c r="EZ19" s="545"/>
      <c r="FA19" s="545"/>
      <c r="FB19" s="545"/>
      <c r="FC19" s="545"/>
      <c r="FD19" s="545"/>
      <c r="FE19" s="545"/>
      <c r="FF19" s="545"/>
      <c r="FG19" s="545"/>
      <c r="FH19" s="545"/>
      <c r="FI19" s="545"/>
      <c r="FJ19" s="545"/>
      <c r="FK19" s="545"/>
      <c r="FL19" s="545"/>
      <c r="FM19" s="545"/>
      <c r="FN19" s="545"/>
      <c r="FO19" s="545"/>
      <c r="FP19" s="545"/>
      <c r="FQ19" s="545"/>
      <c r="FR19" s="545"/>
      <c r="FS19" s="545"/>
      <c r="FT19" s="545"/>
      <c r="FU19" s="545"/>
      <c r="FV19" s="545"/>
      <c r="FW19" s="545"/>
      <c r="FX19" s="545"/>
      <c r="FY19" s="545"/>
      <c r="FZ19" s="545"/>
      <c r="GA19" s="545"/>
      <c r="GB19" s="545"/>
      <c r="GC19" s="545"/>
      <c r="GD19" s="545"/>
      <c r="GE19" s="545"/>
      <c r="GF19" s="545"/>
      <c r="GG19" s="545"/>
      <c r="GH19" s="545"/>
      <c r="GI19" s="545"/>
      <c r="GJ19" s="545"/>
      <c r="GK19" s="545"/>
      <c r="GL19" s="545"/>
      <c r="GM19" s="545"/>
      <c r="GN19" s="545"/>
      <c r="GO19" s="545"/>
      <c r="GP19" s="545"/>
      <c r="GQ19" s="545"/>
      <c r="GR19" s="545"/>
      <c r="GS19" s="545"/>
      <c r="GT19" s="545"/>
      <c r="GU19" s="545"/>
      <c r="GV19" s="545"/>
      <c r="GW19" s="545"/>
      <c r="GX19" s="545"/>
    </row>
    <row r="20" spans="1:206" x14ac:dyDescent="0.25">
      <c r="A20" s="545"/>
      <c r="B20" s="558">
        <f t="shared" si="4"/>
        <v>13</v>
      </c>
      <c r="C20" s="829" t="str">
        <f>'DERIVA DE BLOQUES PATRON (mm)'!C20</f>
        <v>15074J</v>
      </c>
      <c r="D20" s="830" t="str">
        <f>_xlfn.CONCAT('DERIVA DE BLOQUES PATRON (mm)'!D20," mm")</f>
        <v>1,01 mm</v>
      </c>
      <c r="E20" s="828">
        <f>'DERIVA DE BLOQUES PATRON (mm)'!E20</f>
        <v>0.09</v>
      </c>
      <c r="F20" s="828">
        <f>'DERIVA DE BLOQUES PATRON (mm)'!G20</f>
        <v>0.1</v>
      </c>
      <c r="G20" s="828">
        <f>'DERIVA DE BLOQUES PATRON (mm)'!I20</f>
        <v>0.113</v>
      </c>
      <c r="H20" s="107"/>
      <c r="I20" s="107"/>
      <c r="J20" s="828">
        <f>'DERIVA DE BLOQUES PATRON (mm)'!F20</f>
        <v>0.08</v>
      </c>
      <c r="K20" s="828">
        <f>'DERIVA DE BLOQUES PATRON (mm)'!H20</f>
        <v>2.3E-2</v>
      </c>
      <c r="L20" s="828">
        <f>'DERIVA DE BLOQUES PATRON (mm)'!J20</f>
        <v>2.3E-2</v>
      </c>
      <c r="M20" s="107"/>
      <c r="N20" s="107"/>
      <c r="O20" s="26">
        <f t="shared" si="3"/>
        <v>1.1532562594670798E-2</v>
      </c>
      <c r="P20" s="828" t="str">
        <f t="shared" si="2"/>
        <v>NO GRAFICAR</v>
      </c>
      <c r="Q20" s="545"/>
      <c r="R20" s="545"/>
      <c r="S20" s="545"/>
      <c r="T20" s="545"/>
      <c r="U20" s="545"/>
      <c r="V20" s="545"/>
      <c r="W20" s="545"/>
      <c r="X20" s="545"/>
      <c r="Y20" s="545"/>
      <c r="Z20" s="545"/>
      <c r="AA20" s="545"/>
      <c r="AB20" s="545"/>
      <c r="AC20" s="545"/>
      <c r="AD20" s="545"/>
      <c r="AE20" s="545"/>
      <c r="AF20" s="545"/>
      <c r="AG20" s="545"/>
      <c r="AH20" s="545"/>
      <c r="AI20" s="545"/>
      <c r="AJ20" s="545"/>
      <c r="AK20" s="545"/>
      <c r="AL20" s="545"/>
      <c r="AM20" s="545"/>
      <c r="AN20" s="545"/>
      <c r="AO20" s="545"/>
      <c r="AP20" s="545"/>
      <c r="AQ20" s="545"/>
      <c r="AR20" s="545"/>
      <c r="AS20" s="545"/>
      <c r="AT20" s="545"/>
      <c r="AU20" s="545"/>
      <c r="AV20" s="545"/>
      <c r="AW20" s="545"/>
      <c r="AX20" s="545"/>
      <c r="AY20" s="545"/>
      <c r="AZ20" s="545"/>
      <c r="BA20" s="545"/>
      <c r="BB20" s="545"/>
      <c r="BC20" s="545"/>
      <c r="BD20" s="545"/>
      <c r="BE20" s="545"/>
      <c r="BF20" s="545"/>
      <c r="BG20" s="545"/>
      <c r="BH20" s="545"/>
      <c r="BI20" s="545"/>
      <c r="BJ20" s="545"/>
      <c r="BK20" s="545"/>
      <c r="BL20" s="545"/>
      <c r="BM20" s="545"/>
      <c r="BN20" s="545"/>
      <c r="BO20" s="545"/>
      <c r="BP20" s="545"/>
      <c r="BQ20" s="545"/>
      <c r="BR20" s="545"/>
      <c r="BS20" s="545"/>
      <c r="BT20" s="545"/>
      <c r="BU20" s="545"/>
      <c r="BV20" s="545"/>
      <c r="BW20" s="545"/>
      <c r="BX20" s="545"/>
      <c r="BY20" s="545"/>
      <c r="BZ20" s="545"/>
      <c r="CA20" s="545"/>
      <c r="CB20" s="545"/>
      <c r="CC20" s="545"/>
      <c r="CD20" s="545"/>
      <c r="CE20" s="545"/>
      <c r="CF20" s="545"/>
      <c r="CG20" s="545"/>
      <c r="CH20" s="545"/>
      <c r="CI20" s="545"/>
      <c r="CJ20" s="545"/>
      <c r="CK20" s="545"/>
      <c r="CL20" s="545"/>
      <c r="CM20" s="545"/>
      <c r="CN20" s="545"/>
      <c r="CO20" s="545"/>
      <c r="CP20" s="545"/>
      <c r="CQ20" s="545"/>
      <c r="CR20" s="545"/>
      <c r="CS20" s="545"/>
      <c r="CT20" s="545"/>
      <c r="CU20" s="545"/>
      <c r="CV20" s="545"/>
      <c r="CW20" s="545"/>
      <c r="CX20" s="545"/>
      <c r="CY20" s="545"/>
      <c r="CZ20" s="545"/>
      <c r="DA20" s="545"/>
      <c r="DB20" s="545"/>
      <c r="DC20" s="545"/>
      <c r="DD20" s="545"/>
      <c r="DE20" s="545"/>
      <c r="DF20" s="545"/>
      <c r="DG20" s="545"/>
      <c r="DH20" s="545"/>
      <c r="DI20" s="545"/>
      <c r="DJ20" s="545"/>
      <c r="DK20" s="545"/>
      <c r="DL20" s="545"/>
      <c r="DM20" s="545"/>
      <c r="DN20" s="545"/>
      <c r="DO20" s="545"/>
      <c r="DP20" s="545"/>
      <c r="DQ20" s="545"/>
      <c r="DR20" s="545"/>
      <c r="DS20" s="545"/>
      <c r="DT20" s="545"/>
      <c r="DU20" s="545"/>
      <c r="DV20" s="545"/>
      <c r="DW20" s="545"/>
      <c r="DX20" s="545"/>
      <c r="DY20" s="545"/>
      <c r="DZ20" s="545"/>
      <c r="EA20" s="545"/>
      <c r="EB20" s="545"/>
      <c r="EC20" s="545"/>
      <c r="ED20" s="545"/>
      <c r="EE20" s="545"/>
      <c r="EF20" s="545"/>
      <c r="EG20" s="545"/>
      <c r="EH20" s="545"/>
      <c r="EI20" s="545"/>
      <c r="EJ20" s="545"/>
      <c r="EK20" s="545"/>
      <c r="EL20" s="545"/>
      <c r="EM20" s="545"/>
      <c r="EN20" s="545"/>
      <c r="EO20" s="545"/>
      <c r="EP20" s="545"/>
      <c r="EQ20" s="545"/>
      <c r="ER20" s="545"/>
      <c r="ES20" s="545"/>
      <c r="ET20" s="545"/>
      <c r="EU20" s="545"/>
      <c r="EV20" s="545"/>
      <c r="EW20" s="545"/>
      <c r="EX20" s="545"/>
      <c r="EY20" s="545"/>
      <c r="EZ20" s="545"/>
      <c r="FA20" s="545"/>
      <c r="FB20" s="545"/>
      <c r="FC20" s="545"/>
      <c r="FD20" s="545"/>
      <c r="FE20" s="545"/>
      <c r="FF20" s="545"/>
      <c r="FG20" s="545"/>
      <c r="FH20" s="545"/>
      <c r="FI20" s="545"/>
      <c r="FJ20" s="545"/>
      <c r="FK20" s="545"/>
      <c r="FL20" s="545"/>
      <c r="FM20" s="545"/>
      <c r="FN20" s="545"/>
      <c r="FO20" s="545"/>
      <c r="FP20" s="545"/>
      <c r="FQ20" s="545"/>
      <c r="FR20" s="545"/>
      <c r="FS20" s="545"/>
      <c r="FT20" s="545"/>
      <c r="FU20" s="545"/>
      <c r="FV20" s="545"/>
      <c r="FW20" s="545"/>
      <c r="FX20" s="545"/>
      <c r="FY20" s="545"/>
      <c r="FZ20" s="545"/>
      <c r="GA20" s="545"/>
      <c r="GB20" s="545"/>
      <c r="GC20" s="545"/>
      <c r="GD20" s="545"/>
      <c r="GE20" s="545"/>
      <c r="GF20" s="545"/>
      <c r="GG20" s="545"/>
      <c r="GH20" s="545"/>
      <c r="GI20" s="545"/>
      <c r="GJ20" s="545"/>
      <c r="GK20" s="545"/>
      <c r="GL20" s="545"/>
      <c r="GM20" s="545"/>
      <c r="GN20" s="545"/>
      <c r="GO20" s="545"/>
      <c r="GP20" s="545"/>
      <c r="GQ20" s="545"/>
      <c r="GR20" s="545"/>
      <c r="GS20" s="545"/>
      <c r="GT20" s="545"/>
      <c r="GU20" s="545"/>
      <c r="GV20" s="545"/>
      <c r="GW20" s="545"/>
      <c r="GX20" s="545"/>
    </row>
    <row r="21" spans="1:206" x14ac:dyDescent="0.25">
      <c r="A21" s="545"/>
      <c r="B21" s="558">
        <f t="shared" si="4"/>
        <v>14</v>
      </c>
      <c r="C21" s="829" t="str">
        <f>'DERIVA DE BLOQUES PATRON (mm)'!C21</f>
        <v>03285J</v>
      </c>
      <c r="D21" s="830" t="str">
        <f>_xlfn.CONCAT('DERIVA DE BLOQUES PATRON (mm)'!D21," mm")</f>
        <v>1,02 mm</v>
      </c>
      <c r="E21" s="828">
        <f>'DERIVA DE BLOQUES PATRON (mm)'!E21</f>
        <v>0.02</v>
      </c>
      <c r="F21" s="828">
        <f>'DERIVA DE BLOQUES PATRON (mm)'!G21</f>
        <v>4.1000000000000002E-2</v>
      </c>
      <c r="G21" s="828">
        <f>'DERIVA DE BLOQUES PATRON (mm)'!I21</f>
        <v>4.7E-2</v>
      </c>
      <c r="H21" s="107"/>
      <c r="I21" s="107"/>
      <c r="J21" s="828">
        <f>'DERIVA DE BLOQUES PATRON (mm)'!F21</f>
        <v>0.08</v>
      </c>
      <c r="K21" s="828">
        <f>'DERIVA DE BLOQUES PATRON (mm)'!H21</f>
        <v>2.3E-2</v>
      </c>
      <c r="L21" s="828">
        <f>'DERIVA DE BLOQUES PATRON (mm)'!J21</f>
        <v>2.3E-2</v>
      </c>
      <c r="M21" s="107"/>
      <c r="N21" s="107"/>
      <c r="O21" s="26">
        <f t="shared" si="3"/>
        <v>1.4177446878757841E-2</v>
      </c>
      <c r="P21" s="828" t="str">
        <f t="shared" si="2"/>
        <v>NO GRAFICAR</v>
      </c>
      <c r="Q21" s="545"/>
      <c r="R21" s="545"/>
      <c r="S21" s="545"/>
      <c r="T21" s="545"/>
      <c r="U21" s="545"/>
      <c r="V21" s="545"/>
      <c r="W21" s="545"/>
      <c r="X21" s="545"/>
      <c r="Y21" s="545"/>
      <c r="Z21" s="545"/>
      <c r="AA21" s="545"/>
      <c r="AB21" s="545"/>
      <c r="AC21" s="545"/>
      <c r="AD21" s="545"/>
      <c r="AE21" s="545"/>
      <c r="AF21" s="545"/>
      <c r="AG21" s="545"/>
      <c r="AH21" s="545"/>
      <c r="AI21" s="545"/>
      <c r="AJ21" s="545"/>
      <c r="AK21" s="545"/>
      <c r="AL21" s="545"/>
      <c r="AM21" s="545"/>
      <c r="AN21" s="545"/>
      <c r="AO21" s="545"/>
      <c r="AP21" s="545"/>
      <c r="AQ21" s="545"/>
      <c r="AR21" s="545"/>
      <c r="AS21" s="545"/>
      <c r="AT21" s="545"/>
      <c r="AU21" s="545"/>
      <c r="AV21" s="545"/>
      <c r="AW21" s="545"/>
      <c r="AX21" s="545"/>
      <c r="AY21" s="545"/>
      <c r="AZ21" s="545"/>
      <c r="BA21" s="545"/>
      <c r="BB21" s="545"/>
      <c r="BC21" s="545"/>
      <c r="BD21" s="545"/>
      <c r="BE21" s="545"/>
      <c r="BF21" s="545"/>
      <c r="BG21" s="545"/>
      <c r="BH21" s="545"/>
      <c r="BI21" s="545"/>
      <c r="BJ21" s="545"/>
      <c r="BK21" s="545"/>
      <c r="BL21" s="545"/>
      <c r="BM21" s="545"/>
      <c r="BN21" s="545"/>
      <c r="BO21" s="545"/>
      <c r="BP21" s="545"/>
      <c r="BQ21" s="545"/>
      <c r="BR21" s="545"/>
      <c r="BS21" s="545"/>
      <c r="BT21" s="545"/>
      <c r="BU21" s="545"/>
      <c r="BV21" s="545"/>
      <c r="BW21" s="545"/>
      <c r="BX21" s="545"/>
      <c r="BY21" s="545"/>
      <c r="BZ21" s="545"/>
      <c r="CA21" s="545"/>
      <c r="CB21" s="545"/>
      <c r="CC21" s="545"/>
      <c r="CD21" s="545"/>
      <c r="CE21" s="545"/>
      <c r="CF21" s="545"/>
      <c r="CG21" s="545"/>
      <c r="CH21" s="545"/>
      <c r="CI21" s="545"/>
      <c r="CJ21" s="545"/>
      <c r="CK21" s="545"/>
      <c r="CL21" s="545"/>
      <c r="CM21" s="545"/>
      <c r="CN21" s="545"/>
      <c r="CO21" s="545"/>
      <c r="CP21" s="545"/>
      <c r="CQ21" s="545"/>
      <c r="CR21" s="545"/>
      <c r="CS21" s="545"/>
      <c r="CT21" s="545"/>
      <c r="CU21" s="545"/>
      <c r="CV21" s="545"/>
      <c r="CW21" s="545"/>
      <c r="CX21" s="545"/>
      <c r="CY21" s="545"/>
      <c r="CZ21" s="545"/>
      <c r="DA21" s="545"/>
      <c r="DB21" s="545"/>
      <c r="DC21" s="545"/>
      <c r="DD21" s="545"/>
      <c r="DE21" s="545"/>
      <c r="DF21" s="545"/>
      <c r="DG21" s="545"/>
      <c r="DH21" s="545"/>
      <c r="DI21" s="545"/>
      <c r="DJ21" s="545"/>
      <c r="DK21" s="545"/>
      <c r="DL21" s="545"/>
      <c r="DM21" s="545"/>
      <c r="DN21" s="545"/>
      <c r="DO21" s="545"/>
      <c r="DP21" s="545"/>
      <c r="DQ21" s="545"/>
      <c r="DR21" s="545"/>
      <c r="DS21" s="545"/>
      <c r="DT21" s="545"/>
      <c r="DU21" s="545"/>
      <c r="DV21" s="545"/>
      <c r="DW21" s="545"/>
      <c r="DX21" s="545"/>
      <c r="DY21" s="545"/>
      <c r="DZ21" s="545"/>
      <c r="EA21" s="545"/>
      <c r="EB21" s="545"/>
      <c r="EC21" s="545"/>
      <c r="ED21" s="545"/>
      <c r="EE21" s="545"/>
      <c r="EF21" s="545"/>
      <c r="EG21" s="545"/>
      <c r="EH21" s="545"/>
      <c r="EI21" s="545"/>
      <c r="EJ21" s="545"/>
      <c r="EK21" s="545"/>
      <c r="EL21" s="545"/>
      <c r="EM21" s="545"/>
      <c r="EN21" s="545"/>
      <c r="EO21" s="545"/>
      <c r="EP21" s="545"/>
      <c r="EQ21" s="545"/>
      <c r="ER21" s="545"/>
      <c r="ES21" s="545"/>
      <c r="ET21" s="545"/>
      <c r="EU21" s="545"/>
      <c r="EV21" s="545"/>
      <c r="EW21" s="545"/>
      <c r="EX21" s="545"/>
      <c r="EY21" s="545"/>
      <c r="EZ21" s="545"/>
      <c r="FA21" s="545"/>
      <c r="FB21" s="545"/>
      <c r="FC21" s="545"/>
      <c r="FD21" s="545"/>
      <c r="FE21" s="545"/>
      <c r="FF21" s="545"/>
      <c r="FG21" s="545"/>
      <c r="FH21" s="545"/>
      <c r="FI21" s="545"/>
      <c r="FJ21" s="545"/>
      <c r="FK21" s="545"/>
      <c r="FL21" s="545"/>
      <c r="FM21" s="545"/>
      <c r="FN21" s="545"/>
      <c r="FO21" s="545"/>
      <c r="FP21" s="545"/>
      <c r="FQ21" s="545"/>
      <c r="FR21" s="545"/>
      <c r="FS21" s="545"/>
      <c r="FT21" s="545"/>
      <c r="FU21" s="545"/>
      <c r="FV21" s="545"/>
      <c r="FW21" s="545"/>
      <c r="FX21" s="545"/>
      <c r="FY21" s="545"/>
      <c r="FZ21" s="545"/>
      <c r="GA21" s="545"/>
      <c r="GB21" s="545"/>
      <c r="GC21" s="545"/>
      <c r="GD21" s="545"/>
      <c r="GE21" s="545"/>
      <c r="GF21" s="545"/>
      <c r="GG21" s="545"/>
      <c r="GH21" s="545"/>
      <c r="GI21" s="545"/>
      <c r="GJ21" s="545"/>
      <c r="GK21" s="545"/>
      <c r="GL21" s="545"/>
      <c r="GM21" s="545"/>
      <c r="GN21" s="545"/>
      <c r="GO21" s="545"/>
      <c r="GP21" s="545"/>
      <c r="GQ21" s="545"/>
      <c r="GR21" s="545"/>
      <c r="GS21" s="545"/>
      <c r="GT21" s="545"/>
      <c r="GU21" s="545"/>
      <c r="GV21" s="545"/>
      <c r="GW21" s="545"/>
      <c r="GX21" s="545"/>
    </row>
    <row r="22" spans="1:206" x14ac:dyDescent="0.25">
      <c r="A22" s="545"/>
      <c r="B22" s="558">
        <f t="shared" si="4"/>
        <v>15</v>
      </c>
      <c r="C22" s="829" t="str">
        <f>'DERIVA DE BLOQUES PATRON (mm)'!C22</f>
        <v>03962K</v>
      </c>
      <c r="D22" s="830" t="str">
        <f>_xlfn.CONCAT('DERIVA DE BLOQUES PATRON (mm)'!D22," mm")</f>
        <v>1,03 mm</v>
      </c>
      <c r="E22" s="828">
        <f>'DERIVA DE BLOQUES PATRON (mm)'!E22</f>
        <v>0.04</v>
      </c>
      <c r="F22" s="828">
        <f>'DERIVA DE BLOQUES PATRON (mm)'!G22</f>
        <v>9.4E-2</v>
      </c>
      <c r="G22" s="828">
        <f>'DERIVA DE BLOQUES PATRON (mm)'!I22</f>
        <v>8.5000000000000006E-2</v>
      </c>
      <c r="H22" s="107"/>
      <c r="I22" s="107"/>
      <c r="J22" s="828">
        <f>'DERIVA DE BLOQUES PATRON (mm)'!F22</f>
        <v>0.08</v>
      </c>
      <c r="K22" s="828">
        <f>'DERIVA DE BLOQUES PATRON (mm)'!H22</f>
        <v>2.3E-2</v>
      </c>
      <c r="L22" s="828">
        <f>'DERIVA DE BLOQUES PATRON (mm)'!J22</f>
        <v>2.3E-2</v>
      </c>
      <c r="M22" s="107"/>
      <c r="N22" s="107"/>
      <c r="O22" s="26">
        <f t="shared" si="3"/>
        <v>2.8930952282978852E-2</v>
      </c>
      <c r="P22" s="828" t="str">
        <f t="shared" si="2"/>
        <v>VALOR CRÍTICO, GRAFICAR CURVA</v>
      </c>
      <c r="Q22" s="545"/>
      <c r="R22" s="545"/>
      <c r="S22" s="545"/>
      <c r="T22" s="545"/>
      <c r="U22" s="545"/>
      <c r="V22" s="545"/>
      <c r="W22" s="545"/>
      <c r="X22" s="545"/>
      <c r="Y22" s="545"/>
      <c r="Z22" s="545"/>
      <c r="AA22" s="545"/>
      <c r="AB22" s="545"/>
      <c r="AC22" s="545"/>
      <c r="AD22" s="545"/>
      <c r="AE22" s="545"/>
      <c r="AF22" s="545"/>
      <c r="AG22" s="545"/>
      <c r="AH22" s="545"/>
      <c r="AI22" s="545"/>
      <c r="AJ22" s="545"/>
      <c r="AK22" s="545"/>
      <c r="AL22" s="545"/>
      <c r="AM22" s="545"/>
      <c r="AN22" s="545"/>
      <c r="AO22" s="545"/>
      <c r="AP22" s="545"/>
      <c r="AQ22" s="545"/>
      <c r="AR22" s="545"/>
      <c r="AS22" s="545"/>
      <c r="AT22" s="545"/>
      <c r="AU22" s="545"/>
      <c r="AV22" s="545"/>
      <c r="AW22" s="545"/>
      <c r="AX22" s="545"/>
      <c r="AY22" s="545"/>
      <c r="AZ22" s="545"/>
      <c r="BA22" s="545"/>
      <c r="BB22" s="545"/>
      <c r="BC22" s="545"/>
      <c r="BD22" s="545"/>
      <c r="BE22" s="545"/>
      <c r="BF22" s="545"/>
      <c r="BG22" s="545"/>
      <c r="BH22" s="545"/>
      <c r="BI22" s="545"/>
      <c r="BJ22" s="545"/>
      <c r="BK22" s="545"/>
      <c r="BL22" s="545"/>
      <c r="BM22" s="545"/>
      <c r="BN22" s="545"/>
      <c r="BO22" s="545"/>
      <c r="BP22" s="545"/>
      <c r="BQ22" s="545"/>
      <c r="BR22" s="545"/>
      <c r="BS22" s="545"/>
      <c r="BT22" s="545"/>
      <c r="BU22" s="545"/>
      <c r="BV22" s="545"/>
      <c r="BW22" s="545"/>
      <c r="BX22" s="545"/>
      <c r="BY22" s="545"/>
      <c r="BZ22" s="545"/>
      <c r="CA22" s="545"/>
      <c r="CB22" s="545"/>
      <c r="CC22" s="545"/>
      <c r="CD22" s="545"/>
      <c r="CE22" s="545"/>
      <c r="CF22" s="545"/>
      <c r="CG22" s="545"/>
      <c r="CH22" s="545"/>
      <c r="CI22" s="545"/>
      <c r="CJ22" s="545"/>
      <c r="CK22" s="545"/>
      <c r="CL22" s="545"/>
      <c r="CM22" s="545"/>
      <c r="CN22" s="545"/>
      <c r="CO22" s="545"/>
      <c r="CP22" s="545"/>
      <c r="CQ22" s="545"/>
      <c r="CR22" s="545"/>
      <c r="CS22" s="545"/>
      <c r="CT22" s="545"/>
      <c r="CU22" s="545"/>
      <c r="CV22" s="545"/>
      <c r="CW22" s="545"/>
      <c r="CX22" s="545"/>
      <c r="CY22" s="545"/>
      <c r="CZ22" s="545"/>
      <c r="DA22" s="545"/>
      <c r="DB22" s="545"/>
      <c r="DC22" s="545"/>
      <c r="DD22" s="545"/>
      <c r="DE22" s="545"/>
      <c r="DF22" s="545"/>
      <c r="DG22" s="545"/>
      <c r="DH22" s="545"/>
      <c r="DI22" s="545"/>
      <c r="DJ22" s="545"/>
      <c r="DK22" s="545"/>
      <c r="DL22" s="545"/>
      <c r="DM22" s="545"/>
      <c r="DN22" s="545"/>
      <c r="DO22" s="545"/>
      <c r="DP22" s="545"/>
      <c r="DQ22" s="545"/>
      <c r="DR22" s="545"/>
      <c r="DS22" s="545"/>
      <c r="DT22" s="545"/>
      <c r="DU22" s="545"/>
      <c r="DV22" s="545"/>
      <c r="DW22" s="545"/>
      <c r="DX22" s="545"/>
      <c r="DY22" s="545"/>
      <c r="DZ22" s="545"/>
      <c r="EA22" s="545"/>
      <c r="EB22" s="545"/>
      <c r="EC22" s="545"/>
      <c r="ED22" s="545"/>
      <c r="EE22" s="545"/>
      <c r="EF22" s="545"/>
      <c r="EG22" s="545"/>
      <c r="EH22" s="545"/>
      <c r="EI22" s="545"/>
      <c r="EJ22" s="545"/>
      <c r="EK22" s="545"/>
      <c r="EL22" s="545"/>
      <c r="EM22" s="545"/>
      <c r="EN22" s="545"/>
      <c r="EO22" s="545"/>
      <c r="EP22" s="545"/>
      <c r="EQ22" s="545"/>
      <c r="ER22" s="545"/>
      <c r="ES22" s="545"/>
      <c r="ET22" s="545"/>
      <c r="EU22" s="545"/>
      <c r="EV22" s="545"/>
      <c r="EW22" s="545"/>
      <c r="EX22" s="545"/>
      <c r="EY22" s="545"/>
      <c r="EZ22" s="545"/>
      <c r="FA22" s="545"/>
      <c r="FB22" s="545"/>
      <c r="FC22" s="545"/>
      <c r="FD22" s="545"/>
      <c r="FE22" s="545"/>
      <c r="FF22" s="545"/>
      <c r="FG22" s="545"/>
      <c r="FH22" s="545"/>
      <c r="FI22" s="545"/>
      <c r="FJ22" s="545"/>
      <c r="FK22" s="545"/>
      <c r="FL22" s="545"/>
      <c r="FM22" s="545"/>
      <c r="FN22" s="545"/>
      <c r="FO22" s="545"/>
      <c r="FP22" s="545"/>
      <c r="FQ22" s="545"/>
      <c r="FR22" s="545"/>
      <c r="FS22" s="545"/>
      <c r="FT22" s="545"/>
      <c r="FU22" s="545"/>
      <c r="FV22" s="545"/>
      <c r="FW22" s="545"/>
      <c r="FX22" s="545"/>
      <c r="FY22" s="545"/>
      <c r="FZ22" s="545"/>
      <c r="GA22" s="545"/>
      <c r="GB22" s="545"/>
      <c r="GC22" s="545"/>
      <c r="GD22" s="545"/>
      <c r="GE22" s="545"/>
      <c r="GF22" s="545"/>
      <c r="GG22" s="545"/>
      <c r="GH22" s="545"/>
      <c r="GI22" s="545"/>
      <c r="GJ22" s="545"/>
      <c r="GK22" s="545"/>
      <c r="GL22" s="545"/>
      <c r="GM22" s="545"/>
      <c r="GN22" s="545"/>
      <c r="GO22" s="545"/>
      <c r="GP22" s="545"/>
      <c r="GQ22" s="545"/>
      <c r="GR22" s="545"/>
      <c r="GS22" s="545"/>
      <c r="GT22" s="545"/>
      <c r="GU22" s="545"/>
      <c r="GV22" s="545"/>
      <c r="GW22" s="545"/>
      <c r="GX22" s="545"/>
    </row>
    <row r="23" spans="1:206" x14ac:dyDescent="0.25">
      <c r="A23" s="545"/>
      <c r="B23" s="558">
        <f t="shared" si="4"/>
        <v>16</v>
      </c>
      <c r="C23" s="829" t="str">
        <f>'DERIVA DE BLOQUES PATRON (mm)'!C23</f>
        <v>03294J</v>
      </c>
      <c r="D23" s="830" t="str">
        <f>_xlfn.CONCAT('DERIVA DE BLOQUES PATRON (mm)'!D23," mm")</f>
        <v>1,04 mm</v>
      </c>
      <c r="E23" s="828">
        <f>'DERIVA DE BLOQUES PATRON (mm)'!E23</f>
        <v>0</v>
      </c>
      <c r="F23" s="828">
        <f>'DERIVA DE BLOQUES PATRON (mm)'!G23</f>
        <v>5.0999999999999997E-2</v>
      </c>
      <c r="G23" s="828">
        <f>'DERIVA DE BLOQUES PATRON (mm)'!I23</f>
        <v>5.1999999999999998E-2</v>
      </c>
      <c r="H23" s="107"/>
      <c r="I23" s="107"/>
      <c r="J23" s="828">
        <f>'DERIVA DE BLOQUES PATRON (mm)'!F23</f>
        <v>0.08</v>
      </c>
      <c r="K23" s="828">
        <f>'DERIVA DE BLOQUES PATRON (mm)'!H23</f>
        <v>2.3E-2</v>
      </c>
      <c r="L23" s="828">
        <f>'DERIVA DE BLOQUES PATRON (mm)'!J23</f>
        <v>2.3E-2</v>
      </c>
      <c r="M23" s="107"/>
      <c r="N23" s="107"/>
      <c r="O23" s="26">
        <f t="shared" si="3"/>
        <v>2.9737742572921253E-2</v>
      </c>
      <c r="P23" s="828" t="str">
        <f t="shared" si="2"/>
        <v>VALOR CRÍTICO, GRAFICAR CURVA</v>
      </c>
      <c r="Q23" s="545"/>
      <c r="R23" s="545"/>
      <c r="S23" s="545"/>
      <c r="T23" s="545"/>
      <c r="U23" s="545"/>
      <c r="V23" s="545"/>
      <c r="W23" s="545"/>
      <c r="X23" s="545"/>
      <c r="Y23" s="545"/>
      <c r="Z23" s="545"/>
      <c r="AA23" s="545"/>
      <c r="AB23" s="545"/>
      <c r="AC23" s="545"/>
      <c r="AD23" s="545"/>
      <c r="AE23" s="545"/>
      <c r="AF23" s="545"/>
      <c r="AG23" s="545"/>
      <c r="AH23" s="545"/>
      <c r="AI23" s="545"/>
      <c r="AJ23" s="545"/>
      <c r="AK23" s="545"/>
      <c r="AL23" s="545"/>
      <c r="AM23" s="545"/>
      <c r="AN23" s="545"/>
      <c r="AO23" s="545"/>
      <c r="AP23" s="545"/>
      <c r="AQ23" s="545"/>
      <c r="AR23" s="545"/>
      <c r="AS23" s="545"/>
      <c r="AT23" s="545"/>
      <c r="AU23" s="545"/>
      <c r="AV23" s="545"/>
      <c r="AW23" s="545"/>
      <c r="AX23" s="545"/>
      <c r="AY23" s="545"/>
      <c r="AZ23" s="545"/>
      <c r="BA23" s="545"/>
      <c r="BB23" s="545"/>
      <c r="BC23" s="545"/>
      <c r="BD23" s="545"/>
      <c r="BE23" s="545"/>
      <c r="BF23" s="545"/>
      <c r="BG23" s="545"/>
      <c r="BH23" s="545"/>
      <c r="BI23" s="545"/>
      <c r="BJ23" s="545"/>
      <c r="BK23" s="545"/>
      <c r="BL23" s="545"/>
      <c r="BM23" s="545"/>
      <c r="BN23" s="545"/>
      <c r="BO23" s="545"/>
      <c r="BP23" s="545"/>
      <c r="BQ23" s="545"/>
      <c r="BR23" s="545"/>
      <c r="BS23" s="545"/>
      <c r="BT23" s="545"/>
      <c r="BU23" s="545"/>
      <c r="BV23" s="545"/>
      <c r="BW23" s="545"/>
      <c r="BX23" s="545"/>
      <c r="BY23" s="545"/>
      <c r="BZ23" s="545"/>
      <c r="CA23" s="545"/>
      <c r="CB23" s="545"/>
      <c r="CC23" s="545"/>
      <c r="CD23" s="545"/>
      <c r="CE23" s="545"/>
      <c r="CF23" s="545"/>
      <c r="CG23" s="545"/>
      <c r="CH23" s="545"/>
      <c r="CI23" s="545"/>
      <c r="CJ23" s="545"/>
      <c r="CK23" s="545"/>
      <c r="CL23" s="545"/>
      <c r="CM23" s="545"/>
      <c r="CN23" s="545"/>
      <c r="CO23" s="545"/>
      <c r="CP23" s="545"/>
      <c r="CQ23" s="545"/>
      <c r="CR23" s="545"/>
      <c r="CS23" s="545"/>
      <c r="CT23" s="545"/>
      <c r="CU23" s="545"/>
      <c r="CV23" s="545"/>
      <c r="CW23" s="545"/>
      <c r="CX23" s="545"/>
      <c r="CY23" s="545"/>
      <c r="CZ23" s="545"/>
      <c r="DA23" s="545"/>
      <c r="DB23" s="545"/>
      <c r="DC23" s="545"/>
      <c r="DD23" s="545"/>
      <c r="DE23" s="545"/>
      <c r="DF23" s="545"/>
      <c r="DG23" s="545"/>
      <c r="DH23" s="545"/>
      <c r="DI23" s="545"/>
      <c r="DJ23" s="545"/>
      <c r="DK23" s="545"/>
      <c r="DL23" s="545"/>
      <c r="DM23" s="545"/>
      <c r="DN23" s="545"/>
      <c r="DO23" s="545"/>
      <c r="DP23" s="545"/>
      <c r="DQ23" s="545"/>
      <c r="DR23" s="545"/>
      <c r="DS23" s="545"/>
      <c r="DT23" s="545"/>
      <c r="DU23" s="545"/>
      <c r="DV23" s="545"/>
      <c r="DW23" s="545"/>
      <c r="DX23" s="545"/>
      <c r="DY23" s="545"/>
      <c r="DZ23" s="545"/>
      <c r="EA23" s="545"/>
      <c r="EB23" s="545"/>
      <c r="EC23" s="545"/>
      <c r="ED23" s="545"/>
      <c r="EE23" s="545"/>
      <c r="EF23" s="545"/>
      <c r="EG23" s="545"/>
      <c r="EH23" s="545"/>
      <c r="EI23" s="545"/>
      <c r="EJ23" s="545"/>
      <c r="EK23" s="545"/>
      <c r="EL23" s="545"/>
      <c r="EM23" s="545"/>
      <c r="EN23" s="545"/>
      <c r="EO23" s="545"/>
      <c r="EP23" s="545"/>
      <c r="EQ23" s="545"/>
      <c r="ER23" s="545"/>
      <c r="ES23" s="545"/>
      <c r="ET23" s="545"/>
      <c r="EU23" s="545"/>
      <c r="EV23" s="545"/>
      <c r="EW23" s="545"/>
      <c r="EX23" s="545"/>
      <c r="EY23" s="545"/>
      <c r="EZ23" s="545"/>
      <c r="FA23" s="545"/>
      <c r="FB23" s="545"/>
      <c r="FC23" s="545"/>
      <c r="FD23" s="545"/>
      <c r="FE23" s="545"/>
      <c r="FF23" s="545"/>
      <c r="FG23" s="545"/>
      <c r="FH23" s="545"/>
      <c r="FI23" s="545"/>
      <c r="FJ23" s="545"/>
      <c r="FK23" s="545"/>
      <c r="FL23" s="545"/>
      <c r="FM23" s="545"/>
      <c r="FN23" s="545"/>
      <c r="FO23" s="545"/>
      <c r="FP23" s="545"/>
      <c r="FQ23" s="545"/>
      <c r="FR23" s="545"/>
      <c r="FS23" s="545"/>
      <c r="FT23" s="545"/>
      <c r="FU23" s="545"/>
      <c r="FV23" s="545"/>
      <c r="FW23" s="545"/>
      <c r="FX23" s="545"/>
      <c r="FY23" s="545"/>
      <c r="FZ23" s="545"/>
      <c r="GA23" s="545"/>
      <c r="GB23" s="545"/>
      <c r="GC23" s="545"/>
      <c r="GD23" s="545"/>
      <c r="GE23" s="545"/>
      <c r="GF23" s="545"/>
      <c r="GG23" s="545"/>
      <c r="GH23" s="545"/>
      <c r="GI23" s="545"/>
      <c r="GJ23" s="545"/>
      <c r="GK23" s="545"/>
      <c r="GL23" s="545"/>
      <c r="GM23" s="545"/>
      <c r="GN23" s="545"/>
      <c r="GO23" s="545"/>
      <c r="GP23" s="545"/>
      <c r="GQ23" s="545"/>
      <c r="GR23" s="545"/>
      <c r="GS23" s="545"/>
      <c r="GT23" s="545"/>
      <c r="GU23" s="545"/>
      <c r="GV23" s="545"/>
      <c r="GW23" s="545"/>
      <c r="GX23" s="545"/>
    </row>
    <row r="24" spans="1:206" x14ac:dyDescent="0.25">
      <c r="A24" s="545"/>
      <c r="B24" s="558">
        <f t="shared" si="4"/>
        <v>17</v>
      </c>
      <c r="C24" s="829" t="str">
        <f>'DERIVA DE BLOQUES PATRON (mm)'!C24</f>
        <v>23258J</v>
      </c>
      <c r="D24" s="830" t="str">
        <f>_xlfn.CONCAT('DERIVA DE BLOQUES PATRON (mm)'!D24," mm")</f>
        <v>1,05 mm</v>
      </c>
      <c r="E24" s="828">
        <f>'DERIVA DE BLOQUES PATRON (mm)'!E24</f>
        <v>0.03</v>
      </c>
      <c r="F24" s="828">
        <f>'DERIVA DE BLOQUES PATRON (mm)'!G24</f>
        <v>5.2999999999999999E-2</v>
      </c>
      <c r="G24" s="828">
        <f>'DERIVA DE BLOQUES PATRON (mm)'!I24</f>
        <v>5.1999999999999998E-2</v>
      </c>
      <c r="H24" s="107"/>
      <c r="I24" s="107"/>
      <c r="J24" s="828">
        <f>'DERIVA DE BLOQUES PATRON (mm)'!F24</f>
        <v>0.08</v>
      </c>
      <c r="K24" s="828">
        <f>'DERIVA DE BLOQUES PATRON (mm)'!H24</f>
        <v>2.3E-2</v>
      </c>
      <c r="L24" s="828">
        <f>'DERIVA DE BLOQUES PATRON (mm)'!J24</f>
        <v>2.3E-2</v>
      </c>
      <c r="M24" s="107"/>
      <c r="N24" s="107"/>
      <c r="O24" s="26">
        <f t="shared" si="3"/>
        <v>1.3000000000000029E-2</v>
      </c>
      <c r="P24" s="828" t="str">
        <f t="shared" si="2"/>
        <v>NO GRAFICAR</v>
      </c>
      <c r="Q24" s="545"/>
      <c r="R24" s="545"/>
      <c r="S24" s="545"/>
      <c r="T24" s="545"/>
      <c r="U24" s="545"/>
      <c r="V24" s="545"/>
      <c r="W24" s="545"/>
      <c r="X24" s="545"/>
      <c r="Y24" s="545"/>
      <c r="Z24" s="545"/>
      <c r="AA24" s="545"/>
      <c r="AB24" s="545"/>
      <c r="AC24" s="545"/>
      <c r="AD24" s="545"/>
      <c r="AE24" s="545"/>
      <c r="AF24" s="545"/>
      <c r="AG24" s="545"/>
      <c r="AH24" s="545"/>
      <c r="AI24" s="545"/>
      <c r="AJ24" s="545"/>
      <c r="AK24" s="545"/>
      <c r="AL24" s="545"/>
      <c r="AM24" s="545"/>
      <c r="AN24" s="545"/>
      <c r="AO24" s="545"/>
      <c r="AP24" s="545"/>
      <c r="AQ24" s="545"/>
      <c r="AR24" s="545"/>
      <c r="AS24" s="545"/>
      <c r="AT24" s="545"/>
      <c r="AU24" s="545"/>
      <c r="AV24" s="545"/>
      <c r="AW24" s="545"/>
      <c r="AX24" s="545"/>
      <c r="AY24" s="545"/>
      <c r="AZ24" s="545"/>
      <c r="BA24" s="545"/>
      <c r="BB24" s="545"/>
      <c r="BC24" s="545"/>
      <c r="BD24" s="545"/>
      <c r="BE24" s="545"/>
      <c r="BF24" s="545"/>
      <c r="BG24" s="545"/>
      <c r="BH24" s="545"/>
      <c r="BI24" s="545"/>
      <c r="BJ24" s="545"/>
      <c r="BK24" s="545"/>
      <c r="BL24" s="545"/>
      <c r="BM24" s="545"/>
      <c r="BN24" s="545"/>
      <c r="BO24" s="545"/>
      <c r="BP24" s="545"/>
      <c r="BQ24" s="545"/>
      <c r="BR24" s="545"/>
      <c r="BS24" s="545"/>
      <c r="BT24" s="545"/>
      <c r="BU24" s="545"/>
      <c r="BV24" s="545"/>
      <c r="BW24" s="545"/>
      <c r="BX24" s="545"/>
      <c r="BY24" s="545"/>
      <c r="BZ24" s="545"/>
      <c r="CA24" s="545"/>
      <c r="CB24" s="545"/>
      <c r="CC24" s="545"/>
      <c r="CD24" s="545"/>
      <c r="CE24" s="545"/>
      <c r="CF24" s="545"/>
      <c r="CG24" s="545"/>
      <c r="CH24" s="545"/>
      <c r="CI24" s="545"/>
      <c r="CJ24" s="545"/>
      <c r="CK24" s="545"/>
      <c r="CL24" s="545"/>
      <c r="CM24" s="545"/>
      <c r="CN24" s="545"/>
      <c r="CO24" s="545"/>
      <c r="CP24" s="545"/>
      <c r="CQ24" s="545"/>
      <c r="CR24" s="545"/>
      <c r="CS24" s="545"/>
      <c r="CT24" s="545"/>
      <c r="CU24" s="545"/>
      <c r="CV24" s="545"/>
      <c r="CW24" s="545"/>
      <c r="CX24" s="545"/>
      <c r="CY24" s="545"/>
      <c r="CZ24" s="545"/>
      <c r="DA24" s="545"/>
      <c r="DB24" s="545"/>
      <c r="DC24" s="545"/>
      <c r="DD24" s="545"/>
      <c r="DE24" s="545"/>
      <c r="DF24" s="545"/>
      <c r="DG24" s="545"/>
      <c r="DH24" s="545"/>
      <c r="DI24" s="545"/>
      <c r="DJ24" s="545"/>
      <c r="DK24" s="545"/>
      <c r="DL24" s="545"/>
      <c r="DM24" s="545"/>
      <c r="DN24" s="545"/>
      <c r="DO24" s="545"/>
      <c r="DP24" s="545"/>
      <c r="DQ24" s="545"/>
      <c r="DR24" s="545"/>
      <c r="DS24" s="545"/>
      <c r="DT24" s="545"/>
      <c r="DU24" s="545"/>
      <c r="DV24" s="545"/>
      <c r="DW24" s="545"/>
      <c r="DX24" s="545"/>
      <c r="DY24" s="545"/>
      <c r="DZ24" s="545"/>
      <c r="EA24" s="545"/>
      <c r="EB24" s="545"/>
      <c r="EC24" s="545"/>
      <c r="ED24" s="545"/>
      <c r="EE24" s="545"/>
      <c r="EF24" s="545"/>
      <c r="EG24" s="545"/>
      <c r="EH24" s="545"/>
      <c r="EI24" s="545"/>
      <c r="EJ24" s="545"/>
      <c r="EK24" s="545"/>
      <c r="EL24" s="545"/>
      <c r="EM24" s="545"/>
      <c r="EN24" s="545"/>
      <c r="EO24" s="545"/>
      <c r="EP24" s="545"/>
      <c r="EQ24" s="545"/>
      <c r="ER24" s="545"/>
      <c r="ES24" s="545"/>
      <c r="ET24" s="545"/>
      <c r="EU24" s="545"/>
      <c r="EV24" s="545"/>
      <c r="EW24" s="545"/>
      <c r="EX24" s="545"/>
      <c r="EY24" s="545"/>
      <c r="EZ24" s="545"/>
      <c r="FA24" s="545"/>
      <c r="FB24" s="545"/>
      <c r="FC24" s="545"/>
      <c r="FD24" s="545"/>
      <c r="FE24" s="545"/>
      <c r="FF24" s="545"/>
      <c r="FG24" s="545"/>
      <c r="FH24" s="545"/>
      <c r="FI24" s="545"/>
      <c r="FJ24" s="545"/>
      <c r="FK24" s="545"/>
      <c r="FL24" s="545"/>
      <c r="FM24" s="545"/>
      <c r="FN24" s="545"/>
      <c r="FO24" s="545"/>
      <c r="FP24" s="545"/>
      <c r="FQ24" s="545"/>
      <c r="FR24" s="545"/>
      <c r="FS24" s="545"/>
      <c r="FT24" s="545"/>
      <c r="FU24" s="545"/>
      <c r="FV24" s="545"/>
      <c r="FW24" s="545"/>
      <c r="FX24" s="545"/>
      <c r="FY24" s="545"/>
      <c r="FZ24" s="545"/>
      <c r="GA24" s="545"/>
      <c r="GB24" s="545"/>
      <c r="GC24" s="545"/>
      <c r="GD24" s="545"/>
      <c r="GE24" s="545"/>
      <c r="GF24" s="545"/>
      <c r="GG24" s="545"/>
      <c r="GH24" s="545"/>
      <c r="GI24" s="545"/>
      <c r="GJ24" s="545"/>
      <c r="GK24" s="545"/>
      <c r="GL24" s="545"/>
      <c r="GM24" s="545"/>
      <c r="GN24" s="545"/>
      <c r="GO24" s="545"/>
      <c r="GP24" s="545"/>
      <c r="GQ24" s="545"/>
      <c r="GR24" s="545"/>
      <c r="GS24" s="545"/>
      <c r="GT24" s="545"/>
      <c r="GU24" s="545"/>
      <c r="GV24" s="545"/>
      <c r="GW24" s="545"/>
      <c r="GX24" s="545"/>
    </row>
    <row r="25" spans="1:206" x14ac:dyDescent="0.25">
      <c r="A25" s="545"/>
      <c r="B25" s="558">
        <f t="shared" si="4"/>
        <v>18</v>
      </c>
      <c r="C25" s="829" t="str">
        <f>'DERIVA DE BLOQUES PATRON (mm)'!C25</f>
        <v>03144J</v>
      </c>
      <c r="D25" s="830" t="str">
        <f>_xlfn.CONCAT('DERIVA DE BLOQUES PATRON (mm)'!D25," mm")</f>
        <v>1,06 mm</v>
      </c>
      <c r="E25" s="828">
        <f>'DERIVA DE BLOQUES PATRON (mm)'!E25</f>
        <v>0.09</v>
      </c>
      <c r="F25" s="828">
        <f>'DERIVA DE BLOQUES PATRON (mm)'!G25</f>
        <v>0.10100000000000001</v>
      </c>
      <c r="G25" s="828">
        <f>'DERIVA DE BLOQUES PATRON (mm)'!I25</f>
        <v>0.107</v>
      </c>
      <c r="H25" s="107"/>
      <c r="I25" s="107"/>
      <c r="J25" s="828">
        <f>'DERIVA DE BLOQUES PATRON (mm)'!F25</f>
        <v>0.08</v>
      </c>
      <c r="K25" s="828">
        <f>'DERIVA DE BLOQUES PATRON (mm)'!H25</f>
        <v>2.3E-2</v>
      </c>
      <c r="L25" s="828">
        <f>'DERIVA DE BLOQUES PATRON (mm)'!J25</f>
        <v>2.3E-2</v>
      </c>
      <c r="M25" s="107"/>
      <c r="N25" s="107"/>
      <c r="O25" s="26">
        <f t="shared" si="3"/>
        <v>8.6216781042517104E-3</v>
      </c>
      <c r="P25" s="828" t="str">
        <f t="shared" si="2"/>
        <v>NO GRAFICAR</v>
      </c>
      <c r="Q25" s="545"/>
      <c r="R25" s="545"/>
      <c r="S25" s="545"/>
      <c r="T25" s="545"/>
      <c r="U25" s="545"/>
      <c r="V25" s="545"/>
      <c r="W25" s="545"/>
      <c r="X25" s="545"/>
      <c r="Y25" s="545"/>
      <c r="Z25" s="545"/>
      <c r="AA25" s="545"/>
      <c r="AB25" s="545"/>
      <c r="AC25" s="545"/>
      <c r="AD25" s="545"/>
      <c r="AE25" s="545"/>
      <c r="AF25" s="545"/>
      <c r="AG25" s="545"/>
      <c r="AH25" s="545"/>
      <c r="AI25" s="545"/>
      <c r="AJ25" s="545"/>
      <c r="AK25" s="545"/>
      <c r="AL25" s="545"/>
      <c r="AM25" s="545"/>
      <c r="AN25" s="545"/>
      <c r="AO25" s="545"/>
      <c r="AP25" s="545"/>
      <c r="AQ25" s="545"/>
      <c r="AR25" s="545"/>
      <c r="AS25" s="545"/>
      <c r="AT25" s="545"/>
      <c r="AU25" s="545"/>
      <c r="AV25" s="545"/>
      <c r="AW25" s="545"/>
      <c r="AX25" s="545"/>
      <c r="AY25" s="545"/>
      <c r="AZ25" s="545"/>
      <c r="BA25" s="545"/>
      <c r="BB25" s="545"/>
      <c r="BC25" s="545"/>
      <c r="BD25" s="545"/>
      <c r="BE25" s="545"/>
      <c r="BF25" s="545"/>
      <c r="BG25" s="545"/>
      <c r="BH25" s="545"/>
      <c r="BI25" s="545"/>
      <c r="BJ25" s="545"/>
      <c r="BK25" s="545"/>
      <c r="BL25" s="545"/>
      <c r="BM25" s="545"/>
      <c r="BN25" s="545"/>
      <c r="BO25" s="545"/>
      <c r="BP25" s="545"/>
      <c r="BQ25" s="545"/>
      <c r="BR25" s="545"/>
      <c r="BS25" s="545"/>
      <c r="BT25" s="545"/>
      <c r="BU25" s="545"/>
      <c r="BV25" s="545"/>
      <c r="BW25" s="545"/>
      <c r="BX25" s="545"/>
      <c r="BY25" s="545"/>
      <c r="BZ25" s="545"/>
      <c r="CA25" s="545"/>
      <c r="CB25" s="545"/>
      <c r="CC25" s="545"/>
      <c r="CD25" s="545"/>
      <c r="CE25" s="545"/>
      <c r="CF25" s="545"/>
      <c r="CG25" s="545"/>
      <c r="CH25" s="545"/>
      <c r="CI25" s="545"/>
      <c r="CJ25" s="545"/>
      <c r="CK25" s="545"/>
      <c r="CL25" s="545"/>
      <c r="CM25" s="545"/>
      <c r="CN25" s="545"/>
      <c r="CO25" s="545"/>
      <c r="CP25" s="545"/>
      <c r="CQ25" s="545"/>
      <c r="CR25" s="545"/>
      <c r="CS25" s="545"/>
      <c r="CT25" s="545"/>
      <c r="CU25" s="545"/>
      <c r="CV25" s="545"/>
      <c r="CW25" s="545"/>
      <c r="CX25" s="545"/>
      <c r="CY25" s="545"/>
      <c r="CZ25" s="545"/>
      <c r="DA25" s="545"/>
      <c r="DB25" s="545"/>
      <c r="DC25" s="545"/>
      <c r="DD25" s="545"/>
      <c r="DE25" s="545"/>
      <c r="DF25" s="545"/>
      <c r="DG25" s="545"/>
      <c r="DH25" s="545"/>
      <c r="DI25" s="545"/>
      <c r="DJ25" s="545"/>
      <c r="DK25" s="545"/>
      <c r="DL25" s="545"/>
      <c r="DM25" s="545"/>
      <c r="DN25" s="545"/>
      <c r="DO25" s="545"/>
      <c r="DP25" s="545"/>
      <c r="DQ25" s="545"/>
      <c r="DR25" s="545"/>
      <c r="DS25" s="545"/>
      <c r="DT25" s="545"/>
      <c r="DU25" s="545"/>
      <c r="DV25" s="545"/>
      <c r="DW25" s="545"/>
      <c r="DX25" s="545"/>
      <c r="DY25" s="545"/>
      <c r="DZ25" s="545"/>
      <c r="EA25" s="545"/>
      <c r="EB25" s="545"/>
      <c r="EC25" s="545"/>
      <c r="ED25" s="545"/>
      <c r="EE25" s="545"/>
      <c r="EF25" s="545"/>
      <c r="EG25" s="545"/>
      <c r="EH25" s="545"/>
      <c r="EI25" s="545"/>
      <c r="EJ25" s="545"/>
      <c r="EK25" s="545"/>
      <c r="EL25" s="545"/>
      <c r="EM25" s="545"/>
      <c r="EN25" s="545"/>
      <c r="EO25" s="545"/>
      <c r="EP25" s="545"/>
      <c r="EQ25" s="545"/>
      <c r="ER25" s="545"/>
      <c r="ES25" s="545"/>
      <c r="ET25" s="545"/>
      <c r="EU25" s="545"/>
      <c r="EV25" s="545"/>
      <c r="EW25" s="545"/>
      <c r="EX25" s="545"/>
      <c r="EY25" s="545"/>
      <c r="EZ25" s="545"/>
      <c r="FA25" s="545"/>
      <c r="FB25" s="545"/>
      <c r="FC25" s="545"/>
      <c r="FD25" s="545"/>
      <c r="FE25" s="545"/>
      <c r="FF25" s="545"/>
      <c r="FG25" s="545"/>
      <c r="FH25" s="545"/>
      <c r="FI25" s="545"/>
      <c r="FJ25" s="545"/>
      <c r="FK25" s="545"/>
      <c r="FL25" s="545"/>
      <c r="FM25" s="545"/>
      <c r="FN25" s="545"/>
      <c r="FO25" s="545"/>
      <c r="FP25" s="545"/>
      <c r="FQ25" s="545"/>
      <c r="FR25" s="545"/>
      <c r="FS25" s="545"/>
      <c r="FT25" s="545"/>
      <c r="FU25" s="545"/>
      <c r="FV25" s="545"/>
      <c r="FW25" s="545"/>
      <c r="FX25" s="545"/>
      <c r="FY25" s="545"/>
      <c r="FZ25" s="545"/>
      <c r="GA25" s="545"/>
      <c r="GB25" s="545"/>
      <c r="GC25" s="545"/>
      <c r="GD25" s="545"/>
      <c r="GE25" s="545"/>
      <c r="GF25" s="545"/>
      <c r="GG25" s="545"/>
      <c r="GH25" s="545"/>
      <c r="GI25" s="545"/>
      <c r="GJ25" s="545"/>
      <c r="GK25" s="545"/>
      <c r="GL25" s="545"/>
      <c r="GM25" s="545"/>
      <c r="GN25" s="545"/>
      <c r="GO25" s="545"/>
      <c r="GP25" s="545"/>
      <c r="GQ25" s="545"/>
      <c r="GR25" s="545"/>
      <c r="GS25" s="545"/>
      <c r="GT25" s="545"/>
      <c r="GU25" s="545"/>
      <c r="GV25" s="545"/>
      <c r="GW25" s="545"/>
      <c r="GX25" s="545"/>
    </row>
    <row r="26" spans="1:206" x14ac:dyDescent="0.25">
      <c r="A26" s="545"/>
      <c r="B26" s="558">
        <f t="shared" si="4"/>
        <v>19</v>
      </c>
      <c r="C26" s="829" t="str">
        <f>'DERIVA DE BLOQUES PATRON (mm)'!C26</f>
        <v>23861J</v>
      </c>
      <c r="D26" s="830" t="str">
        <f>_xlfn.CONCAT('DERIVA DE BLOQUES PATRON (mm)'!D26," mm")</f>
        <v>1,07 mm</v>
      </c>
      <c r="E26" s="828">
        <f>'DERIVA DE BLOQUES PATRON (mm)'!E26</f>
        <v>0.02</v>
      </c>
      <c r="F26" s="828">
        <f>'DERIVA DE BLOQUES PATRON (mm)'!G26</f>
        <v>4.5999999999999999E-2</v>
      </c>
      <c r="G26" s="828">
        <f>'DERIVA DE BLOQUES PATRON (mm)'!I26</f>
        <v>5.5E-2</v>
      </c>
      <c r="H26" s="107"/>
      <c r="I26" s="107"/>
      <c r="J26" s="828">
        <f>'DERIVA DE BLOQUES PATRON (mm)'!F26</f>
        <v>0.08</v>
      </c>
      <c r="K26" s="828">
        <f>'DERIVA DE BLOQUES PATRON (mm)'!H26</f>
        <v>2.3E-2</v>
      </c>
      <c r="L26" s="828">
        <f>'DERIVA DE BLOQUES PATRON (mm)'!J26</f>
        <v>2.3E-2</v>
      </c>
      <c r="M26" s="107"/>
      <c r="N26" s="107"/>
      <c r="O26" s="26">
        <f t="shared" si="3"/>
        <v>1.817507450695412E-2</v>
      </c>
      <c r="P26" s="828" t="str">
        <f t="shared" si="2"/>
        <v>NO GRAFICAR</v>
      </c>
      <c r="Q26" s="545"/>
      <c r="R26" s="545"/>
      <c r="S26" s="545"/>
      <c r="T26" s="545"/>
      <c r="U26" s="545"/>
      <c r="V26" s="545"/>
      <c r="W26" s="545"/>
      <c r="X26" s="545"/>
      <c r="Y26" s="545"/>
      <c r="Z26" s="545"/>
      <c r="AA26" s="545"/>
      <c r="AB26" s="545"/>
      <c r="AC26" s="545"/>
      <c r="AD26" s="545"/>
      <c r="AE26" s="545"/>
      <c r="AF26" s="545"/>
      <c r="AG26" s="545"/>
      <c r="AH26" s="545"/>
      <c r="AI26" s="545"/>
      <c r="AJ26" s="545"/>
      <c r="AK26" s="545"/>
      <c r="AL26" s="545"/>
      <c r="AM26" s="545"/>
      <c r="AN26" s="545"/>
      <c r="AO26" s="545"/>
      <c r="AP26" s="545"/>
      <c r="AQ26" s="545"/>
      <c r="AR26" s="545"/>
      <c r="AS26" s="545"/>
      <c r="AT26" s="545"/>
      <c r="AU26" s="545"/>
      <c r="AV26" s="545"/>
      <c r="AW26" s="545"/>
      <c r="AX26" s="545"/>
      <c r="AY26" s="545"/>
      <c r="AZ26" s="545"/>
      <c r="BA26" s="545"/>
      <c r="BB26" s="545"/>
      <c r="BC26" s="545"/>
      <c r="BD26" s="545"/>
      <c r="BE26" s="545"/>
      <c r="BF26" s="545"/>
      <c r="BG26" s="545"/>
      <c r="BH26" s="545"/>
      <c r="BI26" s="545"/>
      <c r="BJ26" s="545"/>
      <c r="BK26" s="545"/>
      <c r="BL26" s="545"/>
      <c r="BM26" s="545"/>
      <c r="BN26" s="545"/>
      <c r="BO26" s="545"/>
      <c r="BP26" s="545"/>
      <c r="BQ26" s="545"/>
      <c r="BR26" s="545"/>
      <c r="BS26" s="545"/>
      <c r="BT26" s="545"/>
      <c r="BU26" s="545"/>
      <c r="BV26" s="545"/>
      <c r="BW26" s="545"/>
      <c r="BX26" s="545"/>
      <c r="BY26" s="545"/>
      <c r="BZ26" s="545"/>
      <c r="CA26" s="545"/>
      <c r="CB26" s="545"/>
      <c r="CC26" s="545"/>
      <c r="CD26" s="545"/>
      <c r="CE26" s="545"/>
      <c r="CF26" s="545"/>
      <c r="CG26" s="545"/>
      <c r="CH26" s="545"/>
      <c r="CI26" s="545"/>
      <c r="CJ26" s="545"/>
      <c r="CK26" s="545"/>
      <c r="CL26" s="545"/>
      <c r="CM26" s="545"/>
      <c r="CN26" s="545"/>
      <c r="CO26" s="545"/>
      <c r="CP26" s="545"/>
      <c r="CQ26" s="545"/>
      <c r="CR26" s="545"/>
      <c r="CS26" s="545"/>
      <c r="CT26" s="545"/>
      <c r="CU26" s="545"/>
      <c r="CV26" s="545"/>
      <c r="CW26" s="545"/>
      <c r="CX26" s="545"/>
      <c r="CY26" s="545"/>
      <c r="CZ26" s="545"/>
      <c r="DA26" s="545"/>
      <c r="DB26" s="545"/>
      <c r="DC26" s="545"/>
      <c r="DD26" s="545"/>
      <c r="DE26" s="545"/>
      <c r="DF26" s="545"/>
      <c r="DG26" s="545"/>
      <c r="DH26" s="545"/>
      <c r="DI26" s="545"/>
      <c r="DJ26" s="545"/>
      <c r="DK26" s="545"/>
      <c r="DL26" s="545"/>
      <c r="DM26" s="545"/>
      <c r="DN26" s="545"/>
      <c r="DO26" s="545"/>
      <c r="DP26" s="545"/>
      <c r="DQ26" s="545"/>
      <c r="DR26" s="545"/>
      <c r="DS26" s="545"/>
      <c r="DT26" s="545"/>
      <c r="DU26" s="545"/>
      <c r="DV26" s="545"/>
      <c r="DW26" s="545"/>
      <c r="DX26" s="545"/>
      <c r="DY26" s="545"/>
      <c r="DZ26" s="545"/>
      <c r="EA26" s="545"/>
      <c r="EB26" s="545"/>
      <c r="EC26" s="545"/>
      <c r="ED26" s="545"/>
      <c r="EE26" s="545"/>
      <c r="EF26" s="545"/>
      <c r="EG26" s="545"/>
      <c r="EH26" s="545"/>
      <c r="EI26" s="545"/>
      <c r="EJ26" s="545"/>
      <c r="EK26" s="545"/>
      <c r="EL26" s="545"/>
      <c r="EM26" s="545"/>
      <c r="EN26" s="545"/>
      <c r="EO26" s="545"/>
      <c r="EP26" s="545"/>
      <c r="EQ26" s="545"/>
      <c r="ER26" s="545"/>
      <c r="ES26" s="545"/>
      <c r="ET26" s="545"/>
      <c r="EU26" s="545"/>
      <c r="EV26" s="545"/>
      <c r="EW26" s="545"/>
      <c r="EX26" s="545"/>
      <c r="EY26" s="545"/>
      <c r="EZ26" s="545"/>
      <c r="FA26" s="545"/>
      <c r="FB26" s="545"/>
      <c r="FC26" s="545"/>
      <c r="FD26" s="545"/>
      <c r="FE26" s="545"/>
      <c r="FF26" s="545"/>
      <c r="FG26" s="545"/>
      <c r="FH26" s="545"/>
      <c r="FI26" s="545"/>
      <c r="FJ26" s="545"/>
      <c r="FK26" s="545"/>
      <c r="FL26" s="545"/>
      <c r="FM26" s="545"/>
      <c r="FN26" s="545"/>
      <c r="FO26" s="545"/>
      <c r="FP26" s="545"/>
      <c r="FQ26" s="545"/>
      <c r="FR26" s="545"/>
      <c r="FS26" s="545"/>
      <c r="FT26" s="545"/>
      <c r="FU26" s="545"/>
      <c r="FV26" s="545"/>
      <c r="FW26" s="545"/>
      <c r="FX26" s="545"/>
      <c r="FY26" s="545"/>
      <c r="FZ26" s="545"/>
      <c r="GA26" s="545"/>
      <c r="GB26" s="545"/>
      <c r="GC26" s="545"/>
      <c r="GD26" s="545"/>
      <c r="GE26" s="545"/>
      <c r="GF26" s="545"/>
      <c r="GG26" s="545"/>
      <c r="GH26" s="545"/>
      <c r="GI26" s="545"/>
      <c r="GJ26" s="545"/>
      <c r="GK26" s="545"/>
      <c r="GL26" s="545"/>
      <c r="GM26" s="545"/>
      <c r="GN26" s="545"/>
      <c r="GO26" s="545"/>
      <c r="GP26" s="545"/>
      <c r="GQ26" s="545"/>
      <c r="GR26" s="545"/>
      <c r="GS26" s="545"/>
      <c r="GT26" s="545"/>
      <c r="GU26" s="545"/>
      <c r="GV26" s="545"/>
      <c r="GW26" s="545"/>
      <c r="GX26" s="545"/>
    </row>
    <row r="27" spans="1:206" x14ac:dyDescent="0.25">
      <c r="A27" s="545"/>
      <c r="B27" s="558">
        <f t="shared" si="4"/>
        <v>20</v>
      </c>
      <c r="C27" s="829" t="str">
        <f>'DERIVA DE BLOQUES PATRON (mm)'!C27</f>
        <v>19816K</v>
      </c>
      <c r="D27" s="830" t="str">
        <f>_xlfn.CONCAT('DERIVA DE BLOQUES PATRON (mm)'!D27," mm")</f>
        <v>1,08 mm</v>
      </c>
      <c r="E27" s="828">
        <f>'DERIVA DE BLOQUES PATRON (mm)'!E27</f>
        <v>0.14000000000000001</v>
      </c>
      <c r="F27" s="828">
        <f>'DERIVA DE BLOQUES PATRON (mm)'!G27</f>
        <v>0.185</v>
      </c>
      <c r="G27" s="828">
        <f>'DERIVA DE BLOQUES PATRON (mm)'!I27</f>
        <v>0.17100000000000001</v>
      </c>
      <c r="H27" s="107"/>
      <c r="I27" s="107"/>
      <c r="J27" s="828">
        <f>'DERIVA DE BLOQUES PATRON (mm)'!F27</f>
        <v>0.08</v>
      </c>
      <c r="K27" s="828">
        <f>'DERIVA DE BLOQUES PATRON (mm)'!H27</f>
        <v>2.3E-2</v>
      </c>
      <c r="L27" s="828">
        <f>'DERIVA DE BLOQUES PATRON (mm)'!J27</f>
        <v>2.3E-2</v>
      </c>
      <c r="M27" s="107"/>
      <c r="N27" s="107"/>
      <c r="O27" s="26">
        <f t="shared" si="3"/>
        <v>2.3028967265887847E-2</v>
      </c>
      <c r="P27" s="828" t="str">
        <f t="shared" si="2"/>
        <v>NO GRAFICAR</v>
      </c>
      <c r="Q27" s="545"/>
      <c r="R27" s="545"/>
      <c r="S27" s="545"/>
      <c r="T27" s="545"/>
      <c r="U27" s="545"/>
      <c r="V27" s="545"/>
      <c r="W27" s="545"/>
      <c r="X27" s="545"/>
      <c r="Y27" s="545"/>
      <c r="Z27" s="545"/>
      <c r="AA27" s="545"/>
      <c r="AB27" s="545"/>
      <c r="AC27" s="545"/>
      <c r="AD27" s="545"/>
      <c r="AE27" s="545"/>
      <c r="AF27" s="545"/>
      <c r="AG27" s="545"/>
      <c r="AH27" s="545"/>
      <c r="AI27" s="545"/>
      <c r="AJ27" s="545"/>
      <c r="AK27" s="545"/>
      <c r="AL27" s="545"/>
      <c r="AM27" s="545"/>
      <c r="AN27" s="545"/>
      <c r="AO27" s="545"/>
      <c r="AP27" s="545"/>
      <c r="AQ27" s="545"/>
      <c r="AR27" s="545"/>
      <c r="AS27" s="545"/>
      <c r="AT27" s="545"/>
      <c r="AU27" s="545"/>
      <c r="AV27" s="545"/>
      <c r="AW27" s="545"/>
      <c r="AX27" s="545"/>
      <c r="AY27" s="545"/>
      <c r="AZ27" s="545"/>
      <c r="BA27" s="545"/>
      <c r="BB27" s="545"/>
      <c r="BC27" s="545"/>
      <c r="BD27" s="545"/>
      <c r="BE27" s="545"/>
      <c r="BF27" s="545"/>
      <c r="BG27" s="545"/>
      <c r="BH27" s="545"/>
      <c r="BI27" s="545"/>
      <c r="BJ27" s="545"/>
      <c r="BK27" s="545"/>
      <c r="BL27" s="545"/>
      <c r="BM27" s="545"/>
      <c r="BN27" s="545"/>
      <c r="BO27" s="545"/>
      <c r="BP27" s="545"/>
      <c r="BQ27" s="545"/>
      <c r="BR27" s="545"/>
      <c r="BS27" s="545"/>
      <c r="BT27" s="545"/>
      <c r="BU27" s="545"/>
      <c r="BV27" s="545"/>
      <c r="BW27" s="545"/>
      <c r="BX27" s="545"/>
      <c r="BY27" s="545"/>
      <c r="BZ27" s="545"/>
      <c r="CA27" s="545"/>
      <c r="CB27" s="545"/>
      <c r="CC27" s="545"/>
      <c r="CD27" s="545"/>
      <c r="CE27" s="545"/>
      <c r="CF27" s="545"/>
      <c r="CG27" s="545"/>
      <c r="CH27" s="545"/>
      <c r="CI27" s="545"/>
      <c r="CJ27" s="545"/>
      <c r="CK27" s="545"/>
      <c r="CL27" s="545"/>
      <c r="CM27" s="545"/>
      <c r="CN27" s="545"/>
      <c r="CO27" s="545"/>
      <c r="CP27" s="545"/>
      <c r="CQ27" s="545"/>
      <c r="CR27" s="545"/>
      <c r="CS27" s="545"/>
      <c r="CT27" s="545"/>
      <c r="CU27" s="545"/>
      <c r="CV27" s="545"/>
      <c r="CW27" s="545"/>
      <c r="CX27" s="545"/>
      <c r="CY27" s="545"/>
      <c r="CZ27" s="545"/>
      <c r="DA27" s="545"/>
      <c r="DB27" s="545"/>
      <c r="DC27" s="545"/>
      <c r="DD27" s="545"/>
      <c r="DE27" s="545"/>
      <c r="DF27" s="545"/>
      <c r="DG27" s="545"/>
      <c r="DH27" s="545"/>
      <c r="DI27" s="545"/>
      <c r="DJ27" s="545"/>
      <c r="DK27" s="545"/>
      <c r="DL27" s="545"/>
      <c r="DM27" s="545"/>
      <c r="DN27" s="545"/>
      <c r="DO27" s="545"/>
      <c r="DP27" s="545"/>
      <c r="DQ27" s="545"/>
      <c r="DR27" s="545"/>
      <c r="DS27" s="545"/>
      <c r="DT27" s="545"/>
      <c r="DU27" s="545"/>
      <c r="DV27" s="545"/>
      <c r="DW27" s="545"/>
      <c r="DX27" s="545"/>
      <c r="DY27" s="545"/>
      <c r="DZ27" s="545"/>
      <c r="EA27" s="545"/>
      <c r="EB27" s="545"/>
      <c r="EC27" s="545"/>
      <c r="ED27" s="545"/>
      <c r="EE27" s="545"/>
      <c r="EF27" s="545"/>
      <c r="EG27" s="545"/>
      <c r="EH27" s="545"/>
      <c r="EI27" s="545"/>
      <c r="EJ27" s="545"/>
      <c r="EK27" s="545"/>
      <c r="EL27" s="545"/>
      <c r="EM27" s="545"/>
      <c r="EN27" s="545"/>
      <c r="EO27" s="545"/>
      <c r="EP27" s="545"/>
      <c r="EQ27" s="545"/>
      <c r="ER27" s="545"/>
      <c r="ES27" s="545"/>
      <c r="ET27" s="545"/>
      <c r="EU27" s="545"/>
      <c r="EV27" s="545"/>
      <c r="EW27" s="545"/>
      <c r="EX27" s="545"/>
      <c r="EY27" s="545"/>
      <c r="EZ27" s="545"/>
      <c r="FA27" s="545"/>
      <c r="FB27" s="545"/>
      <c r="FC27" s="545"/>
      <c r="FD27" s="545"/>
      <c r="FE27" s="545"/>
      <c r="FF27" s="545"/>
      <c r="FG27" s="545"/>
      <c r="FH27" s="545"/>
      <c r="FI27" s="545"/>
      <c r="FJ27" s="545"/>
      <c r="FK27" s="545"/>
      <c r="FL27" s="545"/>
      <c r="FM27" s="545"/>
      <c r="FN27" s="545"/>
      <c r="FO27" s="545"/>
      <c r="FP27" s="545"/>
      <c r="FQ27" s="545"/>
      <c r="FR27" s="545"/>
      <c r="FS27" s="545"/>
      <c r="FT27" s="545"/>
      <c r="FU27" s="545"/>
      <c r="FV27" s="545"/>
      <c r="FW27" s="545"/>
      <c r="FX27" s="545"/>
      <c r="FY27" s="545"/>
      <c r="FZ27" s="545"/>
      <c r="GA27" s="545"/>
      <c r="GB27" s="545"/>
      <c r="GC27" s="545"/>
      <c r="GD27" s="545"/>
      <c r="GE27" s="545"/>
      <c r="GF27" s="545"/>
      <c r="GG27" s="545"/>
      <c r="GH27" s="545"/>
      <c r="GI27" s="545"/>
      <c r="GJ27" s="545"/>
      <c r="GK27" s="545"/>
      <c r="GL27" s="545"/>
      <c r="GM27" s="545"/>
      <c r="GN27" s="545"/>
      <c r="GO27" s="545"/>
      <c r="GP27" s="545"/>
      <c r="GQ27" s="545"/>
      <c r="GR27" s="545"/>
      <c r="GS27" s="545"/>
      <c r="GT27" s="545"/>
      <c r="GU27" s="545"/>
      <c r="GV27" s="545"/>
      <c r="GW27" s="545"/>
      <c r="GX27" s="545"/>
    </row>
    <row r="28" spans="1:206" x14ac:dyDescent="0.25">
      <c r="A28" s="545"/>
      <c r="B28" s="558">
        <f t="shared" si="4"/>
        <v>21</v>
      </c>
      <c r="C28" s="829" t="str">
        <f>'DERIVA DE BLOQUES PATRON (mm)'!C28</f>
        <v>03982K</v>
      </c>
      <c r="D28" s="830" t="str">
        <f>_xlfn.CONCAT('DERIVA DE BLOQUES PATRON (mm)'!D28," mm")</f>
        <v>1,09 mm</v>
      </c>
      <c r="E28" s="828">
        <f>'DERIVA DE BLOQUES PATRON (mm)'!E28</f>
        <v>0.01</v>
      </c>
      <c r="F28" s="828">
        <f>'DERIVA DE BLOQUES PATRON (mm)'!G28</f>
        <v>2.1999999999999999E-2</v>
      </c>
      <c r="G28" s="828">
        <f>'DERIVA DE BLOQUES PATRON (mm)'!I28</f>
        <v>0.05</v>
      </c>
      <c r="H28" s="107"/>
      <c r="I28" s="107"/>
      <c r="J28" s="828">
        <f>'DERIVA DE BLOQUES PATRON (mm)'!F28</f>
        <v>0.08</v>
      </c>
      <c r="K28" s="828">
        <f>'DERIVA DE BLOQUES PATRON (mm)'!H28</f>
        <v>2.3E-2</v>
      </c>
      <c r="L28" s="828">
        <f>'DERIVA DE BLOQUES PATRON (mm)'!J28</f>
        <v>2.3E-2</v>
      </c>
      <c r="M28" s="107"/>
      <c r="N28" s="107"/>
      <c r="O28" s="26">
        <f t="shared" si="3"/>
        <v>2.0526405757787539E-2</v>
      </c>
      <c r="P28" s="828" t="str">
        <f t="shared" si="2"/>
        <v>NO GRAFICAR</v>
      </c>
      <c r="Q28" s="545"/>
      <c r="R28" s="545"/>
      <c r="S28" s="545"/>
      <c r="T28" s="545"/>
      <c r="U28" s="545"/>
      <c r="V28" s="545"/>
      <c r="W28" s="545"/>
      <c r="X28" s="545"/>
      <c r="Y28" s="545"/>
      <c r="Z28" s="545"/>
      <c r="AA28" s="545"/>
      <c r="AB28" s="545"/>
      <c r="AC28" s="545"/>
      <c r="AD28" s="545"/>
      <c r="AE28" s="545"/>
      <c r="AF28" s="545"/>
      <c r="AG28" s="545"/>
      <c r="AH28" s="545"/>
      <c r="AI28" s="545"/>
      <c r="AJ28" s="545"/>
      <c r="AK28" s="545"/>
      <c r="AL28" s="545"/>
      <c r="AM28" s="545"/>
      <c r="AN28" s="545"/>
      <c r="AO28" s="545"/>
      <c r="AP28" s="545"/>
      <c r="AQ28" s="545"/>
      <c r="AR28" s="545"/>
      <c r="AS28" s="545"/>
      <c r="AT28" s="545"/>
      <c r="AU28" s="545"/>
      <c r="AV28" s="545"/>
      <c r="AW28" s="545"/>
      <c r="AX28" s="545"/>
      <c r="AY28" s="545"/>
      <c r="AZ28" s="545"/>
      <c r="BA28" s="545"/>
      <c r="BB28" s="545"/>
      <c r="BC28" s="545"/>
      <c r="BD28" s="545"/>
      <c r="BE28" s="545"/>
      <c r="BF28" s="545"/>
      <c r="BG28" s="545"/>
      <c r="BH28" s="545"/>
      <c r="BI28" s="545"/>
      <c r="BJ28" s="545"/>
      <c r="BK28" s="545"/>
      <c r="BL28" s="545"/>
      <c r="BM28" s="545"/>
      <c r="BN28" s="545"/>
      <c r="BO28" s="545"/>
      <c r="BP28" s="545"/>
      <c r="BQ28" s="545"/>
      <c r="BR28" s="545"/>
      <c r="BS28" s="545"/>
      <c r="BT28" s="545"/>
      <c r="BU28" s="545"/>
      <c r="BV28" s="545"/>
      <c r="BW28" s="545"/>
      <c r="BX28" s="545"/>
      <c r="BY28" s="545"/>
      <c r="BZ28" s="545"/>
      <c r="CA28" s="545"/>
      <c r="CB28" s="545"/>
      <c r="CC28" s="545"/>
      <c r="CD28" s="545"/>
      <c r="CE28" s="545"/>
      <c r="CF28" s="545"/>
      <c r="CG28" s="545"/>
      <c r="CH28" s="545"/>
      <c r="CI28" s="545"/>
      <c r="CJ28" s="545"/>
      <c r="CK28" s="545"/>
      <c r="CL28" s="545"/>
      <c r="CM28" s="545"/>
      <c r="CN28" s="545"/>
      <c r="CO28" s="545"/>
      <c r="CP28" s="545"/>
      <c r="CQ28" s="545"/>
      <c r="CR28" s="545"/>
      <c r="CS28" s="545"/>
      <c r="CT28" s="545"/>
      <c r="CU28" s="545"/>
      <c r="CV28" s="545"/>
      <c r="CW28" s="545"/>
      <c r="CX28" s="545"/>
      <c r="CY28" s="545"/>
      <c r="CZ28" s="545"/>
      <c r="DA28" s="545"/>
      <c r="DB28" s="545"/>
      <c r="DC28" s="545"/>
      <c r="DD28" s="545"/>
      <c r="DE28" s="545"/>
      <c r="DF28" s="545"/>
      <c r="DG28" s="545"/>
      <c r="DH28" s="545"/>
      <c r="DI28" s="545"/>
      <c r="DJ28" s="545"/>
      <c r="DK28" s="545"/>
      <c r="DL28" s="545"/>
      <c r="DM28" s="545"/>
      <c r="DN28" s="545"/>
      <c r="DO28" s="545"/>
      <c r="DP28" s="545"/>
      <c r="DQ28" s="545"/>
      <c r="DR28" s="545"/>
      <c r="DS28" s="545"/>
      <c r="DT28" s="545"/>
      <c r="DU28" s="545"/>
      <c r="DV28" s="545"/>
      <c r="DW28" s="545"/>
      <c r="DX28" s="545"/>
      <c r="DY28" s="545"/>
      <c r="DZ28" s="545"/>
      <c r="EA28" s="545"/>
      <c r="EB28" s="545"/>
      <c r="EC28" s="545"/>
      <c r="ED28" s="545"/>
      <c r="EE28" s="545"/>
      <c r="EF28" s="545"/>
      <c r="EG28" s="545"/>
      <c r="EH28" s="545"/>
      <c r="EI28" s="545"/>
      <c r="EJ28" s="545"/>
      <c r="EK28" s="545"/>
      <c r="EL28" s="545"/>
      <c r="EM28" s="545"/>
      <c r="EN28" s="545"/>
      <c r="EO28" s="545"/>
      <c r="EP28" s="545"/>
      <c r="EQ28" s="545"/>
      <c r="ER28" s="545"/>
      <c r="ES28" s="545"/>
      <c r="ET28" s="545"/>
      <c r="EU28" s="545"/>
      <c r="EV28" s="545"/>
      <c r="EW28" s="545"/>
      <c r="EX28" s="545"/>
      <c r="EY28" s="545"/>
      <c r="EZ28" s="545"/>
      <c r="FA28" s="545"/>
      <c r="FB28" s="545"/>
      <c r="FC28" s="545"/>
      <c r="FD28" s="545"/>
      <c r="FE28" s="545"/>
      <c r="FF28" s="545"/>
      <c r="FG28" s="545"/>
      <c r="FH28" s="545"/>
      <c r="FI28" s="545"/>
      <c r="FJ28" s="545"/>
      <c r="FK28" s="545"/>
      <c r="FL28" s="545"/>
      <c r="FM28" s="545"/>
      <c r="FN28" s="545"/>
      <c r="FO28" s="545"/>
      <c r="FP28" s="545"/>
      <c r="FQ28" s="545"/>
      <c r="FR28" s="545"/>
      <c r="FS28" s="545"/>
      <c r="FT28" s="545"/>
      <c r="FU28" s="545"/>
      <c r="FV28" s="545"/>
      <c r="FW28" s="545"/>
      <c r="FX28" s="545"/>
      <c r="FY28" s="545"/>
      <c r="FZ28" s="545"/>
      <c r="GA28" s="545"/>
      <c r="GB28" s="545"/>
      <c r="GC28" s="545"/>
      <c r="GD28" s="545"/>
      <c r="GE28" s="545"/>
      <c r="GF28" s="545"/>
      <c r="GG28" s="545"/>
      <c r="GH28" s="545"/>
      <c r="GI28" s="545"/>
      <c r="GJ28" s="545"/>
      <c r="GK28" s="545"/>
      <c r="GL28" s="545"/>
      <c r="GM28" s="545"/>
      <c r="GN28" s="545"/>
      <c r="GO28" s="545"/>
      <c r="GP28" s="545"/>
      <c r="GQ28" s="545"/>
      <c r="GR28" s="545"/>
      <c r="GS28" s="545"/>
      <c r="GT28" s="545"/>
      <c r="GU28" s="545"/>
      <c r="GV28" s="545"/>
      <c r="GW28" s="545"/>
      <c r="GX28" s="545"/>
    </row>
    <row r="29" spans="1:206" x14ac:dyDescent="0.25">
      <c r="A29" s="545"/>
      <c r="B29" s="558">
        <f t="shared" si="4"/>
        <v>22</v>
      </c>
      <c r="C29" s="829" t="str">
        <f>'DERIVA DE BLOQUES PATRON (mm)'!C29</f>
        <v>23063J</v>
      </c>
      <c r="D29" s="830" t="str">
        <f>_xlfn.CONCAT('DERIVA DE BLOQUES PATRON (mm)'!D29," mm")</f>
        <v>1,1 mm</v>
      </c>
      <c r="E29" s="828">
        <f>'DERIVA DE BLOQUES PATRON (mm)'!E29</f>
        <v>0.18</v>
      </c>
      <c r="F29" s="828">
        <f>'DERIVA DE BLOQUES PATRON (mm)'!G29</f>
        <v>0.16600000000000001</v>
      </c>
      <c r="G29" s="828">
        <f>'DERIVA DE BLOQUES PATRON (mm)'!I29</f>
        <v>0.17499999999999999</v>
      </c>
      <c r="H29" s="107"/>
      <c r="I29" s="107"/>
      <c r="J29" s="828">
        <f>'DERIVA DE BLOQUES PATRON (mm)'!F29</f>
        <v>0.08</v>
      </c>
      <c r="K29" s="828">
        <f>'DERIVA DE BLOQUES PATRON (mm)'!H29</f>
        <v>2.3E-2</v>
      </c>
      <c r="L29" s="828">
        <f>'DERIVA DE BLOQUES PATRON (mm)'!J29</f>
        <v>2.3E-2</v>
      </c>
      <c r="M29" s="107"/>
      <c r="N29" s="107"/>
      <c r="O29" s="26">
        <f t="shared" si="3"/>
        <v>7.0945988845975789E-3</v>
      </c>
      <c r="P29" s="828" t="str">
        <f t="shared" si="2"/>
        <v>NO GRAFICAR</v>
      </c>
      <c r="Q29" s="545"/>
      <c r="R29" s="545"/>
      <c r="S29" s="545"/>
      <c r="T29" s="545"/>
      <c r="U29" s="545"/>
      <c r="V29" s="545"/>
      <c r="W29" s="545"/>
      <c r="X29" s="545"/>
      <c r="Y29" s="545"/>
      <c r="Z29" s="545"/>
      <c r="AA29" s="545"/>
      <c r="AB29" s="545"/>
      <c r="AC29" s="545"/>
      <c r="AD29" s="545"/>
      <c r="AE29" s="545"/>
      <c r="AF29" s="545"/>
      <c r="AG29" s="545"/>
      <c r="AH29" s="545"/>
      <c r="AI29" s="545"/>
      <c r="AJ29" s="545"/>
      <c r="AK29" s="545"/>
      <c r="AL29" s="545"/>
      <c r="AM29" s="545"/>
      <c r="AN29" s="545"/>
      <c r="AO29" s="545"/>
      <c r="AP29" s="545"/>
      <c r="AQ29" s="545"/>
      <c r="AR29" s="545"/>
      <c r="AS29" s="545"/>
      <c r="AT29" s="545"/>
      <c r="AU29" s="545"/>
      <c r="AV29" s="545"/>
      <c r="AW29" s="545"/>
      <c r="AX29" s="545"/>
      <c r="AY29" s="545"/>
      <c r="AZ29" s="545"/>
      <c r="BA29" s="545"/>
      <c r="BB29" s="545"/>
      <c r="BC29" s="545"/>
      <c r="BD29" s="545"/>
      <c r="BE29" s="545"/>
      <c r="BF29" s="545"/>
      <c r="BG29" s="545"/>
      <c r="BH29" s="545"/>
      <c r="BI29" s="545"/>
      <c r="BJ29" s="545"/>
      <c r="BK29" s="545"/>
      <c r="BL29" s="545"/>
      <c r="BM29" s="545"/>
      <c r="BN29" s="545"/>
      <c r="BO29" s="545"/>
      <c r="BP29" s="545"/>
      <c r="BQ29" s="545"/>
      <c r="BR29" s="545"/>
      <c r="BS29" s="545"/>
      <c r="BT29" s="545"/>
      <c r="BU29" s="545"/>
      <c r="BV29" s="545"/>
      <c r="BW29" s="545"/>
      <c r="BX29" s="545"/>
      <c r="BY29" s="545"/>
      <c r="BZ29" s="545"/>
      <c r="CA29" s="545"/>
      <c r="CB29" s="545"/>
      <c r="CC29" s="545"/>
      <c r="CD29" s="545"/>
      <c r="CE29" s="545"/>
      <c r="CF29" s="545"/>
      <c r="CG29" s="545"/>
      <c r="CH29" s="545"/>
      <c r="CI29" s="545"/>
      <c r="CJ29" s="545"/>
      <c r="CK29" s="545"/>
      <c r="CL29" s="545"/>
      <c r="CM29" s="545"/>
      <c r="CN29" s="545"/>
      <c r="CO29" s="545"/>
      <c r="CP29" s="545"/>
      <c r="CQ29" s="545"/>
      <c r="CR29" s="545"/>
      <c r="CS29" s="545"/>
      <c r="CT29" s="545"/>
      <c r="CU29" s="545"/>
      <c r="CV29" s="545"/>
      <c r="CW29" s="545"/>
      <c r="CX29" s="545"/>
      <c r="CY29" s="545"/>
      <c r="CZ29" s="545"/>
      <c r="DA29" s="545"/>
      <c r="DB29" s="545"/>
      <c r="DC29" s="545"/>
      <c r="DD29" s="545"/>
      <c r="DE29" s="545"/>
      <c r="DF29" s="545"/>
      <c r="DG29" s="545"/>
      <c r="DH29" s="545"/>
      <c r="DI29" s="545"/>
      <c r="DJ29" s="545"/>
      <c r="DK29" s="545"/>
      <c r="DL29" s="545"/>
      <c r="DM29" s="545"/>
      <c r="DN29" s="545"/>
      <c r="DO29" s="545"/>
      <c r="DP29" s="545"/>
      <c r="DQ29" s="545"/>
      <c r="DR29" s="545"/>
      <c r="DS29" s="545"/>
      <c r="DT29" s="545"/>
      <c r="DU29" s="545"/>
      <c r="DV29" s="545"/>
      <c r="DW29" s="545"/>
      <c r="DX29" s="545"/>
      <c r="DY29" s="545"/>
      <c r="DZ29" s="545"/>
      <c r="EA29" s="545"/>
      <c r="EB29" s="545"/>
      <c r="EC29" s="545"/>
      <c r="ED29" s="545"/>
      <c r="EE29" s="545"/>
      <c r="EF29" s="545"/>
      <c r="EG29" s="545"/>
      <c r="EH29" s="545"/>
      <c r="EI29" s="545"/>
      <c r="EJ29" s="545"/>
      <c r="EK29" s="545"/>
      <c r="EL29" s="545"/>
      <c r="EM29" s="545"/>
      <c r="EN29" s="545"/>
      <c r="EO29" s="545"/>
      <c r="EP29" s="545"/>
      <c r="EQ29" s="545"/>
      <c r="ER29" s="545"/>
      <c r="ES29" s="545"/>
      <c r="ET29" s="545"/>
      <c r="EU29" s="545"/>
      <c r="EV29" s="545"/>
      <c r="EW29" s="545"/>
      <c r="EX29" s="545"/>
      <c r="EY29" s="545"/>
      <c r="EZ29" s="545"/>
      <c r="FA29" s="545"/>
      <c r="FB29" s="545"/>
      <c r="FC29" s="545"/>
      <c r="FD29" s="545"/>
      <c r="FE29" s="545"/>
      <c r="FF29" s="545"/>
      <c r="FG29" s="545"/>
      <c r="FH29" s="545"/>
      <c r="FI29" s="545"/>
      <c r="FJ29" s="545"/>
      <c r="FK29" s="545"/>
      <c r="FL29" s="545"/>
      <c r="FM29" s="545"/>
      <c r="FN29" s="545"/>
      <c r="FO29" s="545"/>
      <c r="FP29" s="545"/>
      <c r="FQ29" s="545"/>
      <c r="FR29" s="545"/>
      <c r="FS29" s="545"/>
      <c r="FT29" s="545"/>
      <c r="FU29" s="545"/>
      <c r="FV29" s="545"/>
      <c r="FW29" s="545"/>
      <c r="FX29" s="545"/>
      <c r="FY29" s="545"/>
      <c r="FZ29" s="545"/>
      <c r="GA29" s="545"/>
      <c r="GB29" s="545"/>
      <c r="GC29" s="545"/>
      <c r="GD29" s="545"/>
      <c r="GE29" s="545"/>
      <c r="GF29" s="545"/>
      <c r="GG29" s="545"/>
      <c r="GH29" s="545"/>
      <c r="GI29" s="545"/>
      <c r="GJ29" s="545"/>
      <c r="GK29" s="545"/>
      <c r="GL29" s="545"/>
      <c r="GM29" s="545"/>
      <c r="GN29" s="545"/>
      <c r="GO29" s="545"/>
      <c r="GP29" s="545"/>
      <c r="GQ29" s="545"/>
      <c r="GR29" s="545"/>
      <c r="GS29" s="545"/>
      <c r="GT29" s="545"/>
      <c r="GU29" s="545"/>
      <c r="GV29" s="545"/>
      <c r="GW29" s="545"/>
      <c r="GX29" s="545"/>
    </row>
    <row r="30" spans="1:206" x14ac:dyDescent="0.25">
      <c r="A30" s="545"/>
      <c r="B30" s="558">
        <f t="shared" si="4"/>
        <v>23</v>
      </c>
      <c r="C30" s="829" t="str">
        <f>'DERIVA DE BLOQUES PATRON (mm)'!C30</f>
        <v>09079J</v>
      </c>
      <c r="D30" s="830" t="str">
        <f>_xlfn.CONCAT('DERIVA DE BLOQUES PATRON (mm)'!D30," mm")</f>
        <v>1,11 mm</v>
      </c>
      <c r="E30" s="828">
        <f>'DERIVA DE BLOQUES PATRON (mm)'!E30</f>
        <v>0.12</v>
      </c>
      <c r="F30" s="828">
        <f>'DERIVA DE BLOQUES PATRON (mm)'!G30</f>
        <v>0.13900000000000001</v>
      </c>
      <c r="G30" s="828">
        <f>'DERIVA DE BLOQUES PATRON (mm)'!I30</f>
        <v>0.12</v>
      </c>
      <c r="H30" s="107"/>
      <c r="I30" s="107"/>
      <c r="J30" s="828">
        <f>'DERIVA DE BLOQUES PATRON (mm)'!F30</f>
        <v>0.08</v>
      </c>
      <c r="K30" s="828">
        <f>'DERIVA DE BLOQUES PATRON (mm)'!H30</f>
        <v>2.3E-2</v>
      </c>
      <c r="L30" s="828">
        <f>'DERIVA DE BLOQUES PATRON (mm)'!J30</f>
        <v>2.3E-2</v>
      </c>
      <c r="M30" s="107"/>
      <c r="N30" s="107"/>
      <c r="O30" s="26">
        <f t="shared" si="3"/>
        <v>1.09696551146029E-2</v>
      </c>
      <c r="P30" s="828" t="str">
        <f t="shared" si="2"/>
        <v>NO GRAFICAR</v>
      </c>
      <c r="Q30" s="545"/>
      <c r="R30" s="545"/>
      <c r="S30" s="545"/>
      <c r="T30" s="545"/>
      <c r="U30" s="545"/>
      <c r="V30" s="545"/>
      <c r="W30" s="545"/>
      <c r="X30" s="545"/>
      <c r="Y30" s="545"/>
      <c r="Z30" s="545"/>
      <c r="AA30" s="545"/>
      <c r="AB30" s="545"/>
      <c r="AC30" s="545"/>
      <c r="AD30" s="545"/>
      <c r="AE30" s="545"/>
      <c r="AF30" s="545"/>
      <c r="AG30" s="545"/>
      <c r="AH30" s="545"/>
      <c r="AI30" s="545"/>
      <c r="AJ30" s="545"/>
      <c r="AK30" s="545"/>
      <c r="AL30" s="545"/>
      <c r="AM30" s="545"/>
      <c r="AN30" s="545"/>
      <c r="AO30" s="545"/>
      <c r="AP30" s="545"/>
      <c r="AQ30" s="545"/>
      <c r="AR30" s="545"/>
      <c r="AS30" s="545"/>
      <c r="AT30" s="545"/>
      <c r="AU30" s="545"/>
      <c r="AV30" s="545"/>
      <c r="AW30" s="545"/>
      <c r="AX30" s="545"/>
      <c r="AY30" s="545"/>
      <c r="AZ30" s="545"/>
      <c r="BA30" s="545"/>
      <c r="BB30" s="545"/>
      <c r="BC30" s="545"/>
      <c r="BD30" s="545"/>
      <c r="BE30" s="545"/>
      <c r="BF30" s="545"/>
      <c r="BG30" s="545"/>
      <c r="BH30" s="545"/>
      <c r="BI30" s="545"/>
      <c r="BJ30" s="545"/>
      <c r="BK30" s="545"/>
      <c r="BL30" s="545"/>
      <c r="BM30" s="545"/>
      <c r="BN30" s="545"/>
      <c r="BO30" s="545"/>
      <c r="BP30" s="545"/>
      <c r="BQ30" s="545"/>
      <c r="BR30" s="545"/>
      <c r="BS30" s="545"/>
      <c r="BT30" s="545"/>
      <c r="BU30" s="545"/>
      <c r="BV30" s="545"/>
      <c r="BW30" s="545"/>
      <c r="BX30" s="545"/>
      <c r="BY30" s="545"/>
      <c r="BZ30" s="545"/>
      <c r="CA30" s="545"/>
      <c r="CB30" s="545"/>
      <c r="CC30" s="545"/>
      <c r="CD30" s="545"/>
      <c r="CE30" s="545"/>
      <c r="CF30" s="545"/>
      <c r="CG30" s="545"/>
      <c r="CH30" s="545"/>
      <c r="CI30" s="545"/>
      <c r="CJ30" s="545"/>
      <c r="CK30" s="545"/>
      <c r="CL30" s="545"/>
      <c r="CM30" s="545"/>
      <c r="CN30" s="545"/>
      <c r="CO30" s="545"/>
      <c r="CP30" s="545"/>
      <c r="CQ30" s="545"/>
      <c r="CR30" s="545"/>
      <c r="CS30" s="545"/>
      <c r="CT30" s="545"/>
      <c r="CU30" s="545"/>
      <c r="CV30" s="545"/>
      <c r="CW30" s="545"/>
      <c r="CX30" s="545"/>
      <c r="CY30" s="545"/>
      <c r="CZ30" s="545"/>
      <c r="DA30" s="545"/>
      <c r="DB30" s="545"/>
      <c r="DC30" s="545"/>
      <c r="DD30" s="545"/>
      <c r="DE30" s="545"/>
      <c r="DF30" s="545"/>
      <c r="DG30" s="545"/>
      <c r="DH30" s="545"/>
      <c r="DI30" s="545"/>
      <c r="DJ30" s="545"/>
      <c r="DK30" s="545"/>
      <c r="DL30" s="545"/>
      <c r="DM30" s="545"/>
      <c r="DN30" s="545"/>
      <c r="DO30" s="545"/>
      <c r="DP30" s="545"/>
      <c r="DQ30" s="545"/>
      <c r="DR30" s="545"/>
      <c r="DS30" s="545"/>
      <c r="DT30" s="545"/>
      <c r="DU30" s="545"/>
      <c r="DV30" s="545"/>
      <c r="DW30" s="545"/>
      <c r="DX30" s="545"/>
      <c r="DY30" s="545"/>
      <c r="DZ30" s="545"/>
      <c r="EA30" s="545"/>
      <c r="EB30" s="545"/>
      <c r="EC30" s="545"/>
      <c r="ED30" s="545"/>
      <c r="EE30" s="545"/>
      <c r="EF30" s="545"/>
      <c r="EG30" s="545"/>
      <c r="EH30" s="545"/>
      <c r="EI30" s="545"/>
      <c r="EJ30" s="545"/>
      <c r="EK30" s="545"/>
      <c r="EL30" s="545"/>
      <c r="EM30" s="545"/>
      <c r="EN30" s="545"/>
      <c r="EO30" s="545"/>
      <c r="EP30" s="545"/>
      <c r="EQ30" s="545"/>
      <c r="ER30" s="545"/>
      <c r="ES30" s="545"/>
      <c r="ET30" s="545"/>
      <c r="EU30" s="545"/>
      <c r="EV30" s="545"/>
      <c r="EW30" s="545"/>
      <c r="EX30" s="545"/>
      <c r="EY30" s="545"/>
      <c r="EZ30" s="545"/>
      <c r="FA30" s="545"/>
      <c r="FB30" s="545"/>
      <c r="FC30" s="545"/>
      <c r="FD30" s="545"/>
      <c r="FE30" s="545"/>
      <c r="FF30" s="545"/>
      <c r="FG30" s="545"/>
      <c r="FH30" s="545"/>
      <c r="FI30" s="545"/>
      <c r="FJ30" s="545"/>
      <c r="FK30" s="545"/>
      <c r="FL30" s="545"/>
      <c r="FM30" s="545"/>
      <c r="FN30" s="545"/>
      <c r="FO30" s="545"/>
      <c r="FP30" s="545"/>
      <c r="FQ30" s="545"/>
      <c r="FR30" s="545"/>
      <c r="FS30" s="545"/>
      <c r="FT30" s="545"/>
      <c r="FU30" s="545"/>
      <c r="FV30" s="545"/>
      <c r="FW30" s="545"/>
      <c r="FX30" s="545"/>
      <c r="FY30" s="545"/>
      <c r="FZ30" s="545"/>
      <c r="GA30" s="545"/>
      <c r="GB30" s="545"/>
      <c r="GC30" s="545"/>
      <c r="GD30" s="545"/>
      <c r="GE30" s="545"/>
      <c r="GF30" s="545"/>
      <c r="GG30" s="545"/>
      <c r="GH30" s="545"/>
      <c r="GI30" s="545"/>
      <c r="GJ30" s="545"/>
      <c r="GK30" s="545"/>
      <c r="GL30" s="545"/>
      <c r="GM30" s="545"/>
      <c r="GN30" s="545"/>
      <c r="GO30" s="545"/>
      <c r="GP30" s="545"/>
      <c r="GQ30" s="545"/>
      <c r="GR30" s="545"/>
      <c r="GS30" s="545"/>
      <c r="GT30" s="545"/>
      <c r="GU30" s="545"/>
      <c r="GV30" s="545"/>
      <c r="GW30" s="545"/>
      <c r="GX30" s="545"/>
    </row>
    <row r="31" spans="1:206" x14ac:dyDescent="0.25">
      <c r="A31" s="545"/>
      <c r="B31" s="558">
        <f t="shared" si="4"/>
        <v>24</v>
      </c>
      <c r="C31" s="829" t="str">
        <f>'DERIVA DE BLOQUES PATRON (mm)'!C31</f>
        <v>19268J</v>
      </c>
      <c r="D31" s="830" t="str">
        <f>_xlfn.CONCAT('DERIVA DE BLOQUES PATRON (mm)'!D31," mm")</f>
        <v>1,12 mm</v>
      </c>
      <c r="E31" s="828">
        <f>'DERIVA DE BLOQUES PATRON (mm)'!E31</f>
        <v>-0.03</v>
      </c>
      <c r="F31" s="828">
        <f>'DERIVA DE BLOQUES PATRON (mm)'!G31</f>
        <v>2E-3</v>
      </c>
      <c r="G31" s="828">
        <f>'DERIVA DE BLOQUES PATRON (mm)'!I31</f>
        <v>-2.1999999999999999E-2</v>
      </c>
      <c r="H31" s="107"/>
      <c r="I31" s="107"/>
      <c r="J31" s="828">
        <f>'DERIVA DE BLOQUES PATRON (mm)'!F31</f>
        <v>0.08</v>
      </c>
      <c r="K31" s="828">
        <f>'DERIVA DE BLOQUES PATRON (mm)'!H31</f>
        <v>2.3E-2</v>
      </c>
      <c r="L31" s="828">
        <f>'DERIVA DE BLOQUES PATRON (mm)'!J31</f>
        <v>2.3E-2</v>
      </c>
      <c r="M31" s="107"/>
      <c r="N31" s="107"/>
      <c r="O31" s="26">
        <f t="shared" si="3"/>
        <v>1.6653327995729064E-2</v>
      </c>
      <c r="P31" s="828" t="str">
        <f t="shared" si="2"/>
        <v>NO GRAFICAR</v>
      </c>
      <c r="Q31" s="545"/>
      <c r="R31" s="545"/>
      <c r="S31" s="545"/>
      <c r="T31" s="545"/>
      <c r="U31" s="545"/>
      <c r="V31" s="545"/>
      <c r="W31" s="545"/>
      <c r="X31" s="545"/>
      <c r="Y31" s="545"/>
      <c r="Z31" s="545"/>
      <c r="AA31" s="545"/>
      <c r="AB31" s="545"/>
      <c r="AC31" s="545"/>
      <c r="AD31" s="545"/>
      <c r="AE31" s="545"/>
      <c r="AF31" s="545"/>
      <c r="AG31" s="545"/>
      <c r="AH31" s="545"/>
      <c r="AI31" s="545"/>
      <c r="AJ31" s="545"/>
      <c r="AK31" s="545"/>
      <c r="AL31" s="545"/>
      <c r="AM31" s="545"/>
      <c r="AN31" s="545"/>
      <c r="AO31" s="545"/>
      <c r="AP31" s="545"/>
      <c r="AQ31" s="545"/>
      <c r="AR31" s="545"/>
      <c r="AS31" s="545"/>
      <c r="AT31" s="545"/>
      <c r="AU31" s="545"/>
      <c r="AV31" s="545"/>
      <c r="AW31" s="545"/>
      <c r="AX31" s="545"/>
      <c r="AY31" s="545"/>
      <c r="AZ31" s="545"/>
      <c r="BA31" s="545"/>
      <c r="BB31" s="545"/>
      <c r="BC31" s="545"/>
      <c r="BD31" s="545"/>
      <c r="BE31" s="545"/>
      <c r="BF31" s="545"/>
      <c r="BG31" s="545"/>
      <c r="BH31" s="545"/>
      <c r="BI31" s="545"/>
      <c r="BJ31" s="545"/>
      <c r="BK31" s="545"/>
      <c r="BL31" s="545"/>
      <c r="BM31" s="545"/>
      <c r="BN31" s="545"/>
      <c r="BO31" s="545"/>
      <c r="BP31" s="545"/>
      <c r="BQ31" s="545"/>
      <c r="BR31" s="545"/>
      <c r="BS31" s="545"/>
      <c r="BT31" s="545"/>
      <c r="BU31" s="545"/>
      <c r="BV31" s="545"/>
      <c r="BW31" s="545"/>
      <c r="BX31" s="545"/>
      <c r="BY31" s="545"/>
      <c r="BZ31" s="545"/>
      <c r="CA31" s="545"/>
      <c r="CB31" s="545"/>
      <c r="CC31" s="545"/>
      <c r="CD31" s="545"/>
      <c r="CE31" s="545"/>
      <c r="CF31" s="545"/>
      <c r="CG31" s="545"/>
      <c r="CH31" s="545"/>
      <c r="CI31" s="545"/>
      <c r="CJ31" s="545"/>
      <c r="CK31" s="545"/>
      <c r="CL31" s="545"/>
      <c r="CM31" s="545"/>
      <c r="CN31" s="545"/>
      <c r="CO31" s="545"/>
      <c r="CP31" s="545"/>
      <c r="CQ31" s="545"/>
      <c r="CR31" s="545"/>
      <c r="CS31" s="545"/>
      <c r="CT31" s="545"/>
      <c r="CU31" s="545"/>
      <c r="CV31" s="545"/>
      <c r="CW31" s="545"/>
      <c r="CX31" s="545"/>
      <c r="CY31" s="545"/>
      <c r="CZ31" s="545"/>
      <c r="DA31" s="545"/>
      <c r="DB31" s="545"/>
      <c r="DC31" s="545"/>
      <c r="DD31" s="545"/>
      <c r="DE31" s="545"/>
      <c r="DF31" s="545"/>
      <c r="DG31" s="545"/>
      <c r="DH31" s="545"/>
      <c r="DI31" s="545"/>
      <c r="DJ31" s="545"/>
      <c r="DK31" s="545"/>
      <c r="DL31" s="545"/>
      <c r="DM31" s="545"/>
      <c r="DN31" s="545"/>
      <c r="DO31" s="545"/>
      <c r="DP31" s="545"/>
      <c r="DQ31" s="545"/>
      <c r="DR31" s="545"/>
      <c r="DS31" s="545"/>
      <c r="DT31" s="545"/>
      <c r="DU31" s="545"/>
      <c r="DV31" s="545"/>
      <c r="DW31" s="545"/>
      <c r="DX31" s="545"/>
      <c r="DY31" s="545"/>
      <c r="DZ31" s="545"/>
      <c r="EA31" s="545"/>
      <c r="EB31" s="545"/>
      <c r="EC31" s="545"/>
      <c r="ED31" s="545"/>
      <c r="EE31" s="545"/>
      <c r="EF31" s="545"/>
      <c r="EG31" s="545"/>
      <c r="EH31" s="545"/>
      <c r="EI31" s="545"/>
      <c r="EJ31" s="545"/>
      <c r="EK31" s="545"/>
      <c r="EL31" s="545"/>
      <c r="EM31" s="545"/>
      <c r="EN31" s="545"/>
      <c r="EO31" s="545"/>
      <c r="EP31" s="545"/>
      <c r="EQ31" s="545"/>
      <c r="ER31" s="545"/>
      <c r="ES31" s="545"/>
      <c r="ET31" s="545"/>
      <c r="EU31" s="545"/>
      <c r="EV31" s="545"/>
      <c r="EW31" s="545"/>
      <c r="EX31" s="545"/>
      <c r="EY31" s="545"/>
      <c r="EZ31" s="545"/>
      <c r="FA31" s="545"/>
      <c r="FB31" s="545"/>
      <c r="FC31" s="545"/>
      <c r="FD31" s="545"/>
      <c r="FE31" s="545"/>
      <c r="FF31" s="545"/>
      <c r="FG31" s="545"/>
      <c r="FH31" s="545"/>
      <c r="FI31" s="545"/>
      <c r="FJ31" s="545"/>
      <c r="FK31" s="545"/>
      <c r="FL31" s="545"/>
      <c r="FM31" s="545"/>
      <c r="FN31" s="545"/>
      <c r="FO31" s="545"/>
      <c r="FP31" s="545"/>
      <c r="FQ31" s="545"/>
      <c r="FR31" s="545"/>
      <c r="FS31" s="545"/>
      <c r="FT31" s="545"/>
      <c r="FU31" s="545"/>
      <c r="FV31" s="545"/>
      <c r="FW31" s="545"/>
      <c r="FX31" s="545"/>
      <c r="FY31" s="545"/>
      <c r="FZ31" s="545"/>
      <c r="GA31" s="545"/>
      <c r="GB31" s="545"/>
      <c r="GC31" s="545"/>
      <c r="GD31" s="545"/>
      <c r="GE31" s="545"/>
      <c r="GF31" s="545"/>
      <c r="GG31" s="545"/>
      <c r="GH31" s="545"/>
      <c r="GI31" s="545"/>
      <c r="GJ31" s="545"/>
      <c r="GK31" s="545"/>
      <c r="GL31" s="545"/>
      <c r="GM31" s="545"/>
      <c r="GN31" s="545"/>
      <c r="GO31" s="545"/>
      <c r="GP31" s="545"/>
      <c r="GQ31" s="545"/>
      <c r="GR31" s="545"/>
      <c r="GS31" s="545"/>
      <c r="GT31" s="545"/>
      <c r="GU31" s="545"/>
      <c r="GV31" s="545"/>
      <c r="GW31" s="545"/>
      <c r="GX31" s="545"/>
    </row>
    <row r="32" spans="1:206" x14ac:dyDescent="0.25">
      <c r="A32" s="545"/>
      <c r="B32" s="558">
        <f t="shared" si="4"/>
        <v>25</v>
      </c>
      <c r="C32" s="829" t="str">
        <f>'DERIVA DE BLOQUES PATRON (mm)'!C32</f>
        <v>23087J</v>
      </c>
      <c r="D32" s="830" t="str">
        <f>_xlfn.CONCAT('DERIVA DE BLOQUES PATRON (mm)'!D32," mm")</f>
        <v>1,13 mm</v>
      </c>
      <c r="E32" s="828">
        <f>'DERIVA DE BLOQUES PATRON (mm)'!E32</f>
        <v>0.08</v>
      </c>
      <c r="F32" s="828">
        <f>'DERIVA DE BLOQUES PATRON (mm)'!G32</f>
        <v>8.5999999999999993E-2</v>
      </c>
      <c r="G32" s="828">
        <f>'DERIVA DE BLOQUES PATRON (mm)'!I32</f>
        <v>9.2999999999999999E-2</v>
      </c>
      <c r="H32" s="107"/>
      <c r="I32" s="107"/>
      <c r="J32" s="828">
        <f>'DERIVA DE BLOQUES PATRON (mm)'!F32</f>
        <v>0.08</v>
      </c>
      <c r="K32" s="828">
        <f>'DERIVA DE BLOQUES PATRON (mm)'!H32</f>
        <v>2.3E-2</v>
      </c>
      <c r="L32" s="828">
        <f>'DERIVA DE BLOQUES PATRON (mm)'!J32</f>
        <v>2.3E-2</v>
      </c>
      <c r="M32" s="107"/>
      <c r="N32" s="107"/>
      <c r="O32" s="26">
        <f t="shared" si="3"/>
        <v>6.5064070986477112E-3</v>
      </c>
      <c r="P32" s="828" t="str">
        <f t="shared" si="2"/>
        <v>NO GRAFICAR</v>
      </c>
      <c r="Q32" s="545"/>
      <c r="R32" s="545"/>
      <c r="S32" s="545"/>
      <c r="T32" s="545"/>
      <c r="U32" s="545"/>
      <c r="V32" s="545"/>
      <c r="W32" s="545"/>
      <c r="X32" s="545"/>
      <c r="Y32" s="545"/>
      <c r="Z32" s="545"/>
      <c r="AA32" s="545"/>
      <c r="AB32" s="545"/>
      <c r="AC32" s="545"/>
      <c r="AD32" s="545"/>
      <c r="AE32" s="545"/>
      <c r="AF32" s="545"/>
      <c r="AG32" s="545"/>
      <c r="AH32" s="545"/>
      <c r="AI32" s="545"/>
      <c r="AJ32" s="545"/>
      <c r="AK32" s="545"/>
      <c r="AL32" s="545"/>
      <c r="AM32" s="545"/>
      <c r="AN32" s="545"/>
      <c r="AO32" s="545"/>
      <c r="AP32" s="545"/>
      <c r="AQ32" s="545"/>
      <c r="AR32" s="545"/>
      <c r="AS32" s="545"/>
      <c r="AT32" s="545"/>
      <c r="AU32" s="545"/>
      <c r="AV32" s="545"/>
      <c r="AW32" s="545"/>
      <c r="AX32" s="545"/>
      <c r="AY32" s="545"/>
      <c r="AZ32" s="545"/>
      <c r="BA32" s="545"/>
      <c r="BB32" s="545"/>
      <c r="BC32" s="545"/>
      <c r="BD32" s="545"/>
      <c r="BE32" s="545"/>
      <c r="BF32" s="545"/>
      <c r="BG32" s="545"/>
      <c r="BH32" s="545"/>
      <c r="BI32" s="545"/>
      <c r="BJ32" s="545"/>
      <c r="BK32" s="545"/>
      <c r="BL32" s="545"/>
      <c r="BM32" s="545"/>
      <c r="BN32" s="545"/>
      <c r="BO32" s="545"/>
      <c r="BP32" s="545"/>
      <c r="BQ32" s="545"/>
      <c r="BR32" s="545"/>
      <c r="BS32" s="545"/>
      <c r="BT32" s="545"/>
      <c r="BU32" s="545"/>
      <c r="BV32" s="545"/>
      <c r="BW32" s="545"/>
      <c r="BX32" s="545"/>
      <c r="BY32" s="545"/>
      <c r="BZ32" s="545"/>
      <c r="CA32" s="545"/>
      <c r="CB32" s="545"/>
      <c r="CC32" s="545"/>
      <c r="CD32" s="545"/>
      <c r="CE32" s="545"/>
      <c r="CF32" s="545"/>
      <c r="CG32" s="545"/>
      <c r="CH32" s="545"/>
      <c r="CI32" s="545"/>
      <c r="CJ32" s="545"/>
      <c r="CK32" s="545"/>
      <c r="CL32" s="545"/>
      <c r="CM32" s="545"/>
      <c r="CN32" s="545"/>
      <c r="CO32" s="545"/>
      <c r="CP32" s="545"/>
      <c r="CQ32" s="545"/>
      <c r="CR32" s="545"/>
      <c r="CS32" s="545"/>
      <c r="CT32" s="545"/>
      <c r="CU32" s="545"/>
      <c r="CV32" s="545"/>
      <c r="CW32" s="545"/>
      <c r="CX32" s="545"/>
      <c r="CY32" s="545"/>
      <c r="CZ32" s="545"/>
      <c r="DA32" s="545"/>
      <c r="DB32" s="545"/>
      <c r="DC32" s="545"/>
      <c r="DD32" s="545"/>
      <c r="DE32" s="545"/>
      <c r="DF32" s="545"/>
      <c r="DG32" s="545"/>
      <c r="DH32" s="545"/>
      <c r="DI32" s="545"/>
      <c r="DJ32" s="545"/>
      <c r="DK32" s="545"/>
      <c r="DL32" s="545"/>
      <c r="DM32" s="545"/>
      <c r="DN32" s="545"/>
      <c r="DO32" s="545"/>
      <c r="DP32" s="545"/>
      <c r="DQ32" s="545"/>
      <c r="DR32" s="545"/>
      <c r="DS32" s="545"/>
      <c r="DT32" s="545"/>
      <c r="DU32" s="545"/>
      <c r="DV32" s="545"/>
      <c r="DW32" s="545"/>
      <c r="DX32" s="545"/>
      <c r="DY32" s="545"/>
      <c r="DZ32" s="545"/>
      <c r="EA32" s="545"/>
      <c r="EB32" s="545"/>
      <c r="EC32" s="545"/>
      <c r="ED32" s="545"/>
      <c r="EE32" s="545"/>
      <c r="EF32" s="545"/>
      <c r="EG32" s="545"/>
      <c r="EH32" s="545"/>
      <c r="EI32" s="545"/>
      <c r="EJ32" s="545"/>
      <c r="EK32" s="545"/>
      <c r="EL32" s="545"/>
      <c r="EM32" s="545"/>
      <c r="EN32" s="545"/>
      <c r="EO32" s="545"/>
      <c r="EP32" s="545"/>
      <c r="EQ32" s="545"/>
      <c r="ER32" s="545"/>
      <c r="ES32" s="545"/>
      <c r="ET32" s="545"/>
      <c r="EU32" s="545"/>
      <c r="EV32" s="545"/>
      <c r="EW32" s="545"/>
      <c r="EX32" s="545"/>
      <c r="EY32" s="545"/>
      <c r="EZ32" s="545"/>
      <c r="FA32" s="545"/>
      <c r="FB32" s="545"/>
      <c r="FC32" s="545"/>
      <c r="FD32" s="545"/>
      <c r="FE32" s="545"/>
      <c r="FF32" s="545"/>
      <c r="FG32" s="545"/>
      <c r="FH32" s="545"/>
      <c r="FI32" s="545"/>
      <c r="FJ32" s="545"/>
      <c r="FK32" s="545"/>
      <c r="FL32" s="545"/>
      <c r="FM32" s="545"/>
      <c r="FN32" s="545"/>
      <c r="FO32" s="545"/>
      <c r="FP32" s="545"/>
      <c r="FQ32" s="545"/>
      <c r="FR32" s="545"/>
      <c r="FS32" s="545"/>
      <c r="FT32" s="545"/>
      <c r="FU32" s="545"/>
      <c r="FV32" s="545"/>
      <c r="FW32" s="545"/>
      <c r="FX32" s="545"/>
      <c r="FY32" s="545"/>
      <c r="FZ32" s="545"/>
      <c r="GA32" s="545"/>
      <c r="GB32" s="545"/>
      <c r="GC32" s="545"/>
      <c r="GD32" s="545"/>
      <c r="GE32" s="545"/>
      <c r="GF32" s="545"/>
      <c r="GG32" s="545"/>
      <c r="GH32" s="545"/>
      <c r="GI32" s="545"/>
      <c r="GJ32" s="545"/>
      <c r="GK32" s="545"/>
      <c r="GL32" s="545"/>
      <c r="GM32" s="545"/>
      <c r="GN32" s="545"/>
      <c r="GO32" s="545"/>
      <c r="GP32" s="545"/>
      <c r="GQ32" s="545"/>
      <c r="GR32" s="545"/>
      <c r="GS32" s="545"/>
      <c r="GT32" s="545"/>
      <c r="GU32" s="545"/>
      <c r="GV32" s="545"/>
      <c r="GW32" s="545"/>
      <c r="GX32" s="545"/>
    </row>
    <row r="33" spans="1:206" x14ac:dyDescent="0.25">
      <c r="A33" s="545"/>
      <c r="B33" s="558">
        <f t="shared" si="4"/>
        <v>26</v>
      </c>
      <c r="C33" s="829" t="str">
        <f>'DERIVA DE BLOQUES PATRON (mm)'!C33</f>
        <v>15511D</v>
      </c>
      <c r="D33" s="830" t="str">
        <f>_xlfn.CONCAT('DERIVA DE BLOQUES PATRON (mm)'!D33," mm")</f>
        <v>1,14 mm</v>
      </c>
      <c r="E33" s="828">
        <f>'DERIVA DE BLOQUES PATRON (mm)'!E33</f>
        <v>0.11</v>
      </c>
      <c r="F33" s="828">
        <f>'DERIVA DE BLOQUES PATRON (mm)'!G33</f>
        <v>0.14299999999999999</v>
      </c>
      <c r="G33" s="828">
        <f>'DERIVA DE BLOQUES PATRON (mm)'!I33</f>
        <v>0.152</v>
      </c>
      <c r="H33" s="107"/>
      <c r="I33" s="107"/>
      <c r="J33" s="828">
        <f>'DERIVA DE BLOQUES PATRON (mm)'!F33</f>
        <v>0.08</v>
      </c>
      <c r="K33" s="828">
        <f>'DERIVA DE BLOQUES PATRON (mm)'!H33</f>
        <v>2.3E-2</v>
      </c>
      <c r="L33" s="828">
        <f>'DERIVA DE BLOQUES PATRON (mm)'!J33</f>
        <v>2.3E-2</v>
      </c>
      <c r="M33" s="107"/>
      <c r="N33" s="107"/>
      <c r="O33" s="26">
        <f t="shared" si="3"/>
        <v>2.211334438749582E-2</v>
      </c>
      <c r="P33" s="828" t="str">
        <f t="shared" si="2"/>
        <v>NO GRAFICAR</v>
      </c>
      <c r="Q33" s="545"/>
      <c r="R33" s="545"/>
      <c r="S33" s="545"/>
      <c r="T33" s="545"/>
      <c r="U33" s="545"/>
      <c r="V33" s="545"/>
      <c r="W33" s="545"/>
      <c r="X33" s="545"/>
      <c r="Y33" s="545"/>
      <c r="Z33" s="545"/>
      <c r="AA33" s="545"/>
      <c r="AB33" s="545"/>
      <c r="AC33" s="545"/>
      <c r="AD33" s="545"/>
      <c r="AE33" s="545"/>
      <c r="AF33" s="545"/>
      <c r="AG33" s="545"/>
      <c r="AH33" s="545"/>
      <c r="AI33" s="545"/>
      <c r="AJ33" s="545"/>
      <c r="AK33" s="545"/>
      <c r="AL33" s="545"/>
      <c r="AM33" s="545"/>
      <c r="AN33" s="545"/>
      <c r="AO33" s="545"/>
      <c r="AP33" s="545"/>
      <c r="AQ33" s="545"/>
      <c r="AR33" s="545"/>
      <c r="AS33" s="545"/>
      <c r="AT33" s="545"/>
      <c r="AU33" s="545"/>
      <c r="AV33" s="545"/>
      <c r="AW33" s="545"/>
      <c r="AX33" s="545"/>
      <c r="AY33" s="545"/>
      <c r="AZ33" s="545"/>
      <c r="BA33" s="545"/>
      <c r="BB33" s="545"/>
      <c r="BC33" s="545"/>
      <c r="BD33" s="545"/>
      <c r="BE33" s="545"/>
      <c r="BF33" s="545"/>
      <c r="BG33" s="545"/>
      <c r="BH33" s="545"/>
      <c r="BI33" s="545"/>
      <c r="BJ33" s="545"/>
      <c r="BK33" s="545"/>
      <c r="BL33" s="545"/>
      <c r="BM33" s="545"/>
      <c r="BN33" s="545"/>
      <c r="BO33" s="545"/>
      <c r="BP33" s="545"/>
      <c r="BQ33" s="545"/>
      <c r="BR33" s="545"/>
      <c r="BS33" s="545"/>
      <c r="BT33" s="545"/>
      <c r="BU33" s="545"/>
      <c r="BV33" s="545"/>
      <c r="BW33" s="545"/>
      <c r="BX33" s="545"/>
      <c r="BY33" s="545"/>
      <c r="BZ33" s="545"/>
      <c r="CA33" s="545"/>
      <c r="CB33" s="545"/>
      <c r="CC33" s="545"/>
      <c r="CD33" s="545"/>
      <c r="CE33" s="545"/>
      <c r="CF33" s="545"/>
      <c r="CG33" s="545"/>
      <c r="CH33" s="545"/>
      <c r="CI33" s="545"/>
      <c r="CJ33" s="545"/>
      <c r="CK33" s="545"/>
      <c r="CL33" s="545"/>
      <c r="CM33" s="545"/>
      <c r="CN33" s="545"/>
      <c r="CO33" s="545"/>
      <c r="CP33" s="545"/>
      <c r="CQ33" s="545"/>
      <c r="CR33" s="545"/>
      <c r="CS33" s="545"/>
      <c r="CT33" s="545"/>
      <c r="CU33" s="545"/>
      <c r="CV33" s="545"/>
      <c r="CW33" s="545"/>
      <c r="CX33" s="545"/>
      <c r="CY33" s="545"/>
      <c r="CZ33" s="545"/>
      <c r="DA33" s="545"/>
      <c r="DB33" s="545"/>
      <c r="DC33" s="545"/>
      <c r="DD33" s="545"/>
      <c r="DE33" s="545"/>
      <c r="DF33" s="545"/>
      <c r="DG33" s="545"/>
      <c r="DH33" s="545"/>
      <c r="DI33" s="545"/>
      <c r="DJ33" s="545"/>
      <c r="DK33" s="545"/>
      <c r="DL33" s="545"/>
      <c r="DM33" s="545"/>
      <c r="DN33" s="545"/>
      <c r="DO33" s="545"/>
      <c r="DP33" s="545"/>
      <c r="DQ33" s="545"/>
      <c r="DR33" s="545"/>
      <c r="DS33" s="545"/>
      <c r="DT33" s="545"/>
      <c r="DU33" s="545"/>
      <c r="DV33" s="545"/>
      <c r="DW33" s="545"/>
      <c r="DX33" s="545"/>
      <c r="DY33" s="545"/>
      <c r="DZ33" s="545"/>
      <c r="EA33" s="545"/>
      <c r="EB33" s="545"/>
      <c r="EC33" s="545"/>
      <c r="ED33" s="545"/>
      <c r="EE33" s="545"/>
      <c r="EF33" s="545"/>
      <c r="EG33" s="545"/>
      <c r="EH33" s="545"/>
      <c r="EI33" s="545"/>
      <c r="EJ33" s="545"/>
      <c r="EK33" s="545"/>
      <c r="EL33" s="545"/>
      <c r="EM33" s="545"/>
      <c r="EN33" s="545"/>
      <c r="EO33" s="545"/>
      <c r="EP33" s="545"/>
      <c r="EQ33" s="545"/>
      <c r="ER33" s="545"/>
      <c r="ES33" s="545"/>
      <c r="ET33" s="545"/>
      <c r="EU33" s="545"/>
      <c r="EV33" s="545"/>
      <c r="EW33" s="545"/>
      <c r="EX33" s="545"/>
      <c r="EY33" s="545"/>
      <c r="EZ33" s="545"/>
      <c r="FA33" s="545"/>
      <c r="FB33" s="545"/>
      <c r="FC33" s="545"/>
      <c r="FD33" s="545"/>
      <c r="FE33" s="545"/>
      <c r="FF33" s="545"/>
      <c r="FG33" s="545"/>
      <c r="FH33" s="545"/>
      <c r="FI33" s="545"/>
      <c r="FJ33" s="545"/>
      <c r="FK33" s="545"/>
      <c r="FL33" s="545"/>
      <c r="FM33" s="545"/>
      <c r="FN33" s="545"/>
      <c r="FO33" s="545"/>
      <c r="FP33" s="545"/>
      <c r="FQ33" s="545"/>
      <c r="FR33" s="545"/>
      <c r="FS33" s="545"/>
      <c r="FT33" s="545"/>
      <c r="FU33" s="545"/>
      <c r="FV33" s="545"/>
      <c r="FW33" s="545"/>
      <c r="FX33" s="545"/>
      <c r="FY33" s="545"/>
      <c r="FZ33" s="545"/>
      <c r="GA33" s="545"/>
      <c r="GB33" s="545"/>
      <c r="GC33" s="545"/>
      <c r="GD33" s="545"/>
      <c r="GE33" s="545"/>
      <c r="GF33" s="545"/>
      <c r="GG33" s="545"/>
      <c r="GH33" s="545"/>
      <c r="GI33" s="545"/>
      <c r="GJ33" s="545"/>
      <c r="GK33" s="545"/>
      <c r="GL33" s="545"/>
      <c r="GM33" s="545"/>
      <c r="GN33" s="545"/>
      <c r="GO33" s="545"/>
      <c r="GP33" s="545"/>
      <c r="GQ33" s="545"/>
      <c r="GR33" s="545"/>
      <c r="GS33" s="545"/>
      <c r="GT33" s="545"/>
      <c r="GU33" s="545"/>
      <c r="GV33" s="545"/>
      <c r="GW33" s="545"/>
      <c r="GX33" s="545"/>
    </row>
    <row r="34" spans="1:206" x14ac:dyDescent="0.25">
      <c r="A34" s="545"/>
      <c r="B34" s="558">
        <f t="shared" si="4"/>
        <v>27</v>
      </c>
      <c r="C34" s="829" t="str">
        <f>'DERIVA DE BLOQUES PATRON (mm)'!C34</f>
        <v>16583J</v>
      </c>
      <c r="D34" s="830" t="str">
        <f>_xlfn.CONCAT('DERIVA DE BLOQUES PATRON (mm)'!D34," mm")</f>
        <v>1,15 mm</v>
      </c>
      <c r="E34" s="828">
        <f>'DERIVA DE BLOQUES PATRON (mm)'!E34</f>
        <v>0.14000000000000001</v>
      </c>
      <c r="F34" s="828">
        <f>'DERIVA DE BLOQUES PATRON (mm)'!G34</f>
        <v>0.16500000000000001</v>
      </c>
      <c r="G34" s="828">
        <f>'DERIVA DE BLOQUES PATRON (mm)'!I34</f>
        <v>0.16300000000000001</v>
      </c>
      <c r="H34" s="107"/>
      <c r="I34" s="107"/>
      <c r="J34" s="828">
        <f>'DERIVA DE BLOQUES PATRON (mm)'!F34</f>
        <v>0.08</v>
      </c>
      <c r="K34" s="828">
        <f>'DERIVA DE BLOQUES PATRON (mm)'!H34</f>
        <v>2.3E-2</v>
      </c>
      <c r="L34" s="828">
        <f>'DERIVA DE BLOQUES PATRON (mm)'!J34</f>
        <v>2.3E-2</v>
      </c>
      <c r="M34" s="107"/>
      <c r="N34" s="107"/>
      <c r="O34" s="26">
        <f t="shared" si="3"/>
        <v>1.3892443989449802E-2</v>
      </c>
      <c r="P34" s="828" t="str">
        <f t="shared" si="2"/>
        <v>NO GRAFICAR</v>
      </c>
      <c r="Q34" s="545"/>
      <c r="R34" s="545"/>
      <c r="S34" s="545"/>
      <c r="T34" s="545"/>
      <c r="U34" s="545"/>
      <c r="V34" s="545"/>
      <c r="W34" s="545"/>
      <c r="X34" s="545"/>
      <c r="Y34" s="545"/>
      <c r="Z34" s="545"/>
      <c r="AA34" s="545"/>
      <c r="AB34" s="545"/>
      <c r="AC34" s="545"/>
      <c r="AD34" s="545"/>
      <c r="AE34" s="545"/>
      <c r="AF34" s="545"/>
      <c r="AG34" s="545"/>
      <c r="AH34" s="545"/>
      <c r="AI34" s="545"/>
      <c r="AJ34" s="545"/>
      <c r="AK34" s="545"/>
      <c r="AL34" s="545"/>
      <c r="AM34" s="545"/>
      <c r="AN34" s="545"/>
      <c r="AO34" s="545"/>
      <c r="AP34" s="545"/>
      <c r="AQ34" s="545"/>
      <c r="AR34" s="545"/>
      <c r="AS34" s="545"/>
      <c r="AT34" s="545"/>
      <c r="AU34" s="545"/>
      <c r="AV34" s="545"/>
      <c r="AW34" s="545"/>
      <c r="AX34" s="545"/>
      <c r="AY34" s="545"/>
      <c r="AZ34" s="545"/>
      <c r="BA34" s="545"/>
      <c r="BB34" s="545"/>
      <c r="BC34" s="545"/>
      <c r="BD34" s="545"/>
      <c r="BE34" s="545"/>
      <c r="BF34" s="545"/>
      <c r="BG34" s="545"/>
      <c r="BH34" s="545"/>
      <c r="BI34" s="545"/>
      <c r="BJ34" s="545"/>
      <c r="BK34" s="545"/>
      <c r="BL34" s="545"/>
      <c r="BM34" s="545"/>
      <c r="BN34" s="545"/>
      <c r="BO34" s="545"/>
      <c r="BP34" s="545"/>
      <c r="BQ34" s="545"/>
      <c r="BR34" s="545"/>
      <c r="BS34" s="545"/>
      <c r="BT34" s="545"/>
      <c r="BU34" s="545"/>
      <c r="BV34" s="545"/>
      <c r="BW34" s="545"/>
      <c r="BX34" s="545"/>
      <c r="BY34" s="545"/>
      <c r="BZ34" s="545"/>
      <c r="CA34" s="545"/>
      <c r="CB34" s="545"/>
      <c r="CC34" s="545"/>
      <c r="CD34" s="545"/>
      <c r="CE34" s="545"/>
      <c r="CF34" s="545"/>
      <c r="CG34" s="545"/>
      <c r="CH34" s="545"/>
      <c r="CI34" s="545"/>
      <c r="CJ34" s="545"/>
      <c r="CK34" s="545"/>
      <c r="CL34" s="545"/>
      <c r="CM34" s="545"/>
      <c r="CN34" s="545"/>
      <c r="CO34" s="545"/>
      <c r="CP34" s="545"/>
      <c r="CQ34" s="545"/>
      <c r="CR34" s="545"/>
      <c r="CS34" s="545"/>
      <c r="CT34" s="545"/>
      <c r="CU34" s="545"/>
      <c r="CV34" s="545"/>
      <c r="CW34" s="545"/>
      <c r="CX34" s="545"/>
      <c r="CY34" s="545"/>
      <c r="CZ34" s="545"/>
      <c r="DA34" s="545"/>
      <c r="DB34" s="545"/>
      <c r="DC34" s="545"/>
      <c r="DD34" s="545"/>
      <c r="DE34" s="545"/>
      <c r="DF34" s="545"/>
      <c r="DG34" s="545"/>
      <c r="DH34" s="545"/>
      <c r="DI34" s="545"/>
      <c r="DJ34" s="545"/>
      <c r="DK34" s="545"/>
      <c r="DL34" s="545"/>
      <c r="DM34" s="545"/>
      <c r="DN34" s="545"/>
      <c r="DO34" s="545"/>
      <c r="DP34" s="545"/>
      <c r="DQ34" s="545"/>
      <c r="DR34" s="545"/>
      <c r="DS34" s="545"/>
      <c r="DT34" s="545"/>
      <c r="DU34" s="545"/>
      <c r="DV34" s="545"/>
      <c r="DW34" s="545"/>
      <c r="DX34" s="545"/>
      <c r="DY34" s="545"/>
      <c r="DZ34" s="545"/>
      <c r="EA34" s="545"/>
      <c r="EB34" s="545"/>
      <c r="EC34" s="545"/>
      <c r="ED34" s="545"/>
      <c r="EE34" s="545"/>
      <c r="EF34" s="545"/>
      <c r="EG34" s="545"/>
      <c r="EH34" s="545"/>
      <c r="EI34" s="545"/>
      <c r="EJ34" s="545"/>
      <c r="EK34" s="545"/>
      <c r="EL34" s="545"/>
      <c r="EM34" s="545"/>
      <c r="EN34" s="545"/>
      <c r="EO34" s="545"/>
      <c r="EP34" s="545"/>
      <c r="EQ34" s="545"/>
      <c r="ER34" s="545"/>
      <c r="ES34" s="545"/>
      <c r="ET34" s="545"/>
      <c r="EU34" s="545"/>
      <c r="EV34" s="545"/>
      <c r="EW34" s="545"/>
      <c r="EX34" s="545"/>
      <c r="EY34" s="545"/>
      <c r="EZ34" s="545"/>
      <c r="FA34" s="545"/>
      <c r="FB34" s="545"/>
      <c r="FC34" s="545"/>
      <c r="FD34" s="545"/>
      <c r="FE34" s="545"/>
      <c r="FF34" s="545"/>
      <c r="FG34" s="545"/>
      <c r="FH34" s="545"/>
      <c r="FI34" s="545"/>
      <c r="FJ34" s="545"/>
      <c r="FK34" s="545"/>
      <c r="FL34" s="545"/>
      <c r="FM34" s="545"/>
      <c r="FN34" s="545"/>
      <c r="FO34" s="545"/>
      <c r="FP34" s="545"/>
      <c r="FQ34" s="545"/>
      <c r="FR34" s="545"/>
      <c r="FS34" s="545"/>
      <c r="FT34" s="545"/>
      <c r="FU34" s="545"/>
      <c r="FV34" s="545"/>
      <c r="FW34" s="545"/>
      <c r="FX34" s="545"/>
      <c r="FY34" s="545"/>
      <c r="FZ34" s="545"/>
      <c r="GA34" s="545"/>
      <c r="GB34" s="545"/>
      <c r="GC34" s="545"/>
      <c r="GD34" s="545"/>
      <c r="GE34" s="545"/>
      <c r="GF34" s="545"/>
      <c r="GG34" s="545"/>
      <c r="GH34" s="545"/>
      <c r="GI34" s="545"/>
      <c r="GJ34" s="545"/>
      <c r="GK34" s="545"/>
      <c r="GL34" s="545"/>
      <c r="GM34" s="545"/>
      <c r="GN34" s="545"/>
      <c r="GO34" s="545"/>
      <c r="GP34" s="545"/>
      <c r="GQ34" s="545"/>
      <c r="GR34" s="545"/>
      <c r="GS34" s="545"/>
      <c r="GT34" s="545"/>
      <c r="GU34" s="545"/>
      <c r="GV34" s="545"/>
      <c r="GW34" s="545"/>
      <c r="GX34" s="545"/>
    </row>
    <row r="35" spans="1:206" x14ac:dyDescent="0.25">
      <c r="A35" s="545"/>
      <c r="B35" s="558">
        <f t="shared" si="4"/>
        <v>28</v>
      </c>
      <c r="C35" s="829" t="str">
        <f>'DERIVA DE BLOQUES PATRON (mm)'!C35</f>
        <v>05863L</v>
      </c>
      <c r="D35" s="830" t="str">
        <f>_xlfn.CONCAT('DERIVA DE BLOQUES PATRON (mm)'!D35," mm")</f>
        <v>1,16 mm</v>
      </c>
      <c r="E35" s="828">
        <f>'DERIVA DE BLOQUES PATRON (mm)'!E35</f>
        <v>0.03</v>
      </c>
      <c r="F35" s="828">
        <f>'DERIVA DE BLOQUES PATRON (mm)'!G35</f>
        <v>2.1000000000000001E-2</v>
      </c>
      <c r="G35" s="828">
        <f>'DERIVA DE BLOQUES PATRON (mm)'!I35</f>
        <v>6.0000000000000001E-3</v>
      </c>
      <c r="H35" s="107"/>
      <c r="I35" s="107"/>
      <c r="J35" s="828">
        <f>'DERIVA DE BLOQUES PATRON (mm)'!F35</f>
        <v>0.08</v>
      </c>
      <c r="K35" s="828">
        <f>'DERIVA DE BLOQUES PATRON (mm)'!H35</f>
        <v>2.3E-2</v>
      </c>
      <c r="L35" s="828">
        <f>'DERIVA DE BLOQUES PATRON (mm)'!J35</f>
        <v>2.3E-2</v>
      </c>
      <c r="M35" s="107"/>
      <c r="N35" s="107"/>
      <c r="O35" s="26">
        <f t="shared" si="3"/>
        <v>1.212435565298214E-2</v>
      </c>
      <c r="P35" s="828" t="str">
        <f t="shared" si="2"/>
        <v>NO GRAFICAR</v>
      </c>
      <c r="Q35" s="545"/>
      <c r="R35" s="545"/>
      <c r="S35" s="545"/>
      <c r="T35" s="545"/>
      <c r="U35" s="545"/>
      <c r="V35" s="545"/>
      <c r="W35" s="545"/>
      <c r="X35" s="545"/>
      <c r="Y35" s="545"/>
      <c r="Z35" s="545"/>
      <c r="AA35" s="545"/>
      <c r="AB35" s="545"/>
      <c r="AC35" s="545"/>
      <c r="AD35" s="545"/>
      <c r="AE35" s="545"/>
      <c r="AF35" s="545"/>
      <c r="AG35" s="545"/>
      <c r="AH35" s="545"/>
      <c r="AI35" s="545"/>
      <c r="AJ35" s="545"/>
      <c r="AK35" s="545"/>
      <c r="AL35" s="545"/>
      <c r="AM35" s="545"/>
      <c r="AN35" s="545"/>
      <c r="AO35" s="545"/>
      <c r="AP35" s="545"/>
      <c r="AQ35" s="545"/>
      <c r="AR35" s="545"/>
      <c r="AS35" s="545"/>
      <c r="AT35" s="545"/>
      <c r="AU35" s="545"/>
      <c r="AV35" s="545"/>
      <c r="AW35" s="545"/>
      <c r="AX35" s="545"/>
      <c r="AY35" s="545"/>
      <c r="AZ35" s="545"/>
      <c r="BA35" s="545"/>
      <c r="BB35" s="545"/>
      <c r="BC35" s="545"/>
      <c r="BD35" s="545"/>
      <c r="BE35" s="545"/>
      <c r="BF35" s="545"/>
      <c r="BG35" s="545"/>
      <c r="BH35" s="545"/>
      <c r="BI35" s="545"/>
      <c r="BJ35" s="545"/>
      <c r="BK35" s="545"/>
      <c r="BL35" s="545"/>
      <c r="BM35" s="545"/>
      <c r="BN35" s="545"/>
      <c r="BO35" s="545"/>
      <c r="BP35" s="545"/>
      <c r="BQ35" s="545"/>
      <c r="BR35" s="545"/>
      <c r="BS35" s="545"/>
      <c r="BT35" s="545"/>
      <c r="BU35" s="545"/>
      <c r="BV35" s="545"/>
      <c r="BW35" s="545"/>
      <c r="BX35" s="545"/>
      <c r="BY35" s="545"/>
      <c r="BZ35" s="545"/>
      <c r="CA35" s="545"/>
      <c r="CB35" s="545"/>
      <c r="CC35" s="545"/>
      <c r="CD35" s="545"/>
      <c r="CE35" s="545"/>
      <c r="CF35" s="545"/>
      <c r="CG35" s="545"/>
      <c r="CH35" s="545"/>
      <c r="CI35" s="545"/>
      <c r="CJ35" s="545"/>
      <c r="CK35" s="545"/>
      <c r="CL35" s="545"/>
      <c r="CM35" s="545"/>
      <c r="CN35" s="545"/>
      <c r="CO35" s="545"/>
      <c r="CP35" s="545"/>
      <c r="CQ35" s="545"/>
      <c r="CR35" s="545"/>
      <c r="CS35" s="545"/>
      <c r="CT35" s="545"/>
      <c r="CU35" s="545"/>
      <c r="CV35" s="545"/>
      <c r="CW35" s="545"/>
      <c r="CX35" s="545"/>
      <c r="CY35" s="545"/>
      <c r="CZ35" s="545"/>
      <c r="DA35" s="545"/>
      <c r="DB35" s="545"/>
      <c r="DC35" s="545"/>
      <c r="DD35" s="545"/>
      <c r="DE35" s="545"/>
      <c r="DF35" s="545"/>
      <c r="DG35" s="545"/>
      <c r="DH35" s="545"/>
      <c r="DI35" s="545"/>
      <c r="DJ35" s="545"/>
      <c r="DK35" s="545"/>
      <c r="DL35" s="545"/>
      <c r="DM35" s="545"/>
      <c r="DN35" s="545"/>
      <c r="DO35" s="545"/>
      <c r="DP35" s="545"/>
      <c r="DQ35" s="545"/>
      <c r="DR35" s="545"/>
      <c r="DS35" s="545"/>
      <c r="DT35" s="545"/>
      <c r="DU35" s="545"/>
      <c r="DV35" s="545"/>
      <c r="DW35" s="545"/>
      <c r="DX35" s="545"/>
      <c r="DY35" s="545"/>
      <c r="DZ35" s="545"/>
      <c r="EA35" s="545"/>
      <c r="EB35" s="545"/>
      <c r="EC35" s="545"/>
      <c r="ED35" s="545"/>
      <c r="EE35" s="545"/>
      <c r="EF35" s="545"/>
      <c r="EG35" s="545"/>
      <c r="EH35" s="545"/>
      <c r="EI35" s="545"/>
      <c r="EJ35" s="545"/>
      <c r="EK35" s="545"/>
      <c r="EL35" s="545"/>
      <c r="EM35" s="545"/>
      <c r="EN35" s="545"/>
      <c r="EO35" s="545"/>
      <c r="EP35" s="545"/>
      <c r="EQ35" s="545"/>
      <c r="ER35" s="545"/>
      <c r="ES35" s="545"/>
      <c r="ET35" s="545"/>
      <c r="EU35" s="545"/>
      <c r="EV35" s="545"/>
      <c r="EW35" s="545"/>
      <c r="EX35" s="545"/>
      <c r="EY35" s="545"/>
      <c r="EZ35" s="545"/>
      <c r="FA35" s="545"/>
      <c r="FB35" s="545"/>
      <c r="FC35" s="545"/>
      <c r="FD35" s="545"/>
      <c r="FE35" s="545"/>
      <c r="FF35" s="545"/>
      <c r="FG35" s="545"/>
      <c r="FH35" s="545"/>
      <c r="FI35" s="545"/>
      <c r="FJ35" s="545"/>
      <c r="FK35" s="545"/>
      <c r="FL35" s="545"/>
      <c r="FM35" s="545"/>
      <c r="FN35" s="545"/>
      <c r="FO35" s="545"/>
      <c r="FP35" s="545"/>
      <c r="FQ35" s="545"/>
      <c r="FR35" s="545"/>
      <c r="FS35" s="545"/>
      <c r="FT35" s="545"/>
      <c r="FU35" s="545"/>
      <c r="FV35" s="545"/>
      <c r="FW35" s="545"/>
      <c r="FX35" s="545"/>
      <c r="FY35" s="545"/>
      <c r="FZ35" s="545"/>
      <c r="GA35" s="545"/>
      <c r="GB35" s="545"/>
      <c r="GC35" s="545"/>
      <c r="GD35" s="545"/>
      <c r="GE35" s="545"/>
      <c r="GF35" s="545"/>
      <c r="GG35" s="545"/>
      <c r="GH35" s="545"/>
      <c r="GI35" s="545"/>
      <c r="GJ35" s="545"/>
      <c r="GK35" s="545"/>
      <c r="GL35" s="545"/>
      <c r="GM35" s="545"/>
      <c r="GN35" s="545"/>
      <c r="GO35" s="545"/>
      <c r="GP35" s="545"/>
      <c r="GQ35" s="545"/>
      <c r="GR35" s="545"/>
      <c r="GS35" s="545"/>
      <c r="GT35" s="545"/>
      <c r="GU35" s="545"/>
      <c r="GV35" s="545"/>
      <c r="GW35" s="545"/>
      <c r="GX35" s="545"/>
    </row>
    <row r="36" spans="1:206" x14ac:dyDescent="0.25">
      <c r="A36" s="545"/>
      <c r="B36" s="558">
        <f t="shared" si="4"/>
        <v>29</v>
      </c>
      <c r="C36" s="829" t="str">
        <f>'DERIVA DE BLOQUES PATRON (mm)'!C36</f>
        <v>09968H</v>
      </c>
      <c r="D36" s="830" t="str">
        <f>_xlfn.CONCAT('DERIVA DE BLOQUES PATRON (mm)'!D36," mm")</f>
        <v>1,17 mm</v>
      </c>
      <c r="E36" s="828">
        <f>'DERIVA DE BLOQUES PATRON (mm)'!E36</f>
        <v>0.04</v>
      </c>
      <c r="F36" s="828">
        <f>'DERIVA DE BLOQUES PATRON (mm)'!G36</f>
        <v>4.7E-2</v>
      </c>
      <c r="G36" s="828">
        <f>'DERIVA DE BLOQUES PATRON (mm)'!I36</f>
        <v>6.0999999999999999E-2</v>
      </c>
      <c r="H36" s="107"/>
      <c r="I36" s="107"/>
      <c r="J36" s="828">
        <f>'DERIVA DE BLOQUES PATRON (mm)'!F36</f>
        <v>0.08</v>
      </c>
      <c r="K36" s="828">
        <f>'DERIVA DE BLOQUES PATRON (mm)'!H36</f>
        <v>2.3E-2</v>
      </c>
      <c r="L36" s="828">
        <f>'DERIVA DE BLOQUES PATRON (mm)'!J36</f>
        <v>2.3E-2</v>
      </c>
      <c r="M36" s="107"/>
      <c r="N36" s="107"/>
      <c r="O36" s="26">
        <f t="shared" si="3"/>
        <v>1.0692676621563653E-2</v>
      </c>
      <c r="P36" s="828" t="str">
        <f t="shared" si="2"/>
        <v>NO GRAFICAR</v>
      </c>
      <c r="Q36" s="545"/>
      <c r="R36" s="545"/>
      <c r="S36" s="545"/>
      <c r="T36" s="545"/>
      <c r="U36" s="545"/>
      <c r="V36" s="545"/>
      <c r="W36" s="545"/>
      <c r="X36" s="545"/>
      <c r="Y36" s="545"/>
      <c r="Z36" s="545"/>
      <c r="AA36" s="545"/>
      <c r="AB36" s="545"/>
      <c r="AC36" s="545"/>
      <c r="AD36" s="545"/>
      <c r="AE36" s="545"/>
      <c r="AF36" s="545"/>
      <c r="AG36" s="545"/>
      <c r="AH36" s="545"/>
      <c r="AI36" s="545"/>
      <c r="AJ36" s="545"/>
      <c r="AK36" s="545"/>
      <c r="AL36" s="545"/>
      <c r="AM36" s="545"/>
      <c r="AN36" s="545"/>
      <c r="AO36" s="545"/>
      <c r="AP36" s="545"/>
      <c r="AQ36" s="545"/>
      <c r="AR36" s="545"/>
      <c r="AS36" s="545"/>
      <c r="AT36" s="545"/>
      <c r="AU36" s="545"/>
      <c r="AV36" s="545"/>
      <c r="AW36" s="545"/>
      <c r="AX36" s="545"/>
      <c r="AY36" s="545"/>
      <c r="AZ36" s="545"/>
      <c r="BA36" s="545"/>
      <c r="BB36" s="545"/>
      <c r="BC36" s="545"/>
      <c r="BD36" s="545"/>
      <c r="BE36" s="545"/>
      <c r="BF36" s="545"/>
      <c r="BG36" s="545"/>
      <c r="BH36" s="545"/>
      <c r="BI36" s="545"/>
      <c r="BJ36" s="545"/>
      <c r="BK36" s="545"/>
      <c r="BL36" s="545"/>
      <c r="BM36" s="545"/>
      <c r="BN36" s="545"/>
      <c r="BO36" s="545"/>
      <c r="BP36" s="545"/>
      <c r="BQ36" s="545"/>
      <c r="BR36" s="545"/>
      <c r="BS36" s="545"/>
      <c r="BT36" s="545"/>
      <c r="BU36" s="545"/>
      <c r="BV36" s="545"/>
      <c r="BW36" s="545"/>
      <c r="BX36" s="545"/>
      <c r="BY36" s="545"/>
      <c r="BZ36" s="545"/>
      <c r="CA36" s="545"/>
      <c r="CB36" s="545"/>
      <c r="CC36" s="545"/>
      <c r="CD36" s="545"/>
      <c r="CE36" s="545"/>
      <c r="CF36" s="545"/>
      <c r="CG36" s="545"/>
      <c r="CH36" s="545"/>
      <c r="CI36" s="545"/>
      <c r="CJ36" s="545"/>
      <c r="CK36" s="545"/>
      <c r="CL36" s="545"/>
      <c r="CM36" s="545"/>
      <c r="CN36" s="545"/>
      <c r="CO36" s="545"/>
      <c r="CP36" s="545"/>
      <c r="CQ36" s="545"/>
      <c r="CR36" s="545"/>
      <c r="CS36" s="545"/>
      <c r="CT36" s="545"/>
      <c r="CU36" s="545"/>
      <c r="CV36" s="545"/>
      <c r="CW36" s="545"/>
      <c r="CX36" s="545"/>
      <c r="CY36" s="545"/>
      <c r="CZ36" s="545"/>
      <c r="DA36" s="545"/>
      <c r="DB36" s="545"/>
      <c r="DC36" s="545"/>
      <c r="DD36" s="545"/>
      <c r="DE36" s="545"/>
      <c r="DF36" s="545"/>
      <c r="DG36" s="545"/>
      <c r="DH36" s="545"/>
      <c r="DI36" s="545"/>
      <c r="DJ36" s="545"/>
      <c r="DK36" s="545"/>
      <c r="DL36" s="545"/>
      <c r="DM36" s="545"/>
      <c r="DN36" s="545"/>
      <c r="DO36" s="545"/>
      <c r="DP36" s="545"/>
      <c r="DQ36" s="545"/>
      <c r="DR36" s="545"/>
      <c r="DS36" s="545"/>
      <c r="DT36" s="545"/>
      <c r="DU36" s="545"/>
      <c r="DV36" s="545"/>
      <c r="DW36" s="545"/>
      <c r="DX36" s="545"/>
      <c r="DY36" s="545"/>
      <c r="DZ36" s="545"/>
      <c r="EA36" s="545"/>
      <c r="EB36" s="545"/>
      <c r="EC36" s="545"/>
      <c r="ED36" s="545"/>
      <c r="EE36" s="545"/>
      <c r="EF36" s="545"/>
      <c r="EG36" s="545"/>
      <c r="EH36" s="545"/>
      <c r="EI36" s="545"/>
      <c r="EJ36" s="545"/>
      <c r="EK36" s="545"/>
      <c r="EL36" s="545"/>
      <c r="EM36" s="545"/>
      <c r="EN36" s="545"/>
      <c r="EO36" s="545"/>
      <c r="EP36" s="545"/>
      <c r="EQ36" s="545"/>
      <c r="ER36" s="545"/>
      <c r="ES36" s="545"/>
      <c r="ET36" s="545"/>
      <c r="EU36" s="545"/>
      <c r="EV36" s="545"/>
      <c r="EW36" s="545"/>
      <c r="EX36" s="545"/>
      <c r="EY36" s="545"/>
      <c r="EZ36" s="545"/>
      <c r="FA36" s="545"/>
      <c r="FB36" s="545"/>
      <c r="FC36" s="545"/>
      <c r="FD36" s="545"/>
      <c r="FE36" s="545"/>
      <c r="FF36" s="545"/>
      <c r="FG36" s="545"/>
      <c r="FH36" s="545"/>
      <c r="FI36" s="545"/>
      <c r="FJ36" s="545"/>
      <c r="FK36" s="545"/>
      <c r="FL36" s="545"/>
      <c r="FM36" s="545"/>
      <c r="FN36" s="545"/>
      <c r="FO36" s="545"/>
      <c r="FP36" s="545"/>
      <c r="FQ36" s="545"/>
      <c r="FR36" s="545"/>
      <c r="FS36" s="545"/>
      <c r="FT36" s="545"/>
      <c r="FU36" s="545"/>
      <c r="FV36" s="545"/>
      <c r="FW36" s="545"/>
      <c r="FX36" s="545"/>
      <c r="FY36" s="545"/>
      <c r="FZ36" s="545"/>
      <c r="GA36" s="545"/>
      <c r="GB36" s="545"/>
      <c r="GC36" s="545"/>
      <c r="GD36" s="545"/>
      <c r="GE36" s="545"/>
      <c r="GF36" s="545"/>
      <c r="GG36" s="545"/>
      <c r="GH36" s="545"/>
      <c r="GI36" s="545"/>
      <c r="GJ36" s="545"/>
      <c r="GK36" s="545"/>
      <c r="GL36" s="545"/>
      <c r="GM36" s="545"/>
      <c r="GN36" s="545"/>
      <c r="GO36" s="545"/>
      <c r="GP36" s="545"/>
      <c r="GQ36" s="545"/>
      <c r="GR36" s="545"/>
      <c r="GS36" s="545"/>
      <c r="GT36" s="545"/>
      <c r="GU36" s="545"/>
      <c r="GV36" s="545"/>
      <c r="GW36" s="545"/>
      <c r="GX36" s="545"/>
    </row>
    <row r="37" spans="1:206" x14ac:dyDescent="0.25">
      <c r="A37" s="545"/>
      <c r="B37" s="558">
        <f t="shared" si="4"/>
        <v>30</v>
      </c>
      <c r="C37" s="829" t="str">
        <f>'DERIVA DE BLOQUES PATRON (mm)'!C37</f>
        <v>00985G</v>
      </c>
      <c r="D37" s="830" t="str">
        <f>_xlfn.CONCAT('DERIVA DE BLOQUES PATRON (mm)'!D37," mm")</f>
        <v>1,18 mm</v>
      </c>
      <c r="E37" s="828">
        <f>'DERIVA DE BLOQUES PATRON (mm)'!E37</f>
        <v>0</v>
      </c>
      <c r="F37" s="828">
        <f>'DERIVA DE BLOQUES PATRON (mm)'!G37</f>
        <v>0.01</v>
      </c>
      <c r="G37" s="828">
        <f>'DERIVA DE BLOQUES PATRON (mm)'!I37</f>
        <v>2.4E-2</v>
      </c>
      <c r="H37" s="107"/>
      <c r="I37" s="107"/>
      <c r="J37" s="828">
        <f>'DERIVA DE BLOQUES PATRON (mm)'!F37</f>
        <v>0.08</v>
      </c>
      <c r="K37" s="828">
        <f>'DERIVA DE BLOQUES PATRON (mm)'!H37</f>
        <v>2.3E-2</v>
      </c>
      <c r="L37" s="828">
        <f>'DERIVA DE BLOQUES PATRON (mm)'!J37</f>
        <v>2.3E-2</v>
      </c>
      <c r="M37" s="107"/>
      <c r="N37" s="107"/>
      <c r="O37" s="26">
        <f t="shared" si="3"/>
        <v>1.2055427546683416E-2</v>
      </c>
      <c r="P37" s="828" t="str">
        <f t="shared" si="2"/>
        <v>NO GRAFICAR</v>
      </c>
      <c r="Q37" s="545"/>
      <c r="R37" s="545"/>
      <c r="S37" s="545"/>
      <c r="T37" s="545"/>
      <c r="U37" s="545"/>
      <c r="V37" s="545"/>
      <c r="W37" s="545"/>
      <c r="X37" s="545"/>
      <c r="Y37" s="545"/>
      <c r="Z37" s="545"/>
      <c r="AA37" s="545"/>
      <c r="AB37" s="545"/>
      <c r="AC37" s="545"/>
      <c r="AD37" s="545"/>
      <c r="AE37" s="545"/>
      <c r="AF37" s="545"/>
      <c r="AG37" s="545"/>
      <c r="AH37" s="545"/>
      <c r="AI37" s="545"/>
      <c r="AJ37" s="545"/>
      <c r="AK37" s="545"/>
      <c r="AL37" s="545"/>
      <c r="AM37" s="545"/>
      <c r="AN37" s="545"/>
      <c r="AO37" s="545"/>
      <c r="AP37" s="545"/>
      <c r="AQ37" s="545"/>
      <c r="AR37" s="545"/>
      <c r="AS37" s="545"/>
      <c r="AT37" s="545"/>
      <c r="AU37" s="545"/>
      <c r="AV37" s="545"/>
      <c r="AW37" s="545"/>
      <c r="AX37" s="545"/>
      <c r="AY37" s="545"/>
      <c r="AZ37" s="545"/>
      <c r="BA37" s="545"/>
      <c r="BB37" s="545"/>
      <c r="BC37" s="545"/>
      <c r="BD37" s="545"/>
      <c r="BE37" s="545"/>
      <c r="BF37" s="545"/>
      <c r="BG37" s="545"/>
      <c r="BH37" s="545"/>
      <c r="BI37" s="545"/>
      <c r="BJ37" s="545"/>
      <c r="BK37" s="545"/>
      <c r="BL37" s="545"/>
      <c r="BM37" s="545"/>
      <c r="BN37" s="545"/>
      <c r="BO37" s="545"/>
      <c r="BP37" s="545"/>
      <c r="BQ37" s="545"/>
      <c r="BR37" s="545"/>
      <c r="BS37" s="545"/>
      <c r="BT37" s="545"/>
      <c r="BU37" s="545"/>
      <c r="BV37" s="545"/>
      <c r="BW37" s="545"/>
      <c r="BX37" s="545"/>
      <c r="BY37" s="545"/>
      <c r="BZ37" s="545"/>
      <c r="CA37" s="545"/>
      <c r="CB37" s="545"/>
      <c r="CC37" s="545"/>
      <c r="CD37" s="545"/>
      <c r="CE37" s="545"/>
      <c r="CF37" s="545"/>
      <c r="CG37" s="545"/>
      <c r="CH37" s="545"/>
      <c r="CI37" s="545"/>
      <c r="CJ37" s="545"/>
      <c r="CK37" s="545"/>
      <c r="CL37" s="545"/>
      <c r="CM37" s="545"/>
      <c r="CN37" s="545"/>
      <c r="CO37" s="545"/>
      <c r="CP37" s="545"/>
      <c r="CQ37" s="545"/>
      <c r="CR37" s="545"/>
      <c r="CS37" s="545"/>
      <c r="CT37" s="545"/>
      <c r="CU37" s="545"/>
      <c r="CV37" s="545"/>
      <c r="CW37" s="545"/>
      <c r="CX37" s="545"/>
      <c r="CY37" s="545"/>
      <c r="CZ37" s="545"/>
      <c r="DA37" s="545"/>
      <c r="DB37" s="545"/>
      <c r="DC37" s="545"/>
      <c r="DD37" s="545"/>
      <c r="DE37" s="545"/>
      <c r="DF37" s="545"/>
      <c r="DG37" s="545"/>
      <c r="DH37" s="545"/>
      <c r="DI37" s="545"/>
      <c r="DJ37" s="545"/>
      <c r="DK37" s="545"/>
      <c r="DL37" s="545"/>
      <c r="DM37" s="545"/>
      <c r="DN37" s="545"/>
      <c r="DO37" s="545"/>
      <c r="DP37" s="545"/>
      <c r="DQ37" s="545"/>
      <c r="DR37" s="545"/>
      <c r="DS37" s="545"/>
      <c r="DT37" s="545"/>
      <c r="DU37" s="545"/>
      <c r="DV37" s="545"/>
      <c r="DW37" s="545"/>
      <c r="DX37" s="545"/>
      <c r="DY37" s="545"/>
      <c r="DZ37" s="545"/>
      <c r="EA37" s="545"/>
      <c r="EB37" s="545"/>
      <c r="EC37" s="545"/>
      <c r="ED37" s="545"/>
      <c r="EE37" s="545"/>
      <c r="EF37" s="545"/>
      <c r="EG37" s="545"/>
      <c r="EH37" s="545"/>
      <c r="EI37" s="545"/>
      <c r="EJ37" s="545"/>
      <c r="EK37" s="545"/>
      <c r="EL37" s="545"/>
      <c r="EM37" s="545"/>
      <c r="EN37" s="545"/>
      <c r="EO37" s="545"/>
      <c r="EP37" s="545"/>
      <c r="EQ37" s="545"/>
      <c r="ER37" s="545"/>
      <c r="ES37" s="545"/>
      <c r="ET37" s="545"/>
      <c r="EU37" s="545"/>
      <c r="EV37" s="545"/>
      <c r="EW37" s="545"/>
      <c r="EX37" s="545"/>
      <c r="EY37" s="545"/>
      <c r="EZ37" s="545"/>
      <c r="FA37" s="545"/>
      <c r="FB37" s="545"/>
      <c r="FC37" s="545"/>
      <c r="FD37" s="545"/>
      <c r="FE37" s="545"/>
      <c r="FF37" s="545"/>
      <c r="FG37" s="545"/>
      <c r="FH37" s="545"/>
      <c r="FI37" s="545"/>
      <c r="FJ37" s="545"/>
      <c r="FK37" s="545"/>
      <c r="FL37" s="545"/>
      <c r="FM37" s="545"/>
      <c r="FN37" s="545"/>
      <c r="FO37" s="545"/>
      <c r="FP37" s="545"/>
      <c r="FQ37" s="545"/>
      <c r="FR37" s="545"/>
      <c r="FS37" s="545"/>
      <c r="FT37" s="545"/>
      <c r="FU37" s="545"/>
      <c r="FV37" s="545"/>
      <c r="FW37" s="545"/>
      <c r="FX37" s="545"/>
      <c r="FY37" s="545"/>
      <c r="FZ37" s="545"/>
      <c r="GA37" s="545"/>
      <c r="GB37" s="545"/>
      <c r="GC37" s="545"/>
      <c r="GD37" s="545"/>
      <c r="GE37" s="545"/>
      <c r="GF37" s="545"/>
      <c r="GG37" s="545"/>
      <c r="GH37" s="545"/>
      <c r="GI37" s="545"/>
      <c r="GJ37" s="545"/>
      <c r="GK37" s="545"/>
      <c r="GL37" s="545"/>
      <c r="GM37" s="545"/>
      <c r="GN37" s="545"/>
      <c r="GO37" s="545"/>
      <c r="GP37" s="545"/>
      <c r="GQ37" s="545"/>
      <c r="GR37" s="545"/>
      <c r="GS37" s="545"/>
      <c r="GT37" s="545"/>
      <c r="GU37" s="545"/>
      <c r="GV37" s="545"/>
      <c r="GW37" s="545"/>
      <c r="GX37" s="545"/>
    </row>
    <row r="38" spans="1:206" x14ac:dyDescent="0.25">
      <c r="A38" s="545"/>
      <c r="B38" s="558">
        <f t="shared" si="4"/>
        <v>31</v>
      </c>
      <c r="C38" s="829" t="str">
        <f>'DERIVA DE BLOQUES PATRON (mm)'!C38</f>
        <v>19284J</v>
      </c>
      <c r="D38" s="830" t="str">
        <f>_xlfn.CONCAT('DERIVA DE BLOQUES PATRON (mm)'!D38," mm")</f>
        <v>1,19 mm</v>
      </c>
      <c r="E38" s="828">
        <f>'DERIVA DE BLOQUES PATRON (mm)'!E38</f>
        <v>-0.06</v>
      </c>
      <c r="F38" s="828">
        <f>'DERIVA DE BLOQUES PATRON (mm)'!G38</f>
        <v>-5.7000000000000002E-2</v>
      </c>
      <c r="G38" s="828">
        <f>'DERIVA DE BLOQUES PATRON (mm)'!I38</f>
        <v>-4.7E-2</v>
      </c>
      <c r="H38" s="107"/>
      <c r="I38" s="107"/>
      <c r="J38" s="828">
        <f>'DERIVA DE BLOQUES PATRON (mm)'!F38</f>
        <v>0.08</v>
      </c>
      <c r="K38" s="828">
        <f>'DERIVA DE BLOQUES PATRON (mm)'!H38</f>
        <v>2.3E-2</v>
      </c>
      <c r="L38" s="828">
        <f>'DERIVA DE BLOQUES PATRON (mm)'!J38</f>
        <v>2.3E-2</v>
      </c>
      <c r="M38" s="107"/>
      <c r="N38" s="107"/>
      <c r="O38" s="26">
        <f t="shared" si="3"/>
        <v>6.806859285554045E-3</v>
      </c>
      <c r="P38" s="828" t="str">
        <f t="shared" si="2"/>
        <v>NO GRAFICAR</v>
      </c>
      <c r="Q38" s="545"/>
      <c r="R38" s="545"/>
      <c r="S38" s="545"/>
      <c r="T38" s="545"/>
      <c r="U38" s="545"/>
      <c r="V38" s="545"/>
      <c r="W38" s="545"/>
      <c r="X38" s="545"/>
      <c r="Y38" s="545"/>
      <c r="Z38" s="545"/>
      <c r="AA38" s="545"/>
      <c r="AB38" s="545"/>
      <c r="AC38" s="545"/>
      <c r="AD38" s="545"/>
      <c r="AE38" s="545"/>
      <c r="AF38" s="545"/>
      <c r="AG38" s="545"/>
      <c r="AH38" s="545"/>
      <c r="AI38" s="545"/>
      <c r="AJ38" s="545"/>
      <c r="AK38" s="545"/>
      <c r="AL38" s="545"/>
      <c r="AM38" s="545"/>
      <c r="AN38" s="545"/>
      <c r="AO38" s="545"/>
      <c r="AP38" s="545"/>
      <c r="AQ38" s="545"/>
      <c r="AR38" s="545"/>
      <c r="AS38" s="545"/>
      <c r="AT38" s="545"/>
      <c r="AU38" s="545"/>
      <c r="AV38" s="545"/>
      <c r="AW38" s="545"/>
      <c r="AX38" s="545"/>
      <c r="AY38" s="545"/>
      <c r="AZ38" s="545"/>
      <c r="BA38" s="545"/>
      <c r="BB38" s="545"/>
      <c r="BC38" s="545"/>
      <c r="BD38" s="545"/>
      <c r="BE38" s="545"/>
      <c r="BF38" s="545"/>
      <c r="BG38" s="545"/>
      <c r="BH38" s="545"/>
      <c r="BI38" s="545"/>
      <c r="BJ38" s="545"/>
      <c r="BK38" s="545"/>
      <c r="BL38" s="545"/>
      <c r="BM38" s="545"/>
      <c r="BN38" s="545"/>
      <c r="BO38" s="545"/>
      <c r="BP38" s="545"/>
      <c r="BQ38" s="545"/>
      <c r="BR38" s="545"/>
      <c r="BS38" s="545"/>
      <c r="BT38" s="545"/>
      <c r="BU38" s="545"/>
      <c r="BV38" s="545"/>
      <c r="BW38" s="545"/>
      <c r="BX38" s="545"/>
      <c r="BY38" s="545"/>
      <c r="BZ38" s="545"/>
      <c r="CA38" s="545"/>
      <c r="CB38" s="545"/>
      <c r="CC38" s="545"/>
      <c r="CD38" s="545"/>
      <c r="CE38" s="545"/>
      <c r="CF38" s="545"/>
      <c r="CG38" s="545"/>
      <c r="CH38" s="545"/>
      <c r="CI38" s="545"/>
      <c r="CJ38" s="545"/>
      <c r="CK38" s="545"/>
      <c r="CL38" s="545"/>
      <c r="CM38" s="545"/>
      <c r="CN38" s="545"/>
      <c r="CO38" s="545"/>
      <c r="CP38" s="545"/>
      <c r="CQ38" s="545"/>
      <c r="CR38" s="545"/>
      <c r="CS38" s="545"/>
      <c r="CT38" s="545"/>
      <c r="CU38" s="545"/>
      <c r="CV38" s="545"/>
      <c r="CW38" s="545"/>
      <c r="CX38" s="545"/>
      <c r="CY38" s="545"/>
      <c r="CZ38" s="545"/>
      <c r="DA38" s="545"/>
      <c r="DB38" s="545"/>
      <c r="DC38" s="545"/>
      <c r="DD38" s="545"/>
      <c r="DE38" s="545"/>
      <c r="DF38" s="545"/>
      <c r="DG38" s="545"/>
      <c r="DH38" s="545"/>
      <c r="DI38" s="545"/>
      <c r="DJ38" s="545"/>
      <c r="DK38" s="545"/>
      <c r="DL38" s="545"/>
      <c r="DM38" s="545"/>
      <c r="DN38" s="545"/>
      <c r="DO38" s="545"/>
      <c r="DP38" s="545"/>
      <c r="DQ38" s="545"/>
      <c r="DR38" s="545"/>
      <c r="DS38" s="545"/>
      <c r="DT38" s="545"/>
      <c r="DU38" s="545"/>
      <c r="DV38" s="545"/>
      <c r="DW38" s="545"/>
      <c r="DX38" s="545"/>
      <c r="DY38" s="545"/>
      <c r="DZ38" s="545"/>
      <c r="EA38" s="545"/>
      <c r="EB38" s="545"/>
      <c r="EC38" s="545"/>
      <c r="ED38" s="545"/>
      <c r="EE38" s="545"/>
      <c r="EF38" s="545"/>
      <c r="EG38" s="545"/>
      <c r="EH38" s="545"/>
      <c r="EI38" s="545"/>
      <c r="EJ38" s="545"/>
      <c r="EK38" s="545"/>
      <c r="EL38" s="545"/>
      <c r="EM38" s="545"/>
      <c r="EN38" s="545"/>
      <c r="EO38" s="545"/>
      <c r="EP38" s="545"/>
      <c r="EQ38" s="545"/>
      <c r="ER38" s="545"/>
      <c r="ES38" s="545"/>
      <c r="ET38" s="545"/>
      <c r="EU38" s="545"/>
      <c r="EV38" s="545"/>
      <c r="EW38" s="545"/>
      <c r="EX38" s="545"/>
      <c r="EY38" s="545"/>
      <c r="EZ38" s="545"/>
      <c r="FA38" s="545"/>
      <c r="FB38" s="545"/>
      <c r="FC38" s="545"/>
      <c r="FD38" s="545"/>
      <c r="FE38" s="545"/>
      <c r="FF38" s="545"/>
      <c r="FG38" s="545"/>
      <c r="FH38" s="545"/>
      <c r="FI38" s="545"/>
      <c r="FJ38" s="545"/>
      <c r="FK38" s="545"/>
      <c r="FL38" s="545"/>
      <c r="FM38" s="545"/>
      <c r="FN38" s="545"/>
      <c r="FO38" s="545"/>
      <c r="FP38" s="545"/>
      <c r="FQ38" s="545"/>
      <c r="FR38" s="545"/>
      <c r="FS38" s="545"/>
      <c r="FT38" s="545"/>
      <c r="FU38" s="545"/>
      <c r="FV38" s="545"/>
      <c r="FW38" s="545"/>
      <c r="FX38" s="545"/>
      <c r="FY38" s="545"/>
      <c r="FZ38" s="545"/>
      <c r="GA38" s="545"/>
      <c r="GB38" s="545"/>
      <c r="GC38" s="545"/>
      <c r="GD38" s="545"/>
      <c r="GE38" s="545"/>
      <c r="GF38" s="545"/>
      <c r="GG38" s="545"/>
      <c r="GH38" s="545"/>
      <c r="GI38" s="545"/>
      <c r="GJ38" s="545"/>
      <c r="GK38" s="545"/>
      <c r="GL38" s="545"/>
      <c r="GM38" s="545"/>
      <c r="GN38" s="545"/>
      <c r="GO38" s="545"/>
      <c r="GP38" s="545"/>
      <c r="GQ38" s="545"/>
      <c r="GR38" s="545"/>
      <c r="GS38" s="545"/>
      <c r="GT38" s="545"/>
      <c r="GU38" s="545"/>
      <c r="GV38" s="545"/>
      <c r="GW38" s="545"/>
      <c r="GX38" s="545"/>
    </row>
    <row r="39" spans="1:206" x14ac:dyDescent="0.25">
      <c r="A39" s="545"/>
      <c r="B39" s="558">
        <f t="shared" si="4"/>
        <v>32</v>
      </c>
      <c r="C39" s="829" t="str">
        <f>'DERIVA DE BLOQUES PATRON (mm)'!C39</f>
        <v>15982K</v>
      </c>
      <c r="D39" s="830" t="str">
        <f>_xlfn.CONCAT('DERIVA DE BLOQUES PATRON (mm)'!D39," mm")</f>
        <v>1,2 mm</v>
      </c>
      <c r="E39" s="828">
        <f>'DERIVA DE BLOQUES PATRON (mm)'!E39</f>
        <v>0.05</v>
      </c>
      <c r="F39" s="828">
        <f>'DERIVA DE BLOQUES PATRON (mm)'!G39</f>
        <v>7.0999999999999994E-2</v>
      </c>
      <c r="G39" s="828">
        <f>'DERIVA DE BLOQUES PATRON (mm)'!I39</f>
        <v>0.06</v>
      </c>
      <c r="H39" s="107"/>
      <c r="I39" s="107"/>
      <c r="J39" s="828">
        <f>'DERIVA DE BLOQUES PATRON (mm)'!F39</f>
        <v>0.08</v>
      </c>
      <c r="K39" s="828">
        <f>'DERIVA DE BLOQUES PATRON (mm)'!H39</f>
        <v>2.3E-2</v>
      </c>
      <c r="L39" s="828">
        <f>'DERIVA DE BLOQUES PATRON (mm)'!J39</f>
        <v>2.3E-2</v>
      </c>
      <c r="M39" s="107"/>
      <c r="N39" s="107"/>
      <c r="O39" s="26">
        <f t="shared" si="3"/>
        <v>1.050396750439251E-2</v>
      </c>
      <c r="P39" s="828" t="str">
        <f t="shared" si="2"/>
        <v>NO GRAFICAR</v>
      </c>
      <c r="Q39" s="545"/>
      <c r="R39" s="545"/>
      <c r="S39" s="545"/>
      <c r="T39" s="545"/>
      <c r="U39" s="545"/>
      <c r="V39" s="545"/>
      <c r="W39" s="545"/>
      <c r="X39" s="545"/>
      <c r="Y39" s="545"/>
      <c r="Z39" s="545"/>
      <c r="AA39" s="545"/>
      <c r="AB39" s="545"/>
      <c r="AC39" s="545"/>
      <c r="AD39" s="545"/>
      <c r="AE39" s="545"/>
      <c r="AF39" s="545"/>
      <c r="AG39" s="545"/>
      <c r="AH39" s="545"/>
      <c r="AI39" s="545"/>
      <c r="AJ39" s="545"/>
      <c r="AK39" s="545"/>
      <c r="AL39" s="545"/>
      <c r="AM39" s="545"/>
      <c r="AN39" s="545"/>
      <c r="AO39" s="545"/>
      <c r="AP39" s="545"/>
      <c r="AQ39" s="545"/>
      <c r="AR39" s="545"/>
      <c r="AS39" s="545"/>
      <c r="AT39" s="545"/>
      <c r="AU39" s="545"/>
      <c r="AV39" s="545"/>
      <c r="AW39" s="545"/>
      <c r="AX39" s="545"/>
      <c r="AY39" s="545"/>
      <c r="AZ39" s="545"/>
      <c r="BA39" s="545"/>
      <c r="BB39" s="545"/>
      <c r="BC39" s="545"/>
      <c r="BD39" s="545"/>
      <c r="BE39" s="545"/>
      <c r="BF39" s="545"/>
      <c r="BG39" s="545"/>
      <c r="BH39" s="545"/>
      <c r="BI39" s="545"/>
      <c r="BJ39" s="545"/>
      <c r="BK39" s="545"/>
      <c r="BL39" s="545"/>
      <c r="BM39" s="545"/>
      <c r="BN39" s="545"/>
      <c r="BO39" s="545"/>
      <c r="BP39" s="545"/>
      <c r="BQ39" s="545"/>
      <c r="BR39" s="545"/>
      <c r="BS39" s="545"/>
      <c r="BT39" s="545"/>
      <c r="BU39" s="545"/>
      <c r="BV39" s="545"/>
      <c r="BW39" s="545"/>
      <c r="BX39" s="545"/>
      <c r="BY39" s="545"/>
      <c r="BZ39" s="545"/>
      <c r="CA39" s="545"/>
      <c r="CB39" s="545"/>
      <c r="CC39" s="545"/>
      <c r="CD39" s="545"/>
      <c r="CE39" s="545"/>
      <c r="CF39" s="545"/>
      <c r="CG39" s="545"/>
      <c r="CH39" s="545"/>
      <c r="CI39" s="545"/>
      <c r="CJ39" s="545"/>
      <c r="CK39" s="545"/>
      <c r="CL39" s="545"/>
      <c r="CM39" s="545"/>
      <c r="CN39" s="545"/>
      <c r="CO39" s="545"/>
      <c r="CP39" s="545"/>
      <c r="CQ39" s="545"/>
      <c r="CR39" s="545"/>
      <c r="CS39" s="545"/>
      <c r="CT39" s="545"/>
      <c r="CU39" s="545"/>
      <c r="CV39" s="545"/>
      <c r="CW39" s="545"/>
      <c r="CX39" s="545"/>
      <c r="CY39" s="545"/>
      <c r="CZ39" s="545"/>
      <c r="DA39" s="545"/>
      <c r="DB39" s="545"/>
      <c r="DC39" s="545"/>
      <c r="DD39" s="545"/>
      <c r="DE39" s="545"/>
      <c r="DF39" s="545"/>
      <c r="DG39" s="545"/>
      <c r="DH39" s="545"/>
      <c r="DI39" s="545"/>
      <c r="DJ39" s="545"/>
      <c r="DK39" s="545"/>
      <c r="DL39" s="545"/>
      <c r="DM39" s="545"/>
      <c r="DN39" s="545"/>
      <c r="DO39" s="545"/>
      <c r="DP39" s="545"/>
      <c r="DQ39" s="545"/>
      <c r="DR39" s="545"/>
      <c r="DS39" s="545"/>
      <c r="DT39" s="545"/>
      <c r="DU39" s="545"/>
      <c r="DV39" s="545"/>
      <c r="DW39" s="545"/>
      <c r="DX39" s="545"/>
      <c r="DY39" s="545"/>
      <c r="DZ39" s="545"/>
      <c r="EA39" s="545"/>
      <c r="EB39" s="545"/>
      <c r="EC39" s="545"/>
      <c r="ED39" s="545"/>
      <c r="EE39" s="545"/>
      <c r="EF39" s="545"/>
      <c r="EG39" s="545"/>
      <c r="EH39" s="545"/>
      <c r="EI39" s="545"/>
      <c r="EJ39" s="545"/>
      <c r="EK39" s="545"/>
      <c r="EL39" s="545"/>
      <c r="EM39" s="545"/>
      <c r="EN39" s="545"/>
      <c r="EO39" s="545"/>
      <c r="EP39" s="545"/>
      <c r="EQ39" s="545"/>
      <c r="ER39" s="545"/>
      <c r="ES39" s="545"/>
      <c r="ET39" s="545"/>
      <c r="EU39" s="545"/>
      <c r="EV39" s="545"/>
      <c r="EW39" s="545"/>
      <c r="EX39" s="545"/>
      <c r="EY39" s="545"/>
      <c r="EZ39" s="545"/>
      <c r="FA39" s="545"/>
      <c r="FB39" s="545"/>
      <c r="FC39" s="545"/>
      <c r="FD39" s="545"/>
      <c r="FE39" s="545"/>
      <c r="FF39" s="545"/>
      <c r="FG39" s="545"/>
      <c r="FH39" s="545"/>
      <c r="FI39" s="545"/>
      <c r="FJ39" s="545"/>
      <c r="FK39" s="545"/>
      <c r="FL39" s="545"/>
      <c r="FM39" s="545"/>
      <c r="FN39" s="545"/>
      <c r="FO39" s="545"/>
      <c r="FP39" s="545"/>
      <c r="FQ39" s="545"/>
      <c r="FR39" s="545"/>
      <c r="FS39" s="545"/>
      <c r="FT39" s="545"/>
      <c r="FU39" s="545"/>
      <c r="FV39" s="545"/>
      <c r="FW39" s="545"/>
      <c r="FX39" s="545"/>
      <c r="FY39" s="545"/>
      <c r="FZ39" s="545"/>
      <c r="GA39" s="545"/>
      <c r="GB39" s="545"/>
      <c r="GC39" s="545"/>
      <c r="GD39" s="545"/>
      <c r="GE39" s="545"/>
      <c r="GF39" s="545"/>
      <c r="GG39" s="545"/>
      <c r="GH39" s="545"/>
      <c r="GI39" s="545"/>
      <c r="GJ39" s="545"/>
      <c r="GK39" s="545"/>
      <c r="GL39" s="545"/>
      <c r="GM39" s="545"/>
      <c r="GN39" s="545"/>
      <c r="GO39" s="545"/>
      <c r="GP39" s="545"/>
      <c r="GQ39" s="545"/>
      <c r="GR39" s="545"/>
      <c r="GS39" s="545"/>
      <c r="GT39" s="545"/>
      <c r="GU39" s="545"/>
      <c r="GV39" s="545"/>
      <c r="GW39" s="545"/>
      <c r="GX39" s="545"/>
    </row>
    <row r="40" spans="1:206" x14ac:dyDescent="0.25">
      <c r="A40" s="545"/>
      <c r="B40" s="558">
        <f t="shared" si="4"/>
        <v>33</v>
      </c>
      <c r="C40" s="829" t="str">
        <f>'DERIVA DE BLOQUES PATRON (mm)'!C40</f>
        <v>13457J</v>
      </c>
      <c r="D40" s="830" t="str">
        <f>_xlfn.CONCAT('DERIVA DE BLOQUES PATRON (mm)'!D40," mm")</f>
        <v>1,21 mm</v>
      </c>
      <c r="E40" s="828">
        <f>'DERIVA DE BLOQUES PATRON (mm)'!E40</f>
        <v>0.03</v>
      </c>
      <c r="F40" s="828">
        <f>'DERIVA DE BLOQUES PATRON (mm)'!G40</f>
        <v>0.05</v>
      </c>
      <c r="G40" s="828">
        <f>'DERIVA DE BLOQUES PATRON (mm)'!I40</f>
        <v>6.9000000000000006E-2</v>
      </c>
      <c r="H40" s="107"/>
      <c r="I40" s="107"/>
      <c r="J40" s="828">
        <f>'DERIVA DE BLOQUES PATRON (mm)'!F40</f>
        <v>0.08</v>
      </c>
      <c r="K40" s="828">
        <f>'DERIVA DE BLOQUES PATRON (mm)'!H40</f>
        <v>2.3E-2</v>
      </c>
      <c r="L40" s="828">
        <f>'DERIVA DE BLOQUES PATRON (mm)'!J40</f>
        <v>2.3E-2</v>
      </c>
      <c r="M40" s="107"/>
      <c r="N40" s="107"/>
      <c r="O40" s="26">
        <f t="shared" si="3"/>
        <v>1.9502136635080096E-2</v>
      </c>
      <c r="P40" s="828" t="str">
        <f t="shared" si="2"/>
        <v>NO GRAFICAR</v>
      </c>
      <c r="Q40" s="545"/>
      <c r="R40" s="545"/>
      <c r="S40" s="545"/>
      <c r="T40" s="545"/>
      <c r="U40" s="545"/>
      <c r="V40" s="545"/>
      <c r="W40" s="545"/>
      <c r="X40" s="545"/>
      <c r="Y40" s="545"/>
      <c r="Z40" s="545"/>
      <c r="AA40" s="545"/>
      <c r="AB40" s="545"/>
      <c r="AC40" s="545"/>
      <c r="AD40" s="545"/>
      <c r="AE40" s="545"/>
      <c r="AF40" s="545"/>
      <c r="AG40" s="545"/>
      <c r="AH40" s="545"/>
      <c r="AI40" s="545"/>
      <c r="AJ40" s="545"/>
      <c r="AK40" s="545"/>
      <c r="AL40" s="545"/>
      <c r="AM40" s="545"/>
      <c r="AN40" s="545"/>
      <c r="AO40" s="545"/>
      <c r="AP40" s="545"/>
      <c r="AQ40" s="545"/>
      <c r="AR40" s="545"/>
      <c r="AS40" s="545"/>
      <c r="AT40" s="545"/>
      <c r="AU40" s="545"/>
      <c r="AV40" s="545"/>
      <c r="AW40" s="545"/>
      <c r="AX40" s="545"/>
      <c r="AY40" s="545"/>
      <c r="AZ40" s="545"/>
      <c r="BA40" s="545"/>
      <c r="BB40" s="545"/>
      <c r="BC40" s="545"/>
      <c r="BD40" s="545"/>
      <c r="BE40" s="545"/>
      <c r="BF40" s="545"/>
      <c r="BG40" s="545"/>
      <c r="BH40" s="545"/>
      <c r="BI40" s="545"/>
      <c r="BJ40" s="545"/>
      <c r="BK40" s="545"/>
      <c r="BL40" s="545"/>
      <c r="BM40" s="545"/>
      <c r="BN40" s="545"/>
      <c r="BO40" s="545"/>
      <c r="BP40" s="545"/>
      <c r="BQ40" s="545"/>
      <c r="BR40" s="545"/>
      <c r="BS40" s="545"/>
      <c r="BT40" s="545"/>
      <c r="BU40" s="545"/>
      <c r="BV40" s="545"/>
      <c r="BW40" s="545"/>
      <c r="BX40" s="545"/>
      <c r="BY40" s="545"/>
      <c r="BZ40" s="545"/>
      <c r="CA40" s="545"/>
      <c r="CB40" s="545"/>
      <c r="CC40" s="545"/>
      <c r="CD40" s="545"/>
      <c r="CE40" s="545"/>
      <c r="CF40" s="545"/>
      <c r="CG40" s="545"/>
      <c r="CH40" s="545"/>
      <c r="CI40" s="545"/>
      <c r="CJ40" s="545"/>
      <c r="CK40" s="545"/>
      <c r="CL40" s="545"/>
      <c r="CM40" s="545"/>
      <c r="CN40" s="545"/>
      <c r="CO40" s="545"/>
      <c r="CP40" s="545"/>
      <c r="CQ40" s="545"/>
      <c r="CR40" s="545"/>
      <c r="CS40" s="545"/>
      <c r="CT40" s="545"/>
      <c r="CU40" s="545"/>
      <c r="CV40" s="545"/>
      <c r="CW40" s="545"/>
      <c r="CX40" s="545"/>
      <c r="CY40" s="545"/>
      <c r="CZ40" s="545"/>
      <c r="DA40" s="545"/>
      <c r="DB40" s="545"/>
      <c r="DC40" s="545"/>
      <c r="DD40" s="545"/>
      <c r="DE40" s="545"/>
      <c r="DF40" s="545"/>
      <c r="DG40" s="545"/>
      <c r="DH40" s="545"/>
      <c r="DI40" s="545"/>
      <c r="DJ40" s="545"/>
      <c r="DK40" s="545"/>
      <c r="DL40" s="545"/>
      <c r="DM40" s="545"/>
      <c r="DN40" s="545"/>
      <c r="DO40" s="545"/>
      <c r="DP40" s="545"/>
      <c r="DQ40" s="545"/>
      <c r="DR40" s="545"/>
      <c r="DS40" s="545"/>
      <c r="DT40" s="545"/>
      <c r="DU40" s="545"/>
      <c r="DV40" s="545"/>
      <c r="DW40" s="545"/>
      <c r="DX40" s="545"/>
      <c r="DY40" s="545"/>
      <c r="DZ40" s="545"/>
      <c r="EA40" s="545"/>
      <c r="EB40" s="545"/>
      <c r="EC40" s="545"/>
      <c r="ED40" s="545"/>
      <c r="EE40" s="545"/>
      <c r="EF40" s="545"/>
      <c r="EG40" s="545"/>
      <c r="EH40" s="545"/>
      <c r="EI40" s="545"/>
      <c r="EJ40" s="545"/>
      <c r="EK40" s="545"/>
      <c r="EL40" s="545"/>
      <c r="EM40" s="545"/>
      <c r="EN40" s="545"/>
      <c r="EO40" s="545"/>
      <c r="EP40" s="545"/>
      <c r="EQ40" s="545"/>
      <c r="ER40" s="545"/>
      <c r="ES40" s="545"/>
      <c r="ET40" s="545"/>
      <c r="EU40" s="545"/>
      <c r="EV40" s="545"/>
      <c r="EW40" s="545"/>
      <c r="EX40" s="545"/>
      <c r="EY40" s="545"/>
      <c r="EZ40" s="545"/>
      <c r="FA40" s="545"/>
      <c r="FB40" s="545"/>
      <c r="FC40" s="545"/>
      <c r="FD40" s="545"/>
      <c r="FE40" s="545"/>
      <c r="FF40" s="545"/>
      <c r="FG40" s="545"/>
      <c r="FH40" s="545"/>
      <c r="FI40" s="545"/>
      <c r="FJ40" s="545"/>
      <c r="FK40" s="545"/>
      <c r="FL40" s="545"/>
      <c r="FM40" s="545"/>
      <c r="FN40" s="545"/>
      <c r="FO40" s="545"/>
      <c r="FP40" s="545"/>
      <c r="FQ40" s="545"/>
      <c r="FR40" s="545"/>
      <c r="FS40" s="545"/>
      <c r="FT40" s="545"/>
      <c r="FU40" s="545"/>
      <c r="FV40" s="545"/>
      <c r="FW40" s="545"/>
      <c r="FX40" s="545"/>
      <c r="FY40" s="545"/>
      <c r="FZ40" s="545"/>
      <c r="GA40" s="545"/>
      <c r="GB40" s="545"/>
      <c r="GC40" s="545"/>
      <c r="GD40" s="545"/>
      <c r="GE40" s="545"/>
      <c r="GF40" s="545"/>
      <c r="GG40" s="545"/>
      <c r="GH40" s="545"/>
      <c r="GI40" s="545"/>
      <c r="GJ40" s="545"/>
      <c r="GK40" s="545"/>
      <c r="GL40" s="545"/>
      <c r="GM40" s="545"/>
      <c r="GN40" s="545"/>
      <c r="GO40" s="545"/>
      <c r="GP40" s="545"/>
      <c r="GQ40" s="545"/>
      <c r="GR40" s="545"/>
      <c r="GS40" s="545"/>
      <c r="GT40" s="545"/>
      <c r="GU40" s="545"/>
      <c r="GV40" s="545"/>
      <c r="GW40" s="545"/>
      <c r="GX40" s="545"/>
    </row>
    <row r="41" spans="1:206" x14ac:dyDescent="0.25">
      <c r="A41" s="545"/>
      <c r="B41" s="558">
        <f t="shared" si="4"/>
        <v>34</v>
      </c>
      <c r="C41" s="829" t="str">
        <f>'DERIVA DE BLOQUES PATRON (mm)'!C41</f>
        <v>16420J</v>
      </c>
      <c r="D41" s="830" t="str">
        <f>_xlfn.CONCAT('DERIVA DE BLOQUES PATRON (mm)'!D41," mm")</f>
        <v>1,22 mm</v>
      </c>
      <c r="E41" s="828">
        <f>'DERIVA DE BLOQUES PATRON (mm)'!E41</f>
        <v>0.04</v>
      </c>
      <c r="F41" s="828">
        <f>'DERIVA DE BLOQUES PATRON (mm)'!G41</f>
        <v>4.1000000000000002E-2</v>
      </c>
      <c r="G41" s="828">
        <f>'DERIVA DE BLOQUES PATRON (mm)'!I41</f>
        <v>0.05</v>
      </c>
      <c r="H41" s="107"/>
      <c r="I41" s="107"/>
      <c r="J41" s="828">
        <f>'DERIVA DE BLOQUES PATRON (mm)'!F41</f>
        <v>0.08</v>
      </c>
      <c r="K41" s="828">
        <f>'DERIVA DE BLOQUES PATRON (mm)'!H41</f>
        <v>2.3E-2</v>
      </c>
      <c r="L41" s="828">
        <f>'DERIVA DE BLOQUES PATRON (mm)'!J41</f>
        <v>2.3E-2</v>
      </c>
      <c r="M41" s="107"/>
      <c r="N41" s="107"/>
      <c r="O41" s="26">
        <f t="shared" si="3"/>
        <v>5.5075705472861025E-3</v>
      </c>
      <c r="P41" s="828" t="str">
        <f t="shared" si="2"/>
        <v>NO GRAFICAR</v>
      </c>
      <c r="Q41" s="545"/>
      <c r="R41" s="545"/>
      <c r="S41" s="545"/>
      <c r="T41" s="545"/>
      <c r="U41" s="545"/>
      <c r="V41" s="545"/>
      <c r="W41" s="545"/>
      <c r="X41" s="545"/>
      <c r="Y41" s="545"/>
      <c r="Z41" s="545"/>
      <c r="AA41" s="545"/>
      <c r="AB41" s="545"/>
      <c r="AC41" s="545"/>
      <c r="AD41" s="545"/>
      <c r="AE41" s="545"/>
      <c r="AF41" s="545"/>
      <c r="AG41" s="545"/>
      <c r="AH41" s="545"/>
      <c r="AI41" s="545"/>
      <c r="AJ41" s="545"/>
      <c r="AK41" s="545"/>
      <c r="AL41" s="545"/>
      <c r="AM41" s="545"/>
      <c r="AN41" s="545"/>
      <c r="AO41" s="545"/>
      <c r="AP41" s="545"/>
      <c r="AQ41" s="545"/>
      <c r="AR41" s="545"/>
      <c r="AS41" s="545"/>
      <c r="AT41" s="545"/>
      <c r="AU41" s="545"/>
      <c r="AV41" s="545"/>
      <c r="AW41" s="545"/>
      <c r="AX41" s="545"/>
      <c r="AY41" s="545"/>
      <c r="AZ41" s="545"/>
      <c r="BA41" s="545"/>
      <c r="BB41" s="545"/>
      <c r="BC41" s="545"/>
      <c r="BD41" s="545"/>
      <c r="BE41" s="545"/>
      <c r="BF41" s="545"/>
      <c r="BG41" s="545"/>
      <c r="BH41" s="545"/>
      <c r="BI41" s="545"/>
      <c r="BJ41" s="545"/>
      <c r="BK41" s="545"/>
      <c r="BL41" s="545"/>
      <c r="BM41" s="545"/>
      <c r="BN41" s="545"/>
      <c r="BO41" s="545"/>
      <c r="BP41" s="545"/>
      <c r="BQ41" s="545"/>
      <c r="BR41" s="545"/>
      <c r="BS41" s="545"/>
      <c r="BT41" s="545"/>
      <c r="BU41" s="545"/>
      <c r="BV41" s="545"/>
      <c r="BW41" s="545"/>
      <c r="BX41" s="545"/>
      <c r="BY41" s="545"/>
      <c r="BZ41" s="545"/>
      <c r="CA41" s="545"/>
      <c r="CB41" s="545"/>
      <c r="CC41" s="545"/>
      <c r="CD41" s="545"/>
      <c r="CE41" s="545"/>
      <c r="CF41" s="545"/>
      <c r="CG41" s="545"/>
      <c r="CH41" s="545"/>
      <c r="CI41" s="545"/>
      <c r="CJ41" s="545"/>
      <c r="CK41" s="545"/>
      <c r="CL41" s="545"/>
      <c r="CM41" s="545"/>
      <c r="CN41" s="545"/>
      <c r="CO41" s="545"/>
      <c r="CP41" s="545"/>
      <c r="CQ41" s="545"/>
      <c r="CR41" s="545"/>
      <c r="CS41" s="545"/>
      <c r="CT41" s="545"/>
      <c r="CU41" s="545"/>
      <c r="CV41" s="545"/>
      <c r="CW41" s="545"/>
      <c r="CX41" s="545"/>
      <c r="CY41" s="545"/>
      <c r="CZ41" s="545"/>
      <c r="DA41" s="545"/>
      <c r="DB41" s="545"/>
      <c r="DC41" s="545"/>
      <c r="DD41" s="545"/>
      <c r="DE41" s="545"/>
      <c r="DF41" s="545"/>
      <c r="DG41" s="545"/>
      <c r="DH41" s="545"/>
      <c r="DI41" s="545"/>
      <c r="DJ41" s="545"/>
      <c r="DK41" s="545"/>
      <c r="DL41" s="545"/>
      <c r="DM41" s="545"/>
      <c r="DN41" s="545"/>
      <c r="DO41" s="545"/>
      <c r="DP41" s="545"/>
      <c r="DQ41" s="545"/>
      <c r="DR41" s="545"/>
      <c r="DS41" s="545"/>
      <c r="DT41" s="545"/>
      <c r="DU41" s="545"/>
      <c r="DV41" s="545"/>
      <c r="DW41" s="545"/>
      <c r="DX41" s="545"/>
      <c r="DY41" s="545"/>
      <c r="DZ41" s="545"/>
      <c r="EA41" s="545"/>
      <c r="EB41" s="545"/>
      <c r="EC41" s="545"/>
      <c r="ED41" s="545"/>
      <c r="EE41" s="545"/>
      <c r="EF41" s="545"/>
      <c r="EG41" s="545"/>
      <c r="EH41" s="545"/>
      <c r="EI41" s="545"/>
      <c r="EJ41" s="545"/>
      <c r="EK41" s="545"/>
      <c r="EL41" s="545"/>
      <c r="EM41" s="545"/>
      <c r="EN41" s="545"/>
      <c r="EO41" s="545"/>
      <c r="EP41" s="545"/>
      <c r="EQ41" s="545"/>
      <c r="ER41" s="545"/>
      <c r="ES41" s="545"/>
      <c r="ET41" s="545"/>
      <c r="EU41" s="545"/>
      <c r="EV41" s="545"/>
      <c r="EW41" s="545"/>
      <c r="EX41" s="545"/>
      <c r="EY41" s="545"/>
      <c r="EZ41" s="545"/>
      <c r="FA41" s="545"/>
      <c r="FB41" s="545"/>
      <c r="FC41" s="545"/>
      <c r="FD41" s="545"/>
      <c r="FE41" s="545"/>
      <c r="FF41" s="545"/>
      <c r="FG41" s="545"/>
      <c r="FH41" s="545"/>
      <c r="FI41" s="545"/>
      <c r="FJ41" s="545"/>
      <c r="FK41" s="545"/>
      <c r="FL41" s="545"/>
      <c r="FM41" s="545"/>
      <c r="FN41" s="545"/>
      <c r="FO41" s="545"/>
      <c r="FP41" s="545"/>
      <c r="FQ41" s="545"/>
      <c r="FR41" s="545"/>
      <c r="FS41" s="545"/>
      <c r="FT41" s="545"/>
      <c r="FU41" s="545"/>
      <c r="FV41" s="545"/>
      <c r="FW41" s="545"/>
      <c r="FX41" s="545"/>
      <c r="FY41" s="545"/>
      <c r="FZ41" s="545"/>
      <c r="GA41" s="545"/>
      <c r="GB41" s="545"/>
      <c r="GC41" s="545"/>
      <c r="GD41" s="545"/>
      <c r="GE41" s="545"/>
      <c r="GF41" s="545"/>
      <c r="GG41" s="545"/>
      <c r="GH41" s="545"/>
      <c r="GI41" s="545"/>
      <c r="GJ41" s="545"/>
      <c r="GK41" s="545"/>
      <c r="GL41" s="545"/>
      <c r="GM41" s="545"/>
      <c r="GN41" s="545"/>
      <c r="GO41" s="545"/>
      <c r="GP41" s="545"/>
      <c r="GQ41" s="545"/>
      <c r="GR41" s="545"/>
      <c r="GS41" s="545"/>
      <c r="GT41" s="545"/>
      <c r="GU41" s="545"/>
      <c r="GV41" s="545"/>
      <c r="GW41" s="545"/>
      <c r="GX41" s="545"/>
    </row>
    <row r="42" spans="1:206" x14ac:dyDescent="0.25">
      <c r="A42" s="545"/>
      <c r="B42" s="558">
        <f t="shared" si="4"/>
        <v>35</v>
      </c>
      <c r="C42" s="829" t="str">
        <f>'DERIVA DE BLOQUES PATRON (mm)'!C42</f>
        <v>23113J</v>
      </c>
      <c r="D42" s="830" t="str">
        <f>_xlfn.CONCAT('DERIVA DE BLOQUES PATRON (mm)'!D42," mm")</f>
        <v>1,23 mm</v>
      </c>
      <c r="E42" s="828">
        <f>'DERIVA DE BLOQUES PATRON (mm)'!E42</f>
        <v>0.03</v>
      </c>
      <c r="F42" s="828">
        <f>'DERIVA DE BLOQUES PATRON (mm)'!G42</f>
        <v>0.06</v>
      </c>
      <c r="G42" s="828">
        <f>'DERIVA DE BLOQUES PATRON (mm)'!I42</f>
        <v>4.8000000000000001E-2</v>
      </c>
      <c r="H42" s="107"/>
      <c r="I42" s="107"/>
      <c r="J42" s="828">
        <f>'DERIVA DE BLOQUES PATRON (mm)'!F42</f>
        <v>0.08</v>
      </c>
      <c r="K42" s="828">
        <f>'DERIVA DE BLOQUES PATRON (mm)'!H42</f>
        <v>2.3E-2</v>
      </c>
      <c r="L42" s="828">
        <f>'DERIVA DE BLOQUES PATRON (mm)'!J42</f>
        <v>2.3E-2</v>
      </c>
      <c r="M42" s="107"/>
      <c r="N42" s="107"/>
      <c r="O42" s="26">
        <f t="shared" si="3"/>
        <v>1.5099668870541481E-2</v>
      </c>
      <c r="P42" s="828" t="str">
        <f t="shared" si="2"/>
        <v>NO GRAFICAR</v>
      </c>
      <c r="Q42" s="545"/>
      <c r="R42" s="545"/>
      <c r="S42" s="545"/>
      <c r="T42" s="545"/>
      <c r="U42" s="545"/>
      <c r="V42" s="545"/>
      <c r="W42" s="545"/>
      <c r="X42" s="545"/>
      <c r="Y42" s="545"/>
      <c r="Z42" s="545"/>
      <c r="AA42" s="545"/>
      <c r="AB42" s="545"/>
      <c r="AC42" s="545"/>
      <c r="AD42" s="545"/>
      <c r="AE42" s="545"/>
      <c r="AF42" s="545"/>
      <c r="AG42" s="545"/>
      <c r="AH42" s="545"/>
      <c r="AI42" s="545"/>
      <c r="AJ42" s="545"/>
      <c r="AK42" s="545"/>
      <c r="AL42" s="545"/>
      <c r="AM42" s="545"/>
      <c r="AN42" s="545"/>
      <c r="AO42" s="545"/>
      <c r="AP42" s="545"/>
      <c r="AQ42" s="545"/>
      <c r="AR42" s="545"/>
      <c r="AS42" s="545"/>
      <c r="AT42" s="545"/>
      <c r="AU42" s="545"/>
      <c r="AV42" s="545"/>
      <c r="AW42" s="545"/>
      <c r="AX42" s="545"/>
      <c r="AY42" s="545"/>
      <c r="AZ42" s="545"/>
      <c r="BA42" s="545"/>
      <c r="BB42" s="545"/>
      <c r="BC42" s="545"/>
      <c r="BD42" s="545"/>
      <c r="BE42" s="545"/>
      <c r="BF42" s="545"/>
      <c r="BG42" s="545"/>
      <c r="BH42" s="545"/>
      <c r="BI42" s="545"/>
      <c r="BJ42" s="545"/>
      <c r="BK42" s="545"/>
      <c r="BL42" s="545"/>
      <c r="BM42" s="545"/>
      <c r="BN42" s="545"/>
      <c r="BO42" s="545"/>
      <c r="BP42" s="545"/>
      <c r="BQ42" s="545"/>
      <c r="BR42" s="545"/>
      <c r="BS42" s="545"/>
      <c r="BT42" s="545"/>
      <c r="BU42" s="545"/>
      <c r="BV42" s="545"/>
      <c r="BW42" s="545"/>
      <c r="BX42" s="545"/>
      <c r="BY42" s="545"/>
      <c r="BZ42" s="545"/>
      <c r="CA42" s="545"/>
      <c r="CB42" s="545"/>
      <c r="CC42" s="545"/>
      <c r="CD42" s="545"/>
      <c r="CE42" s="545"/>
      <c r="CF42" s="545"/>
      <c r="CG42" s="545"/>
      <c r="CH42" s="545"/>
      <c r="CI42" s="545"/>
      <c r="CJ42" s="545"/>
      <c r="CK42" s="545"/>
      <c r="CL42" s="545"/>
      <c r="CM42" s="545"/>
      <c r="CN42" s="545"/>
      <c r="CO42" s="545"/>
      <c r="CP42" s="545"/>
      <c r="CQ42" s="545"/>
      <c r="CR42" s="545"/>
      <c r="CS42" s="545"/>
      <c r="CT42" s="545"/>
      <c r="CU42" s="545"/>
      <c r="CV42" s="545"/>
      <c r="CW42" s="545"/>
      <c r="CX42" s="545"/>
      <c r="CY42" s="545"/>
      <c r="CZ42" s="545"/>
      <c r="DA42" s="545"/>
      <c r="DB42" s="545"/>
      <c r="DC42" s="545"/>
      <c r="DD42" s="545"/>
      <c r="DE42" s="545"/>
      <c r="DF42" s="545"/>
      <c r="DG42" s="545"/>
      <c r="DH42" s="545"/>
      <c r="DI42" s="545"/>
      <c r="DJ42" s="545"/>
      <c r="DK42" s="545"/>
      <c r="DL42" s="545"/>
      <c r="DM42" s="545"/>
      <c r="DN42" s="545"/>
      <c r="DO42" s="545"/>
      <c r="DP42" s="545"/>
      <c r="DQ42" s="545"/>
      <c r="DR42" s="545"/>
      <c r="DS42" s="545"/>
      <c r="DT42" s="545"/>
      <c r="DU42" s="545"/>
      <c r="DV42" s="545"/>
      <c r="DW42" s="545"/>
      <c r="DX42" s="545"/>
      <c r="DY42" s="545"/>
      <c r="DZ42" s="545"/>
      <c r="EA42" s="545"/>
      <c r="EB42" s="545"/>
      <c r="EC42" s="545"/>
      <c r="ED42" s="545"/>
      <c r="EE42" s="545"/>
      <c r="EF42" s="545"/>
      <c r="EG42" s="545"/>
      <c r="EH42" s="545"/>
      <c r="EI42" s="545"/>
      <c r="EJ42" s="545"/>
      <c r="EK42" s="545"/>
      <c r="EL42" s="545"/>
      <c r="EM42" s="545"/>
      <c r="EN42" s="545"/>
      <c r="EO42" s="545"/>
      <c r="EP42" s="545"/>
      <c r="EQ42" s="545"/>
      <c r="ER42" s="545"/>
      <c r="ES42" s="545"/>
      <c r="ET42" s="545"/>
      <c r="EU42" s="545"/>
      <c r="EV42" s="545"/>
      <c r="EW42" s="545"/>
      <c r="EX42" s="545"/>
      <c r="EY42" s="545"/>
      <c r="EZ42" s="545"/>
      <c r="FA42" s="545"/>
      <c r="FB42" s="545"/>
      <c r="FC42" s="545"/>
      <c r="FD42" s="545"/>
      <c r="FE42" s="545"/>
      <c r="FF42" s="545"/>
      <c r="FG42" s="545"/>
      <c r="FH42" s="545"/>
      <c r="FI42" s="545"/>
      <c r="FJ42" s="545"/>
      <c r="FK42" s="545"/>
      <c r="FL42" s="545"/>
      <c r="FM42" s="545"/>
      <c r="FN42" s="545"/>
      <c r="FO42" s="545"/>
      <c r="FP42" s="545"/>
      <c r="FQ42" s="545"/>
      <c r="FR42" s="545"/>
      <c r="FS42" s="545"/>
      <c r="FT42" s="545"/>
      <c r="FU42" s="545"/>
      <c r="FV42" s="545"/>
      <c r="FW42" s="545"/>
      <c r="FX42" s="545"/>
      <c r="FY42" s="545"/>
      <c r="FZ42" s="545"/>
      <c r="GA42" s="545"/>
      <c r="GB42" s="545"/>
      <c r="GC42" s="545"/>
      <c r="GD42" s="545"/>
      <c r="GE42" s="545"/>
      <c r="GF42" s="545"/>
      <c r="GG42" s="545"/>
      <c r="GH42" s="545"/>
      <c r="GI42" s="545"/>
      <c r="GJ42" s="545"/>
      <c r="GK42" s="545"/>
      <c r="GL42" s="545"/>
      <c r="GM42" s="545"/>
      <c r="GN42" s="545"/>
      <c r="GO42" s="545"/>
      <c r="GP42" s="545"/>
      <c r="GQ42" s="545"/>
      <c r="GR42" s="545"/>
      <c r="GS42" s="545"/>
      <c r="GT42" s="545"/>
      <c r="GU42" s="545"/>
      <c r="GV42" s="545"/>
      <c r="GW42" s="545"/>
      <c r="GX42" s="545"/>
    </row>
    <row r="43" spans="1:206" x14ac:dyDescent="0.25">
      <c r="A43" s="545"/>
      <c r="B43" s="558">
        <f t="shared" si="4"/>
        <v>36</v>
      </c>
      <c r="C43" s="829" t="str">
        <f>'DERIVA DE BLOQUES PATRON (mm)'!C43</f>
        <v>09588J</v>
      </c>
      <c r="D43" s="830" t="str">
        <f>_xlfn.CONCAT('DERIVA DE BLOQUES PATRON (mm)'!D43," mm")</f>
        <v>1,24 mm</v>
      </c>
      <c r="E43" s="828">
        <f>'DERIVA DE BLOQUES PATRON (mm)'!E43</f>
        <v>0.05</v>
      </c>
      <c r="F43" s="828">
        <f>'DERIVA DE BLOQUES PATRON (mm)'!G43</f>
        <v>8.7999999999999995E-2</v>
      </c>
      <c r="G43" s="828">
        <f>'DERIVA DE BLOQUES PATRON (mm)'!I43</f>
        <v>7.9000000000000001E-2</v>
      </c>
      <c r="H43" s="107"/>
      <c r="I43" s="107"/>
      <c r="J43" s="828">
        <f>'DERIVA DE BLOQUES PATRON (mm)'!F43</f>
        <v>0.08</v>
      </c>
      <c r="K43" s="828">
        <f>'DERIVA DE BLOQUES PATRON (mm)'!H43</f>
        <v>2.3E-2</v>
      </c>
      <c r="L43" s="828">
        <f>'DERIVA DE BLOQUES PATRON (mm)'!J43</f>
        <v>2.3E-2</v>
      </c>
      <c r="M43" s="107"/>
      <c r="N43" s="107"/>
      <c r="O43" s="26">
        <f t="shared" si="3"/>
        <v>1.9857828011475263E-2</v>
      </c>
      <c r="P43" s="828" t="str">
        <f t="shared" si="2"/>
        <v>NO GRAFICAR</v>
      </c>
      <c r="Q43" s="545"/>
      <c r="R43" s="545"/>
      <c r="S43" s="545"/>
      <c r="T43" s="545"/>
      <c r="U43" s="545"/>
      <c r="V43" s="545"/>
      <c r="W43" s="545"/>
      <c r="X43" s="545"/>
      <c r="Y43" s="545"/>
      <c r="Z43" s="545"/>
      <c r="AA43" s="545"/>
      <c r="AB43" s="545"/>
      <c r="AC43" s="545"/>
      <c r="AD43" s="545"/>
      <c r="AE43" s="545"/>
      <c r="AF43" s="545"/>
      <c r="AG43" s="545"/>
      <c r="AH43" s="545"/>
      <c r="AI43" s="545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45"/>
      <c r="AU43" s="545"/>
      <c r="AV43" s="545"/>
      <c r="AW43" s="545"/>
      <c r="AX43" s="545"/>
      <c r="AY43" s="545"/>
      <c r="AZ43" s="545"/>
      <c r="BA43" s="545"/>
      <c r="BB43" s="545"/>
      <c r="BC43" s="545"/>
      <c r="BD43" s="545"/>
      <c r="BE43" s="545"/>
      <c r="BF43" s="545"/>
      <c r="BG43" s="545"/>
      <c r="BH43" s="545"/>
      <c r="BI43" s="545"/>
      <c r="BJ43" s="545"/>
      <c r="BK43" s="545"/>
      <c r="BL43" s="545"/>
      <c r="BM43" s="545"/>
      <c r="BN43" s="545"/>
      <c r="BO43" s="545"/>
      <c r="BP43" s="545"/>
      <c r="BQ43" s="545"/>
      <c r="BR43" s="545"/>
      <c r="BS43" s="545"/>
      <c r="BT43" s="545"/>
      <c r="BU43" s="545"/>
      <c r="BV43" s="545"/>
      <c r="BW43" s="545"/>
      <c r="BX43" s="545"/>
      <c r="BY43" s="545"/>
      <c r="BZ43" s="545"/>
      <c r="CA43" s="545"/>
      <c r="CB43" s="545"/>
      <c r="CC43" s="545"/>
      <c r="CD43" s="545"/>
      <c r="CE43" s="545"/>
      <c r="CF43" s="545"/>
      <c r="CG43" s="545"/>
      <c r="CH43" s="545"/>
      <c r="CI43" s="545"/>
      <c r="CJ43" s="545"/>
      <c r="CK43" s="545"/>
      <c r="CL43" s="545"/>
      <c r="CM43" s="545"/>
      <c r="CN43" s="545"/>
      <c r="CO43" s="545"/>
      <c r="CP43" s="545"/>
      <c r="CQ43" s="545"/>
      <c r="CR43" s="545"/>
      <c r="CS43" s="545"/>
      <c r="CT43" s="545"/>
      <c r="CU43" s="545"/>
      <c r="CV43" s="545"/>
      <c r="CW43" s="545"/>
      <c r="CX43" s="545"/>
      <c r="CY43" s="545"/>
      <c r="CZ43" s="545"/>
      <c r="DA43" s="545"/>
      <c r="DB43" s="545"/>
      <c r="DC43" s="545"/>
      <c r="DD43" s="545"/>
      <c r="DE43" s="545"/>
      <c r="DF43" s="545"/>
      <c r="DG43" s="545"/>
      <c r="DH43" s="545"/>
      <c r="DI43" s="545"/>
      <c r="DJ43" s="545"/>
      <c r="DK43" s="545"/>
      <c r="DL43" s="545"/>
      <c r="DM43" s="545"/>
      <c r="DN43" s="545"/>
      <c r="DO43" s="545"/>
      <c r="DP43" s="545"/>
      <c r="DQ43" s="545"/>
      <c r="DR43" s="545"/>
      <c r="DS43" s="545"/>
      <c r="DT43" s="545"/>
      <c r="DU43" s="545"/>
      <c r="DV43" s="545"/>
      <c r="DW43" s="545"/>
      <c r="DX43" s="545"/>
      <c r="DY43" s="545"/>
      <c r="DZ43" s="545"/>
      <c r="EA43" s="545"/>
      <c r="EB43" s="545"/>
      <c r="EC43" s="545"/>
      <c r="ED43" s="545"/>
      <c r="EE43" s="545"/>
      <c r="EF43" s="545"/>
      <c r="EG43" s="545"/>
      <c r="EH43" s="545"/>
      <c r="EI43" s="545"/>
      <c r="EJ43" s="545"/>
      <c r="EK43" s="545"/>
      <c r="EL43" s="545"/>
      <c r="EM43" s="545"/>
      <c r="EN43" s="545"/>
      <c r="EO43" s="545"/>
      <c r="EP43" s="545"/>
      <c r="EQ43" s="545"/>
      <c r="ER43" s="545"/>
      <c r="ES43" s="545"/>
      <c r="ET43" s="545"/>
      <c r="EU43" s="545"/>
      <c r="EV43" s="545"/>
      <c r="EW43" s="545"/>
      <c r="EX43" s="545"/>
      <c r="EY43" s="545"/>
      <c r="EZ43" s="545"/>
      <c r="FA43" s="545"/>
      <c r="FB43" s="545"/>
      <c r="FC43" s="545"/>
      <c r="FD43" s="545"/>
      <c r="FE43" s="545"/>
      <c r="FF43" s="545"/>
      <c r="FG43" s="545"/>
      <c r="FH43" s="545"/>
      <c r="FI43" s="545"/>
      <c r="FJ43" s="545"/>
      <c r="FK43" s="545"/>
      <c r="FL43" s="545"/>
      <c r="FM43" s="545"/>
      <c r="FN43" s="545"/>
      <c r="FO43" s="545"/>
      <c r="FP43" s="545"/>
      <c r="FQ43" s="545"/>
      <c r="FR43" s="545"/>
      <c r="FS43" s="545"/>
      <c r="FT43" s="545"/>
      <c r="FU43" s="545"/>
      <c r="FV43" s="545"/>
      <c r="FW43" s="545"/>
      <c r="FX43" s="545"/>
      <c r="FY43" s="545"/>
      <c r="FZ43" s="545"/>
      <c r="GA43" s="545"/>
      <c r="GB43" s="545"/>
      <c r="GC43" s="545"/>
      <c r="GD43" s="545"/>
      <c r="GE43" s="545"/>
      <c r="GF43" s="545"/>
      <c r="GG43" s="545"/>
      <c r="GH43" s="545"/>
      <c r="GI43" s="545"/>
      <c r="GJ43" s="545"/>
      <c r="GK43" s="545"/>
      <c r="GL43" s="545"/>
      <c r="GM43" s="545"/>
      <c r="GN43" s="545"/>
      <c r="GO43" s="545"/>
      <c r="GP43" s="545"/>
      <c r="GQ43" s="545"/>
      <c r="GR43" s="545"/>
      <c r="GS43" s="545"/>
      <c r="GT43" s="545"/>
      <c r="GU43" s="545"/>
      <c r="GV43" s="545"/>
      <c r="GW43" s="545"/>
      <c r="GX43" s="545"/>
    </row>
    <row r="44" spans="1:206" x14ac:dyDescent="0.25">
      <c r="A44" s="545"/>
      <c r="B44" s="558">
        <f t="shared" si="4"/>
        <v>37</v>
      </c>
      <c r="C44" s="829" t="str">
        <f>'DERIVA DE BLOQUES PATRON (mm)'!C44</f>
        <v>23125J</v>
      </c>
      <c r="D44" s="830" t="str">
        <f>_xlfn.CONCAT('DERIVA DE BLOQUES PATRON (mm)'!D44," mm")</f>
        <v>1,25 mm</v>
      </c>
      <c r="E44" s="828">
        <f>'DERIVA DE BLOQUES PATRON (mm)'!E44</f>
        <v>0.09</v>
      </c>
      <c r="F44" s="828">
        <f>'DERIVA DE BLOQUES PATRON (mm)'!G44</f>
        <v>6.7000000000000004E-2</v>
      </c>
      <c r="G44" s="828">
        <f>'DERIVA DE BLOQUES PATRON (mm)'!I44</f>
        <v>6.4000000000000001E-2</v>
      </c>
      <c r="H44" s="107"/>
      <c r="I44" s="107"/>
      <c r="J44" s="828">
        <f>'DERIVA DE BLOQUES PATRON (mm)'!F44</f>
        <v>0.08</v>
      </c>
      <c r="K44" s="828">
        <f>'DERIVA DE BLOQUES PATRON (mm)'!H44</f>
        <v>2.3E-2</v>
      </c>
      <c r="L44" s="828">
        <f>'DERIVA DE BLOQUES PATRON (mm)'!J44</f>
        <v>2.3E-2</v>
      </c>
      <c r="M44" s="107"/>
      <c r="N44" s="107"/>
      <c r="O44" s="26">
        <f t="shared" si="3"/>
        <v>1.422439219556787E-2</v>
      </c>
      <c r="P44" s="828" t="str">
        <f t="shared" si="2"/>
        <v>NO GRAFICAR</v>
      </c>
      <c r="Q44" s="545"/>
      <c r="R44" s="545"/>
      <c r="S44" s="545"/>
      <c r="T44" s="545"/>
      <c r="U44" s="545"/>
      <c r="V44" s="545"/>
      <c r="W44" s="545"/>
      <c r="X44" s="545"/>
      <c r="Y44" s="545"/>
      <c r="Z44" s="545"/>
      <c r="AA44" s="545"/>
      <c r="AB44" s="545"/>
      <c r="AC44" s="545"/>
      <c r="AD44" s="545"/>
      <c r="AE44" s="545"/>
      <c r="AF44" s="545"/>
      <c r="AG44" s="545"/>
      <c r="AH44" s="545"/>
      <c r="AI44" s="545"/>
      <c r="AJ44" s="545"/>
      <c r="AK44" s="545"/>
      <c r="AL44" s="545"/>
      <c r="AM44" s="545"/>
      <c r="AN44" s="545"/>
      <c r="AO44" s="545"/>
      <c r="AP44" s="545"/>
      <c r="AQ44" s="545"/>
      <c r="AR44" s="545"/>
      <c r="AS44" s="545"/>
      <c r="AT44" s="545"/>
      <c r="AU44" s="545"/>
      <c r="AV44" s="545"/>
      <c r="AW44" s="545"/>
      <c r="AX44" s="545"/>
      <c r="AY44" s="545"/>
      <c r="AZ44" s="545"/>
      <c r="BA44" s="545"/>
      <c r="BB44" s="545"/>
      <c r="BC44" s="545"/>
      <c r="BD44" s="545"/>
      <c r="BE44" s="545"/>
      <c r="BF44" s="545"/>
      <c r="BG44" s="545"/>
      <c r="BH44" s="545"/>
      <c r="BI44" s="545"/>
      <c r="BJ44" s="545"/>
      <c r="BK44" s="545"/>
      <c r="BL44" s="545"/>
      <c r="BM44" s="545"/>
      <c r="BN44" s="545"/>
      <c r="BO44" s="545"/>
      <c r="BP44" s="545"/>
      <c r="BQ44" s="545"/>
      <c r="BR44" s="545"/>
      <c r="BS44" s="545"/>
      <c r="BT44" s="545"/>
      <c r="BU44" s="545"/>
      <c r="BV44" s="545"/>
      <c r="BW44" s="545"/>
      <c r="BX44" s="545"/>
      <c r="BY44" s="545"/>
      <c r="BZ44" s="545"/>
      <c r="CA44" s="545"/>
      <c r="CB44" s="545"/>
      <c r="CC44" s="545"/>
      <c r="CD44" s="545"/>
      <c r="CE44" s="545"/>
      <c r="CF44" s="545"/>
      <c r="CG44" s="545"/>
      <c r="CH44" s="545"/>
      <c r="CI44" s="545"/>
      <c r="CJ44" s="545"/>
      <c r="CK44" s="545"/>
      <c r="CL44" s="545"/>
      <c r="CM44" s="545"/>
      <c r="CN44" s="545"/>
      <c r="CO44" s="545"/>
      <c r="CP44" s="545"/>
      <c r="CQ44" s="545"/>
      <c r="CR44" s="545"/>
      <c r="CS44" s="545"/>
      <c r="CT44" s="545"/>
      <c r="CU44" s="545"/>
      <c r="CV44" s="545"/>
      <c r="CW44" s="545"/>
      <c r="CX44" s="545"/>
      <c r="CY44" s="545"/>
      <c r="CZ44" s="545"/>
      <c r="DA44" s="545"/>
      <c r="DB44" s="545"/>
      <c r="DC44" s="545"/>
      <c r="DD44" s="545"/>
      <c r="DE44" s="545"/>
      <c r="DF44" s="545"/>
      <c r="DG44" s="545"/>
      <c r="DH44" s="545"/>
      <c r="DI44" s="545"/>
      <c r="DJ44" s="545"/>
      <c r="DK44" s="545"/>
      <c r="DL44" s="545"/>
      <c r="DM44" s="545"/>
      <c r="DN44" s="545"/>
      <c r="DO44" s="545"/>
      <c r="DP44" s="545"/>
      <c r="DQ44" s="545"/>
      <c r="DR44" s="545"/>
      <c r="DS44" s="545"/>
      <c r="DT44" s="545"/>
      <c r="DU44" s="545"/>
      <c r="DV44" s="545"/>
      <c r="DW44" s="545"/>
      <c r="DX44" s="545"/>
      <c r="DY44" s="545"/>
      <c r="DZ44" s="545"/>
      <c r="EA44" s="545"/>
      <c r="EB44" s="545"/>
      <c r="EC44" s="545"/>
      <c r="ED44" s="545"/>
      <c r="EE44" s="545"/>
      <c r="EF44" s="545"/>
      <c r="EG44" s="545"/>
      <c r="EH44" s="545"/>
      <c r="EI44" s="545"/>
      <c r="EJ44" s="545"/>
      <c r="EK44" s="545"/>
      <c r="EL44" s="545"/>
      <c r="EM44" s="545"/>
      <c r="EN44" s="545"/>
      <c r="EO44" s="545"/>
      <c r="EP44" s="545"/>
      <c r="EQ44" s="545"/>
      <c r="ER44" s="545"/>
      <c r="ES44" s="545"/>
      <c r="ET44" s="545"/>
      <c r="EU44" s="545"/>
      <c r="EV44" s="545"/>
      <c r="EW44" s="545"/>
      <c r="EX44" s="545"/>
      <c r="EY44" s="545"/>
      <c r="EZ44" s="545"/>
      <c r="FA44" s="545"/>
      <c r="FB44" s="545"/>
      <c r="FC44" s="545"/>
      <c r="FD44" s="545"/>
      <c r="FE44" s="545"/>
      <c r="FF44" s="545"/>
      <c r="FG44" s="545"/>
      <c r="FH44" s="545"/>
      <c r="FI44" s="545"/>
      <c r="FJ44" s="545"/>
      <c r="FK44" s="545"/>
      <c r="FL44" s="545"/>
      <c r="FM44" s="545"/>
      <c r="FN44" s="545"/>
      <c r="FO44" s="545"/>
      <c r="FP44" s="545"/>
      <c r="FQ44" s="545"/>
      <c r="FR44" s="545"/>
      <c r="FS44" s="545"/>
      <c r="FT44" s="545"/>
      <c r="FU44" s="545"/>
      <c r="FV44" s="545"/>
      <c r="FW44" s="545"/>
      <c r="FX44" s="545"/>
      <c r="FY44" s="545"/>
      <c r="FZ44" s="545"/>
      <c r="GA44" s="545"/>
      <c r="GB44" s="545"/>
      <c r="GC44" s="545"/>
      <c r="GD44" s="545"/>
      <c r="GE44" s="545"/>
      <c r="GF44" s="545"/>
      <c r="GG44" s="545"/>
      <c r="GH44" s="545"/>
      <c r="GI44" s="545"/>
      <c r="GJ44" s="545"/>
      <c r="GK44" s="545"/>
      <c r="GL44" s="545"/>
      <c r="GM44" s="545"/>
      <c r="GN44" s="545"/>
      <c r="GO44" s="545"/>
      <c r="GP44" s="545"/>
      <c r="GQ44" s="545"/>
      <c r="GR44" s="545"/>
      <c r="GS44" s="545"/>
      <c r="GT44" s="545"/>
      <c r="GU44" s="545"/>
      <c r="GV44" s="545"/>
      <c r="GW44" s="545"/>
      <c r="GX44" s="545"/>
    </row>
    <row r="45" spans="1:206" x14ac:dyDescent="0.25">
      <c r="A45" s="545"/>
      <c r="B45" s="558">
        <f t="shared" si="4"/>
        <v>38</v>
      </c>
      <c r="C45" s="829" t="str">
        <f>'DERIVA DE BLOQUES PATRON (mm)'!C45</f>
        <v>23036J</v>
      </c>
      <c r="D45" s="830" t="str">
        <f>_xlfn.CONCAT('DERIVA DE BLOQUES PATRON (mm)'!D45," mm")</f>
        <v>1,26 mm</v>
      </c>
      <c r="E45" s="828">
        <f>'DERIVA DE BLOQUES PATRON (mm)'!E45</f>
        <v>0.05</v>
      </c>
      <c r="F45" s="828">
        <f>'DERIVA DE BLOQUES PATRON (mm)'!G45</f>
        <v>8.7999999999999995E-2</v>
      </c>
      <c r="G45" s="828">
        <f>'DERIVA DE BLOQUES PATRON (mm)'!I45</f>
        <v>5.8000000000000003E-2</v>
      </c>
      <c r="H45" s="107"/>
      <c r="I45" s="107"/>
      <c r="J45" s="828">
        <f>'DERIVA DE BLOQUES PATRON (mm)'!F45</f>
        <v>0.08</v>
      </c>
      <c r="K45" s="828">
        <f>'DERIVA DE BLOQUES PATRON (mm)'!H45</f>
        <v>2.3E-2</v>
      </c>
      <c r="L45" s="828">
        <f>'DERIVA DE BLOQUES PATRON (mm)'!J45</f>
        <v>2.3E-2</v>
      </c>
      <c r="M45" s="107"/>
      <c r="N45" s="107"/>
      <c r="O45" s="26">
        <f t="shared" si="3"/>
        <v>2.0033305601755605E-2</v>
      </c>
      <c r="P45" s="828" t="str">
        <f t="shared" si="2"/>
        <v>NO GRAFICAR</v>
      </c>
      <c r="Q45" s="545"/>
      <c r="R45" s="545"/>
      <c r="S45" s="545"/>
      <c r="T45" s="545"/>
      <c r="U45" s="545"/>
      <c r="V45" s="545"/>
      <c r="W45" s="545"/>
      <c r="X45" s="545"/>
      <c r="Y45" s="545"/>
      <c r="Z45" s="545"/>
      <c r="AA45" s="545"/>
      <c r="AB45" s="545"/>
      <c r="AC45" s="545"/>
      <c r="AD45" s="545"/>
      <c r="AE45" s="545"/>
      <c r="AF45" s="545"/>
      <c r="AG45" s="545"/>
      <c r="AH45" s="545"/>
      <c r="AI45" s="545"/>
      <c r="AJ45" s="545"/>
      <c r="AK45" s="545"/>
      <c r="AL45" s="545"/>
      <c r="AM45" s="545"/>
      <c r="AN45" s="545"/>
      <c r="AO45" s="545"/>
      <c r="AP45" s="545"/>
      <c r="AQ45" s="545"/>
      <c r="AR45" s="545"/>
      <c r="AS45" s="545"/>
      <c r="AT45" s="545"/>
      <c r="AU45" s="545"/>
      <c r="AV45" s="545"/>
      <c r="AW45" s="545"/>
      <c r="AX45" s="545"/>
      <c r="AY45" s="545"/>
      <c r="AZ45" s="545"/>
      <c r="BA45" s="545"/>
      <c r="BB45" s="545"/>
      <c r="BC45" s="545"/>
      <c r="BD45" s="545"/>
      <c r="BE45" s="545"/>
      <c r="BF45" s="545"/>
      <c r="BG45" s="545"/>
      <c r="BH45" s="545"/>
      <c r="BI45" s="545"/>
      <c r="BJ45" s="545"/>
      <c r="BK45" s="545"/>
      <c r="BL45" s="545"/>
      <c r="BM45" s="545"/>
      <c r="BN45" s="545"/>
      <c r="BO45" s="545"/>
      <c r="BP45" s="545"/>
      <c r="BQ45" s="545"/>
      <c r="BR45" s="545"/>
      <c r="BS45" s="545"/>
      <c r="BT45" s="545"/>
      <c r="BU45" s="545"/>
      <c r="BV45" s="545"/>
      <c r="BW45" s="545"/>
      <c r="BX45" s="545"/>
      <c r="BY45" s="545"/>
      <c r="BZ45" s="545"/>
      <c r="CA45" s="545"/>
      <c r="CB45" s="545"/>
      <c r="CC45" s="545"/>
      <c r="CD45" s="545"/>
      <c r="CE45" s="545"/>
      <c r="CF45" s="545"/>
      <c r="CG45" s="545"/>
      <c r="CH45" s="545"/>
      <c r="CI45" s="545"/>
      <c r="CJ45" s="545"/>
      <c r="CK45" s="545"/>
      <c r="CL45" s="545"/>
      <c r="CM45" s="545"/>
      <c r="CN45" s="545"/>
      <c r="CO45" s="545"/>
      <c r="CP45" s="545"/>
      <c r="CQ45" s="545"/>
      <c r="CR45" s="545"/>
      <c r="CS45" s="545"/>
      <c r="CT45" s="545"/>
      <c r="CU45" s="545"/>
      <c r="CV45" s="545"/>
      <c r="CW45" s="545"/>
      <c r="CX45" s="545"/>
      <c r="CY45" s="545"/>
      <c r="CZ45" s="545"/>
      <c r="DA45" s="545"/>
      <c r="DB45" s="545"/>
      <c r="DC45" s="545"/>
      <c r="DD45" s="545"/>
      <c r="DE45" s="545"/>
      <c r="DF45" s="545"/>
      <c r="DG45" s="545"/>
      <c r="DH45" s="545"/>
      <c r="DI45" s="545"/>
      <c r="DJ45" s="545"/>
      <c r="DK45" s="545"/>
      <c r="DL45" s="545"/>
      <c r="DM45" s="545"/>
      <c r="DN45" s="545"/>
      <c r="DO45" s="545"/>
      <c r="DP45" s="545"/>
      <c r="DQ45" s="545"/>
      <c r="DR45" s="545"/>
      <c r="DS45" s="545"/>
      <c r="DT45" s="545"/>
      <c r="DU45" s="545"/>
      <c r="DV45" s="545"/>
      <c r="DW45" s="545"/>
      <c r="DX45" s="545"/>
      <c r="DY45" s="545"/>
      <c r="DZ45" s="545"/>
      <c r="EA45" s="545"/>
      <c r="EB45" s="545"/>
      <c r="EC45" s="545"/>
      <c r="ED45" s="545"/>
      <c r="EE45" s="545"/>
      <c r="EF45" s="545"/>
      <c r="EG45" s="545"/>
      <c r="EH45" s="545"/>
      <c r="EI45" s="545"/>
      <c r="EJ45" s="545"/>
      <c r="EK45" s="545"/>
      <c r="EL45" s="545"/>
      <c r="EM45" s="545"/>
      <c r="EN45" s="545"/>
      <c r="EO45" s="545"/>
      <c r="EP45" s="545"/>
      <c r="EQ45" s="545"/>
      <c r="ER45" s="545"/>
      <c r="ES45" s="545"/>
      <c r="ET45" s="545"/>
      <c r="EU45" s="545"/>
      <c r="EV45" s="545"/>
      <c r="EW45" s="545"/>
      <c r="EX45" s="545"/>
      <c r="EY45" s="545"/>
      <c r="EZ45" s="545"/>
      <c r="FA45" s="545"/>
      <c r="FB45" s="545"/>
      <c r="FC45" s="545"/>
      <c r="FD45" s="545"/>
      <c r="FE45" s="545"/>
      <c r="FF45" s="545"/>
      <c r="FG45" s="545"/>
      <c r="FH45" s="545"/>
      <c r="FI45" s="545"/>
      <c r="FJ45" s="545"/>
      <c r="FK45" s="545"/>
      <c r="FL45" s="545"/>
      <c r="FM45" s="545"/>
      <c r="FN45" s="545"/>
      <c r="FO45" s="545"/>
      <c r="FP45" s="545"/>
      <c r="FQ45" s="545"/>
      <c r="FR45" s="545"/>
      <c r="FS45" s="545"/>
      <c r="FT45" s="545"/>
      <c r="FU45" s="545"/>
      <c r="FV45" s="545"/>
      <c r="FW45" s="545"/>
      <c r="FX45" s="545"/>
      <c r="FY45" s="545"/>
      <c r="FZ45" s="545"/>
      <c r="GA45" s="545"/>
      <c r="GB45" s="545"/>
      <c r="GC45" s="545"/>
      <c r="GD45" s="545"/>
      <c r="GE45" s="545"/>
      <c r="GF45" s="545"/>
      <c r="GG45" s="545"/>
      <c r="GH45" s="545"/>
      <c r="GI45" s="545"/>
      <c r="GJ45" s="545"/>
      <c r="GK45" s="545"/>
      <c r="GL45" s="545"/>
      <c r="GM45" s="545"/>
      <c r="GN45" s="545"/>
      <c r="GO45" s="545"/>
      <c r="GP45" s="545"/>
      <c r="GQ45" s="545"/>
      <c r="GR45" s="545"/>
      <c r="GS45" s="545"/>
      <c r="GT45" s="545"/>
      <c r="GU45" s="545"/>
      <c r="GV45" s="545"/>
      <c r="GW45" s="545"/>
      <c r="GX45" s="545"/>
    </row>
    <row r="46" spans="1:206" x14ac:dyDescent="0.25">
      <c r="A46" s="545"/>
      <c r="B46" s="558">
        <f t="shared" si="4"/>
        <v>39</v>
      </c>
      <c r="C46" s="829" t="str">
        <f>'DERIVA DE BLOQUES PATRON (mm)'!C46</f>
        <v>15140J</v>
      </c>
      <c r="D46" s="830" t="str">
        <f>_xlfn.CONCAT('DERIVA DE BLOQUES PATRON (mm)'!D46," mm")</f>
        <v>1,27 mm</v>
      </c>
      <c r="E46" s="828">
        <f>'DERIVA DE BLOQUES PATRON (mm)'!E46</f>
        <v>0.11</v>
      </c>
      <c r="F46" s="828">
        <f>'DERIVA DE BLOQUES PATRON (mm)'!G46</f>
        <v>0.12</v>
      </c>
      <c r="G46" s="828">
        <f>'DERIVA DE BLOQUES PATRON (mm)'!I46</f>
        <v>0.109</v>
      </c>
      <c r="H46" s="107"/>
      <c r="I46" s="107"/>
      <c r="J46" s="828">
        <f>'DERIVA DE BLOQUES PATRON (mm)'!F46</f>
        <v>0.08</v>
      </c>
      <c r="K46" s="828">
        <f>'DERIVA DE BLOQUES PATRON (mm)'!H46</f>
        <v>2.3E-2</v>
      </c>
      <c r="L46" s="828">
        <f>'DERIVA DE BLOQUES PATRON (mm)'!J46</f>
        <v>2.3E-2</v>
      </c>
      <c r="M46" s="107"/>
      <c r="N46" s="107"/>
      <c r="O46" s="26">
        <f t="shared" si="3"/>
        <v>6.082762530298217E-3</v>
      </c>
      <c r="P46" s="828" t="str">
        <f t="shared" si="2"/>
        <v>NO GRAFICAR</v>
      </c>
      <c r="Q46" s="545"/>
      <c r="R46" s="545"/>
      <c r="S46" s="545"/>
      <c r="T46" s="545"/>
      <c r="U46" s="545"/>
      <c r="V46" s="545"/>
      <c r="W46" s="545"/>
      <c r="X46" s="545"/>
      <c r="Y46" s="545"/>
      <c r="Z46" s="545"/>
      <c r="AA46" s="545"/>
      <c r="AB46" s="545"/>
      <c r="AC46" s="545"/>
      <c r="AD46" s="545"/>
      <c r="AE46" s="545"/>
      <c r="AF46" s="545"/>
      <c r="AG46" s="545"/>
      <c r="AH46" s="545"/>
      <c r="AI46" s="545"/>
      <c r="AJ46" s="545"/>
      <c r="AK46" s="545"/>
      <c r="AL46" s="545"/>
      <c r="AM46" s="545"/>
      <c r="AN46" s="545"/>
      <c r="AO46" s="545"/>
      <c r="AP46" s="545"/>
      <c r="AQ46" s="545"/>
      <c r="AR46" s="545"/>
      <c r="AS46" s="545"/>
      <c r="AT46" s="545"/>
      <c r="AU46" s="545"/>
      <c r="AV46" s="545"/>
      <c r="AW46" s="545"/>
      <c r="AX46" s="545"/>
      <c r="AY46" s="545"/>
      <c r="AZ46" s="545"/>
      <c r="BA46" s="545"/>
      <c r="BB46" s="545"/>
      <c r="BC46" s="545"/>
      <c r="BD46" s="545"/>
      <c r="BE46" s="545"/>
      <c r="BF46" s="545"/>
      <c r="BG46" s="545"/>
      <c r="BH46" s="545"/>
      <c r="BI46" s="545"/>
      <c r="BJ46" s="545"/>
      <c r="BK46" s="545"/>
      <c r="BL46" s="545"/>
      <c r="BM46" s="545"/>
      <c r="BN46" s="545"/>
      <c r="BO46" s="545"/>
      <c r="BP46" s="545"/>
      <c r="BQ46" s="545"/>
      <c r="BR46" s="545"/>
      <c r="BS46" s="545"/>
      <c r="BT46" s="545"/>
      <c r="BU46" s="545"/>
      <c r="BV46" s="545"/>
      <c r="BW46" s="545"/>
      <c r="BX46" s="545"/>
      <c r="BY46" s="545"/>
      <c r="BZ46" s="545"/>
      <c r="CA46" s="545"/>
      <c r="CB46" s="545"/>
      <c r="CC46" s="545"/>
      <c r="CD46" s="545"/>
      <c r="CE46" s="545"/>
      <c r="CF46" s="545"/>
      <c r="CG46" s="545"/>
      <c r="CH46" s="545"/>
      <c r="CI46" s="545"/>
      <c r="CJ46" s="545"/>
      <c r="CK46" s="545"/>
      <c r="CL46" s="545"/>
      <c r="CM46" s="545"/>
      <c r="CN46" s="545"/>
      <c r="CO46" s="545"/>
      <c r="CP46" s="545"/>
      <c r="CQ46" s="545"/>
      <c r="CR46" s="545"/>
      <c r="CS46" s="545"/>
      <c r="CT46" s="545"/>
      <c r="CU46" s="545"/>
      <c r="CV46" s="545"/>
      <c r="CW46" s="545"/>
      <c r="CX46" s="545"/>
      <c r="CY46" s="545"/>
      <c r="CZ46" s="545"/>
      <c r="DA46" s="545"/>
      <c r="DB46" s="545"/>
      <c r="DC46" s="545"/>
      <c r="DD46" s="545"/>
      <c r="DE46" s="545"/>
      <c r="DF46" s="545"/>
      <c r="DG46" s="545"/>
      <c r="DH46" s="545"/>
      <c r="DI46" s="545"/>
      <c r="DJ46" s="545"/>
      <c r="DK46" s="545"/>
      <c r="DL46" s="545"/>
      <c r="DM46" s="545"/>
      <c r="DN46" s="545"/>
      <c r="DO46" s="545"/>
      <c r="DP46" s="545"/>
      <c r="DQ46" s="545"/>
      <c r="DR46" s="545"/>
      <c r="DS46" s="545"/>
      <c r="DT46" s="545"/>
      <c r="DU46" s="545"/>
      <c r="DV46" s="545"/>
      <c r="DW46" s="545"/>
      <c r="DX46" s="545"/>
      <c r="DY46" s="545"/>
      <c r="DZ46" s="545"/>
      <c r="EA46" s="545"/>
      <c r="EB46" s="545"/>
      <c r="EC46" s="545"/>
      <c r="ED46" s="545"/>
      <c r="EE46" s="545"/>
      <c r="EF46" s="545"/>
      <c r="EG46" s="545"/>
      <c r="EH46" s="545"/>
      <c r="EI46" s="545"/>
      <c r="EJ46" s="545"/>
      <c r="EK46" s="545"/>
      <c r="EL46" s="545"/>
      <c r="EM46" s="545"/>
      <c r="EN46" s="545"/>
      <c r="EO46" s="545"/>
      <c r="EP46" s="545"/>
      <c r="EQ46" s="545"/>
      <c r="ER46" s="545"/>
      <c r="ES46" s="545"/>
      <c r="ET46" s="545"/>
      <c r="EU46" s="545"/>
      <c r="EV46" s="545"/>
      <c r="EW46" s="545"/>
      <c r="EX46" s="545"/>
      <c r="EY46" s="545"/>
      <c r="EZ46" s="545"/>
      <c r="FA46" s="545"/>
      <c r="FB46" s="545"/>
      <c r="FC46" s="545"/>
      <c r="FD46" s="545"/>
      <c r="FE46" s="545"/>
      <c r="FF46" s="545"/>
      <c r="FG46" s="545"/>
      <c r="FH46" s="545"/>
      <c r="FI46" s="545"/>
      <c r="FJ46" s="545"/>
      <c r="FK46" s="545"/>
      <c r="FL46" s="545"/>
      <c r="FM46" s="545"/>
      <c r="FN46" s="545"/>
      <c r="FO46" s="545"/>
      <c r="FP46" s="545"/>
      <c r="FQ46" s="545"/>
      <c r="FR46" s="545"/>
      <c r="FS46" s="545"/>
      <c r="FT46" s="545"/>
      <c r="FU46" s="545"/>
      <c r="FV46" s="545"/>
      <c r="FW46" s="545"/>
      <c r="FX46" s="545"/>
      <c r="FY46" s="545"/>
      <c r="FZ46" s="545"/>
      <c r="GA46" s="545"/>
      <c r="GB46" s="545"/>
      <c r="GC46" s="545"/>
      <c r="GD46" s="545"/>
      <c r="GE46" s="545"/>
      <c r="GF46" s="545"/>
      <c r="GG46" s="545"/>
      <c r="GH46" s="545"/>
      <c r="GI46" s="545"/>
      <c r="GJ46" s="545"/>
      <c r="GK46" s="545"/>
      <c r="GL46" s="545"/>
      <c r="GM46" s="545"/>
      <c r="GN46" s="545"/>
      <c r="GO46" s="545"/>
      <c r="GP46" s="545"/>
      <c r="GQ46" s="545"/>
      <c r="GR46" s="545"/>
      <c r="GS46" s="545"/>
      <c r="GT46" s="545"/>
      <c r="GU46" s="545"/>
      <c r="GV46" s="545"/>
      <c r="GW46" s="545"/>
      <c r="GX46" s="545"/>
    </row>
    <row r="47" spans="1:206" x14ac:dyDescent="0.25">
      <c r="A47" s="545"/>
      <c r="B47" s="558">
        <f t="shared" si="4"/>
        <v>40</v>
      </c>
      <c r="C47" s="829" t="str">
        <f>'DERIVA DE BLOQUES PATRON (mm)'!C47</f>
        <v>00305J</v>
      </c>
      <c r="D47" s="830" t="str">
        <f>_xlfn.CONCAT('DERIVA DE BLOQUES PATRON (mm)'!D47," mm")</f>
        <v>1,28 mm</v>
      </c>
      <c r="E47" s="828">
        <f>'DERIVA DE BLOQUES PATRON (mm)'!E47</f>
        <v>-0.04</v>
      </c>
      <c r="F47" s="828">
        <f>'DERIVA DE BLOQUES PATRON (mm)'!G47</f>
        <v>-2.7E-2</v>
      </c>
      <c r="G47" s="828">
        <f>'DERIVA DE BLOQUES PATRON (mm)'!I47</f>
        <v>-1.7999999999999999E-2</v>
      </c>
      <c r="H47" s="107"/>
      <c r="I47" s="107"/>
      <c r="J47" s="828">
        <f>'DERIVA DE BLOQUES PATRON (mm)'!F47</f>
        <v>0.08</v>
      </c>
      <c r="K47" s="828">
        <f>'DERIVA DE BLOQUES PATRON (mm)'!H47</f>
        <v>2.3E-2</v>
      </c>
      <c r="L47" s="828">
        <f>'DERIVA DE BLOQUES PATRON (mm)'!J47</f>
        <v>2.3E-2</v>
      </c>
      <c r="M47" s="107"/>
      <c r="N47" s="107"/>
      <c r="O47" s="26">
        <f t="shared" si="3"/>
        <v>1.1060440015358025E-2</v>
      </c>
      <c r="P47" s="828" t="str">
        <f t="shared" si="2"/>
        <v>NO GRAFICAR</v>
      </c>
      <c r="Q47" s="545"/>
      <c r="R47" s="545"/>
      <c r="S47" s="545"/>
      <c r="T47" s="545"/>
      <c r="U47" s="545"/>
      <c r="V47" s="545"/>
      <c r="W47" s="545"/>
      <c r="X47" s="545"/>
      <c r="Y47" s="545"/>
      <c r="Z47" s="545"/>
      <c r="AA47" s="545"/>
      <c r="AB47" s="545"/>
      <c r="AC47" s="545"/>
      <c r="AD47" s="545"/>
      <c r="AE47" s="545"/>
      <c r="AF47" s="545"/>
      <c r="AG47" s="545"/>
      <c r="AH47" s="545"/>
      <c r="AI47" s="545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45"/>
      <c r="AU47" s="545"/>
      <c r="AV47" s="545"/>
      <c r="AW47" s="545"/>
      <c r="AX47" s="545"/>
      <c r="AY47" s="545"/>
      <c r="AZ47" s="545"/>
      <c r="BA47" s="545"/>
      <c r="BB47" s="545"/>
      <c r="BC47" s="545"/>
      <c r="BD47" s="545"/>
      <c r="BE47" s="545"/>
      <c r="BF47" s="545"/>
      <c r="BG47" s="545"/>
      <c r="BH47" s="545"/>
      <c r="BI47" s="545"/>
      <c r="BJ47" s="545"/>
      <c r="BK47" s="545"/>
      <c r="BL47" s="545"/>
      <c r="BM47" s="545"/>
      <c r="BN47" s="545"/>
      <c r="BO47" s="545"/>
      <c r="BP47" s="545"/>
      <c r="BQ47" s="545"/>
      <c r="BR47" s="545"/>
      <c r="BS47" s="545"/>
      <c r="BT47" s="545"/>
      <c r="BU47" s="545"/>
      <c r="BV47" s="545"/>
      <c r="BW47" s="545"/>
      <c r="BX47" s="545"/>
      <c r="BY47" s="545"/>
      <c r="BZ47" s="545"/>
      <c r="CA47" s="545"/>
      <c r="CB47" s="545"/>
      <c r="CC47" s="545"/>
      <c r="CD47" s="545"/>
      <c r="CE47" s="545"/>
      <c r="CF47" s="545"/>
      <c r="CG47" s="545"/>
      <c r="CH47" s="545"/>
      <c r="CI47" s="545"/>
      <c r="CJ47" s="545"/>
      <c r="CK47" s="545"/>
      <c r="CL47" s="545"/>
      <c r="CM47" s="545"/>
      <c r="CN47" s="545"/>
      <c r="CO47" s="545"/>
      <c r="CP47" s="545"/>
      <c r="CQ47" s="545"/>
      <c r="CR47" s="545"/>
      <c r="CS47" s="545"/>
      <c r="CT47" s="545"/>
      <c r="CU47" s="545"/>
      <c r="CV47" s="545"/>
      <c r="CW47" s="545"/>
      <c r="CX47" s="545"/>
      <c r="CY47" s="545"/>
      <c r="CZ47" s="545"/>
      <c r="DA47" s="545"/>
      <c r="DB47" s="545"/>
      <c r="DC47" s="545"/>
      <c r="DD47" s="545"/>
      <c r="DE47" s="545"/>
      <c r="DF47" s="545"/>
      <c r="DG47" s="545"/>
      <c r="DH47" s="545"/>
      <c r="DI47" s="545"/>
      <c r="DJ47" s="545"/>
      <c r="DK47" s="545"/>
      <c r="DL47" s="545"/>
      <c r="DM47" s="545"/>
      <c r="DN47" s="545"/>
      <c r="DO47" s="545"/>
      <c r="DP47" s="545"/>
      <c r="DQ47" s="545"/>
      <c r="DR47" s="545"/>
      <c r="DS47" s="545"/>
      <c r="DT47" s="545"/>
      <c r="DU47" s="545"/>
      <c r="DV47" s="545"/>
      <c r="DW47" s="545"/>
      <c r="DX47" s="545"/>
      <c r="DY47" s="545"/>
      <c r="DZ47" s="545"/>
      <c r="EA47" s="545"/>
      <c r="EB47" s="545"/>
      <c r="EC47" s="545"/>
      <c r="ED47" s="545"/>
      <c r="EE47" s="545"/>
      <c r="EF47" s="545"/>
      <c r="EG47" s="545"/>
      <c r="EH47" s="545"/>
      <c r="EI47" s="545"/>
      <c r="EJ47" s="545"/>
      <c r="EK47" s="545"/>
      <c r="EL47" s="545"/>
      <c r="EM47" s="545"/>
      <c r="EN47" s="545"/>
      <c r="EO47" s="545"/>
      <c r="EP47" s="545"/>
      <c r="EQ47" s="545"/>
      <c r="ER47" s="545"/>
      <c r="ES47" s="545"/>
      <c r="ET47" s="545"/>
      <c r="EU47" s="545"/>
      <c r="EV47" s="545"/>
      <c r="EW47" s="545"/>
      <c r="EX47" s="545"/>
      <c r="EY47" s="545"/>
      <c r="EZ47" s="545"/>
      <c r="FA47" s="545"/>
      <c r="FB47" s="545"/>
      <c r="FC47" s="545"/>
      <c r="FD47" s="545"/>
      <c r="FE47" s="545"/>
      <c r="FF47" s="545"/>
      <c r="FG47" s="545"/>
      <c r="FH47" s="545"/>
      <c r="FI47" s="545"/>
      <c r="FJ47" s="545"/>
      <c r="FK47" s="545"/>
      <c r="FL47" s="545"/>
      <c r="FM47" s="545"/>
      <c r="FN47" s="545"/>
      <c r="FO47" s="545"/>
      <c r="FP47" s="545"/>
      <c r="FQ47" s="545"/>
      <c r="FR47" s="545"/>
      <c r="FS47" s="545"/>
      <c r="FT47" s="545"/>
      <c r="FU47" s="545"/>
      <c r="FV47" s="545"/>
      <c r="FW47" s="545"/>
      <c r="FX47" s="545"/>
      <c r="FY47" s="545"/>
      <c r="FZ47" s="545"/>
      <c r="GA47" s="545"/>
      <c r="GB47" s="545"/>
      <c r="GC47" s="545"/>
      <c r="GD47" s="545"/>
      <c r="GE47" s="545"/>
      <c r="GF47" s="545"/>
      <c r="GG47" s="545"/>
      <c r="GH47" s="545"/>
      <c r="GI47" s="545"/>
      <c r="GJ47" s="545"/>
      <c r="GK47" s="545"/>
      <c r="GL47" s="545"/>
      <c r="GM47" s="545"/>
      <c r="GN47" s="545"/>
      <c r="GO47" s="545"/>
      <c r="GP47" s="545"/>
      <c r="GQ47" s="545"/>
      <c r="GR47" s="545"/>
      <c r="GS47" s="545"/>
      <c r="GT47" s="545"/>
      <c r="GU47" s="545"/>
      <c r="GV47" s="545"/>
      <c r="GW47" s="545"/>
      <c r="GX47" s="545"/>
    </row>
    <row r="48" spans="1:206" x14ac:dyDescent="0.25">
      <c r="A48" s="545"/>
      <c r="B48" s="558">
        <f t="shared" si="4"/>
        <v>41</v>
      </c>
      <c r="C48" s="829" t="str">
        <f>'DERIVA DE BLOQUES PATRON (mm)'!C48</f>
        <v>05728L</v>
      </c>
      <c r="D48" s="830" t="str">
        <f>_xlfn.CONCAT('DERIVA DE BLOQUES PATRON (mm)'!D48," mm")</f>
        <v>1,29 mm</v>
      </c>
      <c r="E48" s="828">
        <f>'DERIVA DE BLOQUES PATRON (mm)'!E48</f>
        <v>-0.04</v>
      </c>
      <c r="F48" s="828">
        <f>'DERIVA DE BLOQUES PATRON (mm)'!G48</f>
        <v>-2.4E-2</v>
      </c>
      <c r="G48" s="828">
        <f>'DERIVA DE BLOQUES PATRON (mm)'!I48</f>
        <v>-1.6E-2</v>
      </c>
      <c r="H48" s="107"/>
      <c r="I48" s="107"/>
      <c r="J48" s="828">
        <f>'DERIVA DE BLOQUES PATRON (mm)'!F48</f>
        <v>0.08</v>
      </c>
      <c r="K48" s="828">
        <f>'DERIVA DE BLOQUES PATRON (mm)'!H48</f>
        <v>2.3E-2</v>
      </c>
      <c r="L48" s="828">
        <f>'DERIVA DE BLOQUES PATRON (mm)'!J48</f>
        <v>2.3E-2</v>
      </c>
      <c r="M48" s="107"/>
      <c r="N48" s="107"/>
      <c r="O48" s="26">
        <f t="shared" si="3"/>
        <v>1.2220201853215575E-2</v>
      </c>
      <c r="P48" s="828" t="str">
        <f t="shared" si="2"/>
        <v>NO GRAFICAR</v>
      </c>
      <c r="Q48" s="545"/>
      <c r="R48" s="545"/>
      <c r="S48" s="545"/>
      <c r="T48" s="545"/>
      <c r="U48" s="545"/>
      <c r="V48" s="545"/>
      <c r="W48" s="545"/>
      <c r="X48" s="545"/>
      <c r="Y48" s="545"/>
      <c r="Z48" s="545"/>
      <c r="AA48" s="545"/>
      <c r="AB48" s="545"/>
      <c r="AC48" s="545"/>
      <c r="AD48" s="545"/>
      <c r="AE48" s="545"/>
      <c r="AF48" s="545"/>
      <c r="AG48" s="545"/>
      <c r="AH48" s="545"/>
      <c r="AI48" s="545"/>
      <c r="AJ48" s="545"/>
      <c r="AK48" s="545"/>
      <c r="AL48" s="545"/>
      <c r="AM48" s="545"/>
      <c r="AN48" s="545"/>
      <c r="AO48" s="545"/>
      <c r="AP48" s="545"/>
      <c r="AQ48" s="545"/>
      <c r="AR48" s="545"/>
      <c r="AS48" s="545"/>
      <c r="AT48" s="545"/>
      <c r="AU48" s="545"/>
      <c r="AV48" s="545"/>
      <c r="AW48" s="545"/>
      <c r="AX48" s="545"/>
      <c r="AY48" s="545"/>
      <c r="AZ48" s="545"/>
      <c r="BA48" s="545"/>
      <c r="BB48" s="545"/>
      <c r="BC48" s="545"/>
      <c r="BD48" s="545"/>
      <c r="BE48" s="545"/>
      <c r="BF48" s="545"/>
      <c r="BG48" s="545"/>
      <c r="BH48" s="545"/>
      <c r="BI48" s="545"/>
      <c r="BJ48" s="545"/>
      <c r="BK48" s="545"/>
      <c r="BL48" s="545"/>
      <c r="BM48" s="545"/>
      <c r="BN48" s="545"/>
      <c r="BO48" s="545"/>
      <c r="BP48" s="545"/>
      <c r="BQ48" s="545"/>
      <c r="BR48" s="545"/>
      <c r="BS48" s="545"/>
      <c r="BT48" s="545"/>
      <c r="BU48" s="545"/>
      <c r="BV48" s="545"/>
      <c r="BW48" s="545"/>
      <c r="BX48" s="545"/>
      <c r="BY48" s="545"/>
      <c r="BZ48" s="545"/>
      <c r="CA48" s="545"/>
      <c r="CB48" s="545"/>
      <c r="CC48" s="545"/>
      <c r="CD48" s="545"/>
      <c r="CE48" s="545"/>
      <c r="CF48" s="545"/>
      <c r="CG48" s="545"/>
      <c r="CH48" s="545"/>
      <c r="CI48" s="545"/>
      <c r="CJ48" s="545"/>
      <c r="CK48" s="545"/>
      <c r="CL48" s="545"/>
      <c r="CM48" s="545"/>
      <c r="CN48" s="545"/>
      <c r="CO48" s="545"/>
      <c r="CP48" s="545"/>
      <c r="CQ48" s="545"/>
      <c r="CR48" s="545"/>
      <c r="CS48" s="545"/>
      <c r="CT48" s="545"/>
      <c r="CU48" s="545"/>
      <c r="CV48" s="545"/>
      <c r="CW48" s="545"/>
      <c r="CX48" s="545"/>
      <c r="CY48" s="545"/>
      <c r="CZ48" s="545"/>
      <c r="DA48" s="545"/>
      <c r="DB48" s="545"/>
      <c r="DC48" s="545"/>
      <c r="DD48" s="545"/>
      <c r="DE48" s="545"/>
      <c r="DF48" s="545"/>
      <c r="DG48" s="545"/>
      <c r="DH48" s="545"/>
      <c r="DI48" s="545"/>
      <c r="DJ48" s="545"/>
      <c r="DK48" s="545"/>
      <c r="DL48" s="545"/>
      <c r="DM48" s="545"/>
      <c r="DN48" s="545"/>
      <c r="DO48" s="545"/>
      <c r="DP48" s="545"/>
      <c r="DQ48" s="545"/>
      <c r="DR48" s="545"/>
      <c r="DS48" s="545"/>
      <c r="DT48" s="545"/>
      <c r="DU48" s="545"/>
      <c r="DV48" s="545"/>
      <c r="DW48" s="545"/>
      <c r="DX48" s="545"/>
      <c r="DY48" s="545"/>
      <c r="DZ48" s="545"/>
      <c r="EA48" s="545"/>
      <c r="EB48" s="545"/>
      <c r="EC48" s="545"/>
      <c r="ED48" s="545"/>
      <c r="EE48" s="545"/>
      <c r="EF48" s="545"/>
      <c r="EG48" s="545"/>
      <c r="EH48" s="545"/>
      <c r="EI48" s="545"/>
      <c r="EJ48" s="545"/>
      <c r="EK48" s="545"/>
      <c r="EL48" s="545"/>
      <c r="EM48" s="545"/>
      <c r="EN48" s="545"/>
      <c r="EO48" s="545"/>
      <c r="EP48" s="545"/>
      <c r="EQ48" s="545"/>
      <c r="ER48" s="545"/>
      <c r="ES48" s="545"/>
      <c r="ET48" s="545"/>
      <c r="EU48" s="545"/>
      <c r="EV48" s="545"/>
      <c r="EW48" s="545"/>
      <c r="EX48" s="545"/>
      <c r="EY48" s="545"/>
      <c r="EZ48" s="545"/>
      <c r="FA48" s="545"/>
      <c r="FB48" s="545"/>
      <c r="FC48" s="545"/>
      <c r="FD48" s="545"/>
      <c r="FE48" s="545"/>
      <c r="FF48" s="545"/>
      <c r="FG48" s="545"/>
      <c r="FH48" s="545"/>
      <c r="FI48" s="545"/>
      <c r="FJ48" s="545"/>
      <c r="FK48" s="545"/>
      <c r="FL48" s="545"/>
      <c r="FM48" s="545"/>
      <c r="FN48" s="545"/>
      <c r="FO48" s="545"/>
      <c r="FP48" s="545"/>
      <c r="FQ48" s="545"/>
      <c r="FR48" s="545"/>
      <c r="FS48" s="545"/>
      <c r="FT48" s="545"/>
      <c r="FU48" s="545"/>
      <c r="FV48" s="545"/>
      <c r="FW48" s="545"/>
      <c r="FX48" s="545"/>
      <c r="FY48" s="545"/>
      <c r="FZ48" s="545"/>
      <c r="GA48" s="545"/>
      <c r="GB48" s="545"/>
      <c r="GC48" s="545"/>
      <c r="GD48" s="545"/>
      <c r="GE48" s="545"/>
      <c r="GF48" s="545"/>
      <c r="GG48" s="545"/>
      <c r="GH48" s="545"/>
      <c r="GI48" s="545"/>
      <c r="GJ48" s="545"/>
      <c r="GK48" s="545"/>
      <c r="GL48" s="545"/>
      <c r="GM48" s="545"/>
      <c r="GN48" s="545"/>
      <c r="GO48" s="545"/>
      <c r="GP48" s="545"/>
      <c r="GQ48" s="545"/>
      <c r="GR48" s="545"/>
      <c r="GS48" s="545"/>
      <c r="GT48" s="545"/>
      <c r="GU48" s="545"/>
      <c r="GV48" s="545"/>
      <c r="GW48" s="545"/>
      <c r="GX48" s="545"/>
    </row>
    <row r="49" spans="1:206" x14ac:dyDescent="0.25">
      <c r="A49" s="545"/>
      <c r="B49" s="558">
        <f t="shared" si="4"/>
        <v>42</v>
      </c>
      <c r="C49" s="829" t="str">
        <f>'DERIVA DE BLOQUES PATRON (mm)'!C49</f>
        <v>02128K</v>
      </c>
      <c r="D49" s="830" t="str">
        <f>_xlfn.CONCAT('DERIVA DE BLOQUES PATRON (mm)'!D49," mm")</f>
        <v>1,3 mm</v>
      </c>
      <c r="E49" s="828">
        <f>'DERIVA DE BLOQUES PATRON (mm)'!E49</f>
        <v>-0.02</v>
      </c>
      <c r="F49" s="828">
        <f>'DERIVA DE BLOQUES PATRON (mm)'!G49</f>
        <v>-3.3000000000000002E-2</v>
      </c>
      <c r="G49" s="828">
        <f>'DERIVA DE BLOQUES PATRON (mm)'!I49</f>
        <v>-0.04</v>
      </c>
      <c r="H49" s="107"/>
      <c r="I49" s="107"/>
      <c r="J49" s="828">
        <f>'DERIVA DE BLOQUES PATRON (mm)'!F49</f>
        <v>0.08</v>
      </c>
      <c r="K49" s="828">
        <f>'DERIVA DE BLOQUES PATRON (mm)'!H49</f>
        <v>2.3E-2</v>
      </c>
      <c r="L49" s="828">
        <f>'DERIVA DE BLOQUES PATRON (mm)'!J49</f>
        <v>2.3E-2</v>
      </c>
      <c r="M49" s="107"/>
      <c r="N49" s="107"/>
      <c r="O49" s="26">
        <f t="shared" si="3"/>
        <v>1.014889156509222E-2</v>
      </c>
      <c r="P49" s="828" t="str">
        <f t="shared" si="2"/>
        <v>NO GRAFICAR</v>
      </c>
      <c r="Q49" s="545"/>
      <c r="R49" s="545"/>
      <c r="S49" s="545"/>
      <c r="T49" s="545"/>
      <c r="U49" s="545"/>
      <c r="V49" s="545"/>
      <c r="W49" s="545"/>
      <c r="X49" s="545"/>
      <c r="Y49" s="545"/>
      <c r="Z49" s="545"/>
      <c r="AA49" s="545"/>
      <c r="AB49" s="545"/>
      <c r="AC49" s="545"/>
      <c r="AD49" s="545"/>
      <c r="AE49" s="545"/>
      <c r="AF49" s="545"/>
      <c r="AG49" s="545"/>
      <c r="AH49" s="545"/>
      <c r="AI49" s="545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45"/>
      <c r="AU49" s="545"/>
      <c r="AV49" s="545"/>
      <c r="AW49" s="545"/>
      <c r="AX49" s="545"/>
      <c r="AY49" s="545"/>
      <c r="AZ49" s="545"/>
      <c r="BA49" s="545"/>
      <c r="BB49" s="545"/>
      <c r="BC49" s="545"/>
      <c r="BD49" s="545"/>
      <c r="BE49" s="545"/>
      <c r="BF49" s="545"/>
      <c r="BG49" s="545"/>
      <c r="BH49" s="545"/>
      <c r="BI49" s="545"/>
      <c r="BJ49" s="545"/>
      <c r="BK49" s="545"/>
      <c r="BL49" s="545"/>
      <c r="BM49" s="545"/>
      <c r="BN49" s="545"/>
      <c r="BO49" s="545"/>
      <c r="BP49" s="545"/>
      <c r="BQ49" s="545"/>
      <c r="BR49" s="545"/>
      <c r="BS49" s="545"/>
      <c r="BT49" s="545"/>
      <c r="BU49" s="545"/>
      <c r="BV49" s="545"/>
      <c r="BW49" s="545"/>
      <c r="BX49" s="545"/>
      <c r="BY49" s="545"/>
      <c r="BZ49" s="545"/>
      <c r="CA49" s="545"/>
      <c r="CB49" s="545"/>
      <c r="CC49" s="545"/>
      <c r="CD49" s="545"/>
      <c r="CE49" s="545"/>
      <c r="CF49" s="545"/>
      <c r="CG49" s="545"/>
      <c r="CH49" s="545"/>
      <c r="CI49" s="545"/>
      <c r="CJ49" s="545"/>
      <c r="CK49" s="545"/>
      <c r="CL49" s="545"/>
      <c r="CM49" s="545"/>
      <c r="CN49" s="545"/>
      <c r="CO49" s="545"/>
      <c r="CP49" s="545"/>
      <c r="CQ49" s="545"/>
      <c r="CR49" s="545"/>
      <c r="CS49" s="545"/>
      <c r="CT49" s="545"/>
      <c r="CU49" s="545"/>
      <c r="CV49" s="545"/>
      <c r="CW49" s="545"/>
      <c r="CX49" s="545"/>
      <c r="CY49" s="545"/>
      <c r="CZ49" s="545"/>
      <c r="DA49" s="545"/>
      <c r="DB49" s="545"/>
      <c r="DC49" s="545"/>
      <c r="DD49" s="545"/>
      <c r="DE49" s="545"/>
      <c r="DF49" s="545"/>
      <c r="DG49" s="545"/>
      <c r="DH49" s="545"/>
      <c r="DI49" s="545"/>
      <c r="DJ49" s="545"/>
      <c r="DK49" s="545"/>
      <c r="DL49" s="545"/>
      <c r="DM49" s="545"/>
      <c r="DN49" s="545"/>
      <c r="DO49" s="545"/>
      <c r="DP49" s="545"/>
      <c r="DQ49" s="545"/>
      <c r="DR49" s="545"/>
      <c r="DS49" s="545"/>
      <c r="DT49" s="545"/>
      <c r="DU49" s="545"/>
      <c r="DV49" s="545"/>
      <c r="DW49" s="545"/>
      <c r="DX49" s="545"/>
      <c r="DY49" s="545"/>
      <c r="DZ49" s="545"/>
      <c r="EA49" s="545"/>
      <c r="EB49" s="545"/>
      <c r="EC49" s="545"/>
      <c r="ED49" s="545"/>
      <c r="EE49" s="545"/>
      <c r="EF49" s="545"/>
      <c r="EG49" s="545"/>
      <c r="EH49" s="545"/>
      <c r="EI49" s="545"/>
      <c r="EJ49" s="545"/>
      <c r="EK49" s="545"/>
      <c r="EL49" s="545"/>
      <c r="EM49" s="545"/>
      <c r="EN49" s="545"/>
      <c r="EO49" s="545"/>
      <c r="EP49" s="545"/>
      <c r="EQ49" s="545"/>
      <c r="ER49" s="545"/>
      <c r="ES49" s="545"/>
      <c r="ET49" s="545"/>
      <c r="EU49" s="545"/>
      <c r="EV49" s="545"/>
      <c r="EW49" s="545"/>
      <c r="EX49" s="545"/>
      <c r="EY49" s="545"/>
      <c r="EZ49" s="545"/>
      <c r="FA49" s="545"/>
      <c r="FB49" s="545"/>
      <c r="FC49" s="545"/>
      <c r="FD49" s="545"/>
      <c r="FE49" s="545"/>
      <c r="FF49" s="545"/>
      <c r="FG49" s="545"/>
      <c r="FH49" s="545"/>
      <c r="FI49" s="545"/>
      <c r="FJ49" s="545"/>
      <c r="FK49" s="545"/>
      <c r="FL49" s="545"/>
      <c r="FM49" s="545"/>
      <c r="FN49" s="545"/>
      <c r="FO49" s="545"/>
      <c r="FP49" s="545"/>
      <c r="FQ49" s="545"/>
      <c r="FR49" s="545"/>
      <c r="FS49" s="545"/>
      <c r="FT49" s="545"/>
      <c r="FU49" s="545"/>
      <c r="FV49" s="545"/>
      <c r="FW49" s="545"/>
      <c r="FX49" s="545"/>
      <c r="FY49" s="545"/>
      <c r="FZ49" s="545"/>
      <c r="GA49" s="545"/>
      <c r="GB49" s="545"/>
      <c r="GC49" s="545"/>
      <c r="GD49" s="545"/>
      <c r="GE49" s="545"/>
      <c r="GF49" s="545"/>
      <c r="GG49" s="545"/>
      <c r="GH49" s="545"/>
      <c r="GI49" s="545"/>
      <c r="GJ49" s="545"/>
      <c r="GK49" s="545"/>
      <c r="GL49" s="545"/>
      <c r="GM49" s="545"/>
      <c r="GN49" s="545"/>
      <c r="GO49" s="545"/>
      <c r="GP49" s="545"/>
      <c r="GQ49" s="545"/>
      <c r="GR49" s="545"/>
      <c r="GS49" s="545"/>
      <c r="GT49" s="545"/>
      <c r="GU49" s="545"/>
      <c r="GV49" s="545"/>
      <c r="GW49" s="545"/>
      <c r="GX49" s="545"/>
    </row>
    <row r="50" spans="1:206" x14ac:dyDescent="0.25">
      <c r="A50" s="545"/>
      <c r="B50" s="558">
        <f t="shared" si="4"/>
        <v>43</v>
      </c>
      <c r="C50" s="829" t="str">
        <f>'DERIVA DE BLOQUES PATRON (mm)'!C50</f>
        <v>20582J</v>
      </c>
      <c r="D50" s="830" t="str">
        <f>_xlfn.CONCAT('DERIVA DE BLOQUES PATRON (mm)'!D50," mm")</f>
        <v>1,31 mm</v>
      </c>
      <c r="E50" s="828">
        <f>'DERIVA DE BLOQUES PATRON (mm)'!E50</f>
        <v>7.0000000000000007E-2</v>
      </c>
      <c r="F50" s="828">
        <f>'DERIVA DE BLOQUES PATRON (mm)'!G50</f>
        <v>6.7000000000000004E-2</v>
      </c>
      <c r="G50" s="828">
        <f>'DERIVA DE BLOQUES PATRON (mm)'!I50</f>
        <v>8.8999999999999996E-2</v>
      </c>
      <c r="H50" s="107"/>
      <c r="I50" s="107"/>
      <c r="J50" s="828">
        <f>'DERIVA DE BLOQUES PATRON (mm)'!F50</f>
        <v>0.08</v>
      </c>
      <c r="K50" s="828">
        <f>'DERIVA DE BLOQUES PATRON (mm)'!H50</f>
        <v>2.3E-2</v>
      </c>
      <c r="L50" s="828">
        <f>'DERIVA DE BLOQUES PATRON (mm)'!J50</f>
        <v>2.3E-2</v>
      </c>
      <c r="M50" s="107"/>
      <c r="N50" s="107"/>
      <c r="O50" s="26">
        <f t="shared" si="3"/>
        <v>1.1930353445448834E-2</v>
      </c>
      <c r="P50" s="828" t="str">
        <f t="shared" si="2"/>
        <v>NO GRAFICAR</v>
      </c>
      <c r="Q50" s="545"/>
      <c r="R50" s="545"/>
      <c r="S50" s="545"/>
      <c r="T50" s="545"/>
      <c r="U50" s="545"/>
      <c r="V50" s="545"/>
      <c r="W50" s="545"/>
      <c r="X50" s="545"/>
      <c r="Y50" s="545"/>
      <c r="Z50" s="545"/>
      <c r="AA50" s="545"/>
      <c r="AB50" s="545"/>
      <c r="AC50" s="545"/>
      <c r="AD50" s="545"/>
      <c r="AE50" s="545"/>
      <c r="AF50" s="545"/>
      <c r="AG50" s="545"/>
      <c r="AH50" s="545"/>
      <c r="AI50" s="545"/>
      <c r="AJ50" s="545"/>
      <c r="AK50" s="545"/>
      <c r="AL50" s="545"/>
      <c r="AM50" s="545"/>
      <c r="AN50" s="545"/>
      <c r="AO50" s="545"/>
      <c r="AP50" s="545"/>
      <c r="AQ50" s="545"/>
      <c r="AR50" s="545"/>
      <c r="AS50" s="545"/>
      <c r="AT50" s="545"/>
      <c r="AU50" s="545"/>
      <c r="AV50" s="545"/>
      <c r="AW50" s="545"/>
      <c r="AX50" s="545"/>
      <c r="AY50" s="545"/>
      <c r="AZ50" s="545"/>
      <c r="BA50" s="545"/>
      <c r="BB50" s="545"/>
      <c r="BC50" s="545"/>
      <c r="BD50" s="545"/>
      <c r="BE50" s="545"/>
      <c r="BF50" s="545"/>
      <c r="BG50" s="545"/>
      <c r="BH50" s="545"/>
      <c r="BI50" s="545"/>
      <c r="BJ50" s="545"/>
      <c r="BK50" s="545"/>
      <c r="BL50" s="545"/>
      <c r="BM50" s="545"/>
      <c r="BN50" s="545"/>
      <c r="BO50" s="545"/>
      <c r="BP50" s="545"/>
      <c r="BQ50" s="545"/>
      <c r="BR50" s="545"/>
      <c r="BS50" s="545"/>
      <c r="BT50" s="545"/>
      <c r="BU50" s="545"/>
      <c r="BV50" s="545"/>
      <c r="BW50" s="545"/>
      <c r="BX50" s="545"/>
      <c r="BY50" s="545"/>
      <c r="BZ50" s="545"/>
      <c r="CA50" s="545"/>
      <c r="CB50" s="545"/>
      <c r="CC50" s="545"/>
      <c r="CD50" s="545"/>
      <c r="CE50" s="545"/>
      <c r="CF50" s="545"/>
      <c r="CG50" s="545"/>
      <c r="CH50" s="545"/>
      <c r="CI50" s="545"/>
      <c r="CJ50" s="545"/>
      <c r="CK50" s="545"/>
      <c r="CL50" s="545"/>
      <c r="CM50" s="545"/>
      <c r="CN50" s="545"/>
      <c r="CO50" s="545"/>
      <c r="CP50" s="545"/>
      <c r="CQ50" s="545"/>
      <c r="CR50" s="545"/>
      <c r="CS50" s="545"/>
      <c r="CT50" s="545"/>
      <c r="CU50" s="545"/>
      <c r="CV50" s="545"/>
      <c r="CW50" s="545"/>
      <c r="CX50" s="545"/>
      <c r="CY50" s="545"/>
      <c r="CZ50" s="545"/>
      <c r="DA50" s="545"/>
      <c r="DB50" s="545"/>
      <c r="DC50" s="545"/>
      <c r="DD50" s="545"/>
      <c r="DE50" s="545"/>
      <c r="DF50" s="545"/>
      <c r="DG50" s="545"/>
      <c r="DH50" s="545"/>
      <c r="DI50" s="545"/>
      <c r="DJ50" s="545"/>
      <c r="DK50" s="545"/>
      <c r="DL50" s="545"/>
      <c r="DM50" s="545"/>
      <c r="DN50" s="545"/>
      <c r="DO50" s="545"/>
      <c r="DP50" s="545"/>
      <c r="DQ50" s="545"/>
      <c r="DR50" s="545"/>
      <c r="DS50" s="545"/>
      <c r="DT50" s="545"/>
      <c r="DU50" s="545"/>
      <c r="DV50" s="545"/>
      <c r="DW50" s="545"/>
      <c r="DX50" s="545"/>
      <c r="DY50" s="545"/>
      <c r="DZ50" s="545"/>
      <c r="EA50" s="545"/>
      <c r="EB50" s="545"/>
      <c r="EC50" s="545"/>
      <c r="ED50" s="545"/>
      <c r="EE50" s="545"/>
      <c r="EF50" s="545"/>
      <c r="EG50" s="545"/>
      <c r="EH50" s="545"/>
      <c r="EI50" s="545"/>
      <c r="EJ50" s="545"/>
      <c r="EK50" s="545"/>
      <c r="EL50" s="545"/>
      <c r="EM50" s="545"/>
      <c r="EN50" s="545"/>
      <c r="EO50" s="545"/>
      <c r="EP50" s="545"/>
      <c r="EQ50" s="545"/>
      <c r="ER50" s="545"/>
      <c r="ES50" s="545"/>
      <c r="ET50" s="545"/>
      <c r="EU50" s="545"/>
      <c r="EV50" s="545"/>
      <c r="EW50" s="545"/>
      <c r="EX50" s="545"/>
      <c r="EY50" s="545"/>
      <c r="EZ50" s="545"/>
      <c r="FA50" s="545"/>
      <c r="FB50" s="545"/>
      <c r="FC50" s="545"/>
      <c r="FD50" s="545"/>
      <c r="FE50" s="545"/>
      <c r="FF50" s="545"/>
      <c r="FG50" s="545"/>
      <c r="FH50" s="545"/>
      <c r="FI50" s="545"/>
      <c r="FJ50" s="545"/>
      <c r="FK50" s="545"/>
      <c r="FL50" s="545"/>
      <c r="FM50" s="545"/>
      <c r="FN50" s="545"/>
      <c r="FO50" s="545"/>
      <c r="FP50" s="545"/>
      <c r="FQ50" s="545"/>
      <c r="FR50" s="545"/>
      <c r="FS50" s="545"/>
      <c r="FT50" s="545"/>
      <c r="FU50" s="545"/>
      <c r="FV50" s="545"/>
      <c r="FW50" s="545"/>
      <c r="FX50" s="545"/>
      <c r="FY50" s="545"/>
      <c r="FZ50" s="545"/>
      <c r="GA50" s="545"/>
      <c r="GB50" s="545"/>
      <c r="GC50" s="545"/>
      <c r="GD50" s="545"/>
      <c r="GE50" s="545"/>
      <c r="GF50" s="545"/>
      <c r="GG50" s="545"/>
      <c r="GH50" s="545"/>
      <c r="GI50" s="545"/>
      <c r="GJ50" s="545"/>
      <c r="GK50" s="545"/>
      <c r="GL50" s="545"/>
      <c r="GM50" s="545"/>
      <c r="GN50" s="545"/>
      <c r="GO50" s="545"/>
      <c r="GP50" s="545"/>
      <c r="GQ50" s="545"/>
      <c r="GR50" s="545"/>
      <c r="GS50" s="545"/>
      <c r="GT50" s="545"/>
      <c r="GU50" s="545"/>
      <c r="GV50" s="545"/>
      <c r="GW50" s="545"/>
      <c r="GX50" s="545"/>
    </row>
    <row r="51" spans="1:206" x14ac:dyDescent="0.25">
      <c r="A51" s="545"/>
      <c r="B51" s="558">
        <f t="shared" si="4"/>
        <v>44</v>
      </c>
      <c r="C51" s="829" t="str">
        <f>'DERIVA DE BLOQUES PATRON (mm)'!C51</f>
        <v>02995J</v>
      </c>
      <c r="D51" s="830" t="str">
        <f>_xlfn.CONCAT('DERIVA DE BLOQUES PATRON (mm)'!D51," mm")</f>
        <v>1,32 mm</v>
      </c>
      <c r="E51" s="828">
        <f>'DERIVA DE BLOQUES PATRON (mm)'!E51</f>
        <v>0.09</v>
      </c>
      <c r="F51" s="828">
        <f>'DERIVA DE BLOQUES PATRON (mm)'!G51</f>
        <v>8.7999999999999995E-2</v>
      </c>
      <c r="G51" s="828">
        <f>'DERIVA DE BLOQUES PATRON (mm)'!I51</f>
        <v>8.6999999999999994E-2</v>
      </c>
      <c r="H51" s="107"/>
      <c r="I51" s="107"/>
      <c r="J51" s="828">
        <f>'DERIVA DE BLOQUES PATRON (mm)'!F51</f>
        <v>0.08</v>
      </c>
      <c r="K51" s="828">
        <f>'DERIVA DE BLOQUES PATRON (mm)'!H51</f>
        <v>2.3E-2</v>
      </c>
      <c r="L51" s="828">
        <f>'DERIVA DE BLOQUES PATRON (mm)'!J51</f>
        <v>2.3E-2</v>
      </c>
      <c r="M51" s="107"/>
      <c r="N51" s="107"/>
      <c r="O51" s="26">
        <f t="shared" si="3"/>
        <v>1.5275252316519479E-3</v>
      </c>
      <c r="P51" s="828" t="str">
        <f t="shared" si="2"/>
        <v>NO GRAFICAR</v>
      </c>
      <c r="Q51" s="545"/>
      <c r="R51" s="545"/>
      <c r="S51" s="545"/>
      <c r="T51" s="545"/>
      <c r="U51" s="545"/>
      <c r="V51" s="545"/>
      <c r="W51" s="545"/>
      <c r="X51" s="545"/>
      <c r="Y51" s="545"/>
      <c r="Z51" s="545"/>
      <c r="AA51" s="545"/>
      <c r="AB51" s="545"/>
      <c r="AC51" s="545"/>
      <c r="AD51" s="545"/>
      <c r="AE51" s="545"/>
      <c r="AF51" s="545"/>
      <c r="AG51" s="545"/>
      <c r="AH51" s="545"/>
      <c r="AI51" s="545"/>
      <c r="AJ51" s="545"/>
      <c r="AK51" s="545"/>
      <c r="AL51" s="545"/>
      <c r="AM51" s="545"/>
      <c r="AN51" s="545"/>
      <c r="AO51" s="545"/>
      <c r="AP51" s="545"/>
      <c r="AQ51" s="545"/>
      <c r="AR51" s="545"/>
      <c r="AS51" s="545"/>
      <c r="AT51" s="545"/>
      <c r="AU51" s="545"/>
      <c r="AV51" s="545"/>
      <c r="AW51" s="545"/>
      <c r="AX51" s="545"/>
      <c r="AY51" s="545"/>
      <c r="AZ51" s="545"/>
      <c r="BA51" s="545"/>
      <c r="BB51" s="545"/>
      <c r="BC51" s="545"/>
      <c r="BD51" s="545"/>
      <c r="BE51" s="545"/>
      <c r="BF51" s="545"/>
      <c r="BG51" s="545"/>
      <c r="BH51" s="545"/>
      <c r="BI51" s="545"/>
      <c r="BJ51" s="545"/>
      <c r="BK51" s="545"/>
      <c r="BL51" s="545"/>
      <c r="BM51" s="545"/>
      <c r="BN51" s="545"/>
      <c r="BO51" s="545"/>
      <c r="BP51" s="545"/>
      <c r="BQ51" s="545"/>
      <c r="BR51" s="545"/>
      <c r="BS51" s="545"/>
      <c r="BT51" s="545"/>
      <c r="BU51" s="545"/>
      <c r="BV51" s="545"/>
      <c r="BW51" s="545"/>
      <c r="BX51" s="545"/>
      <c r="BY51" s="545"/>
      <c r="BZ51" s="545"/>
      <c r="CA51" s="545"/>
      <c r="CB51" s="545"/>
      <c r="CC51" s="545"/>
      <c r="CD51" s="545"/>
      <c r="CE51" s="545"/>
      <c r="CF51" s="545"/>
      <c r="CG51" s="545"/>
      <c r="CH51" s="545"/>
      <c r="CI51" s="545"/>
      <c r="CJ51" s="545"/>
      <c r="CK51" s="545"/>
      <c r="CL51" s="545"/>
      <c r="CM51" s="545"/>
      <c r="CN51" s="545"/>
      <c r="CO51" s="545"/>
      <c r="CP51" s="545"/>
      <c r="CQ51" s="545"/>
      <c r="CR51" s="545"/>
      <c r="CS51" s="545"/>
      <c r="CT51" s="545"/>
      <c r="CU51" s="545"/>
      <c r="CV51" s="545"/>
      <c r="CW51" s="545"/>
      <c r="CX51" s="545"/>
      <c r="CY51" s="545"/>
      <c r="CZ51" s="545"/>
      <c r="DA51" s="545"/>
      <c r="DB51" s="545"/>
      <c r="DC51" s="545"/>
      <c r="DD51" s="545"/>
      <c r="DE51" s="545"/>
      <c r="DF51" s="545"/>
      <c r="DG51" s="545"/>
      <c r="DH51" s="545"/>
      <c r="DI51" s="545"/>
      <c r="DJ51" s="545"/>
      <c r="DK51" s="545"/>
      <c r="DL51" s="545"/>
      <c r="DM51" s="545"/>
      <c r="DN51" s="545"/>
      <c r="DO51" s="545"/>
      <c r="DP51" s="545"/>
      <c r="DQ51" s="545"/>
      <c r="DR51" s="545"/>
      <c r="DS51" s="545"/>
      <c r="DT51" s="545"/>
      <c r="DU51" s="545"/>
      <c r="DV51" s="545"/>
      <c r="DW51" s="545"/>
      <c r="DX51" s="545"/>
      <c r="DY51" s="545"/>
      <c r="DZ51" s="545"/>
      <c r="EA51" s="545"/>
      <c r="EB51" s="545"/>
      <c r="EC51" s="545"/>
      <c r="ED51" s="545"/>
      <c r="EE51" s="545"/>
      <c r="EF51" s="545"/>
      <c r="EG51" s="545"/>
      <c r="EH51" s="545"/>
      <c r="EI51" s="545"/>
      <c r="EJ51" s="545"/>
      <c r="EK51" s="545"/>
      <c r="EL51" s="545"/>
      <c r="EM51" s="545"/>
      <c r="EN51" s="545"/>
      <c r="EO51" s="545"/>
      <c r="EP51" s="545"/>
      <c r="EQ51" s="545"/>
      <c r="ER51" s="545"/>
      <c r="ES51" s="545"/>
      <c r="ET51" s="545"/>
      <c r="EU51" s="545"/>
      <c r="EV51" s="545"/>
      <c r="EW51" s="545"/>
      <c r="EX51" s="545"/>
      <c r="EY51" s="545"/>
      <c r="EZ51" s="545"/>
      <c r="FA51" s="545"/>
      <c r="FB51" s="545"/>
      <c r="FC51" s="545"/>
      <c r="FD51" s="545"/>
      <c r="FE51" s="545"/>
      <c r="FF51" s="545"/>
      <c r="FG51" s="545"/>
      <c r="FH51" s="545"/>
      <c r="FI51" s="545"/>
      <c r="FJ51" s="545"/>
      <c r="FK51" s="545"/>
      <c r="FL51" s="545"/>
      <c r="FM51" s="545"/>
      <c r="FN51" s="545"/>
      <c r="FO51" s="545"/>
      <c r="FP51" s="545"/>
      <c r="FQ51" s="545"/>
      <c r="FR51" s="545"/>
      <c r="FS51" s="545"/>
      <c r="FT51" s="545"/>
      <c r="FU51" s="545"/>
      <c r="FV51" s="545"/>
      <c r="FW51" s="545"/>
      <c r="FX51" s="545"/>
      <c r="FY51" s="545"/>
      <c r="FZ51" s="545"/>
      <c r="GA51" s="545"/>
      <c r="GB51" s="545"/>
      <c r="GC51" s="545"/>
      <c r="GD51" s="545"/>
      <c r="GE51" s="545"/>
      <c r="GF51" s="545"/>
      <c r="GG51" s="545"/>
      <c r="GH51" s="545"/>
      <c r="GI51" s="545"/>
      <c r="GJ51" s="545"/>
      <c r="GK51" s="545"/>
      <c r="GL51" s="545"/>
      <c r="GM51" s="545"/>
      <c r="GN51" s="545"/>
      <c r="GO51" s="545"/>
      <c r="GP51" s="545"/>
      <c r="GQ51" s="545"/>
      <c r="GR51" s="545"/>
      <c r="GS51" s="545"/>
      <c r="GT51" s="545"/>
      <c r="GU51" s="545"/>
      <c r="GV51" s="545"/>
      <c r="GW51" s="545"/>
      <c r="GX51" s="545"/>
    </row>
    <row r="52" spans="1:206" x14ac:dyDescent="0.25">
      <c r="A52" s="545"/>
      <c r="B52" s="558">
        <f t="shared" si="4"/>
        <v>45</v>
      </c>
      <c r="C52" s="829" t="str">
        <f>'DERIVA DE BLOQUES PATRON (mm)'!C52</f>
        <v>14682H</v>
      </c>
      <c r="D52" s="830" t="str">
        <f>_xlfn.CONCAT('DERIVA DE BLOQUES PATRON (mm)'!D52," mm")</f>
        <v>1,33 mm</v>
      </c>
      <c r="E52" s="828">
        <f>'DERIVA DE BLOQUES PATRON (mm)'!E52</f>
        <v>0.05</v>
      </c>
      <c r="F52" s="828">
        <f>'DERIVA DE BLOQUES PATRON (mm)'!G52</f>
        <v>-3.7999999999999999E-2</v>
      </c>
      <c r="G52" s="828">
        <f>'DERIVA DE BLOQUES PATRON (mm)'!I52</f>
        <v>-2.8000000000000001E-2</v>
      </c>
      <c r="H52" s="107"/>
      <c r="I52" s="107"/>
      <c r="J52" s="828">
        <f>'DERIVA DE BLOQUES PATRON (mm)'!F52</f>
        <v>0.08</v>
      </c>
      <c r="K52" s="828">
        <f>'DERIVA DE BLOQUES PATRON (mm)'!H52</f>
        <v>2.3E-2</v>
      </c>
      <c r="L52" s="828">
        <f>'DERIVA DE BLOQUES PATRON (mm)'!J52</f>
        <v>2.3E-2</v>
      </c>
      <c r="M52" s="107"/>
      <c r="N52" s="107"/>
      <c r="O52" s="26">
        <f t="shared" si="3"/>
        <v>4.8180217240412417E-2</v>
      </c>
      <c r="P52" s="828" t="str">
        <f t="shared" si="2"/>
        <v>VALOR CRÍTICO, GRAFICAR CURVA</v>
      </c>
      <c r="Q52" s="545"/>
      <c r="R52" s="545"/>
      <c r="S52" s="545"/>
      <c r="T52" s="545"/>
      <c r="U52" s="545"/>
      <c r="V52" s="545"/>
      <c r="W52" s="545"/>
      <c r="X52" s="545"/>
      <c r="Y52" s="545"/>
      <c r="Z52" s="545"/>
      <c r="AA52" s="545"/>
      <c r="AB52" s="545"/>
      <c r="AC52" s="545"/>
      <c r="AD52" s="545"/>
      <c r="AE52" s="545"/>
      <c r="AF52" s="545"/>
      <c r="AG52" s="545"/>
      <c r="AH52" s="545"/>
      <c r="AI52" s="545"/>
      <c r="AJ52" s="545"/>
      <c r="AK52" s="545"/>
      <c r="AL52" s="545"/>
      <c r="AM52" s="545"/>
      <c r="AN52" s="545"/>
      <c r="AO52" s="545"/>
      <c r="AP52" s="545"/>
      <c r="AQ52" s="545"/>
      <c r="AR52" s="545"/>
      <c r="AS52" s="545"/>
      <c r="AT52" s="545"/>
      <c r="AU52" s="545"/>
      <c r="AV52" s="545"/>
      <c r="AW52" s="545"/>
      <c r="AX52" s="545"/>
      <c r="AY52" s="545"/>
      <c r="AZ52" s="545"/>
      <c r="BA52" s="545"/>
      <c r="BB52" s="545"/>
      <c r="BC52" s="545"/>
      <c r="BD52" s="545"/>
      <c r="BE52" s="545"/>
      <c r="BF52" s="545"/>
      <c r="BG52" s="545"/>
      <c r="BH52" s="545"/>
      <c r="BI52" s="545"/>
      <c r="BJ52" s="545"/>
      <c r="BK52" s="545"/>
      <c r="BL52" s="545"/>
      <c r="BM52" s="545"/>
      <c r="BN52" s="545"/>
      <c r="BO52" s="545"/>
      <c r="BP52" s="545"/>
      <c r="BQ52" s="545"/>
      <c r="BR52" s="545"/>
      <c r="BS52" s="545"/>
      <c r="BT52" s="545"/>
      <c r="BU52" s="545"/>
      <c r="BV52" s="545"/>
      <c r="BW52" s="545"/>
      <c r="BX52" s="545"/>
      <c r="BY52" s="545"/>
      <c r="BZ52" s="545"/>
      <c r="CA52" s="545"/>
      <c r="CB52" s="545"/>
      <c r="CC52" s="545"/>
      <c r="CD52" s="545"/>
      <c r="CE52" s="545"/>
      <c r="CF52" s="545"/>
      <c r="CG52" s="545"/>
      <c r="CH52" s="545"/>
      <c r="CI52" s="545"/>
      <c r="CJ52" s="545"/>
      <c r="CK52" s="545"/>
      <c r="CL52" s="545"/>
      <c r="CM52" s="545"/>
      <c r="CN52" s="545"/>
      <c r="CO52" s="545"/>
      <c r="CP52" s="545"/>
      <c r="CQ52" s="545"/>
      <c r="CR52" s="545"/>
      <c r="CS52" s="545"/>
      <c r="CT52" s="545"/>
      <c r="CU52" s="545"/>
      <c r="CV52" s="545"/>
      <c r="CW52" s="545"/>
      <c r="CX52" s="545"/>
      <c r="CY52" s="545"/>
      <c r="CZ52" s="545"/>
      <c r="DA52" s="545"/>
      <c r="DB52" s="545"/>
      <c r="DC52" s="545"/>
      <c r="DD52" s="545"/>
      <c r="DE52" s="545"/>
      <c r="DF52" s="545"/>
      <c r="DG52" s="545"/>
      <c r="DH52" s="545"/>
      <c r="DI52" s="545"/>
      <c r="DJ52" s="545"/>
      <c r="DK52" s="545"/>
      <c r="DL52" s="545"/>
      <c r="DM52" s="545"/>
      <c r="DN52" s="545"/>
      <c r="DO52" s="545"/>
      <c r="DP52" s="545"/>
      <c r="DQ52" s="545"/>
      <c r="DR52" s="545"/>
      <c r="DS52" s="545"/>
      <c r="DT52" s="545"/>
      <c r="DU52" s="545"/>
      <c r="DV52" s="545"/>
      <c r="DW52" s="545"/>
      <c r="DX52" s="545"/>
      <c r="DY52" s="545"/>
      <c r="DZ52" s="545"/>
      <c r="EA52" s="545"/>
      <c r="EB52" s="545"/>
      <c r="EC52" s="545"/>
      <c r="ED52" s="545"/>
      <c r="EE52" s="545"/>
      <c r="EF52" s="545"/>
      <c r="EG52" s="545"/>
      <c r="EH52" s="545"/>
      <c r="EI52" s="545"/>
      <c r="EJ52" s="545"/>
      <c r="EK52" s="545"/>
      <c r="EL52" s="545"/>
      <c r="EM52" s="545"/>
      <c r="EN52" s="545"/>
      <c r="EO52" s="545"/>
      <c r="EP52" s="545"/>
      <c r="EQ52" s="545"/>
      <c r="ER52" s="545"/>
      <c r="ES52" s="545"/>
      <c r="ET52" s="545"/>
      <c r="EU52" s="545"/>
      <c r="EV52" s="545"/>
      <c r="EW52" s="545"/>
      <c r="EX52" s="545"/>
      <c r="EY52" s="545"/>
      <c r="EZ52" s="545"/>
      <c r="FA52" s="545"/>
      <c r="FB52" s="545"/>
      <c r="FC52" s="545"/>
      <c r="FD52" s="545"/>
      <c r="FE52" s="545"/>
      <c r="FF52" s="545"/>
      <c r="FG52" s="545"/>
      <c r="FH52" s="545"/>
      <c r="FI52" s="545"/>
      <c r="FJ52" s="545"/>
      <c r="FK52" s="545"/>
      <c r="FL52" s="545"/>
      <c r="FM52" s="545"/>
      <c r="FN52" s="545"/>
      <c r="FO52" s="545"/>
      <c r="FP52" s="545"/>
      <c r="FQ52" s="545"/>
      <c r="FR52" s="545"/>
      <c r="FS52" s="545"/>
      <c r="FT52" s="545"/>
      <c r="FU52" s="545"/>
      <c r="FV52" s="545"/>
      <c r="FW52" s="545"/>
      <c r="FX52" s="545"/>
      <c r="FY52" s="545"/>
      <c r="FZ52" s="545"/>
      <c r="GA52" s="545"/>
      <c r="GB52" s="545"/>
      <c r="GC52" s="545"/>
      <c r="GD52" s="545"/>
      <c r="GE52" s="545"/>
      <c r="GF52" s="545"/>
      <c r="GG52" s="545"/>
      <c r="GH52" s="545"/>
      <c r="GI52" s="545"/>
      <c r="GJ52" s="545"/>
      <c r="GK52" s="545"/>
      <c r="GL52" s="545"/>
      <c r="GM52" s="545"/>
      <c r="GN52" s="545"/>
      <c r="GO52" s="545"/>
      <c r="GP52" s="545"/>
      <c r="GQ52" s="545"/>
      <c r="GR52" s="545"/>
      <c r="GS52" s="545"/>
      <c r="GT52" s="545"/>
      <c r="GU52" s="545"/>
      <c r="GV52" s="545"/>
      <c r="GW52" s="545"/>
      <c r="GX52" s="545"/>
    </row>
    <row r="53" spans="1:206" x14ac:dyDescent="0.25">
      <c r="A53" s="545"/>
      <c r="B53" s="558">
        <f t="shared" si="4"/>
        <v>46</v>
      </c>
      <c r="C53" s="829" t="str">
        <f>'DERIVA DE BLOQUES PATRON (mm)'!C53</f>
        <v>20562J</v>
      </c>
      <c r="D53" s="830" t="str">
        <f>_xlfn.CONCAT('DERIVA DE BLOQUES PATRON (mm)'!D53," mm")</f>
        <v>1,34 mm</v>
      </c>
      <c r="E53" s="828">
        <f>'DERIVA DE BLOQUES PATRON (mm)'!E53</f>
        <v>7.0000000000000007E-2</v>
      </c>
      <c r="F53" s="828">
        <f>'DERIVA DE BLOQUES PATRON (mm)'!G53</f>
        <v>5.0999999999999997E-2</v>
      </c>
      <c r="G53" s="828">
        <f>'DERIVA DE BLOQUES PATRON (mm)'!I53</f>
        <v>5.7000000000000002E-2</v>
      </c>
      <c r="H53" s="107"/>
      <c r="I53" s="107"/>
      <c r="J53" s="828">
        <f>'DERIVA DE BLOQUES PATRON (mm)'!F53</f>
        <v>0.08</v>
      </c>
      <c r="K53" s="828">
        <f>'DERIVA DE BLOQUES PATRON (mm)'!H53</f>
        <v>2.3E-2</v>
      </c>
      <c r="L53" s="828">
        <f>'DERIVA DE BLOQUES PATRON (mm)'!J53</f>
        <v>2.3E-2</v>
      </c>
      <c r="M53" s="107"/>
      <c r="N53" s="107"/>
      <c r="O53" s="26">
        <f t="shared" si="3"/>
        <v>9.7125348562223587E-3</v>
      </c>
      <c r="P53" s="828" t="str">
        <f t="shared" si="2"/>
        <v>NO GRAFICAR</v>
      </c>
      <c r="Q53" s="545"/>
      <c r="R53" s="545"/>
      <c r="S53" s="545"/>
      <c r="T53" s="545"/>
      <c r="U53" s="545"/>
      <c r="V53" s="545"/>
      <c r="W53" s="545"/>
      <c r="X53" s="545"/>
      <c r="Y53" s="545"/>
      <c r="Z53" s="545"/>
      <c r="AA53" s="545"/>
      <c r="AB53" s="545"/>
      <c r="AC53" s="545"/>
      <c r="AD53" s="545"/>
      <c r="AE53" s="545"/>
      <c r="AF53" s="545"/>
      <c r="AG53" s="545"/>
      <c r="AH53" s="545"/>
      <c r="AI53" s="545"/>
      <c r="AJ53" s="545"/>
      <c r="AK53" s="545"/>
      <c r="AL53" s="545"/>
      <c r="AM53" s="545"/>
      <c r="AN53" s="545"/>
      <c r="AO53" s="545"/>
      <c r="AP53" s="545"/>
      <c r="AQ53" s="545"/>
      <c r="AR53" s="545"/>
      <c r="AS53" s="545"/>
      <c r="AT53" s="545"/>
      <c r="AU53" s="545"/>
      <c r="AV53" s="545"/>
      <c r="AW53" s="545"/>
      <c r="AX53" s="545"/>
      <c r="AY53" s="545"/>
      <c r="AZ53" s="545"/>
      <c r="BA53" s="545"/>
      <c r="BB53" s="545"/>
      <c r="BC53" s="545"/>
      <c r="BD53" s="545"/>
      <c r="BE53" s="545"/>
      <c r="BF53" s="545"/>
      <c r="BG53" s="545"/>
      <c r="BH53" s="545"/>
      <c r="BI53" s="545"/>
      <c r="BJ53" s="545"/>
      <c r="BK53" s="545"/>
      <c r="BL53" s="545"/>
      <c r="BM53" s="545"/>
      <c r="BN53" s="545"/>
      <c r="BO53" s="545"/>
      <c r="BP53" s="545"/>
      <c r="BQ53" s="545"/>
      <c r="BR53" s="545"/>
      <c r="BS53" s="545"/>
      <c r="BT53" s="545"/>
      <c r="BU53" s="545"/>
      <c r="BV53" s="545"/>
      <c r="BW53" s="545"/>
      <c r="BX53" s="545"/>
      <c r="BY53" s="545"/>
      <c r="BZ53" s="545"/>
      <c r="CA53" s="545"/>
      <c r="CB53" s="545"/>
      <c r="CC53" s="545"/>
      <c r="CD53" s="545"/>
      <c r="CE53" s="545"/>
      <c r="CF53" s="545"/>
      <c r="CG53" s="545"/>
      <c r="CH53" s="545"/>
      <c r="CI53" s="545"/>
      <c r="CJ53" s="545"/>
      <c r="CK53" s="545"/>
      <c r="CL53" s="545"/>
      <c r="CM53" s="545"/>
      <c r="CN53" s="545"/>
      <c r="CO53" s="545"/>
      <c r="CP53" s="545"/>
      <c r="CQ53" s="545"/>
      <c r="CR53" s="545"/>
      <c r="CS53" s="545"/>
      <c r="CT53" s="545"/>
      <c r="CU53" s="545"/>
      <c r="CV53" s="545"/>
      <c r="CW53" s="545"/>
      <c r="CX53" s="545"/>
      <c r="CY53" s="545"/>
      <c r="CZ53" s="545"/>
      <c r="DA53" s="545"/>
      <c r="DB53" s="545"/>
      <c r="DC53" s="545"/>
      <c r="DD53" s="545"/>
      <c r="DE53" s="545"/>
      <c r="DF53" s="545"/>
      <c r="DG53" s="545"/>
      <c r="DH53" s="545"/>
      <c r="DI53" s="545"/>
      <c r="DJ53" s="545"/>
      <c r="DK53" s="545"/>
      <c r="DL53" s="545"/>
      <c r="DM53" s="545"/>
      <c r="DN53" s="545"/>
      <c r="DO53" s="545"/>
      <c r="DP53" s="545"/>
      <c r="DQ53" s="545"/>
      <c r="DR53" s="545"/>
      <c r="DS53" s="545"/>
      <c r="DT53" s="545"/>
      <c r="DU53" s="545"/>
      <c r="DV53" s="545"/>
      <c r="DW53" s="545"/>
      <c r="DX53" s="545"/>
      <c r="DY53" s="545"/>
      <c r="DZ53" s="545"/>
      <c r="EA53" s="545"/>
      <c r="EB53" s="545"/>
      <c r="EC53" s="545"/>
      <c r="ED53" s="545"/>
      <c r="EE53" s="545"/>
      <c r="EF53" s="545"/>
      <c r="EG53" s="545"/>
      <c r="EH53" s="545"/>
      <c r="EI53" s="545"/>
      <c r="EJ53" s="545"/>
      <c r="EK53" s="545"/>
      <c r="EL53" s="545"/>
      <c r="EM53" s="545"/>
      <c r="EN53" s="545"/>
      <c r="EO53" s="545"/>
      <c r="EP53" s="545"/>
      <c r="EQ53" s="545"/>
      <c r="ER53" s="545"/>
      <c r="ES53" s="545"/>
      <c r="ET53" s="545"/>
      <c r="EU53" s="545"/>
      <c r="EV53" s="545"/>
      <c r="EW53" s="545"/>
      <c r="EX53" s="545"/>
      <c r="EY53" s="545"/>
      <c r="EZ53" s="545"/>
      <c r="FA53" s="545"/>
      <c r="FB53" s="545"/>
      <c r="FC53" s="545"/>
      <c r="FD53" s="545"/>
      <c r="FE53" s="545"/>
      <c r="FF53" s="545"/>
      <c r="FG53" s="545"/>
      <c r="FH53" s="545"/>
      <c r="FI53" s="545"/>
      <c r="FJ53" s="545"/>
      <c r="FK53" s="545"/>
      <c r="FL53" s="545"/>
      <c r="FM53" s="545"/>
      <c r="FN53" s="545"/>
      <c r="FO53" s="545"/>
      <c r="FP53" s="545"/>
      <c r="FQ53" s="545"/>
      <c r="FR53" s="545"/>
      <c r="FS53" s="545"/>
      <c r="FT53" s="545"/>
      <c r="FU53" s="545"/>
      <c r="FV53" s="545"/>
      <c r="FW53" s="545"/>
      <c r="FX53" s="545"/>
      <c r="FY53" s="545"/>
      <c r="FZ53" s="545"/>
      <c r="GA53" s="545"/>
      <c r="GB53" s="545"/>
      <c r="GC53" s="545"/>
      <c r="GD53" s="545"/>
      <c r="GE53" s="545"/>
      <c r="GF53" s="545"/>
      <c r="GG53" s="545"/>
      <c r="GH53" s="545"/>
      <c r="GI53" s="545"/>
      <c r="GJ53" s="545"/>
      <c r="GK53" s="545"/>
      <c r="GL53" s="545"/>
      <c r="GM53" s="545"/>
      <c r="GN53" s="545"/>
      <c r="GO53" s="545"/>
      <c r="GP53" s="545"/>
      <c r="GQ53" s="545"/>
      <c r="GR53" s="545"/>
      <c r="GS53" s="545"/>
      <c r="GT53" s="545"/>
      <c r="GU53" s="545"/>
      <c r="GV53" s="545"/>
      <c r="GW53" s="545"/>
      <c r="GX53" s="545"/>
    </row>
    <row r="54" spans="1:206" x14ac:dyDescent="0.25">
      <c r="A54" s="545"/>
      <c r="B54" s="558">
        <f t="shared" si="4"/>
        <v>47</v>
      </c>
      <c r="C54" s="829" t="str">
        <f>'DERIVA DE BLOQUES PATRON (mm)'!C54</f>
        <v>19106J</v>
      </c>
      <c r="D54" s="830" t="str">
        <f>_xlfn.CONCAT('DERIVA DE BLOQUES PATRON (mm)'!D54," mm")</f>
        <v>1,35 mm</v>
      </c>
      <c r="E54" s="828">
        <f>'DERIVA DE BLOQUES PATRON (mm)'!E54</f>
        <v>0.12</v>
      </c>
      <c r="F54" s="828">
        <f>'DERIVA DE BLOQUES PATRON (mm)'!G54</f>
        <v>0.13900000000000001</v>
      </c>
      <c r="G54" s="828">
        <f>'DERIVA DE BLOQUES PATRON (mm)'!I54</f>
        <v>0.13300000000000001</v>
      </c>
      <c r="H54" s="107"/>
      <c r="I54" s="107"/>
      <c r="J54" s="828">
        <f>'DERIVA DE BLOQUES PATRON (mm)'!F54</f>
        <v>0.08</v>
      </c>
      <c r="K54" s="828">
        <f>'DERIVA DE BLOQUES PATRON (mm)'!H54</f>
        <v>2.3E-2</v>
      </c>
      <c r="L54" s="828">
        <f>'DERIVA DE BLOQUES PATRON (mm)'!J54</f>
        <v>2.3E-2</v>
      </c>
      <c r="M54" s="107"/>
      <c r="N54" s="107"/>
      <c r="O54" s="26">
        <f t="shared" si="3"/>
        <v>9.7125348562223188E-3</v>
      </c>
      <c r="P54" s="828" t="str">
        <f t="shared" si="2"/>
        <v>NO GRAFICAR</v>
      </c>
      <c r="Q54" s="545"/>
      <c r="R54" s="545"/>
      <c r="S54" s="545"/>
      <c r="T54" s="545"/>
      <c r="U54" s="545"/>
      <c r="V54" s="545"/>
      <c r="W54" s="545"/>
      <c r="X54" s="545"/>
      <c r="Y54" s="545"/>
      <c r="Z54" s="545"/>
      <c r="AA54" s="545"/>
      <c r="AB54" s="545"/>
      <c r="AC54" s="545"/>
      <c r="AD54" s="545"/>
      <c r="AE54" s="545"/>
      <c r="AF54" s="545"/>
      <c r="AG54" s="545"/>
      <c r="AH54" s="545"/>
      <c r="AI54" s="545"/>
      <c r="AJ54" s="545"/>
      <c r="AK54" s="545"/>
      <c r="AL54" s="545"/>
      <c r="AM54" s="545"/>
      <c r="AN54" s="545"/>
      <c r="AO54" s="545"/>
      <c r="AP54" s="545"/>
      <c r="AQ54" s="545"/>
      <c r="AR54" s="545"/>
      <c r="AS54" s="545"/>
      <c r="AT54" s="545"/>
      <c r="AU54" s="545"/>
      <c r="AV54" s="545"/>
      <c r="AW54" s="545"/>
      <c r="AX54" s="545"/>
      <c r="AY54" s="545"/>
      <c r="AZ54" s="545"/>
      <c r="BA54" s="545"/>
      <c r="BB54" s="545"/>
      <c r="BC54" s="545"/>
      <c r="BD54" s="545"/>
      <c r="BE54" s="545"/>
      <c r="BF54" s="545"/>
      <c r="BG54" s="545"/>
      <c r="BH54" s="545"/>
      <c r="BI54" s="545"/>
      <c r="BJ54" s="545"/>
      <c r="BK54" s="545"/>
      <c r="BL54" s="545"/>
      <c r="BM54" s="545"/>
      <c r="BN54" s="545"/>
      <c r="BO54" s="545"/>
      <c r="BP54" s="545"/>
      <c r="BQ54" s="545"/>
      <c r="BR54" s="545"/>
      <c r="BS54" s="545"/>
      <c r="BT54" s="545"/>
      <c r="BU54" s="545"/>
      <c r="BV54" s="545"/>
      <c r="BW54" s="545"/>
      <c r="BX54" s="545"/>
      <c r="BY54" s="545"/>
      <c r="BZ54" s="545"/>
      <c r="CA54" s="545"/>
      <c r="CB54" s="545"/>
      <c r="CC54" s="545"/>
      <c r="CD54" s="545"/>
      <c r="CE54" s="545"/>
      <c r="CF54" s="545"/>
      <c r="CG54" s="545"/>
      <c r="CH54" s="545"/>
      <c r="CI54" s="545"/>
      <c r="CJ54" s="545"/>
      <c r="CK54" s="545"/>
      <c r="CL54" s="545"/>
      <c r="CM54" s="545"/>
      <c r="CN54" s="545"/>
      <c r="CO54" s="545"/>
      <c r="CP54" s="545"/>
      <c r="CQ54" s="545"/>
      <c r="CR54" s="545"/>
      <c r="CS54" s="545"/>
      <c r="CT54" s="545"/>
      <c r="CU54" s="545"/>
      <c r="CV54" s="545"/>
      <c r="CW54" s="545"/>
      <c r="CX54" s="545"/>
      <c r="CY54" s="545"/>
      <c r="CZ54" s="545"/>
      <c r="DA54" s="545"/>
      <c r="DB54" s="545"/>
      <c r="DC54" s="545"/>
      <c r="DD54" s="545"/>
      <c r="DE54" s="545"/>
      <c r="DF54" s="545"/>
      <c r="DG54" s="545"/>
      <c r="DH54" s="545"/>
      <c r="DI54" s="545"/>
      <c r="DJ54" s="545"/>
      <c r="DK54" s="545"/>
      <c r="DL54" s="545"/>
      <c r="DM54" s="545"/>
      <c r="DN54" s="545"/>
      <c r="DO54" s="545"/>
      <c r="DP54" s="545"/>
      <c r="DQ54" s="545"/>
      <c r="DR54" s="545"/>
      <c r="DS54" s="545"/>
      <c r="DT54" s="545"/>
      <c r="DU54" s="545"/>
      <c r="DV54" s="545"/>
      <c r="DW54" s="545"/>
      <c r="DX54" s="545"/>
      <c r="DY54" s="545"/>
      <c r="DZ54" s="545"/>
      <c r="EA54" s="545"/>
      <c r="EB54" s="545"/>
      <c r="EC54" s="545"/>
      <c r="ED54" s="545"/>
      <c r="EE54" s="545"/>
      <c r="EF54" s="545"/>
      <c r="EG54" s="545"/>
      <c r="EH54" s="545"/>
      <c r="EI54" s="545"/>
      <c r="EJ54" s="545"/>
      <c r="EK54" s="545"/>
      <c r="EL54" s="545"/>
      <c r="EM54" s="545"/>
      <c r="EN54" s="545"/>
      <c r="EO54" s="545"/>
      <c r="EP54" s="545"/>
      <c r="EQ54" s="545"/>
      <c r="ER54" s="545"/>
      <c r="ES54" s="545"/>
      <c r="ET54" s="545"/>
      <c r="EU54" s="545"/>
      <c r="EV54" s="545"/>
      <c r="EW54" s="545"/>
      <c r="EX54" s="545"/>
      <c r="EY54" s="545"/>
      <c r="EZ54" s="545"/>
      <c r="FA54" s="545"/>
      <c r="FB54" s="545"/>
      <c r="FC54" s="545"/>
      <c r="FD54" s="545"/>
      <c r="FE54" s="545"/>
      <c r="FF54" s="545"/>
      <c r="FG54" s="545"/>
      <c r="FH54" s="545"/>
      <c r="FI54" s="545"/>
      <c r="FJ54" s="545"/>
      <c r="FK54" s="545"/>
      <c r="FL54" s="545"/>
      <c r="FM54" s="545"/>
      <c r="FN54" s="545"/>
      <c r="FO54" s="545"/>
      <c r="FP54" s="545"/>
      <c r="FQ54" s="545"/>
      <c r="FR54" s="545"/>
      <c r="FS54" s="545"/>
      <c r="FT54" s="545"/>
      <c r="FU54" s="545"/>
      <c r="FV54" s="545"/>
      <c r="FW54" s="545"/>
      <c r="FX54" s="545"/>
      <c r="FY54" s="545"/>
      <c r="FZ54" s="545"/>
      <c r="GA54" s="545"/>
      <c r="GB54" s="545"/>
      <c r="GC54" s="545"/>
      <c r="GD54" s="545"/>
      <c r="GE54" s="545"/>
      <c r="GF54" s="545"/>
      <c r="GG54" s="545"/>
      <c r="GH54" s="545"/>
      <c r="GI54" s="545"/>
      <c r="GJ54" s="545"/>
      <c r="GK54" s="545"/>
      <c r="GL54" s="545"/>
      <c r="GM54" s="545"/>
      <c r="GN54" s="545"/>
      <c r="GO54" s="545"/>
      <c r="GP54" s="545"/>
      <c r="GQ54" s="545"/>
      <c r="GR54" s="545"/>
      <c r="GS54" s="545"/>
      <c r="GT54" s="545"/>
      <c r="GU54" s="545"/>
      <c r="GV54" s="545"/>
      <c r="GW54" s="545"/>
      <c r="GX54" s="545"/>
    </row>
    <row r="55" spans="1:206" x14ac:dyDescent="0.25">
      <c r="A55" s="545"/>
      <c r="B55" s="558">
        <f t="shared" si="4"/>
        <v>48</v>
      </c>
      <c r="C55" s="829" t="str">
        <f>'DERIVA DE BLOQUES PATRON (mm)'!C55</f>
        <v>01628J</v>
      </c>
      <c r="D55" s="830" t="str">
        <f>_xlfn.CONCAT('DERIVA DE BLOQUES PATRON (mm)'!D55," mm")</f>
        <v>1,36 mm</v>
      </c>
      <c r="E55" s="828">
        <f>'DERIVA DE BLOQUES PATRON (mm)'!E55</f>
        <v>-0.04</v>
      </c>
      <c r="F55" s="828">
        <f>'DERIVA DE BLOQUES PATRON (mm)'!G55</f>
        <v>-6.5000000000000002E-2</v>
      </c>
      <c r="G55" s="828">
        <f>'DERIVA DE BLOQUES PATRON (mm)'!I55</f>
        <v>-4.7E-2</v>
      </c>
      <c r="H55" s="107"/>
      <c r="I55" s="107"/>
      <c r="J55" s="828">
        <f>'DERIVA DE BLOQUES PATRON (mm)'!F55</f>
        <v>0.08</v>
      </c>
      <c r="K55" s="828">
        <f>'DERIVA DE BLOQUES PATRON (mm)'!H55</f>
        <v>2.3E-2</v>
      </c>
      <c r="L55" s="828">
        <f>'DERIVA DE BLOQUES PATRON (mm)'!J55</f>
        <v>2.3E-2</v>
      </c>
      <c r="M55" s="107"/>
      <c r="N55" s="107"/>
      <c r="O55" s="26">
        <f t="shared" si="3"/>
        <v>1.2897028081435356E-2</v>
      </c>
      <c r="P55" s="828" t="str">
        <f t="shared" si="2"/>
        <v>NO GRAFICAR</v>
      </c>
      <c r="Q55" s="545"/>
      <c r="R55" s="545"/>
      <c r="S55" s="545"/>
      <c r="T55" s="545"/>
      <c r="U55" s="545"/>
      <c r="V55" s="545"/>
      <c r="W55" s="545"/>
      <c r="X55" s="545"/>
      <c r="Y55" s="545"/>
      <c r="Z55" s="545"/>
      <c r="AA55" s="545"/>
      <c r="AB55" s="545"/>
      <c r="AC55" s="545"/>
      <c r="AD55" s="545"/>
      <c r="AE55" s="545"/>
      <c r="AF55" s="545"/>
      <c r="AG55" s="545"/>
      <c r="AH55" s="545"/>
      <c r="AI55" s="545"/>
      <c r="AJ55" s="545"/>
      <c r="AK55" s="545"/>
      <c r="AL55" s="545"/>
      <c r="AM55" s="545"/>
      <c r="AN55" s="545"/>
      <c r="AO55" s="545"/>
      <c r="AP55" s="545"/>
      <c r="AQ55" s="545"/>
      <c r="AR55" s="545"/>
      <c r="AS55" s="545"/>
      <c r="AT55" s="545"/>
      <c r="AU55" s="545"/>
      <c r="AV55" s="545"/>
      <c r="AW55" s="545"/>
      <c r="AX55" s="545"/>
      <c r="AY55" s="545"/>
      <c r="AZ55" s="545"/>
      <c r="BA55" s="545"/>
      <c r="BB55" s="545"/>
      <c r="BC55" s="545"/>
      <c r="BD55" s="545"/>
      <c r="BE55" s="545"/>
      <c r="BF55" s="545"/>
      <c r="BG55" s="545"/>
      <c r="BH55" s="545"/>
      <c r="BI55" s="545"/>
      <c r="BJ55" s="545"/>
      <c r="BK55" s="545"/>
      <c r="BL55" s="545"/>
      <c r="BM55" s="545"/>
      <c r="BN55" s="545"/>
      <c r="BO55" s="545"/>
      <c r="BP55" s="545"/>
      <c r="BQ55" s="545"/>
      <c r="BR55" s="545"/>
      <c r="BS55" s="545"/>
      <c r="BT55" s="545"/>
      <c r="BU55" s="545"/>
      <c r="BV55" s="545"/>
      <c r="BW55" s="545"/>
      <c r="BX55" s="545"/>
      <c r="BY55" s="545"/>
      <c r="BZ55" s="545"/>
      <c r="CA55" s="545"/>
      <c r="CB55" s="545"/>
      <c r="CC55" s="545"/>
      <c r="CD55" s="545"/>
      <c r="CE55" s="545"/>
      <c r="CF55" s="545"/>
      <c r="CG55" s="545"/>
      <c r="CH55" s="545"/>
      <c r="CI55" s="545"/>
      <c r="CJ55" s="545"/>
      <c r="CK55" s="545"/>
      <c r="CL55" s="545"/>
      <c r="CM55" s="545"/>
      <c r="CN55" s="545"/>
      <c r="CO55" s="545"/>
      <c r="CP55" s="545"/>
      <c r="CQ55" s="545"/>
      <c r="CR55" s="545"/>
      <c r="CS55" s="545"/>
      <c r="CT55" s="545"/>
      <c r="CU55" s="545"/>
      <c r="CV55" s="545"/>
      <c r="CW55" s="545"/>
      <c r="CX55" s="545"/>
      <c r="CY55" s="545"/>
      <c r="CZ55" s="545"/>
      <c r="DA55" s="545"/>
      <c r="DB55" s="545"/>
      <c r="DC55" s="545"/>
      <c r="DD55" s="545"/>
      <c r="DE55" s="545"/>
      <c r="DF55" s="545"/>
      <c r="DG55" s="545"/>
      <c r="DH55" s="545"/>
      <c r="DI55" s="545"/>
      <c r="DJ55" s="545"/>
      <c r="DK55" s="545"/>
      <c r="DL55" s="545"/>
      <c r="DM55" s="545"/>
      <c r="DN55" s="545"/>
      <c r="DO55" s="545"/>
      <c r="DP55" s="545"/>
      <c r="DQ55" s="545"/>
      <c r="DR55" s="545"/>
      <c r="DS55" s="545"/>
      <c r="DT55" s="545"/>
      <c r="DU55" s="545"/>
      <c r="DV55" s="545"/>
      <c r="DW55" s="545"/>
      <c r="DX55" s="545"/>
      <c r="DY55" s="545"/>
      <c r="DZ55" s="545"/>
      <c r="EA55" s="545"/>
      <c r="EB55" s="545"/>
      <c r="EC55" s="545"/>
      <c r="ED55" s="545"/>
      <c r="EE55" s="545"/>
      <c r="EF55" s="545"/>
      <c r="EG55" s="545"/>
      <c r="EH55" s="545"/>
      <c r="EI55" s="545"/>
      <c r="EJ55" s="545"/>
      <c r="EK55" s="545"/>
      <c r="EL55" s="545"/>
      <c r="EM55" s="545"/>
      <c r="EN55" s="545"/>
      <c r="EO55" s="545"/>
      <c r="EP55" s="545"/>
      <c r="EQ55" s="545"/>
      <c r="ER55" s="545"/>
      <c r="ES55" s="545"/>
      <c r="ET55" s="545"/>
      <c r="EU55" s="545"/>
      <c r="EV55" s="545"/>
      <c r="EW55" s="545"/>
      <c r="EX55" s="545"/>
      <c r="EY55" s="545"/>
      <c r="EZ55" s="545"/>
      <c r="FA55" s="545"/>
      <c r="FB55" s="545"/>
      <c r="FC55" s="545"/>
      <c r="FD55" s="545"/>
      <c r="FE55" s="545"/>
      <c r="FF55" s="545"/>
      <c r="FG55" s="545"/>
      <c r="FH55" s="545"/>
      <c r="FI55" s="545"/>
      <c r="FJ55" s="545"/>
      <c r="FK55" s="545"/>
      <c r="FL55" s="545"/>
      <c r="FM55" s="545"/>
      <c r="FN55" s="545"/>
      <c r="FO55" s="545"/>
      <c r="FP55" s="545"/>
      <c r="FQ55" s="545"/>
      <c r="FR55" s="545"/>
      <c r="FS55" s="545"/>
      <c r="FT55" s="545"/>
      <c r="FU55" s="545"/>
      <c r="FV55" s="545"/>
      <c r="FW55" s="545"/>
      <c r="FX55" s="545"/>
      <c r="FY55" s="545"/>
      <c r="FZ55" s="545"/>
      <c r="GA55" s="545"/>
      <c r="GB55" s="545"/>
      <c r="GC55" s="545"/>
      <c r="GD55" s="545"/>
      <c r="GE55" s="545"/>
      <c r="GF55" s="545"/>
      <c r="GG55" s="545"/>
      <c r="GH55" s="545"/>
      <c r="GI55" s="545"/>
      <c r="GJ55" s="545"/>
      <c r="GK55" s="545"/>
      <c r="GL55" s="545"/>
      <c r="GM55" s="545"/>
      <c r="GN55" s="545"/>
      <c r="GO55" s="545"/>
      <c r="GP55" s="545"/>
      <c r="GQ55" s="545"/>
      <c r="GR55" s="545"/>
      <c r="GS55" s="545"/>
      <c r="GT55" s="545"/>
      <c r="GU55" s="545"/>
      <c r="GV55" s="545"/>
      <c r="GW55" s="545"/>
      <c r="GX55" s="545"/>
    </row>
    <row r="56" spans="1:206" x14ac:dyDescent="0.25">
      <c r="A56" s="545"/>
      <c r="B56" s="558">
        <f t="shared" si="4"/>
        <v>49</v>
      </c>
      <c r="C56" s="829" t="str">
        <f>'DERIVA DE BLOQUES PATRON (mm)'!C56</f>
        <v>16936J</v>
      </c>
      <c r="D56" s="830" t="str">
        <f>_xlfn.CONCAT('DERIVA DE BLOQUES PATRON (mm)'!D56," mm")</f>
        <v>1,37 mm</v>
      </c>
      <c r="E56" s="828">
        <f>'DERIVA DE BLOQUES PATRON (mm)'!E56</f>
        <v>0.04</v>
      </c>
      <c r="F56" s="828">
        <f>'DERIVA DE BLOQUES PATRON (mm)'!G56</f>
        <v>7.5999999999999998E-2</v>
      </c>
      <c r="G56" s="828">
        <f>'DERIVA DE BLOQUES PATRON (mm)'!I56</f>
        <v>7.1999999999999995E-2</v>
      </c>
      <c r="H56" s="107"/>
      <c r="I56" s="107"/>
      <c r="J56" s="828">
        <f>'DERIVA DE BLOQUES PATRON (mm)'!F56</f>
        <v>0.08</v>
      </c>
      <c r="K56" s="828">
        <f>'DERIVA DE BLOQUES PATRON (mm)'!H56</f>
        <v>2.3E-2</v>
      </c>
      <c r="L56" s="828">
        <f>'DERIVA DE BLOQUES PATRON (mm)'!J56</f>
        <v>2.3E-2</v>
      </c>
      <c r="M56" s="107"/>
      <c r="N56" s="107"/>
      <c r="O56" s="26">
        <f t="shared" si="3"/>
        <v>1.9731531449264973E-2</v>
      </c>
      <c r="P56" s="828" t="str">
        <f t="shared" si="2"/>
        <v>NO GRAFICAR</v>
      </c>
      <c r="Q56" s="545"/>
      <c r="R56" s="545"/>
      <c r="S56" s="545"/>
      <c r="T56" s="545"/>
      <c r="U56" s="545"/>
      <c r="V56" s="545"/>
      <c r="W56" s="545"/>
      <c r="X56" s="545"/>
      <c r="Y56" s="545"/>
      <c r="Z56" s="545"/>
      <c r="AA56" s="545"/>
      <c r="AB56" s="545"/>
      <c r="AC56" s="545"/>
      <c r="AD56" s="545"/>
      <c r="AE56" s="545"/>
      <c r="AF56" s="545"/>
      <c r="AG56" s="545"/>
      <c r="AH56" s="545"/>
      <c r="AI56" s="545"/>
      <c r="AJ56" s="545"/>
      <c r="AK56" s="545"/>
      <c r="AL56" s="545"/>
      <c r="AM56" s="545"/>
      <c r="AN56" s="545"/>
      <c r="AO56" s="545"/>
      <c r="AP56" s="545"/>
      <c r="AQ56" s="545"/>
      <c r="AR56" s="545"/>
      <c r="AS56" s="545"/>
      <c r="AT56" s="545"/>
      <c r="AU56" s="545"/>
      <c r="AV56" s="545"/>
      <c r="AW56" s="545"/>
      <c r="AX56" s="545"/>
      <c r="AY56" s="545"/>
      <c r="AZ56" s="545"/>
      <c r="BA56" s="545"/>
      <c r="BB56" s="545"/>
      <c r="BC56" s="545"/>
      <c r="BD56" s="545"/>
      <c r="BE56" s="545"/>
      <c r="BF56" s="545"/>
      <c r="BG56" s="545"/>
      <c r="BH56" s="545"/>
      <c r="BI56" s="545"/>
      <c r="BJ56" s="545"/>
      <c r="BK56" s="545"/>
      <c r="BL56" s="545"/>
      <c r="BM56" s="545"/>
      <c r="BN56" s="545"/>
      <c r="BO56" s="545"/>
      <c r="BP56" s="545"/>
      <c r="BQ56" s="545"/>
      <c r="BR56" s="545"/>
      <c r="BS56" s="545"/>
      <c r="BT56" s="545"/>
      <c r="BU56" s="545"/>
      <c r="BV56" s="545"/>
      <c r="BW56" s="545"/>
      <c r="BX56" s="545"/>
      <c r="BY56" s="545"/>
      <c r="BZ56" s="545"/>
      <c r="CA56" s="545"/>
      <c r="CB56" s="545"/>
      <c r="CC56" s="545"/>
      <c r="CD56" s="545"/>
      <c r="CE56" s="545"/>
      <c r="CF56" s="545"/>
      <c r="CG56" s="545"/>
      <c r="CH56" s="545"/>
      <c r="CI56" s="545"/>
      <c r="CJ56" s="545"/>
      <c r="CK56" s="545"/>
      <c r="CL56" s="545"/>
      <c r="CM56" s="545"/>
      <c r="CN56" s="545"/>
      <c r="CO56" s="545"/>
      <c r="CP56" s="545"/>
      <c r="CQ56" s="545"/>
      <c r="CR56" s="545"/>
      <c r="CS56" s="545"/>
      <c r="CT56" s="545"/>
      <c r="CU56" s="545"/>
      <c r="CV56" s="545"/>
      <c r="CW56" s="545"/>
      <c r="CX56" s="545"/>
      <c r="CY56" s="545"/>
      <c r="CZ56" s="545"/>
      <c r="DA56" s="545"/>
      <c r="DB56" s="545"/>
      <c r="DC56" s="545"/>
      <c r="DD56" s="545"/>
      <c r="DE56" s="545"/>
      <c r="DF56" s="545"/>
      <c r="DG56" s="545"/>
      <c r="DH56" s="545"/>
      <c r="DI56" s="545"/>
      <c r="DJ56" s="545"/>
      <c r="DK56" s="545"/>
      <c r="DL56" s="545"/>
      <c r="DM56" s="545"/>
      <c r="DN56" s="545"/>
      <c r="DO56" s="545"/>
      <c r="DP56" s="545"/>
      <c r="DQ56" s="545"/>
      <c r="DR56" s="545"/>
      <c r="DS56" s="545"/>
      <c r="DT56" s="545"/>
      <c r="DU56" s="545"/>
      <c r="DV56" s="545"/>
      <c r="DW56" s="545"/>
      <c r="DX56" s="545"/>
      <c r="DY56" s="545"/>
      <c r="DZ56" s="545"/>
      <c r="EA56" s="545"/>
      <c r="EB56" s="545"/>
      <c r="EC56" s="545"/>
      <c r="ED56" s="545"/>
      <c r="EE56" s="545"/>
      <c r="EF56" s="545"/>
      <c r="EG56" s="545"/>
      <c r="EH56" s="545"/>
      <c r="EI56" s="545"/>
      <c r="EJ56" s="545"/>
      <c r="EK56" s="545"/>
      <c r="EL56" s="545"/>
      <c r="EM56" s="545"/>
      <c r="EN56" s="545"/>
      <c r="EO56" s="545"/>
      <c r="EP56" s="545"/>
      <c r="EQ56" s="545"/>
      <c r="ER56" s="545"/>
      <c r="ES56" s="545"/>
      <c r="ET56" s="545"/>
      <c r="EU56" s="545"/>
      <c r="EV56" s="545"/>
      <c r="EW56" s="545"/>
      <c r="EX56" s="545"/>
      <c r="EY56" s="545"/>
      <c r="EZ56" s="545"/>
      <c r="FA56" s="545"/>
      <c r="FB56" s="545"/>
      <c r="FC56" s="545"/>
      <c r="FD56" s="545"/>
      <c r="FE56" s="545"/>
      <c r="FF56" s="545"/>
      <c r="FG56" s="545"/>
      <c r="FH56" s="545"/>
      <c r="FI56" s="545"/>
      <c r="FJ56" s="545"/>
      <c r="FK56" s="545"/>
      <c r="FL56" s="545"/>
      <c r="FM56" s="545"/>
      <c r="FN56" s="545"/>
      <c r="FO56" s="545"/>
      <c r="FP56" s="545"/>
      <c r="FQ56" s="545"/>
      <c r="FR56" s="545"/>
      <c r="FS56" s="545"/>
      <c r="FT56" s="545"/>
      <c r="FU56" s="545"/>
      <c r="FV56" s="545"/>
      <c r="FW56" s="545"/>
      <c r="FX56" s="545"/>
      <c r="FY56" s="545"/>
      <c r="FZ56" s="545"/>
      <c r="GA56" s="545"/>
      <c r="GB56" s="545"/>
      <c r="GC56" s="545"/>
      <c r="GD56" s="545"/>
      <c r="GE56" s="545"/>
      <c r="GF56" s="545"/>
      <c r="GG56" s="545"/>
      <c r="GH56" s="545"/>
      <c r="GI56" s="545"/>
      <c r="GJ56" s="545"/>
      <c r="GK56" s="545"/>
      <c r="GL56" s="545"/>
      <c r="GM56" s="545"/>
      <c r="GN56" s="545"/>
      <c r="GO56" s="545"/>
      <c r="GP56" s="545"/>
      <c r="GQ56" s="545"/>
      <c r="GR56" s="545"/>
      <c r="GS56" s="545"/>
      <c r="GT56" s="545"/>
      <c r="GU56" s="545"/>
      <c r="GV56" s="545"/>
      <c r="GW56" s="545"/>
      <c r="GX56" s="545"/>
    </row>
    <row r="57" spans="1:206" x14ac:dyDescent="0.25">
      <c r="A57" s="545"/>
      <c r="B57" s="558">
        <f t="shared" si="4"/>
        <v>50</v>
      </c>
      <c r="C57" s="829" t="str">
        <f>'DERIVA DE BLOQUES PATRON (mm)'!C57</f>
        <v>06082J</v>
      </c>
      <c r="D57" s="830" t="str">
        <f>_xlfn.CONCAT('DERIVA DE BLOQUES PATRON (mm)'!D57," mm")</f>
        <v>1,38 mm</v>
      </c>
      <c r="E57" s="828">
        <f>'DERIVA DE BLOQUES PATRON (mm)'!E57</f>
        <v>7.0000000000000007E-2</v>
      </c>
      <c r="F57" s="828">
        <f>'DERIVA DE BLOQUES PATRON (mm)'!G57</f>
        <v>9.9000000000000005E-2</v>
      </c>
      <c r="G57" s="828">
        <f>'DERIVA DE BLOQUES PATRON (mm)'!I57</f>
        <v>9.2999999999999999E-2</v>
      </c>
      <c r="H57" s="107"/>
      <c r="I57" s="107"/>
      <c r="J57" s="828">
        <f>'DERIVA DE BLOQUES PATRON (mm)'!F57</f>
        <v>0.08</v>
      </c>
      <c r="K57" s="828">
        <f>'DERIVA DE BLOQUES PATRON (mm)'!H57</f>
        <v>2.3E-2</v>
      </c>
      <c r="L57" s="828">
        <f>'DERIVA DE BLOQUES PATRON (mm)'!J57</f>
        <v>2.3E-2</v>
      </c>
      <c r="M57" s="107"/>
      <c r="N57" s="107"/>
      <c r="O57" s="26">
        <f t="shared" si="3"/>
        <v>1.5307950004273365E-2</v>
      </c>
      <c r="P57" s="828" t="str">
        <f t="shared" si="2"/>
        <v>NO GRAFICAR</v>
      </c>
      <c r="Q57" s="545"/>
      <c r="R57" s="545"/>
      <c r="S57" s="545"/>
      <c r="T57" s="545"/>
      <c r="U57" s="545"/>
      <c r="V57" s="545"/>
      <c r="W57" s="545"/>
      <c r="X57" s="545"/>
      <c r="Y57" s="545"/>
      <c r="Z57" s="545"/>
      <c r="AA57" s="545"/>
      <c r="AB57" s="545"/>
      <c r="AC57" s="545"/>
      <c r="AD57" s="545"/>
      <c r="AE57" s="545"/>
      <c r="AF57" s="545"/>
      <c r="AG57" s="545"/>
      <c r="AH57" s="545"/>
      <c r="AI57" s="545"/>
      <c r="AJ57" s="545"/>
      <c r="AK57" s="545"/>
      <c r="AL57" s="545"/>
      <c r="AM57" s="545"/>
      <c r="AN57" s="545"/>
      <c r="AO57" s="545"/>
      <c r="AP57" s="545"/>
      <c r="AQ57" s="545"/>
      <c r="AR57" s="545"/>
      <c r="AS57" s="545"/>
      <c r="AT57" s="545"/>
      <c r="AU57" s="545"/>
      <c r="AV57" s="545"/>
      <c r="AW57" s="545"/>
      <c r="AX57" s="545"/>
      <c r="AY57" s="545"/>
      <c r="AZ57" s="545"/>
      <c r="BA57" s="545"/>
      <c r="BB57" s="545"/>
      <c r="BC57" s="545"/>
      <c r="BD57" s="545"/>
      <c r="BE57" s="545"/>
      <c r="BF57" s="545"/>
      <c r="BG57" s="545"/>
      <c r="BH57" s="545"/>
      <c r="BI57" s="545"/>
      <c r="BJ57" s="545"/>
      <c r="BK57" s="545"/>
      <c r="BL57" s="545"/>
      <c r="BM57" s="545"/>
      <c r="BN57" s="545"/>
      <c r="BO57" s="545"/>
      <c r="BP57" s="545"/>
      <c r="BQ57" s="545"/>
      <c r="BR57" s="545"/>
      <c r="BS57" s="545"/>
      <c r="BT57" s="545"/>
      <c r="BU57" s="545"/>
      <c r="BV57" s="545"/>
      <c r="BW57" s="545"/>
      <c r="BX57" s="545"/>
      <c r="BY57" s="545"/>
      <c r="BZ57" s="545"/>
      <c r="CA57" s="545"/>
      <c r="CB57" s="545"/>
      <c r="CC57" s="545"/>
      <c r="CD57" s="545"/>
      <c r="CE57" s="545"/>
      <c r="CF57" s="545"/>
      <c r="CG57" s="545"/>
      <c r="CH57" s="545"/>
      <c r="CI57" s="545"/>
      <c r="CJ57" s="545"/>
      <c r="CK57" s="545"/>
      <c r="CL57" s="545"/>
      <c r="CM57" s="545"/>
      <c r="CN57" s="545"/>
      <c r="CO57" s="545"/>
      <c r="CP57" s="545"/>
      <c r="CQ57" s="545"/>
      <c r="CR57" s="545"/>
      <c r="CS57" s="545"/>
      <c r="CT57" s="545"/>
      <c r="CU57" s="545"/>
      <c r="CV57" s="545"/>
      <c r="CW57" s="545"/>
      <c r="CX57" s="545"/>
      <c r="CY57" s="545"/>
      <c r="CZ57" s="545"/>
      <c r="DA57" s="545"/>
      <c r="DB57" s="545"/>
      <c r="DC57" s="545"/>
      <c r="DD57" s="545"/>
      <c r="DE57" s="545"/>
      <c r="DF57" s="545"/>
      <c r="DG57" s="545"/>
      <c r="DH57" s="545"/>
      <c r="DI57" s="545"/>
      <c r="DJ57" s="545"/>
      <c r="DK57" s="545"/>
      <c r="DL57" s="545"/>
      <c r="DM57" s="545"/>
      <c r="DN57" s="545"/>
      <c r="DO57" s="545"/>
      <c r="DP57" s="545"/>
      <c r="DQ57" s="545"/>
      <c r="DR57" s="545"/>
      <c r="DS57" s="545"/>
      <c r="DT57" s="545"/>
      <c r="DU57" s="545"/>
      <c r="DV57" s="545"/>
      <c r="DW57" s="545"/>
      <c r="DX57" s="545"/>
      <c r="DY57" s="545"/>
      <c r="DZ57" s="545"/>
      <c r="EA57" s="545"/>
      <c r="EB57" s="545"/>
      <c r="EC57" s="545"/>
      <c r="ED57" s="545"/>
      <c r="EE57" s="545"/>
      <c r="EF57" s="545"/>
      <c r="EG57" s="545"/>
      <c r="EH57" s="545"/>
      <c r="EI57" s="545"/>
      <c r="EJ57" s="545"/>
      <c r="EK57" s="545"/>
      <c r="EL57" s="545"/>
      <c r="EM57" s="545"/>
      <c r="EN57" s="545"/>
      <c r="EO57" s="545"/>
      <c r="EP57" s="545"/>
      <c r="EQ57" s="545"/>
      <c r="ER57" s="545"/>
      <c r="ES57" s="545"/>
      <c r="ET57" s="545"/>
      <c r="EU57" s="545"/>
      <c r="EV57" s="545"/>
      <c r="EW57" s="545"/>
      <c r="EX57" s="545"/>
      <c r="EY57" s="545"/>
      <c r="EZ57" s="545"/>
      <c r="FA57" s="545"/>
      <c r="FB57" s="545"/>
      <c r="FC57" s="545"/>
      <c r="FD57" s="545"/>
      <c r="FE57" s="545"/>
      <c r="FF57" s="545"/>
      <c r="FG57" s="545"/>
      <c r="FH57" s="545"/>
      <c r="FI57" s="545"/>
      <c r="FJ57" s="545"/>
      <c r="FK57" s="545"/>
      <c r="FL57" s="545"/>
      <c r="FM57" s="545"/>
      <c r="FN57" s="545"/>
      <c r="FO57" s="545"/>
      <c r="FP57" s="545"/>
      <c r="FQ57" s="545"/>
      <c r="FR57" s="545"/>
      <c r="FS57" s="545"/>
      <c r="FT57" s="545"/>
      <c r="FU57" s="545"/>
      <c r="FV57" s="545"/>
      <c r="FW57" s="545"/>
      <c r="FX57" s="545"/>
      <c r="FY57" s="545"/>
      <c r="FZ57" s="545"/>
      <c r="GA57" s="545"/>
      <c r="GB57" s="545"/>
      <c r="GC57" s="545"/>
      <c r="GD57" s="545"/>
      <c r="GE57" s="545"/>
      <c r="GF57" s="545"/>
      <c r="GG57" s="545"/>
      <c r="GH57" s="545"/>
      <c r="GI57" s="545"/>
      <c r="GJ57" s="545"/>
      <c r="GK57" s="545"/>
      <c r="GL57" s="545"/>
      <c r="GM57" s="545"/>
      <c r="GN57" s="545"/>
      <c r="GO57" s="545"/>
      <c r="GP57" s="545"/>
      <c r="GQ57" s="545"/>
      <c r="GR57" s="545"/>
      <c r="GS57" s="545"/>
      <c r="GT57" s="545"/>
      <c r="GU57" s="545"/>
      <c r="GV57" s="545"/>
      <c r="GW57" s="545"/>
      <c r="GX57" s="545"/>
    </row>
    <row r="58" spans="1:206" x14ac:dyDescent="0.25">
      <c r="A58" s="545"/>
      <c r="B58" s="558">
        <f t="shared" si="4"/>
        <v>51</v>
      </c>
      <c r="C58" s="829" t="str">
        <f>'DERIVA DE BLOQUES PATRON (mm)'!C58</f>
        <v>04928L</v>
      </c>
      <c r="D58" s="830" t="str">
        <f>_xlfn.CONCAT('DERIVA DE BLOQUES PATRON (mm)'!D58," mm")</f>
        <v>1,39 mm</v>
      </c>
      <c r="E58" s="828">
        <f>'DERIVA DE BLOQUES PATRON (mm)'!E58</f>
        <v>0.01</v>
      </c>
      <c r="F58" s="828">
        <f>'DERIVA DE BLOQUES PATRON (mm)'!G58</f>
        <v>4.2999999999999997E-2</v>
      </c>
      <c r="G58" s="828">
        <f>'DERIVA DE BLOQUES PATRON (mm)'!I58</f>
        <v>4.1000000000000002E-2</v>
      </c>
      <c r="H58" s="107"/>
      <c r="I58" s="107"/>
      <c r="J58" s="828">
        <f>'DERIVA DE BLOQUES PATRON (mm)'!F58</f>
        <v>0.08</v>
      </c>
      <c r="K58" s="828">
        <f>'DERIVA DE BLOQUES PATRON (mm)'!H58</f>
        <v>2.3E-2</v>
      </c>
      <c r="L58" s="828">
        <f>'DERIVA DE BLOQUES PATRON (mm)'!J58</f>
        <v>2.3E-2</v>
      </c>
      <c r="M58" s="107"/>
      <c r="N58" s="107"/>
      <c r="O58" s="26">
        <f t="shared" si="3"/>
        <v>1.8502252115170557E-2</v>
      </c>
      <c r="P58" s="828" t="str">
        <f t="shared" si="2"/>
        <v>NO GRAFICAR</v>
      </c>
      <c r="Q58" s="545"/>
      <c r="R58" s="545"/>
      <c r="S58" s="545"/>
      <c r="T58" s="545"/>
      <c r="U58" s="545"/>
      <c r="V58" s="545"/>
      <c r="W58" s="545"/>
      <c r="X58" s="545"/>
      <c r="Y58" s="545"/>
      <c r="Z58" s="545"/>
      <c r="AA58" s="545"/>
      <c r="AB58" s="545"/>
      <c r="AC58" s="545"/>
      <c r="AD58" s="545"/>
      <c r="AE58" s="545"/>
      <c r="AF58" s="545"/>
      <c r="AG58" s="545"/>
      <c r="AH58" s="545"/>
      <c r="AI58" s="545"/>
      <c r="AJ58" s="545"/>
      <c r="AK58" s="545"/>
      <c r="AL58" s="545"/>
      <c r="AM58" s="545"/>
      <c r="AN58" s="545"/>
      <c r="AO58" s="545"/>
      <c r="AP58" s="545"/>
      <c r="AQ58" s="545"/>
      <c r="AR58" s="545"/>
      <c r="AS58" s="545"/>
      <c r="AT58" s="545"/>
      <c r="AU58" s="545"/>
      <c r="AV58" s="545"/>
      <c r="AW58" s="545"/>
      <c r="AX58" s="545"/>
      <c r="AY58" s="545"/>
      <c r="AZ58" s="545"/>
      <c r="BA58" s="545"/>
      <c r="BB58" s="545"/>
      <c r="BC58" s="545"/>
      <c r="BD58" s="545"/>
      <c r="BE58" s="545"/>
      <c r="BF58" s="545"/>
      <c r="BG58" s="545"/>
      <c r="BH58" s="545"/>
      <c r="BI58" s="545"/>
      <c r="BJ58" s="545"/>
      <c r="BK58" s="545"/>
      <c r="BL58" s="545"/>
      <c r="BM58" s="545"/>
      <c r="BN58" s="545"/>
      <c r="BO58" s="545"/>
      <c r="BP58" s="545"/>
      <c r="BQ58" s="545"/>
      <c r="BR58" s="545"/>
      <c r="BS58" s="545"/>
      <c r="BT58" s="545"/>
      <c r="BU58" s="545"/>
      <c r="BV58" s="545"/>
      <c r="BW58" s="545"/>
      <c r="BX58" s="545"/>
      <c r="BY58" s="545"/>
      <c r="BZ58" s="545"/>
      <c r="CA58" s="545"/>
      <c r="CB58" s="545"/>
      <c r="CC58" s="545"/>
      <c r="CD58" s="545"/>
      <c r="CE58" s="545"/>
      <c r="CF58" s="545"/>
      <c r="CG58" s="545"/>
      <c r="CH58" s="545"/>
      <c r="CI58" s="545"/>
      <c r="CJ58" s="545"/>
      <c r="CK58" s="545"/>
      <c r="CL58" s="545"/>
      <c r="CM58" s="545"/>
      <c r="CN58" s="545"/>
      <c r="CO58" s="545"/>
      <c r="CP58" s="545"/>
      <c r="CQ58" s="545"/>
      <c r="CR58" s="545"/>
      <c r="CS58" s="545"/>
      <c r="CT58" s="545"/>
      <c r="CU58" s="545"/>
      <c r="CV58" s="545"/>
      <c r="CW58" s="545"/>
      <c r="CX58" s="545"/>
      <c r="CY58" s="545"/>
      <c r="CZ58" s="545"/>
      <c r="DA58" s="545"/>
      <c r="DB58" s="545"/>
      <c r="DC58" s="545"/>
      <c r="DD58" s="545"/>
      <c r="DE58" s="545"/>
      <c r="DF58" s="545"/>
      <c r="DG58" s="545"/>
      <c r="DH58" s="545"/>
      <c r="DI58" s="545"/>
      <c r="DJ58" s="545"/>
      <c r="DK58" s="545"/>
      <c r="DL58" s="545"/>
      <c r="DM58" s="545"/>
      <c r="DN58" s="545"/>
      <c r="DO58" s="545"/>
      <c r="DP58" s="545"/>
      <c r="DQ58" s="545"/>
      <c r="DR58" s="545"/>
      <c r="DS58" s="545"/>
      <c r="DT58" s="545"/>
      <c r="DU58" s="545"/>
      <c r="DV58" s="545"/>
      <c r="DW58" s="545"/>
      <c r="DX58" s="545"/>
      <c r="DY58" s="545"/>
      <c r="DZ58" s="545"/>
      <c r="EA58" s="545"/>
      <c r="EB58" s="545"/>
      <c r="EC58" s="545"/>
      <c r="ED58" s="545"/>
      <c r="EE58" s="545"/>
      <c r="EF58" s="545"/>
      <c r="EG58" s="545"/>
      <c r="EH58" s="545"/>
      <c r="EI58" s="545"/>
      <c r="EJ58" s="545"/>
      <c r="EK58" s="545"/>
      <c r="EL58" s="545"/>
      <c r="EM58" s="545"/>
      <c r="EN58" s="545"/>
      <c r="EO58" s="545"/>
      <c r="EP58" s="545"/>
      <c r="EQ58" s="545"/>
      <c r="ER58" s="545"/>
      <c r="ES58" s="545"/>
      <c r="ET58" s="545"/>
      <c r="EU58" s="545"/>
      <c r="EV58" s="545"/>
      <c r="EW58" s="545"/>
      <c r="EX58" s="545"/>
      <c r="EY58" s="545"/>
      <c r="EZ58" s="545"/>
      <c r="FA58" s="545"/>
      <c r="FB58" s="545"/>
      <c r="FC58" s="545"/>
      <c r="FD58" s="545"/>
      <c r="FE58" s="545"/>
      <c r="FF58" s="545"/>
      <c r="FG58" s="545"/>
      <c r="FH58" s="545"/>
      <c r="FI58" s="545"/>
      <c r="FJ58" s="545"/>
      <c r="FK58" s="545"/>
      <c r="FL58" s="545"/>
      <c r="FM58" s="545"/>
      <c r="FN58" s="545"/>
      <c r="FO58" s="545"/>
      <c r="FP58" s="545"/>
      <c r="FQ58" s="545"/>
      <c r="FR58" s="545"/>
      <c r="FS58" s="545"/>
      <c r="FT58" s="545"/>
      <c r="FU58" s="545"/>
      <c r="FV58" s="545"/>
      <c r="FW58" s="545"/>
      <c r="FX58" s="545"/>
      <c r="FY58" s="545"/>
      <c r="FZ58" s="545"/>
      <c r="GA58" s="545"/>
      <c r="GB58" s="545"/>
      <c r="GC58" s="545"/>
      <c r="GD58" s="545"/>
      <c r="GE58" s="545"/>
      <c r="GF58" s="545"/>
      <c r="GG58" s="545"/>
      <c r="GH58" s="545"/>
      <c r="GI58" s="545"/>
      <c r="GJ58" s="545"/>
      <c r="GK58" s="545"/>
      <c r="GL58" s="545"/>
      <c r="GM58" s="545"/>
      <c r="GN58" s="545"/>
      <c r="GO58" s="545"/>
      <c r="GP58" s="545"/>
      <c r="GQ58" s="545"/>
      <c r="GR58" s="545"/>
      <c r="GS58" s="545"/>
      <c r="GT58" s="545"/>
      <c r="GU58" s="545"/>
      <c r="GV58" s="545"/>
      <c r="GW58" s="545"/>
      <c r="GX58" s="545"/>
    </row>
    <row r="59" spans="1:206" x14ac:dyDescent="0.25">
      <c r="A59" s="545"/>
      <c r="B59" s="558">
        <f t="shared" si="4"/>
        <v>52</v>
      </c>
      <c r="C59" s="829" t="str">
        <f>'DERIVA DE BLOQUES PATRON (mm)'!C59</f>
        <v>03202K</v>
      </c>
      <c r="D59" s="830" t="str">
        <f>_xlfn.CONCAT('DERIVA DE BLOQUES PATRON (mm)'!D59," mm")</f>
        <v>1,4 mm</v>
      </c>
      <c r="E59" s="828">
        <f>'DERIVA DE BLOQUES PATRON (mm)'!E59</f>
        <v>0</v>
      </c>
      <c r="F59" s="828">
        <f>'DERIVA DE BLOQUES PATRON (mm)'!G59</f>
        <v>1.7999999999999999E-2</v>
      </c>
      <c r="G59" s="828">
        <f>'DERIVA DE BLOQUES PATRON (mm)'!I59</f>
        <v>3.4000000000000002E-2</v>
      </c>
      <c r="H59" s="107"/>
      <c r="I59" s="107"/>
      <c r="J59" s="828">
        <f>'DERIVA DE BLOQUES PATRON (mm)'!F59</f>
        <v>0.08</v>
      </c>
      <c r="K59" s="828">
        <f>'DERIVA DE BLOQUES PATRON (mm)'!H59</f>
        <v>2.3E-2</v>
      </c>
      <c r="L59" s="828">
        <f>'DERIVA DE BLOQUES PATRON (mm)'!J59</f>
        <v>2.3E-2</v>
      </c>
      <c r="M59" s="107"/>
      <c r="N59" s="107"/>
      <c r="O59" s="26">
        <f t="shared" si="3"/>
        <v>1.7009801096230761E-2</v>
      </c>
      <c r="P59" s="828" t="str">
        <f t="shared" si="2"/>
        <v>NO GRAFICAR</v>
      </c>
      <c r="Q59" s="545"/>
      <c r="R59" s="545"/>
      <c r="S59" s="545"/>
      <c r="T59" s="545"/>
      <c r="U59" s="545"/>
      <c r="V59" s="545"/>
      <c r="W59" s="545"/>
      <c r="X59" s="545"/>
      <c r="Y59" s="545"/>
      <c r="Z59" s="545"/>
      <c r="AA59" s="545"/>
      <c r="AB59" s="545"/>
      <c r="AC59" s="545"/>
      <c r="AD59" s="545"/>
      <c r="AE59" s="545"/>
      <c r="AF59" s="545"/>
      <c r="AG59" s="545"/>
      <c r="AH59" s="545"/>
      <c r="AI59" s="545"/>
      <c r="AJ59" s="545"/>
      <c r="AK59" s="545"/>
      <c r="AL59" s="545"/>
      <c r="AM59" s="545"/>
      <c r="AN59" s="545"/>
      <c r="AO59" s="545"/>
      <c r="AP59" s="545"/>
      <c r="AQ59" s="545"/>
      <c r="AR59" s="545"/>
      <c r="AS59" s="545"/>
      <c r="AT59" s="545"/>
      <c r="AU59" s="545"/>
      <c r="AV59" s="545"/>
      <c r="AW59" s="545"/>
      <c r="AX59" s="545"/>
      <c r="AY59" s="545"/>
      <c r="AZ59" s="545"/>
      <c r="BA59" s="545"/>
      <c r="BB59" s="545"/>
      <c r="BC59" s="545"/>
      <c r="BD59" s="545"/>
      <c r="BE59" s="545"/>
      <c r="BF59" s="545"/>
      <c r="BG59" s="545"/>
      <c r="BH59" s="545"/>
      <c r="BI59" s="545"/>
      <c r="BJ59" s="545"/>
      <c r="BK59" s="545"/>
      <c r="BL59" s="545"/>
      <c r="BM59" s="545"/>
      <c r="BN59" s="545"/>
      <c r="BO59" s="545"/>
      <c r="BP59" s="545"/>
      <c r="BQ59" s="545"/>
      <c r="BR59" s="545"/>
      <c r="BS59" s="545"/>
      <c r="BT59" s="545"/>
      <c r="BU59" s="545"/>
      <c r="BV59" s="545"/>
      <c r="BW59" s="545"/>
      <c r="BX59" s="545"/>
      <c r="BY59" s="545"/>
      <c r="BZ59" s="545"/>
      <c r="CA59" s="545"/>
      <c r="CB59" s="545"/>
      <c r="CC59" s="545"/>
      <c r="CD59" s="545"/>
      <c r="CE59" s="545"/>
      <c r="CF59" s="545"/>
      <c r="CG59" s="545"/>
      <c r="CH59" s="545"/>
      <c r="CI59" s="545"/>
      <c r="CJ59" s="545"/>
      <c r="CK59" s="545"/>
      <c r="CL59" s="545"/>
      <c r="CM59" s="545"/>
      <c r="CN59" s="545"/>
      <c r="CO59" s="545"/>
      <c r="CP59" s="545"/>
      <c r="CQ59" s="545"/>
      <c r="CR59" s="545"/>
      <c r="CS59" s="545"/>
      <c r="CT59" s="545"/>
      <c r="CU59" s="545"/>
      <c r="CV59" s="545"/>
      <c r="CW59" s="545"/>
      <c r="CX59" s="545"/>
      <c r="CY59" s="545"/>
      <c r="CZ59" s="545"/>
      <c r="DA59" s="545"/>
      <c r="DB59" s="545"/>
      <c r="DC59" s="545"/>
      <c r="DD59" s="545"/>
      <c r="DE59" s="545"/>
      <c r="DF59" s="545"/>
      <c r="DG59" s="545"/>
      <c r="DH59" s="545"/>
      <c r="DI59" s="545"/>
      <c r="DJ59" s="545"/>
      <c r="DK59" s="545"/>
      <c r="DL59" s="545"/>
      <c r="DM59" s="545"/>
      <c r="DN59" s="545"/>
      <c r="DO59" s="545"/>
      <c r="DP59" s="545"/>
      <c r="DQ59" s="545"/>
      <c r="DR59" s="545"/>
      <c r="DS59" s="545"/>
      <c r="DT59" s="545"/>
      <c r="DU59" s="545"/>
      <c r="DV59" s="545"/>
      <c r="DW59" s="545"/>
      <c r="DX59" s="545"/>
      <c r="DY59" s="545"/>
      <c r="DZ59" s="545"/>
      <c r="EA59" s="545"/>
      <c r="EB59" s="545"/>
      <c r="EC59" s="545"/>
      <c r="ED59" s="545"/>
      <c r="EE59" s="545"/>
      <c r="EF59" s="545"/>
      <c r="EG59" s="545"/>
      <c r="EH59" s="545"/>
      <c r="EI59" s="545"/>
      <c r="EJ59" s="545"/>
      <c r="EK59" s="545"/>
      <c r="EL59" s="545"/>
      <c r="EM59" s="545"/>
      <c r="EN59" s="545"/>
      <c r="EO59" s="545"/>
      <c r="EP59" s="545"/>
      <c r="EQ59" s="545"/>
      <c r="ER59" s="545"/>
      <c r="ES59" s="545"/>
      <c r="ET59" s="545"/>
      <c r="EU59" s="545"/>
      <c r="EV59" s="545"/>
      <c r="EW59" s="545"/>
      <c r="EX59" s="545"/>
      <c r="EY59" s="545"/>
      <c r="EZ59" s="545"/>
      <c r="FA59" s="545"/>
      <c r="FB59" s="545"/>
      <c r="FC59" s="545"/>
      <c r="FD59" s="545"/>
      <c r="FE59" s="545"/>
      <c r="FF59" s="545"/>
      <c r="FG59" s="545"/>
      <c r="FH59" s="545"/>
      <c r="FI59" s="545"/>
      <c r="FJ59" s="545"/>
      <c r="FK59" s="545"/>
      <c r="FL59" s="545"/>
      <c r="FM59" s="545"/>
      <c r="FN59" s="545"/>
      <c r="FO59" s="545"/>
      <c r="FP59" s="545"/>
      <c r="FQ59" s="545"/>
      <c r="FR59" s="545"/>
      <c r="FS59" s="545"/>
      <c r="FT59" s="545"/>
      <c r="FU59" s="545"/>
      <c r="FV59" s="545"/>
      <c r="FW59" s="545"/>
      <c r="FX59" s="545"/>
      <c r="FY59" s="545"/>
      <c r="FZ59" s="545"/>
      <c r="GA59" s="545"/>
      <c r="GB59" s="545"/>
      <c r="GC59" s="545"/>
      <c r="GD59" s="545"/>
      <c r="GE59" s="545"/>
      <c r="GF59" s="545"/>
      <c r="GG59" s="545"/>
      <c r="GH59" s="545"/>
      <c r="GI59" s="545"/>
      <c r="GJ59" s="545"/>
      <c r="GK59" s="545"/>
      <c r="GL59" s="545"/>
      <c r="GM59" s="545"/>
      <c r="GN59" s="545"/>
      <c r="GO59" s="545"/>
      <c r="GP59" s="545"/>
      <c r="GQ59" s="545"/>
      <c r="GR59" s="545"/>
      <c r="GS59" s="545"/>
      <c r="GT59" s="545"/>
      <c r="GU59" s="545"/>
      <c r="GV59" s="545"/>
      <c r="GW59" s="545"/>
      <c r="GX59" s="545"/>
    </row>
    <row r="60" spans="1:206" x14ac:dyDescent="0.25">
      <c r="A60" s="545"/>
      <c r="B60" s="558">
        <f t="shared" si="4"/>
        <v>53</v>
      </c>
      <c r="C60" s="829" t="str">
        <f>'DERIVA DE BLOQUES PATRON (mm)'!C60</f>
        <v>06804J</v>
      </c>
      <c r="D60" s="830" t="str">
        <f>_xlfn.CONCAT('DERIVA DE BLOQUES PATRON (mm)'!D60," mm")</f>
        <v>1,41 mm</v>
      </c>
      <c r="E60" s="828">
        <f>'DERIVA DE BLOQUES PATRON (mm)'!E60</f>
        <v>0.1</v>
      </c>
      <c r="F60" s="828">
        <f>'DERIVA DE BLOQUES PATRON (mm)'!G60</f>
        <v>0.113</v>
      </c>
      <c r="G60" s="828">
        <f>'DERIVA DE BLOQUES PATRON (mm)'!I60</f>
        <v>0.13</v>
      </c>
      <c r="H60" s="107"/>
      <c r="I60" s="107"/>
      <c r="J60" s="828">
        <f>'DERIVA DE BLOQUES PATRON (mm)'!F60</f>
        <v>0.08</v>
      </c>
      <c r="K60" s="828">
        <f>'DERIVA DE BLOQUES PATRON (mm)'!H60</f>
        <v>2.3E-2</v>
      </c>
      <c r="L60" s="828">
        <f>'DERIVA DE BLOQUES PATRON (mm)'!J60</f>
        <v>2.3E-2</v>
      </c>
      <c r="M60" s="107"/>
      <c r="N60" s="107"/>
      <c r="O60" s="26">
        <f t="shared" si="3"/>
        <v>1.5044378795195743E-2</v>
      </c>
      <c r="P60" s="828" t="str">
        <f t="shared" si="2"/>
        <v>NO GRAFICAR</v>
      </c>
      <c r="Q60" s="545"/>
      <c r="R60" s="545"/>
      <c r="S60" s="545"/>
      <c r="T60" s="545"/>
      <c r="U60" s="545"/>
      <c r="V60" s="545"/>
      <c r="W60" s="545"/>
      <c r="X60" s="545"/>
      <c r="Y60" s="545"/>
      <c r="Z60" s="545"/>
      <c r="AA60" s="545"/>
      <c r="AB60" s="545"/>
      <c r="AC60" s="545"/>
      <c r="AD60" s="545"/>
      <c r="AE60" s="545"/>
      <c r="AF60" s="545"/>
      <c r="AG60" s="545"/>
      <c r="AH60" s="545"/>
      <c r="AI60" s="545"/>
      <c r="AJ60" s="545"/>
      <c r="AK60" s="545"/>
      <c r="AL60" s="545"/>
      <c r="AM60" s="545"/>
      <c r="AN60" s="545"/>
      <c r="AO60" s="545"/>
      <c r="AP60" s="545"/>
      <c r="AQ60" s="545"/>
      <c r="AR60" s="545"/>
      <c r="AS60" s="545"/>
      <c r="AT60" s="545"/>
      <c r="AU60" s="545"/>
      <c r="AV60" s="545"/>
      <c r="AW60" s="545"/>
      <c r="AX60" s="545"/>
      <c r="AY60" s="545"/>
      <c r="AZ60" s="545"/>
      <c r="BA60" s="545"/>
      <c r="BB60" s="545"/>
      <c r="BC60" s="545"/>
      <c r="BD60" s="545"/>
      <c r="BE60" s="545"/>
      <c r="BF60" s="545"/>
      <c r="BG60" s="545"/>
      <c r="BH60" s="545"/>
      <c r="BI60" s="545"/>
      <c r="BJ60" s="545"/>
      <c r="BK60" s="545"/>
      <c r="BL60" s="545"/>
      <c r="BM60" s="545"/>
      <c r="BN60" s="545"/>
      <c r="BO60" s="545"/>
      <c r="BP60" s="545"/>
      <c r="BQ60" s="545"/>
      <c r="BR60" s="545"/>
      <c r="BS60" s="545"/>
      <c r="BT60" s="545"/>
      <c r="BU60" s="545"/>
      <c r="BV60" s="545"/>
      <c r="BW60" s="545"/>
      <c r="BX60" s="545"/>
      <c r="BY60" s="545"/>
      <c r="BZ60" s="545"/>
      <c r="CA60" s="545"/>
      <c r="CB60" s="545"/>
      <c r="CC60" s="545"/>
      <c r="CD60" s="545"/>
      <c r="CE60" s="545"/>
      <c r="CF60" s="545"/>
      <c r="CG60" s="545"/>
      <c r="CH60" s="545"/>
      <c r="CI60" s="545"/>
      <c r="CJ60" s="545"/>
      <c r="CK60" s="545"/>
      <c r="CL60" s="545"/>
      <c r="CM60" s="545"/>
      <c r="CN60" s="545"/>
      <c r="CO60" s="545"/>
      <c r="CP60" s="545"/>
      <c r="CQ60" s="545"/>
      <c r="CR60" s="545"/>
      <c r="CS60" s="545"/>
      <c r="CT60" s="545"/>
      <c r="CU60" s="545"/>
      <c r="CV60" s="545"/>
      <c r="CW60" s="545"/>
      <c r="CX60" s="545"/>
      <c r="CY60" s="545"/>
      <c r="CZ60" s="545"/>
      <c r="DA60" s="545"/>
      <c r="DB60" s="545"/>
      <c r="DC60" s="545"/>
      <c r="DD60" s="545"/>
      <c r="DE60" s="545"/>
      <c r="DF60" s="545"/>
      <c r="DG60" s="545"/>
      <c r="DH60" s="545"/>
      <c r="DI60" s="545"/>
      <c r="DJ60" s="545"/>
      <c r="DK60" s="545"/>
      <c r="DL60" s="545"/>
      <c r="DM60" s="545"/>
      <c r="DN60" s="545"/>
      <c r="DO60" s="545"/>
      <c r="DP60" s="545"/>
      <c r="DQ60" s="545"/>
      <c r="DR60" s="545"/>
      <c r="DS60" s="545"/>
      <c r="DT60" s="545"/>
      <c r="DU60" s="545"/>
      <c r="DV60" s="545"/>
      <c r="DW60" s="545"/>
      <c r="DX60" s="545"/>
      <c r="DY60" s="545"/>
      <c r="DZ60" s="545"/>
      <c r="EA60" s="545"/>
      <c r="EB60" s="545"/>
      <c r="EC60" s="545"/>
      <c r="ED60" s="545"/>
      <c r="EE60" s="545"/>
      <c r="EF60" s="545"/>
      <c r="EG60" s="545"/>
      <c r="EH60" s="545"/>
      <c r="EI60" s="545"/>
      <c r="EJ60" s="545"/>
      <c r="EK60" s="545"/>
      <c r="EL60" s="545"/>
      <c r="EM60" s="545"/>
      <c r="EN60" s="545"/>
      <c r="EO60" s="545"/>
      <c r="EP60" s="545"/>
      <c r="EQ60" s="545"/>
      <c r="ER60" s="545"/>
      <c r="ES60" s="545"/>
      <c r="ET60" s="545"/>
      <c r="EU60" s="545"/>
      <c r="EV60" s="545"/>
      <c r="EW60" s="545"/>
      <c r="EX60" s="545"/>
      <c r="EY60" s="545"/>
      <c r="EZ60" s="545"/>
      <c r="FA60" s="545"/>
      <c r="FB60" s="545"/>
      <c r="FC60" s="545"/>
      <c r="FD60" s="545"/>
      <c r="FE60" s="545"/>
      <c r="FF60" s="545"/>
      <c r="FG60" s="545"/>
      <c r="FH60" s="545"/>
      <c r="FI60" s="545"/>
      <c r="FJ60" s="545"/>
      <c r="FK60" s="545"/>
      <c r="FL60" s="545"/>
      <c r="FM60" s="545"/>
      <c r="FN60" s="545"/>
      <c r="FO60" s="545"/>
      <c r="FP60" s="545"/>
      <c r="FQ60" s="545"/>
      <c r="FR60" s="545"/>
      <c r="FS60" s="545"/>
      <c r="FT60" s="545"/>
      <c r="FU60" s="545"/>
      <c r="FV60" s="545"/>
      <c r="FW60" s="545"/>
      <c r="FX60" s="545"/>
      <c r="FY60" s="545"/>
      <c r="FZ60" s="545"/>
      <c r="GA60" s="545"/>
      <c r="GB60" s="545"/>
      <c r="GC60" s="545"/>
      <c r="GD60" s="545"/>
      <c r="GE60" s="545"/>
      <c r="GF60" s="545"/>
      <c r="GG60" s="545"/>
      <c r="GH60" s="545"/>
      <c r="GI60" s="545"/>
      <c r="GJ60" s="545"/>
      <c r="GK60" s="545"/>
      <c r="GL60" s="545"/>
      <c r="GM60" s="545"/>
      <c r="GN60" s="545"/>
      <c r="GO60" s="545"/>
      <c r="GP60" s="545"/>
      <c r="GQ60" s="545"/>
      <c r="GR60" s="545"/>
      <c r="GS60" s="545"/>
      <c r="GT60" s="545"/>
      <c r="GU60" s="545"/>
      <c r="GV60" s="545"/>
      <c r="GW60" s="545"/>
      <c r="GX60" s="545"/>
    </row>
    <row r="61" spans="1:206" x14ac:dyDescent="0.25">
      <c r="A61" s="545"/>
      <c r="B61" s="558">
        <f t="shared" si="4"/>
        <v>54</v>
      </c>
      <c r="C61" s="829" t="str">
        <f>'DERIVA DE BLOQUES PATRON (mm)'!C61</f>
        <v>06815J</v>
      </c>
      <c r="D61" s="830" t="str">
        <f>_xlfn.CONCAT('DERIVA DE BLOQUES PATRON (mm)'!D61," mm")</f>
        <v>1,42 mm</v>
      </c>
      <c r="E61" s="828">
        <f>'DERIVA DE BLOQUES PATRON (mm)'!E61</f>
        <v>0.01</v>
      </c>
      <c r="F61" s="828">
        <f>'DERIVA DE BLOQUES PATRON (mm)'!G61</f>
        <v>5.8000000000000003E-2</v>
      </c>
      <c r="G61" s="828">
        <f>'DERIVA DE BLOQUES PATRON (mm)'!I61</f>
        <v>6.8000000000000005E-2</v>
      </c>
      <c r="H61" s="107"/>
      <c r="I61" s="107"/>
      <c r="J61" s="828">
        <f>'DERIVA DE BLOQUES PATRON (mm)'!F61</f>
        <v>0.08</v>
      </c>
      <c r="K61" s="828">
        <f>'DERIVA DE BLOQUES PATRON (mm)'!H61</f>
        <v>2.3E-2</v>
      </c>
      <c r="L61" s="828">
        <f>'DERIVA DE BLOQUES PATRON (mm)'!J61</f>
        <v>2.3E-2</v>
      </c>
      <c r="M61" s="107"/>
      <c r="N61" s="107"/>
      <c r="O61" s="26">
        <f t="shared" si="3"/>
        <v>3.1005375877955963E-2</v>
      </c>
      <c r="P61" s="828" t="str">
        <f t="shared" si="2"/>
        <v>VALOR CRÍTICO, GRAFICAR CURVA</v>
      </c>
      <c r="Q61" s="545"/>
      <c r="R61" s="545"/>
      <c r="S61" s="545"/>
      <c r="T61" s="545"/>
      <c r="U61" s="545"/>
      <c r="V61" s="545"/>
      <c r="W61" s="545"/>
      <c r="X61" s="545"/>
      <c r="Y61" s="545"/>
      <c r="Z61" s="545"/>
      <c r="AA61" s="545"/>
      <c r="AB61" s="545"/>
      <c r="AC61" s="545"/>
      <c r="AD61" s="545"/>
      <c r="AE61" s="545"/>
      <c r="AF61" s="545"/>
      <c r="AG61" s="545"/>
      <c r="AH61" s="545"/>
      <c r="AI61" s="545"/>
      <c r="AJ61" s="545"/>
      <c r="AK61" s="545"/>
      <c r="AL61" s="545"/>
      <c r="AM61" s="545"/>
      <c r="AN61" s="545"/>
      <c r="AO61" s="545"/>
      <c r="AP61" s="545"/>
      <c r="AQ61" s="545"/>
      <c r="AR61" s="545"/>
      <c r="AS61" s="545"/>
      <c r="AT61" s="545"/>
      <c r="AU61" s="545"/>
      <c r="AV61" s="545"/>
      <c r="AW61" s="545"/>
      <c r="AX61" s="545"/>
      <c r="AY61" s="545"/>
      <c r="AZ61" s="545"/>
      <c r="BA61" s="545"/>
      <c r="BB61" s="545"/>
      <c r="BC61" s="545"/>
      <c r="BD61" s="545"/>
      <c r="BE61" s="545"/>
      <c r="BF61" s="545"/>
      <c r="BG61" s="545"/>
      <c r="BH61" s="545"/>
      <c r="BI61" s="545"/>
      <c r="BJ61" s="545"/>
      <c r="BK61" s="545"/>
      <c r="BL61" s="545"/>
      <c r="BM61" s="545"/>
      <c r="BN61" s="545"/>
      <c r="BO61" s="545"/>
      <c r="BP61" s="545"/>
      <c r="BQ61" s="545"/>
      <c r="BR61" s="545"/>
      <c r="BS61" s="545"/>
      <c r="BT61" s="545"/>
      <c r="BU61" s="545"/>
      <c r="BV61" s="545"/>
      <c r="BW61" s="545"/>
      <c r="BX61" s="545"/>
      <c r="BY61" s="545"/>
      <c r="BZ61" s="545"/>
      <c r="CA61" s="545"/>
      <c r="CB61" s="545"/>
      <c r="CC61" s="545"/>
      <c r="CD61" s="545"/>
      <c r="CE61" s="545"/>
      <c r="CF61" s="545"/>
      <c r="CG61" s="545"/>
      <c r="CH61" s="545"/>
      <c r="CI61" s="545"/>
      <c r="CJ61" s="545"/>
      <c r="CK61" s="545"/>
      <c r="CL61" s="545"/>
      <c r="CM61" s="545"/>
      <c r="CN61" s="545"/>
      <c r="CO61" s="545"/>
      <c r="CP61" s="545"/>
      <c r="CQ61" s="545"/>
      <c r="CR61" s="545"/>
      <c r="CS61" s="545"/>
      <c r="CT61" s="545"/>
      <c r="CU61" s="545"/>
      <c r="CV61" s="545"/>
      <c r="CW61" s="545"/>
      <c r="CX61" s="545"/>
      <c r="CY61" s="545"/>
      <c r="CZ61" s="545"/>
      <c r="DA61" s="545"/>
      <c r="DB61" s="545"/>
      <c r="DC61" s="545"/>
      <c r="DD61" s="545"/>
      <c r="DE61" s="545"/>
      <c r="DF61" s="545"/>
      <c r="DG61" s="545"/>
      <c r="DH61" s="545"/>
      <c r="DI61" s="545"/>
      <c r="DJ61" s="545"/>
      <c r="DK61" s="545"/>
      <c r="DL61" s="545"/>
      <c r="DM61" s="545"/>
      <c r="DN61" s="545"/>
      <c r="DO61" s="545"/>
      <c r="DP61" s="545"/>
      <c r="DQ61" s="545"/>
      <c r="DR61" s="545"/>
      <c r="DS61" s="545"/>
      <c r="DT61" s="545"/>
      <c r="DU61" s="545"/>
      <c r="DV61" s="545"/>
      <c r="DW61" s="545"/>
      <c r="DX61" s="545"/>
      <c r="DY61" s="545"/>
      <c r="DZ61" s="545"/>
      <c r="EA61" s="545"/>
      <c r="EB61" s="545"/>
      <c r="EC61" s="545"/>
      <c r="ED61" s="545"/>
      <c r="EE61" s="545"/>
      <c r="EF61" s="545"/>
      <c r="EG61" s="545"/>
      <c r="EH61" s="545"/>
      <c r="EI61" s="545"/>
      <c r="EJ61" s="545"/>
      <c r="EK61" s="545"/>
      <c r="EL61" s="545"/>
      <c r="EM61" s="545"/>
      <c r="EN61" s="545"/>
      <c r="EO61" s="545"/>
      <c r="EP61" s="545"/>
      <c r="EQ61" s="545"/>
      <c r="ER61" s="545"/>
      <c r="ES61" s="545"/>
      <c r="ET61" s="545"/>
      <c r="EU61" s="545"/>
      <c r="EV61" s="545"/>
      <c r="EW61" s="545"/>
      <c r="EX61" s="545"/>
      <c r="EY61" s="545"/>
      <c r="EZ61" s="545"/>
      <c r="FA61" s="545"/>
      <c r="FB61" s="545"/>
      <c r="FC61" s="545"/>
      <c r="FD61" s="545"/>
      <c r="FE61" s="545"/>
      <c r="FF61" s="545"/>
      <c r="FG61" s="545"/>
      <c r="FH61" s="545"/>
      <c r="FI61" s="545"/>
      <c r="FJ61" s="545"/>
      <c r="FK61" s="545"/>
      <c r="FL61" s="545"/>
      <c r="FM61" s="545"/>
      <c r="FN61" s="545"/>
      <c r="FO61" s="545"/>
      <c r="FP61" s="545"/>
      <c r="FQ61" s="545"/>
      <c r="FR61" s="545"/>
      <c r="FS61" s="545"/>
      <c r="FT61" s="545"/>
      <c r="FU61" s="545"/>
      <c r="FV61" s="545"/>
      <c r="FW61" s="545"/>
      <c r="FX61" s="545"/>
      <c r="FY61" s="545"/>
      <c r="FZ61" s="545"/>
      <c r="GA61" s="545"/>
      <c r="GB61" s="545"/>
      <c r="GC61" s="545"/>
      <c r="GD61" s="545"/>
      <c r="GE61" s="545"/>
      <c r="GF61" s="545"/>
      <c r="GG61" s="545"/>
      <c r="GH61" s="545"/>
      <c r="GI61" s="545"/>
      <c r="GJ61" s="545"/>
      <c r="GK61" s="545"/>
      <c r="GL61" s="545"/>
      <c r="GM61" s="545"/>
      <c r="GN61" s="545"/>
      <c r="GO61" s="545"/>
      <c r="GP61" s="545"/>
      <c r="GQ61" s="545"/>
      <c r="GR61" s="545"/>
      <c r="GS61" s="545"/>
      <c r="GT61" s="545"/>
      <c r="GU61" s="545"/>
      <c r="GV61" s="545"/>
      <c r="GW61" s="545"/>
      <c r="GX61" s="545"/>
    </row>
    <row r="62" spans="1:206" x14ac:dyDescent="0.25">
      <c r="A62" s="545"/>
      <c r="B62" s="558">
        <f t="shared" si="4"/>
        <v>55</v>
      </c>
      <c r="C62" s="829" t="str">
        <f>'DERIVA DE BLOQUES PATRON (mm)'!C62</f>
        <v>05360L</v>
      </c>
      <c r="D62" s="830" t="str">
        <f>_xlfn.CONCAT('DERIVA DE BLOQUES PATRON (mm)'!D62," mm")</f>
        <v>1,43 mm</v>
      </c>
      <c r="E62" s="828">
        <f>'DERIVA DE BLOQUES PATRON (mm)'!E62</f>
        <v>0</v>
      </c>
      <c r="F62" s="828">
        <f>'DERIVA DE BLOQUES PATRON (mm)'!G62</f>
        <v>7.0000000000000001E-3</v>
      </c>
      <c r="G62" s="828">
        <f>'DERIVA DE BLOQUES PATRON (mm)'!I62</f>
        <v>1.7999999999999999E-2</v>
      </c>
      <c r="H62" s="107"/>
      <c r="I62" s="107"/>
      <c r="J62" s="828">
        <f>'DERIVA DE BLOQUES PATRON (mm)'!F62</f>
        <v>0.08</v>
      </c>
      <c r="K62" s="828">
        <f>'DERIVA DE BLOQUES PATRON (mm)'!H62</f>
        <v>2.3E-2</v>
      </c>
      <c r="L62" s="828">
        <f>'DERIVA DE BLOQUES PATRON (mm)'!J62</f>
        <v>2.3E-2</v>
      </c>
      <c r="M62" s="107"/>
      <c r="N62" s="107"/>
      <c r="O62" s="26">
        <f t="shared" si="3"/>
        <v>9.0737717258774671E-3</v>
      </c>
      <c r="P62" s="828" t="str">
        <f t="shared" si="2"/>
        <v>NO GRAFICAR</v>
      </c>
      <c r="Q62" s="545"/>
      <c r="R62" s="545"/>
      <c r="S62" s="545"/>
      <c r="T62" s="545"/>
      <c r="U62" s="545"/>
      <c r="V62" s="545"/>
      <c r="W62" s="545"/>
      <c r="X62" s="545"/>
      <c r="Y62" s="545"/>
      <c r="Z62" s="545"/>
      <c r="AA62" s="545"/>
      <c r="AB62" s="545"/>
      <c r="AC62" s="545"/>
      <c r="AD62" s="545"/>
      <c r="AE62" s="545"/>
      <c r="AF62" s="545"/>
      <c r="AG62" s="545"/>
      <c r="AH62" s="545"/>
      <c r="AI62" s="545"/>
      <c r="AJ62" s="545"/>
      <c r="AK62" s="545"/>
      <c r="AL62" s="545"/>
      <c r="AM62" s="545"/>
      <c r="AN62" s="545"/>
      <c r="AO62" s="545"/>
      <c r="AP62" s="545"/>
      <c r="AQ62" s="545"/>
      <c r="AR62" s="545"/>
      <c r="AS62" s="545"/>
      <c r="AT62" s="545"/>
      <c r="AU62" s="545"/>
      <c r="AV62" s="545"/>
      <c r="AW62" s="545"/>
      <c r="AX62" s="545"/>
      <c r="AY62" s="545"/>
      <c r="AZ62" s="545"/>
      <c r="BA62" s="545"/>
      <c r="BB62" s="545"/>
      <c r="BC62" s="545"/>
      <c r="BD62" s="545"/>
      <c r="BE62" s="545"/>
      <c r="BF62" s="545"/>
      <c r="BG62" s="545"/>
      <c r="BH62" s="545"/>
      <c r="BI62" s="545"/>
      <c r="BJ62" s="545"/>
      <c r="BK62" s="545"/>
      <c r="BL62" s="545"/>
      <c r="BM62" s="545"/>
      <c r="BN62" s="545"/>
      <c r="BO62" s="545"/>
      <c r="BP62" s="545"/>
      <c r="BQ62" s="545"/>
      <c r="BR62" s="545"/>
      <c r="BS62" s="545"/>
      <c r="BT62" s="545"/>
      <c r="BU62" s="545"/>
      <c r="BV62" s="545"/>
      <c r="BW62" s="545"/>
      <c r="BX62" s="545"/>
      <c r="BY62" s="545"/>
      <c r="BZ62" s="545"/>
      <c r="CA62" s="545"/>
      <c r="CB62" s="545"/>
      <c r="CC62" s="545"/>
      <c r="CD62" s="545"/>
      <c r="CE62" s="545"/>
      <c r="CF62" s="545"/>
      <c r="CG62" s="545"/>
      <c r="CH62" s="545"/>
      <c r="CI62" s="545"/>
      <c r="CJ62" s="545"/>
      <c r="CK62" s="545"/>
      <c r="CL62" s="545"/>
      <c r="CM62" s="545"/>
      <c r="CN62" s="545"/>
      <c r="CO62" s="545"/>
      <c r="CP62" s="545"/>
      <c r="CQ62" s="545"/>
      <c r="CR62" s="545"/>
      <c r="CS62" s="545"/>
      <c r="CT62" s="545"/>
      <c r="CU62" s="545"/>
      <c r="CV62" s="545"/>
      <c r="CW62" s="545"/>
      <c r="CX62" s="545"/>
      <c r="CY62" s="545"/>
      <c r="CZ62" s="545"/>
      <c r="DA62" s="545"/>
      <c r="DB62" s="545"/>
      <c r="DC62" s="545"/>
      <c r="DD62" s="545"/>
      <c r="DE62" s="545"/>
      <c r="DF62" s="545"/>
      <c r="DG62" s="545"/>
      <c r="DH62" s="545"/>
      <c r="DI62" s="545"/>
      <c r="DJ62" s="545"/>
      <c r="DK62" s="545"/>
      <c r="DL62" s="545"/>
      <c r="DM62" s="545"/>
      <c r="DN62" s="545"/>
      <c r="DO62" s="545"/>
      <c r="DP62" s="545"/>
      <c r="DQ62" s="545"/>
      <c r="DR62" s="545"/>
      <c r="DS62" s="545"/>
      <c r="DT62" s="545"/>
      <c r="DU62" s="545"/>
      <c r="DV62" s="545"/>
      <c r="DW62" s="545"/>
      <c r="DX62" s="545"/>
      <c r="DY62" s="545"/>
      <c r="DZ62" s="545"/>
      <c r="EA62" s="545"/>
      <c r="EB62" s="545"/>
      <c r="EC62" s="545"/>
      <c r="ED62" s="545"/>
      <c r="EE62" s="545"/>
      <c r="EF62" s="545"/>
      <c r="EG62" s="545"/>
      <c r="EH62" s="545"/>
      <c r="EI62" s="545"/>
      <c r="EJ62" s="545"/>
      <c r="EK62" s="545"/>
      <c r="EL62" s="545"/>
      <c r="EM62" s="545"/>
      <c r="EN62" s="545"/>
      <c r="EO62" s="545"/>
      <c r="EP62" s="545"/>
      <c r="EQ62" s="545"/>
      <c r="ER62" s="545"/>
      <c r="ES62" s="545"/>
      <c r="ET62" s="545"/>
      <c r="EU62" s="545"/>
      <c r="EV62" s="545"/>
      <c r="EW62" s="545"/>
      <c r="EX62" s="545"/>
      <c r="EY62" s="545"/>
      <c r="EZ62" s="545"/>
      <c r="FA62" s="545"/>
      <c r="FB62" s="545"/>
      <c r="FC62" s="545"/>
      <c r="FD62" s="545"/>
      <c r="FE62" s="545"/>
      <c r="FF62" s="545"/>
      <c r="FG62" s="545"/>
      <c r="FH62" s="545"/>
      <c r="FI62" s="545"/>
      <c r="FJ62" s="545"/>
      <c r="FK62" s="545"/>
      <c r="FL62" s="545"/>
      <c r="FM62" s="545"/>
      <c r="FN62" s="545"/>
      <c r="FO62" s="545"/>
      <c r="FP62" s="545"/>
      <c r="FQ62" s="545"/>
      <c r="FR62" s="545"/>
      <c r="FS62" s="545"/>
      <c r="FT62" s="545"/>
      <c r="FU62" s="545"/>
      <c r="FV62" s="545"/>
      <c r="FW62" s="545"/>
      <c r="FX62" s="545"/>
      <c r="FY62" s="545"/>
      <c r="FZ62" s="545"/>
      <c r="GA62" s="545"/>
      <c r="GB62" s="545"/>
      <c r="GC62" s="545"/>
      <c r="GD62" s="545"/>
      <c r="GE62" s="545"/>
      <c r="GF62" s="545"/>
      <c r="GG62" s="545"/>
      <c r="GH62" s="545"/>
      <c r="GI62" s="545"/>
      <c r="GJ62" s="545"/>
      <c r="GK62" s="545"/>
      <c r="GL62" s="545"/>
      <c r="GM62" s="545"/>
      <c r="GN62" s="545"/>
      <c r="GO62" s="545"/>
      <c r="GP62" s="545"/>
      <c r="GQ62" s="545"/>
      <c r="GR62" s="545"/>
      <c r="GS62" s="545"/>
      <c r="GT62" s="545"/>
      <c r="GU62" s="545"/>
      <c r="GV62" s="545"/>
      <c r="GW62" s="545"/>
      <c r="GX62" s="545"/>
    </row>
    <row r="63" spans="1:206" x14ac:dyDescent="0.25">
      <c r="A63" s="545"/>
      <c r="B63" s="558">
        <f t="shared" si="4"/>
        <v>56</v>
      </c>
      <c r="C63" s="829" t="str">
        <f>'DERIVA DE BLOQUES PATRON (mm)'!C63</f>
        <v>13508J</v>
      </c>
      <c r="D63" s="830" t="str">
        <f>_xlfn.CONCAT('DERIVA DE BLOQUES PATRON (mm)'!D63," mm")</f>
        <v>1,44 mm</v>
      </c>
      <c r="E63" s="828">
        <f>'DERIVA DE BLOQUES PATRON (mm)'!E63</f>
        <v>0.1</v>
      </c>
      <c r="F63" s="828">
        <f>'DERIVA DE BLOQUES PATRON (mm)'!G63</f>
        <v>0.11899999999999999</v>
      </c>
      <c r="G63" s="828">
        <f>'DERIVA DE BLOQUES PATRON (mm)'!I63</f>
        <v>0.14199999999999999</v>
      </c>
      <c r="H63" s="107"/>
      <c r="I63" s="107"/>
      <c r="J63" s="828">
        <f>'DERIVA DE BLOQUES PATRON (mm)'!F63</f>
        <v>0.08</v>
      </c>
      <c r="K63" s="828">
        <f>'DERIVA DE BLOQUES PATRON (mm)'!H63</f>
        <v>2.3E-2</v>
      </c>
      <c r="L63" s="828">
        <f>'DERIVA DE BLOQUES PATRON (mm)'!J63</f>
        <v>2.3E-2</v>
      </c>
      <c r="M63" s="107"/>
      <c r="N63" s="107"/>
      <c r="O63" s="26">
        <f t="shared" si="3"/>
        <v>2.1031722072463212E-2</v>
      </c>
      <c r="P63" s="828" t="str">
        <f t="shared" si="2"/>
        <v>NO GRAFICAR</v>
      </c>
      <c r="Q63" s="545"/>
      <c r="R63" s="545"/>
      <c r="S63" s="545"/>
      <c r="T63" s="545"/>
      <c r="U63" s="545"/>
      <c r="V63" s="545"/>
      <c r="W63" s="545"/>
      <c r="X63" s="545"/>
      <c r="Y63" s="545"/>
      <c r="Z63" s="545"/>
      <c r="AA63" s="545"/>
      <c r="AB63" s="545"/>
      <c r="AC63" s="545"/>
      <c r="AD63" s="545"/>
      <c r="AE63" s="545"/>
      <c r="AF63" s="545"/>
      <c r="AG63" s="545"/>
      <c r="AH63" s="545"/>
      <c r="AI63" s="545"/>
      <c r="AJ63" s="545"/>
      <c r="AK63" s="545"/>
      <c r="AL63" s="545"/>
      <c r="AM63" s="545"/>
      <c r="AN63" s="545"/>
      <c r="AO63" s="545"/>
      <c r="AP63" s="545"/>
      <c r="AQ63" s="545"/>
      <c r="AR63" s="545"/>
      <c r="AS63" s="545"/>
      <c r="AT63" s="545"/>
      <c r="AU63" s="545"/>
      <c r="AV63" s="545"/>
      <c r="AW63" s="545"/>
      <c r="AX63" s="545"/>
      <c r="AY63" s="545"/>
      <c r="AZ63" s="545"/>
      <c r="BA63" s="545"/>
      <c r="BB63" s="545"/>
      <c r="BC63" s="545"/>
      <c r="BD63" s="545"/>
      <c r="BE63" s="545"/>
      <c r="BF63" s="545"/>
      <c r="BG63" s="545"/>
      <c r="BH63" s="545"/>
      <c r="BI63" s="545"/>
      <c r="BJ63" s="545"/>
      <c r="BK63" s="545"/>
      <c r="BL63" s="545"/>
      <c r="BM63" s="545"/>
      <c r="BN63" s="545"/>
      <c r="BO63" s="545"/>
      <c r="BP63" s="545"/>
      <c r="BQ63" s="545"/>
      <c r="BR63" s="545"/>
      <c r="BS63" s="545"/>
      <c r="BT63" s="545"/>
      <c r="BU63" s="545"/>
      <c r="BV63" s="545"/>
      <c r="BW63" s="545"/>
      <c r="BX63" s="545"/>
      <c r="BY63" s="545"/>
      <c r="BZ63" s="545"/>
      <c r="CA63" s="545"/>
      <c r="CB63" s="545"/>
      <c r="CC63" s="545"/>
      <c r="CD63" s="545"/>
      <c r="CE63" s="545"/>
      <c r="CF63" s="545"/>
      <c r="CG63" s="545"/>
      <c r="CH63" s="545"/>
      <c r="CI63" s="545"/>
      <c r="CJ63" s="545"/>
      <c r="CK63" s="545"/>
      <c r="CL63" s="545"/>
      <c r="CM63" s="545"/>
      <c r="CN63" s="545"/>
      <c r="CO63" s="545"/>
      <c r="CP63" s="545"/>
      <c r="CQ63" s="545"/>
      <c r="CR63" s="545"/>
      <c r="CS63" s="545"/>
      <c r="CT63" s="545"/>
      <c r="CU63" s="545"/>
      <c r="CV63" s="545"/>
      <c r="CW63" s="545"/>
      <c r="CX63" s="545"/>
      <c r="CY63" s="545"/>
      <c r="CZ63" s="545"/>
      <c r="DA63" s="545"/>
      <c r="DB63" s="545"/>
      <c r="DC63" s="545"/>
      <c r="DD63" s="545"/>
      <c r="DE63" s="545"/>
      <c r="DF63" s="545"/>
      <c r="DG63" s="545"/>
      <c r="DH63" s="545"/>
      <c r="DI63" s="545"/>
      <c r="DJ63" s="545"/>
      <c r="DK63" s="545"/>
      <c r="DL63" s="545"/>
      <c r="DM63" s="545"/>
      <c r="DN63" s="545"/>
      <c r="DO63" s="545"/>
      <c r="DP63" s="545"/>
      <c r="DQ63" s="545"/>
      <c r="DR63" s="545"/>
      <c r="DS63" s="545"/>
      <c r="DT63" s="545"/>
      <c r="DU63" s="545"/>
      <c r="DV63" s="545"/>
      <c r="DW63" s="545"/>
      <c r="DX63" s="545"/>
      <c r="DY63" s="545"/>
      <c r="DZ63" s="545"/>
      <c r="EA63" s="545"/>
      <c r="EB63" s="545"/>
      <c r="EC63" s="545"/>
      <c r="ED63" s="545"/>
      <c r="EE63" s="545"/>
      <c r="EF63" s="545"/>
      <c r="EG63" s="545"/>
      <c r="EH63" s="545"/>
      <c r="EI63" s="545"/>
      <c r="EJ63" s="545"/>
      <c r="EK63" s="545"/>
      <c r="EL63" s="545"/>
      <c r="EM63" s="545"/>
      <c r="EN63" s="545"/>
      <c r="EO63" s="545"/>
      <c r="EP63" s="545"/>
      <c r="EQ63" s="545"/>
      <c r="ER63" s="545"/>
      <c r="ES63" s="545"/>
      <c r="ET63" s="545"/>
      <c r="EU63" s="545"/>
      <c r="EV63" s="545"/>
      <c r="EW63" s="545"/>
      <c r="EX63" s="545"/>
      <c r="EY63" s="545"/>
      <c r="EZ63" s="545"/>
      <c r="FA63" s="545"/>
      <c r="FB63" s="545"/>
      <c r="FC63" s="545"/>
      <c r="FD63" s="545"/>
      <c r="FE63" s="545"/>
      <c r="FF63" s="545"/>
      <c r="FG63" s="545"/>
      <c r="FH63" s="545"/>
      <c r="FI63" s="545"/>
      <c r="FJ63" s="545"/>
      <c r="FK63" s="545"/>
      <c r="FL63" s="545"/>
      <c r="FM63" s="545"/>
      <c r="FN63" s="545"/>
      <c r="FO63" s="545"/>
      <c r="FP63" s="545"/>
      <c r="FQ63" s="545"/>
      <c r="FR63" s="545"/>
      <c r="FS63" s="545"/>
      <c r="FT63" s="545"/>
      <c r="FU63" s="545"/>
      <c r="FV63" s="545"/>
      <c r="FW63" s="545"/>
      <c r="FX63" s="545"/>
      <c r="FY63" s="545"/>
      <c r="FZ63" s="545"/>
      <c r="GA63" s="545"/>
      <c r="GB63" s="545"/>
      <c r="GC63" s="545"/>
      <c r="GD63" s="545"/>
      <c r="GE63" s="545"/>
      <c r="GF63" s="545"/>
      <c r="GG63" s="545"/>
      <c r="GH63" s="545"/>
      <c r="GI63" s="545"/>
      <c r="GJ63" s="545"/>
      <c r="GK63" s="545"/>
      <c r="GL63" s="545"/>
      <c r="GM63" s="545"/>
      <c r="GN63" s="545"/>
      <c r="GO63" s="545"/>
      <c r="GP63" s="545"/>
      <c r="GQ63" s="545"/>
      <c r="GR63" s="545"/>
      <c r="GS63" s="545"/>
      <c r="GT63" s="545"/>
      <c r="GU63" s="545"/>
      <c r="GV63" s="545"/>
      <c r="GW63" s="545"/>
      <c r="GX63" s="545"/>
    </row>
    <row r="64" spans="1:206" x14ac:dyDescent="0.25">
      <c r="A64" s="545"/>
      <c r="B64" s="558">
        <f t="shared" si="4"/>
        <v>57</v>
      </c>
      <c r="C64" s="829" t="str">
        <f>'DERIVA DE BLOQUES PATRON (mm)'!C64</f>
        <v>00353J</v>
      </c>
      <c r="D64" s="830" t="str">
        <f>_xlfn.CONCAT('DERIVA DE BLOQUES PATRON (mm)'!D64," mm")</f>
        <v>1,45 mm</v>
      </c>
      <c r="E64" s="828">
        <f>'DERIVA DE BLOQUES PATRON (mm)'!E64</f>
        <v>0.01</v>
      </c>
      <c r="F64" s="828">
        <f>'DERIVA DE BLOQUES PATRON (mm)'!G64</f>
        <v>2.7E-2</v>
      </c>
      <c r="G64" s="828">
        <f>'DERIVA DE BLOQUES PATRON (mm)'!I64</f>
        <v>1.7000000000000001E-2</v>
      </c>
      <c r="H64" s="107"/>
      <c r="I64" s="107"/>
      <c r="J64" s="828">
        <f>'DERIVA DE BLOQUES PATRON (mm)'!F64</f>
        <v>0.08</v>
      </c>
      <c r="K64" s="828">
        <f>'DERIVA DE BLOQUES PATRON (mm)'!H64</f>
        <v>2.3E-2</v>
      </c>
      <c r="L64" s="828">
        <f>'DERIVA DE BLOQUES PATRON (mm)'!J64</f>
        <v>2.3E-2</v>
      </c>
      <c r="M64" s="107"/>
      <c r="N64" s="107"/>
      <c r="O64" s="26">
        <f t="shared" si="3"/>
        <v>8.5440037453175365E-3</v>
      </c>
      <c r="P64" s="828" t="str">
        <f t="shared" si="2"/>
        <v>NO GRAFICAR</v>
      </c>
      <c r="Q64" s="545"/>
      <c r="R64" s="545"/>
      <c r="S64" s="545"/>
      <c r="T64" s="545"/>
      <c r="U64" s="545"/>
      <c r="V64" s="545"/>
      <c r="W64" s="545"/>
      <c r="X64" s="545"/>
      <c r="Y64" s="545"/>
      <c r="Z64" s="545"/>
      <c r="AA64" s="545"/>
      <c r="AB64" s="545"/>
      <c r="AC64" s="545"/>
      <c r="AD64" s="545"/>
      <c r="AE64" s="545"/>
      <c r="AF64" s="545"/>
      <c r="AG64" s="545"/>
      <c r="AH64" s="545"/>
      <c r="AI64" s="545"/>
      <c r="AJ64" s="545"/>
      <c r="AK64" s="545"/>
      <c r="AL64" s="545"/>
      <c r="AM64" s="545"/>
      <c r="AN64" s="545"/>
      <c r="AO64" s="545"/>
      <c r="AP64" s="545"/>
      <c r="AQ64" s="545"/>
      <c r="AR64" s="545"/>
      <c r="AS64" s="545"/>
      <c r="AT64" s="545"/>
      <c r="AU64" s="545"/>
      <c r="AV64" s="545"/>
      <c r="AW64" s="545"/>
      <c r="AX64" s="545"/>
      <c r="AY64" s="545"/>
      <c r="AZ64" s="545"/>
      <c r="BA64" s="545"/>
      <c r="BB64" s="545"/>
      <c r="BC64" s="545"/>
      <c r="BD64" s="545"/>
      <c r="BE64" s="545"/>
      <c r="BF64" s="545"/>
      <c r="BG64" s="545"/>
      <c r="BH64" s="545"/>
      <c r="BI64" s="545"/>
      <c r="BJ64" s="545"/>
      <c r="BK64" s="545"/>
      <c r="BL64" s="545"/>
      <c r="BM64" s="545"/>
      <c r="BN64" s="545"/>
      <c r="BO64" s="545"/>
      <c r="BP64" s="545"/>
      <c r="BQ64" s="545"/>
      <c r="BR64" s="545"/>
      <c r="BS64" s="545"/>
      <c r="BT64" s="545"/>
      <c r="BU64" s="545"/>
      <c r="BV64" s="545"/>
      <c r="BW64" s="545"/>
      <c r="BX64" s="545"/>
      <c r="BY64" s="545"/>
      <c r="BZ64" s="545"/>
      <c r="CA64" s="545"/>
      <c r="CB64" s="545"/>
      <c r="CC64" s="545"/>
      <c r="CD64" s="545"/>
      <c r="CE64" s="545"/>
      <c r="CF64" s="545"/>
      <c r="CG64" s="545"/>
      <c r="CH64" s="545"/>
      <c r="CI64" s="545"/>
      <c r="CJ64" s="545"/>
      <c r="CK64" s="545"/>
      <c r="CL64" s="545"/>
      <c r="CM64" s="545"/>
      <c r="CN64" s="545"/>
      <c r="CO64" s="545"/>
      <c r="CP64" s="545"/>
      <c r="CQ64" s="545"/>
      <c r="CR64" s="545"/>
      <c r="CS64" s="545"/>
      <c r="CT64" s="545"/>
      <c r="CU64" s="545"/>
      <c r="CV64" s="545"/>
      <c r="CW64" s="545"/>
      <c r="CX64" s="545"/>
      <c r="CY64" s="545"/>
      <c r="CZ64" s="545"/>
      <c r="DA64" s="545"/>
      <c r="DB64" s="545"/>
      <c r="DC64" s="545"/>
      <c r="DD64" s="545"/>
      <c r="DE64" s="545"/>
      <c r="DF64" s="545"/>
      <c r="DG64" s="545"/>
      <c r="DH64" s="545"/>
      <c r="DI64" s="545"/>
      <c r="DJ64" s="545"/>
      <c r="DK64" s="545"/>
      <c r="DL64" s="545"/>
      <c r="DM64" s="545"/>
      <c r="DN64" s="545"/>
      <c r="DO64" s="545"/>
      <c r="DP64" s="545"/>
      <c r="DQ64" s="545"/>
      <c r="DR64" s="545"/>
      <c r="DS64" s="545"/>
      <c r="DT64" s="545"/>
      <c r="DU64" s="545"/>
      <c r="DV64" s="545"/>
      <c r="DW64" s="545"/>
      <c r="DX64" s="545"/>
      <c r="DY64" s="545"/>
      <c r="DZ64" s="545"/>
      <c r="EA64" s="545"/>
      <c r="EB64" s="545"/>
      <c r="EC64" s="545"/>
      <c r="ED64" s="545"/>
      <c r="EE64" s="545"/>
      <c r="EF64" s="545"/>
      <c r="EG64" s="545"/>
      <c r="EH64" s="545"/>
      <c r="EI64" s="545"/>
      <c r="EJ64" s="545"/>
      <c r="EK64" s="545"/>
      <c r="EL64" s="545"/>
      <c r="EM64" s="545"/>
      <c r="EN64" s="545"/>
      <c r="EO64" s="545"/>
      <c r="EP64" s="545"/>
      <c r="EQ64" s="545"/>
      <c r="ER64" s="545"/>
      <c r="ES64" s="545"/>
      <c r="ET64" s="545"/>
      <c r="EU64" s="545"/>
      <c r="EV64" s="545"/>
      <c r="EW64" s="545"/>
      <c r="EX64" s="545"/>
      <c r="EY64" s="545"/>
      <c r="EZ64" s="545"/>
      <c r="FA64" s="545"/>
      <c r="FB64" s="545"/>
      <c r="FC64" s="545"/>
      <c r="FD64" s="545"/>
      <c r="FE64" s="545"/>
      <c r="FF64" s="545"/>
      <c r="FG64" s="545"/>
      <c r="FH64" s="545"/>
      <c r="FI64" s="545"/>
      <c r="FJ64" s="545"/>
      <c r="FK64" s="545"/>
      <c r="FL64" s="545"/>
      <c r="FM64" s="545"/>
      <c r="FN64" s="545"/>
      <c r="FO64" s="545"/>
      <c r="FP64" s="545"/>
      <c r="FQ64" s="545"/>
      <c r="FR64" s="545"/>
      <c r="FS64" s="545"/>
      <c r="FT64" s="545"/>
      <c r="FU64" s="545"/>
      <c r="FV64" s="545"/>
      <c r="FW64" s="545"/>
      <c r="FX64" s="545"/>
      <c r="FY64" s="545"/>
      <c r="FZ64" s="545"/>
      <c r="GA64" s="545"/>
      <c r="GB64" s="545"/>
      <c r="GC64" s="545"/>
      <c r="GD64" s="545"/>
      <c r="GE64" s="545"/>
      <c r="GF64" s="545"/>
      <c r="GG64" s="545"/>
      <c r="GH64" s="545"/>
      <c r="GI64" s="545"/>
      <c r="GJ64" s="545"/>
      <c r="GK64" s="545"/>
      <c r="GL64" s="545"/>
      <c r="GM64" s="545"/>
      <c r="GN64" s="545"/>
      <c r="GO64" s="545"/>
      <c r="GP64" s="545"/>
      <c r="GQ64" s="545"/>
      <c r="GR64" s="545"/>
      <c r="GS64" s="545"/>
      <c r="GT64" s="545"/>
      <c r="GU64" s="545"/>
      <c r="GV64" s="545"/>
      <c r="GW64" s="545"/>
      <c r="GX64" s="545"/>
    </row>
    <row r="65" spans="1:206" x14ac:dyDescent="0.25">
      <c r="A65" s="545"/>
      <c r="B65" s="558">
        <f t="shared" si="4"/>
        <v>58</v>
      </c>
      <c r="C65" s="829" t="str">
        <f>'DERIVA DE BLOQUES PATRON (mm)'!C65</f>
        <v>39920C</v>
      </c>
      <c r="D65" s="830" t="str">
        <f>_xlfn.CONCAT('DERIVA DE BLOQUES PATRON (mm)'!D65," mm")</f>
        <v>1,46 mm</v>
      </c>
      <c r="E65" s="828">
        <f>'DERIVA DE BLOQUES PATRON (mm)'!E65</f>
        <v>-7.0000000000000007E-2</v>
      </c>
      <c r="F65" s="828">
        <f>'DERIVA DE BLOQUES PATRON (mm)'!G65</f>
        <v>-4.2999999999999997E-2</v>
      </c>
      <c r="G65" s="828">
        <f>'DERIVA DE BLOQUES PATRON (mm)'!I65</f>
        <v>-5.2999999999999999E-2</v>
      </c>
      <c r="H65" s="107"/>
      <c r="I65" s="107"/>
      <c r="J65" s="828">
        <f>'DERIVA DE BLOQUES PATRON (mm)'!F65</f>
        <v>0.08</v>
      </c>
      <c r="K65" s="828">
        <f>'DERIVA DE BLOQUES PATRON (mm)'!H65</f>
        <v>2.3E-2</v>
      </c>
      <c r="L65" s="828">
        <f>'DERIVA DE BLOQUES PATRON (mm)'!J65</f>
        <v>2.3E-2</v>
      </c>
      <c r="M65" s="107"/>
      <c r="N65" s="107"/>
      <c r="O65" s="26">
        <f t="shared" si="3"/>
        <v>1.365039681962882E-2</v>
      </c>
      <c r="P65" s="828" t="str">
        <f t="shared" si="2"/>
        <v>NO GRAFICAR</v>
      </c>
      <c r="Q65" s="545"/>
      <c r="R65" s="545"/>
      <c r="S65" s="545"/>
      <c r="T65" s="545"/>
      <c r="U65" s="545"/>
      <c r="V65" s="545"/>
      <c r="W65" s="545"/>
      <c r="X65" s="545"/>
      <c r="Y65" s="545"/>
      <c r="Z65" s="545"/>
      <c r="AA65" s="545"/>
      <c r="AB65" s="545"/>
      <c r="AC65" s="545"/>
      <c r="AD65" s="545"/>
      <c r="AE65" s="545"/>
      <c r="AF65" s="545"/>
      <c r="AG65" s="545"/>
      <c r="AH65" s="545"/>
      <c r="AI65" s="545"/>
      <c r="AJ65" s="545"/>
      <c r="AK65" s="545"/>
      <c r="AL65" s="545"/>
      <c r="AM65" s="545"/>
      <c r="AN65" s="545"/>
      <c r="AO65" s="545"/>
      <c r="AP65" s="545"/>
      <c r="AQ65" s="545"/>
      <c r="AR65" s="545"/>
      <c r="AS65" s="545"/>
      <c r="AT65" s="545"/>
      <c r="AU65" s="545"/>
      <c r="AV65" s="545"/>
      <c r="AW65" s="545"/>
      <c r="AX65" s="545"/>
      <c r="AY65" s="545"/>
      <c r="AZ65" s="545"/>
      <c r="BA65" s="545"/>
      <c r="BB65" s="545"/>
      <c r="BC65" s="545"/>
      <c r="BD65" s="545"/>
      <c r="BE65" s="545"/>
      <c r="BF65" s="545"/>
      <c r="BG65" s="545"/>
      <c r="BH65" s="545"/>
      <c r="BI65" s="545"/>
      <c r="BJ65" s="545"/>
      <c r="BK65" s="545"/>
      <c r="BL65" s="545"/>
      <c r="BM65" s="545"/>
      <c r="BN65" s="545"/>
      <c r="BO65" s="545"/>
      <c r="BP65" s="545"/>
      <c r="BQ65" s="545"/>
      <c r="BR65" s="545"/>
      <c r="BS65" s="545"/>
      <c r="BT65" s="545"/>
      <c r="BU65" s="545"/>
      <c r="BV65" s="545"/>
      <c r="BW65" s="545"/>
      <c r="BX65" s="545"/>
      <c r="BY65" s="545"/>
      <c r="BZ65" s="545"/>
      <c r="CA65" s="545"/>
      <c r="CB65" s="545"/>
      <c r="CC65" s="545"/>
      <c r="CD65" s="545"/>
      <c r="CE65" s="545"/>
      <c r="CF65" s="545"/>
      <c r="CG65" s="545"/>
      <c r="CH65" s="545"/>
      <c r="CI65" s="545"/>
      <c r="CJ65" s="545"/>
      <c r="CK65" s="545"/>
      <c r="CL65" s="545"/>
      <c r="CM65" s="545"/>
      <c r="CN65" s="545"/>
      <c r="CO65" s="545"/>
      <c r="CP65" s="545"/>
      <c r="CQ65" s="545"/>
      <c r="CR65" s="545"/>
      <c r="CS65" s="545"/>
      <c r="CT65" s="545"/>
      <c r="CU65" s="545"/>
      <c r="CV65" s="545"/>
      <c r="CW65" s="545"/>
      <c r="CX65" s="545"/>
      <c r="CY65" s="545"/>
      <c r="CZ65" s="545"/>
      <c r="DA65" s="545"/>
      <c r="DB65" s="545"/>
      <c r="DC65" s="545"/>
      <c r="DD65" s="545"/>
      <c r="DE65" s="545"/>
      <c r="DF65" s="545"/>
      <c r="DG65" s="545"/>
      <c r="DH65" s="545"/>
      <c r="DI65" s="545"/>
      <c r="DJ65" s="545"/>
      <c r="DK65" s="545"/>
      <c r="DL65" s="545"/>
      <c r="DM65" s="545"/>
      <c r="DN65" s="545"/>
      <c r="DO65" s="545"/>
      <c r="DP65" s="545"/>
      <c r="DQ65" s="545"/>
      <c r="DR65" s="545"/>
      <c r="DS65" s="545"/>
      <c r="DT65" s="545"/>
      <c r="DU65" s="545"/>
      <c r="DV65" s="545"/>
      <c r="DW65" s="545"/>
      <c r="DX65" s="545"/>
      <c r="DY65" s="545"/>
      <c r="DZ65" s="545"/>
      <c r="EA65" s="545"/>
      <c r="EB65" s="545"/>
      <c r="EC65" s="545"/>
      <c r="ED65" s="545"/>
      <c r="EE65" s="545"/>
      <c r="EF65" s="545"/>
      <c r="EG65" s="545"/>
      <c r="EH65" s="545"/>
      <c r="EI65" s="545"/>
      <c r="EJ65" s="545"/>
      <c r="EK65" s="545"/>
      <c r="EL65" s="545"/>
      <c r="EM65" s="545"/>
      <c r="EN65" s="545"/>
      <c r="EO65" s="545"/>
      <c r="EP65" s="545"/>
      <c r="EQ65" s="545"/>
      <c r="ER65" s="545"/>
      <c r="ES65" s="545"/>
      <c r="ET65" s="545"/>
      <c r="EU65" s="545"/>
      <c r="EV65" s="545"/>
      <c r="EW65" s="545"/>
      <c r="EX65" s="545"/>
      <c r="EY65" s="545"/>
      <c r="EZ65" s="545"/>
      <c r="FA65" s="545"/>
      <c r="FB65" s="545"/>
      <c r="FC65" s="545"/>
      <c r="FD65" s="545"/>
      <c r="FE65" s="545"/>
      <c r="FF65" s="545"/>
      <c r="FG65" s="545"/>
      <c r="FH65" s="545"/>
      <c r="FI65" s="545"/>
      <c r="FJ65" s="545"/>
      <c r="FK65" s="545"/>
      <c r="FL65" s="545"/>
      <c r="FM65" s="545"/>
      <c r="FN65" s="545"/>
      <c r="FO65" s="545"/>
      <c r="FP65" s="545"/>
      <c r="FQ65" s="545"/>
      <c r="FR65" s="545"/>
      <c r="FS65" s="545"/>
      <c r="FT65" s="545"/>
      <c r="FU65" s="545"/>
      <c r="FV65" s="545"/>
      <c r="FW65" s="545"/>
      <c r="FX65" s="545"/>
      <c r="FY65" s="545"/>
      <c r="FZ65" s="545"/>
      <c r="GA65" s="545"/>
      <c r="GB65" s="545"/>
      <c r="GC65" s="545"/>
      <c r="GD65" s="545"/>
      <c r="GE65" s="545"/>
      <c r="GF65" s="545"/>
      <c r="GG65" s="545"/>
      <c r="GH65" s="545"/>
      <c r="GI65" s="545"/>
      <c r="GJ65" s="545"/>
      <c r="GK65" s="545"/>
      <c r="GL65" s="545"/>
      <c r="GM65" s="545"/>
      <c r="GN65" s="545"/>
      <c r="GO65" s="545"/>
      <c r="GP65" s="545"/>
      <c r="GQ65" s="545"/>
      <c r="GR65" s="545"/>
      <c r="GS65" s="545"/>
      <c r="GT65" s="545"/>
      <c r="GU65" s="545"/>
      <c r="GV65" s="545"/>
      <c r="GW65" s="545"/>
      <c r="GX65" s="545"/>
    </row>
    <row r="66" spans="1:206" x14ac:dyDescent="0.25">
      <c r="A66" s="545"/>
      <c r="B66" s="558">
        <f t="shared" si="4"/>
        <v>59</v>
      </c>
      <c r="C66" s="829" t="str">
        <f>'DERIVA DE BLOQUES PATRON (mm)'!C66</f>
        <v>00515J</v>
      </c>
      <c r="D66" s="830" t="str">
        <f>_xlfn.CONCAT('DERIVA DE BLOQUES PATRON (mm)'!D66," mm")</f>
        <v>1,47 mm</v>
      </c>
      <c r="E66" s="828">
        <f>'DERIVA DE BLOQUES PATRON (mm)'!E66</f>
        <v>7.0000000000000007E-2</v>
      </c>
      <c r="F66" s="828">
        <f>'DERIVA DE BLOQUES PATRON (mm)'!G66</f>
        <v>0.10199999999999999</v>
      </c>
      <c r="G66" s="828">
        <f>'DERIVA DE BLOQUES PATRON (mm)'!I66</f>
        <v>9.2999999999999999E-2</v>
      </c>
      <c r="H66" s="107"/>
      <c r="I66" s="107"/>
      <c r="J66" s="828">
        <f>'DERIVA DE BLOQUES PATRON (mm)'!F66</f>
        <v>0.08</v>
      </c>
      <c r="K66" s="828">
        <f>'DERIVA DE BLOQUES PATRON (mm)'!H66</f>
        <v>2.3E-2</v>
      </c>
      <c r="L66" s="828">
        <f>'DERIVA DE BLOQUES PATRON (mm)'!J66</f>
        <v>2.3E-2</v>
      </c>
      <c r="M66" s="107"/>
      <c r="N66" s="107"/>
      <c r="O66" s="26">
        <f t="shared" si="3"/>
        <v>1.6502525059315348E-2</v>
      </c>
      <c r="P66" s="828" t="str">
        <f t="shared" si="2"/>
        <v>NO GRAFICAR</v>
      </c>
      <c r="Q66" s="545"/>
      <c r="R66" s="545"/>
      <c r="S66" s="545"/>
      <c r="T66" s="545"/>
      <c r="U66" s="545"/>
      <c r="V66" s="545"/>
      <c r="W66" s="545"/>
      <c r="X66" s="545"/>
      <c r="Y66" s="545"/>
      <c r="Z66" s="545"/>
      <c r="AA66" s="545"/>
      <c r="AB66" s="545"/>
      <c r="AC66" s="545"/>
      <c r="AD66" s="545"/>
      <c r="AE66" s="545"/>
      <c r="AF66" s="545"/>
      <c r="AG66" s="545"/>
      <c r="AH66" s="545"/>
      <c r="AI66" s="545"/>
      <c r="AJ66" s="545"/>
      <c r="AK66" s="545"/>
      <c r="AL66" s="545"/>
      <c r="AM66" s="545"/>
      <c r="AN66" s="545"/>
      <c r="AO66" s="545"/>
      <c r="AP66" s="545"/>
      <c r="AQ66" s="545"/>
      <c r="AR66" s="545"/>
      <c r="AS66" s="545"/>
      <c r="AT66" s="545"/>
      <c r="AU66" s="545"/>
      <c r="AV66" s="545"/>
      <c r="AW66" s="545"/>
      <c r="AX66" s="545"/>
      <c r="AY66" s="545"/>
      <c r="AZ66" s="545"/>
      <c r="BA66" s="545"/>
      <c r="BB66" s="545"/>
      <c r="BC66" s="545"/>
      <c r="BD66" s="545"/>
      <c r="BE66" s="545"/>
      <c r="BF66" s="545"/>
      <c r="BG66" s="545"/>
      <c r="BH66" s="545"/>
      <c r="BI66" s="545"/>
      <c r="BJ66" s="545"/>
      <c r="BK66" s="545"/>
      <c r="BL66" s="545"/>
      <c r="BM66" s="545"/>
      <c r="BN66" s="545"/>
      <c r="BO66" s="545"/>
      <c r="BP66" s="545"/>
      <c r="BQ66" s="545"/>
      <c r="BR66" s="545"/>
      <c r="BS66" s="545"/>
      <c r="BT66" s="545"/>
      <c r="BU66" s="545"/>
      <c r="BV66" s="545"/>
      <c r="BW66" s="545"/>
      <c r="BX66" s="545"/>
      <c r="BY66" s="545"/>
      <c r="BZ66" s="545"/>
      <c r="CA66" s="545"/>
      <c r="CB66" s="545"/>
      <c r="CC66" s="545"/>
      <c r="CD66" s="545"/>
      <c r="CE66" s="545"/>
      <c r="CF66" s="545"/>
      <c r="CG66" s="545"/>
      <c r="CH66" s="545"/>
      <c r="CI66" s="545"/>
      <c r="CJ66" s="545"/>
      <c r="CK66" s="545"/>
      <c r="CL66" s="545"/>
      <c r="CM66" s="545"/>
      <c r="CN66" s="545"/>
      <c r="CO66" s="545"/>
      <c r="CP66" s="545"/>
      <c r="CQ66" s="545"/>
      <c r="CR66" s="545"/>
      <c r="CS66" s="545"/>
      <c r="CT66" s="545"/>
      <c r="CU66" s="545"/>
      <c r="CV66" s="545"/>
      <c r="CW66" s="545"/>
      <c r="CX66" s="545"/>
      <c r="CY66" s="545"/>
      <c r="CZ66" s="545"/>
      <c r="DA66" s="545"/>
      <c r="DB66" s="545"/>
      <c r="DC66" s="545"/>
      <c r="DD66" s="545"/>
      <c r="DE66" s="545"/>
      <c r="DF66" s="545"/>
      <c r="DG66" s="545"/>
      <c r="DH66" s="545"/>
      <c r="DI66" s="545"/>
      <c r="DJ66" s="545"/>
      <c r="DK66" s="545"/>
      <c r="DL66" s="545"/>
      <c r="DM66" s="545"/>
      <c r="DN66" s="545"/>
      <c r="DO66" s="545"/>
      <c r="DP66" s="545"/>
      <c r="DQ66" s="545"/>
      <c r="DR66" s="545"/>
      <c r="DS66" s="545"/>
      <c r="DT66" s="545"/>
      <c r="DU66" s="545"/>
      <c r="DV66" s="545"/>
      <c r="DW66" s="545"/>
      <c r="DX66" s="545"/>
      <c r="DY66" s="545"/>
      <c r="DZ66" s="545"/>
      <c r="EA66" s="545"/>
      <c r="EB66" s="545"/>
      <c r="EC66" s="545"/>
      <c r="ED66" s="545"/>
      <c r="EE66" s="545"/>
      <c r="EF66" s="545"/>
      <c r="EG66" s="545"/>
      <c r="EH66" s="545"/>
      <c r="EI66" s="545"/>
      <c r="EJ66" s="545"/>
      <c r="EK66" s="545"/>
      <c r="EL66" s="545"/>
      <c r="EM66" s="545"/>
      <c r="EN66" s="545"/>
      <c r="EO66" s="545"/>
      <c r="EP66" s="545"/>
      <c r="EQ66" s="545"/>
      <c r="ER66" s="545"/>
      <c r="ES66" s="545"/>
      <c r="ET66" s="545"/>
      <c r="EU66" s="545"/>
      <c r="EV66" s="545"/>
      <c r="EW66" s="545"/>
      <c r="EX66" s="545"/>
      <c r="EY66" s="545"/>
      <c r="EZ66" s="545"/>
      <c r="FA66" s="545"/>
      <c r="FB66" s="545"/>
      <c r="FC66" s="545"/>
      <c r="FD66" s="545"/>
      <c r="FE66" s="545"/>
      <c r="FF66" s="545"/>
      <c r="FG66" s="545"/>
      <c r="FH66" s="545"/>
      <c r="FI66" s="545"/>
      <c r="FJ66" s="545"/>
      <c r="FK66" s="545"/>
      <c r="FL66" s="545"/>
      <c r="FM66" s="545"/>
      <c r="FN66" s="545"/>
      <c r="FO66" s="545"/>
      <c r="FP66" s="545"/>
      <c r="FQ66" s="545"/>
      <c r="FR66" s="545"/>
      <c r="FS66" s="545"/>
      <c r="FT66" s="545"/>
      <c r="FU66" s="545"/>
      <c r="FV66" s="545"/>
      <c r="FW66" s="545"/>
      <c r="FX66" s="545"/>
      <c r="FY66" s="545"/>
      <c r="FZ66" s="545"/>
      <c r="GA66" s="545"/>
      <c r="GB66" s="545"/>
      <c r="GC66" s="545"/>
      <c r="GD66" s="545"/>
      <c r="GE66" s="545"/>
      <c r="GF66" s="545"/>
      <c r="GG66" s="545"/>
      <c r="GH66" s="545"/>
      <c r="GI66" s="545"/>
      <c r="GJ66" s="545"/>
      <c r="GK66" s="545"/>
      <c r="GL66" s="545"/>
      <c r="GM66" s="545"/>
      <c r="GN66" s="545"/>
      <c r="GO66" s="545"/>
      <c r="GP66" s="545"/>
      <c r="GQ66" s="545"/>
      <c r="GR66" s="545"/>
      <c r="GS66" s="545"/>
      <c r="GT66" s="545"/>
      <c r="GU66" s="545"/>
      <c r="GV66" s="545"/>
      <c r="GW66" s="545"/>
      <c r="GX66" s="545"/>
    </row>
    <row r="67" spans="1:206" x14ac:dyDescent="0.25">
      <c r="A67" s="545"/>
      <c r="B67" s="558">
        <f t="shared" si="4"/>
        <v>60</v>
      </c>
      <c r="C67" s="829" t="str">
        <f>'DERIVA DE BLOQUES PATRON (mm)'!C67</f>
        <v>09627J</v>
      </c>
      <c r="D67" s="830" t="str">
        <f>_xlfn.CONCAT('DERIVA DE BLOQUES PATRON (mm)'!D67," mm")</f>
        <v>1,48 mm</v>
      </c>
      <c r="E67" s="828">
        <f>'DERIVA DE BLOQUES PATRON (mm)'!E67</f>
        <v>0</v>
      </c>
      <c r="F67" s="828">
        <f>'DERIVA DE BLOQUES PATRON (mm)'!G67</f>
        <v>4.0000000000000001E-3</v>
      </c>
      <c r="G67" s="828">
        <f>'DERIVA DE BLOQUES PATRON (mm)'!I67</f>
        <v>1.7000000000000001E-2</v>
      </c>
      <c r="H67" s="107"/>
      <c r="I67" s="107"/>
      <c r="J67" s="828">
        <f>'DERIVA DE BLOQUES PATRON (mm)'!F67</f>
        <v>0.08</v>
      </c>
      <c r="K67" s="828">
        <f>'DERIVA DE BLOQUES PATRON (mm)'!H67</f>
        <v>2.3E-2</v>
      </c>
      <c r="L67" s="828">
        <f>'DERIVA DE BLOQUES PATRON (mm)'!J67</f>
        <v>2.3E-2</v>
      </c>
      <c r="M67" s="107"/>
      <c r="N67" s="107"/>
      <c r="O67" s="26">
        <f t="shared" si="3"/>
        <v>8.8881944173155886E-3</v>
      </c>
      <c r="P67" s="828" t="str">
        <f t="shared" si="2"/>
        <v>NO GRAFICAR</v>
      </c>
      <c r="Q67" s="545"/>
      <c r="R67" s="545"/>
      <c r="S67" s="545"/>
      <c r="T67" s="545"/>
      <c r="U67" s="545"/>
      <c r="V67" s="545"/>
      <c r="W67" s="545"/>
      <c r="X67" s="545"/>
      <c r="Y67" s="545"/>
      <c r="Z67" s="545"/>
      <c r="AA67" s="545"/>
      <c r="AB67" s="545"/>
      <c r="AC67" s="545"/>
      <c r="AD67" s="545"/>
      <c r="AE67" s="545"/>
      <c r="AF67" s="545"/>
      <c r="AG67" s="545"/>
      <c r="AH67" s="545"/>
      <c r="AI67" s="545"/>
      <c r="AJ67" s="545"/>
      <c r="AK67" s="545"/>
      <c r="AL67" s="545"/>
      <c r="AM67" s="545"/>
      <c r="AN67" s="545"/>
      <c r="AO67" s="545"/>
      <c r="AP67" s="545"/>
      <c r="AQ67" s="545"/>
      <c r="AR67" s="545"/>
      <c r="AS67" s="545"/>
      <c r="AT67" s="545"/>
      <c r="AU67" s="545"/>
      <c r="AV67" s="545"/>
      <c r="AW67" s="545"/>
      <c r="AX67" s="545"/>
      <c r="AY67" s="545"/>
      <c r="AZ67" s="545"/>
      <c r="BA67" s="545"/>
      <c r="BB67" s="545"/>
      <c r="BC67" s="545"/>
      <c r="BD67" s="545"/>
      <c r="BE67" s="545"/>
      <c r="BF67" s="545"/>
      <c r="BG67" s="545"/>
      <c r="BH67" s="545"/>
      <c r="BI67" s="545"/>
      <c r="BJ67" s="545"/>
      <c r="BK67" s="545"/>
      <c r="BL67" s="545"/>
      <c r="BM67" s="545"/>
      <c r="BN67" s="545"/>
      <c r="BO67" s="545"/>
      <c r="BP67" s="545"/>
      <c r="BQ67" s="545"/>
      <c r="BR67" s="545"/>
      <c r="BS67" s="545"/>
      <c r="BT67" s="545"/>
      <c r="BU67" s="545"/>
      <c r="BV67" s="545"/>
      <c r="BW67" s="545"/>
      <c r="BX67" s="545"/>
      <c r="BY67" s="545"/>
      <c r="BZ67" s="545"/>
      <c r="CA67" s="545"/>
      <c r="CB67" s="545"/>
      <c r="CC67" s="545"/>
      <c r="CD67" s="545"/>
      <c r="CE67" s="545"/>
      <c r="CF67" s="545"/>
      <c r="CG67" s="545"/>
      <c r="CH67" s="545"/>
      <c r="CI67" s="545"/>
      <c r="CJ67" s="545"/>
      <c r="CK67" s="545"/>
      <c r="CL67" s="545"/>
      <c r="CM67" s="545"/>
      <c r="CN67" s="545"/>
      <c r="CO67" s="545"/>
      <c r="CP67" s="545"/>
      <c r="CQ67" s="545"/>
      <c r="CR67" s="545"/>
      <c r="CS67" s="545"/>
      <c r="CT67" s="545"/>
      <c r="CU67" s="545"/>
      <c r="CV67" s="545"/>
      <c r="CW67" s="545"/>
      <c r="CX67" s="545"/>
      <c r="CY67" s="545"/>
      <c r="CZ67" s="545"/>
      <c r="DA67" s="545"/>
      <c r="DB67" s="545"/>
      <c r="DC67" s="545"/>
      <c r="DD67" s="545"/>
      <c r="DE67" s="545"/>
      <c r="DF67" s="545"/>
      <c r="DG67" s="545"/>
      <c r="DH67" s="545"/>
      <c r="DI67" s="545"/>
      <c r="DJ67" s="545"/>
      <c r="DK67" s="545"/>
      <c r="DL67" s="545"/>
      <c r="DM67" s="545"/>
      <c r="DN67" s="545"/>
      <c r="DO67" s="545"/>
      <c r="DP67" s="545"/>
      <c r="DQ67" s="545"/>
      <c r="DR67" s="545"/>
      <c r="DS67" s="545"/>
      <c r="DT67" s="545"/>
      <c r="DU67" s="545"/>
      <c r="DV67" s="545"/>
      <c r="DW67" s="545"/>
      <c r="DX67" s="545"/>
      <c r="DY67" s="545"/>
      <c r="DZ67" s="545"/>
      <c r="EA67" s="545"/>
      <c r="EB67" s="545"/>
      <c r="EC67" s="545"/>
      <c r="ED67" s="545"/>
      <c r="EE67" s="545"/>
      <c r="EF67" s="545"/>
      <c r="EG67" s="545"/>
      <c r="EH67" s="545"/>
      <c r="EI67" s="545"/>
      <c r="EJ67" s="545"/>
      <c r="EK67" s="545"/>
      <c r="EL67" s="545"/>
      <c r="EM67" s="545"/>
      <c r="EN67" s="545"/>
      <c r="EO67" s="545"/>
      <c r="EP67" s="545"/>
      <c r="EQ67" s="545"/>
      <c r="ER67" s="545"/>
      <c r="ES67" s="545"/>
      <c r="ET67" s="545"/>
      <c r="EU67" s="545"/>
      <c r="EV67" s="545"/>
      <c r="EW67" s="545"/>
      <c r="EX67" s="545"/>
      <c r="EY67" s="545"/>
      <c r="EZ67" s="545"/>
      <c r="FA67" s="545"/>
      <c r="FB67" s="545"/>
      <c r="FC67" s="545"/>
      <c r="FD67" s="545"/>
      <c r="FE67" s="545"/>
      <c r="FF67" s="545"/>
      <c r="FG67" s="545"/>
      <c r="FH67" s="545"/>
      <c r="FI67" s="545"/>
      <c r="FJ67" s="545"/>
      <c r="FK67" s="545"/>
      <c r="FL67" s="545"/>
      <c r="FM67" s="545"/>
      <c r="FN67" s="545"/>
      <c r="FO67" s="545"/>
      <c r="FP67" s="545"/>
      <c r="FQ67" s="545"/>
      <c r="FR67" s="545"/>
      <c r="FS67" s="545"/>
      <c r="FT67" s="545"/>
      <c r="FU67" s="545"/>
      <c r="FV67" s="545"/>
      <c r="FW67" s="545"/>
      <c r="FX67" s="545"/>
      <c r="FY67" s="545"/>
      <c r="FZ67" s="545"/>
      <c r="GA67" s="545"/>
      <c r="GB67" s="545"/>
      <c r="GC67" s="545"/>
      <c r="GD67" s="545"/>
      <c r="GE67" s="545"/>
      <c r="GF67" s="545"/>
      <c r="GG67" s="545"/>
      <c r="GH67" s="545"/>
      <c r="GI67" s="545"/>
      <c r="GJ67" s="545"/>
      <c r="GK67" s="545"/>
      <c r="GL67" s="545"/>
      <c r="GM67" s="545"/>
      <c r="GN67" s="545"/>
      <c r="GO67" s="545"/>
      <c r="GP67" s="545"/>
      <c r="GQ67" s="545"/>
      <c r="GR67" s="545"/>
      <c r="GS67" s="545"/>
      <c r="GT67" s="545"/>
      <c r="GU67" s="545"/>
      <c r="GV67" s="545"/>
      <c r="GW67" s="545"/>
      <c r="GX67" s="545"/>
    </row>
    <row r="68" spans="1:206" x14ac:dyDescent="0.25">
      <c r="A68" s="545"/>
      <c r="B68" s="558">
        <f t="shared" si="4"/>
        <v>61</v>
      </c>
      <c r="C68" s="829" t="str">
        <f>'DERIVA DE BLOQUES PATRON (mm)'!C68</f>
        <v>13690J</v>
      </c>
      <c r="D68" s="830" t="str">
        <f>_xlfn.CONCAT('DERIVA DE BLOQUES PATRON (mm)'!D68," mm")</f>
        <v>1,49 mm</v>
      </c>
      <c r="E68" s="828">
        <f>'DERIVA DE BLOQUES PATRON (mm)'!E68</f>
        <v>-0.03</v>
      </c>
      <c r="F68" s="828">
        <f>'DERIVA DE BLOQUES PATRON (mm)'!G68</f>
        <v>1E-3</v>
      </c>
      <c r="G68" s="828">
        <f>'DERIVA DE BLOQUES PATRON (mm)'!I68</f>
        <v>-1.4E-2</v>
      </c>
      <c r="H68" s="107"/>
      <c r="I68" s="107"/>
      <c r="J68" s="828">
        <f>'DERIVA DE BLOQUES PATRON (mm)'!F68</f>
        <v>0.08</v>
      </c>
      <c r="K68" s="828">
        <f>'DERIVA DE BLOQUES PATRON (mm)'!H68</f>
        <v>2.3E-2</v>
      </c>
      <c r="L68" s="828">
        <f>'DERIVA DE BLOQUES PATRON (mm)'!J68</f>
        <v>2.3E-2</v>
      </c>
      <c r="M68" s="107"/>
      <c r="N68" s="107"/>
      <c r="O68" s="26">
        <f t="shared" si="3"/>
        <v>1.5502687938977983E-2</v>
      </c>
      <c r="P68" s="828" t="str">
        <f t="shared" si="2"/>
        <v>NO GRAFICAR</v>
      </c>
      <c r="Q68" s="545"/>
      <c r="R68" s="545"/>
      <c r="S68" s="545"/>
      <c r="T68" s="545"/>
      <c r="U68" s="545"/>
      <c r="V68" s="545"/>
      <c r="W68" s="545"/>
      <c r="X68" s="545"/>
      <c r="Y68" s="545"/>
      <c r="Z68" s="545"/>
      <c r="AA68" s="545"/>
      <c r="AB68" s="545"/>
      <c r="AC68" s="545"/>
      <c r="AD68" s="545"/>
      <c r="AE68" s="545"/>
      <c r="AF68" s="545"/>
      <c r="AG68" s="545"/>
      <c r="AH68" s="545"/>
      <c r="AI68" s="545"/>
      <c r="AJ68" s="545"/>
      <c r="AK68" s="545"/>
      <c r="AL68" s="545"/>
      <c r="AM68" s="545"/>
      <c r="AN68" s="545"/>
      <c r="AO68" s="545"/>
      <c r="AP68" s="545"/>
      <c r="AQ68" s="545"/>
      <c r="AR68" s="545"/>
      <c r="AS68" s="545"/>
      <c r="AT68" s="545"/>
      <c r="AU68" s="545"/>
      <c r="AV68" s="545"/>
      <c r="AW68" s="545"/>
      <c r="AX68" s="545"/>
      <c r="AY68" s="545"/>
      <c r="AZ68" s="545"/>
      <c r="BA68" s="545"/>
      <c r="BB68" s="545"/>
      <c r="BC68" s="545"/>
      <c r="BD68" s="545"/>
      <c r="BE68" s="545"/>
      <c r="BF68" s="545"/>
      <c r="BG68" s="545"/>
      <c r="BH68" s="545"/>
      <c r="BI68" s="545"/>
      <c r="BJ68" s="545"/>
      <c r="BK68" s="545"/>
      <c r="BL68" s="545"/>
      <c r="BM68" s="545"/>
      <c r="BN68" s="545"/>
      <c r="BO68" s="545"/>
      <c r="BP68" s="545"/>
      <c r="BQ68" s="545"/>
      <c r="BR68" s="545"/>
      <c r="BS68" s="545"/>
      <c r="BT68" s="545"/>
      <c r="BU68" s="545"/>
      <c r="BV68" s="545"/>
      <c r="BW68" s="545"/>
      <c r="BX68" s="545"/>
      <c r="BY68" s="545"/>
      <c r="BZ68" s="545"/>
      <c r="CA68" s="545"/>
      <c r="CB68" s="545"/>
      <c r="CC68" s="545"/>
      <c r="CD68" s="545"/>
      <c r="CE68" s="545"/>
      <c r="CF68" s="545"/>
      <c r="CG68" s="545"/>
      <c r="CH68" s="545"/>
      <c r="CI68" s="545"/>
      <c r="CJ68" s="545"/>
      <c r="CK68" s="545"/>
      <c r="CL68" s="545"/>
      <c r="CM68" s="545"/>
      <c r="CN68" s="545"/>
      <c r="CO68" s="545"/>
      <c r="CP68" s="545"/>
      <c r="CQ68" s="545"/>
      <c r="CR68" s="545"/>
      <c r="CS68" s="545"/>
      <c r="CT68" s="545"/>
      <c r="CU68" s="545"/>
      <c r="CV68" s="545"/>
      <c r="CW68" s="545"/>
      <c r="CX68" s="545"/>
      <c r="CY68" s="545"/>
      <c r="CZ68" s="545"/>
      <c r="DA68" s="545"/>
      <c r="DB68" s="545"/>
      <c r="DC68" s="545"/>
      <c r="DD68" s="545"/>
      <c r="DE68" s="545"/>
      <c r="DF68" s="545"/>
      <c r="DG68" s="545"/>
      <c r="DH68" s="545"/>
      <c r="DI68" s="545"/>
      <c r="DJ68" s="545"/>
      <c r="DK68" s="545"/>
      <c r="DL68" s="545"/>
      <c r="DM68" s="545"/>
      <c r="DN68" s="545"/>
      <c r="DO68" s="545"/>
      <c r="DP68" s="545"/>
      <c r="DQ68" s="545"/>
      <c r="DR68" s="545"/>
      <c r="DS68" s="545"/>
      <c r="DT68" s="545"/>
      <c r="DU68" s="545"/>
      <c r="DV68" s="545"/>
      <c r="DW68" s="545"/>
      <c r="DX68" s="545"/>
      <c r="DY68" s="545"/>
      <c r="DZ68" s="545"/>
      <c r="EA68" s="545"/>
      <c r="EB68" s="545"/>
      <c r="EC68" s="545"/>
      <c r="ED68" s="545"/>
      <c r="EE68" s="545"/>
      <c r="EF68" s="545"/>
      <c r="EG68" s="545"/>
      <c r="EH68" s="545"/>
      <c r="EI68" s="545"/>
      <c r="EJ68" s="545"/>
      <c r="EK68" s="545"/>
      <c r="EL68" s="545"/>
      <c r="EM68" s="545"/>
      <c r="EN68" s="545"/>
      <c r="EO68" s="545"/>
      <c r="EP68" s="545"/>
      <c r="EQ68" s="545"/>
      <c r="ER68" s="545"/>
      <c r="ES68" s="545"/>
      <c r="ET68" s="545"/>
      <c r="EU68" s="545"/>
      <c r="EV68" s="545"/>
      <c r="EW68" s="545"/>
      <c r="EX68" s="545"/>
      <c r="EY68" s="545"/>
      <c r="EZ68" s="545"/>
      <c r="FA68" s="545"/>
      <c r="FB68" s="545"/>
      <c r="FC68" s="545"/>
      <c r="FD68" s="545"/>
      <c r="FE68" s="545"/>
      <c r="FF68" s="545"/>
      <c r="FG68" s="545"/>
      <c r="FH68" s="545"/>
      <c r="FI68" s="545"/>
      <c r="FJ68" s="545"/>
      <c r="FK68" s="545"/>
      <c r="FL68" s="545"/>
      <c r="FM68" s="545"/>
      <c r="FN68" s="545"/>
      <c r="FO68" s="545"/>
      <c r="FP68" s="545"/>
      <c r="FQ68" s="545"/>
      <c r="FR68" s="545"/>
      <c r="FS68" s="545"/>
      <c r="FT68" s="545"/>
      <c r="FU68" s="545"/>
      <c r="FV68" s="545"/>
      <c r="FW68" s="545"/>
      <c r="FX68" s="545"/>
      <c r="FY68" s="545"/>
      <c r="FZ68" s="545"/>
      <c r="GA68" s="545"/>
      <c r="GB68" s="545"/>
      <c r="GC68" s="545"/>
      <c r="GD68" s="545"/>
      <c r="GE68" s="545"/>
      <c r="GF68" s="545"/>
      <c r="GG68" s="545"/>
      <c r="GH68" s="545"/>
      <c r="GI68" s="545"/>
      <c r="GJ68" s="545"/>
      <c r="GK68" s="545"/>
      <c r="GL68" s="545"/>
      <c r="GM68" s="545"/>
      <c r="GN68" s="545"/>
      <c r="GO68" s="545"/>
      <c r="GP68" s="545"/>
      <c r="GQ68" s="545"/>
      <c r="GR68" s="545"/>
      <c r="GS68" s="545"/>
      <c r="GT68" s="545"/>
      <c r="GU68" s="545"/>
      <c r="GV68" s="545"/>
      <c r="GW68" s="545"/>
      <c r="GX68" s="545"/>
    </row>
    <row r="69" spans="1:206" x14ac:dyDescent="0.25">
      <c r="A69" s="545"/>
      <c r="B69" s="558">
        <f t="shared" si="4"/>
        <v>62</v>
      </c>
      <c r="C69" s="829" t="str">
        <f>'DERIVA DE BLOQUES PATRON (mm)'!C69</f>
        <v>12039K</v>
      </c>
      <c r="D69" s="830" t="str">
        <f>_xlfn.CONCAT('DERIVA DE BLOQUES PATRON (mm)'!D69," mm")</f>
        <v>1,5 mm</v>
      </c>
      <c r="E69" s="828">
        <f>'DERIVA DE BLOQUES PATRON (mm)'!E69</f>
        <v>0.12</v>
      </c>
      <c r="F69" s="828">
        <f>'DERIVA DE BLOQUES PATRON (mm)'!G69</f>
        <v>0.14099999999999999</v>
      </c>
      <c r="G69" s="828">
        <f>'DERIVA DE BLOQUES PATRON (mm)'!I69</f>
        <v>0.14399999999999999</v>
      </c>
      <c r="H69" s="107"/>
      <c r="I69" s="107"/>
      <c r="J69" s="828">
        <f>'DERIVA DE BLOQUES PATRON (mm)'!F69</f>
        <v>0.08</v>
      </c>
      <c r="K69" s="828">
        <f>'DERIVA DE BLOQUES PATRON (mm)'!H69</f>
        <v>2.3E-2</v>
      </c>
      <c r="L69" s="828">
        <f>'DERIVA DE BLOQUES PATRON (mm)'!J69</f>
        <v>2.3E-2</v>
      </c>
      <c r="M69" s="107"/>
      <c r="N69" s="107"/>
      <c r="O69" s="26">
        <f t="shared" si="3"/>
        <v>1.3076696830622016E-2</v>
      </c>
      <c r="P69" s="828" t="str">
        <f t="shared" si="2"/>
        <v>NO GRAFICAR</v>
      </c>
      <c r="Q69" s="545"/>
      <c r="R69" s="545"/>
      <c r="S69" s="545"/>
      <c r="T69" s="545"/>
      <c r="U69" s="545"/>
      <c r="V69" s="545"/>
      <c r="W69" s="545"/>
      <c r="X69" s="545"/>
      <c r="Y69" s="545"/>
      <c r="Z69" s="545"/>
      <c r="AA69" s="545"/>
      <c r="AB69" s="545"/>
      <c r="AC69" s="545"/>
      <c r="AD69" s="545"/>
      <c r="AE69" s="545"/>
      <c r="AF69" s="545"/>
      <c r="AG69" s="545"/>
      <c r="AH69" s="545"/>
      <c r="AI69" s="545"/>
      <c r="AJ69" s="545"/>
      <c r="AK69" s="545"/>
      <c r="AL69" s="545"/>
      <c r="AM69" s="545"/>
      <c r="AN69" s="545"/>
      <c r="AO69" s="545"/>
      <c r="AP69" s="545"/>
      <c r="AQ69" s="545"/>
      <c r="AR69" s="545"/>
      <c r="AS69" s="545"/>
      <c r="AT69" s="545"/>
      <c r="AU69" s="545"/>
      <c r="AV69" s="545"/>
      <c r="AW69" s="545"/>
      <c r="AX69" s="545"/>
      <c r="AY69" s="545"/>
      <c r="AZ69" s="545"/>
      <c r="BA69" s="545"/>
      <c r="BB69" s="545"/>
      <c r="BC69" s="545"/>
      <c r="BD69" s="545"/>
      <c r="BE69" s="545"/>
      <c r="BF69" s="545"/>
      <c r="BG69" s="545"/>
      <c r="BH69" s="545"/>
      <c r="BI69" s="545"/>
      <c r="BJ69" s="545"/>
      <c r="BK69" s="545"/>
      <c r="BL69" s="545"/>
      <c r="BM69" s="545"/>
      <c r="BN69" s="545"/>
      <c r="BO69" s="545"/>
      <c r="BP69" s="545"/>
      <c r="BQ69" s="545"/>
      <c r="BR69" s="545"/>
      <c r="BS69" s="545"/>
      <c r="BT69" s="545"/>
      <c r="BU69" s="545"/>
      <c r="BV69" s="545"/>
      <c r="BW69" s="545"/>
      <c r="BX69" s="545"/>
      <c r="BY69" s="545"/>
      <c r="BZ69" s="545"/>
      <c r="CA69" s="545"/>
      <c r="CB69" s="545"/>
      <c r="CC69" s="545"/>
      <c r="CD69" s="545"/>
      <c r="CE69" s="545"/>
      <c r="CF69" s="545"/>
      <c r="CG69" s="545"/>
      <c r="CH69" s="545"/>
      <c r="CI69" s="545"/>
      <c r="CJ69" s="545"/>
      <c r="CK69" s="545"/>
      <c r="CL69" s="545"/>
      <c r="CM69" s="545"/>
      <c r="CN69" s="545"/>
      <c r="CO69" s="545"/>
      <c r="CP69" s="545"/>
      <c r="CQ69" s="545"/>
      <c r="CR69" s="545"/>
      <c r="CS69" s="545"/>
      <c r="CT69" s="545"/>
      <c r="CU69" s="545"/>
      <c r="CV69" s="545"/>
      <c r="CW69" s="545"/>
      <c r="CX69" s="545"/>
      <c r="CY69" s="545"/>
      <c r="CZ69" s="545"/>
      <c r="DA69" s="545"/>
      <c r="DB69" s="545"/>
      <c r="DC69" s="545"/>
      <c r="DD69" s="545"/>
      <c r="DE69" s="545"/>
      <c r="DF69" s="545"/>
      <c r="DG69" s="545"/>
      <c r="DH69" s="545"/>
      <c r="DI69" s="545"/>
      <c r="DJ69" s="545"/>
      <c r="DK69" s="545"/>
      <c r="DL69" s="545"/>
      <c r="DM69" s="545"/>
      <c r="DN69" s="545"/>
      <c r="DO69" s="545"/>
      <c r="DP69" s="545"/>
      <c r="DQ69" s="545"/>
      <c r="DR69" s="545"/>
      <c r="DS69" s="545"/>
      <c r="DT69" s="545"/>
      <c r="DU69" s="545"/>
      <c r="DV69" s="545"/>
      <c r="DW69" s="545"/>
      <c r="DX69" s="545"/>
      <c r="DY69" s="545"/>
      <c r="DZ69" s="545"/>
      <c r="EA69" s="545"/>
      <c r="EB69" s="545"/>
      <c r="EC69" s="545"/>
      <c r="ED69" s="545"/>
      <c r="EE69" s="545"/>
      <c r="EF69" s="545"/>
      <c r="EG69" s="545"/>
      <c r="EH69" s="545"/>
      <c r="EI69" s="545"/>
      <c r="EJ69" s="545"/>
      <c r="EK69" s="545"/>
      <c r="EL69" s="545"/>
      <c r="EM69" s="545"/>
      <c r="EN69" s="545"/>
      <c r="EO69" s="545"/>
      <c r="EP69" s="545"/>
      <c r="EQ69" s="545"/>
      <c r="ER69" s="545"/>
      <c r="ES69" s="545"/>
      <c r="ET69" s="545"/>
      <c r="EU69" s="545"/>
      <c r="EV69" s="545"/>
      <c r="EW69" s="545"/>
      <c r="EX69" s="545"/>
      <c r="EY69" s="545"/>
      <c r="EZ69" s="545"/>
      <c r="FA69" s="545"/>
      <c r="FB69" s="545"/>
      <c r="FC69" s="545"/>
      <c r="FD69" s="545"/>
      <c r="FE69" s="545"/>
      <c r="FF69" s="545"/>
      <c r="FG69" s="545"/>
      <c r="FH69" s="545"/>
      <c r="FI69" s="545"/>
      <c r="FJ69" s="545"/>
      <c r="FK69" s="545"/>
      <c r="FL69" s="545"/>
      <c r="FM69" s="545"/>
      <c r="FN69" s="545"/>
      <c r="FO69" s="545"/>
      <c r="FP69" s="545"/>
      <c r="FQ69" s="545"/>
      <c r="FR69" s="545"/>
      <c r="FS69" s="545"/>
      <c r="FT69" s="545"/>
      <c r="FU69" s="545"/>
      <c r="FV69" s="545"/>
      <c r="FW69" s="545"/>
      <c r="FX69" s="545"/>
      <c r="FY69" s="545"/>
      <c r="FZ69" s="545"/>
      <c r="GA69" s="545"/>
      <c r="GB69" s="545"/>
      <c r="GC69" s="545"/>
      <c r="GD69" s="545"/>
      <c r="GE69" s="545"/>
      <c r="GF69" s="545"/>
      <c r="GG69" s="545"/>
      <c r="GH69" s="545"/>
      <c r="GI69" s="545"/>
      <c r="GJ69" s="545"/>
      <c r="GK69" s="545"/>
      <c r="GL69" s="545"/>
      <c r="GM69" s="545"/>
      <c r="GN69" s="545"/>
      <c r="GO69" s="545"/>
      <c r="GP69" s="545"/>
      <c r="GQ69" s="545"/>
      <c r="GR69" s="545"/>
      <c r="GS69" s="545"/>
      <c r="GT69" s="545"/>
      <c r="GU69" s="545"/>
      <c r="GV69" s="545"/>
      <c r="GW69" s="545"/>
      <c r="GX69" s="545"/>
    </row>
    <row r="70" spans="1:206" x14ac:dyDescent="0.25">
      <c r="A70" s="545"/>
      <c r="B70" s="558">
        <f t="shared" si="4"/>
        <v>63</v>
      </c>
      <c r="C70" s="829" t="str">
        <f>'DERIVA DE BLOQUES PATRON (mm)'!C70</f>
        <v>CAR 1,60</v>
      </c>
      <c r="D70" s="830" t="str">
        <f>_xlfn.CONCAT('DERIVA DE BLOQUES PATRON (mm)'!D70," mm")</f>
        <v>1,6 mm</v>
      </c>
      <c r="E70" s="828">
        <f>'DERIVA DE BLOQUES PATRON (mm)'!E70</f>
        <v>0.02</v>
      </c>
      <c r="F70" s="828">
        <f>'DERIVA DE BLOQUES PATRON (mm)'!G70</f>
        <v>0.02</v>
      </c>
      <c r="G70" s="828">
        <f>'DERIVA DE BLOQUES PATRON (mm)'!I70</f>
        <v>0.02</v>
      </c>
      <c r="H70" s="107"/>
      <c r="I70" s="107"/>
      <c r="J70" s="828">
        <f>'DERIVA DE BLOQUES PATRON (mm)'!F70</f>
        <v>0.08</v>
      </c>
      <c r="K70" s="828">
        <f>'DERIVA DE BLOQUES PATRON (mm)'!H70</f>
        <v>2.3E-2</v>
      </c>
      <c r="L70" s="828">
        <f>'DERIVA DE BLOQUES PATRON (mm)'!J70</f>
        <v>2.3E-2</v>
      </c>
      <c r="M70" s="107"/>
      <c r="N70" s="107"/>
      <c r="O70" s="26">
        <f t="shared" si="3"/>
        <v>0</v>
      </c>
      <c r="P70" s="828" t="str">
        <f t="shared" si="2"/>
        <v>NO GRAFICAR</v>
      </c>
      <c r="Q70" s="545"/>
      <c r="R70" s="545"/>
      <c r="S70" s="545"/>
      <c r="T70" s="545"/>
      <c r="U70" s="545"/>
      <c r="V70" s="545"/>
      <c r="W70" s="545"/>
      <c r="X70" s="545"/>
      <c r="Y70" s="545"/>
      <c r="Z70" s="545"/>
      <c r="AA70" s="545"/>
      <c r="AB70" s="545"/>
      <c r="AC70" s="545"/>
      <c r="AD70" s="545"/>
      <c r="AE70" s="545"/>
      <c r="AF70" s="545"/>
      <c r="AG70" s="545"/>
      <c r="AH70" s="545"/>
      <c r="AI70" s="545"/>
      <c r="AJ70" s="545"/>
      <c r="AK70" s="545"/>
      <c r="AL70" s="545"/>
      <c r="AM70" s="545"/>
      <c r="AN70" s="545"/>
      <c r="AO70" s="545"/>
      <c r="AP70" s="545"/>
      <c r="AQ70" s="545"/>
      <c r="AR70" s="545"/>
      <c r="AS70" s="545"/>
      <c r="AT70" s="545"/>
      <c r="AU70" s="545"/>
      <c r="AV70" s="545"/>
      <c r="AW70" s="545"/>
      <c r="AX70" s="545"/>
      <c r="AY70" s="545"/>
      <c r="AZ70" s="545"/>
      <c r="BA70" s="545"/>
      <c r="BB70" s="545"/>
      <c r="BC70" s="545"/>
      <c r="BD70" s="545"/>
      <c r="BE70" s="545"/>
      <c r="BF70" s="545"/>
      <c r="BG70" s="545"/>
      <c r="BH70" s="545"/>
      <c r="BI70" s="545"/>
      <c r="BJ70" s="545"/>
      <c r="BK70" s="545"/>
      <c r="BL70" s="545"/>
      <c r="BM70" s="545"/>
      <c r="BN70" s="545"/>
      <c r="BO70" s="545"/>
      <c r="BP70" s="545"/>
      <c r="BQ70" s="545"/>
      <c r="BR70" s="545"/>
      <c r="BS70" s="545"/>
      <c r="BT70" s="545"/>
      <c r="BU70" s="545"/>
      <c r="BV70" s="545"/>
      <c r="BW70" s="545"/>
      <c r="BX70" s="545"/>
      <c r="BY70" s="545"/>
      <c r="BZ70" s="545"/>
      <c r="CA70" s="545"/>
      <c r="CB70" s="545"/>
      <c r="CC70" s="545"/>
      <c r="CD70" s="545"/>
      <c r="CE70" s="545"/>
      <c r="CF70" s="545"/>
      <c r="CG70" s="545"/>
      <c r="CH70" s="545"/>
      <c r="CI70" s="545"/>
      <c r="CJ70" s="545"/>
      <c r="CK70" s="545"/>
      <c r="CL70" s="545"/>
      <c r="CM70" s="545"/>
      <c r="CN70" s="545"/>
      <c r="CO70" s="545"/>
      <c r="CP70" s="545"/>
      <c r="CQ70" s="545"/>
      <c r="CR70" s="545"/>
      <c r="CS70" s="545"/>
      <c r="CT70" s="545"/>
      <c r="CU70" s="545"/>
      <c r="CV70" s="545"/>
      <c r="CW70" s="545"/>
      <c r="CX70" s="545"/>
      <c r="CY70" s="545"/>
      <c r="CZ70" s="545"/>
      <c r="DA70" s="545"/>
      <c r="DB70" s="545"/>
      <c r="DC70" s="545"/>
      <c r="DD70" s="545"/>
      <c r="DE70" s="545"/>
      <c r="DF70" s="545"/>
      <c r="DG70" s="545"/>
      <c r="DH70" s="545"/>
      <c r="DI70" s="545"/>
      <c r="DJ70" s="545"/>
      <c r="DK70" s="545"/>
      <c r="DL70" s="545"/>
      <c r="DM70" s="545"/>
      <c r="DN70" s="545"/>
      <c r="DO70" s="545"/>
      <c r="DP70" s="545"/>
      <c r="DQ70" s="545"/>
      <c r="DR70" s="545"/>
      <c r="DS70" s="545"/>
      <c r="DT70" s="545"/>
      <c r="DU70" s="545"/>
      <c r="DV70" s="545"/>
      <c r="DW70" s="545"/>
      <c r="DX70" s="545"/>
      <c r="DY70" s="545"/>
      <c r="DZ70" s="545"/>
      <c r="EA70" s="545"/>
      <c r="EB70" s="545"/>
      <c r="EC70" s="545"/>
      <c r="ED70" s="545"/>
      <c r="EE70" s="545"/>
      <c r="EF70" s="545"/>
      <c r="EG70" s="545"/>
      <c r="EH70" s="545"/>
      <c r="EI70" s="545"/>
      <c r="EJ70" s="545"/>
      <c r="EK70" s="545"/>
      <c r="EL70" s="545"/>
      <c r="EM70" s="545"/>
      <c r="EN70" s="545"/>
      <c r="EO70" s="545"/>
      <c r="EP70" s="545"/>
      <c r="EQ70" s="545"/>
      <c r="ER70" s="545"/>
      <c r="ES70" s="545"/>
      <c r="ET70" s="545"/>
      <c r="EU70" s="545"/>
      <c r="EV70" s="545"/>
      <c r="EW70" s="545"/>
      <c r="EX70" s="545"/>
      <c r="EY70" s="545"/>
      <c r="EZ70" s="545"/>
      <c r="FA70" s="545"/>
      <c r="FB70" s="545"/>
      <c r="FC70" s="545"/>
      <c r="FD70" s="545"/>
      <c r="FE70" s="545"/>
      <c r="FF70" s="545"/>
      <c r="FG70" s="545"/>
      <c r="FH70" s="545"/>
      <c r="FI70" s="545"/>
      <c r="FJ70" s="545"/>
      <c r="FK70" s="545"/>
      <c r="FL70" s="545"/>
      <c r="FM70" s="545"/>
      <c r="FN70" s="545"/>
      <c r="FO70" s="545"/>
      <c r="FP70" s="545"/>
      <c r="FQ70" s="545"/>
      <c r="FR70" s="545"/>
      <c r="FS70" s="545"/>
      <c r="FT70" s="545"/>
      <c r="FU70" s="545"/>
      <c r="FV70" s="545"/>
      <c r="FW70" s="545"/>
      <c r="FX70" s="545"/>
      <c r="FY70" s="545"/>
      <c r="FZ70" s="545"/>
      <c r="GA70" s="545"/>
      <c r="GB70" s="545"/>
      <c r="GC70" s="545"/>
      <c r="GD70" s="545"/>
      <c r="GE70" s="545"/>
      <c r="GF70" s="545"/>
      <c r="GG70" s="545"/>
      <c r="GH70" s="545"/>
      <c r="GI70" s="545"/>
      <c r="GJ70" s="545"/>
      <c r="GK70" s="545"/>
      <c r="GL70" s="545"/>
      <c r="GM70" s="545"/>
      <c r="GN70" s="545"/>
      <c r="GO70" s="545"/>
      <c r="GP70" s="545"/>
      <c r="GQ70" s="545"/>
      <c r="GR70" s="545"/>
      <c r="GS70" s="545"/>
      <c r="GT70" s="545"/>
      <c r="GU70" s="545"/>
      <c r="GV70" s="545"/>
      <c r="GW70" s="545"/>
      <c r="GX70" s="545"/>
    </row>
    <row r="71" spans="1:206" x14ac:dyDescent="0.25">
      <c r="A71" s="545"/>
      <c r="B71" s="558">
        <f t="shared" si="4"/>
        <v>64</v>
      </c>
      <c r="C71" s="829" t="str">
        <f>'DERIVA DE BLOQUES PATRON (mm)'!C71</f>
        <v>CAR 1,70</v>
      </c>
      <c r="D71" s="830" t="str">
        <f>_xlfn.CONCAT('DERIVA DE BLOQUES PATRON (mm)'!D71," mm")</f>
        <v>1,7 mm</v>
      </c>
      <c r="E71" s="828">
        <f>'DERIVA DE BLOQUES PATRON (mm)'!E71</f>
        <v>0.02</v>
      </c>
      <c r="F71" s="828">
        <f>'DERIVA DE BLOQUES PATRON (mm)'!G71</f>
        <v>0.02</v>
      </c>
      <c r="G71" s="828">
        <f>'DERIVA DE BLOQUES PATRON (mm)'!I71</f>
        <v>0.02</v>
      </c>
      <c r="H71" s="107"/>
      <c r="I71" s="107"/>
      <c r="J71" s="828">
        <f>'DERIVA DE BLOQUES PATRON (mm)'!F71</f>
        <v>0.08</v>
      </c>
      <c r="K71" s="828">
        <f>'DERIVA DE BLOQUES PATRON (mm)'!H71</f>
        <v>2.3E-2</v>
      </c>
      <c r="L71" s="828">
        <f>'DERIVA DE BLOQUES PATRON (mm)'!J71</f>
        <v>2.3E-2</v>
      </c>
      <c r="M71" s="107"/>
      <c r="N71" s="107"/>
      <c r="O71" s="26">
        <f t="shared" si="3"/>
        <v>0</v>
      </c>
      <c r="P71" s="828" t="str">
        <f t="shared" si="2"/>
        <v>NO GRAFICAR</v>
      </c>
      <c r="Q71" s="545"/>
      <c r="R71" s="545"/>
      <c r="S71" s="545"/>
      <c r="T71" s="545"/>
      <c r="U71" s="545"/>
      <c r="V71" s="545"/>
      <c r="W71" s="545"/>
      <c r="X71" s="545"/>
      <c r="Y71" s="545"/>
      <c r="Z71" s="545"/>
      <c r="AA71" s="545"/>
      <c r="AB71" s="545"/>
      <c r="AC71" s="545"/>
      <c r="AD71" s="545"/>
      <c r="AE71" s="545"/>
      <c r="AF71" s="545"/>
      <c r="AG71" s="545"/>
      <c r="AH71" s="545"/>
      <c r="AI71" s="545"/>
      <c r="AJ71" s="545"/>
      <c r="AK71" s="545"/>
      <c r="AL71" s="545"/>
      <c r="AM71" s="545"/>
      <c r="AN71" s="545"/>
      <c r="AO71" s="545"/>
      <c r="AP71" s="545"/>
      <c r="AQ71" s="545"/>
      <c r="AR71" s="545"/>
      <c r="AS71" s="545"/>
      <c r="AT71" s="545"/>
      <c r="AU71" s="545"/>
      <c r="AV71" s="545"/>
      <c r="AW71" s="545"/>
      <c r="AX71" s="545"/>
      <c r="AY71" s="545"/>
      <c r="AZ71" s="545"/>
      <c r="BA71" s="545"/>
      <c r="BB71" s="545"/>
      <c r="BC71" s="545"/>
      <c r="BD71" s="545"/>
      <c r="BE71" s="545"/>
      <c r="BF71" s="545"/>
      <c r="BG71" s="545"/>
      <c r="BH71" s="545"/>
      <c r="BI71" s="545"/>
      <c r="BJ71" s="545"/>
      <c r="BK71" s="545"/>
      <c r="BL71" s="545"/>
      <c r="BM71" s="545"/>
      <c r="BN71" s="545"/>
      <c r="BO71" s="545"/>
      <c r="BP71" s="545"/>
      <c r="BQ71" s="545"/>
      <c r="BR71" s="545"/>
      <c r="BS71" s="545"/>
      <c r="BT71" s="545"/>
      <c r="BU71" s="545"/>
      <c r="BV71" s="545"/>
      <c r="BW71" s="545"/>
      <c r="BX71" s="545"/>
      <c r="BY71" s="545"/>
      <c r="BZ71" s="545"/>
      <c r="CA71" s="545"/>
      <c r="CB71" s="545"/>
      <c r="CC71" s="545"/>
      <c r="CD71" s="545"/>
      <c r="CE71" s="545"/>
      <c r="CF71" s="545"/>
      <c r="CG71" s="545"/>
      <c r="CH71" s="545"/>
      <c r="CI71" s="545"/>
      <c r="CJ71" s="545"/>
      <c r="CK71" s="545"/>
      <c r="CL71" s="545"/>
      <c r="CM71" s="545"/>
      <c r="CN71" s="545"/>
      <c r="CO71" s="545"/>
      <c r="CP71" s="545"/>
      <c r="CQ71" s="545"/>
      <c r="CR71" s="545"/>
      <c r="CS71" s="545"/>
      <c r="CT71" s="545"/>
      <c r="CU71" s="545"/>
      <c r="CV71" s="545"/>
      <c r="CW71" s="545"/>
      <c r="CX71" s="545"/>
      <c r="CY71" s="545"/>
      <c r="CZ71" s="545"/>
      <c r="DA71" s="545"/>
      <c r="DB71" s="545"/>
      <c r="DC71" s="545"/>
      <c r="DD71" s="545"/>
      <c r="DE71" s="545"/>
      <c r="DF71" s="545"/>
      <c r="DG71" s="545"/>
      <c r="DH71" s="545"/>
      <c r="DI71" s="545"/>
      <c r="DJ71" s="545"/>
      <c r="DK71" s="545"/>
      <c r="DL71" s="545"/>
      <c r="DM71" s="545"/>
      <c r="DN71" s="545"/>
      <c r="DO71" s="545"/>
      <c r="DP71" s="545"/>
      <c r="DQ71" s="545"/>
      <c r="DR71" s="545"/>
      <c r="DS71" s="545"/>
      <c r="DT71" s="545"/>
      <c r="DU71" s="545"/>
      <c r="DV71" s="545"/>
      <c r="DW71" s="545"/>
      <c r="DX71" s="545"/>
      <c r="DY71" s="545"/>
      <c r="DZ71" s="545"/>
      <c r="EA71" s="545"/>
      <c r="EB71" s="545"/>
      <c r="EC71" s="545"/>
      <c r="ED71" s="545"/>
      <c r="EE71" s="545"/>
      <c r="EF71" s="545"/>
      <c r="EG71" s="545"/>
      <c r="EH71" s="545"/>
      <c r="EI71" s="545"/>
      <c r="EJ71" s="545"/>
      <c r="EK71" s="545"/>
      <c r="EL71" s="545"/>
      <c r="EM71" s="545"/>
      <c r="EN71" s="545"/>
      <c r="EO71" s="545"/>
      <c r="EP71" s="545"/>
      <c r="EQ71" s="545"/>
      <c r="ER71" s="545"/>
      <c r="ES71" s="545"/>
      <c r="ET71" s="545"/>
      <c r="EU71" s="545"/>
      <c r="EV71" s="545"/>
      <c r="EW71" s="545"/>
      <c r="EX71" s="545"/>
      <c r="EY71" s="545"/>
      <c r="EZ71" s="545"/>
      <c r="FA71" s="545"/>
      <c r="FB71" s="545"/>
      <c r="FC71" s="545"/>
      <c r="FD71" s="545"/>
      <c r="FE71" s="545"/>
      <c r="FF71" s="545"/>
      <c r="FG71" s="545"/>
      <c r="FH71" s="545"/>
      <c r="FI71" s="545"/>
      <c r="FJ71" s="545"/>
      <c r="FK71" s="545"/>
      <c r="FL71" s="545"/>
      <c r="FM71" s="545"/>
      <c r="FN71" s="545"/>
      <c r="FO71" s="545"/>
      <c r="FP71" s="545"/>
      <c r="FQ71" s="545"/>
      <c r="FR71" s="545"/>
      <c r="FS71" s="545"/>
      <c r="FT71" s="545"/>
      <c r="FU71" s="545"/>
      <c r="FV71" s="545"/>
      <c r="FW71" s="545"/>
      <c r="FX71" s="545"/>
      <c r="FY71" s="545"/>
      <c r="FZ71" s="545"/>
      <c r="GA71" s="545"/>
      <c r="GB71" s="545"/>
      <c r="GC71" s="545"/>
      <c r="GD71" s="545"/>
      <c r="GE71" s="545"/>
      <c r="GF71" s="545"/>
      <c r="GG71" s="545"/>
      <c r="GH71" s="545"/>
      <c r="GI71" s="545"/>
      <c r="GJ71" s="545"/>
      <c r="GK71" s="545"/>
      <c r="GL71" s="545"/>
      <c r="GM71" s="545"/>
      <c r="GN71" s="545"/>
      <c r="GO71" s="545"/>
      <c r="GP71" s="545"/>
      <c r="GQ71" s="545"/>
      <c r="GR71" s="545"/>
      <c r="GS71" s="545"/>
      <c r="GT71" s="545"/>
      <c r="GU71" s="545"/>
      <c r="GV71" s="545"/>
      <c r="GW71" s="545"/>
      <c r="GX71" s="545"/>
    </row>
    <row r="72" spans="1:206" x14ac:dyDescent="0.25">
      <c r="A72" s="545"/>
      <c r="B72" s="558">
        <f t="shared" si="4"/>
        <v>65</v>
      </c>
      <c r="C72" s="829" t="str">
        <f>'DERIVA DE BLOQUES PATRON (mm)'!C72</f>
        <v>CAR 1,80</v>
      </c>
      <c r="D72" s="830" t="str">
        <f>_xlfn.CONCAT('DERIVA DE BLOQUES PATRON (mm)'!D72," mm")</f>
        <v>1,8 mm</v>
      </c>
      <c r="E72" s="828">
        <f>'DERIVA DE BLOQUES PATRON (mm)'!E72</f>
        <v>0.02</v>
      </c>
      <c r="F72" s="828">
        <f>'DERIVA DE BLOQUES PATRON (mm)'!G72</f>
        <v>0.02</v>
      </c>
      <c r="G72" s="828">
        <f>'DERIVA DE BLOQUES PATRON (mm)'!I72</f>
        <v>0.02</v>
      </c>
      <c r="H72" s="107"/>
      <c r="I72" s="107"/>
      <c r="J72" s="828">
        <f>'DERIVA DE BLOQUES PATRON (mm)'!F72</f>
        <v>0.08</v>
      </c>
      <c r="K72" s="828">
        <f>'DERIVA DE BLOQUES PATRON (mm)'!H72</f>
        <v>2.3E-2</v>
      </c>
      <c r="L72" s="828">
        <f>'DERIVA DE BLOQUES PATRON (mm)'!J72</f>
        <v>2.3E-2</v>
      </c>
      <c r="M72" s="107"/>
      <c r="N72" s="107"/>
      <c r="O72" s="26">
        <f t="shared" si="3"/>
        <v>0</v>
      </c>
      <c r="P72" s="828" t="str">
        <f t="shared" si="2"/>
        <v>NO GRAFICAR</v>
      </c>
      <c r="Q72" s="545"/>
      <c r="R72" s="545"/>
      <c r="S72" s="545"/>
      <c r="T72" s="545"/>
      <c r="U72" s="545"/>
      <c r="V72" s="545"/>
      <c r="W72" s="545"/>
      <c r="X72" s="545"/>
      <c r="Y72" s="545"/>
      <c r="Z72" s="545"/>
      <c r="AA72" s="545"/>
      <c r="AB72" s="545"/>
      <c r="AC72" s="545"/>
      <c r="AD72" s="545"/>
      <c r="AE72" s="545"/>
      <c r="AF72" s="545"/>
      <c r="AG72" s="545"/>
      <c r="AH72" s="545"/>
      <c r="AI72" s="545"/>
      <c r="AJ72" s="545"/>
      <c r="AK72" s="545"/>
      <c r="AL72" s="545"/>
      <c r="AM72" s="545"/>
      <c r="AN72" s="545"/>
      <c r="AO72" s="545"/>
      <c r="AP72" s="545"/>
      <c r="AQ72" s="545"/>
      <c r="AR72" s="545"/>
      <c r="AS72" s="545"/>
      <c r="AT72" s="545"/>
      <c r="AU72" s="545"/>
      <c r="AV72" s="545"/>
      <c r="AW72" s="545"/>
      <c r="AX72" s="545"/>
      <c r="AY72" s="545"/>
      <c r="AZ72" s="545"/>
      <c r="BA72" s="545"/>
      <c r="BB72" s="545"/>
      <c r="BC72" s="545"/>
      <c r="BD72" s="545"/>
      <c r="BE72" s="545"/>
      <c r="BF72" s="545"/>
      <c r="BG72" s="545"/>
      <c r="BH72" s="545"/>
      <c r="BI72" s="545"/>
      <c r="BJ72" s="545"/>
      <c r="BK72" s="545"/>
      <c r="BL72" s="545"/>
      <c r="BM72" s="545"/>
      <c r="BN72" s="545"/>
      <c r="BO72" s="545"/>
      <c r="BP72" s="545"/>
      <c r="BQ72" s="545"/>
      <c r="BR72" s="545"/>
      <c r="BS72" s="545"/>
      <c r="BT72" s="545"/>
      <c r="BU72" s="545"/>
      <c r="BV72" s="545"/>
      <c r="BW72" s="545"/>
      <c r="BX72" s="545"/>
      <c r="BY72" s="545"/>
      <c r="BZ72" s="545"/>
      <c r="CA72" s="545"/>
      <c r="CB72" s="545"/>
      <c r="CC72" s="545"/>
      <c r="CD72" s="545"/>
      <c r="CE72" s="545"/>
      <c r="CF72" s="545"/>
      <c r="CG72" s="545"/>
      <c r="CH72" s="545"/>
      <c r="CI72" s="545"/>
      <c r="CJ72" s="545"/>
      <c r="CK72" s="545"/>
      <c r="CL72" s="545"/>
      <c r="CM72" s="545"/>
      <c r="CN72" s="545"/>
      <c r="CO72" s="545"/>
      <c r="CP72" s="545"/>
      <c r="CQ72" s="545"/>
      <c r="CR72" s="545"/>
      <c r="CS72" s="545"/>
      <c r="CT72" s="545"/>
      <c r="CU72" s="545"/>
      <c r="CV72" s="545"/>
      <c r="CW72" s="545"/>
      <c r="CX72" s="545"/>
      <c r="CY72" s="545"/>
      <c r="CZ72" s="545"/>
      <c r="DA72" s="545"/>
      <c r="DB72" s="545"/>
      <c r="DC72" s="545"/>
      <c r="DD72" s="545"/>
      <c r="DE72" s="545"/>
      <c r="DF72" s="545"/>
      <c r="DG72" s="545"/>
      <c r="DH72" s="545"/>
      <c r="DI72" s="545"/>
      <c r="DJ72" s="545"/>
      <c r="DK72" s="545"/>
      <c r="DL72" s="545"/>
      <c r="DM72" s="545"/>
      <c r="DN72" s="545"/>
      <c r="DO72" s="545"/>
      <c r="DP72" s="545"/>
      <c r="DQ72" s="545"/>
      <c r="DR72" s="545"/>
      <c r="DS72" s="545"/>
      <c r="DT72" s="545"/>
      <c r="DU72" s="545"/>
      <c r="DV72" s="545"/>
      <c r="DW72" s="545"/>
      <c r="DX72" s="545"/>
      <c r="DY72" s="545"/>
      <c r="DZ72" s="545"/>
      <c r="EA72" s="545"/>
      <c r="EB72" s="545"/>
      <c r="EC72" s="545"/>
      <c r="ED72" s="545"/>
      <c r="EE72" s="545"/>
      <c r="EF72" s="545"/>
      <c r="EG72" s="545"/>
      <c r="EH72" s="545"/>
      <c r="EI72" s="545"/>
      <c r="EJ72" s="545"/>
      <c r="EK72" s="545"/>
      <c r="EL72" s="545"/>
      <c r="EM72" s="545"/>
      <c r="EN72" s="545"/>
      <c r="EO72" s="545"/>
      <c r="EP72" s="545"/>
      <c r="EQ72" s="545"/>
      <c r="ER72" s="545"/>
      <c r="ES72" s="545"/>
      <c r="ET72" s="545"/>
      <c r="EU72" s="545"/>
      <c r="EV72" s="545"/>
      <c r="EW72" s="545"/>
      <c r="EX72" s="545"/>
      <c r="EY72" s="545"/>
      <c r="EZ72" s="545"/>
      <c r="FA72" s="545"/>
      <c r="FB72" s="545"/>
      <c r="FC72" s="545"/>
      <c r="FD72" s="545"/>
      <c r="FE72" s="545"/>
      <c r="FF72" s="545"/>
      <c r="FG72" s="545"/>
      <c r="FH72" s="545"/>
      <c r="FI72" s="545"/>
      <c r="FJ72" s="545"/>
      <c r="FK72" s="545"/>
      <c r="FL72" s="545"/>
      <c r="FM72" s="545"/>
      <c r="FN72" s="545"/>
      <c r="FO72" s="545"/>
      <c r="FP72" s="545"/>
      <c r="FQ72" s="545"/>
      <c r="FR72" s="545"/>
      <c r="FS72" s="545"/>
      <c r="FT72" s="545"/>
      <c r="FU72" s="545"/>
      <c r="FV72" s="545"/>
      <c r="FW72" s="545"/>
      <c r="FX72" s="545"/>
      <c r="FY72" s="545"/>
      <c r="FZ72" s="545"/>
      <c r="GA72" s="545"/>
      <c r="GB72" s="545"/>
      <c r="GC72" s="545"/>
      <c r="GD72" s="545"/>
      <c r="GE72" s="545"/>
      <c r="GF72" s="545"/>
      <c r="GG72" s="545"/>
      <c r="GH72" s="545"/>
      <c r="GI72" s="545"/>
      <c r="GJ72" s="545"/>
      <c r="GK72" s="545"/>
      <c r="GL72" s="545"/>
      <c r="GM72" s="545"/>
      <c r="GN72" s="545"/>
      <c r="GO72" s="545"/>
      <c r="GP72" s="545"/>
      <c r="GQ72" s="545"/>
      <c r="GR72" s="545"/>
      <c r="GS72" s="545"/>
      <c r="GT72" s="545"/>
      <c r="GU72" s="545"/>
      <c r="GV72" s="545"/>
      <c r="GW72" s="545"/>
      <c r="GX72" s="545"/>
    </row>
    <row r="73" spans="1:206" x14ac:dyDescent="0.25">
      <c r="A73" s="545"/>
      <c r="B73" s="558">
        <f t="shared" si="4"/>
        <v>66</v>
      </c>
      <c r="C73" s="829" t="str">
        <f>'DERIVA DE BLOQUES PATRON (mm)'!C73</f>
        <v>CAR 1,90</v>
      </c>
      <c r="D73" s="830" t="str">
        <f>_xlfn.CONCAT('DERIVA DE BLOQUES PATRON (mm)'!D73," mm")</f>
        <v>1,9 mm</v>
      </c>
      <c r="E73" s="828">
        <f>'DERIVA DE BLOQUES PATRON (mm)'!E73</f>
        <v>0.02</v>
      </c>
      <c r="F73" s="828">
        <f>'DERIVA DE BLOQUES PATRON (mm)'!G73</f>
        <v>0.02</v>
      </c>
      <c r="G73" s="828">
        <f>'DERIVA DE BLOQUES PATRON (mm)'!I73</f>
        <v>0.02</v>
      </c>
      <c r="H73" s="107"/>
      <c r="I73" s="107"/>
      <c r="J73" s="828">
        <f>'DERIVA DE BLOQUES PATRON (mm)'!F73</f>
        <v>0.08</v>
      </c>
      <c r="K73" s="828">
        <f>'DERIVA DE BLOQUES PATRON (mm)'!H73</f>
        <v>2.3E-2</v>
      </c>
      <c r="L73" s="828">
        <f>'DERIVA DE BLOQUES PATRON (mm)'!J73</f>
        <v>2.3E-2</v>
      </c>
      <c r="M73" s="107"/>
      <c r="N73" s="107"/>
      <c r="O73" s="26">
        <f t="shared" ref="O73:O129" si="5">_xlfn.STDEV.S(E73:I73)</f>
        <v>0</v>
      </c>
      <c r="P73" s="828" t="str">
        <f t="shared" ref="P73:P129" si="6">IF(O73&gt;=$O$6,"VALOR CRÍTICO, GRAFICAR CURVA","NO GRAFICAR")</f>
        <v>NO GRAFICAR</v>
      </c>
      <c r="Q73" s="545"/>
      <c r="R73" s="545"/>
      <c r="S73" s="545"/>
      <c r="T73" s="545"/>
      <c r="U73" s="545"/>
      <c r="V73" s="545"/>
      <c r="W73" s="545"/>
      <c r="X73" s="545"/>
      <c r="Y73" s="545"/>
      <c r="Z73" s="545"/>
      <c r="AA73" s="545"/>
      <c r="AB73" s="545"/>
      <c r="AC73" s="545"/>
      <c r="AD73" s="545"/>
      <c r="AE73" s="545"/>
      <c r="AF73" s="545"/>
      <c r="AG73" s="545"/>
      <c r="AH73" s="545"/>
      <c r="AI73" s="545"/>
      <c r="AJ73" s="545"/>
      <c r="AK73" s="545"/>
      <c r="AL73" s="545"/>
      <c r="AM73" s="545"/>
      <c r="AN73" s="545"/>
      <c r="AO73" s="545"/>
      <c r="AP73" s="545"/>
      <c r="AQ73" s="545"/>
      <c r="AR73" s="545"/>
      <c r="AS73" s="545"/>
      <c r="AT73" s="545"/>
      <c r="AU73" s="545"/>
      <c r="AV73" s="545"/>
      <c r="AW73" s="545"/>
      <c r="AX73" s="545"/>
      <c r="AY73" s="545"/>
      <c r="AZ73" s="545"/>
      <c r="BA73" s="545"/>
      <c r="BB73" s="545"/>
      <c r="BC73" s="545"/>
      <c r="BD73" s="545"/>
      <c r="BE73" s="545"/>
      <c r="BF73" s="545"/>
      <c r="BG73" s="545"/>
      <c r="BH73" s="545"/>
      <c r="BI73" s="545"/>
      <c r="BJ73" s="545"/>
      <c r="BK73" s="545"/>
      <c r="BL73" s="545"/>
      <c r="BM73" s="545"/>
      <c r="BN73" s="545"/>
      <c r="BO73" s="545"/>
      <c r="BP73" s="545"/>
      <c r="BQ73" s="545"/>
      <c r="BR73" s="545"/>
      <c r="BS73" s="545"/>
      <c r="BT73" s="545"/>
      <c r="BU73" s="545"/>
      <c r="BV73" s="545"/>
      <c r="BW73" s="545"/>
      <c r="BX73" s="545"/>
      <c r="BY73" s="545"/>
      <c r="BZ73" s="545"/>
      <c r="CA73" s="545"/>
      <c r="CB73" s="545"/>
      <c r="CC73" s="545"/>
      <c r="CD73" s="545"/>
      <c r="CE73" s="545"/>
      <c r="CF73" s="545"/>
      <c r="CG73" s="545"/>
      <c r="CH73" s="545"/>
      <c r="CI73" s="545"/>
      <c r="CJ73" s="545"/>
      <c r="CK73" s="545"/>
      <c r="CL73" s="545"/>
      <c r="CM73" s="545"/>
      <c r="CN73" s="545"/>
      <c r="CO73" s="545"/>
      <c r="CP73" s="545"/>
      <c r="CQ73" s="545"/>
      <c r="CR73" s="545"/>
      <c r="CS73" s="545"/>
      <c r="CT73" s="545"/>
      <c r="CU73" s="545"/>
      <c r="CV73" s="545"/>
      <c r="CW73" s="545"/>
      <c r="CX73" s="545"/>
      <c r="CY73" s="545"/>
      <c r="CZ73" s="545"/>
      <c r="DA73" s="545"/>
      <c r="DB73" s="545"/>
      <c r="DC73" s="545"/>
      <c r="DD73" s="545"/>
      <c r="DE73" s="545"/>
      <c r="DF73" s="545"/>
      <c r="DG73" s="545"/>
      <c r="DH73" s="545"/>
      <c r="DI73" s="545"/>
      <c r="DJ73" s="545"/>
      <c r="DK73" s="545"/>
      <c r="DL73" s="545"/>
      <c r="DM73" s="545"/>
      <c r="DN73" s="545"/>
      <c r="DO73" s="545"/>
      <c r="DP73" s="545"/>
      <c r="DQ73" s="545"/>
      <c r="DR73" s="545"/>
      <c r="DS73" s="545"/>
      <c r="DT73" s="545"/>
      <c r="DU73" s="545"/>
      <c r="DV73" s="545"/>
      <c r="DW73" s="545"/>
      <c r="DX73" s="545"/>
      <c r="DY73" s="545"/>
      <c r="DZ73" s="545"/>
      <c r="EA73" s="545"/>
      <c r="EB73" s="545"/>
      <c r="EC73" s="545"/>
      <c r="ED73" s="545"/>
      <c r="EE73" s="545"/>
      <c r="EF73" s="545"/>
      <c r="EG73" s="545"/>
      <c r="EH73" s="545"/>
      <c r="EI73" s="545"/>
      <c r="EJ73" s="545"/>
      <c r="EK73" s="545"/>
      <c r="EL73" s="545"/>
      <c r="EM73" s="545"/>
      <c r="EN73" s="545"/>
      <c r="EO73" s="545"/>
      <c r="EP73" s="545"/>
      <c r="EQ73" s="545"/>
      <c r="ER73" s="545"/>
      <c r="ES73" s="545"/>
      <c r="ET73" s="545"/>
      <c r="EU73" s="545"/>
      <c r="EV73" s="545"/>
      <c r="EW73" s="545"/>
      <c r="EX73" s="545"/>
      <c r="EY73" s="545"/>
      <c r="EZ73" s="545"/>
      <c r="FA73" s="545"/>
      <c r="FB73" s="545"/>
      <c r="FC73" s="545"/>
      <c r="FD73" s="545"/>
      <c r="FE73" s="545"/>
      <c r="FF73" s="545"/>
      <c r="FG73" s="545"/>
      <c r="FH73" s="545"/>
      <c r="FI73" s="545"/>
      <c r="FJ73" s="545"/>
      <c r="FK73" s="545"/>
      <c r="FL73" s="545"/>
      <c r="FM73" s="545"/>
      <c r="FN73" s="545"/>
      <c r="FO73" s="545"/>
      <c r="FP73" s="545"/>
      <c r="FQ73" s="545"/>
      <c r="FR73" s="545"/>
      <c r="FS73" s="545"/>
      <c r="FT73" s="545"/>
      <c r="FU73" s="545"/>
      <c r="FV73" s="545"/>
      <c r="FW73" s="545"/>
      <c r="FX73" s="545"/>
      <c r="FY73" s="545"/>
      <c r="FZ73" s="545"/>
      <c r="GA73" s="545"/>
      <c r="GB73" s="545"/>
      <c r="GC73" s="545"/>
      <c r="GD73" s="545"/>
      <c r="GE73" s="545"/>
      <c r="GF73" s="545"/>
      <c r="GG73" s="545"/>
      <c r="GH73" s="545"/>
      <c r="GI73" s="545"/>
      <c r="GJ73" s="545"/>
      <c r="GK73" s="545"/>
      <c r="GL73" s="545"/>
      <c r="GM73" s="545"/>
      <c r="GN73" s="545"/>
      <c r="GO73" s="545"/>
      <c r="GP73" s="545"/>
      <c r="GQ73" s="545"/>
      <c r="GR73" s="545"/>
      <c r="GS73" s="545"/>
      <c r="GT73" s="545"/>
      <c r="GU73" s="545"/>
      <c r="GV73" s="545"/>
      <c r="GW73" s="545"/>
      <c r="GX73" s="545"/>
    </row>
    <row r="74" spans="1:206" x14ac:dyDescent="0.25">
      <c r="A74" s="545"/>
      <c r="B74" s="558">
        <f t="shared" ref="B74:B129" si="7">+B73+1</f>
        <v>67</v>
      </c>
      <c r="C74" s="829" t="str">
        <f>'DERIVA DE BLOQUES PATRON (mm)'!C74</f>
        <v>11946K</v>
      </c>
      <c r="D74" s="830" t="str">
        <f>_xlfn.CONCAT('DERIVA DE BLOQUES PATRON (mm)'!D74," mm")</f>
        <v>2 mm</v>
      </c>
      <c r="E74" s="828">
        <f>'DERIVA DE BLOQUES PATRON (mm)'!E74</f>
        <v>0.02</v>
      </c>
      <c r="F74" s="828">
        <f>'DERIVA DE BLOQUES PATRON (mm)'!G74</f>
        <v>0.02</v>
      </c>
      <c r="G74" s="828">
        <f>'DERIVA DE BLOQUES PATRON (mm)'!I74</f>
        <v>1.2E-2</v>
      </c>
      <c r="H74" s="107"/>
      <c r="I74" s="107"/>
      <c r="J74" s="828">
        <f>'DERIVA DE BLOQUES PATRON (mm)'!F74</f>
        <v>0.08</v>
      </c>
      <c r="K74" s="828">
        <f>'DERIVA DE BLOQUES PATRON (mm)'!H74</f>
        <v>2.3E-2</v>
      </c>
      <c r="L74" s="828">
        <f>'DERIVA DE BLOQUES PATRON (mm)'!J74</f>
        <v>2.3E-2</v>
      </c>
      <c r="M74" s="107"/>
      <c r="N74" s="107"/>
      <c r="O74" s="26">
        <f t="shared" si="5"/>
        <v>4.6188021535169994E-3</v>
      </c>
      <c r="P74" s="828" t="str">
        <f t="shared" si="6"/>
        <v>NO GRAFICAR</v>
      </c>
      <c r="Q74" s="545"/>
      <c r="R74" s="545"/>
      <c r="S74" s="545"/>
      <c r="T74" s="545"/>
      <c r="U74" s="545"/>
      <c r="V74" s="545"/>
      <c r="W74" s="545"/>
      <c r="X74" s="545"/>
      <c r="Y74" s="545"/>
      <c r="Z74" s="545"/>
      <c r="AA74" s="545"/>
      <c r="AB74" s="545"/>
      <c r="AC74" s="545"/>
      <c r="AD74" s="545"/>
      <c r="AE74" s="545"/>
      <c r="AF74" s="545"/>
      <c r="AG74" s="545"/>
      <c r="AH74" s="545"/>
      <c r="AI74" s="545"/>
      <c r="AJ74" s="545"/>
      <c r="AK74" s="545"/>
      <c r="AL74" s="545"/>
      <c r="AM74" s="545"/>
      <c r="AN74" s="545"/>
      <c r="AO74" s="545"/>
      <c r="AP74" s="545"/>
      <c r="AQ74" s="545"/>
      <c r="AR74" s="545"/>
      <c r="AS74" s="545"/>
      <c r="AT74" s="545"/>
      <c r="AU74" s="545"/>
      <c r="AV74" s="545"/>
      <c r="AW74" s="545"/>
      <c r="AX74" s="545"/>
      <c r="AY74" s="545"/>
      <c r="AZ74" s="545"/>
      <c r="BA74" s="545"/>
      <c r="BB74" s="545"/>
      <c r="BC74" s="545"/>
      <c r="BD74" s="545"/>
      <c r="BE74" s="545"/>
      <c r="BF74" s="545"/>
      <c r="BG74" s="545"/>
      <c r="BH74" s="545"/>
      <c r="BI74" s="545"/>
      <c r="BJ74" s="545"/>
      <c r="BK74" s="545"/>
      <c r="BL74" s="545"/>
      <c r="BM74" s="545"/>
      <c r="BN74" s="545"/>
      <c r="BO74" s="545"/>
      <c r="BP74" s="545"/>
      <c r="BQ74" s="545"/>
      <c r="BR74" s="545"/>
      <c r="BS74" s="545"/>
      <c r="BT74" s="545"/>
      <c r="BU74" s="545"/>
      <c r="BV74" s="545"/>
      <c r="BW74" s="545"/>
      <c r="BX74" s="545"/>
      <c r="BY74" s="545"/>
      <c r="BZ74" s="545"/>
      <c r="CA74" s="545"/>
      <c r="CB74" s="545"/>
      <c r="CC74" s="545"/>
      <c r="CD74" s="545"/>
      <c r="CE74" s="545"/>
      <c r="CF74" s="545"/>
      <c r="CG74" s="545"/>
      <c r="CH74" s="545"/>
      <c r="CI74" s="545"/>
      <c r="CJ74" s="545"/>
      <c r="CK74" s="545"/>
      <c r="CL74" s="545"/>
      <c r="CM74" s="545"/>
      <c r="CN74" s="545"/>
      <c r="CO74" s="545"/>
      <c r="CP74" s="545"/>
      <c r="CQ74" s="545"/>
      <c r="CR74" s="545"/>
      <c r="CS74" s="545"/>
      <c r="CT74" s="545"/>
      <c r="CU74" s="545"/>
      <c r="CV74" s="545"/>
      <c r="CW74" s="545"/>
      <c r="CX74" s="545"/>
      <c r="CY74" s="545"/>
      <c r="CZ74" s="545"/>
      <c r="DA74" s="545"/>
      <c r="DB74" s="545"/>
      <c r="DC74" s="545"/>
      <c r="DD74" s="545"/>
      <c r="DE74" s="545"/>
      <c r="DF74" s="545"/>
      <c r="DG74" s="545"/>
      <c r="DH74" s="545"/>
      <c r="DI74" s="545"/>
      <c r="DJ74" s="545"/>
      <c r="DK74" s="545"/>
      <c r="DL74" s="545"/>
      <c r="DM74" s="545"/>
      <c r="DN74" s="545"/>
      <c r="DO74" s="545"/>
      <c r="DP74" s="545"/>
      <c r="DQ74" s="545"/>
      <c r="DR74" s="545"/>
      <c r="DS74" s="545"/>
      <c r="DT74" s="545"/>
      <c r="DU74" s="545"/>
      <c r="DV74" s="545"/>
      <c r="DW74" s="545"/>
      <c r="DX74" s="545"/>
      <c r="DY74" s="545"/>
      <c r="DZ74" s="545"/>
      <c r="EA74" s="545"/>
      <c r="EB74" s="545"/>
      <c r="EC74" s="545"/>
      <c r="ED74" s="545"/>
      <c r="EE74" s="545"/>
      <c r="EF74" s="545"/>
      <c r="EG74" s="545"/>
      <c r="EH74" s="545"/>
      <c r="EI74" s="545"/>
      <c r="EJ74" s="545"/>
      <c r="EK74" s="545"/>
      <c r="EL74" s="545"/>
      <c r="EM74" s="545"/>
      <c r="EN74" s="545"/>
      <c r="EO74" s="545"/>
      <c r="EP74" s="545"/>
      <c r="EQ74" s="545"/>
      <c r="ER74" s="545"/>
      <c r="ES74" s="545"/>
      <c r="ET74" s="545"/>
      <c r="EU74" s="545"/>
      <c r="EV74" s="545"/>
      <c r="EW74" s="545"/>
      <c r="EX74" s="545"/>
      <c r="EY74" s="545"/>
      <c r="EZ74" s="545"/>
      <c r="FA74" s="545"/>
      <c r="FB74" s="545"/>
      <c r="FC74" s="545"/>
      <c r="FD74" s="545"/>
      <c r="FE74" s="545"/>
      <c r="FF74" s="545"/>
      <c r="FG74" s="545"/>
      <c r="FH74" s="545"/>
      <c r="FI74" s="545"/>
      <c r="FJ74" s="545"/>
      <c r="FK74" s="545"/>
      <c r="FL74" s="545"/>
      <c r="FM74" s="545"/>
      <c r="FN74" s="545"/>
      <c r="FO74" s="545"/>
      <c r="FP74" s="545"/>
      <c r="FQ74" s="545"/>
      <c r="FR74" s="545"/>
      <c r="FS74" s="545"/>
      <c r="FT74" s="545"/>
      <c r="FU74" s="545"/>
      <c r="FV74" s="545"/>
      <c r="FW74" s="545"/>
      <c r="FX74" s="545"/>
      <c r="FY74" s="545"/>
      <c r="FZ74" s="545"/>
      <c r="GA74" s="545"/>
      <c r="GB74" s="545"/>
      <c r="GC74" s="545"/>
      <c r="GD74" s="545"/>
      <c r="GE74" s="545"/>
      <c r="GF74" s="545"/>
      <c r="GG74" s="545"/>
      <c r="GH74" s="545"/>
      <c r="GI74" s="545"/>
      <c r="GJ74" s="545"/>
      <c r="GK74" s="545"/>
      <c r="GL74" s="545"/>
      <c r="GM74" s="545"/>
      <c r="GN74" s="545"/>
      <c r="GO74" s="545"/>
      <c r="GP74" s="545"/>
      <c r="GQ74" s="545"/>
      <c r="GR74" s="545"/>
      <c r="GS74" s="545"/>
      <c r="GT74" s="545"/>
      <c r="GU74" s="545"/>
      <c r="GV74" s="545"/>
      <c r="GW74" s="545"/>
      <c r="GX74" s="545"/>
    </row>
    <row r="75" spans="1:206" x14ac:dyDescent="0.25">
      <c r="A75" s="545"/>
      <c r="B75" s="558">
        <f t="shared" si="7"/>
        <v>68</v>
      </c>
      <c r="C75" s="829" t="str">
        <f>'DERIVA DE BLOQUES PATRON (mm)'!C75</f>
        <v>11975K</v>
      </c>
      <c r="D75" s="830" t="str">
        <f>_xlfn.CONCAT('DERIVA DE BLOQUES PATRON (mm)'!D75," mm")</f>
        <v>2,5 mm</v>
      </c>
      <c r="E75" s="828">
        <f>'DERIVA DE BLOQUES PATRON (mm)'!E75</f>
        <v>-0.11</v>
      </c>
      <c r="F75" s="828">
        <f>'DERIVA DE BLOQUES PATRON (mm)'!G75</f>
        <v>-0.13100000000000001</v>
      </c>
      <c r="G75" s="828">
        <f>'DERIVA DE BLOQUES PATRON (mm)'!I75</f>
        <v>-0.125</v>
      </c>
      <c r="H75" s="107"/>
      <c r="I75" s="107"/>
      <c r="J75" s="828">
        <f>'DERIVA DE BLOQUES PATRON (mm)'!F75</f>
        <v>0.08</v>
      </c>
      <c r="K75" s="828">
        <f>'DERIVA DE BLOQUES PATRON (mm)'!H75</f>
        <v>2.3E-2</v>
      </c>
      <c r="L75" s="828">
        <f>'DERIVA DE BLOQUES PATRON (mm)'!J75</f>
        <v>2.3E-2</v>
      </c>
      <c r="M75" s="107"/>
      <c r="N75" s="107"/>
      <c r="O75" s="26">
        <f t="shared" si="5"/>
        <v>1.0816653826391969E-2</v>
      </c>
      <c r="P75" s="828" t="str">
        <f t="shared" si="6"/>
        <v>NO GRAFICAR</v>
      </c>
      <c r="Q75" s="545"/>
      <c r="R75" s="545"/>
      <c r="S75" s="545"/>
      <c r="T75" s="545"/>
      <c r="U75" s="545"/>
      <c r="V75" s="545"/>
      <c r="W75" s="545"/>
      <c r="X75" s="545"/>
      <c r="Y75" s="545"/>
      <c r="Z75" s="545"/>
      <c r="AA75" s="545"/>
      <c r="AB75" s="545"/>
      <c r="AC75" s="545"/>
      <c r="AD75" s="545"/>
      <c r="AE75" s="545"/>
      <c r="AF75" s="545"/>
      <c r="AG75" s="545"/>
      <c r="AH75" s="545"/>
      <c r="AI75" s="545"/>
      <c r="AJ75" s="545"/>
      <c r="AK75" s="545"/>
      <c r="AL75" s="545"/>
      <c r="AM75" s="545"/>
      <c r="AN75" s="545"/>
      <c r="AO75" s="545"/>
      <c r="AP75" s="545"/>
      <c r="AQ75" s="545"/>
      <c r="AR75" s="545"/>
      <c r="AS75" s="545"/>
      <c r="AT75" s="545"/>
      <c r="AU75" s="545"/>
      <c r="AV75" s="545"/>
      <c r="AW75" s="545"/>
      <c r="AX75" s="545"/>
      <c r="AY75" s="545"/>
      <c r="AZ75" s="545"/>
      <c r="BA75" s="545"/>
      <c r="BB75" s="545"/>
      <c r="BC75" s="545"/>
      <c r="BD75" s="545"/>
      <c r="BE75" s="545"/>
      <c r="BF75" s="545"/>
      <c r="BG75" s="545"/>
      <c r="BH75" s="545"/>
      <c r="BI75" s="545"/>
      <c r="BJ75" s="545"/>
      <c r="BK75" s="545"/>
      <c r="BL75" s="545"/>
      <c r="BM75" s="545"/>
      <c r="BN75" s="545"/>
      <c r="BO75" s="545"/>
      <c r="BP75" s="545"/>
      <c r="BQ75" s="545"/>
      <c r="BR75" s="545"/>
      <c r="BS75" s="545"/>
      <c r="BT75" s="545"/>
      <c r="BU75" s="545"/>
      <c r="BV75" s="545"/>
      <c r="BW75" s="545"/>
      <c r="BX75" s="545"/>
      <c r="BY75" s="545"/>
      <c r="BZ75" s="545"/>
      <c r="CA75" s="545"/>
      <c r="CB75" s="545"/>
      <c r="CC75" s="545"/>
      <c r="CD75" s="545"/>
      <c r="CE75" s="545"/>
      <c r="CF75" s="545"/>
      <c r="CG75" s="545"/>
      <c r="CH75" s="545"/>
      <c r="CI75" s="545"/>
      <c r="CJ75" s="545"/>
      <c r="CK75" s="545"/>
      <c r="CL75" s="545"/>
      <c r="CM75" s="545"/>
      <c r="CN75" s="545"/>
      <c r="CO75" s="545"/>
      <c r="CP75" s="545"/>
      <c r="CQ75" s="545"/>
      <c r="CR75" s="545"/>
      <c r="CS75" s="545"/>
      <c r="CT75" s="545"/>
      <c r="CU75" s="545"/>
      <c r="CV75" s="545"/>
      <c r="CW75" s="545"/>
      <c r="CX75" s="545"/>
      <c r="CY75" s="545"/>
      <c r="CZ75" s="545"/>
      <c r="DA75" s="545"/>
      <c r="DB75" s="545"/>
      <c r="DC75" s="545"/>
      <c r="DD75" s="545"/>
      <c r="DE75" s="545"/>
      <c r="DF75" s="545"/>
      <c r="DG75" s="545"/>
      <c r="DH75" s="545"/>
      <c r="DI75" s="545"/>
      <c r="DJ75" s="545"/>
      <c r="DK75" s="545"/>
      <c r="DL75" s="545"/>
      <c r="DM75" s="545"/>
      <c r="DN75" s="545"/>
      <c r="DO75" s="545"/>
      <c r="DP75" s="545"/>
      <c r="DQ75" s="545"/>
      <c r="DR75" s="545"/>
      <c r="DS75" s="545"/>
      <c r="DT75" s="545"/>
      <c r="DU75" s="545"/>
      <c r="DV75" s="545"/>
      <c r="DW75" s="545"/>
      <c r="DX75" s="545"/>
      <c r="DY75" s="545"/>
      <c r="DZ75" s="545"/>
      <c r="EA75" s="545"/>
      <c r="EB75" s="545"/>
      <c r="EC75" s="545"/>
      <c r="ED75" s="545"/>
      <c r="EE75" s="545"/>
      <c r="EF75" s="545"/>
      <c r="EG75" s="545"/>
      <c r="EH75" s="545"/>
      <c r="EI75" s="545"/>
      <c r="EJ75" s="545"/>
      <c r="EK75" s="545"/>
      <c r="EL75" s="545"/>
      <c r="EM75" s="545"/>
      <c r="EN75" s="545"/>
      <c r="EO75" s="545"/>
      <c r="EP75" s="545"/>
      <c r="EQ75" s="545"/>
      <c r="ER75" s="545"/>
      <c r="ES75" s="545"/>
      <c r="ET75" s="545"/>
      <c r="EU75" s="545"/>
      <c r="EV75" s="545"/>
      <c r="EW75" s="545"/>
      <c r="EX75" s="545"/>
      <c r="EY75" s="545"/>
      <c r="EZ75" s="545"/>
      <c r="FA75" s="545"/>
      <c r="FB75" s="545"/>
      <c r="FC75" s="545"/>
      <c r="FD75" s="545"/>
      <c r="FE75" s="545"/>
      <c r="FF75" s="545"/>
      <c r="FG75" s="545"/>
      <c r="FH75" s="545"/>
      <c r="FI75" s="545"/>
      <c r="FJ75" s="545"/>
      <c r="FK75" s="545"/>
      <c r="FL75" s="545"/>
      <c r="FM75" s="545"/>
      <c r="FN75" s="545"/>
      <c r="FO75" s="545"/>
      <c r="FP75" s="545"/>
      <c r="FQ75" s="545"/>
      <c r="FR75" s="545"/>
      <c r="FS75" s="545"/>
      <c r="FT75" s="545"/>
      <c r="FU75" s="545"/>
      <c r="FV75" s="545"/>
      <c r="FW75" s="545"/>
      <c r="FX75" s="545"/>
      <c r="FY75" s="545"/>
      <c r="FZ75" s="545"/>
      <c r="GA75" s="545"/>
      <c r="GB75" s="545"/>
      <c r="GC75" s="545"/>
      <c r="GD75" s="545"/>
      <c r="GE75" s="545"/>
      <c r="GF75" s="545"/>
      <c r="GG75" s="545"/>
      <c r="GH75" s="545"/>
      <c r="GI75" s="545"/>
      <c r="GJ75" s="545"/>
      <c r="GK75" s="545"/>
      <c r="GL75" s="545"/>
      <c r="GM75" s="545"/>
      <c r="GN75" s="545"/>
      <c r="GO75" s="545"/>
      <c r="GP75" s="545"/>
      <c r="GQ75" s="545"/>
      <c r="GR75" s="545"/>
      <c r="GS75" s="545"/>
      <c r="GT75" s="545"/>
      <c r="GU75" s="545"/>
      <c r="GV75" s="545"/>
      <c r="GW75" s="545"/>
      <c r="GX75" s="545"/>
    </row>
    <row r="76" spans="1:206" x14ac:dyDescent="0.25">
      <c r="A76" s="545"/>
      <c r="B76" s="558">
        <f t="shared" si="7"/>
        <v>69</v>
      </c>
      <c r="C76" s="829" t="str">
        <f>'DERIVA DE BLOQUES PATRON (mm)'!C76</f>
        <v>06156L</v>
      </c>
      <c r="D76" s="830" t="str">
        <f>_xlfn.CONCAT('DERIVA DE BLOQUES PATRON (mm)'!D76," mm")</f>
        <v>3 mm</v>
      </c>
      <c r="E76" s="828">
        <f>'DERIVA DE BLOQUES PATRON (mm)'!E76</f>
        <v>-0.05</v>
      </c>
      <c r="F76" s="828">
        <f>'DERIVA DE BLOQUES PATRON (mm)'!G76</f>
        <v>0</v>
      </c>
      <c r="G76" s="828">
        <f>'DERIVA DE BLOQUES PATRON (mm)'!I76</f>
        <v>8.9999999999999993E-3</v>
      </c>
      <c r="H76" s="107"/>
      <c r="I76" s="107"/>
      <c r="J76" s="828">
        <f>'DERIVA DE BLOQUES PATRON (mm)'!F76</f>
        <v>0.08</v>
      </c>
      <c r="K76" s="828">
        <f>'DERIVA DE BLOQUES PATRON (mm)'!H76</f>
        <v>2.3E-2</v>
      </c>
      <c r="L76" s="828">
        <f>'DERIVA DE BLOQUES PATRON (mm)'!J76</f>
        <v>2.3E-2</v>
      </c>
      <c r="M76" s="107"/>
      <c r="N76" s="107"/>
      <c r="O76" s="26">
        <f t="shared" si="5"/>
        <v>3.1785741037976975E-2</v>
      </c>
      <c r="P76" s="828" t="str">
        <f t="shared" si="6"/>
        <v>VALOR CRÍTICO, GRAFICAR CURVA</v>
      </c>
      <c r="Q76" s="545"/>
      <c r="R76" s="545"/>
      <c r="S76" s="545"/>
      <c r="T76" s="545"/>
      <c r="U76" s="545"/>
      <c r="V76" s="545"/>
      <c r="W76" s="545"/>
      <c r="X76" s="545"/>
      <c r="Y76" s="545"/>
      <c r="Z76" s="545"/>
      <c r="AA76" s="545"/>
      <c r="AB76" s="545"/>
      <c r="AC76" s="545"/>
      <c r="AD76" s="545"/>
      <c r="AE76" s="545"/>
      <c r="AF76" s="545"/>
      <c r="AG76" s="545"/>
      <c r="AH76" s="545"/>
      <c r="AI76" s="545"/>
      <c r="AJ76" s="545"/>
      <c r="AK76" s="545"/>
      <c r="AL76" s="545"/>
      <c r="AM76" s="545"/>
      <c r="AN76" s="545"/>
      <c r="AO76" s="545"/>
      <c r="AP76" s="545"/>
      <c r="AQ76" s="545"/>
      <c r="AR76" s="545"/>
      <c r="AS76" s="545"/>
      <c r="AT76" s="545"/>
      <c r="AU76" s="545"/>
      <c r="AV76" s="545"/>
      <c r="AW76" s="545"/>
      <c r="AX76" s="545"/>
      <c r="AY76" s="545"/>
      <c r="AZ76" s="545"/>
      <c r="BA76" s="545"/>
      <c r="BB76" s="545"/>
      <c r="BC76" s="545"/>
      <c r="BD76" s="545"/>
      <c r="BE76" s="545"/>
      <c r="BF76" s="545"/>
      <c r="BG76" s="545"/>
      <c r="BH76" s="545"/>
      <c r="BI76" s="545"/>
      <c r="BJ76" s="545"/>
      <c r="BK76" s="545"/>
      <c r="BL76" s="545"/>
      <c r="BM76" s="545"/>
      <c r="BN76" s="545"/>
      <c r="BO76" s="545"/>
      <c r="BP76" s="545"/>
      <c r="BQ76" s="545"/>
      <c r="BR76" s="545"/>
      <c r="BS76" s="545"/>
      <c r="BT76" s="545"/>
      <c r="BU76" s="545"/>
      <c r="BV76" s="545"/>
      <c r="BW76" s="545"/>
      <c r="BX76" s="545"/>
      <c r="BY76" s="545"/>
      <c r="BZ76" s="545"/>
      <c r="CA76" s="545"/>
      <c r="CB76" s="545"/>
      <c r="CC76" s="545"/>
      <c r="CD76" s="545"/>
      <c r="CE76" s="545"/>
      <c r="CF76" s="545"/>
      <c r="CG76" s="545"/>
      <c r="CH76" s="545"/>
      <c r="CI76" s="545"/>
      <c r="CJ76" s="545"/>
      <c r="CK76" s="545"/>
      <c r="CL76" s="545"/>
      <c r="CM76" s="545"/>
      <c r="CN76" s="545"/>
      <c r="CO76" s="545"/>
      <c r="CP76" s="545"/>
      <c r="CQ76" s="545"/>
      <c r="CR76" s="545"/>
      <c r="CS76" s="545"/>
      <c r="CT76" s="545"/>
      <c r="CU76" s="545"/>
      <c r="CV76" s="545"/>
      <c r="CW76" s="545"/>
      <c r="CX76" s="545"/>
      <c r="CY76" s="545"/>
      <c r="CZ76" s="545"/>
      <c r="DA76" s="545"/>
      <c r="DB76" s="545"/>
      <c r="DC76" s="545"/>
      <c r="DD76" s="545"/>
      <c r="DE76" s="545"/>
      <c r="DF76" s="545"/>
      <c r="DG76" s="545"/>
      <c r="DH76" s="545"/>
      <c r="DI76" s="545"/>
      <c r="DJ76" s="545"/>
      <c r="DK76" s="545"/>
      <c r="DL76" s="545"/>
      <c r="DM76" s="545"/>
      <c r="DN76" s="545"/>
      <c r="DO76" s="545"/>
      <c r="DP76" s="545"/>
      <c r="DQ76" s="545"/>
      <c r="DR76" s="545"/>
      <c r="DS76" s="545"/>
      <c r="DT76" s="545"/>
      <c r="DU76" s="545"/>
      <c r="DV76" s="545"/>
      <c r="DW76" s="545"/>
      <c r="DX76" s="545"/>
      <c r="DY76" s="545"/>
      <c r="DZ76" s="545"/>
      <c r="EA76" s="545"/>
      <c r="EB76" s="545"/>
      <c r="EC76" s="545"/>
      <c r="ED76" s="545"/>
      <c r="EE76" s="545"/>
      <c r="EF76" s="545"/>
      <c r="EG76" s="545"/>
      <c r="EH76" s="545"/>
      <c r="EI76" s="545"/>
      <c r="EJ76" s="545"/>
      <c r="EK76" s="545"/>
      <c r="EL76" s="545"/>
      <c r="EM76" s="545"/>
      <c r="EN76" s="545"/>
      <c r="EO76" s="545"/>
      <c r="EP76" s="545"/>
      <c r="EQ76" s="545"/>
      <c r="ER76" s="545"/>
      <c r="ES76" s="545"/>
      <c r="ET76" s="545"/>
      <c r="EU76" s="545"/>
      <c r="EV76" s="545"/>
      <c r="EW76" s="545"/>
      <c r="EX76" s="545"/>
      <c r="EY76" s="545"/>
      <c r="EZ76" s="545"/>
      <c r="FA76" s="545"/>
      <c r="FB76" s="545"/>
      <c r="FC76" s="545"/>
      <c r="FD76" s="545"/>
      <c r="FE76" s="545"/>
      <c r="FF76" s="545"/>
      <c r="FG76" s="545"/>
      <c r="FH76" s="545"/>
      <c r="FI76" s="545"/>
      <c r="FJ76" s="545"/>
      <c r="FK76" s="545"/>
      <c r="FL76" s="545"/>
      <c r="FM76" s="545"/>
      <c r="FN76" s="545"/>
      <c r="FO76" s="545"/>
      <c r="FP76" s="545"/>
      <c r="FQ76" s="545"/>
      <c r="FR76" s="545"/>
      <c r="FS76" s="545"/>
      <c r="FT76" s="545"/>
      <c r="FU76" s="545"/>
      <c r="FV76" s="545"/>
      <c r="FW76" s="545"/>
      <c r="FX76" s="545"/>
      <c r="FY76" s="545"/>
      <c r="FZ76" s="545"/>
      <c r="GA76" s="545"/>
      <c r="GB76" s="545"/>
      <c r="GC76" s="545"/>
      <c r="GD76" s="545"/>
      <c r="GE76" s="545"/>
      <c r="GF76" s="545"/>
      <c r="GG76" s="545"/>
      <c r="GH76" s="545"/>
      <c r="GI76" s="545"/>
      <c r="GJ76" s="545"/>
      <c r="GK76" s="545"/>
      <c r="GL76" s="545"/>
      <c r="GM76" s="545"/>
      <c r="GN76" s="545"/>
      <c r="GO76" s="545"/>
      <c r="GP76" s="545"/>
      <c r="GQ76" s="545"/>
      <c r="GR76" s="545"/>
      <c r="GS76" s="545"/>
      <c r="GT76" s="545"/>
      <c r="GU76" s="545"/>
      <c r="GV76" s="545"/>
      <c r="GW76" s="545"/>
      <c r="GX76" s="545"/>
    </row>
    <row r="77" spans="1:206" x14ac:dyDescent="0.25">
      <c r="A77" s="545"/>
      <c r="B77" s="558">
        <f t="shared" si="7"/>
        <v>70</v>
      </c>
      <c r="C77" s="829" t="str">
        <f>'DERIVA DE BLOQUES PATRON (mm)'!C77</f>
        <v>16679K</v>
      </c>
      <c r="D77" s="830" t="str">
        <f>_xlfn.CONCAT('DERIVA DE BLOQUES PATRON (mm)'!D77," mm")</f>
        <v>3,5 mm</v>
      </c>
      <c r="E77" s="828">
        <f>'DERIVA DE BLOQUES PATRON (mm)'!E77</f>
        <v>7.0000000000000007E-2</v>
      </c>
      <c r="F77" s="828">
        <f>'DERIVA DE BLOQUES PATRON (mm)'!G77</f>
        <v>6.9000000000000006E-2</v>
      </c>
      <c r="G77" s="828">
        <f>'DERIVA DE BLOQUES PATRON (mm)'!I77</f>
        <v>7.0000000000000007E-2</v>
      </c>
      <c r="H77" s="107"/>
      <c r="I77" s="107"/>
      <c r="J77" s="828">
        <f>'DERIVA DE BLOQUES PATRON (mm)'!F77</f>
        <v>0.08</v>
      </c>
      <c r="K77" s="828">
        <f>'DERIVA DE BLOQUES PATRON (mm)'!H77</f>
        <v>2.3E-2</v>
      </c>
      <c r="L77" s="828">
        <f>'DERIVA DE BLOQUES PATRON (mm)'!J77</f>
        <v>2.3E-2</v>
      </c>
      <c r="M77" s="107"/>
      <c r="N77" s="107"/>
      <c r="O77" s="26">
        <f t="shared" si="5"/>
        <v>5.7735026918962634E-4</v>
      </c>
      <c r="P77" s="828" t="str">
        <f t="shared" si="6"/>
        <v>NO GRAFICAR</v>
      </c>
      <c r="Q77" s="545"/>
      <c r="R77" s="545"/>
      <c r="S77" s="545"/>
      <c r="T77" s="545"/>
      <c r="U77" s="545"/>
      <c r="V77" s="545"/>
      <c r="W77" s="545"/>
      <c r="X77" s="545"/>
      <c r="Y77" s="545"/>
      <c r="Z77" s="545"/>
      <c r="AA77" s="545"/>
      <c r="AB77" s="545"/>
      <c r="AC77" s="545"/>
      <c r="AD77" s="545"/>
      <c r="AE77" s="545"/>
      <c r="AF77" s="545"/>
      <c r="AG77" s="545"/>
      <c r="AH77" s="545"/>
      <c r="AI77" s="545"/>
      <c r="AJ77" s="545"/>
      <c r="AK77" s="545"/>
      <c r="AL77" s="545"/>
      <c r="AM77" s="545"/>
      <c r="AN77" s="545"/>
      <c r="AO77" s="545"/>
      <c r="AP77" s="545"/>
      <c r="AQ77" s="545"/>
      <c r="AR77" s="545"/>
      <c r="AS77" s="545"/>
      <c r="AT77" s="545"/>
      <c r="AU77" s="545"/>
      <c r="AV77" s="545"/>
      <c r="AW77" s="545"/>
      <c r="AX77" s="545"/>
      <c r="AY77" s="545"/>
      <c r="AZ77" s="545"/>
      <c r="BA77" s="545"/>
      <c r="BB77" s="545"/>
      <c r="BC77" s="545"/>
      <c r="BD77" s="545"/>
      <c r="BE77" s="545"/>
      <c r="BF77" s="545"/>
      <c r="BG77" s="545"/>
      <c r="BH77" s="545"/>
      <c r="BI77" s="545"/>
      <c r="BJ77" s="545"/>
      <c r="BK77" s="545"/>
      <c r="BL77" s="545"/>
      <c r="BM77" s="545"/>
      <c r="BN77" s="545"/>
      <c r="BO77" s="545"/>
      <c r="BP77" s="545"/>
      <c r="BQ77" s="545"/>
      <c r="BR77" s="545"/>
      <c r="BS77" s="545"/>
      <c r="BT77" s="545"/>
      <c r="BU77" s="545"/>
      <c r="BV77" s="545"/>
      <c r="BW77" s="545"/>
      <c r="BX77" s="545"/>
      <c r="BY77" s="545"/>
      <c r="BZ77" s="545"/>
      <c r="CA77" s="545"/>
      <c r="CB77" s="545"/>
      <c r="CC77" s="545"/>
      <c r="CD77" s="545"/>
      <c r="CE77" s="545"/>
      <c r="CF77" s="545"/>
      <c r="CG77" s="545"/>
      <c r="CH77" s="545"/>
      <c r="CI77" s="545"/>
      <c r="CJ77" s="545"/>
      <c r="CK77" s="545"/>
      <c r="CL77" s="545"/>
      <c r="CM77" s="545"/>
      <c r="CN77" s="545"/>
      <c r="CO77" s="545"/>
      <c r="CP77" s="545"/>
      <c r="CQ77" s="545"/>
      <c r="CR77" s="545"/>
      <c r="CS77" s="545"/>
      <c r="CT77" s="545"/>
      <c r="CU77" s="545"/>
      <c r="CV77" s="545"/>
      <c r="CW77" s="545"/>
      <c r="CX77" s="545"/>
      <c r="CY77" s="545"/>
      <c r="CZ77" s="545"/>
      <c r="DA77" s="545"/>
      <c r="DB77" s="545"/>
      <c r="DC77" s="545"/>
      <c r="DD77" s="545"/>
      <c r="DE77" s="545"/>
      <c r="DF77" s="545"/>
      <c r="DG77" s="545"/>
      <c r="DH77" s="545"/>
      <c r="DI77" s="545"/>
      <c r="DJ77" s="545"/>
      <c r="DK77" s="545"/>
      <c r="DL77" s="545"/>
      <c r="DM77" s="545"/>
      <c r="DN77" s="545"/>
      <c r="DO77" s="545"/>
      <c r="DP77" s="545"/>
      <c r="DQ77" s="545"/>
      <c r="DR77" s="545"/>
      <c r="DS77" s="545"/>
      <c r="DT77" s="545"/>
      <c r="DU77" s="545"/>
      <c r="DV77" s="545"/>
      <c r="DW77" s="545"/>
      <c r="DX77" s="545"/>
      <c r="DY77" s="545"/>
      <c r="DZ77" s="545"/>
      <c r="EA77" s="545"/>
      <c r="EB77" s="545"/>
      <c r="EC77" s="545"/>
      <c r="ED77" s="545"/>
      <c r="EE77" s="545"/>
      <c r="EF77" s="545"/>
      <c r="EG77" s="545"/>
      <c r="EH77" s="545"/>
      <c r="EI77" s="545"/>
      <c r="EJ77" s="545"/>
      <c r="EK77" s="545"/>
      <c r="EL77" s="545"/>
      <c r="EM77" s="545"/>
      <c r="EN77" s="545"/>
      <c r="EO77" s="545"/>
      <c r="EP77" s="545"/>
      <c r="EQ77" s="545"/>
      <c r="ER77" s="545"/>
      <c r="ES77" s="545"/>
      <c r="ET77" s="545"/>
      <c r="EU77" s="545"/>
      <c r="EV77" s="545"/>
      <c r="EW77" s="545"/>
      <c r="EX77" s="545"/>
      <c r="EY77" s="545"/>
      <c r="EZ77" s="545"/>
      <c r="FA77" s="545"/>
      <c r="FB77" s="545"/>
      <c r="FC77" s="545"/>
      <c r="FD77" s="545"/>
      <c r="FE77" s="545"/>
      <c r="FF77" s="545"/>
      <c r="FG77" s="545"/>
      <c r="FH77" s="545"/>
      <c r="FI77" s="545"/>
      <c r="FJ77" s="545"/>
      <c r="FK77" s="545"/>
      <c r="FL77" s="545"/>
      <c r="FM77" s="545"/>
      <c r="FN77" s="545"/>
      <c r="FO77" s="545"/>
      <c r="FP77" s="545"/>
      <c r="FQ77" s="545"/>
      <c r="FR77" s="545"/>
      <c r="FS77" s="545"/>
      <c r="FT77" s="545"/>
      <c r="FU77" s="545"/>
      <c r="FV77" s="545"/>
      <c r="FW77" s="545"/>
      <c r="FX77" s="545"/>
      <c r="FY77" s="545"/>
      <c r="FZ77" s="545"/>
      <c r="GA77" s="545"/>
      <c r="GB77" s="545"/>
      <c r="GC77" s="545"/>
      <c r="GD77" s="545"/>
      <c r="GE77" s="545"/>
      <c r="GF77" s="545"/>
      <c r="GG77" s="545"/>
      <c r="GH77" s="545"/>
      <c r="GI77" s="545"/>
      <c r="GJ77" s="545"/>
      <c r="GK77" s="545"/>
      <c r="GL77" s="545"/>
      <c r="GM77" s="545"/>
      <c r="GN77" s="545"/>
      <c r="GO77" s="545"/>
      <c r="GP77" s="545"/>
      <c r="GQ77" s="545"/>
      <c r="GR77" s="545"/>
      <c r="GS77" s="545"/>
      <c r="GT77" s="545"/>
      <c r="GU77" s="545"/>
      <c r="GV77" s="545"/>
      <c r="GW77" s="545"/>
      <c r="GX77" s="545"/>
    </row>
    <row r="78" spans="1:206" x14ac:dyDescent="0.25">
      <c r="A78" s="545"/>
      <c r="B78" s="558">
        <f t="shared" si="7"/>
        <v>71</v>
      </c>
      <c r="C78" s="829" t="str">
        <f>'DERIVA DE BLOQUES PATRON (mm)'!C78</f>
        <v>22779J</v>
      </c>
      <c r="D78" s="830" t="str">
        <f>_xlfn.CONCAT('DERIVA DE BLOQUES PATRON (mm)'!D78," mm")</f>
        <v>4 mm</v>
      </c>
      <c r="E78" s="828">
        <f>'DERIVA DE BLOQUES PATRON (mm)'!E78</f>
        <v>-0.06</v>
      </c>
      <c r="F78" s="828">
        <f>'DERIVA DE BLOQUES PATRON (mm)'!G78</f>
        <v>-4.3999999999999997E-2</v>
      </c>
      <c r="G78" s="828">
        <f>'DERIVA DE BLOQUES PATRON (mm)'!I78</f>
        <v>-4.8000000000000001E-2</v>
      </c>
      <c r="H78" s="107"/>
      <c r="I78" s="107"/>
      <c r="J78" s="828">
        <f>'DERIVA DE BLOQUES PATRON (mm)'!F78</f>
        <v>0.08</v>
      </c>
      <c r="K78" s="828">
        <f>'DERIVA DE BLOQUES PATRON (mm)'!H78</f>
        <v>2.3E-2</v>
      </c>
      <c r="L78" s="828">
        <f>'DERIVA DE BLOQUES PATRON (mm)'!J78</f>
        <v>2.3E-2</v>
      </c>
      <c r="M78" s="107"/>
      <c r="N78" s="107"/>
      <c r="O78" s="26">
        <f t="shared" si="5"/>
        <v>8.32666399786452E-3</v>
      </c>
      <c r="P78" s="828" t="str">
        <f t="shared" si="6"/>
        <v>NO GRAFICAR</v>
      </c>
      <c r="Q78" s="545"/>
      <c r="R78" s="545"/>
      <c r="S78" s="545"/>
      <c r="T78" s="545"/>
      <c r="U78" s="545"/>
      <c r="V78" s="545"/>
      <c r="W78" s="545"/>
      <c r="X78" s="545"/>
      <c r="Y78" s="545"/>
      <c r="Z78" s="545"/>
      <c r="AA78" s="545"/>
      <c r="AB78" s="545"/>
      <c r="AC78" s="545"/>
      <c r="AD78" s="545"/>
      <c r="AE78" s="545"/>
      <c r="AF78" s="545"/>
      <c r="AG78" s="545"/>
      <c r="AH78" s="545"/>
      <c r="AI78" s="545"/>
      <c r="AJ78" s="545"/>
      <c r="AK78" s="545"/>
      <c r="AL78" s="545"/>
      <c r="AM78" s="545"/>
      <c r="AN78" s="545"/>
      <c r="AO78" s="545"/>
      <c r="AP78" s="545"/>
      <c r="AQ78" s="545"/>
      <c r="AR78" s="545"/>
      <c r="AS78" s="545"/>
      <c r="AT78" s="545"/>
      <c r="AU78" s="545"/>
      <c r="AV78" s="545"/>
      <c r="AW78" s="545"/>
      <c r="AX78" s="545"/>
      <c r="AY78" s="545"/>
      <c r="AZ78" s="545"/>
      <c r="BA78" s="545"/>
      <c r="BB78" s="545"/>
      <c r="BC78" s="545"/>
      <c r="BD78" s="545"/>
      <c r="BE78" s="545"/>
      <c r="BF78" s="545"/>
      <c r="BG78" s="545"/>
      <c r="BH78" s="545"/>
      <c r="BI78" s="545"/>
      <c r="BJ78" s="545"/>
      <c r="BK78" s="545"/>
      <c r="BL78" s="545"/>
      <c r="BM78" s="545"/>
      <c r="BN78" s="545"/>
      <c r="BO78" s="545"/>
      <c r="BP78" s="545"/>
      <c r="BQ78" s="545"/>
      <c r="BR78" s="545"/>
      <c r="BS78" s="545"/>
      <c r="BT78" s="545"/>
      <c r="BU78" s="545"/>
      <c r="BV78" s="545"/>
      <c r="BW78" s="545"/>
      <c r="BX78" s="545"/>
      <c r="BY78" s="545"/>
      <c r="BZ78" s="545"/>
      <c r="CA78" s="545"/>
      <c r="CB78" s="545"/>
      <c r="CC78" s="545"/>
      <c r="CD78" s="545"/>
      <c r="CE78" s="545"/>
      <c r="CF78" s="545"/>
      <c r="CG78" s="545"/>
      <c r="CH78" s="545"/>
      <c r="CI78" s="545"/>
      <c r="CJ78" s="545"/>
      <c r="CK78" s="545"/>
      <c r="CL78" s="545"/>
      <c r="CM78" s="545"/>
      <c r="CN78" s="545"/>
      <c r="CO78" s="545"/>
      <c r="CP78" s="545"/>
      <c r="CQ78" s="545"/>
      <c r="CR78" s="545"/>
      <c r="CS78" s="545"/>
      <c r="CT78" s="545"/>
      <c r="CU78" s="545"/>
      <c r="CV78" s="545"/>
      <c r="CW78" s="545"/>
      <c r="CX78" s="545"/>
      <c r="CY78" s="545"/>
      <c r="CZ78" s="545"/>
      <c r="DA78" s="545"/>
      <c r="DB78" s="545"/>
      <c r="DC78" s="545"/>
      <c r="DD78" s="545"/>
      <c r="DE78" s="545"/>
      <c r="DF78" s="545"/>
      <c r="DG78" s="545"/>
      <c r="DH78" s="545"/>
      <c r="DI78" s="545"/>
      <c r="DJ78" s="545"/>
      <c r="DK78" s="545"/>
      <c r="DL78" s="545"/>
      <c r="DM78" s="545"/>
      <c r="DN78" s="545"/>
      <c r="DO78" s="545"/>
      <c r="DP78" s="545"/>
      <c r="DQ78" s="545"/>
      <c r="DR78" s="545"/>
      <c r="DS78" s="545"/>
      <c r="DT78" s="545"/>
      <c r="DU78" s="545"/>
      <c r="DV78" s="545"/>
      <c r="DW78" s="545"/>
      <c r="DX78" s="545"/>
      <c r="DY78" s="545"/>
      <c r="DZ78" s="545"/>
      <c r="EA78" s="545"/>
      <c r="EB78" s="545"/>
      <c r="EC78" s="545"/>
      <c r="ED78" s="545"/>
      <c r="EE78" s="545"/>
      <c r="EF78" s="545"/>
      <c r="EG78" s="545"/>
      <c r="EH78" s="545"/>
      <c r="EI78" s="545"/>
      <c r="EJ78" s="545"/>
      <c r="EK78" s="545"/>
      <c r="EL78" s="545"/>
      <c r="EM78" s="545"/>
      <c r="EN78" s="545"/>
      <c r="EO78" s="545"/>
      <c r="EP78" s="545"/>
      <c r="EQ78" s="545"/>
      <c r="ER78" s="545"/>
      <c r="ES78" s="545"/>
      <c r="ET78" s="545"/>
      <c r="EU78" s="545"/>
      <c r="EV78" s="545"/>
      <c r="EW78" s="545"/>
      <c r="EX78" s="545"/>
      <c r="EY78" s="545"/>
      <c r="EZ78" s="545"/>
      <c r="FA78" s="545"/>
      <c r="FB78" s="545"/>
      <c r="FC78" s="545"/>
      <c r="FD78" s="545"/>
      <c r="FE78" s="545"/>
      <c r="FF78" s="545"/>
      <c r="FG78" s="545"/>
      <c r="FH78" s="545"/>
      <c r="FI78" s="545"/>
      <c r="FJ78" s="545"/>
      <c r="FK78" s="545"/>
      <c r="FL78" s="545"/>
      <c r="FM78" s="545"/>
      <c r="FN78" s="545"/>
      <c r="FO78" s="545"/>
      <c r="FP78" s="545"/>
      <c r="FQ78" s="545"/>
      <c r="FR78" s="545"/>
      <c r="FS78" s="545"/>
      <c r="FT78" s="545"/>
      <c r="FU78" s="545"/>
      <c r="FV78" s="545"/>
      <c r="FW78" s="545"/>
      <c r="FX78" s="545"/>
      <c r="FY78" s="545"/>
      <c r="FZ78" s="545"/>
      <c r="GA78" s="545"/>
      <c r="GB78" s="545"/>
      <c r="GC78" s="545"/>
      <c r="GD78" s="545"/>
      <c r="GE78" s="545"/>
      <c r="GF78" s="545"/>
      <c r="GG78" s="545"/>
      <c r="GH78" s="545"/>
      <c r="GI78" s="545"/>
      <c r="GJ78" s="545"/>
      <c r="GK78" s="545"/>
      <c r="GL78" s="545"/>
      <c r="GM78" s="545"/>
      <c r="GN78" s="545"/>
      <c r="GO78" s="545"/>
      <c r="GP78" s="545"/>
      <c r="GQ78" s="545"/>
      <c r="GR78" s="545"/>
      <c r="GS78" s="545"/>
      <c r="GT78" s="545"/>
      <c r="GU78" s="545"/>
      <c r="GV78" s="545"/>
      <c r="GW78" s="545"/>
      <c r="GX78" s="545"/>
    </row>
    <row r="79" spans="1:206" x14ac:dyDescent="0.25">
      <c r="A79" s="545"/>
      <c r="B79" s="558">
        <f t="shared" si="7"/>
        <v>72</v>
      </c>
      <c r="C79" s="829" t="str">
        <f>'DERIVA DE BLOQUES PATRON (mm)'!C79</f>
        <v>15444J</v>
      </c>
      <c r="D79" s="830" t="str">
        <f>_xlfn.CONCAT('DERIVA DE BLOQUES PATRON (mm)'!D79," mm")</f>
        <v>4,5 mm</v>
      </c>
      <c r="E79" s="828">
        <f>'DERIVA DE BLOQUES PATRON (mm)'!E79</f>
        <v>7.0000000000000007E-2</v>
      </c>
      <c r="F79" s="828">
        <f>'DERIVA DE BLOQUES PATRON (mm)'!G79</f>
        <v>8.4000000000000005E-2</v>
      </c>
      <c r="G79" s="828">
        <f>'DERIVA DE BLOQUES PATRON (mm)'!I79</f>
        <v>8.3000000000000004E-2</v>
      </c>
      <c r="H79" s="107"/>
      <c r="I79" s="107"/>
      <c r="J79" s="828">
        <f>'DERIVA DE BLOQUES PATRON (mm)'!F79</f>
        <v>0.08</v>
      </c>
      <c r="K79" s="828">
        <f>'DERIVA DE BLOQUES PATRON (mm)'!H79</f>
        <v>2.3E-2</v>
      </c>
      <c r="L79" s="828">
        <f>'DERIVA DE BLOQUES PATRON (mm)'!J79</f>
        <v>2.3E-2</v>
      </c>
      <c r="M79" s="107"/>
      <c r="N79" s="107"/>
      <c r="O79" s="26">
        <f t="shared" si="5"/>
        <v>7.8102496759066527E-3</v>
      </c>
      <c r="P79" s="828" t="str">
        <f t="shared" si="6"/>
        <v>NO GRAFICAR</v>
      </c>
      <c r="Q79" s="545"/>
      <c r="R79" s="545"/>
      <c r="S79" s="545"/>
      <c r="T79" s="545"/>
      <c r="U79" s="545"/>
      <c r="V79" s="545"/>
      <c r="W79" s="545"/>
      <c r="X79" s="545"/>
      <c r="Y79" s="545"/>
      <c r="Z79" s="545"/>
      <c r="AA79" s="545"/>
      <c r="AB79" s="545"/>
      <c r="AC79" s="545"/>
      <c r="AD79" s="545"/>
      <c r="AE79" s="545"/>
      <c r="AF79" s="545"/>
      <c r="AG79" s="545"/>
      <c r="AH79" s="545"/>
      <c r="AI79" s="545"/>
      <c r="AJ79" s="545"/>
      <c r="AK79" s="545"/>
      <c r="AL79" s="545"/>
      <c r="AM79" s="545"/>
      <c r="AN79" s="545"/>
      <c r="AO79" s="545"/>
      <c r="AP79" s="545"/>
      <c r="AQ79" s="545"/>
      <c r="AR79" s="545"/>
      <c r="AS79" s="545"/>
      <c r="AT79" s="545"/>
      <c r="AU79" s="545"/>
      <c r="AV79" s="545"/>
      <c r="AW79" s="545"/>
      <c r="AX79" s="545"/>
      <c r="AY79" s="545"/>
      <c r="AZ79" s="545"/>
      <c r="BA79" s="545"/>
      <c r="BB79" s="545"/>
      <c r="BC79" s="545"/>
      <c r="BD79" s="545"/>
      <c r="BE79" s="545"/>
      <c r="BF79" s="545"/>
      <c r="BG79" s="545"/>
      <c r="BH79" s="545"/>
      <c r="BI79" s="545"/>
      <c r="BJ79" s="545"/>
      <c r="BK79" s="545"/>
      <c r="BL79" s="545"/>
      <c r="BM79" s="545"/>
      <c r="BN79" s="545"/>
      <c r="BO79" s="545"/>
      <c r="BP79" s="545"/>
      <c r="BQ79" s="545"/>
      <c r="BR79" s="545"/>
      <c r="BS79" s="545"/>
      <c r="BT79" s="545"/>
      <c r="BU79" s="545"/>
      <c r="BV79" s="545"/>
      <c r="BW79" s="545"/>
      <c r="BX79" s="545"/>
      <c r="BY79" s="545"/>
      <c r="BZ79" s="545"/>
      <c r="CA79" s="545"/>
      <c r="CB79" s="545"/>
      <c r="CC79" s="545"/>
      <c r="CD79" s="545"/>
      <c r="CE79" s="545"/>
      <c r="CF79" s="545"/>
      <c r="CG79" s="545"/>
      <c r="CH79" s="545"/>
      <c r="CI79" s="545"/>
      <c r="CJ79" s="545"/>
      <c r="CK79" s="545"/>
      <c r="CL79" s="545"/>
      <c r="CM79" s="545"/>
      <c r="CN79" s="545"/>
      <c r="CO79" s="545"/>
      <c r="CP79" s="545"/>
      <c r="CQ79" s="545"/>
      <c r="CR79" s="545"/>
      <c r="CS79" s="545"/>
      <c r="CT79" s="545"/>
      <c r="CU79" s="545"/>
      <c r="CV79" s="545"/>
      <c r="CW79" s="545"/>
      <c r="CX79" s="545"/>
      <c r="CY79" s="545"/>
      <c r="CZ79" s="545"/>
      <c r="DA79" s="545"/>
      <c r="DB79" s="545"/>
      <c r="DC79" s="545"/>
      <c r="DD79" s="545"/>
      <c r="DE79" s="545"/>
      <c r="DF79" s="545"/>
      <c r="DG79" s="545"/>
      <c r="DH79" s="545"/>
      <c r="DI79" s="545"/>
      <c r="DJ79" s="545"/>
      <c r="DK79" s="545"/>
      <c r="DL79" s="545"/>
      <c r="DM79" s="545"/>
      <c r="DN79" s="545"/>
      <c r="DO79" s="545"/>
      <c r="DP79" s="545"/>
      <c r="DQ79" s="545"/>
      <c r="DR79" s="545"/>
      <c r="DS79" s="545"/>
      <c r="DT79" s="545"/>
      <c r="DU79" s="545"/>
      <c r="DV79" s="545"/>
      <c r="DW79" s="545"/>
      <c r="DX79" s="545"/>
      <c r="DY79" s="545"/>
      <c r="DZ79" s="545"/>
      <c r="EA79" s="545"/>
      <c r="EB79" s="545"/>
      <c r="EC79" s="545"/>
      <c r="ED79" s="545"/>
      <c r="EE79" s="545"/>
      <c r="EF79" s="545"/>
      <c r="EG79" s="545"/>
      <c r="EH79" s="545"/>
      <c r="EI79" s="545"/>
      <c r="EJ79" s="545"/>
      <c r="EK79" s="545"/>
      <c r="EL79" s="545"/>
      <c r="EM79" s="545"/>
      <c r="EN79" s="545"/>
      <c r="EO79" s="545"/>
      <c r="EP79" s="545"/>
      <c r="EQ79" s="545"/>
      <c r="ER79" s="545"/>
      <c r="ES79" s="545"/>
      <c r="ET79" s="545"/>
      <c r="EU79" s="545"/>
      <c r="EV79" s="545"/>
      <c r="EW79" s="545"/>
      <c r="EX79" s="545"/>
      <c r="EY79" s="545"/>
      <c r="EZ79" s="545"/>
      <c r="FA79" s="545"/>
      <c r="FB79" s="545"/>
      <c r="FC79" s="545"/>
      <c r="FD79" s="545"/>
      <c r="FE79" s="545"/>
      <c r="FF79" s="545"/>
      <c r="FG79" s="545"/>
      <c r="FH79" s="545"/>
      <c r="FI79" s="545"/>
      <c r="FJ79" s="545"/>
      <c r="FK79" s="545"/>
      <c r="FL79" s="545"/>
      <c r="FM79" s="545"/>
      <c r="FN79" s="545"/>
      <c r="FO79" s="545"/>
      <c r="FP79" s="545"/>
      <c r="FQ79" s="545"/>
      <c r="FR79" s="545"/>
      <c r="FS79" s="545"/>
      <c r="FT79" s="545"/>
      <c r="FU79" s="545"/>
      <c r="FV79" s="545"/>
      <c r="FW79" s="545"/>
      <c r="FX79" s="545"/>
      <c r="FY79" s="545"/>
      <c r="FZ79" s="545"/>
      <c r="GA79" s="545"/>
      <c r="GB79" s="545"/>
      <c r="GC79" s="545"/>
      <c r="GD79" s="545"/>
      <c r="GE79" s="545"/>
      <c r="GF79" s="545"/>
      <c r="GG79" s="545"/>
      <c r="GH79" s="545"/>
      <c r="GI79" s="545"/>
      <c r="GJ79" s="545"/>
      <c r="GK79" s="545"/>
      <c r="GL79" s="545"/>
      <c r="GM79" s="545"/>
      <c r="GN79" s="545"/>
      <c r="GO79" s="545"/>
      <c r="GP79" s="545"/>
      <c r="GQ79" s="545"/>
      <c r="GR79" s="545"/>
      <c r="GS79" s="545"/>
      <c r="GT79" s="545"/>
      <c r="GU79" s="545"/>
      <c r="GV79" s="545"/>
      <c r="GW79" s="545"/>
      <c r="GX79" s="545"/>
    </row>
    <row r="80" spans="1:206" x14ac:dyDescent="0.25">
      <c r="A80" s="545"/>
      <c r="B80" s="558">
        <f t="shared" si="7"/>
        <v>73</v>
      </c>
      <c r="C80" s="829" t="str">
        <f>'DERIVA DE BLOQUES PATRON (mm)'!C80</f>
        <v>13784K</v>
      </c>
      <c r="D80" s="830" t="str">
        <f>_xlfn.CONCAT('DERIVA DE BLOQUES PATRON (mm)'!D80," mm")</f>
        <v>5 mm</v>
      </c>
      <c r="E80" s="828">
        <f>'DERIVA DE BLOQUES PATRON (mm)'!E80</f>
        <v>0.04</v>
      </c>
      <c r="F80" s="828">
        <f>'DERIVA DE BLOQUES PATRON (mm)'!G80</f>
        <v>4.3999999999999997E-2</v>
      </c>
      <c r="G80" s="828">
        <f>'DERIVA DE BLOQUES PATRON (mm)'!I80</f>
        <v>4.7E-2</v>
      </c>
      <c r="H80" s="107"/>
      <c r="I80" s="107"/>
      <c r="J80" s="828">
        <f>'DERIVA DE BLOQUES PATRON (mm)'!F80</f>
        <v>0.08</v>
      </c>
      <c r="K80" s="828">
        <f>'DERIVA DE BLOQUES PATRON (mm)'!H80</f>
        <v>2.3E-2</v>
      </c>
      <c r="L80" s="828">
        <f>'DERIVA DE BLOQUES PATRON (mm)'!J80</f>
        <v>2.3E-2</v>
      </c>
      <c r="M80" s="107"/>
      <c r="N80" s="107"/>
      <c r="O80" s="26">
        <f t="shared" si="5"/>
        <v>3.5118845842842458E-3</v>
      </c>
      <c r="P80" s="828" t="str">
        <f t="shared" si="6"/>
        <v>NO GRAFICAR</v>
      </c>
      <c r="Q80" s="545"/>
      <c r="R80" s="545"/>
      <c r="S80" s="545"/>
      <c r="T80" s="545"/>
      <c r="U80" s="545"/>
      <c r="V80" s="545"/>
      <c r="W80" s="545"/>
      <c r="X80" s="545"/>
      <c r="Y80" s="545"/>
      <c r="Z80" s="545"/>
      <c r="AA80" s="545"/>
      <c r="AB80" s="545"/>
      <c r="AC80" s="545"/>
      <c r="AD80" s="545"/>
      <c r="AE80" s="545"/>
      <c r="AF80" s="545"/>
      <c r="AG80" s="545"/>
      <c r="AH80" s="545"/>
      <c r="AI80" s="545"/>
      <c r="AJ80" s="545"/>
      <c r="AK80" s="545"/>
      <c r="AL80" s="545"/>
      <c r="AM80" s="545"/>
      <c r="AN80" s="545"/>
      <c r="AO80" s="545"/>
      <c r="AP80" s="545"/>
      <c r="AQ80" s="545"/>
      <c r="AR80" s="545"/>
      <c r="AS80" s="545"/>
      <c r="AT80" s="545"/>
      <c r="AU80" s="545"/>
      <c r="AV80" s="545"/>
      <c r="AW80" s="545"/>
      <c r="AX80" s="545"/>
      <c r="AY80" s="545"/>
      <c r="AZ80" s="545"/>
      <c r="BA80" s="545"/>
      <c r="BB80" s="545"/>
      <c r="BC80" s="545"/>
      <c r="BD80" s="545"/>
      <c r="BE80" s="545"/>
      <c r="BF80" s="545"/>
      <c r="BG80" s="545"/>
      <c r="BH80" s="545"/>
      <c r="BI80" s="545"/>
      <c r="BJ80" s="545"/>
      <c r="BK80" s="545"/>
      <c r="BL80" s="545"/>
      <c r="BM80" s="545"/>
      <c r="BN80" s="545"/>
      <c r="BO80" s="545"/>
      <c r="BP80" s="545"/>
      <c r="BQ80" s="545"/>
      <c r="BR80" s="545"/>
      <c r="BS80" s="545"/>
      <c r="BT80" s="545"/>
      <c r="BU80" s="545"/>
      <c r="BV80" s="545"/>
      <c r="BW80" s="545"/>
      <c r="BX80" s="545"/>
      <c r="BY80" s="545"/>
      <c r="BZ80" s="545"/>
      <c r="CA80" s="545"/>
      <c r="CB80" s="545"/>
      <c r="CC80" s="545"/>
      <c r="CD80" s="545"/>
      <c r="CE80" s="545"/>
      <c r="CF80" s="545"/>
      <c r="CG80" s="545"/>
      <c r="CH80" s="545"/>
      <c r="CI80" s="545"/>
      <c r="CJ80" s="545"/>
      <c r="CK80" s="545"/>
      <c r="CL80" s="545"/>
      <c r="CM80" s="545"/>
      <c r="CN80" s="545"/>
      <c r="CO80" s="545"/>
      <c r="CP80" s="545"/>
      <c r="CQ80" s="545"/>
      <c r="CR80" s="545"/>
      <c r="CS80" s="545"/>
      <c r="CT80" s="545"/>
      <c r="CU80" s="545"/>
      <c r="CV80" s="545"/>
      <c r="CW80" s="545"/>
      <c r="CX80" s="545"/>
      <c r="CY80" s="545"/>
      <c r="CZ80" s="545"/>
      <c r="DA80" s="545"/>
      <c r="DB80" s="545"/>
      <c r="DC80" s="545"/>
      <c r="DD80" s="545"/>
      <c r="DE80" s="545"/>
      <c r="DF80" s="545"/>
      <c r="DG80" s="545"/>
      <c r="DH80" s="545"/>
      <c r="DI80" s="545"/>
      <c r="DJ80" s="545"/>
      <c r="DK80" s="545"/>
      <c r="DL80" s="545"/>
      <c r="DM80" s="545"/>
      <c r="DN80" s="545"/>
      <c r="DO80" s="545"/>
      <c r="DP80" s="545"/>
      <c r="DQ80" s="545"/>
      <c r="DR80" s="545"/>
      <c r="DS80" s="545"/>
      <c r="DT80" s="545"/>
      <c r="DU80" s="545"/>
      <c r="DV80" s="545"/>
      <c r="DW80" s="545"/>
      <c r="DX80" s="545"/>
      <c r="DY80" s="545"/>
      <c r="DZ80" s="545"/>
      <c r="EA80" s="545"/>
      <c r="EB80" s="545"/>
      <c r="EC80" s="545"/>
      <c r="ED80" s="545"/>
      <c r="EE80" s="545"/>
      <c r="EF80" s="545"/>
      <c r="EG80" s="545"/>
      <c r="EH80" s="545"/>
      <c r="EI80" s="545"/>
      <c r="EJ80" s="545"/>
      <c r="EK80" s="545"/>
      <c r="EL80" s="545"/>
      <c r="EM80" s="545"/>
      <c r="EN80" s="545"/>
      <c r="EO80" s="545"/>
      <c r="EP80" s="545"/>
      <c r="EQ80" s="545"/>
      <c r="ER80" s="545"/>
      <c r="ES80" s="545"/>
      <c r="ET80" s="545"/>
      <c r="EU80" s="545"/>
      <c r="EV80" s="545"/>
      <c r="EW80" s="545"/>
      <c r="EX80" s="545"/>
      <c r="EY80" s="545"/>
      <c r="EZ80" s="545"/>
      <c r="FA80" s="545"/>
      <c r="FB80" s="545"/>
      <c r="FC80" s="545"/>
      <c r="FD80" s="545"/>
      <c r="FE80" s="545"/>
      <c r="FF80" s="545"/>
      <c r="FG80" s="545"/>
      <c r="FH80" s="545"/>
      <c r="FI80" s="545"/>
      <c r="FJ80" s="545"/>
      <c r="FK80" s="545"/>
      <c r="FL80" s="545"/>
      <c r="FM80" s="545"/>
      <c r="FN80" s="545"/>
      <c r="FO80" s="545"/>
      <c r="FP80" s="545"/>
      <c r="FQ80" s="545"/>
      <c r="FR80" s="545"/>
      <c r="FS80" s="545"/>
      <c r="FT80" s="545"/>
      <c r="FU80" s="545"/>
      <c r="FV80" s="545"/>
      <c r="FW80" s="545"/>
      <c r="FX80" s="545"/>
      <c r="FY80" s="545"/>
      <c r="FZ80" s="545"/>
      <c r="GA80" s="545"/>
      <c r="GB80" s="545"/>
      <c r="GC80" s="545"/>
      <c r="GD80" s="545"/>
      <c r="GE80" s="545"/>
      <c r="GF80" s="545"/>
      <c r="GG80" s="545"/>
      <c r="GH80" s="545"/>
      <c r="GI80" s="545"/>
      <c r="GJ80" s="545"/>
      <c r="GK80" s="545"/>
      <c r="GL80" s="545"/>
      <c r="GM80" s="545"/>
      <c r="GN80" s="545"/>
      <c r="GO80" s="545"/>
      <c r="GP80" s="545"/>
      <c r="GQ80" s="545"/>
      <c r="GR80" s="545"/>
      <c r="GS80" s="545"/>
      <c r="GT80" s="545"/>
      <c r="GU80" s="545"/>
      <c r="GV80" s="545"/>
      <c r="GW80" s="545"/>
      <c r="GX80" s="545"/>
    </row>
    <row r="81" spans="1:206" x14ac:dyDescent="0.25">
      <c r="A81" s="545"/>
      <c r="B81" s="558">
        <f t="shared" si="7"/>
        <v>74</v>
      </c>
      <c r="C81" s="829" t="str">
        <f>'DERIVA DE BLOQUES PATRON (mm)'!C81</f>
        <v>15656K</v>
      </c>
      <c r="D81" s="830" t="str">
        <f>_xlfn.CONCAT('DERIVA DE BLOQUES PATRON (mm)'!D81," mm")</f>
        <v>5,5 mm</v>
      </c>
      <c r="E81" s="828">
        <f>'DERIVA DE BLOQUES PATRON (mm)'!E81</f>
        <v>0.05</v>
      </c>
      <c r="F81" s="828">
        <f>'DERIVA DE BLOQUES PATRON (mm)'!G81</f>
        <v>1.2999999999999999E-2</v>
      </c>
      <c r="G81" s="828">
        <f>'DERIVA DE BLOQUES PATRON (mm)'!I81</f>
        <v>1.0999999999999999E-2</v>
      </c>
      <c r="H81" s="107"/>
      <c r="I81" s="107"/>
      <c r="J81" s="828">
        <f>'DERIVA DE BLOQUES PATRON (mm)'!F81</f>
        <v>0.08</v>
      </c>
      <c r="K81" s="828">
        <f>'DERIVA DE BLOQUES PATRON (mm)'!H81</f>
        <v>2.3E-2</v>
      </c>
      <c r="L81" s="828">
        <f>'DERIVA DE BLOQUES PATRON (mm)'!J81</f>
        <v>2.3E-2</v>
      </c>
      <c r="M81" s="107"/>
      <c r="N81" s="107"/>
      <c r="O81" s="26">
        <f t="shared" si="5"/>
        <v>2.1962088546705515E-2</v>
      </c>
      <c r="P81" s="828" t="str">
        <f t="shared" si="6"/>
        <v>NO GRAFICAR</v>
      </c>
      <c r="Q81" s="545"/>
      <c r="R81" s="545"/>
      <c r="S81" s="545"/>
      <c r="T81" s="545"/>
      <c r="U81" s="545"/>
      <c r="V81" s="545"/>
      <c r="W81" s="545"/>
      <c r="X81" s="545"/>
      <c r="Y81" s="545"/>
      <c r="Z81" s="545"/>
      <c r="AA81" s="545"/>
      <c r="AB81" s="545"/>
      <c r="AC81" s="545"/>
      <c r="AD81" s="545"/>
      <c r="AE81" s="545"/>
      <c r="AF81" s="545"/>
      <c r="AG81" s="545"/>
      <c r="AH81" s="545"/>
      <c r="AI81" s="545"/>
      <c r="AJ81" s="545"/>
      <c r="AK81" s="545"/>
      <c r="AL81" s="545"/>
      <c r="AM81" s="545"/>
      <c r="AN81" s="545"/>
      <c r="AO81" s="545"/>
      <c r="AP81" s="545"/>
      <c r="AQ81" s="545"/>
      <c r="AR81" s="545"/>
      <c r="AS81" s="545"/>
      <c r="AT81" s="545"/>
      <c r="AU81" s="545"/>
      <c r="AV81" s="545"/>
      <c r="AW81" s="545"/>
      <c r="AX81" s="545"/>
      <c r="AY81" s="545"/>
      <c r="AZ81" s="545"/>
      <c r="BA81" s="545"/>
      <c r="BB81" s="545"/>
      <c r="BC81" s="545"/>
      <c r="BD81" s="545"/>
      <c r="BE81" s="545"/>
      <c r="BF81" s="545"/>
      <c r="BG81" s="545"/>
      <c r="BH81" s="545"/>
      <c r="BI81" s="545"/>
      <c r="BJ81" s="545"/>
      <c r="BK81" s="545"/>
      <c r="BL81" s="545"/>
      <c r="BM81" s="545"/>
      <c r="BN81" s="545"/>
      <c r="BO81" s="545"/>
      <c r="BP81" s="545"/>
      <c r="BQ81" s="545"/>
      <c r="BR81" s="545"/>
      <c r="BS81" s="545"/>
      <c r="BT81" s="545"/>
      <c r="BU81" s="545"/>
      <c r="BV81" s="545"/>
      <c r="BW81" s="545"/>
      <c r="BX81" s="545"/>
      <c r="BY81" s="545"/>
      <c r="BZ81" s="545"/>
      <c r="CA81" s="545"/>
      <c r="CB81" s="545"/>
      <c r="CC81" s="545"/>
      <c r="CD81" s="545"/>
      <c r="CE81" s="545"/>
      <c r="CF81" s="545"/>
      <c r="CG81" s="545"/>
      <c r="CH81" s="545"/>
      <c r="CI81" s="545"/>
      <c r="CJ81" s="545"/>
      <c r="CK81" s="545"/>
      <c r="CL81" s="545"/>
      <c r="CM81" s="545"/>
      <c r="CN81" s="545"/>
      <c r="CO81" s="545"/>
      <c r="CP81" s="545"/>
      <c r="CQ81" s="545"/>
      <c r="CR81" s="545"/>
      <c r="CS81" s="545"/>
      <c r="CT81" s="545"/>
      <c r="CU81" s="545"/>
      <c r="CV81" s="545"/>
      <c r="CW81" s="545"/>
      <c r="CX81" s="545"/>
      <c r="CY81" s="545"/>
      <c r="CZ81" s="545"/>
      <c r="DA81" s="545"/>
      <c r="DB81" s="545"/>
      <c r="DC81" s="545"/>
      <c r="DD81" s="545"/>
      <c r="DE81" s="545"/>
      <c r="DF81" s="545"/>
      <c r="DG81" s="545"/>
      <c r="DH81" s="545"/>
      <c r="DI81" s="545"/>
      <c r="DJ81" s="545"/>
      <c r="DK81" s="545"/>
      <c r="DL81" s="545"/>
      <c r="DM81" s="545"/>
      <c r="DN81" s="545"/>
      <c r="DO81" s="545"/>
      <c r="DP81" s="545"/>
      <c r="DQ81" s="545"/>
      <c r="DR81" s="545"/>
      <c r="DS81" s="545"/>
      <c r="DT81" s="545"/>
      <c r="DU81" s="545"/>
      <c r="DV81" s="545"/>
      <c r="DW81" s="545"/>
      <c r="DX81" s="545"/>
      <c r="DY81" s="545"/>
      <c r="DZ81" s="545"/>
      <c r="EA81" s="545"/>
      <c r="EB81" s="545"/>
      <c r="EC81" s="545"/>
      <c r="ED81" s="545"/>
      <c r="EE81" s="545"/>
      <c r="EF81" s="545"/>
      <c r="EG81" s="545"/>
      <c r="EH81" s="545"/>
      <c r="EI81" s="545"/>
      <c r="EJ81" s="545"/>
      <c r="EK81" s="545"/>
      <c r="EL81" s="545"/>
      <c r="EM81" s="545"/>
      <c r="EN81" s="545"/>
      <c r="EO81" s="545"/>
      <c r="EP81" s="545"/>
      <c r="EQ81" s="545"/>
      <c r="ER81" s="545"/>
      <c r="ES81" s="545"/>
      <c r="ET81" s="545"/>
      <c r="EU81" s="545"/>
      <c r="EV81" s="545"/>
      <c r="EW81" s="545"/>
      <c r="EX81" s="545"/>
      <c r="EY81" s="545"/>
      <c r="EZ81" s="545"/>
      <c r="FA81" s="545"/>
      <c r="FB81" s="545"/>
      <c r="FC81" s="545"/>
      <c r="FD81" s="545"/>
      <c r="FE81" s="545"/>
      <c r="FF81" s="545"/>
      <c r="FG81" s="545"/>
      <c r="FH81" s="545"/>
      <c r="FI81" s="545"/>
      <c r="FJ81" s="545"/>
      <c r="FK81" s="545"/>
      <c r="FL81" s="545"/>
      <c r="FM81" s="545"/>
      <c r="FN81" s="545"/>
      <c r="FO81" s="545"/>
      <c r="FP81" s="545"/>
      <c r="FQ81" s="545"/>
      <c r="FR81" s="545"/>
      <c r="FS81" s="545"/>
      <c r="FT81" s="545"/>
      <c r="FU81" s="545"/>
      <c r="FV81" s="545"/>
      <c r="FW81" s="545"/>
      <c r="FX81" s="545"/>
      <c r="FY81" s="545"/>
      <c r="FZ81" s="545"/>
      <c r="GA81" s="545"/>
      <c r="GB81" s="545"/>
      <c r="GC81" s="545"/>
      <c r="GD81" s="545"/>
      <c r="GE81" s="545"/>
      <c r="GF81" s="545"/>
      <c r="GG81" s="545"/>
      <c r="GH81" s="545"/>
      <c r="GI81" s="545"/>
      <c r="GJ81" s="545"/>
      <c r="GK81" s="545"/>
      <c r="GL81" s="545"/>
      <c r="GM81" s="545"/>
      <c r="GN81" s="545"/>
      <c r="GO81" s="545"/>
      <c r="GP81" s="545"/>
      <c r="GQ81" s="545"/>
      <c r="GR81" s="545"/>
      <c r="GS81" s="545"/>
      <c r="GT81" s="545"/>
      <c r="GU81" s="545"/>
      <c r="GV81" s="545"/>
      <c r="GW81" s="545"/>
      <c r="GX81" s="545"/>
    </row>
    <row r="82" spans="1:206" x14ac:dyDescent="0.25">
      <c r="A82" s="545"/>
      <c r="B82" s="558">
        <f t="shared" si="7"/>
        <v>75</v>
      </c>
      <c r="C82" s="829" t="str">
        <f>'DERIVA DE BLOQUES PATRON (mm)'!C82</f>
        <v>06078L</v>
      </c>
      <c r="D82" s="830" t="str">
        <f>_xlfn.CONCAT('DERIVA DE BLOQUES PATRON (mm)'!D82," mm")</f>
        <v>6 mm</v>
      </c>
      <c r="E82" s="828">
        <f>'DERIVA DE BLOQUES PATRON (mm)'!E82</f>
        <v>0.09</v>
      </c>
      <c r="F82" s="828">
        <f>'DERIVA DE BLOQUES PATRON (mm)'!G82</f>
        <v>6.2E-2</v>
      </c>
      <c r="G82" s="828">
        <f>'DERIVA DE BLOQUES PATRON (mm)'!I82</f>
        <v>7.4999999999999997E-2</v>
      </c>
      <c r="H82" s="107"/>
      <c r="I82" s="107"/>
      <c r="J82" s="828">
        <f>'DERIVA DE BLOQUES PATRON (mm)'!F82</f>
        <v>0.08</v>
      </c>
      <c r="K82" s="828">
        <f>'DERIVA DE BLOQUES PATRON (mm)'!H82</f>
        <v>2.3E-2</v>
      </c>
      <c r="L82" s="828">
        <f>'DERIVA DE BLOQUES PATRON (mm)'!J82</f>
        <v>2.3E-2</v>
      </c>
      <c r="M82" s="107"/>
      <c r="N82" s="107"/>
      <c r="O82" s="26">
        <f t="shared" si="5"/>
        <v>1.4011899704655854E-2</v>
      </c>
      <c r="P82" s="828" t="str">
        <f t="shared" si="6"/>
        <v>NO GRAFICAR</v>
      </c>
      <c r="Q82" s="545"/>
      <c r="R82" s="545"/>
      <c r="S82" s="545"/>
      <c r="T82" s="545"/>
      <c r="U82" s="545"/>
      <c r="V82" s="545"/>
      <c r="W82" s="545"/>
      <c r="X82" s="545"/>
      <c r="Y82" s="545"/>
      <c r="Z82" s="545"/>
      <c r="AA82" s="545"/>
      <c r="AB82" s="545"/>
      <c r="AC82" s="545"/>
      <c r="AD82" s="545"/>
      <c r="AE82" s="545"/>
      <c r="AF82" s="545"/>
      <c r="AG82" s="545"/>
      <c r="AH82" s="545"/>
      <c r="AI82" s="545"/>
      <c r="AJ82" s="545"/>
      <c r="AK82" s="545"/>
      <c r="AL82" s="545"/>
      <c r="AM82" s="545"/>
      <c r="AN82" s="545"/>
      <c r="AO82" s="545"/>
      <c r="AP82" s="545"/>
      <c r="AQ82" s="545"/>
      <c r="AR82" s="545"/>
      <c r="AS82" s="545"/>
      <c r="AT82" s="545"/>
      <c r="AU82" s="545"/>
      <c r="AV82" s="545"/>
      <c r="AW82" s="545"/>
      <c r="AX82" s="545"/>
      <c r="AY82" s="545"/>
      <c r="AZ82" s="545"/>
      <c r="BA82" s="545"/>
      <c r="BB82" s="545"/>
      <c r="BC82" s="545"/>
      <c r="BD82" s="545"/>
      <c r="BE82" s="545"/>
      <c r="BF82" s="545"/>
      <c r="BG82" s="545"/>
      <c r="BH82" s="545"/>
      <c r="BI82" s="545"/>
      <c r="BJ82" s="545"/>
      <c r="BK82" s="545"/>
      <c r="BL82" s="545"/>
      <c r="BM82" s="545"/>
      <c r="BN82" s="545"/>
      <c r="BO82" s="545"/>
      <c r="BP82" s="545"/>
      <c r="BQ82" s="545"/>
      <c r="BR82" s="545"/>
      <c r="BS82" s="545"/>
      <c r="BT82" s="545"/>
      <c r="BU82" s="545"/>
      <c r="BV82" s="545"/>
      <c r="BW82" s="545"/>
      <c r="BX82" s="545"/>
      <c r="BY82" s="545"/>
      <c r="BZ82" s="545"/>
      <c r="CA82" s="545"/>
      <c r="CB82" s="545"/>
      <c r="CC82" s="545"/>
      <c r="CD82" s="545"/>
      <c r="CE82" s="545"/>
      <c r="CF82" s="545"/>
      <c r="CG82" s="545"/>
      <c r="CH82" s="545"/>
      <c r="CI82" s="545"/>
      <c r="CJ82" s="545"/>
      <c r="CK82" s="545"/>
      <c r="CL82" s="545"/>
      <c r="CM82" s="545"/>
      <c r="CN82" s="545"/>
      <c r="CO82" s="545"/>
      <c r="CP82" s="545"/>
      <c r="CQ82" s="545"/>
      <c r="CR82" s="545"/>
      <c r="CS82" s="545"/>
      <c r="CT82" s="545"/>
      <c r="CU82" s="545"/>
      <c r="CV82" s="545"/>
      <c r="CW82" s="545"/>
      <c r="CX82" s="545"/>
      <c r="CY82" s="545"/>
      <c r="CZ82" s="545"/>
      <c r="DA82" s="545"/>
      <c r="DB82" s="545"/>
      <c r="DC82" s="545"/>
      <c r="DD82" s="545"/>
      <c r="DE82" s="545"/>
      <c r="DF82" s="545"/>
      <c r="DG82" s="545"/>
      <c r="DH82" s="545"/>
      <c r="DI82" s="545"/>
      <c r="DJ82" s="545"/>
      <c r="DK82" s="545"/>
      <c r="DL82" s="545"/>
      <c r="DM82" s="545"/>
      <c r="DN82" s="545"/>
      <c r="DO82" s="545"/>
      <c r="DP82" s="545"/>
      <c r="DQ82" s="545"/>
      <c r="DR82" s="545"/>
      <c r="DS82" s="545"/>
      <c r="DT82" s="545"/>
      <c r="DU82" s="545"/>
      <c r="DV82" s="545"/>
      <c r="DW82" s="545"/>
      <c r="DX82" s="545"/>
      <c r="DY82" s="545"/>
      <c r="DZ82" s="545"/>
      <c r="EA82" s="545"/>
      <c r="EB82" s="545"/>
      <c r="EC82" s="545"/>
      <c r="ED82" s="545"/>
      <c r="EE82" s="545"/>
      <c r="EF82" s="545"/>
      <c r="EG82" s="545"/>
      <c r="EH82" s="545"/>
      <c r="EI82" s="545"/>
      <c r="EJ82" s="545"/>
      <c r="EK82" s="545"/>
      <c r="EL82" s="545"/>
      <c r="EM82" s="545"/>
      <c r="EN82" s="545"/>
      <c r="EO82" s="545"/>
      <c r="EP82" s="545"/>
      <c r="EQ82" s="545"/>
      <c r="ER82" s="545"/>
      <c r="ES82" s="545"/>
      <c r="ET82" s="545"/>
      <c r="EU82" s="545"/>
      <c r="EV82" s="545"/>
      <c r="EW82" s="545"/>
      <c r="EX82" s="545"/>
      <c r="EY82" s="545"/>
      <c r="EZ82" s="545"/>
      <c r="FA82" s="545"/>
      <c r="FB82" s="545"/>
      <c r="FC82" s="545"/>
      <c r="FD82" s="545"/>
      <c r="FE82" s="545"/>
      <c r="FF82" s="545"/>
      <c r="FG82" s="545"/>
      <c r="FH82" s="545"/>
      <c r="FI82" s="545"/>
      <c r="FJ82" s="545"/>
      <c r="FK82" s="545"/>
      <c r="FL82" s="545"/>
      <c r="FM82" s="545"/>
      <c r="FN82" s="545"/>
      <c r="FO82" s="545"/>
      <c r="FP82" s="545"/>
      <c r="FQ82" s="545"/>
      <c r="FR82" s="545"/>
      <c r="FS82" s="545"/>
      <c r="FT82" s="545"/>
      <c r="FU82" s="545"/>
      <c r="FV82" s="545"/>
      <c r="FW82" s="545"/>
      <c r="FX82" s="545"/>
      <c r="FY82" s="545"/>
      <c r="FZ82" s="545"/>
      <c r="GA82" s="545"/>
      <c r="GB82" s="545"/>
      <c r="GC82" s="545"/>
      <c r="GD82" s="545"/>
      <c r="GE82" s="545"/>
      <c r="GF82" s="545"/>
      <c r="GG82" s="545"/>
      <c r="GH82" s="545"/>
      <c r="GI82" s="545"/>
      <c r="GJ82" s="545"/>
      <c r="GK82" s="545"/>
      <c r="GL82" s="545"/>
      <c r="GM82" s="545"/>
      <c r="GN82" s="545"/>
      <c r="GO82" s="545"/>
      <c r="GP82" s="545"/>
      <c r="GQ82" s="545"/>
      <c r="GR82" s="545"/>
      <c r="GS82" s="545"/>
      <c r="GT82" s="545"/>
      <c r="GU82" s="545"/>
      <c r="GV82" s="545"/>
      <c r="GW82" s="545"/>
      <c r="GX82" s="545"/>
    </row>
    <row r="83" spans="1:206" x14ac:dyDescent="0.25">
      <c r="A83" s="545"/>
      <c r="B83" s="558">
        <f t="shared" si="7"/>
        <v>76</v>
      </c>
      <c r="C83" s="829" t="str">
        <f>'DERIVA DE BLOQUES PATRON (mm)'!C83</f>
        <v>11993K</v>
      </c>
      <c r="D83" s="830" t="str">
        <f>_xlfn.CONCAT('DERIVA DE BLOQUES PATRON (mm)'!D83," mm")</f>
        <v>6,5 mm</v>
      </c>
      <c r="E83" s="828">
        <f>'DERIVA DE BLOQUES PATRON (mm)'!E83</f>
        <v>0.12</v>
      </c>
      <c r="F83" s="828">
        <f>'DERIVA DE BLOQUES PATRON (mm)'!G83</f>
        <v>9.6000000000000002E-2</v>
      </c>
      <c r="G83" s="828">
        <f>'DERIVA DE BLOQUES PATRON (mm)'!I83</f>
        <v>0.129</v>
      </c>
      <c r="H83" s="107"/>
      <c r="I83" s="107"/>
      <c r="J83" s="828">
        <f>'DERIVA DE BLOQUES PATRON (mm)'!F83</f>
        <v>0.08</v>
      </c>
      <c r="K83" s="828">
        <f>'DERIVA DE BLOQUES PATRON (mm)'!H83</f>
        <v>2.3E-2</v>
      </c>
      <c r="L83" s="828">
        <f>'DERIVA DE BLOQUES PATRON (mm)'!J83</f>
        <v>2.3E-2</v>
      </c>
      <c r="M83" s="107"/>
      <c r="N83" s="107"/>
      <c r="O83" s="26">
        <f t="shared" si="5"/>
        <v>1.705872210923207E-2</v>
      </c>
      <c r="P83" s="828" t="str">
        <f t="shared" si="6"/>
        <v>NO GRAFICAR</v>
      </c>
      <c r="Q83" s="545"/>
      <c r="R83" s="545"/>
      <c r="S83" s="545"/>
      <c r="T83" s="545"/>
      <c r="U83" s="545"/>
      <c r="V83" s="545"/>
      <c r="W83" s="545"/>
      <c r="X83" s="545"/>
      <c r="Y83" s="545"/>
      <c r="Z83" s="545"/>
      <c r="AA83" s="545"/>
      <c r="AB83" s="545"/>
      <c r="AC83" s="545"/>
      <c r="AD83" s="545"/>
      <c r="AE83" s="545"/>
      <c r="AF83" s="545"/>
      <c r="AG83" s="545"/>
      <c r="AH83" s="545"/>
      <c r="AI83" s="545"/>
      <c r="AJ83" s="545"/>
      <c r="AK83" s="545"/>
      <c r="AL83" s="545"/>
      <c r="AM83" s="545"/>
      <c r="AN83" s="545"/>
      <c r="AO83" s="545"/>
      <c r="AP83" s="545"/>
      <c r="AQ83" s="545"/>
      <c r="AR83" s="545"/>
      <c r="AS83" s="545"/>
      <c r="AT83" s="545"/>
      <c r="AU83" s="545"/>
      <c r="AV83" s="545"/>
      <c r="AW83" s="545"/>
      <c r="AX83" s="545"/>
      <c r="AY83" s="545"/>
      <c r="AZ83" s="545"/>
      <c r="BA83" s="545"/>
      <c r="BB83" s="545"/>
      <c r="BC83" s="545"/>
      <c r="BD83" s="545"/>
      <c r="BE83" s="545"/>
      <c r="BF83" s="545"/>
      <c r="BG83" s="545"/>
      <c r="BH83" s="545"/>
      <c r="BI83" s="545"/>
      <c r="BJ83" s="545"/>
      <c r="BK83" s="545"/>
      <c r="BL83" s="545"/>
      <c r="BM83" s="545"/>
      <c r="BN83" s="545"/>
      <c r="BO83" s="545"/>
      <c r="BP83" s="545"/>
      <c r="BQ83" s="545"/>
      <c r="BR83" s="545"/>
      <c r="BS83" s="545"/>
      <c r="BT83" s="545"/>
      <c r="BU83" s="545"/>
      <c r="BV83" s="545"/>
      <c r="BW83" s="545"/>
      <c r="BX83" s="545"/>
      <c r="BY83" s="545"/>
      <c r="BZ83" s="545"/>
      <c r="CA83" s="545"/>
      <c r="CB83" s="545"/>
      <c r="CC83" s="545"/>
      <c r="CD83" s="545"/>
      <c r="CE83" s="545"/>
      <c r="CF83" s="545"/>
      <c r="CG83" s="545"/>
      <c r="CH83" s="545"/>
      <c r="CI83" s="545"/>
      <c r="CJ83" s="545"/>
      <c r="CK83" s="545"/>
      <c r="CL83" s="545"/>
      <c r="CM83" s="545"/>
      <c r="CN83" s="545"/>
      <c r="CO83" s="545"/>
      <c r="CP83" s="545"/>
      <c r="CQ83" s="545"/>
      <c r="CR83" s="545"/>
      <c r="CS83" s="545"/>
      <c r="CT83" s="545"/>
      <c r="CU83" s="545"/>
      <c r="CV83" s="545"/>
      <c r="CW83" s="545"/>
      <c r="CX83" s="545"/>
      <c r="CY83" s="545"/>
      <c r="CZ83" s="545"/>
      <c r="DA83" s="545"/>
      <c r="DB83" s="545"/>
      <c r="DC83" s="545"/>
      <c r="DD83" s="545"/>
      <c r="DE83" s="545"/>
      <c r="DF83" s="545"/>
      <c r="DG83" s="545"/>
      <c r="DH83" s="545"/>
      <c r="DI83" s="545"/>
      <c r="DJ83" s="545"/>
      <c r="DK83" s="545"/>
      <c r="DL83" s="545"/>
      <c r="DM83" s="545"/>
      <c r="DN83" s="545"/>
      <c r="DO83" s="545"/>
      <c r="DP83" s="545"/>
      <c r="DQ83" s="545"/>
      <c r="DR83" s="545"/>
      <c r="DS83" s="545"/>
      <c r="DT83" s="545"/>
      <c r="DU83" s="545"/>
      <c r="DV83" s="545"/>
      <c r="DW83" s="545"/>
      <c r="DX83" s="545"/>
      <c r="DY83" s="545"/>
      <c r="DZ83" s="545"/>
      <c r="EA83" s="545"/>
      <c r="EB83" s="545"/>
      <c r="EC83" s="545"/>
      <c r="ED83" s="545"/>
      <c r="EE83" s="545"/>
      <c r="EF83" s="545"/>
      <c r="EG83" s="545"/>
      <c r="EH83" s="545"/>
      <c r="EI83" s="545"/>
      <c r="EJ83" s="545"/>
      <c r="EK83" s="545"/>
      <c r="EL83" s="545"/>
      <c r="EM83" s="545"/>
      <c r="EN83" s="545"/>
      <c r="EO83" s="545"/>
      <c r="EP83" s="545"/>
      <c r="EQ83" s="545"/>
      <c r="ER83" s="545"/>
      <c r="ES83" s="545"/>
      <c r="ET83" s="545"/>
      <c r="EU83" s="545"/>
      <c r="EV83" s="545"/>
      <c r="EW83" s="545"/>
      <c r="EX83" s="545"/>
      <c r="EY83" s="545"/>
      <c r="EZ83" s="545"/>
      <c r="FA83" s="545"/>
      <c r="FB83" s="545"/>
      <c r="FC83" s="545"/>
      <c r="FD83" s="545"/>
      <c r="FE83" s="545"/>
      <c r="FF83" s="545"/>
      <c r="FG83" s="545"/>
      <c r="FH83" s="545"/>
      <c r="FI83" s="545"/>
      <c r="FJ83" s="545"/>
      <c r="FK83" s="545"/>
      <c r="FL83" s="545"/>
      <c r="FM83" s="545"/>
      <c r="FN83" s="545"/>
      <c r="FO83" s="545"/>
      <c r="FP83" s="545"/>
      <c r="FQ83" s="545"/>
      <c r="FR83" s="545"/>
      <c r="FS83" s="545"/>
      <c r="FT83" s="545"/>
      <c r="FU83" s="545"/>
      <c r="FV83" s="545"/>
      <c r="FW83" s="545"/>
      <c r="FX83" s="545"/>
      <c r="FY83" s="545"/>
      <c r="FZ83" s="545"/>
      <c r="GA83" s="545"/>
      <c r="GB83" s="545"/>
      <c r="GC83" s="545"/>
      <c r="GD83" s="545"/>
      <c r="GE83" s="545"/>
      <c r="GF83" s="545"/>
      <c r="GG83" s="545"/>
      <c r="GH83" s="545"/>
      <c r="GI83" s="545"/>
      <c r="GJ83" s="545"/>
      <c r="GK83" s="545"/>
      <c r="GL83" s="545"/>
      <c r="GM83" s="545"/>
      <c r="GN83" s="545"/>
      <c r="GO83" s="545"/>
      <c r="GP83" s="545"/>
      <c r="GQ83" s="545"/>
      <c r="GR83" s="545"/>
      <c r="GS83" s="545"/>
      <c r="GT83" s="545"/>
      <c r="GU83" s="545"/>
      <c r="GV83" s="545"/>
      <c r="GW83" s="545"/>
      <c r="GX83" s="545"/>
    </row>
    <row r="84" spans="1:206" x14ac:dyDescent="0.25">
      <c r="A84" s="545"/>
      <c r="B84" s="558">
        <f t="shared" si="7"/>
        <v>77</v>
      </c>
      <c r="C84" s="829" t="str">
        <f>'DERIVA DE BLOQUES PATRON (mm)'!C84</f>
        <v>12701K</v>
      </c>
      <c r="D84" s="830" t="str">
        <f>_xlfn.CONCAT('DERIVA DE BLOQUES PATRON (mm)'!D84," mm")</f>
        <v>7 mm</v>
      </c>
      <c r="E84" s="828">
        <f>'DERIVA DE BLOQUES PATRON (mm)'!E84</f>
        <v>-0.05</v>
      </c>
      <c r="F84" s="828">
        <f>'DERIVA DE BLOQUES PATRON (mm)'!G84</f>
        <v>-4.8000000000000001E-2</v>
      </c>
      <c r="G84" s="828">
        <f>'DERIVA DE BLOQUES PATRON (mm)'!I84</f>
        <v>-4.3999999999999997E-2</v>
      </c>
      <c r="H84" s="107"/>
      <c r="I84" s="107"/>
      <c r="J84" s="828">
        <f>'DERIVA DE BLOQUES PATRON (mm)'!F84</f>
        <v>0.08</v>
      </c>
      <c r="K84" s="828">
        <f>'DERIVA DE BLOQUES PATRON (mm)'!H84</f>
        <v>2.3E-2</v>
      </c>
      <c r="L84" s="828">
        <f>'DERIVA DE BLOQUES PATRON (mm)'!J84</f>
        <v>2.3E-2</v>
      </c>
      <c r="M84" s="107"/>
      <c r="N84" s="107"/>
      <c r="O84" s="26">
        <f t="shared" si="5"/>
        <v>3.0550504633038962E-3</v>
      </c>
      <c r="P84" s="828" t="str">
        <f t="shared" si="6"/>
        <v>NO GRAFICAR</v>
      </c>
      <c r="Q84" s="545"/>
      <c r="R84" s="545"/>
      <c r="S84" s="545"/>
      <c r="T84" s="545"/>
      <c r="U84" s="545"/>
      <c r="V84" s="545"/>
      <c r="W84" s="545"/>
      <c r="X84" s="545"/>
      <c r="Y84" s="545"/>
      <c r="Z84" s="545"/>
      <c r="AA84" s="545"/>
      <c r="AB84" s="545"/>
      <c r="AC84" s="545"/>
      <c r="AD84" s="545"/>
      <c r="AE84" s="545"/>
      <c r="AF84" s="545"/>
      <c r="AG84" s="545"/>
      <c r="AH84" s="545"/>
      <c r="AI84" s="545"/>
      <c r="AJ84" s="545"/>
      <c r="AK84" s="545"/>
      <c r="AL84" s="545"/>
      <c r="AM84" s="545"/>
      <c r="AN84" s="545"/>
      <c r="AO84" s="545"/>
      <c r="AP84" s="545"/>
      <c r="AQ84" s="545"/>
      <c r="AR84" s="545"/>
      <c r="AS84" s="545"/>
      <c r="AT84" s="545"/>
      <c r="AU84" s="545"/>
      <c r="AV84" s="545"/>
      <c r="AW84" s="545"/>
      <c r="AX84" s="545"/>
      <c r="AY84" s="545"/>
      <c r="AZ84" s="545"/>
      <c r="BA84" s="545"/>
      <c r="BB84" s="545"/>
      <c r="BC84" s="545"/>
      <c r="BD84" s="545"/>
      <c r="BE84" s="545"/>
      <c r="BF84" s="545"/>
      <c r="BG84" s="545"/>
      <c r="BH84" s="545"/>
      <c r="BI84" s="545"/>
      <c r="BJ84" s="545"/>
      <c r="BK84" s="545"/>
      <c r="BL84" s="545"/>
      <c r="BM84" s="545"/>
      <c r="BN84" s="545"/>
      <c r="BO84" s="545"/>
      <c r="BP84" s="545"/>
      <c r="BQ84" s="545"/>
      <c r="BR84" s="545"/>
      <c r="BS84" s="545"/>
      <c r="BT84" s="545"/>
      <c r="BU84" s="545"/>
      <c r="BV84" s="545"/>
      <c r="BW84" s="545"/>
      <c r="BX84" s="545"/>
      <c r="BY84" s="545"/>
      <c r="BZ84" s="545"/>
      <c r="CA84" s="545"/>
      <c r="CB84" s="545"/>
      <c r="CC84" s="545"/>
      <c r="CD84" s="545"/>
      <c r="CE84" s="545"/>
      <c r="CF84" s="545"/>
      <c r="CG84" s="545"/>
      <c r="CH84" s="545"/>
      <c r="CI84" s="545"/>
      <c r="CJ84" s="545"/>
      <c r="CK84" s="545"/>
      <c r="CL84" s="545"/>
      <c r="CM84" s="545"/>
      <c r="CN84" s="545"/>
      <c r="CO84" s="545"/>
      <c r="CP84" s="545"/>
      <c r="CQ84" s="545"/>
      <c r="CR84" s="545"/>
      <c r="CS84" s="545"/>
      <c r="CT84" s="545"/>
      <c r="CU84" s="545"/>
      <c r="CV84" s="545"/>
      <c r="CW84" s="545"/>
      <c r="CX84" s="545"/>
      <c r="CY84" s="545"/>
      <c r="CZ84" s="545"/>
      <c r="DA84" s="545"/>
      <c r="DB84" s="545"/>
      <c r="DC84" s="545"/>
      <c r="DD84" s="545"/>
      <c r="DE84" s="545"/>
      <c r="DF84" s="545"/>
      <c r="DG84" s="545"/>
      <c r="DH84" s="545"/>
      <c r="DI84" s="545"/>
      <c r="DJ84" s="545"/>
      <c r="DK84" s="545"/>
      <c r="DL84" s="545"/>
      <c r="DM84" s="545"/>
      <c r="DN84" s="545"/>
      <c r="DO84" s="545"/>
      <c r="DP84" s="545"/>
      <c r="DQ84" s="545"/>
      <c r="DR84" s="545"/>
      <c r="DS84" s="545"/>
      <c r="DT84" s="545"/>
      <c r="DU84" s="545"/>
      <c r="DV84" s="545"/>
      <c r="DW84" s="545"/>
      <c r="DX84" s="545"/>
      <c r="DY84" s="545"/>
      <c r="DZ84" s="545"/>
      <c r="EA84" s="545"/>
      <c r="EB84" s="545"/>
      <c r="EC84" s="545"/>
      <c r="ED84" s="545"/>
      <c r="EE84" s="545"/>
      <c r="EF84" s="545"/>
      <c r="EG84" s="545"/>
      <c r="EH84" s="545"/>
      <c r="EI84" s="545"/>
      <c r="EJ84" s="545"/>
      <c r="EK84" s="545"/>
      <c r="EL84" s="545"/>
      <c r="EM84" s="545"/>
      <c r="EN84" s="545"/>
      <c r="EO84" s="545"/>
      <c r="EP84" s="545"/>
      <c r="EQ84" s="545"/>
      <c r="ER84" s="545"/>
      <c r="ES84" s="545"/>
      <c r="ET84" s="545"/>
      <c r="EU84" s="545"/>
      <c r="EV84" s="545"/>
      <c r="EW84" s="545"/>
      <c r="EX84" s="545"/>
      <c r="EY84" s="545"/>
      <c r="EZ84" s="545"/>
      <c r="FA84" s="545"/>
      <c r="FB84" s="545"/>
      <c r="FC84" s="545"/>
      <c r="FD84" s="545"/>
      <c r="FE84" s="545"/>
      <c r="FF84" s="545"/>
      <c r="FG84" s="545"/>
      <c r="FH84" s="545"/>
      <c r="FI84" s="545"/>
      <c r="FJ84" s="545"/>
      <c r="FK84" s="545"/>
      <c r="FL84" s="545"/>
      <c r="FM84" s="545"/>
      <c r="FN84" s="545"/>
      <c r="FO84" s="545"/>
      <c r="FP84" s="545"/>
      <c r="FQ84" s="545"/>
      <c r="FR84" s="545"/>
      <c r="FS84" s="545"/>
      <c r="FT84" s="545"/>
      <c r="FU84" s="545"/>
      <c r="FV84" s="545"/>
      <c r="FW84" s="545"/>
      <c r="FX84" s="545"/>
      <c r="FY84" s="545"/>
      <c r="FZ84" s="545"/>
      <c r="GA84" s="545"/>
      <c r="GB84" s="545"/>
      <c r="GC84" s="545"/>
      <c r="GD84" s="545"/>
      <c r="GE84" s="545"/>
      <c r="GF84" s="545"/>
      <c r="GG84" s="545"/>
      <c r="GH84" s="545"/>
      <c r="GI84" s="545"/>
      <c r="GJ84" s="545"/>
      <c r="GK84" s="545"/>
      <c r="GL84" s="545"/>
      <c r="GM84" s="545"/>
      <c r="GN84" s="545"/>
      <c r="GO84" s="545"/>
      <c r="GP84" s="545"/>
      <c r="GQ84" s="545"/>
      <c r="GR84" s="545"/>
      <c r="GS84" s="545"/>
      <c r="GT84" s="545"/>
      <c r="GU84" s="545"/>
      <c r="GV84" s="545"/>
      <c r="GW84" s="545"/>
      <c r="GX84" s="545"/>
    </row>
    <row r="85" spans="1:206" x14ac:dyDescent="0.25">
      <c r="A85" s="545"/>
      <c r="B85" s="558">
        <f t="shared" si="7"/>
        <v>78</v>
      </c>
      <c r="C85" s="829" t="str">
        <f>'DERIVA DE BLOQUES PATRON (mm)'!C85</f>
        <v>16203K</v>
      </c>
      <c r="D85" s="830" t="str">
        <f>_xlfn.CONCAT('DERIVA DE BLOQUES PATRON (mm)'!D85," mm")</f>
        <v>7,5 mm</v>
      </c>
      <c r="E85" s="828">
        <f>'DERIVA DE BLOQUES PATRON (mm)'!E85</f>
        <v>0.01</v>
      </c>
      <c r="F85" s="828">
        <f>'DERIVA DE BLOQUES PATRON (mm)'!G85</f>
        <v>2.3E-2</v>
      </c>
      <c r="G85" s="828">
        <f>'DERIVA DE BLOQUES PATRON (mm)'!I85</f>
        <v>4.5999999999999999E-2</v>
      </c>
      <c r="H85" s="107"/>
      <c r="I85" s="107"/>
      <c r="J85" s="828">
        <f>'DERIVA DE BLOQUES PATRON (mm)'!F85</f>
        <v>0.08</v>
      </c>
      <c r="K85" s="828">
        <f>'DERIVA DE BLOQUES PATRON (mm)'!H85</f>
        <v>2.3E-2</v>
      </c>
      <c r="L85" s="828">
        <f>'DERIVA DE BLOQUES PATRON (mm)'!J85</f>
        <v>2.3E-2</v>
      </c>
      <c r="M85" s="107"/>
      <c r="N85" s="107"/>
      <c r="O85" s="26">
        <f t="shared" si="5"/>
        <v>1.823001188516709E-2</v>
      </c>
      <c r="P85" s="828" t="str">
        <f t="shared" si="6"/>
        <v>NO GRAFICAR</v>
      </c>
      <c r="Q85" s="545"/>
      <c r="R85" s="545"/>
      <c r="S85" s="545"/>
      <c r="T85" s="545"/>
      <c r="U85" s="545"/>
      <c r="V85" s="545"/>
      <c r="W85" s="545"/>
      <c r="X85" s="545"/>
      <c r="Y85" s="545"/>
      <c r="Z85" s="545"/>
      <c r="AA85" s="545"/>
      <c r="AB85" s="545"/>
      <c r="AC85" s="545"/>
      <c r="AD85" s="545"/>
      <c r="AE85" s="545"/>
      <c r="AF85" s="545"/>
      <c r="AG85" s="545"/>
      <c r="AH85" s="545"/>
      <c r="AI85" s="545"/>
      <c r="AJ85" s="545"/>
      <c r="AK85" s="545"/>
      <c r="AL85" s="545"/>
      <c r="AM85" s="545"/>
      <c r="AN85" s="545"/>
      <c r="AO85" s="545"/>
      <c r="AP85" s="545"/>
      <c r="AQ85" s="545"/>
      <c r="AR85" s="545"/>
      <c r="AS85" s="545"/>
      <c r="AT85" s="545"/>
      <c r="AU85" s="545"/>
      <c r="AV85" s="545"/>
      <c r="AW85" s="545"/>
      <c r="AX85" s="545"/>
      <c r="AY85" s="545"/>
      <c r="AZ85" s="545"/>
      <c r="BA85" s="545"/>
      <c r="BB85" s="545"/>
      <c r="BC85" s="545"/>
      <c r="BD85" s="545"/>
      <c r="BE85" s="545"/>
      <c r="BF85" s="545"/>
      <c r="BG85" s="545"/>
      <c r="BH85" s="545"/>
      <c r="BI85" s="545"/>
      <c r="BJ85" s="545"/>
      <c r="BK85" s="545"/>
      <c r="BL85" s="545"/>
      <c r="BM85" s="545"/>
      <c r="BN85" s="545"/>
      <c r="BO85" s="545"/>
      <c r="BP85" s="545"/>
      <c r="BQ85" s="545"/>
      <c r="BR85" s="545"/>
      <c r="BS85" s="545"/>
      <c r="BT85" s="545"/>
      <c r="BU85" s="545"/>
      <c r="BV85" s="545"/>
      <c r="BW85" s="545"/>
      <c r="BX85" s="545"/>
      <c r="BY85" s="545"/>
      <c r="BZ85" s="545"/>
      <c r="CA85" s="545"/>
      <c r="CB85" s="545"/>
      <c r="CC85" s="545"/>
      <c r="CD85" s="545"/>
      <c r="CE85" s="545"/>
      <c r="CF85" s="545"/>
      <c r="CG85" s="545"/>
      <c r="CH85" s="545"/>
      <c r="CI85" s="545"/>
      <c r="CJ85" s="545"/>
      <c r="CK85" s="545"/>
      <c r="CL85" s="545"/>
      <c r="CM85" s="545"/>
      <c r="CN85" s="545"/>
      <c r="CO85" s="545"/>
      <c r="CP85" s="545"/>
      <c r="CQ85" s="545"/>
      <c r="CR85" s="545"/>
      <c r="CS85" s="545"/>
      <c r="CT85" s="545"/>
      <c r="CU85" s="545"/>
      <c r="CV85" s="545"/>
      <c r="CW85" s="545"/>
      <c r="CX85" s="545"/>
      <c r="CY85" s="545"/>
      <c r="CZ85" s="545"/>
      <c r="DA85" s="545"/>
      <c r="DB85" s="545"/>
      <c r="DC85" s="545"/>
      <c r="DD85" s="545"/>
      <c r="DE85" s="545"/>
      <c r="DF85" s="545"/>
      <c r="DG85" s="545"/>
      <c r="DH85" s="545"/>
      <c r="DI85" s="545"/>
      <c r="DJ85" s="545"/>
      <c r="DK85" s="545"/>
      <c r="DL85" s="545"/>
      <c r="DM85" s="545"/>
      <c r="DN85" s="545"/>
      <c r="DO85" s="545"/>
      <c r="DP85" s="545"/>
      <c r="DQ85" s="545"/>
      <c r="DR85" s="545"/>
      <c r="DS85" s="545"/>
      <c r="DT85" s="545"/>
      <c r="DU85" s="545"/>
      <c r="DV85" s="545"/>
      <c r="DW85" s="545"/>
      <c r="DX85" s="545"/>
      <c r="DY85" s="545"/>
      <c r="DZ85" s="545"/>
      <c r="EA85" s="545"/>
      <c r="EB85" s="545"/>
      <c r="EC85" s="545"/>
      <c r="ED85" s="545"/>
      <c r="EE85" s="545"/>
      <c r="EF85" s="545"/>
      <c r="EG85" s="545"/>
      <c r="EH85" s="545"/>
      <c r="EI85" s="545"/>
      <c r="EJ85" s="545"/>
      <c r="EK85" s="545"/>
      <c r="EL85" s="545"/>
      <c r="EM85" s="545"/>
      <c r="EN85" s="545"/>
      <c r="EO85" s="545"/>
      <c r="EP85" s="545"/>
      <c r="EQ85" s="545"/>
      <c r="ER85" s="545"/>
      <c r="ES85" s="545"/>
      <c r="ET85" s="545"/>
      <c r="EU85" s="545"/>
      <c r="EV85" s="545"/>
      <c r="EW85" s="545"/>
      <c r="EX85" s="545"/>
      <c r="EY85" s="545"/>
      <c r="EZ85" s="545"/>
      <c r="FA85" s="545"/>
      <c r="FB85" s="545"/>
      <c r="FC85" s="545"/>
      <c r="FD85" s="545"/>
      <c r="FE85" s="545"/>
      <c r="FF85" s="545"/>
      <c r="FG85" s="545"/>
      <c r="FH85" s="545"/>
      <c r="FI85" s="545"/>
      <c r="FJ85" s="545"/>
      <c r="FK85" s="545"/>
      <c r="FL85" s="545"/>
      <c r="FM85" s="545"/>
      <c r="FN85" s="545"/>
      <c r="FO85" s="545"/>
      <c r="FP85" s="545"/>
      <c r="FQ85" s="545"/>
      <c r="FR85" s="545"/>
      <c r="FS85" s="545"/>
      <c r="FT85" s="545"/>
      <c r="FU85" s="545"/>
      <c r="FV85" s="545"/>
      <c r="FW85" s="545"/>
      <c r="FX85" s="545"/>
      <c r="FY85" s="545"/>
      <c r="FZ85" s="545"/>
      <c r="GA85" s="545"/>
      <c r="GB85" s="545"/>
      <c r="GC85" s="545"/>
      <c r="GD85" s="545"/>
      <c r="GE85" s="545"/>
      <c r="GF85" s="545"/>
      <c r="GG85" s="545"/>
      <c r="GH85" s="545"/>
      <c r="GI85" s="545"/>
      <c r="GJ85" s="545"/>
      <c r="GK85" s="545"/>
      <c r="GL85" s="545"/>
      <c r="GM85" s="545"/>
      <c r="GN85" s="545"/>
      <c r="GO85" s="545"/>
      <c r="GP85" s="545"/>
      <c r="GQ85" s="545"/>
      <c r="GR85" s="545"/>
      <c r="GS85" s="545"/>
      <c r="GT85" s="545"/>
      <c r="GU85" s="545"/>
      <c r="GV85" s="545"/>
      <c r="GW85" s="545"/>
      <c r="GX85" s="545"/>
    </row>
    <row r="86" spans="1:206" x14ac:dyDescent="0.25">
      <c r="A86" s="545"/>
      <c r="B86" s="558">
        <f t="shared" si="7"/>
        <v>79</v>
      </c>
      <c r="C86" s="829" t="str">
        <f>'DERIVA DE BLOQUES PATRON (mm)'!C86</f>
        <v>00542K</v>
      </c>
      <c r="D86" s="830" t="str">
        <f>_xlfn.CONCAT('DERIVA DE BLOQUES PATRON (mm)'!D86," mm")</f>
        <v>8 mm</v>
      </c>
      <c r="E86" s="828">
        <f>'DERIVA DE BLOQUES PATRON (mm)'!E86</f>
        <v>-0.09</v>
      </c>
      <c r="F86" s="828">
        <f>'DERIVA DE BLOQUES PATRON (mm)'!G86</f>
        <v>-0.12</v>
      </c>
      <c r="G86" s="828">
        <f>'DERIVA DE BLOQUES PATRON (mm)'!I86</f>
        <v>-9.9000000000000005E-2</v>
      </c>
      <c r="H86" s="107"/>
      <c r="I86" s="107"/>
      <c r="J86" s="828">
        <f>'DERIVA DE BLOQUES PATRON (mm)'!F86</f>
        <v>0.08</v>
      </c>
      <c r="K86" s="828">
        <f>'DERIVA DE BLOQUES PATRON (mm)'!H86</f>
        <v>2.3E-2</v>
      </c>
      <c r="L86" s="828">
        <f>'DERIVA DE BLOQUES PATRON (mm)'!J86</f>
        <v>2.3E-2</v>
      </c>
      <c r="M86" s="107"/>
      <c r="N86" s="107"/>
      <c r="O86" s="26">
        <f t="shared" si="5"/>
        <v>1.5394804318340576E-2</v>
      </c>
      <c r="P86" s="828" t="str">
        <f t="shared" si="6"/>
        <v>NO GRAFICAR</v>
      </c>
      <c r="Q86" s="545"/>
      <c r="R86" s="545"/>
      <c r="S86" s="545"/>
      <c r="T86" s="545"/>
      <c r="U86" s="545"/>
      <c r="V86" s="545"/>
      <c r="W86" s="545"/>
      <c r="X86" s="545"/>
      <c r="Y86" s="545"/>
      <c r="Z86" s="545"/>
      <c r="AA86" s="545"/>
      <c r="AB86" s="545"/>
      <c r="AC86" s="545"/>
      <c r="AD86" s="545"/>
      <c r="AE86" s="545"/>
      <c r="AF86" s="545"/>
      <c r="AG86" s="545"/>
      <c r="AH86" s="545"/>
      <c r="AI86" s="545"/>
      <c r="AJ86" s="545"/>
      <c r="AK86" s="545"/>
      <c r="AL86" s="545"/>
      <c r="AM86" s="545"/>
      <c r="AN86" s="545"/>
      <c r="AO86" s="545"/>
      <c r="AP86" s="545"/>
      <c r="AQ86" s="545"/>
      <c r="AR86" s="545"/>
      <c r="AS86" s="545"/>
      <c r="AT86" s="545"/>
      <c r="AU86" s="545"/>
      <c r="AV86" s="545"/>
      <c r="AW86" s="545"/>
      <c r="AX86" s="545"/>
      <c r="AY86" s="545"/>
      <c r="AZ86" s="545"/>
      <c r="BA86" s="545"/>
      <c r="BB86" s="545"/>
      <c r="BC86" s="545"/>
      <c r="BD86" s="545"/>
      <c r="BE86" s="545"/>
      <c r="BF86" s="545"/>
      <c r="BG86" s="545"/>
      <c r="BH86" s="545"/>
      <c r="BI86" s="545"/>
      <c r="BJ86" s="545"/>
      <c r="BK86" s="545"/>
      <c r="BL86" s="545"/>
      <c r="BM86" s="545"/>
      <c r="BN86" s="545"/>
      <c r="BO86" s="545"/>
      <c r="BP86" s="545"/>
      <c r="BQ86" s="545"/>
      <c r="BR86" s="545"/>
      <c r="BS86" s="545"/>
      <c r="BT86" s="545"/>
      <c r="BU86" s="545"/>
      <c r="BV86" s="545"/>
      <c r="BW86" s="545"/>
      <c r="BX86" s="545"/>
      <c r="BY86" s="545"/>
      <c r="BZ86" s="545"/>
      <c r="CA86" s="545"/>
      <c r="CB86" s="545"/>
      <c r="CC86" s="545"/>
      <c r="CD86" s="545"/>
      <c r="CE86" s="545"/>
      <c r="CF86" s="545"/>
      <c r="CG86" s="545"/>
      <c r="CH86" s="545"/>
      <c r="CI86" s="545"/>
      <c r="CJ86" s="545"/>
      <c r="CK86" s="545"/>
      <c r="CL86" s="545"/>
      <c r="CM86" s="545"/>
      <c r="CN86" s="545"/>
      <c r="CO86" s="545"/>
      <c r="CP86" s="545"/>
      <c r="CQ86" s="545"/>
      <c r="CR86" s="545"/>
      <c r="CS86" s="545"/>
      <c r="CT86" s="545"/>
      <c r="CU86" s="545"/>
      <c r="CV86" s="545"/>
      <c r="CW86" s="545"/>
      <c r="CX86" s="545"/>
      <c r="CY86" s="545"/>
      <c r="CZ86" s="545"/>
      <c r="DA86" s="545"/>
      <c r="DB86" s="545"/>
      <c r="DC86" s="545"/>
      <c r="DD86" s="545"/>
      <c r="DE86" s="545"/>
      <c r="DF86" s="545"/>
      <c r="DG86" s="545"/>
      <c r="DH86" s="545"/>
      <c r="DI86" s="545"/>
      <c r="DJ86" s="545"/>
      <c r="DK86" s="545"/>
      <c r="DL86" s="545"/>
      <c r="DM86" s="545"/>
      <c r="DN86" s="545"/>
      <c r="DO86" s="545"/>
      <c r="DP86" s="545"/>
      <c r="DQ86" s="545"/>
      <c r="DR86" s="545"/>
      <c r="DS86" s="545"/>
      <c r="DT86" s="545"/>
      <c r="DU86" s="545"/>
      <c r="DV86" s="545"/>
      <c r="DW86" s="545"/>
      <c r="DX86" s="545"/>
      <c r="DY86" s="545"/>
      <c r="DZ86" s="545"/>
      <c r="EA86" s="545"/>
      <c r="EB86" s="545"/>
      <c r="EC86" s="545"/>
      <c r="ED86" s="545"/>
      <c r="EE86" s="545"/>
      <c r="EF86" s="545"/>
      <c r="EG86" s="545"/>
      <c r="EH86" s="545"/>
      <c r="EI86" s="545"/>
      <c r="EJ86" s="545"/>
      <c r="EK86" s="545"/>
      <c r="EL86" s="545"/>
      <c r="EM86" s="545"/>
      <c r="EN86" s="545"/>
      <c r="EO86" s="545"/>
      <c r="EP86" s="545"/>
      <c r="EQ86" s="545"/>
      <c r="ER86" s="545"/>
      <c r="ES86" s="545"/>
      <c r="ET86" s="545"/>
      <c r="EU86" s="545"/>
      <c r="EV86" s="545"/>
      <c r="EW86" s="545"/>
      <c r="EX86" s="545"/>
      <c r="EY86" s="545"/>
      <c r="EZ86" s="545"/>
      <c r="FA86" s="545"/>
      <c r="FB86" s="545"/>
      <c r="FC86" s="545"/>
      <c r="FD86" s="545"/>
      <c r="FE86" s="545"/>
      <c r="FF86" s="545"/>
      <c r="FG86" s="545"/>
      <c r="FH86" s="545"/>
      <c r="FI86" s="545"/>
      <c r="FJ86" s="545"/>
      <c r="FK86" s="545"/>
      <c r="FL86" s="545"/>
      <c r="FM86" s="545"/>
      <c r="FN86" s="545"/>
      <c r="FO86" s="545"/>
      <c r="FP86" s="545"/>
      <c r="FQ86" s="545"/>
      <c r="FR86" s="545"/>
      <c r="FS86" s="545"/>
      <c r="FT86" s="545"/>
      <c r="FU86" s="545"/>
      <c r="FV86" s="545"/>
      <c r="FW86" s="545"/>
      <c r="FX86" s="545"/>
      <c r="FY86" s="545"/>
      <c r="FZ86" s="545"/>
      <c r="GA86" s="545"/>
      <c r="GB86" s="545"/>
      <c r="GC86" s="545"/>
      <c r="GD86" s="545"/>
      <c r="GE86" s="545"/>
      <c r="GF86" s="545"/>
      <c r="GG86" s="545"/>
      <c r="GH86" s="545"/>
      <c r="GI86" s="545"/>
      <c r="GJ86" s="545"/>
      <c r="GK86" s="545"/>
      <c r="GL86" s="545"/>
      <c r="GM86" s="545"/>
      <c r="GN86" s="545"/>
      <c r="GO86" s="545"/>
      <c r="GP86" s="545"/>
      <c r="GQ86" s="545"/>
      <c r="GR86" s="545"/>
      <c r="GS86" s="545"/>
      <c r="GT86" s="545"/>
      <c r="GU86" s="545"/>
      <c r="GV86" s="545"/>
      <c r="GW86" s="545"/>
      <c r="GX86" s="545"/>
    </row>
    <row r="87" spans="1:206" x14ac:dyDescent="0.25">
      <c r="A87" s="545"/>
      <c r="B87" s="558">
        <f t="shared" si="7"/>
        <v>80</v>
      </c>
      <c r="C87" s="829" t="str">
        <f>'DERIVA DE BLOQUES PATRON (mm)'!C87</f>
        <v>04630L</v>
      </c>
      <c r="D87" s="830" t="str">
        <f>_xlfn.CONCAT('DERIVA DE BLOQUES PATRON (mm)'!D87," mm")</f>
        <v>8,5 mm</v>
      </c>
      <c r="E87" s="828">
        <f>'DERIVA DE BLOQUES PATRON (mm)'!E87</f>
        <v>0.04</v>
      </c>
      <c r="F87" s="828">
        <f>'DERIVA DE BLOQUES PATRON (mm)'!G87</f>
        <v>6.7000000000000004E-2</v>
      </c>
      <c r="G87" s="828">
        <f>'DERIVA DE BLOQUES PATRON (mm)'!I87</f>
        <v>9.5000000000000001E-2</v>
      </c>
      <c r="H87" s="107"/>
      <c r="I87" s="107"/>
      <c r="J87" s="828">
        <f>'DERIVA DE BLOQUES PATRON (mm)'!F87</f>
        <v>0.08</v>
      </c>
      <c r="K87" s="828">
        <f>'DERIVA DE BLOQUES PATRON (mm)'!H87</f>
        <v>2.3E-2</v>
      </c>
      <c r="L87" s="828">
        <f>'DERIVA DE BLOQUES PATRON (mm)'!J87</f>
        <v>2.3E-2</v>
      </c>
      <c r="M87" s="107"/>
      <c r="N87" s="107"/>
      <c r="O87" s="26">
        <f t="shared" si="5"/>
        <v>2.7501515109777729E-2</v>
      </c>
      <c r="P87" s="828" t="str">
        <f t="shared" si="6"/>
        <v>NO GRAFICAR</v>
      </c>
      <c r="Q87" s="545"/>
      <c r="R87" s="545"/>
      <c r="S87" s="545"/>
      <c r="T87" s="545"/>
      <c r="U87" s="545"/>
      <c r="V87" s="545"/>
      <c r="W87" s="545"/>
      <c r="X87" s="545"/>
      <c r="Y87" s="545"/>
      <c r="Z87" s="545"/>
      <c r="AA87" s="545"/>
      <c r="AB87" s="545"/>
      <c r="AC87" s="545"/>
      <c r="AD87" s="545"/>
      <c r="AE87" s="545"/>
      <c r="AF87" s="545"/>
      <c r="AG87" s="545"/>
      <c r="AH87" s="545"/>
      <c r="AI87" s="545"/>
      <c r="AJ87" s="545"/>
      <c r="AK87" s="545"/>
      <c r="AL87" s="545"/>
      <c r="AM87" s="545"/>
      <c r="AN87" s="545"/>
      <c r="AO87" s="545"/>
      <c r="AP87" s="545"/>
      <c r="AQ87" s="545"/>
      <c r="AR87" s="545"/>
      <c r="AS87" s="545"/>
      <c r="AT87" s="545"/>
      <c r="AU87" s="545"/>
      <c r="AV87" s="545"/>
      <c r="AW87" s="545"/>
      <c r="AX87" s="545"/>
      <c r="AY87" s="545"/>
      <c r="AZ87" s="545"/>
      <c r="BA87" s="545"/>
      <c r="BB87" s="545"/>
      <c r="BC87" s="545"/>
      <c r="BD87" s="545"/>
      <c r="BE87" s="545"/>
      <c r="BF87" s="545"/>
      <c r="BG87" s="545"/>
      <c r="BH87" s="545"/>
      <c r="BI87" s="545"/>
      <c r="BJ87" s="545"/>
      <c r="BK87" s="545"/>
      <c r="BL87" s="545"/>
      <c r="BM87" s="545"/>
      <c r="BN87" s="545"/>
      <c r="BO87" s="545"/>
      <c r="BP87" s="545"/>
      <c r="BQ87" s="545"/>
      <c r="BR87" s="545"/>
      <c r="BS87" s="545"/>
      <c r="BT87" s="545"/>
      <c r="BU87" s="545"/>
      <c r="BV87" s="545"/>
      <c r="BW87" s="545"/>
      <c r="BX87" s="545"/>
      <c r="BY87" s="545"/>
      <c r="BZ87" s="545"/>
      <c r="CA87" s="545"/>
      <c r="CB87" s="545"/>
      <c r="CC87" s="545"/>
      <c r="CD87" s="545"/>
      <c r="CE87" s="545"/>
      <c r="CF87" s="545"/>
      <c r="CG87" s="545"/>
      <c r="CH87" s="545"/>
      <c r="CI87" s="545"/>
      <c r="CJ87" s="545"/>
      <c r="CK87" s="545"/>
      <c r="CL87" s="545"/>
      <c r="CM87" s="545"/>
      <c r="CN87" s="545"/>
      <c r="CO87" s="545"/>
      <c r="CP87" s="545"/>
      <c r="CQ87" s="545"/>
      <c r="CR87" s="545"/>
      <c r="CS87" s="545"/>
      <c r="CT87" s="545"/>
      <c r="CU87" s="545"/>
      <c r="CV87" s="545"/>
      <c r="CW87" s="545"/>
      <c r="CX87" s="545"/>
      <c r="CY87" s="545"/>
      <c r="CZ87" s="545"/>
      <c r="DA87" s="545"/>
      <c r="DB87" s="545"/>
      <c r="DC87" s="545"/>
      <c r="DD87" s="545"/>
      <c r="DE87" s="545"/>
      <c r="DF87" s="545"/>
      <c r="DG87" s="545"/>
      <c r="DH87" s="545"/>
      <c r="DI87" s="545"/>
      <c r="DJ87" s="545"/>
      <c r="DK87" s="545"/>
      <c r="DL87" s="545"/>
      <c r="DM87" s="545"/>
      <c r="DN87" s="545"/>
      <c r="DO87" s="545"/>
      <c r="DP87" s="545"/>
      <c r="DQ87" s="545"/>
      <c r="DR87" s="545"/>
      <c r="DS87" s="545"/>
      <c r="DT87" s="545"/>
      <c r="DU87" s="545"/>
      <c r="DV87" s="545"/>
      <c r="DW87" s="545"/>
      <c r="DX87" s="545"/>
      <c r="DY87" s="545"/>
      <c r="DZ87" s="545"/>
      <c r="EA87" s="545"/>
      <c r="EB87" s="545"/>
      <c r="EC87" s="545"/>
      <c r="ED87" s="545"/>
      <c r="EE87" s="545"/>
      <c r="EF87" s="545"/>
      <c r="EG87" s="545"/>
      <c r="EH87" s="545"/>
      <c r="EI87" s="545"/>
      <c r="EJ87" s="545"/>
      <c r="EK87" s="545"/>
      <c r="EL87" s="545"/>
      <c r="EM87" s="545"/>
      <c r="EN87" s="545"/>
      <c r="EO87" s="545"/>
      <c r="EP87" s="545"/>
      <c r="EQ87" s="545"/>
      <c r="ER87" s="545"/>
      <c r="ES87" s="545"/>
      <c r="ET87" s="545"/>
      <c r="EU87" s="545"/>
      <c r="EV87" s="545"/>
      <c r="EW87" s="545"/>
      <c r="EX87" s="545"/>
      <c r="EY87" s="545"/>
      <c r="EZ87" s="545"/>
      <c r="FA87" s="545"/>
      <c r="FB87" s="545"/>
      <c r="FC87" s="545"/>
      <c r="FD87" s="545"/>
      <c r="FE87" s="545"/>
      <c r="FF87" s="545"/>
      <c r="FG87" s="545"/>
      <c r="FH87" s="545"/>
      <c r="FI87" s="545"/>
      <c r="FJ87" s="545"/>
      <c r="FK87" s="545"/>
      <c r="FL87" s="545"/>
      <c r="FM87" s="545"/>
      <c r="FN87" s="545"/>
      <c r="FO87" s="545"/>
      <c r="FP87" s="545"/>
      <c r="FQ87" s="545"/>
      <c r="FR87" s="545"/>
      <c r="FS87" s="545"/>
      <c r="FT87" s="545"/>
      <c r="FU87" s="545"/>
      <c r="FV87" s="545"/>
      <c r="FW87" s="545"/>
      <c r="FX87" s="545"/>
      <c r="FY87" s="545"/>
      <c r="FZ87" s="545"/>
      <c r="GA87" s="545"/>
      <c r="GB87" s="545"/>
      <c r="GC87" s="545"/>
      <c r="GD87" s="545"/>
      <c r="GE87" s="545"/>
      <c r="GF87" s="545"/>
      <c r="GG87" s="545"/>
      <c r="GH87" s="545"/>
      <c r="GI87" s="545"/>
      <c r="GJ87" s="545"/>
      <c r="GK87" s="545"/>
      <c r="GL87" s="545"/>
      <c r="GM87" s="545"/>
      <c r="GN87" s="545"/>
      <c r="GO87" s="545"/>
      <c r="GP87" s="545"/>
      <c r="GQ87" s="545"/>
      <c r="GR87" s="545"/>
      <c r="GS87" s="545"/>
      <c r="GT87" s="545"/>
      <c r="GU87" s="545"/>
      <c r="GV87" s="545"/>
      <c r="GW87" s="545"/>
      <c r="GX87" s="545"/>
    </row>
    <row r="88" spans="1:206" x14ac:dyDescent="0.25">
      <c r="A88" s="545"/>
      <c r="B88" s="558">
        <f t="shared" si="7"/>
        <v>81</v>
      </c>
      <c r="C88" s="829" t="str">
        <f>'DERIVA DE BLOQUES PATRON (mm)'!C88</f>
        <v>16232K</v>
      </c>
      <c r="D88" s="830" t="str">
        <f>_xlfn.CONCAT('DERIVA DE BLOQUES PATRON (mm)'!D88," mm")</f>
        <v>9 mm</v>
      </c>
      <c r="E88" s="828">
        <f>'DERIVA DE BLOQUES PATRON (mm)'!E88</f>
        <v>0.02</v>
      </c>
      <c r="F88" s="828">
        <f>'DERIVA DE BLOQUES PATRON (mm)'!G88</f>
        <v>6.0000000000000001E-3</v>
      </c>
      <c r="G88" s="828">
        <f>'DERIVA DE BLOQUES PATRON (mm)'!I88</f>
        <v>2.4E-2</v>
      </c>
      <c r="H88" s="107"/>
      <c r="I88" s="107"/>
      <c r="J88" s="828">
        <f>'DERIVA DE BLOQUES PATRON (mm)'!F88</f>
        <v>0.08</v>
      </c>
      <c r="K88" s="828">
        <f>'DERIVA DE BLOQUES PATRON (mm)'!H88</f>
        <v>2.3E-2</v>
      </c>
      <c r="L88" s="828">
        <f>'DERIVA DE BLOQUES PATRON (mm)'!J88</f>
        <v>2.3E-2</v>
      </c>
      <c r="M88" s="107"/>
      <c r="N88" s="107"/>
      <c r="O88" s="26">
        <f t="shared" si="5"/>
        <v>9.4516312525052149E-3</v>
      </c>
      <c r="P88" s="828" t="str">
        <f t="shared" si="6"/>
        <v>NO GRAFICAR</v>
      </c>
      <c r="Q88" s="545"/>
      <c r="R88" s="545"/>
      <c r="S88" s="545"/>
      <c r="T88" s="545"/>
      <c r="U88" s="545"/>
      <c r="V88" s="545"/>
      <c r="W88" s="545"/>
      <c r="X88" s="545"/>
      <c r="Y88" s="545"/>
      <c r="Z88" s="545"/>
      <c r="AA88" s="545"/>
      <c r="AB88" s="545"/>
      <c r="AC88" s="545"/>
      <c r="AD88" s="545"/>
      <c r="AE88" s="545"/>
      <c r="AF88" s="545"/>
      <c r="AG88" s="545"/>
      <c r="AH88" s="545"/>
      <c r="AI88" s="545"/>
      <c r="AJ88" s="545"/>
      <c r="AK88" s="545"/>
      <c r="AL88" s="545"/>
      <c r="AM88" s="545"/>
      <c r="AN88" s="545"/>
      <c r="AO88" s="545"/>
      <c r="AP88" s="545"/>
      <c r="AQ88" s="545"/>
      <c r="AR88" s="545"/>
      <c r="AS88" s="545"/>
      <c r="AT88" s="545"/>
      <c r="AU88" s="545"/>
      <c r="AV88" s="545"/>
      <c r="AW88" s="545"/>
      <c r="AX88" s="545"/>
      <c r="AY88" s="545"/>
      <c r="AZ88" s="545"/>
      <c r="BA88" s="545"/>
      <c r="BB88" s="545"/>
      <c r="BC88" s="545"/>
      <c r="BD88" s="545"/>
      <c r="BE88" s="545"/>
      <c r="BF88" s="545"/>
      <c r="BG88" s="545"/>
      <c r="BH88" s="545"/>
      <c r="BI88" s="545"/>
      <c r="BJ88" s="545"/>
      <c r="BK88" s="545"/>
      <c r="BL88" s="545"/>
      <c r="BM88" s="545"/>
      <c r="BN88" s="545"/>
      <c r="BO88" s="545"/>
      <c r="BP88" s="545"/>
      <c r="BQ88" s="545"/>
      <c r="BR88" s="545"/>
      <c r="BS88" s="545"/>
      <c r="BT88" s="545"/>
      <c r="BU88" s="545"/>
      <c r="BV88" s="545"/>
      <c r="BW88" s="545"/>
      <c r="BX88" s="545"/>
      <c r="BY88" s="545"/>
      <c r="BZ88" s="545"/>
      <c r="CA88" s="545"/>
      <c r="CB88" s="545"/>
      <c r="CC88" s="545"/>
      <c r="CD88" s="545"/>
      <c r="CE88" s="545"/>
      <c r="CF88" s="545"/>
      <c r="CG88" s="545"/>
      <c r="CH88" s="545"/>
      <c r="CI88" s="545"/>
      <c r="CJ88" s="545"/>
      <c r="CK88" s="545"/>
      <c r="CL88" s="545"/>
      <c r="CM88" s="545"/>
      <c r="CN88" s="545"/>
      <c r="CO88" s="545"/>
      <c r="CP88" s="545"/>
      <c r="CQ88" s="545"/>
      <c r="CR88" s="545"/>
      <c r="CS88" s="545"/>
      <c r="CT88" s="545"/>
      <c r="CU88" s="545"/>
      <c r="CV88" s="545"/>
      <c r="CW88" s="545"/>
      <c r="CX88" s="545"/>
      <c r="CY88" s="545"/>
      <c r="CZ88" s="545"/>
      <c r="DA88" s="545"/>
      <c r="DB88" s="545"/>
      <c r="DC88" s="545"/>
      <c r="DD88" s="545"/>
      <c r="DE88" s="545"/>
      <c r="DF88" s="545"/>
      <c r="DG88" s="545"/>
      <c r="DH88" s="545"/>
      <c r="DI88" s="545"/>
      <c r="DJ88" s="545"/>
      <c r="DK88" s="545"/>
      <c r="DL88" s="545"/>
      <c r="DM88" s="545"/>
      <c r="DN88" s="545"/>
      <c r="DO88" s="545"/>
      <c r="DP88" s="545"/>
      <c r="DQ88" s="545"/>
      <c r="DR88" s="545"/>
      <c r="DS88" s="545"/>
      <c r="DT88" s="545"/>
      <c r="DU88" s="545"/>
      <c r="DV88" s="545"/>
      <c r="DW88" s="545"/>
      <c r="DX88" s="545"/>
      <c r="DY88" s="545"/>
      <c r="DZ88" s="545"/>
      <c r="EA88" s="545"/>
      <c r="EB88" s="545"/>
      <c r="EC88" s="545"/>
      <c r="ED88" s="545"/>
      <c r="EE88" s="545"/>
      <c r="EF88" s="545"/>
      <c r="EG88" s="545"/>
      <c r="EH88" s="545"/>
      <c r="EI88" s="545"/>
      <c r="EJ88" s="545"/>
      <c r="EK88" s="545"/>
      <c r="EL88" s="545"/>
      <c r="EM88" s="545"/>
      <c r="EN88" s="545"/>
      <c r="EO88" s="545"/>
      <c r="EP88" s="545"/>
      <c r="EQ88" s="545"/>
      <c r="ER88" s="545"/>
      <c r="ES88" s="545"/>
      <c r="ET88" s="545"/>
      <c r="EU88" s="545"/>
      <c r="EV88" s="545"/>
      <c r="EW88" s="545"/>
      <c r="EX88" s="545"/>
      <c r="EY88" s="545"/>
      <c r="EZ88" s="545"/>
      <c r="FA88" s="545"/>
      <c r="FB88" s="545"/>
      <c r="FC88" s="545"/>
      <c r="FD88" s="545"/>
      <c r="FE88" s="545"/>
      <c r="FF88" s="545"/>
      <c r="FG88" s="545"/>
      <c r="FH88" s="545"/>
      <c r="FI88" s="545"/>
      <c r="FJ88" s="545"/>
      <c r="FK88" s="545"/>
      <c r="FL88" s="545"/>
      <c r="FM88" s="545"/>
      <c r="FN88" s="545"/>
      <c r="FO88" s="545"/>
      <c r="FP88" s="545"/>
      <c r="FQ88" s="545"/>
      <c r="FR88" s="545"/>
      <c r="FS88" s="545"/>
      <c r="FT88" s="545"/>
      <c r="FU88" s="545"/>
      <c r="FV88" s="545"/>
      <c r="FW88" s="545"/>
      <c r="FX88" s="545"/>
      <c r="FY88" s="545"/>
      <c r="FZ88" s="545"/>
      <c r="GA88" s="545"/>
      <c r="GB88" s="545"/>
      <c r="GC88" s="545"/>
      <c r="GD88" s="545"/>
      <c r="GE88" s="545"/>
      <c r="GF88" s="545"/>
      <c r="GG88" s="545"/>
      <c r="GH88" s="545"/>
      <c r="GI88" s="545"/>
      <c r="GJ88" s="545"/>
      <c r="GK88" s="545"/>
      <c r="GL88" s="545"/>
      <c r="GM88" s="545"/>
      <c r="GN88" s="545"/>
      <c r="GO88" s="545"/>
      <c r="GP88" s="545"/>
      <c r="GQ88" s="545"/>
      <c r="GR88" s="545"/>
      <c r="GS88" s="545"/>
      <c r="GT88" s="545"/>
      <c r="GU88" s="545"/>
      <c r="GV88" s="545"/>
      <c r="GW88" s="545"/>
      <c r="GX88" s="545"/>
    </row>
    <row r="89" spans="1:206" x14ac:dyDescent="0.25">
      <c r="A89" s="545"/>
      <c r="B89" s="558">
        <f t="shared" si="7"/>
        <v>82</v>
      </c>
      <c r="C89" s="829" t="str">
        <f>'DERIVA DE BLOQUES PATRON (mm)'!C89</f>
        <v>12012K</v>
      </c>
      <c r="D89" s="830" t="str">
        <f>_xlfn.CONCAT('DERIVA DE BLOQUES PATRON (mm)'!D89," mm")</f>
        <v>9,5 mm</v>
      </c>
      <c r="E89" s="828">
        <f>'DERIVA DE BLOQUES PATRON (mm)'!E89</f>
        <v>7.0000000000000007E-2</v>
      </c>
      <c r="F89" s="828">
        <f>'DERIVA DE BLOQUES PATRON (mm)'!G89</f>
        <v>3.3000000000000002E-2</v>
      </c>
      <c r="G89" s="828">
        <f>'DERIVA DE BLOQUES PATRON (mm)'!I89</f>
        <v>2.8000000000000001E-2</v>
      </c>
      <c r="H89" s="107"/>
      <c r="I89" s="107"/>
      <c r="J89" s="828">
        <f>'DERIVA DE BLOQUES PATRON (mm)'!F89</f>
        <v>0.08</v>
      </c>
      <c r="K89" s="828">
        <f>'DERIVA DE BLOQUES PATRON (mm)'!H89</f>
        <v>2.3E-2</v>
      </c>
      <c r="L89" s="828">
        <f>'DERIVA DE BLOQUES PATRON (mm)'!J89</f>
        <v>2.3E-2</v>
      </c>
      <c r="M89" s="107"/>
      <c r="N89" s="107"/>
      <c r="O89" s="26">
        <f t="shared" si="5"/>
        <v>2.2941955743426355E-2</v>
      </c>
      <c r="P89" s="828" t="str">
        <f t="shared" si="6"/>
        <v>NO GRAFICAR</v>
      </c>
      <c r="Q89" s="545"/>
      <c r="R89" s="545"/>
      <c r="S89" s="545"/>
      <c r="T89" s="545"/>
      <c r="U89" s="545"/>
      <c r="V89" s="545"/>
      <c r="W89" s="545"/>
      <c r="X89" s="545"/>
      <c r="Y89" s="545"/>
      <c r="Z89" s="545"/>
      <c r="AA89" s="545"/>
      <c r="AB89" s="545"/>
      <c r="AC89" s="545"/>
      <c r="AD89" s="545"/>
      <c r="AE89" s="545"/>
      <c r="AF89" s="545"/>
      <c r="AG89" s="545"/>
      <c r="AH89" s="545"/>
      <c r="AI89" s="545"/>
      <c r="AJ89" s="545"/>
      <c r="AK89" s="545"/>
      <c r="AL89" s="545"/>
      <c r="AM89" s="545"/>
      <c r="AN89" s="545"/>
      <c r="AO89" s="545"/>
      <c r="AP89" s="545"/>
      <c r="AQ89" s="545"/>
      <c r="AR89" s="545"/>
      <c r="AS89" s="545"/>
      <c r="AT89" s="545"/>
      <c r="AU89" s="545"/>
      <c r="AV89" s="545"/>
      <c r="AW89" s="545"/>
      <c r="AX89" s="545"/>
      <c r="AY89" s="545"/>
      <c r="AZ89" s="545"/>
      <c r="BA89" s="545"/>
      <c r="BB89" s="545"/>
      <c r="BC89" s="545"/>
      <c r="BD89" s="545"/>
      <c r="BE89" s="545"/>
      <c r="BF89" s="545"/>
      <c r="BG89" s="545"/>
      <c r="BH89" s="545"/>
      <c r="BI89" s="545"/>
      <c r="BJ89" s="545"/>
      <c r="BK89" s="545"/>
      <c r="BL89" s="545"/>
      <c r="BM89" s="545"/>
      <c r="BN89" s="545"/>
      <c r="BO89" s="545"/>
      <c r="BP89" s="545"/>
      <c r="BQ89" s="545"/>
      <c r="BR89" s="545"/>
      <c r="BS89" s="545"/>
      <c r="BT89" s="545"/>
      <c r="BU89" s="545"/>
      <c r="BV89" s="545"/>
      <c r="BW89" s="545"/>
      <c r="BX89" s="545"/>
      <c r="BY89" s="545"/>
      <c r="BZ89" s="545"/>
      <c r="CA89" s="545"/>
      <c r="CB89" s="545"/>
      <c r="CC89" s="545"/>
      <c r="CD89" s="545"/>
      <c r="CE89" s="545"/>
      <c r="CF89" s="545"/>
      <c r="CG89" s="545"/>
      <c r="CH89" s="545"/>
      <c r="CI89" s="545"/>
      <c r="CJ89" s="545"/>
      <c r="CK89" s="545"/>
      <c r="CL89" s="545"/>
      <c r="CM89" s="545"/>
      <c r="CN89" s="545"/>
      <c r="CO89" s="545"/>
      <c r="CP89" s="545"/>
      <c r="CQ89" s="545"/>
      <c r="CR89" s="545"/>
      <c r="CS89" s="545"/>
      <c r="CT89" s="545"/>
      <c r="CU89" s="545"/>
      <c r="CV89" s="545"/>
      <c r="CW89" s="545"/>
      <c r="CX89" s="545"/>
      <c r="CY89" s="545"/>
      <c r="CZ89" s="545"/>
      <c r="DA89" s="545"/>
      <c r="DB89" s="545"/>
      <c r="DC89" s="545"/>
      <c r="DD89" s="545"/>
      <c r="DE89" s="545"/>
      <c r="DF89" s="545"/>
      <c r="DG89" s="545"/>
      <c r="DH89" s="545"/>
      <c r="DI89" s="545"/>
      <c r="DJ89" s="545"/>
      <c r="DK89" s="545"/>
      <c r="DL89" s="545"/>
      <c r="DM89" s="545"/>
      <c r="DN89" s="545"/>
      <c r="DO89" s="545"/>
      <c r="DP89" s="545"/>
      <c r="DQ89" s="545"/>
      <c r="DR89" s="545"/>
      <c r="DS89" s="545"/>
      <c r="DT89" s="545"/>
      <c r="DU89" s="545"/>
      <c r="DV89" s="545"/>
      <c r="DW89" s="545"/>
      <c r="DX89" s="545"/>
      <c r="DY89" s="545"/>
      <c r="DZ89" s="545"/>
      <c r="EA89" s="545"/>
      <c r="EB89" s="545"/>
      <c r="EC89" s="545"/>
      <c r="ED89" s="545"/>
      <c r="EE89" s="545"/>
      <c r="EF89" s="545"/>
      <c r="EG89" s="545"/>
      <c r="EH89" s="545"/>
      <c r="EI89" s="545"/>
      <c r="EJ89" s="545"/>
      <c r="EK89" s="545"/>
      <c r="EL89" s="545"/>
      <c r="EM89" s="545"/>
      <c r="EN89" s="545"/>
      <c r="EO89" s="545"/>
      <c r="EP89" s="545"/>
      <c r="EQ89" s="545"/>
      <c r="ER89" s="545"/>
      <c r="ES89" s="545"/>
      <c r="ET89" s="545"/>
      <c r="EU89" s="545"/>
      <c r="EV89" s="545"/>
      <c r="EW89" s="545"/>
      <c r="EX89" s="545"/>
      <c r="EY89" s="545"/>
      <c r="EZ89" s="545"/>
      <c r="FA89" s="545"/>
      <c r="FB89" s="545"/>
      <c r="FC89" s="545"/>
      <c r="FD89" s="545"/>
      <c r="FE89" s="545"/>
      <c r="FF89" s="545"/>
      <c r="FG89" s="545"/>
      <c r="FH89" s="545"/>
      <c r="FI89" s="545"/>
      <c r="FJ89" s="545"/>
      <c r="FK89" s="545"/>
      <c r="FL89" s="545"/>
      <c r="FM89" s="545"/>
      <c r="FN89" s="545"/>
      <c r="FO89" s="545"/>
      <c r="FP89" s="545"/>
      <c r="FQ89" s="545"/>
      <c r="FR89" s="545"/>
      <c r="FS89" s="545"/>
      <c r="FT89" s="545"/>
      <c r="FU89" s="545"/>
      <c r="FV89" s="545"/>
      <c r="FW89" s="545"/>
      <c r="FX89" s="545"/>
      <c r="FY89" s="545"/>
      <c r="FZ89" s="545"/>
      <c r="GA89" s="545"/>
      <c r="GB89" s="545"/>
      <c r="GC89" s="545"/>
      <c r="GD89" s="545"/>
      <c r="GE89" s="545"/>
      <c r="GF89" s="545"/>
      <c r="GG89" s="545"/>
      <c r="GH89" s="545"/>
      <c r="GI89" s="545"/>
      <c r="GJ89" s="545"/>
      <c r="GK89" s="545"/>
      <c r="GL89" s="545"/>
      <c r="GM89" s="545"/>
      <c r="GN89" s="545"/>
      <c r="GO89" s="545"/>
      <c r="GP89" s="545"/>
      <c r="GQ89" s="545"/>
      <c r="GR89" s="545"/>
      <c r="GS89" s="545"/>
      <c r="GT89" s="545"/>
      <c r="GU89" s="545"/>
      <c r="GV89" s="545"/>
      <c r="GW89" s="545"/>
      <c r="GX89" s="545"/>
    </row>
    <row r="90" spans="1:206" x14ac:dyDescent="0.25">
      <c r="A90" s="545"/>
      <c r="B90" s="558">
        <f t="shared" si="7"/>
        <v>83</v>
      </c>
      <c r="C90" s="829" t="str">
        <f>'DERIVA DE BLOQUES PATRON (mm)'!C90</f>
        <v>15099K</v>
      </c>
      <c r="D90" s="830" t="str">
        <f>_xlfn.CONCAT('DERIVA DE BLOQUES PATRON (mm)'!D90," mm")</f>
        <v>10 mm</v>
      </c>
      <c r="E90" s="828">
        <f>'DERIVA DE BLOQUES PATRON (mm)'!E90</f>
        <v>-0.1</v>
      </c>
      <c r="F90" s="828">
        <f>'DERIVA DE BLOQUES PATRON (mm)'!G90</f>
        <v>-0.126</v>
      </c>
      <c r="G90" s="828">
        <f>'DERIVA DE BLOQUES PATRON (mm)'!I90</f>
        <v>-0.127</v>
      </c>
      <c r="H90" s="107"/>
      <c r="I90" s="107"/>
      <c r="J90" s="828">
        <f>'DERIVA DE BLOQUES PATRON (mm)'!F90</f>
        <v>0.08</v>
      </c>
      <c r="K90" s="828">
        <f>'DERIVA DE BLOQUES PATRON (mm)'!H90</f>
        <v>2.3E-2</v>
      </c>
      <c r="L90" s="828">
        <f>'DERIVA DE BLOQUES PATRON (mm)'!J90</f>
        <v>2.3E-2</v>
      </c>
      <c r="M90" s="107"/>
      <c r="N90" s="107"/>
      <c r="O90" s="26">
        <f t="shared" si="5"/>
        <v>1.5307950004273478E-2</v>
      </c>
      <c r="P90" s="828" t="str">
        <f t="shared" si="6"/>
        <v>NO GRAFICAR</v>
      </c>
      <c r="Q90" s="545"/>
      <c r="R90" s="545"/>
      <c r="S90" s="545"/>
      <c r="T90" s="545"/>
      <c r="U90" s="545"/>
      <c r="V90" s="545"/>
      <c r="W90" s="545"/>
      <c r="X90" s="545"/>
      <c r="Y90" s="545"/>
      <c r="Z90" s="545"/>
      <c r="AA90" s="545"/>
      <c r="AB90" s="545"/>
      <c r="AC90" s="545"/>
      <c r="AD90" s="545"/>
      <c r="AE90" s="545"/>
      <c r="AF90" s="545"/>
      <c r="AG90" s="545"/>
      <c r="AH90" s="545"/>
      <c r="AI90" s="545"/>
      <c r="AJ90" s="545"/>
      <c r="AK90" s="545"/>
      <c r="AL90" s="545"/>
      <c r="AM90" s="545"/>
      <c r="AN90" s="545"/>
      <c r="AO90" s="545"/>
      <c r="AP90" s="545"/>
      <c r="AQ90" s="545"/>
      <c r="AR90" s="545"/>
      <c r="AS90" s="545"/>
      <c r="AT90" s="545"/>
      <c r="AU90" s="545"/>
      <c r="AV90" s="545"/>
      <c r="AW90" s="545"/>
      <c r="AX90" s="545"/>
      <c r="AY90" s="545"/>
      <c r="AZ90" s="545"/>
      <c r="BA90" s="545"/>
      <c r="BB90" s="545"/>
      <c r="BC90" s="545"/>
      <c r="BD90" s="545"/>
      <c r="BE90" s="545"/>
      <c r="BF90" s="545"/>
      <c r="BG90" s="545"/>
      <c r="BH90" s="545"/>
      <c r="BI90" s="545"/>
      <c r="BJ90" s="545"/>
      <c r="BK90" s="545"/>
      <c r="BL90" s="545"/>
      <c r="BM90" s="545"/>
      <c r="BN90" s="545"/>
      <c r="BO90" s="545"/>
      <c r="BP90" s="545"/>
      <c r="BQ90" s="545"/>
      <c r="BR90" s="545"/>
      <c r="BS90" s="545"/>
      <c r="BT90" s="545"/>
      <c r="BU90" s="545"/>
      <c r="BV90" s="545"/>
      <c r="BW90" s="545"/>
      <c r="BX90" s="545"/>
      <c r="BY90" s="545"/>
      <c r="BZ90" s="545"/>
      <c r="CA90" s="545"/>
      <c r="CB90" s="545"/>
      <c r="CC90" s="545"/>
      <c r="CD90" s="545"/>
      <c r="CE90" s="545"/>
      <c r="CF90" s="545"/>
      <c r="CG90" s="545"/>
      <c r="CH90" s="545"/>
      <c r="CI90" s="545"/>
      <c r="CJ90" s="545"/>
      <c r="CK90" s="545"/>
      <c r="CL90" s="545"/>
      <c r="CM90" s="545"/>
      <c r="CN90" s="545"/>
      <c r="CO90" s="545"/>
      <c r="CP90" s="545"/>
      <c r="CQ90" s="545"/>
      <c r="CR90" s="545"/>
      <c r="CS90" s="545"/>
      <c r="CT90" s="545"/>
      <c r="CU90" s="545"/>
      <c r="CV90" s="545"/>
      <c r="CW90" s="545"/>
      <c r="CX90" s="545"/>
      <c r="CY90" s="545"/>
      <c r="CZ90" s="545"/>
      <c r="DA90" s="545"/>
      <c r="DB90" s="545"/>
      <c r="DC90" s="545"/>
      <c r="DD90" s="545"/>
      <c r="DE90" s="545"/>
      <c r="DF90" s="545"/>
      <c r="DG90" s="545"/>
      <c r="DH90" s="545"/>
      <c r="DI90" s="545"/>
      <c r="DJ90" s="545"/>
      <c r="DK90" s="545"/>
      <c r="DL90" s="545"/>
      <c r="DM90" s="545"/>
      <c r="DN90" s="545"/>
      <c r="DO90" s="545"/>
      <c r="DP90" s="545"/>
      <c r="DQ90" s="545"/>
      <c r="DR90" s="545"/>
      <c r="DS90" s="545"/>
      <c r="DT90" s="545"/>
      <c r="DU90" s="545"/>
      <c r="DV90" s="545"/>
      <c r="DW90" s="545"/>
      <c r="DX90" s="545"/>
      <c r="DY90" s="545"/>
      <c r="DZ90" s="545"/>
      <c r="EA90" s="545"/>
      <c r="EB90" s="545"/>
      <c r="EC90" s="545"/>
      <c r="ED90" s="545"/>
      <c r="EE90" s="545"/>
      <c r="EF90" s="545"/>
      <c r="EG90" s="545"/>
      <c r="EH90" s="545"/>
      <c r="EI90" s="545"/>
      <c r="EJ90" s="545"/>
      <c r="EK90" s="545"/>
      <c r="EL90" s="545"/>
      <c r="EM90" s="545"/>
      <c r="EN90" s="545"/>
      <c r="EO90" s="545"/>
      <c r="EP90" s="545"/>
      <c r="EQ90" s="545"/>
      <c r="ER90" s="545"/>
      <c r="ES90" s="545"/>
      <c r="ET90" s="545"/>
      <c r="EU90" s="545"/>
      <c r="EV90" s="545"/>
      <c r="EW90" s="545"/>
      <c r="EX90" s="545"/>
      <c r="EY90" s="545"/>
      <c r="EZ90" s="545"/>
      <c r="FA90" s="545"/>
      <c r="FB90" s="545"/>
      <c r="FC90" s="545"/>
      <c r="FD90" s="545"/>
      <c r="FE90" s="545"/>
      <c r="FF90" s="545"/>
      <c r="FG90" s="545"/>
      <c r="FH90" s="545"/>
      <c r="FI90" s="545"/>
      <c r="FJ90" s="545"/>
      <c r="FK90" s="545"/>
      <c r="FL90" s="545"/>
      <c r="FM90" s="545"/>
      <c r="FN90" s="545"/>
      <c r="FO90" s="545"/>
      <c r="FP90" s="545"/>
      <c r="FQ90" s="545"/>
      <c r="FR90" s="545"/>
      <c r="FS90" s="545"/>
      <c r="FT90" s="545"/>
      <c r="FU90" s="545"/>
      <c r="FV90" s="545"/>
      <c r="FW90" s="545"/>
      <c r="FX90" s="545"/>
      <c r="FY90" s="545"/>
      <c r="FZ90" s="545"/>
      <c r="GA90" s="545"/>
      <c r="GB90" s="545"/>
      <c r="GC90" s="545"/>
      <c r="GD90" s="545"/>
      <c r="GE90" s="545"/>
      <c r="GF90" s="545"/>
      <c r="GG90" s="545"/>
      <c r="GH90" s="545"/>
      <c r="GI90" s="545"/>
      <c r="GJ90" s="545"/>
      <c r="GK90" s="545"/>
      <c r="GL90" s="545"/>
      <c r="GM90" s="545"/>
      <c r="GN90" s="545"/>
      <c r="GO90" s="545"/>
      <c r="GP90" s="545"/>
      <c r="GQ90" s="545"/>
      <c r="GR90" s="545"/>
      <c r="GS90" s="545"/>
      <c r="GT90" s="545"/>
      <c r="GU90" s="545"/>
      <c r="GV90" s="545"/>
      <c r="GW90" s="545"/>
      <c r="GX90" s="545"/>
    </row>
    <row r="91" spans="1:206" x14ac:dyDescent="0.25">
      <c r="A91" s="545"/>
      <c r="B91" s="558">
        <f t="shared" si="7"/>
        <v>84</v>
      </c>
      <c r="C91" s="829" t="str">
        <f>'DERIVA DE BLOQUES PATRON (mm)'!C91</f>
        <v>13616J</v>
      </c>
      <c r="D91" s="830" t="str">
        <f>_xlfn.CONCAT('DERIVA DE BLOQUES PATRON (mm)'!D91," mm")</f>
        <v>10,5 mm</v>
      </c>
      <c r="E91" s="828">
        <f>'DERIVA DE BLOQUES PATRON (mm)'!E91</f>
        <v>-0.03</v>
      </c>
      <c r="F91" s="828">
        <f>'DERIVA DE BLOQUES PATRON (mm)'!G91</f>
        <v>-2.4E-2</v>
      </c>
      <c r="G91" s="828">
        <f>'DERIVA DE BLOQUES PATRON (mm)'!I91</f>
        <v>-1.9E-2</v>
      </c>
      <c r="H91" s="107"/>
      <c r="I91" s="107"/>
      <c r="J91" s="828">
        <f>'DERIVA DE BLOQUES PATRON (mm)'!F91</f>
        <v>0.1</v>
      </c>
      <c r="K91" s="828">
        <f>'DERIVA DE BLOQUES PATRON (mm)'!H91</f>
        <v>2.4E-2</v>
      </c>
      <c r="L91" s="828">
        <f>'DERIVA DE BLOQUES PATRON (mm)'!J91</f>
        <v>2.4E-2</v>
      </c>
      <c r="M91" s="107"/>
      <c r="N91" s="107"/>
      <c r="O91" s="26">
        <f t="shared" si="5"/>
        <v>5.5075705472861069E-3</v>
      </c>
      <c r="P91" s="828" t="str">
        <f t="shared" si="6"/>
        <v>NO GRAFICAR</v>
      </c>
      <c r="Q91" s="545"/>
      <c r="R91" s="545"/>
      <c r="S91" s="545"/>
      <c r="T91" s="545"/>
      <c r="U91" s="545"/>
      <c r="V91" s="545"/>
      <c r="W91" s="545"/>
      <c r="X91" s="545"/>
      <c r="Y91" s="545"/>
      <c r="Z91" s="545"/>
      <c r="AA91" s="545"/>
      <c r="AB91" s="545"/>
      <c r="AC91" s="545"/>
      <c r="AD91" s="545"/>
      <c r="AE91" s="545"/>
      <c r="AF91" s="545"/>
      <c r="AG91" s="545"/>
      <c r="AH91" s="545"/>
      <c r="AI91" s="545"/>
      <c r="AJ91" s="545"/>
      <c r="AK91" s="545"/>
      <c r="AL91" s="545"/>
      <c r="AM91" s="545"/>
      <c r="AN91" s="545"/>
      <c r="AO91" s="545"/>
      <c r="AP91" s="545"/>
      <c r="AQ91" s="545"/>
      <c r="AR91" s="545"/>
      <c r="AS91" s="545"/>
      <c r="AT91" s="545"/>
      <c r="AU91" s="545"/>
      <c r="AV91" s="545"/>
      <c r="AW91" s="545"/>
      <c r="AX91" s="545"/>
      <c r="AY91" s="545"/>
      <c r="AZ91" s="545"/>
      <c r="BA91" s="545"/>
      <c r="BB91" s="545"/>
      <c r="BC91" s="545"/>
      <c r="BD91" s="545"/>
      <c r="BE91" s="545"/>
      <c r="BF91" s="545"/>
      <c r="BG91" s="545"/>
      <c r="BH91" s="545"/>
      <c r="BI91" s="545"/>
      <c r="BJ91" s="545"/>
      <c r="BK91" s="545"/>
      <c r="BL91" s="545"/>
      <c r="BM91" s="545"/>
      <c r="BN91" s="545"/>
      <c r="BO91" s="545"/>
      <c r="BP91" s="545"/>
      <c r="BQ91" s="545"/>
      <c r="BR91" s="545"/>
      <c r="BS91" s="545"/>
      <c r="BT91" s="545"/>
      <c r="BU91" s="545"/>
      <c r="BV91" s="545"/>
      <c r="BW91" s="545"/>
      <c r="BX91" s="545"/>
      <c r="BY91" s="545"/>
      <c r="BZ91" s="545"/>
      <c r="CA91" s="545"/>
      <c r="CB91" s="545"/>
      <c r="CC91" s="545"/>
      <c r="CD91" s="545"/>
      <c r="CE91" s="545"/>
      <c r="CF91" s="545"/>
      <c r="CG91" s="545"/>
      <c r="CH91" s="545"/>
      <c r="CI91" s="545"/>
      <c r="CJ91" s="545"/>
      <c r="CK91" s="545"/>
      <c r="CL91" s="545"/>
      <c r="CM91" s="545"/>
      <c r="CN91" s="545"/>
      <c r="CO91" s="545"/>
      <c r="CP91" s="545"/>
      <c r="CQ91" s="545"/>
      <c r="CR91" s="545"/>
      <c r="CS91" s="545"/>
      <c r="CT91" s="545"/>
      <c r="CU91" s="545"/>
      <c r="CV91" s="545"/>
      <c r="CW91" s="545"/>
      <c r="CX91" s="545"/>
      <c r="CY91" s="545"/>
      <c r="CZ91" s="545"/>
      <c r="DA91" s="545"/>
      <c r="DB91" s="545"/>
      <c r="DC91" s="545"/>
      <c r="DD91" s="545"/>
      <c r="DE91" s="545"/>
      <c r="DF91" s="545"/>
      <c r="DG91" s="545"/>
      <c r="DH91" s="545"/>
      <c r="DI91" s="545"/>
      <c r="DJ91" s="545"/>
      <c r="DK91" s="545"/>
      <c r="DL91" s="545"/>
      <c r="DM91" s="545"/>
      <c r="DN91" s="545"/>
      <c r="DO91" s="545"/>
      <c r="DP91" s="545"/>
      <c r="DQ91" s="545"/>
      <c r="DR91" s="545"/>
      <c r="DS91" s="545"/>
      <c r="DT91" s="545"/>
      <c r="DU91" s="545"/>
      <c r="DV91" s="545"/>
      <c r="DW91" s="545"/>
      <c r="DX91" s="545"/>
      <c r="DY91" s="545"/>
      <c r="DZ91" s="545"/>
      <c r="EA91" s="545"/>
      <c r="EB91" s="545"/>
      <c r="EC91" s="545"/>
      <c r="ED91" s="545"/>
      <c r="EE91" s="545"/>
      <c r="EF91" s="545"/>
      <c r="EG91" s="545"/>
      <c r="EH91" s="545"/>
      <c r="EI91" s="545"/>
      <c r="EJ91" s="545"/>
      <c r="EK91" s="545"/>
      <c r="EL91" s="545"/>
      <c r="EM91" s="545"/>
      <c r="EN91" s="545"/>
      <c r="EO91" s="545"/>
      <c r="EP91" s="545"/>
      <c r="EQ91" s="545"/>
      <c r="ER91" s="545"/>
      <c r="ES91" s="545"/>
      <c r="ET91" s="545"/>
      <c r="EU91" s="545"/>
      <c r="EV91" s="545"/>
      <c r="EW91" s="545"/>
      <c r="EX91" s="545"/>
      <c r="EY91" s="545"/>
      <c r="EZ91" s="545"/>
      <c r="FA91" s="545"/>
      <c r="FB91" s="545"/>
      <c r="FC91" s="545"/>
      <c r="FD91" s="545"/>
      <c r="FE91" s="545"/>
      <c r="FF91" s="545"/>
      <c r="FG91" s="545"/>
      <c r="FH91" s="545"/>
      <c r="FI91" s="545"/>
      <c r="FJ91" s="545"/>
      <c r="FK91" s="545"/>
      <c r="FL91" s="545"/>
      <c r="FM91" s="545"/>
      <c r="FN91" s="545"/>
      <c r="FO91" s="545"/>
      <c r="FP91" s="545"/>
      <c r="FQ91" s="545"/>
      <c r="FR91" s="545"/>
      <c r="FS91" s="545"/>
      <c r="FT91" s="545"/>
      <c r="FU91" s="545"/>
      <c r="FV91" s="545"/>
      <c r="FW91" s="545"/>
      <c r="FX91" s="545"/>
      <c r="FY91" s="545"/>
      <c r="FZ91" s="545"/>
      <c r="GA91" s="545"/>
      <c r="GB91" s="545"/>
      <c r="GC91" s="545"/>
      <c r="GD91" s="545"/>
      <c r="GE91" s="545"/>
      <c r="GF91" s="545"/>
      <c r="GG91" s="545"/>
      <c r="GH91" s="545"/>
      <c r="GI91" s="545"/>
      <c r="GJ91" s="545"/>
      <c r="GK91" s="545"/>
      <c r="GL91" s="545"/>
      <c r="GM91" s="545"/>
      <c r="GN91" s="545"/>
      <c r="GO91" s="545"/>
      <c r="GP91" s="545"/>
      <c r="GQ91" s="545"/>
      <c r="GR91" s="545"/>
      <c r="GS91" s="545"/>
      <c r="GT91" s="545"/>
      <c r="GU91" s="545"/>
      <c r="GV91" s="545"/>
      <c r="GW91" s="545"/>
      <c r="GX91" s="545"/>
    </row>
    <row r="92" spans="1:206" x14ac:dyDescent="0.25">
      <c r="A92" s="545"/>
      <c r="B92" s="558">
        <f t="shared" si="7"/>
        <v>85</v>
      </c>
      <c r="C92" s="829" t="str">
        <f>'DERIVA DE BLOQUES PATRON (mm)'!C92</f>
        <v>19699G</v>
      </c>
      <c r="D92" s="830" t="str">
        <f>_xlfn.CONCAT('DERIVA DE BLOQUES PATRON (mm)'!D92," mm")</f>
        <v>11 mm</v>
      </c>
      <c r="E92" s="828">
        <f>'DERIVA DE BLOQUES PATRON (mm)'!E92</f>
        <v>0.1</v>
      </c>
      <c r="F92" s="828">
        <f>'DERIVA DE BLOQUES PATRON (mm)'!G92</f>
        <v>0.114</v>
      </c>
      <c r="G92" s="828">
        <f>'DERIVA DE BLOQUES PATRON (mm)'!I92</f>
        <v>0.127</v>
      </c>
      <c r="H92" s="107"/>
      <c r="I92" s="107"/>
      <c r="J92" s="828">
        <f>'DERIVA DE BLOQUES PATRON (mm)'!F92</f>
        <v>0.1</v>
      </c>
      <c r="K92" s="828">
        <f>'DERIVA DE BLOQUES PATRON (mm)'!H92</f>
        <v>2.4E-2</v>
      </c>
      <c r="L92" s="828">
        <f>'DERIVA DE BLOQUES PATRON (mm)'!J92</f>
        <v>2.4E-2</v>
      </c>
      <c r="M92" s="107"/>
      <c r="N92" s="107"/>
      <c r="O92" s="26">
        <f t="shared" si="5"/>
        <v>1.3503086067019394E-2</v>
      </c>
      <c r="P92" s="828" t="str">
        <f t="shared" si="6"/>
        <v>NO GRAFICAR</v>
      </c>
      <c r="Q92" s="545"/>
      <c r="R92" s="545"/>
      <c r="S92" s="545"/>
      <c r="T92" s="545"/>
      <c r="U92" s="545"/>
      <c r="V92" s="545"/>
      <c r="W92" s="545"/>
      <c r="X92" s="545"/>
      <c r="Y92" s="545"/>
      <c r="Z92" s="545"/>
      <c r="AA92" s="545"/>
      <c r="AB92" s="545"/>
      <c r="AC92" s="545"/>
      <c r="AD92" s="545"/>
      <c r="AE92" s="545"/>
      <c r="AF92" s="545"/>
      <c r="AG92" s="545"/>
      <c r="AH92" s="545"/>
      <c r="AI92" s="545"/>
      <c r="AJ92" s="545"/>
      <c r="AK92" s="545"/>
      <c r="AL92" s="545"/>
      <c r="AM92" s="545"/>
      <c r="AN92" s="545"/>
      <c r="AO92" s="545"/>
      <c r="AP92" s="545"/>
      <c r="AQ92" s="545"/>
      <c r="AR92" s="545"/>
      <c r="AS92" s="545"/>
      <c r="AT92" s="545"/>
      <c r="AU92" s="545"/>
      <c r="AV92" s="545"/>
      <c r="AW92" s="545"/>
      <c r="AX92" s="545"/>
      <c r="AY92" s="545"/>
      <c r="AZ92" s="545"/>
      <c r="BA92" s="545"/>
      <c r="BB92" s="545"/>
      <c r="BC92" s="545"/>
      <c r="BD92" s="545"/>
      <c r="BE92" s="545"/>
      <c r="BF92" s="545"/>
      <c r="BG92" s="545"/>
      <c r="BH92" s="545"/>
      <c r="BI92" s="545"/>
      <c r="BJ92" s="545"/>
      <c r="BK92" s="545"/>
      <c r="BL92" s="545"/>
      <c r="BM92" s="545"/>
      <c r="BN92" s="545"/>
      <c r="BO92" s="545"/>
      <c r="BP92" s="545"/>
      <c r="BQ92" s="545"/>
      <c r="BR92" s="545"/>
      <c r="BS92" s="545"/>
      <c r="BT92" s="545"/>
      <c r="BU92" s="545"/>
      <c r="BV92" s="545"/>
      <c r="BW92" s="545"/>
      <c r="BX92" s="545"/>
      <c r="BY92" s="545"/>
      <c r="BZ92" s="545"/>
      <c r="CA92" s="545"/>
      <c r="CB92" s="545"/>
      <c r="CC92" s="545"/>
      <c r="CD92" s="545"/>
      <c r="CE92" s="545"/>
      <c r="CF92" s="545"/>
      <c r="CG92" s="545"/>
      <c r="CH92" s="545"/>
      <c r="CI92" s="545"/>
      <c r="CJ92" s="545"/>
      <c r="CK92" s="545"/>
      <c r="CL92" s="545"/>
      <c r="CM92" s="545"/>
      <c r="CN92" s="545"/>
      <c r="CO92" s="545"/>
      <c r="CP92" s="545"/>
      <c r="CQ92" s="545"/>
      <c r="CR92" s="545"/>
      <c r="CS92" s="545"/>
      <c r="CT92" s="545"/>
      <c r="CU92" s="545"/>
      <c r="CV92" s="545"/>
      <c r="CW92" s="545"/>
      <c r="CX92" s="545"/>
      <c r="CY92" s="545"/>
      <c r="CZ92" s="545"/>
      <c r="DA92" s="545"/>
      <c r="DB92" s="545"/>
      <c r="DC92" s="545"/>
      <c r="DD92" s="545"/>
      <c r="DE92" s="545"/>
      <c r="DF92" s="545"/>
      <c r="DG92" s="545"/>
      <c r="DH92" s="545"/>
      <c r="DI92" s="545"/>
      <c r="DJ92" s="545"/>
      <c r="DK92" s="545"/>
      <c r="DL92" s="545"/>
      <c r="DM92" s="545"/>
      <c r="DN92" s="545"/>
      <c r="DO92" s="545"/>
      <c r="DP92" s="545"/>
      <c r="DQ92" s="545"/>
      <c r="DR92" s="545"/>
      <c r="DS92" s="545"/>
      <c r="DT92" s="545"/>
      <c r="DU92" s="545"/>
      <c r="DV92" s="545"/>
      <c r="DW92" s="545"/>
      <c r="DX92" s="545"/>
      <c r="DY92" s="545"/>
      <c r="DZ92" s="545"/>
      <c r="EA92" s="545"/>
      <c r="EB92" s="545"/>
      <c r="EC92" s="545"/>
      <c r="ED92" s="545"/>
      <c r="EE92" s="545"/>
      <c r="EF92" s="545"/>
      <c r="EG92" s="545"/>
      <c r="EH92" s="545"/>
      <c r="EI92" s="545"/>
      <c r="EJ92" s="545"/>
      <c r="EK92" s="545"/>
      <c r="EL92" s="545"/>
      <c r="EM92" s="545"/>
      <c r="EN92" s="545"/>
      <c r="EO92" s="545"/>
      <c r="EP92" s="545"/>
      <c r="EQ92" s="545"/>
      <c r="ER92" s="545"/>
      <c r="ES92" s="545"/>
      <c r="ET92" s="545"/>
      <c r="EU92" s="545"/>
      <c r="EV92" s="545"/>
      <c r="EW92" s="545"/>
      <c r="EX92" s="545"/>
      <c r="EY92" s="545"/>
      <c r="EZ92" s="545"/>
      <c r="FA92" s="545"/>
      <c r="FB92" s="545"/>
      <c r="FC92" s="545"/>
      <c r="FD92" s="545"/>
      <c r="FE92" s="545"/>
      <c r="FF92" s="545"/>
      <c r="FG92" s="545"/>
      <c r="FH92" s="545"/>
      <c r="FI92" s="545"/>
      <c r="FJ92" s="545"/>
      <c r="FK92" s="545"/>
      <c r="FL92" s="545"/>
      <c r="FM92" s="545"/>
      <c r="FN92" s="545"/>
      <c r="FO92" s="545"/>
      <c r="FP92" s="545"/>
      <c r="FQ92" s="545"/>
      <c r="FR92" s="545"/>
      <c r="FS92" s="545"/>
      <c r="FT92" s="545"/>
      <c r="FU92" s="545"/>
      <c r="FV92" s="545"/>
      <c r="FW92" s="545"/>
      <c r="FX92" s="545"/>
      <c r="FY92" s="545"/>
      <c r="FZ92" s="545"/>
      <c r="GA92" s="545"/>
      <c r="GB92" s="545"/>
      <c r="GC92" s="545"/>
      <c r="GD92" s="545"/>
      <c r="GE92" s="545"/>
      <c r="GF92" s="545"/>
      <c r="GG92" s="545"/>
      <c r="GH92" s="545"/>
      <c r="GI92" s="545"/>
      <c r="GJ92" s="545"/>
      <c r="GK92" s="545"/>
      <c r="GL92" s="545"/>
      <c r="GM92" s="545"/>
      <c r="GN92" s="545"/>
      <c r="GO92" s="545"/>
      <c r="GP92" s="545"/>
      <c r="GQ92" s="545"/>
      <c r="GR92" s="545"/>
      <c r="GS92" s="545"/>
      <c r="GT92" s="545"/>
      <c r="GU92" s="545"/>
      <c r="GV92" s="545"/>
      <c r="GW92" s="545"/>
      <c r="GX92" s="545"/>
    </row>
    <row r="93" spans="1:206" x14ac:dyDescent="0.25">
      <c r="A93" s="545"/>
      <c r="B93" s="558">
        <f t="shared" si="7"/>
        <v>86</v>
      </c>
      <c r="C93" s="829" t="str">
        <f>'DERIVA DE BLOQUES PATRON (mm)'!C93</f>
        <v>04865J</v>
      </c>
      <c r="D93" s="830" t="str">
        <f>_xlfn.CONCAT('DERIVA DE BLOQUES PATRON (mm)'!D93," mm")</f>
        <v>11,5 mm</v>
      </c>
      <c r="E93" s="828">
        <f>'DERIVA DE BLOQUES PATRON (mm)'!E93</f>
        <v>0.11</v>
      </c>
      <c r="F93" s="828">
        <f>'DERIVA DE BLOQUES PATRON (mm)'!G93</f>
        <v>0.114</v>
      </c>
      <c r="G93" s="828">
        <f>'DERIVA DE BLOQUES PATRON (mm)'!I93</f>
        <v>0.109</v>
      </c>
      <c r="H93" s="107"/>
      <c r="I93" s="107"/>
      <c r="J93" s="828">
        <f>'DERIVA DE BLOQUES PATRON (mm)'!F93</f>
        <v>0.1</v>
      </c>
      <c r="K93" s="828">
        <f>'DERIVA DE BLOQUES PATRON (mm)'!H93</f>
        <v>2.4E-2</v>
      </c>
      <c r="L93" s="828">
        <f>'DERIVA DE BLOQUES PATRON (mm)'!J93</f>
        <v>2.4E-2</v>
      </c>
      <c r="M93" s="107"/>
      <c r="N93" s="107"/>
      <c r="O93" s="26">
        <f t="shared" si="5"/>
        <v>2.6457513110645929E-3</v>
      </c>
      <c r="P93" s="828" t="str">
        <f t="shared" si="6"/>
        <v>NO GRAFICAR</v>
      </c>
      <c r="Q93" s="545"/>
      <c r="R93" s="545"/>
      <c r="S93" s="545"/>
      <c r="T93" s="545"/>
      <c r="U93" s="545"/>
      <c r="V93" s="545"/>
      <c r="W93" s="545"/>
      <c r="X93" s="545"/>
      <c r="Y93" s="545"/>
      <c r="Z93" s="545"/>
      <c r="AA93" s="545"/>
      <c r="AB93" s="545"/>
      <c r="AC93" s="545"/>
      <c r="AD93" s="545"/>
      <c r="AE93" s="545"/>
      <c r="AF93" s="545"/>
      <c r="AG93" s="545"/>
      <c r="AH93" s="545"/>
      <c r="AI93" s="545"/>
      <c r="AJ93" s="545"/>
      <c r="AK93" s="545"/>
      <c r="AL93" s="545"/>
      <c r="AM93" s="545"/>
      <c r="AN93" s="545"/>
      <c r="AO93" s="545"/>
      <c r="AP93" s="545"/>
      <c r="AQ93" s="545"/>
      <c r="AR93" s="545"/>
      <c r="AS93" s="545"/>
      <c r="AT93" s="545"/>
      <c r="AU93" s="545"/>
      <c r="AV93" s="545"/>
      <c r="AW93" s="545"/>
      <c r="AX93" s="545"/>
      <c r="AY93" s="545"/>
      <c r="AZ93" s="545"/>
      <c r="BA93" s="545"/>
      <c r="BB93" s="545"/>
      <c r="BC93" s="545"/>
      <c r="BD93" s="545"/>
      <c r="BE93" s="545"/>
      <c r="BF93" s="545"/>
      <c r="BG93" s="545"/>
      <c r="BH93" s="545"/>
      <c r="BI93" s="545"/>
      <c r="BJ93" s="545"/>
      <c r="BK93" s="545"/>
      <c r="BL93" s="545"/>
      <c r="BM93" s="545"/>
      <c r="BN93" s="545"/>
      <c r="BO93" s="545"/>
      <c r="BP93" s="545"/>
      <c r="BQ93" s="545"/>
      <c r="BR93" s="545"/>
      <c r="BS93" s="545"/>
      <c r="BT93" s="545"/>
      <c r="BU93" s="545"/>
      <c r="BV93" s="545"/>
      <c r="BW93" s="545"/>
      <c r="BX93" s="545"/>
      <c r="BY93" s="545"/>
      <c r="BZ93" s="545"/>
      <c r="CA93" s="545"/>
      <c r="CB93" s="545"/>
      <c r="CC93" s="545"/>
      <c r="CD93" s="545"/>
      <c r="CE93" s="545"/>
      <c r="CF93" s="545"/>
      <c r="CG93" s="545"/>
      <c r="CH93" s="545"/>
      <c r="CI93" s="545"/>
      <c r="CJ93" s="545"/>
      <c r="CK93" s="545"/>
      <c r="CL93" s="545"/>
      <c r="CM93" s="545"/>
      <c r="CN93" s="545"/>
      <c r="CO93" s="545"/>
      <c r="CP93" s="545"/>
      <c r="CQ93" s="545"/>
      <c r="CR93" s="545"/>
      <c r="CS93" s="545"/>
      <c r="CT93" s="545"/>
      <c r="CU93" s="545"/>
      <c r="CV93" s="545"/>
      <c r="CW93" s="545"/>
      <c r="CX93" s="545"/>
      <c r="CY93" s="545"/>
      <c r="CZ93" s="545"/>
      <c r="DA93" s="545"/>
      <c r="DB93" s="545"/>
      <c r="DC93" s="545"/>
      <c r="DD93" s="545"/>
      <c r="DE93" s="545"/>
      <c r="DF93" s="545"/>
      <c r="DG93" s="545"/>
      <c r="DH93" s="545"/>
      <c r="DI93" s="545"/>
      <c r="DJ93" s="545"/>
      <c r="DK93" s="545"/>
      <c r="DL93" s="545"/>
      <c r="DM93" s="545"/>
      <c r="DN93" s="545"/>
      <c r="DO93" s="545"/>
      <c r="DP93" s="545"/>
      <c r="DQ93" s="545"/>
      <c r="DR93" s="545"/>
      <c r="DS93" s="545"/>
      <c r="DT93" s="545"/>
      <c r="DU93" s="545"/>
      <c r="DV93" s="545"/>
      <c r="DW93" s="545"/>
      <c r="DX93" s="545"/>
      <c r="DY93" s="545"/>
      <c r="DZ93" s="545"/>
      <c r="EA93" s="545"/>
      <c r="EB93" s="545"/>
      <c r="EC93" s="545"/>
      <c r="ED93" s="545"/>
      <c r="EE93" s="545"/>
      <c r="EF93" s="545"/>
      <c r="EG93" s="545"/>
      <c r="EH93" s="545"/>
      <c r="EI93" s="545"/>
      <c r="EJ93" s="545"/>
      <c r="EK93" s="545"/>
      <c r="EL93" s="545"/>
      <c r="EM93" s="545"/>
      <c r="EN93" s="545"/>
      <c r="EO93" s="545"/>
      <c r="EP93" s="545"/>
      <c r="EQ93" s="545"/>
      <c r="ER93" s="545"/>
      <c r="ES93" s="545"/>
      <c r="ET93" s="545"/>
      <c r="EU93" s="545"/>
      <c r="EV93" s="545"/>
      <c r="EW93" s="545"/>
      <c r="EX93" s="545"/>
      <c r="EY93" s="545"/>
      <c r="EZ93" s="545"/>
      <c r="FA93" s="545"/>
      <c r="FB93" s="545"/>
      <c r="FC93" s="545"/>
      <c r="FD93" s="545"/>
      <c r="FE93" s="545"/>
      <c r="FF93" s="545"/>
      <c r="FG93" s="545"/>
      <c r="FH93" s="545"/>
      <c r="FI93" s="545"/>
      <c r="FJ93" s="545"/>
      <c r="FK93" s="545"/>
      <c r="FL93" s="545"/>
      <c r="FM93" s="545"/>
      <c r="FN93" s="545"/>
      <c r="FO93" s="545"/>
      <c r="FP93" s="545"/>
      <c r="FQ93" s="545"/>
      <c r="FR93" s="545"/>
      <c r="FS93" s="545"/>
      <c r="FT93" s="545"/>
      <c r="FU93" s="545"/>
      <c r="FV93" s="545"/>
      <c r="FW93" s="545"/>
      <c r="FX93" s="545"/>
      <c r="FY93" s="545"/>
      <c r="FZ93" s="545"/>
      <c r="GA93" s="545"/>
      <c r="GB93" s="545"/>
      <c r="GC93" s="545"/>
      <c r="GD93" s="545"/>
      <c r="GE93" s="545"/>
      <c r="GF93" s="545"/>
      <c r="GG93" s="545"/>
      <c r="GH93" s="545"/>
      <c r="GI93" s="545"/>
      <c r="GJ93" s="545"/>
      <c r="GK93" s="545"/>
      <c r="GL93" s="545"/>
      <c r="GM93" s="545"/>
      <c r="GN93" s="545"/>
      <c r="GO93" s="545"/>
      <c r="GP93" s="545"/>
      <c r="GQ93" s="545"/>
      <c r="GR93" s="545"/>
      <c r="GS93" s="545"/>
      <c r="GT93" s="545"/>
      <c r="GU93" s="545"/>
      <c r="GV93" s="545"/>
      <c r="GW93" s="545"/>
      <c r="GX93" s="545"/>
    </row>
    <row r="94" spans="1:206" x14ac:dyDescent="0.25">
      <c r="A94" s="545"/>
      <c r="B94" s="558">
        <f t="shared" si="7"/>
        <v>87</v>
      </c>
      <c r="C94" s="829" t="str">
        <f>'DERIVA DE BLOQUES PATRON (mm)'!C94</f>
        <v>07429K</v>
      </c>
      <c r="D94" s="830" t="str">
        <f>_xlfn.CONCAT('DERIVA DE BLOQUES PATRON (mm)'!D94," mm")</f>
        <v>12 mm</v>
      </c>
      <c r="E94" s="828">
        <f>'DERIVA DE BLOQUES PATRON (mm)'!E94</f>
        <v>0.1</v>
      </c>
      <c r="F94" s="828">
        <f>'DERIVA DE BLOQUES PATRON (mm)'!G94</f>
        <v>0.11700000000000001</v>
      </c>
      <c r="G94" s="828">
        <f>'DERIVA DE BLOQUES PATRON (mm)'!I94</f>
        <v>0.11899999999999999</v>
      </c>
      <c r="H94" s="107"/>
      <c r="I94" s="107"/>
      <c r="J94" s="828">
        <f>'DERIVA DE BLOQUES PATRON (mm)'!F94</f>
        <v>0.1</v>
      </c>
      <c r="K94" s="828">
        <f>'DERIVA DE BLOQUES PATRON (mm)'!H94</f>
        <v>2.4E-2</v>
      </c>
      <c r="L94" s="828">
        <f>'DERIVA DE BLOQUES PATRON (mm)'!J94</f>
        <v>2.4E-2</v>
      </c>
      <c r="M94" s="107"/>
      <c r="N94" s="107"/>
      <c r="O94" s="26">
        <f t="shared" si="5"/>
        <v>1.0440306508910547E-2</v>
      </c>
      <c r="P94" s="828" t="str">
        <f t="shared" si="6"/>
        <v>NO GRAFICAR</v>
      </c>
      <c r="Q94" s="545"/>
      <c r="R94" s="545"/>
      <c r="S94" s="545"/>
      <c r="T94" s="545"/>
      <c r="U94" s="545"/>
      <c r="V94" s="545"/>
      <c r="W94" s="545"/>
      <c r="X94" s="545"/>
      <c r="Y94" s="545"/>
      <c r="Z94" s="545"/>
      <c r="AA94" s="545"/>
      <c r="AB94" s="545"/>
      <c r="AC94" s="545"/>
      <c r="AD94" s="545"/>
      <c r="AE94" s="545"/>
      <c r="AF94" s="545"/>
      <c r="AG94" s="545"/>
      <c r="AH94" s="545"/>
      <c r="AI94" s="545"/>
      <c r="AJ94" s="545"/>
      <c r="AK94" s="545"/>
      <c r="AL94" s="545"/>
      <c r="AM94" s="545"/>
      <c r="AN94" s="545"/>
      <c r="AO94" s="545"/>
      <c r="AP94" s="545"/>
      <c r="AQ94" s="545"/>
      <c r="AR94" s="545"/>
      <c r="AS94" s="545"/>
      <c r="AT94" s="545"/>
      <c r="AU94" s="545"/>
      <c r="AV94" s="545"/>
      <c r="AW94" s="545"/>
      <c r="AX94" s="545"/>
      <c r="AY94" s="545"/>
      <c r="AZ94" s="545"/>
      <c r="BA94" s="545"/>
      <c r="BB94" s="545"/>
      <c r="BC94" s="545"/>
      <c r="BD94" s="545"/>
      <c r="BE94" s="545"/>
      <c r="BF94" s="545"/>
      <c r="BG94" s="545"/>
      <c r="BH94" s="545"/>
      <c r="BI94" s="545"/>
      <c r="BJ94" s="545"/>
      <c r="BK94" s="545"/>
      <c r="BL94" s="545"/>
      <c r="BM94" s="545"/>
      <c r="BN94" s="545"/>
      <c r="BO94" s="545"/>
      <c r="BP94" s="545"/>
      <c r="BQ94" s="545"/>
      <c r="BR94" s="545"/>
      <c r="BS94" s="545"/>
      <c r="BT94" s="545"/>
      <c r="BU94" s="545"/>
      <c r="BV94" s="545"/>
      <c r="BW94" s="545"/>
      <c r="BX94" s="545"/>
      <c r="BY94" s="545"/>
      <c r="BZ94" s="545"/>
      <c r="CA94" s="545"/>
      <c r="CB94" s="545"/>
      <c r="CC94" s="545"/>
      <c r="CD94" s="545"/>
      <c r="CE94" s="545"/>
      <c r="CF94" s="545"/>
      <c r="CG94" s="545"/>
      <c r="CH94" s="545"/>
      <c r="CI94" s="545"/>
      <c r="CJ94" s="545"/>
      <c r="CK94" s="545"/>
      <c r="CL94" s="545"/>
      <c r="CM94" s="545"/>
      <c r="CN94" s="545"/>
      <c r="CO94" s="545"/>
      <c r="CP94" s="545"/>
      <c r="CQ94" s="545"/>
      <c r="CR94" s="545"/>
      <c r="CS94" s="545"/>
      <c r="CT94" s="545"/>
      <c r="CU94" s="545"/>
      <c r="CV94" s="545"/>
      <c r="CW94" s="545"/>
      <c r="CX94" s="545"/>
      <c r="CY94" s="545"/>
      <c r="CZ94" s="545"/>
      <c r="DA94" s="545"/>
      <c r="DB94" s="545"/>
      <c r="DC94" s="545"/>
      <c r="DD94" s="545"/>
      <c r="DE94" s="545"/>
      <c r="DF94" s="545"/>
      <c r="DG94" s="545"/>
      <c r="DH94" s="545"/>
      <c r="DI94" s="545"/>
      <c r="DJ94" s="545"/>
      <c r="DK94" s="545"/>
      <c r="DL94" s="545"/>
      <c r="DM94" s="545"/>
      <c r="DN94" s="545"/>
      <c r="DO94" s="545"/>
      <c r="DP94" s="545"/>
      <c r="DQ94" s="545"/>
      <c r="DR94" s="545"/>
      <c r="DS94" s="545"/>
      <c r="DT94" s="545"/>
      <c r="DU94" s="545"/>
      <c r="DV94" s="545"/>
      <c r="DW94" s="545"/>
      <c r="DX94" s="545"/>
      <c r="DY94" s="545"/>
      <c r="DZ94" s="545"/>
      <c r="EA94" s="545"/>
      <c r="EB94" s="545"/>
      <c r="EC94" s="545"/>
      <c r="ED94" s="545"/>
      <c r="EE94" s="545"/>
      <c r="EF94" s="545"/>
      <c r="EG94" s="545"/>
      <c r="EH94" s="545"/>
      <c r="EI94" s="545"/>
      <c r="EJ94" s="545"/>
      <c r="EK94" s="545"/>
      <c r="EL94" s="545"/>
      <c r="EM94" s="545"/>
      <c r="EN94" s="545"/>
      <c r="EO94" s="545"/>
      <c r="EP94" s="545"/>
      <c r="EQ94" s="545"/>
      <c r="ER94" s="545"/>
      <c r="ES94" s="545"/>
      <c r="ET94" s="545"/>
      <c r="EU94" s="545"/>
      <c r="EV94" s="545"/>
      <c r="EW94" s="545"/>
      <c r="EX94" s="545"/>
      <c r="EY94" s="545"/>
      <c r="EZ94" s="545"/>
      <c r="FA94" s="545"/>
      <c r="FB94" s="545"/>
      <c r="FC94" s="545"/>
      <c r="FD94" s="545"/>
      <c r="FE94" s="545"/>
      <c r="FF94" s="545"/>
      <c r="FG94" s="545"/>
      <c r="FH94" s="545"/>
      <c r="FI94" s="545"/>
      <c r="FJ94" s="545"/>
      <c r="FK94" s="545"/>
      <c r="FL94" s="545"/>
      <c r="FM94" s="545"/>
      <c r="FN94" s="545"/>
      <c r="FO94" s="545"/>
      <c r="FP94" s="545"/>
      <c r="FQ94" s="545"/>
      <c r="FR94" s="545"/>
      <c r="FS94" s="545"/>
      <c r="FT94" s="545"/>
      <c r="FU94" s="545"/>
      <c r="FV94" s="545"/>
      <c r="FW94" s="545"/>
      <c r="FX94" s="545"/>
      <c r="FY94" s="545"/>
      <c r="FZ94" s="545"/>
      <c r="GA94" s="545"/>
      <c r="GB94" s="545"/>
      <c r="GC94" s="545"/>
      <c r="GD94" s="545"/>
      <c r="GE94" s="545"/>
      <c r="GF94" s="545"/>
      <c r="GG94" s="545"/>
      <c r="GH94" s="545"/>
      <c r="GI94" s="545"/>
      <c r="GJ94" s="545"/>
      <c r="GK94" s="545"/>
      <c r="GL94" s="545"/>
      <c r="GM94" s="545"/>
      <c r="GN94" s="545"/>
      <c r="GO94" s="545"/>
      <c r="GP94" s="545"/>
      <c r="GQ94" s="545"/>
      <c r="GR94" s="545"/>
      <c r="GS94" s="545"/>
      <c r="GT94" s="545"/>
      <c r="GU94" s="545"/>
      <c r="GV94" s="545"/>
      <c r="GW94" s="545"/>
      <c r="GX94" s="545"/>
    </row>
    <row r="95" spans="1:206" x14ac:dyDescent="0.25">
      <c r="A95" s="545"/>
      <c r="B95" s="558">
        <f t="shared" si="7"/>
        <v>88</v>
      </c>
      <c r="C95" s="829" t="str">
        <f>'DERIVA DE BLOQUES PATRON (mm)'!C95</f>
        <v>16766J</v>
      </c>
      <c r="D95" s="830" t="str">
        <f>_xlfn.CONCAT('DERIVA DE BLOQUES PATRON (mm)'!D95," mm")</f>
        <v>12,5 mm</v>
      </c>
      <c r="E95" s="828">
        <f>'DERIVA DE BLOQUES PATRON (mm)'!E95</f>
        <v>7.0000000000000007E-2</v>
      </c>
      <c r="F95" s="828">
        <f>'DERIVA DE BLOQUES PATRON (mm)'!G95</f>
        <v>6.0999999999999999E-2</v>
      </c>
      <c r="G95" s="828">
        <f>'DERIVA DE BLOQUES PATRON (mm)'!I95</f>
        <v>7.3999999999999996E-2</v>
      </c>
      <c r="H95" s="107"/>
      <c r="I95" s="107"/>
      <c r="J95" s="828">
        <f>'DERIVA DE BLOQUES PATRON (mm)'!F95</f>
        <v>0.1</v>
      </c>
      <c r="K95" s="828">
        <f>'DERIVA DE BLOQUES PATRON (mm)'!H95</f>
        <v>2.4E-2</v>
      </c>
      <c r="L95" s="828">
        <f>'DERIVA DE BLOQUES PATRON (mm)'!J95</f>
        <v>2.4E-2</v>
      </c>
      <c r="M95" s="107"/>
      <c r="N95" s="107"/>
      <c r="O95" s="26">
        <f t="shared" si="5"/>
        <v>6.6583281184793928E-3</v>
      </c>
      <c r="P95" s="828" t="str">
        <f t="shared" si="6"/>
        <v>NO GRAFICAR</v>
      </c>
      <c r="Q95" s="545"/>
      <c r="R95" s="545"/>
      <c r="S95" s="545"/>
      <c r="T95" s="545"/>
      <c r="U95" s="545"/>
      <c r="V95" s="545"/>
      <c r="W95" s="545"/>
      <c r="X95" s="545"/>
      <c r="Y95" s="545"/>
      <c r="Z95" s="545"/>
      <c r="AA95" s="545"/>
      <c r="AB95" s="545"/>
      <c r="AC95" s="545"/>
      <c r="AD95" s="545"/>
      <c r="AE95" s="545"/>
      <c r="AF95" s="545"/>
      <c r="AG95" s="545"/>
      <c r="AH95" s="545"/>
      <c r="AI95" s="545"/>
      <c r="AJ95" s="545"/>
      <c r="AK95" s="545"/>
      <c r="AL95" s="545"/>
      <c r="AM95" s="545"/>
      <c r="AN95" s="545"/>
      <c r="AO95" s="545"/>
      <c r="AP95" s="545"/>
      <c r="AQ95" s="545"/>
      <c r="AR95" s="545"/>
      <c r="AS95" s="545"/>
      <c r="AT95" s="545"/>
      <c r="AU95" s="545"/>
      <c r="AV95" s="545"/>
      <c r="AW95" s="545"/>
      <c r="AX95" s="545"/>
      <c r="AY95" s="545"/>
      <c r="AZ95" s="545"/>
      <c r="BA95" s="545"/>
      <c r="BB95" s="545"/>
      <c r="BC95" s="545"/>
      <c r="BD95" s="545"/>
      <c r="BE95" s="545"/>
      <c r="BF95" s="545"/>
      <c r="BG95" s="545"/>
      <c r="BH95" s="545"/>
      <c r="BI95" s="545"/>
      <c r="BJ95" s="545"/>
      <c r="BK95" s="545"/>
      <c r="BL95" s="545"/>
      <c r="BM95" s="545"/>
      <c r="BN95" s="545"/>
      <c r="BO95" s="545"/>
      <c r="BP95" s="545"/>
      <c r="BQ95" s="545"/>
      <c r="BR95" s="545"/>
      <c r="BS95" s="545"/>
      <c r="BT95" s="545"/>
      <c r="BU95" s="545"/>
      <c r="BV95" s="545"/>
      <c r="BW95" s="545"/>
      <c r="BX95" s="545"/>
      <c r="BY95" s="545"/>
      <c r="BZ95" s="545"/>
      <c r="CA95" s="545"/>
      <c r="CB95" s="545"/>
      <c r="CC95" s="545"/>
      <c r="CD95" s="545"/>
      <c r="CE95" s="545"/>
      <c r="CF95" s="545"/>
      <c r="CG95" s="545"/>
      <c r="CH95" s="545"/>
      <c r="CI95" s="545"/>
      <c r="CJ95" s="545"/>
      <c r="CK95" s="545"/>
      <c r="CL95" s="545"/>
      <c r="CM95" s="545"/>
      <c r="CN95" s="545"/>
      <c r="CO95" s="545"/>
      <c r="CP95" s="545"/>
      <c r="CQ95" s="545"/>
      <c r="CR95" s="545"/>
      <c r="CS95" s="545"/>
      <c r="CT95" s="545"/>
      <c r="CU95" s="545"/>
      <c r="CV95" s="545"/>
      <c r="CW95" s="545"/>
      <c r="CX95" s="545"/>
      <c r="CY95" s="545"/>
      <c r="CZ95" s="545"/>
      <c r="DA95" s="545"/>
      <c r="DB95" s="545"/>
      <c r="DC95" s="545"/>
      <c r="DD95" s="545"/>
      <c r="DE95" s="545"/>
      <c r="DF95" s="545"/>
      <c r="DG95" s="545"/>
      <c r="DH95" s="545"/>
      <c r="DI95" s="545"/>
      <c r="DJ95" s="545"/>
      <c r="DK95" s="545"/>
      <c r="DL95" s="545"/>
      <c r="DM95" s="545"/>
      <c r="DN95" s="545"/>
      <c r="DO95" s="545"/>
      <c r="DP95" s="545"/>
      <c r="DQ95" s="545"/>
      <c r="DR95" s="545"/>
      <c r="DS95" s="545"/>
      <c r="DT95" s="545"/>
      <c r="DU95" s="545"/>
      <c r="DV95" s="545"/>
      <c r="DW95" s="545"/>
      <c r="DX95" s="545"/>
      <c r="DY95" s="545"/>
      <c r="DZ95" s="545"/>
      <c r="EA95" s="545"/>
      <c r="EB95" s="545"/>
      <c r="EC95" s="545"/>
      <c r="ED95" s="545"/>
      <c r="EE95" s="545"/>
      <c r="EF95" s="545"/>
      <c r="EG95" s="545"/>
      <c r="EH95" s="545"/>
      <c r="EI95" s="545"/>
      <c r="EJ95" s="545"/>
      <c r="EK95" s="545"/>
      <c r="EL95" s="545"/>
      <c r="EM95" s="545"/>
      <c r="EN95" s="545"/>
      <c r="EO95" s="545"/>
      <c r="EP95" s="545"/>
      <c r="EQ95" s="545"/>
      <c r="ER95" s="545"/>
      <c r="ES95" s="545"/>
      <c r="ET95" s="545"/>
      <c r="EU95" s="545"/>
      <c r="EV95" s="545"/>
      <c r="EW95" s="545"/>
      <c r="EX95" s="545"/>
      <c r="EY95" s="545"/>
      <c r="EZ95" s="545"/>
      <c r="FA95" s="545"/>
      <c r="FB95" s="545"/>
      <c r="FC95" s="545"/>
      <c r="FD95" s="545"/>
      <c r="FE95" s="545"/>
      <c r="FF95" s="545"/>
      <c r="FG95" s="545"/>
      <c r="FH95" s="545"/>
      <c r="FI95" s="545"/>
      <c r="FJ95" s="545"/>
      <c r="FK95" s="545"/>
      <c r="FL95" s="545"/>
      <c r="FM95" s="545"/>
      <c r="FN95" s="545"/>
      <c r="FO95" s="545"/>
      <c r="FP95" s="545"/>
      <c r="FQ95" s="545"/>
      <c r="FR95" s="545"/>
      <c r="FS95" s="545"/>
      <c r="FT95" s="545"/>
      <c r="FU95" s="545"/>
      <c r="FV95" s="545"/>
      <c r="FW95" s="545"/>
      <c r="FX95" s="545"/>
      <c r="FY95" s="545"/>
      <c r="FZ95" s="545"/>
      <c r="GA95" s="545"/>
      <c r="GB95" s="545"/>
      <c r="GC95" s="545"/>
      <c r="GD95" s="545"/>
      <c r="GE95" s="545"/>
      <c r="GF95" s="545"/>
      <c r="GG95" s="545"/>
      <c r="GH95" s="545"/>
      <c r="GI95" s="545"/>
      <c r="GJ95" s="545"/>
      <c r="GK95" s="545"/>
      <c r="GL95" s="545"/>
      <c r="GM95" s="545"/>
      <c r="GN95" s="545"/>
      <c r="GO95" s="545"/>
      <c r="GP95" s="545"/>
      <c r="GQ95" s="545"/>
      <c r="GR95" s="545"/>
      <c r="GS95" s="545"/>
      <c r="GT95" s="545"/>
      <c r="GU95" s="545"/>
      <c r="GV95" s="545"/>
      <c r="GW95" s="545"/>
      <c r="GX95" s="545"/>
    </row>
    <row r="96" spans="1:206" x14ac:dyDescent="0.25">
      <c r="A96" s="545"/>
      <c r="B96" s="558">
        <f t="shared" si="7"/>
        <v>89</v>
      </c>
      <c r="C96" s="829" t="str">
        <f>'DERIVA DE BLOQUES PATRON (mm)'!C96</f>
        <v>02498J</v>
      </c>
      <c r="D96" s="830" t="str">
        <f>_xlfn.CONCAT('DERIVA DE BLOQUES PATRON (mm)'!D96," mm")</f>
        <v>13 mm</v>
      </c>
      <c r="E96" s="828">
        <f>'DERIVA DE BLOQUES PATRON (mm)'!E96</f>
        <v>0.05</v>
      </c>
      <c r="F96" s="828">
        <f>'DERIVA DE BLOQUES PATRON (mm)'!G96</f>
        <v>7.3999999999999996E-2</v>
      </c>
      <c r="G96" s="828">
        <f>'DERIVA DE BLOQUES PATRON (mm)'!I96</f>
        <v>8.4000000000000005E-2</v>
      </c>
      <c r="H96" s="107"/>
      <c r="I96" s="107"/>
      <c r="J96" s="828">
        <f>'DERIVA DE BLOQUES PATRON (mm)'!F96</f>
        <v>0.1</v>
      </c>
      <c r="K96" s="828">
        <f>'DERIVA DE BLOQUES PATRON (mm)'!H96</f>
        <v>2.4E-2</v>
      </c>
      <c r="L96" s="828">
        <f>'DERIVA DE BLOQUES PATRON (mm)'!J96</f>
        <v>2.4E-2</v>
      </c>
      <c r="M96" s="107"/>
      <c r="N96" s="107"/>
      <c r="O96" s="26">
        <f t="shared" si="5"/>
        <v>1.747378989610817E-2</v>
      </c>
      <c r="P96" s="828" t="str">
        <f t="shared" si="6"/>
        <v>NO GRAFICAR</v>
      </c>
      <c r="Q96" s="545"/>
      <c r="R96" s="545"/>
      <c r="S96" s="545"/>
      <c r="T96" s="545"/>
      <c r="U96" s="545"/>
      <c r="V96" s="545"/>
      <c r="W96" s="545"/>
      <c r="X96" s="545"/>
      <c r="Y96" s="545"/>
      <c r="Z96" s="545"/>
      <c r="AA96" s="545"/>
      <c r="AB96" s="545"/>
      <c r="AC96" s="545"/>
      <c r="AD96" s="545"/>
      <c r="AE96" s="545"/>
      <c r="AF96" s="545"/>
      <c r="AG96" s="545"/>
      <c r="AH96" s="545"/>
      <c r="AI96" s="545"/>
      <c r="AJ96" s="545"/>
      <c r="AK96" s="545"/>
      <c r="AL96" s="545"/>
      <c r="AM96" s="545"/>
      <c r="AN96" s="545"/>
      <c r="AO96" s="545"/>
      <c r="AP96" s="545"/>
      <c r="AQ96" s="545"/>
      <c r="AR96" s="545"/>
      <c r="AS96" s="545"/>
      <c r="AT96" s="545"/>
      <c r="AU96" s="545"/>
      <c r="AV96" s="545"/>
      <c r="AW96" s="545"/>
      <c r="AX96" s="545"/>
      <c r="AY96" s="545"/>
      <c r="AZ96" s="545"/>
      <c r="BA96" s="545"/>
      <c r="BB96" s="545"/>
      <c r="BC96" s="545"/>
      <c r="BD96" s="545"/>
      <c r="BE96" s="545"/>
      <c r="BF96" s="545"/>
      <c r="BG96" s="545"/>
      <c r="BH96" s="545"/>
      <c r="BI96" s="545"/>
      <c r="BJ96" s="545"/>
      <c r="BK96" s="545"/>
      <c r="BL96" s="545"/>
      <c r="BM96" s="545"/>
      <c r="BN96" s="545"/>
      <c r="BO96" s="545"/>
      <c r="BP96" s="545"/>
      <c r="BQ96" s="545"/>
      <c r="BR96" s="545"/>
      <c r="BS96" s="545"/>
      <c r="BT96" s="545"/>
      <c r="BU96" s="545"/>
      <c r="BV96" s="545"/>
      <c r="BW96" s="545"/>
      <c r="BX96" s="545"/>
      <c r="BY96" s="545"/>
      <c r="BZ96" s="545"/>
      <c r="CA96" s="545"/>
      <c r="CB96" s="545"/>
      <c r="CC96" s="545"/>
      <c r="CD96" s="545"/>
      <c r="CE96" s="545"/>
      <c r="CF96" s="545"/>
      <c r="CG96" s="545"/>
      <c r="CH96" s="545"/>
      <c r="CI96" s="545"/>
      <c r="CJ96" s="545"/>
      <c r="CK96" s="545"/>
      <c r="CL96" s="545"/>
      <c r="CM96" s="545"/>
      <c r="CN96" s="545"/>
      <c r="CO96" s="545"/>
      <c r="CP96" s="545"/>
      <c r="CQ96" s="545"/>
      <c r="CR96" s="545"/>
      <c r="CS96" s="545"/>
      <c r="CT96" s="545"/>
      <c r="CU96" s="545"/>
      <c r="CV96" s="545"/>
      <c r="CW96" s="545"/>
      <c r="CX96" s="545"/>
      <c r="CY96" s="545"/>
      <c r="CZ96" s="545"/>
      <c r="DA96" s="545"/>
      <c r="DB96" s="545"/>
      <c r="DC96" s="545"/>
      <c r="DD96" s="545"/>
      <c r="DE96" s="545"/>
      <c r="DF96" s="545"/>
      <c r="DG96" s="545"/>
      <c r="DH96" s="545"/>
      <c r="DI96" s="545"/>
      <c r="DJ96" s="545"/>
      <c r="DK96" s="545"/>
      <c r="DL96" s="545"/>
      <c r="DM96" s="545"/>
      <c r="DN96" s="545"/>
      <c r="DO96" s="545"/>
      <c r="DP96" s="545"/>
      <c r="DQ96" s="545"/>
      <c r="DR96" s="545"/>
      <c r="DS96" s="545"/>
      <c r="DT96" s="545"/>
      <c r="DU96" s="545"/>
      <c r="DV96" s="545"/>
      <c r="DW96" s="545"/>
      <c r="DX96" s="545"/>
      <c r="DY96" s="545"/>
      <c r="DZ96" s="545"/>
      <c r="EA96" s="545"/>
      <c r="EB96" s="545"/>
      <c r="EC96" s="545"/>
      <c r="ED96" s="545"/>
      <c r="EE96" s="545"/>
      <c r="EF96" s="545"/>
      <c r="EG96" s="545"/>
      <c r="EH96" s="545"/>
      <c r="EI96" s="545"/>
      <c r="EJ96" s="545"/>
      <c r="EK96" s="545"/>
      <c r="EL96" s="545"/>
      <c r="EM96" s="545"/>
      <c r="EN96" s="545"/>
      <c r="EO96" s="545"/>
      <c r="EP96" s="545"/>
      <c r="EQ96" s="545"/>
      <c r="ER96" s="545"/>
      <c r="ES96" s="545"/>
      <c r="ET96" s="545"/>
      <c r="EU96" s="545"/>
      <c r="EV96" s="545"/>
      <c r="EW96" s="545"/>
      <c r="EX96" s="545"/>
      <c r="EY96" s="545"/>
      <c r="EZ96" s="545"/>
      <c r="FA96" s="545"/>
      <c r="FB96" s="545"/>
      <c r="FC96" s="545"/>
      <c r="FD96" s="545"/>
      <c r="FE96" s="545"/>
      <c r="FF96" s="545"/>
      <c r="FG96" s="545"/>
      <c r="FH96" s="545"/>
      <c r="FI96" s="545"/>
      <c r="FJ96" s="545"/>
      <c r="FK96" s="545"/>
      <c r="FL96" s="545"/>
      <c r="FM96" s="545"/>
      <c r="FN96" s="545"/>
      <c r="FO96" s="545"/>
      <c r="FP96" s="545"/>
      <c r="FQ96" s="545"/>
      <c r="FR96" s="545"/>
      <c r="FS96" s="545"/>
      <c r="FT96" s="545"/>
      <c r="FU96" s="545"/>
      <c r="FV96" s="545"/>
      <c r="FW96" s="545"/>
      <c r="FX96" s="545"/>
      <c r="FY96" s="545"/>
      <c r="FZ96" s="545"/>
      <c r="GA96" s="545"/>
      <c r="GB96" s="545"/>
      <c r="GC96" s="545"/>
      <c r="GD96" s="545"/>
      <c r="GE96" s="545"/>
      <c r="GF96" s="545"/>
      <c r="GG96" s="545"/>
      <c r="GH96" s="545"/>
      <c r="GI96" s="545"/>
      <c r="GJ96" s="545"/>
      <c r="GK96" s="545"/>
      <c r="GL96" s="545"/>
      <c r="GM96" s="545"/>
      <c r="GN96" s="545"/>
      <c r="GO96" s="545"/>
      <c r="GP96" s="545"/>
      <c r="GQ96" s="545"/>
      <c r="GR96" s="545"/>
      <c r="GS96" s="545"/>
      <c r="GT96" s="545"/>
      <c r="GU96" s="545"/>
      <c r="GV96" s="545"/>
      <c r="GW96" s="545"/>
      <c r="GX96" s="545"/>
    </row>
    <row r="97" spans="1:206" x14ac:dyDescent="0.25">
      <c r="A97" s="545"/>
      <c r="B97" s="558">
        <f t="shared" si="7"/>
        <v>90</v>
      </c>
      <c r="C97" s="829" t="str">
        <f>'DERIVA DE BLOQUES PATRON (mm)'!C97</f>
        <v>06814K</v>
      </c>
      <c r="D97" s="830" t="str">
        <f>_xlfn.CONCAT('DERIVA DE BLOQUES PATRON (mm)'!D97," mm")</f>
        <v>13,5 mm</v>
      </c>
      <c r="E97" s="828">
        <f>'DERIVA DE BLOQUES PATRON (mm)'!E97</f>
        <v>-0.01</v>
      </c>
      <c r="F97" s="828">
        <f>'DERIVA DE BLOQUES PATRON (mm)'!G97</f>
        <v>-2.7E-2</v>
      </c>
      <c r="G97" s="828">
        <f>'DERIVA DE BLOQUES PATRON (mm)'!I97</f>
        <v>-8.9999999999999993E-3</v>
      </c>
      <c r="H97" s="107"/>
      <c r="I97" s="107"/>
      <c r="J97" s="828">
        <f>'DERIVA DE BLOQUES PATRON (mm)'!F97</f>
        <v>0.1</v>
      </c>
      <c r="K97" s="828">
        <f>'DERIVA DE BLOQUES PATRON (mm)'!H97</f>
        <v>2.4E-2</v>
      </c>
      <c r="L97" s="828">
        <f>'DERIVA DE BLOQUES PATRON (mm)'!J97</f>
        <v>2.4E-2</v>
      </c>
      <c r="M97" s="107"/>
      <c r="N97" s="107"/>
      <c r="O97" s="26">
        <f t="shared" si="5"/>
        <v>1.0115993936995679E-2</v>
      </c>
      <c r="P97" s="828" t="str">
        <f t="shared" si="6"/>
        <v>NO GRAFICAR</v>
      </c>
      <c r="Q97" s="545"/>
      <c r="R97" s="545"/>
      <c r="S97" s="545"/>
      <c r="T97" s="545"/>
      <c r="U97" s="545"/>
      <c r="V97" s="545"/>
      <c r="W97" s="545"/>
      <c r="X97" s="545"/>
      <c r="Y97" s="545"/>
      <c r="Z97" s="545"/>
      <c r="AA97" s="545"/>
      <c r="AB97" s="545"/>
      <c r="AC97" s="545"/>
      <c r="AD97" s="545"/>
      <c r="AE97" s="545"/>
      <c r="AF97" s="545"/>
      <c r="AG97" s="545"/>
      <c r="AH97" s="545"/>
      <c r="AI97" s="545"/>
      <c r="AJ97" s="545"/>
      <c r="AK97" s="545"/>
      <c r="AL97" s="545"/>
      <c r="AM97" s="545"/>
      <c r="AN97" s="545"/>
      <c r="AO97" s="545"/>
      <c r="AP97" s="545"/>
      <c r="AQ97" s="545"/>
      <c r="AR97" s="545"/>
      <c r="AS97" s="545"/>
      <c r="AT97" s="545"/>
      <c r="AU97" s="545"/>
      <c r="AV97" s="545"/>
      <c r="AW97" s="545"/>
      <c r="AX97" s="545"/>
      <c r="AY97" s="545"/>
      <c r="AZ97" s="545"/>
      <c r="BA97" s="545"/>
      <c r="BB97" s="545"/>
      <c r="BC97" s="545"/>
      <c r="BD97" s="545"/>
      <c r="BE97" s="545"/>
      <c r="BF97" s="545"/>
      <c r="BG97" s="545"/>
      <c r="BH97" s="545"/>
      <c r="BI97" s="545"/>
      <c r="BJ97" s="545"/>
      <c r="BK97" s="545"/>
      <c r="BL97" s="545"/>
      <c r="BM97" s="545"/>
      <c r="BN97" s="545"/>
      <c r="BO97" s="545"/>
      <c r="BP97" s="545"/>
      <c r="BQ97" s="545"/>
      <c r="BR97" s="545"/>
      <c r="BS97" s="545"/>
      <c r="BT97" s="545"/>
      <c r="BU97" s="545"/>
      <c r="BV97" s="545"/>
      <c r="BW97" s="545"/>
      <c r="BX97" s="545"/>
      <c r="BY97" s="545"/>
      <c r="BZ97" s="545"/>
      <c r="CA97" s="545"/>
      <c r="CB97" s="545"/>
      <c r="CC97" s="545"/>
      <c r="CD97" s="545"/>
      <c r="CE97" s="545"/>
      <c r="CF97" s="545"/>
      <c r="CG97" s="545"/>
      <c r="CH97" s="545"/>
      <c r="CI97" s="545"/>
      <c r="CJ97" s="545"/>
      <c r="CK97" s="545"/>
      <c r="CL97" s="545"/>
      <c r="CM97" s="545"/>
      <c r="CN97" s="545"/>
      <c r="CO97" s="545"/>
      <c r="CP97" s="545"/>
      <c r="CQ97" s="545"/>
      <c r="CR97" s="545"/>
      <c r="CS97" s="545"/>
      <c r="CT97" s="545"/>
      <c r="CU97" s="545"/>
      <c r="CV97" s="545"/>
      <c r="CW97" s="545"/>
      <c r="CX97" s="545"/>
      <c r="CY97" s="545"/>
      <c r="CZ97" s="545"/>
      <c r="DA97" s="545"/>
      <c r="DB97" s="545"/>
      <c r="DC97" s="545"/>
      <c r="DD97" s="545"/>
      <c r="DE97" s="545"/>
      <c r="DF97" s="545"/>
      <c r="DG97" s="545"/>
      <c r="DH97" s="545"/>
      <c r="DI97" s="545"/>
      <c r="DJ97" s="545"/>
      <c r="DK97" s="545"/>
      <c r="DL97" s="545"/>
      <c r="DM97" s="545"/>
      <c r="DN97" s="545"/>
      <c r="DO97" s="545"/>
      <c r="DP97" s="545"/>
      <c r="DQ97" s="545"/>
      <c r="DR97" s="545"/>
      <c r="DS97" s="545"/>
      <c r="DT97" s="545"/>
      <c r="DU97" s="545"/>
      <c r="DV97" s="545"/>
      <c r="DW97" s="545"/>
      <c r="DX97" s="545"/>
      <c r="DY97" s="545"/>
      <c r="DZ97" s="545"/>
      <c r="EA97" s="545"/>
      <c r="EB97" s="545"/>
      <c r="EC97" s="545"/>
      <c r="ED97" s="545"/>
      <c r="EE97" s="545"/>
      <c r="EF97" s="545"/>
      <c r="EG97" s="545"/>
      <c r="EH97" s="545"/>
      <c r="EI97" s="545"/>
      <c r="EJ97" s="545"/>
      <c r="EK97" s="545"/>
      <c r="EL97" s="545"/>
      <c r="EM97" s="545"/>
      <c r="EN97" s="545"/>
      <c r="EO97" s="545"/>
      <c r="EP97" s="545"/>
      <c r="EQ97" s="545"/>
      <c r="ER97" s="545"/>
      <c r="ES97" s="545"/>
      <c r="ET97" s="545"/>
      <c r="EU97" s="545"/>
      <c r="EV97" s="545"/>
      <c r="EW97" s="545"/>
      <c r="EX97" s="545"/>
      <c r="EY97" s="545"/>
      <c r="EZ97" s="545"/>
      <c r="FA97" s="545"/>
      <c r="FB97" s="545"/>
      <c r="FC97" s="545"/>
      <c r="FD97" s="545"/>
      <c r="FE97" s="545"/>
      <c r="FF97" s="545"/>
      <c r="FG97" s="545"/>
      <c r="FH97" s="545"/>
      <c r="FI97" s="545"/>
      <c r="FJ97" s="545"/>
      <c r="FK97" s="545"/>
      <c r="FL97" s="545"/>
      <c r="FM97" s="545"/>
      <c r="FN97" s="545"/>
      <c r="FO97" s="545"/>
      <c r="FP97" s="545"/>
      <c r="FQ97" s="545"/>
      <c r="FR97" s="545"/>
      <c r="FS97" s="545"/>
      <c r="FT97" s="545"/>
      <c r="FU97" s="545"/>
      <c r="FV97" s="545"/>
      <c r="FW97" s="545"/>
      <c r="FX97" s="545"/>
      <c r="FY97" s="545"/>
      <c r="FZ97" s="545"/>
      <c r="GA97" s="545"/>
      <c r="GB97" s="545"/>
      <c r="GC97" s="545"/>
      <c r="GD97" s="545"/>
      <c r="GE97" s="545"/>
      <c r="GF97" s="545"/>
      <c r="GG97" s="545"/>
      <c r="GH97" s="545"/>
      <c r="GI97" s="545"/>
      <c r="GJ97" s="545"/>
      <c r="GK97" s="545"/>
      <c r="GL97" s="545"/>
      <c r="GM97" s="545"/>
      <c r="GN97" s="545"/>
      <c r="GO97" s="545"/>
      <c r="GP97" s="545"/>
      <c r="GQ97" s="545"/>
      <c r="GR97" s="545"/>
      <c r="GS97" s="545"/>
      <c r="GT97" s="545"/>
      <c r="GU97" s="545"/>
      <c r="GV97" s="545"/>
      <c r="GW97" s="545"/>
      <c r="GX97" s="545"/>
    </row>
    <row r="98" spans="1:206" x14ac:dyDescent="0.25">
      <c r="A98" s="545"/>
      <c r="B98" s="558">
        <f t="shared" si="7"/>
        <v>91</v>
      </c>
      <c r="C98" s="829" t="str">
        <f>'DERIVA DE BLOQUES PATRON (mm)'!C98</f>
        <v>05463K</v>
      </c>
      <c r="D98" s="830" t="str">
        <f>_xlfn.CONCAT('DERIVA DE BLOQUES PATRON (mm)'!D98," mm")</f>
        <v>14 mm</v>
      </c>
      <c r="E98" s="828">
        <f>'DERIVA DE BLOQUES PATRON (mm)'!E98</f>
        <v>0.03</v>
      </c>
      <c r="F98" s="828">
        <f>'DERIVA DE BLOQUES PATRON (mm)'!G98</f>
        <v>0.04</v>
      </c>
      <c r="G98" s="828">
        <f>'DERIVA DE BLOQUES PATRON (mm)'!I98</f>
        <v>4.4999999999999998E-2</v>
      </c>
      <c r="H98" s="107"/>
      <c r="I98" s="107"/>
      <c r="J98" s="828">
        <f>'DERIVA DE BLOQUES PATRON (mm)'!F98</f>
        <v>0.1</v>
      </c>
      <c r="K98" s="828">
        <f>'DERIVA DE BLOQUES PATRON (mm)'!H98</f>
        <v>2.4E-2</v>
      </c>
      <c r="L98" s="828">
        <f>'DERIVA DE BLOQUES PATRON (mm)'!J98</f>
        <v>2.4E-2</v>
      </c>
      <c r="M98" s="107"/>
      <c r="N98" s="107"/>
      <c r="O98" s="26">
        <f t="shared" si="5"/>
        <v>7.6376261582597098E-3</v>
      </c>
      <c r="P98" s="828" t="str">
        <f t="shared" si="6"/>
        <v>NO GRAFICAR</v>
      </c>
      <c r="Q98" s="545"/>
      <c r="R98" s="545"/>
      <c r="S98" s="545"/>
      <c r="T98" s="545"/>
      <c r="U98" s="545"/>
      <c r="V98" s="545"/>
      <c r="W98" s="545"/>
      <c r="X98" s="545"/>
      <c r="Y98" s="545"/>
      <c r="Z98" s="545"/>
      <c r="AA98" s="545"/>
      <c r="AB98" s="545"/>
      <c r="AC98" s="545"/>
      <c r="AD98" s="545"/>
      <c r="AE98" s="545"/>
      <c r="AF98" s="545"/>
      <c r="AG98" s="545"/>
      <c r="AH98" s="545"/>
      <c r="AI98" s="545"/>
      <c r="AJ98" s="545"/>
      <c r="AK98" s="545"/>
      <c r="AL98" s="545"/>
      <c r="AM98" s="545"/>
      <c r="AN98" s="545"/>
      <c r="AO98" s="545"/>
      <c r="AP98" s="545"/>
      <c r="AQ98" s="545"/>
      <c r="AR98" s="545"/>
      <c r="AS98" s="545"/>
      <c r="AT98" s="545"/>
      <c r="AU98" s="545"/>
      <c r="AV98" s="545"/>
      <c r="AW98" s="545"/>
      <c r="AX98" s="545"/>
      <c r="AY98" s="545"/>
      <c r="AZ98" s="545"/>
      <c r="BA98" s="545"/>
      <c r="BB98" s="545"/>
      <c r="BC98" s="545"/>
      <c r="BD98" s="545"/>
      <c r="BE98" s="545"/>
      <c r="BF98" s="545"/>
      <c r="BG98" s="545"/>
      <c r="BH98" s="545"/>
      <c r="BI98" s="545"/>
      <c r="BJ98" s="545"/>
      <c r="BK98" s="545"/>
      <c r="BL98" s="545"/>
      <c r="BM98" s="545"/>
      <c r="BN98" s="545"/>
      <c r="BO98" s="545"/>
      <c r="BP98" s="545"/>
      <c r="BQ98" s="545"/>
      <c r="BR98" s="545"/>
      <c r="BS98" s="545"/>
      <c r="BT98" s="545"/>
      <c r="BU98" s="545"/>
      <c r="BV98" s="545"/>
      <c r="BW98" s="545"/>
      <c r="BX98" s="545"/>
      <c r="BY98" s="545"/>
      <c r="BZ98" s="545"/>
      <c r="CA98" s="545"/>
      <c r="CB98" s="545"/>
      <c r="CC98" s="545"/>
      <c r="CD98" s="545"/>
      <c r="CE98" s="545"/>
      <c r="CF98" s="545"/>
      <c r="CG98" s="545"/>
      <c r="CH98" s="545"/>
      <c r="CI98" s="545"/>
      <c r="CJ98" s="545"/>
      <c r="CK98" s="545"/>
      <c r="CL98" s="545"/>
      <c r="CM98" s="545"/>
      <c r="CN98" s="545"/>
      <c r="CO98" s="545"/>
      <c r="CP98" s="545"/>
      <c r="CQ98" s="545"/>
      <c r="CR98" s="545"/>
      <c r="CS98" s="545"/>
      <c r="CT98" s="545"/>
      <c r="CU98" s="545"/>
      <c r="CV98" s="545"/>
      <c r="CW98" s="545"/>
      <c r="CX98" s="545"/>
      <c r="CY98" s="545"/>
      <c r="CZ98" s="545"/>
      <c r="DA98" s="545"/>
      <c r="DB98" s="545"/>
      <c r="DC98" s="545"/>
      <c r="DD98" s="545"/>
      <c r="DE98" s="545"/>
      <c r="DF98" s="545"/>
      <c r="DG98" s="545"/>
      <c r="DH98" s="545"/>
      <c r="DI98" s="545"/>
      <c r="DJ98" s="545"/>
      <c r="DK98" s="545"/>
      <c r="DL98" s="545"/>
      <c r="DM98" s="545"/>
      <c r="DN98" s="545"/>
      <c r="DO98" s="545"/>
      <c r="DP98" s="545"/>
      <c r="DQ98" s="545"/>
      <c r="DR98" s="545"/>
      <c r="DS98" s="545"/>
      <c r="DT98" s="545"/>
      <c r="DU98" s="545"/>
      <c r="DV98" s="545"/>
      <c r="DW98" s="545"/>
      <c r="DX98" s="545"/>
      <c r="DY98" s="545"/>
      <c r="DZ98" s="545"/>
      <c r="EA98" s="545"/>
      <c r="EB98" s="545"/>
      <c r="EC98" s="545"/>
      <c r="ED98" s="545"/>
      <c r="EE98" s="545"/>
      <c r="EF98" s="545"/>
      <c r="EG98" s="545"/>
      <c r="EH98" s="545"/>
      <c r="EI98" s="545"/>
      <c r="EJ98" s="545"/>
      <c r="EK98" s="545"/>
      <c r="EL98" s="545"/>
      <c r="EM98" s="545"/>
      <c r="EN98" s="545"/>
      <c r="EO98" s="545"/>
      <c r="EP98" s="545"/>
      <c r="EQ98" s="545"/>
      <c r="ER98" s="545"/>
      <c r="ES98" s="545"/>
      <c r="ET98" s="545"/>
      <c r="EU98" s="545"/>
      <c r="EV98" s="545"/>
      <c r="EW98" s="545"/>
      <c r="EX98" s="545"/>
      <c r="EY98" s="545"/>
      <c r="EZ98" s="545"/>
      <c r="FA98" s="545"/>
      <c r="FB98" s="545"/>
      <c r="FC98" s="545"/>
      <c r="FD98" s="545"/>
      <c r="FE98" s="545"/>
      <c r="FF98" s="545"/>
      <c r="FG98" s="545"/>
      <c r="FH98" s="545"/>
      <c r="FI98" s="545"/>
      <c r="FJ98" s="545"/>
      <c r="FK98" s="545"/>
      <c r="FL98" s="545"/>
      <c r="FM98" s="545"/>
      <c r="FN98" s="545"/>
      <c r="FO98" s="545"/>
      <c r="FP98" s="545"/>
      <c r="FQ98" s="545"/>
      <c r="FR98" s="545"/>
      <c r="FS98" s="545"/>
      <c r="FT98" s="545"/>
      <c r="FU98" s="545"/>
      <c r="FV98" s="545"/>
      <c r="FW98" s="545"/>
      <c r="FX98" s="545"/>
      <c r="FY98" s="545"/>
      <c r="FZ98" s="545"/>
      <c r="GA98" s="545"/>
      <c r="GB98" s="545"/>
      <c r="GC98" s="545"/>
      <c r="GD98" s="545"/>
      <c r="GE98" s="545"/>
      <c r="GF98" s="545"/>
      <c r="GG98" s="545"/>
      <c r="GH98" s="545"/>
      <c r="GI98" s="545"/>
      <c r="GJ98" s="545"/>
      <c r="GK98" s="545"/>
      <c r="GL98" s="545"/>
      <c r="GM98" s="545"/>
      <c r="GN98" s="545"/>
      <c r="GO98" s="545"/>
      <c r="GP98" s="545"/>
      <c r="GQ98" s="545"/>
      <c r="GR98" s="545"/>
      <c r="GS98" s="545"/>
      <c r="GT98" s="545"/>
      <c r="GU98" s="545"/>
      <c r="GV98" s="545"/>
      <c r="GW98" s="545"/>
      <c r="GX98" s="545"/>
    </row>
    <row r="99" spans="1:206" x14ac:dyDescent="0.25">
      <c r="A99" s="545"/>
      <c r="B99" s="558">
        <f t="shared" si="7"/>
        <v>92</v>
      </c>
      <c r="C99" s="829" t="str">
        <f>'DERIVA DE BLOQUES PATRON (mm)'!C99</f>
        <v>11594J</v>
      </c>
      <c r="D99" s="830" t="str">
        <f>_xlfn.CONCAT('DERIVA DE BLOQUES PATRON (mm)'!D99," mm")</f>
        <v>14,5 mm</v>
      </c>
      <c r="E99" s="828">
        <f>'DERIVA DE BLOQUES PATRON (mm)'!E99</f>
        <v>0.04</v>
      </c>
      <c r="F99" s="828">
        <f>'DERIVA DE BLOQUES PATRON (mm)'!G99</f>
        <v>6.0999999999999999E-2</v>
      </c>
      <c r="G99" s="828">
        <f>'DERIVA DE BLOQUES PATRON (mm)'!I99</f>
        <v>8.6999999999999994E-2</v>
      </c>
      <c r="H99" s="107"/>
      <c r="I99" s="107"/>
      <c r="J99" s="828">
        <f>'DERIVA DE BLOQUES PATRON (mm)'!F99</f>
        <v>0.1</v>
      </c>
      <c r="K99" s="828">
        <f>'DERIVA DE BLOQUES PATRON (mm)'!H99</f>
        <v>2.4E-2</v>
      </c>
      <c r="L99" s="828">
        <f>'DERIVA DE BLOQUES PATRON (mm)'!J99</f>
        <v>2.4E-2</v>
      </c>
      <c r="M99" s="107"/>
      <c r="N99" s="107"/>
      <c r="O99" s="26">
        <f t="shared" si="5"/>
        <v>2.3544284515213728E-2</v>
      </c>
      <c r="P99" s="828" t="str">
        <f t="shared" si="6"/>
        <v>NO GRAFICAR</v>
      </c>
      <c r="Q99" s="545"/>
      <c r="R99" s="545"/>
      <c r="S99" s="545"/>
      <c r="T99" s="545"/>
      <c r="U99" s="545"/>
      <c r="V99" s="545"/>
      <c r="W99" s="545"/>
      <c r="X99" s="545"/>
      <c r="Y99" s="545"/>
      <c r="Z99" s="545"/>
      <c r="AA99" s="545"/>
      <c r="AB99" s="545"/>
      <c r="AC99" s="545"/>
      <c r="AD99" s="545"/>
      <c r="AE99" s="545"/>
      <c r="AF99" s="545"/>
      <c r="AG99" s="545"/>
      <c r="AH99" s="545"/>
      <c r="AI99" s="545"/>
      <c r="AJ99" s="545"/>
      <c r="AK99" s="545"/>
      <c r="AL99" s="545"/>
      <c r="AM99" s="545"/>
      <c r="AN99" s="545"/>
      <c r="AO99" s="545"/>
      <c r="AP99" s="545"/>
      <c r="AQ99" s="545"/>
      <c r="AR99" s="545"/>
      <c r="AS99" s="545"/>
      <c r="AT99" s="545"/>
      <c r="AU99" s="545"/>
      <c r="AV99" s="545"/>
      <c r="AW99" s="545"/>
      <c r="AX99" s="545"/>
      <c r="AY99" s="545"/>
      <c r="AZ99" s="545"/>
      <c r="BA99" s="545"/>
      <c r="BB99" s="545"/>
      <c r="BC99" s="545"/>
      <c r="BD99" s="545"/>
      <c r="BE99" s="545"/>
      <c r="BF99" s="545"/>
      <c r="BG99" s="545"/>
      <c r="BH99" s="545"/>
      <c r="BI99" s="545"/>
      <c r="BJ99" s="545"/>
      <c r="BK99" s="545"/>
      <c r="BL99" s="545"/>
      <c r="BM99" s="545"/>
      <c r="BN99" s="545"/>
      <c r="BO99" s="545"/>
      <c r="BP99" s="545"/>
      <c r="BQ99" s="545"/>
      <c r="BR99" s="545"/>
      <c r="BS99" s="545"/>
      <c r="BT99" s="545"/>
      <c r="BU99" s="545"/>
      <c r="BV99" s="545"/>
      <c r="BW99" s="545"/>
      <c r="BX99" s="545"/>
      <c r="BY99" s="545"/>
      <c r="BZ99" s="545"/>
      <c r="CA99" s="545"/>
      <c r="CB99" s="545"/>
      <c r="CC99" s="545"/>
      <c r="CD99" s="545"/>
      <c r="CE99" s="545"/>
      <c r="CF99" s="545"/>
      <c r="CG99" s="545"/>
      <c r="CH99" s="545"/>
      <c r="CI99" s="545"/>
      <c r="CJ99" s="545"/>
      <c r="CK99" s="545"/>
      <c r="CL99" s="545"/>
      <c r="CM99" s="545"/>
      <c r="CN99" s="545"/>
      <c r="CO99" s="545"/>
      <c r="CP99" s="545"/>
      <c r="CQ99" s="545"/>
      <c r="CR99" s="545"/>
      <c r="CS99" s="545"/>
      <c r="CT99" s="545"/>
      <c r="CU99" s="545"/>
      <c r="CV99" s="545"/>
      <c r="CW99" s="545"/>
      <c r="CX99" s="545"/>
      <c r="CY99" s="545"/>
      <c r="CZ99" s="545"/>
      <c r="DA99" s="545"/>
      <c r="DB99" s="545"/>
      <c r="DC99" s="545"/>
      <c r="DD99" s="545"/>
      <c r="DE99" s="545"/>
      <c r="DF99" s="545"/>
      <c r="DG99" s="545"/>
      <c r="DH99" s="545"/>
      <c r="DI99" s="545"/>
      <c r="DJ99" s="545"/>
      <c r="DK99" s="545"/>
      <c r="DL99" s="545"/>
      <c r="DM99" s="545"/>
      <c r="DN99" s="545"/>
      <c r="DO99" s="545"/>
      <c r="DP99" s="545"/>
      <c r="DQ99" s="545"/>
      <c r="DR99" s="545"/>
      <c r="DS99" s="545"/>
      <c r="DT99" s="545"/>
      <c r="DU99" s="545"/>
      <c r="DV99" s="545"/>
      <c r="DW99" s="545"/>
      <c r="DX99" s="545"/>
      <c r="DY99" s="545"/>
      <c r="DZ99" s="545"/>
      <c r="EA99" s="545"/>
      <c r="EB99" s="545"/>
      <c r="EC99" s="545"/>
      <c r="ED99" s="545"/>
      <c r="EE99" s="545"/>
      <c r="EF99" s="545"/>
      <c r="EG99" s="545"/>
      <c r="EH99" s="545"/>
      <c r="EI99" s="545"/>
      <c r="EJ99" s="545"/>
      <c r="EK99" s="545"/>
      <c r="EL99" s="545"/>
      <c r="EM99" s="545"/>
      <c r="EN99" s="545"/>
      <c r="EO99" s="545"/>
      <c r="EP99" s="545"/>
      <c r="EQ99" s="545"/>
      <c r="ER99" s="545"/>
      <c r="ES99" s="545"/>
      <c r="ET99" s="545"/>
      <c r="EU99" s="545"/>
      <c r="EV99" s="545"/>
      <c r="EW99" s="545"/>
      <c r="EX99" s="545"/>
      <c r="EY99" s="545"/>
      <c r="EZ99" s="545"/>
      <c r="FA99" s="545"/>
      <c r="FB99" s="545"/>
      <c r="FC99" s="545"/>
      <c r="FD99" s="545"/>
      <c r="FE99" s="545"/>
      <c r="FF99" s="545"/>
      <c r="FG99" s="545"/>
      <c r="FH99" s="545"/>
      <c r="FI99" s="545"/>
      <c r="FJ99" s="545"/>
      <c r="FK99" s="545"/>
      <c r="FL99" s="545"/>
      <c r="FM99" s="545"/>
      <c r="FN99" s="545"/>
      <c r="FO99" s="545"/>
      <c r="FP99" s="545"/>
      <c r="FQ99" s="545"/>
      <c r="FR99" s="545"/>
      <c r="FS99" s="545"/>
      <c r="FT99" s="545"/>
      <c r="FU99" s="545"/>
      <c r="FV99" s="545"/>
      <c r="FW99" s="545"/>
      <c r="FX99" s="545"/>
      <c r="FY99" s="545"/>
      <c r="FZ99" s="545"/>
      <c r="GA99" s="545"/>
      <c r="GB99" s="545"/>
      <c r="GC99" s="545"/>
      <c r="GD99" s="545"/>
      <c r="GE99" s="545"/>
      <c r="GF99" s="545"/>
      <c r="GG99" s="545"/>
      <c r="GH99" s="545"/>
      <c r="GI99" s="545"/>
      <c r="GJ99" s="545"/>
      <c r="GK99" s="545"/>
      <c r="GL99" s="545"/>
      <c r="GM99" s="545"/>
      <c r="GN99" s="545"/>
      <c r="GO99" s="545"/>
      <c r="GP99" s="545"/>
      <c r="GQ99" s="545"/>
      <c r="GR99" s="545"/>
      <c r="GS99" s="545"/>
      <c r="GT99" s="545"/>
      <c r="GU99" s="545"/>
      <c r="GV99" s="545"/>
      <c r="GW99" s="545"/>
      <c r="GX99" s="545"/>
    </row>
    <row r="100" spans="1:206" x14ac:dyDescent="0.25">
      <c r="A100" s="545"/>
      <c r="B100" s="558">
        <f t="shared" si="7"/>
        <v>93</v>
      </c>
      <c r="C100" s="829" t="str">
        <f>'DERIVA DE BLOQUES PATRON (mm)'!C100</f>
        <v>12827K</v>
      </c>
      <c r="D100" s="830" t="str">
        <f>_xlfn.CONCAT('DERIVA DE BLOQUES PATRON (mm)'!D100," mm")</f>
        <v>15 mm</v>
      </c>
      <c r="E100" s="828">
        <f>'DERIVA DE BLOQUES PATRON (mm)'!E100</f>
        <v>-0.04</v>
      </c>
      <c r="F100" s="828">
        <f>'DERIVA DE BLOQUES PATRON (mm)'!G100</f>
        <v>-8.7999999999999995E-2</v>
      </c>
      <c r="G100" s="828">
        <f>'DERIVA DE BLOQUES PATRON (mm)'!I100</f>
        <v>-6.6000000000000003E-2</v>
      </c>
      <c r="H100" s="107"/>
      <c r="I100" s="107"/>
      <c r="J100" s="828">
        <f>'DERIVA DE BLOQUES PATRON (mm)'!F100</f>
        <v>0.1</v>
      </c>
      <c r="K100" s="828">
        <f>'DERIVA DE BLOQUES PATRON (mm)'!H100</f>
        <v>2.4E-2</v>
      </c>
      <c r="L100" s="828">
        <f>'DERIVA DE BLOQUES PATRON (mm)'!J100</f>
        <v>2.4E-2</v>
      </c>
      <c r="M100" s="107"/>
      <c r="N100" s="107"/>
      <c r="O100" s="26">
        <f t="shared" si="5"/>
        <v>2.4027761721253465E-2</v>
      </c>
      <c r="P100" s="828" t="str">
        <f t="shared" si="6"/>
        <v>NO GRAFICAR</v>
      </c>
      <c r="Q100" s="545"/>
      <c r="R100" s="545"/>
      <c r="S100" s="545"/>
      <c r="T100" s="545"/>
      <c r="U100" s="545"/>
      <c r="V100" s="545"/>
      <c r="W100" s="545"/>
      <c r="X100" s="545"/>
      <c r="Y100" s="545"/>
      <c r="Z100" s="545"/>
      <c r="AA100" s="545"/>
      <c r="AB100" s="545"/>
      <c r="AC100" s="545"/>
      <c r="AD100" s="545"/>
      <c r="AE100" s="545"/>
      <c r="AF100" s="545"/>
      <c r="AG100" s="545"/>
      <c r="AH100" s="545"/>
      <c r="AI100" s="545"/>
      <c r="AJ100" s="545"/>
      <c r="AK100" s="545"/>
      <c r="AL100" s="545"/>
      <c r="AM100" s="545"/>
      <c r="AN100" s="545"/>
      <c r="AO100" s="545"/>
      <c r="AP100" s="545"/>
      <c r="AQ100" s="545"/>
      <c r="AR100" s="545"/>
      <c r="AS100" s="545"/>
      <c r="AT100" s="545"/>
      <c r="AU100" s="545"/>
      <c r="AV100" s="545"/>
      <c r="AW100" s="545"/>
      <c r="AX100" s="545"/>
      <c r="AY100" s="545"/>
      <c r="AZ100" s="545"/>
      <c r="BA100" s="545"/>
      <c r="BB100" s="545"/>
      <c r="BC100" s="545"/>
      <c r="BD100" s="545"/>
      <c r="BE100" s="545"/>
      <c r="BF100" s="545"/>
      <c r="BG100" s="545"/>
      <c r="BH100" s="545"/>
      <c r="BI100" s="545"/>
      <c r="BJ100" s="545"/>
      <c r="BK100" s="545"/>
      <c r="BL100" s="545"/>
      <c r="BM100" s="545"/>
      <c r="BN100" s="545"/>
      <c r="BO100" s="545"/>
      <c r="BP100" s="545"/>
      <c r="BQ100" s="545"/>
      <c r="BR100" s="545"/>
      <c r="BS100" s="545"/>
      <c r="BT100" s="545"/>
      <c r="BU100" s="545"/>
      <c r="BV100" s="545"/>
      <c r="BW100" s="545"/>
      <c r="BX100" s="545"/>
      <c r="BY100" s="545"/>
      <c r="BZ100" s="545"/>
      <c r="CA100" s="545"/>
      <c r="CB100" s="545"/>
      <c r="CC100" s="545"/>
      <c r="CD100" s="545"/>
      <c r="CE100" s="545"/>
      <c r="CF100" s="545"/>
      <c r="CG100" s="545"/>
      <c r="CH100" s="545"/>
      <c r="CI100" s="545"/>
      <c r="CJ100" s="545"/>
      <c r="CK100" s="545"/>
      <c r="CL100" s="545"/>
      <c r="CM100" s="545"/>
      <c r="CN100" s="545"/>
      <c r="CO100" s="545"/>
      <c r="CP100" s="545"/>
      <c r="CQ100" s="545"/>
      <c r="CR100" s="545"/>
      <c r="CS100" s="545"/>
      <c r="CT100" s="545"/>
      <c r="CU100" s="545"/>
      <c r="CV100" s="545"/>
      <c r="CW100" s="545"/>
      <c r="CX100" s="545"/>
      <c r="CY100" s="545"/>
      <c r="CZ100" s="545"/>
      <c r="DA100" s="545"/>
      <c r="DB100" s="545"/>
      <c r="DC100" s="545"/>
      <c r="DD100" s="545"/>
      <c r="DE100" s="545"/>
      <c r="DF100" s="545"/>
      <c r="DG100" s="545"/>
      <c r="DH100" s="545"/>
      <c r="DI100" s="545"/>
      <c r="DJ100" s="545"/>
      <c r="DK100" s="545"/>
      <c r="DL100" s="545"/>
      <c r="DM100" s="545"/>
      <c r="DN100" s="545"/>
      <c r="DO100" s="545"/>
      <c r="DP100" s="545"/>
      <c r="DQ100" s="545"/>
      <c r="DR100" s="545"/>
      <c r="DS100" s="545"/>
      <c r="DT100" s="545"/>
      <c r="DU100" s="545"/>
      <c r="DV100" s="545"/>
      <c r="DW100" s="545"/>
      <c r="DX100" s="545"/>
      <c r="DY100" s="545"/>
      <c r="DZ100" s="545"/>
      <c r="EA100" s="545"/>
      <c r="EB100" s="545"/>
      <c r="EC100" s="545"/>
      <c r="ED100" s="545"/>
      <c r="EE100" s="545"/>
      <c r="EF100" s="545"/>
      <c r="EG100" s="545"/>
      <c r="EH100" s="545"/>
      <c r="EI100" s="545"/>
      <c r="EJ100" s="545"/>
      <c r="EK100" s="545"/>
      <c r="EL100" s="545"/>
      <c r="EM100" s="545"/>
      <c r="EN100" s="545"/>
      <c r="EO100" s="545"/>
      <c r="EP100" s="545"/>
      <c r="EQ100" s="545"/>
      <c r="ER100" s="545"/>
      <c r="ES100" s="545"/>
      <c r="ET100" s="545"/>
      <c r="EU100" s="545"/>
      <c r="EV100" s="545"/>
      <c r="EW100" s="545"/>
      <c r="EX100" s="545"/>
      <c r="EY100" s="545"/>
      <c r="EZ100" s="545"/>
      <c r="FA100" s="545"/>
      <c r="FB100" s="545"/>
      <c r="FC100" s="545"/>
      <c r="FD100" s="545"/>
      <c r="FE100" s="545"/>
      <c r="FF100" s="545"/>
      <c r="FG100" s="545"/>
      <c r="FH100" s="545"/>
      <c r="FI100" s="545"/>
      <c r="FJ100" s="545"/>
      <c r="FK100" s="545"/>
      <c r="FL100" s="545"/>
      <c r="FM100" s="545"/>
      <c r="FN100" s="545"/>
      <c r="FO100" s="545"/>
      <c r="FP100" s="545"/>
      <c r="FQ100" s="545"/>
      <c r="FR100" s="545"/>
      <c r="FS100" s="545"/>
      <c r="FT100" s="545"/>
      <c r="FU100" s="545"/>
      <c r="FV100" s="545"/>
      <c r="FW100" s="545"/>
      <c r="FX100" s="545"/>
      <c r="FY100" s="545"/>
      <c r="FZ100" s="545"/>
      <c r="GA100" s="545"/>
      <c r="GB100" s="545"/>
      <c r="GC100" s="545"/>
      <c r="GD100" s="545"/>
      <c r="GE100" s="545"/>
      <c r="GF100" s="545"/>
      <c r="GG100" s="545"/>
      <c r="GH100" s="545"/>
      <c r="GI100" s="545"/>
      <c r="GJ100" s="545"/>
      <c r="GK100" s="545"/>
      <c r="GL100" s="545"/>
      <c r="GM100" s="545"/>
      <c r="GN100" s="545"/>
      <c r="GO100" s="545"/>
      <c r="GP100" s="545"/>
      <c r="GQ100" s="545"/>
      <c r="GR100" s="545"/>
      <c r="GS100" s="545"/>
      <c r="GT100" s="545"/>
      <c r="GU100" s="545"/>
      <c r="GV100" s="545"/>
      <c r="GW100" s="545"/>
      <c r="GX100" s="545"/>
    </row>
    <row r="101" spans="1:206" x14ac:dyDescent="0.25">
      <c r="A101" s="545"/>
      <c r="B101" s="558">
        <f t="shared" si="7"/>
        <v>94</v>
      </c>
      <c r="C101" s="829" t="str">
        <f>'DERIVA DE BLOQUES PATRON (mm)'!C101</f>
        <v>21114D</v>
      </c>
      <c r="D101" s="830" t="str">
        <f>_xlfn.CONCAT('DERIVA DE BLOQUES PATRON (mm)'!D101," mm")</f>
        <v>15,5 mm</v>
      </c>
      <c r="E101" s="828">
        <f>'DERIVA DE BLOQUES PATRON (mm)'!E101</f>
        <v>-0.05</v>
      </c>
      <c r="F101" s="828">
        <f>'DERIVA DE BLOQUES PATRON (mm)'!G101</f>
        <v>-3.4000000000000002E-2</v>
      </c>
      <c r="G101" s="828">
        <f>'DERIVA DE BLOQUES PATRON (mm)'!I101</f>
        <v>1E-3</v>
      </c>
      <c r="H101" s="107"/>
      <c r="I101" s="107"/>
      <c r="J101" s="828">
        <f>'DERIVA DE BLOQUES PATRON (mm)'!F101</f>
        <v>0.1</v>
      </c>
      <c r="K101" s="828">
        <f>'DERIVA DE BLOQUES PATRON (mm)'!H101</f>
        <v>2.4E-2</v>
      </c>
      <c r="L101" s="828">
        <f>'DERIVA DE BLOQUES PATRON (mm)'!J101</f>
        <v>2.4E-2</v>
      </c>
      <c r="M101" s="107"/>
      <c r="N101" s="107"/>
      <c r="O101" s="26">
        <f t="shared" si="5"/>
        <v>2.6083200212652844E-2</v>
      </c>
      <c r="P101" s="828" t="str">
        <f t="shared" si="6"/>
        <v>NO GRAFICAR</v>
      </c>
      <c r="Q101" s="545"/>
      <c r="R101" s="545"/>
      <c r="S101" s="545"/>
      <c r="T101" s="545"/>
      <c r="U101" s="545"/>
      <c r="V101" s="545"/>
      <c r="W101" s="545"/>
      <c r="X101" s="545"/>
      <c r="Y101" s="545"/>
      <c r="Z101" s="545"/>
      <c r="AA101" s="545"/>
      <c r="AB101" s="545"/>
      <c r="AC101" s="545"/>
      <c r="AD101" s="545"/>
      <c r="AE101" s="545"/>
      <c r="AF101" s="545"/>
      <c r="AG101" s="545"/>
      <c r="AH101" s="545"/>
      <c r="AI101" s="545"/>
      <c r="AJ101" s="545"/>
      <c r="AK101" s="545"/>
      <c r="AL101" s="545"/>
      <c r="AM101" s="545"/>
      <c r="AN101" s="545"/>
      <c r="AO101" s="545"/>
      <c r="AP101" s="545"/>
      <c r="AQ101" s="545"/>
      <c r="AR101" s="545"/>
      <c r="AS101" s="545"/>
      <c r="AT101" s="545"/>
      <c r="AU101" s="545"/>
      <c r="AV101" s="545"/>
      <c r="AW101" s="545"/>
      <c r="AX101" s="545"/>
      <c r="AY101" s="545"/>
      <c r="AZ101" s="545"/>
      <c r="BA101" s="545"/>
      <c r="BB101" s="545"/>
      <c r="BC101" s="545"/>
      <c r="BD101" s="545"/>
      <c r="BE101" s="545"/>
      <c r="BF101" s="545"/>
      <c r="BG101" s="545"/>
      <c r="BH101" s="545"/>
      <c r="BI101" s="545"/>
      <c r="BJ101" s="545"/>
      <c r="BK101" s="545"/>
      <c r="BL101" s="545"/>
      <c r="BM101" s="545"/>
      <c r="BN101" s="545"/>
      <c r="BO101" s="545"/>
      <c r="BP101" s="545"/>
      <c r="BQ101" s="545"/>
      <c r="BR101" s="545"/>
      <c r="BS101" s="545"/>
      <c r="BT101" s="545"/>
      <c r="BU101" s="545"/>
      <c r="BV101" s="545"/>
      <c r="BW101" s="545"/>
      <c r="BX101" s="545"/>
      <c r="BY101" s="545"/>
      <c r="BZ101" s="545"/>
      <c r="CA101" s="545"/>
      <c r="CB101" s="545"/>
      <c r="CC101" s="545"/>
      <c r="CD101" s="545"/>
      <c r="CE101" s="545"/>
      <c r="CF101" s="545"/>
      <c r="CG101" s="545"/>
      <c r="CH101" s="545"/>
      <c r="CI101" s="545"/>
      <c r="CJ101" s="545"/>
      <c r="CK101" s="545"/>
      <c r="CL101" s="545"/>
      <c r="CM101" s="545"/>
      <c r="CN101" s="545"/>
      <c r="CO101" s="545"/>
      <c r="CP101" s="545"/>
      <c r="CQ101" s="545"/>
      <c r="CR101" s="545"/>
      <c r="CS101" s="545"/>
      <c r="CT101" s="545"/>
      <c r="CU101" s="545"/>
      <c r="CV101" s="545"/>
      <c r="CW101" s="545"/>
      <c r="CX101" s="545"/>
      <c r="CY101" s="545"/>
      <c r="CZ101" s="545"/>
      <c r="DA101" s="545"/>
      <c r="DB101" s="545"/>
      <c r="DC101" s="545"/>
      <c r="DD101" s="545"/>
      <c r="DE101" s="545"/>
      <c r="DF101" s="545"/>
      <c r="DG101" s="545"/>
      <c r="DH101" s="545"/>
      <c r="DI101" s="545"/>
      <c r="DJ101" s="545"/>
      <c r="DK101" s="545"/>
      <c r="DL101" s="545"/>
      <c r="DM101" s="545"/>
      <c r="DN101" s="545"/>
      <c r="DO101" s="545"/>
      <c r="DP101" s="545"/>
      <c r="DQ101" s="545"/>
      <c r="DR101" s="545"/>
      <c r="DS101" s="545"/>
      <c r="DT101" s="545"/>
      <c r="DU101" s="545"/>
      <c r="DV101" s="545"/>
      <c r="DW101" s="545"/>
      <c r="DX101" s="545"/>
      <c r="DY101" s="545"/>
      <c r="DZ101" s="545"/>
      <c r="EA101" s="545"/>
      <c r="EB101" s="545"/>
      <c r="EC101" s="545"/>
      <c r="ED101" s="545"/>
      <c r="EE101" s="545"/>
      <c r="EF101" s="545"/>
      <c r="EG101" s="545"/>
      <c r="EH101" s="545"/>
      <c r="EI101" s="545"/>
      <c r="EJ101" s="545"/>
      <c r="EK101" s="545"/>
      <c r="EL101" s="545"/>
      <c r="EM101" s="545"/>
      <c r="EN101" s="545"/>
      <c r="EO101" s="545"/>
      <c r="EP101" s="545"/>
      <c r="EQ101" s="545"/>
      <c r="ER101" s="545"/>
      <c r="ES101" s="545"/>
      <c r="ET101" s="545"/>
      <c r="EU101" s="545"/>
      <c r="EV101" s="545"/>
      <c r="EW101" s="545"/>
      <c r="EX101" s="545"/>
      <c r="EY101" s="545"/>
      <c r="EZ101" s="545"/>
      <c r="FA101" s="545"/>
      <c r="FB101" s="545"/>
      <c r="FC101" s="545"/>
      <c r="FD101" s="545"/>
      <c r="FE101" s="545"/>
      <c r="FF101" s="545"/>
      <c r="FG101" s="545"/>
      <c r="FH101" s="545"/>
      <c r="FI101" s="545"/>
      <c r="FJ101" s="545"/>
      <c r="FK101" s="545"/>
      <c r="FL101" s="545"/>
      <c r="FM101" s="545"/>
      <c r="FN101" s="545"/>
      <c r="FO101" s="545"/>
      <c r="FP101" s="545"/>
      <c r="FQ101" s="545"/>
      <c r="FR101" s="545"/>
      <c r="FS101" s="545"/>
      <c r="FT101" s="545"/>
      <c r="FU101" s="545"/>
      <c r="FV101" s="545"/>
      <c r="FW101" s="545"/>
      <c r="FX101" s="545"/>
      <c r="FY101" s="545"/>
      <c r="FZ101" s="545"/>
      <c r="GA101" s="545"/>
      <c r="GB101" s="545"/>
      <c r="GC101" s="545"/>
      <c r="GD101" s="545"/>
      <c r="GE101" s="545"/>
      <c r="GF101" s="545"/>
      <c r="GG101" s="545"/>
      <c r="GH101" s="545"/>
      <c r="GI101" s="545"/>
      <c r="GJ101" s="545"/>
      <c r="GK101" s="545"/>
      <c r="GL101" s="545"/>
      <c r="GM101" s="545"/>
      <c r="GN101" s="545"/>
      <c r="GO101" s="545"/>
      <c r="GP101" s="545"/>
      <c r="GQ101" s="545"/>
      <c r="GR101" s="545"/>
      <c r="GS101" s="545"/>
      <c r="GT101" s="545"/>
      <c r="GU101" s="545"/>
      <c r="GV101" s="545"/>
      <c r="GW101" s="545"/>
      <c r="GX101" s="545"/>
    </row>
    <row r="102" spans="1:206" x14ac:dyDescent="0.25">
      <c r="A102" s="545"/>
      <c r="B102" s="558">
        <f t="shared" si="7"/>
        <v>95</v>
      </c>
      <c r="C102" s="829" t="str">
        <f>'DERIVA DE BLOQUES PATRON (mm)'!C102</f>
        <v>12527K</v>
      </c>
      <c r="D102" s="830" t="str">
        <f>_xlfn.CONCAT('DERIVA DE BLOQUES PATRON (mm)'!D102," mm")</f>
        <v>16 mm</v>
      </c>
      <c r="E102" s="828">
        <f>'DERIVA DE BLOQUES PATRON (mm)'!E102</f>
        <v>0.04</v>
      </c>
      <c r="F102" s="828">
        <f>'DERIVA DE BLOQUES PATRON (mm)'!G102</f>
        <v>-1E-3</v>
      </c>
      <c r="G102" s="828">
        <f>'DERIVA DE BLOQUES PATRON (mm)'!I102</f>
        <v>1.2999999999999999E-2</v>
      </c>
      <c r="H102" s="107"/>
      <c r="I102" s="107"/>
      <c r="J102" s="828">
        <f>'DERIVA DE BLOQUES PATRON (mm)'!F102</f>
        <v>0.1</v>
      </c>
      <c r="K102" s="828">
        <f>'DERIVA DE BLOQUES PATRON (mm)'!H102</f>
        <v>2.4E-2</v>
      </c>
      <c r="L102" s="828">
        <f>'DERIVA DE BLOQUES PATRON (mm)'!J102</f>
        <v>2.4E-2</v>
      </c>
      <c r="M102" s="107"/>
      <c r="N102" s="107"/>
      <c r="O102" s="26">
        <f t="shared" si="5"/>
        <v>2.0840665376454112E-2</v>
      </c>
      <c r="P102" s="828" t="str">
        <f t="shared" si="6"/>
        <v>NO GRAFICAR</v>
      </c>
      <c r="Q102" s="545"/>
      <c r="R102" s="545"/>
      <c r="S102" s="545"/>
      <c r="T102" s="545"/>
      <c r="U102" s="545"/>
      <c r="V102" s="545"/>
      <c r="W102" s="545"/>
      <c r="X102" s="545"/>
      <c r="Y102" s="545"/>
      <c r="Z102" s="545"/>
      <c r="AA102" s="545"/>
      <c r="AB102" s="545"/>
      <c r="AC102" s="545"/>
      <c r="AD102" s="545"/>
      <c r="AE102" s="545"/>
      <c r="AF102" s="545"/>
      <c r="AG102" s="545"/>
      <c r="AH102" s="545"/>
      <c r="AI102" s="545"/>
      <c r="AJ102" s="545"/>
      <c r="AK102" s="545"/>
      <c r="AL102" s="545"/>
      <c r="AM102" s="545"/>
      <c r="AN102" s="545"/>
      <c r="AO102" s="545"/>
      <c r="AP102" s="545"/>
      <c r="AQ102" s="545"/>
      <c r="AR102" s="545"/>
      <c r="AS102" s="545"/>
      <c r="AT102" s="545"/>
      <c r="AU102" s="545"/>
      <c r="AV102" s="545"/>
      <c r="AW102" s="545"/>
      <c r="AX102" s="545"/>
      <c r="AY102" s="545"/>
      <c r="AZ102" s="545"/>
      <c r="BA102" s="545"/>
      <c r="BB102" s="545"/>
      <c r="BC102" s="545"/>
      <c r="BD102" s="545"/>
      <c r="BE102" s="545"/>
      <c r="BF102" s="545"/>
      <c r="BG102" s="545"/>
      <c r="BH102" s="545"/>
      <c r="BI102" s="545"/>
      <c r="BJ102" s="545"/>
      <c r="BK102" s="545"/>
      <c r="BL102" s="545"/>
      <c r="BM102" s="545"/>
      <c r="BN102" s="545"/>
      <c r="BO102" s="545"/>
      <c r="BP102" s="545"/>
      <c r="BQ102" s="545"/>
      <c r="BR102" s="545"/>
      <c r="BS102" s="545"/>
      <c r="BT102" s="545"/>
      <c r="BU102" s="545"/>
      <c r="BV102" s="545"/>
      <c r="BW102" s="545"/>
      <c r="BX102" s="545"/>
      <c r="BY102" s="545"/>
      <c r="BZ102" s="545"/>
      <c r="CA102" s="545"/>
      <c r="CB102" s="545"/>
      <c r="CC102" s="545"/>
      <c r="CD102" s="545"/>
      <c r="CE102" s="545"/>
      <c r="CF102" s="545"/>
      <c r="CG102" s="545"/>
      <c r="CH102" s="545"/>
      <c r="CI102" s="545"/>
      <c r="CJ102" s="545"/>
      <c r="CK102" s="545"/>
      <c r="CL102" s="545"/>
      <c r="CM102" s="545"/>
      <c r="CN102" s="545"/>
      <c r="CO102" s="545"/>
      <c r="CP102" s="545"/>
      <c r="CQ102" s="545"/>
      <c r="CR102" s="545"/>
      <c r="CS102" s="545"/>
      <c r="CT102" s="545"/>
      <c r="CU102" s="545"/>
      <c r="CV102" s="545"/>
      <c r="CW102" s="545"/>
      <c r="CX102" s="545"/>
      <c r="CY102" s="545"/>
      <c r="CZ102" s="545"/>
      <c r="DA102" s="545"/>
      <c r="DB102" s="545"/>
      <c r="DC102" s="545"/>
      <c r="DD102" s="545"/>
      <c r="DE102" s="545"/>
      <c r="DF102" s="545"/>
      <c r="DG102" s="545"/>
      <c r="DH102" s="545"/>
      <c r="DI102" s="545"/>
      <c r="DJ102" s="545"/>
      <c r="DK102" s="545"/>
      <c r="DL102" s="545"/>
      <c r="DM102" s="545"/>
      <c r="DN102" s="545"/>
      <c r="DO102" s="545"/>
      <c r="DP102" s="545"/>
      <c r="DQ102" s="545"/>
      <c r="DR102" s="545"/>
      <c r="DS102" s="545"/>
      <c r="DT102" s="545"/>
      <c r="DU102" s="545"/>
      <c r="DV102" s="545"/>
      <c r="DW102" s="545"/>
      <c r="DX102" s="545"/>
      <c r="DY102" s="545"/>
      <c r="DZ102" s="545"/>
      <c r="EA102" s="545"/>
      <c r="EB102" s="545"/>
      <c r="EC102" s="545"/>
      <c r="ED102" s="545"/>
      <c r="EE102" s="545"/>
      <c r="EF102" s="545"/>
      <c r="EG102" s="545"/>
      <c r="EH102" s="545"/>
      <c r="EI102" s="545"/>
      <c r="EJ102" s="545"/>
      <c r="EK102" s="545"/>
      <c r="EL102" s="545"/>
      <c r="EM102" s="545"/>
      <c r="EN102" s="545"/>
      <c r="EO102" s="545"/>
      <c r="EP102" s="545"/>
      <c r="EQ102" s="545"/>
      <c r="ER102" s="545"/>
      <c r="ES102" s="545"/>
      <c r="ET102" s="545"/>
      <c r="EU102" s="545"/>
      <c r="EV102" s="545"/>
      <c r="EW102" s="545"/>
      <c r="EX102" s="545"/>
      <c r="EY102" s="545"/>
      <c r="EZ102" s="545"/>
      <c r="FA102" s="545"/>
      <c r="FB102" s="545"/>
      <c r="FC102" s="545"/>
      <c r="FD102" s="545"/>
      <c r="FE102" s="545"/>
      <c r="FF102" s="545"/>
      <c r="FG102" s="545"/>
      <c r="FH102" s="545"/>
      <c r="FI102" s="545"/>
      <c r="FJ102" s="545"/>
      <c r="FK102" s="545"/>
      <c r="FL102" s="545"/>
      <c r="FM102" s="545"/>
      <c r="FN102" s="545"/>
      <c r="FO102" s="545"/>
      <c r="FP102" s="545"/>
      <c r="FQ102" s="545"/>
      <c r="FR102" s="545"/>
      <c r="FS102" s="545"/>
      <c r="FT102" s="545"/>
      <c r="FU102" s="545"/>
      <c r="FV102" s="545"/>
      <c r="FW102" s="545"/>
      <c r="FX102" s="545"/>
      <c r="FY102" s="545"/>
      <c r="FZ102" s="545"/>
      <c r="GA102" s="545"/>
      <c r="GB102" s="545"/>
      <c r="GC102" s="545"/>
      <c r="GD102" s="545"/>
      <c r="GE102" s="545"/>
      <c r="GF102" s="545"/>
      <c r="GG102" s="545"/>
      <c r="GH102" s="545"/>
      <c r="GI102" s="545"/>
      <c r="GJ102" s="545"/>
      <c r="GK102" s="545"/>
      <c r="GL102" s="545"/>
      <c r="GM102" s="545"/>
      <c r="GN102" s="545"/>
      <c r="GO102" s="545"/>
      <c r="GP102" s="545"/>
      <c r="GQ102" s="545"/>
      <c r="GR102" s="545"/>
      <c r="GS102" s="545"/>
      <c r="GT102" s="545"/>
      <c r="GU102" s="545"/>
      <c r="GV102" s="545"/>
      <c r="GW102" s="545"/>
      <c r="GX102" s="545"/>
    </row>
    <row r="103" spans="1:206" x14ac:dyDescent="0.25">
      <c r="A103" s="545"/>
      <c r="B103" s="558">
        <f t="shared" si="7"/>
        <v>96</v>
      </c>
      <c r="C103" s="829" t="str">
        <f>'DERIVA DE BLOQUES PATRON (mm)'!C103</f>
        <v>17040H</v>
      </c>
      <c r="D103" s="830" t="str">
        <f>_xlfn.CONCAT('DERIVA DE BLOQUES PATRON (mm)'!D103," mm")</f>
        <v>16,5 mm</v>
      </c>
      <c r="E103" s="828">
        <f>'DERIVA DE BLOQUES PATRON (mm)'!E103</f>
        <v>0.06</v>
      </c>
      <c r="F103" s="828">
        <f>'DERIVA DE BLOQUES PATRON (mm)'!G103</f>
        <v>8.3000000000000004E-2</v>
      </c>
      <c r="G103" s="828">
        <f>'DERIVA DE BLOQUES PATRON (mm)'!I103</f>
        <v>0.105</v>
      </c>
      <c r="H103" s="107"/>
      <c r="I103" s="107"/>
      <c r="J103" s="828">
        <f>'DERIVA DE BLOQUES PATRON (mm)'!F103</f>
        <v>0.1</v>
      </c>
      <c r="K103" s="828">
        <f>'DERIVA DE BLOQUES PATRON (mm)'!H103</f>
        <v>2.4E-2</v>
      </c>
      <c r="L103" s="828">
        <f>'DERIVA DE BLOQUES PATRON (mm)'!J103</f>
        <v>2.4E-2</v>
      </c>
      <c r="M103" s="107"/>
      <c r="N103" s="107"/>
      <c r="O103" s="26">
        <f t="shared" si="5"/>
        <v>2.2501851775650211E-2</v>
      </c>
      <c r="P103" s="828" t="str">
        <f t="shared" si="6"/>
        <v>NO GRAFICAR</v>
      </c>
      <c r="Q103" s="545"/>
      <c r="R103" s="545"/>
      <c r="S103" s="545"/>
      <c r="T103" s="545"/>
      <c r="U103" s="545"/>
      <c r="V103" s="545"/>
      <c r="W103" s="545"/>
      <c r="X103" s="545"/>
      <c r="Y103" s="545"/>
      <c r="Z103" s="545"/>
      <c r="AA103" s="545"/>
      <c r="AB103" s="545"/>
      <c r="AC103" s="545"/>
      <c r="AD103" s="545"/>
      <c r="AE103" s="545"/>
      <c r="AF103" s="545"/>
      <c r="AG103" s="545"/>
      <c r="AH103" s="545"/>
      <c r="AI103" s="545"/>
      <c r="AJ103" s="545"/>
      <c r="AK103" s="545"/>
      <c r="AL103" s="545"/>
      <c r="AM103" s="545"/>
      <c r="AN103" s="545"/>
      <c r="AO103" s="545"/>
      <c r="AP103" s="545"/>
      <c r="AQ103" s="545"/>
      <c r="AR103" s="545"/>
      <c r="AS103" s="545"/>
      <c r="AT103" s="545"/>
      <c r="AU103" s="545"/>
      <c r="AV103" s="545"/>
      <c r="AW103" s="545"/>
      <c r="AX103" s="545"/>
      <c r="AY103" s="545"/>
      <c r="AZ103" s="545"/>
      <c r="BA103" s="545"/>
      <c r="BB103" s="545"/>
      <c r="BC103" s="545"/>
      <c r="BD103" s="545"/>
      <c r="BE103" s="545"/>
      <c r="BF103" s="545"/>
      <c r="BG103" s="545"/>
      <c r="BH103" s="545"/>
      <c r="BI103" s="545"/>
      <c r="BJ103" s="545"/>
      <c r="BK103" s="545"/>
      <c r="BL103" s="545"/>
      <c r="BM103" s="545"/>
      <c r="BN103" s="545"/>
      <c r="BO103" s="545"/>
      <c r="BP103" s="545"/>
      <c r="BQ103" s="545"/>
      <c r="BR103" s="545"/>
      <c r="BS103" s="545"/>
      <c r="BT103" s="545"/>
      <c r="BU103" s="545"/>
      <c r="BV103" s="545"/>
      <c r="BW103" s="545"/>
      <c r="BX103" s="545"/>
      <c r="BY103" s="545"/>
      <c r="BZ103" s="545"/>
      <c r="CA103" s="545"/>
      <c r="CB103" s="545"/>
      <c r="CC103" s="545"/>
      <c r="CD103" s="545"/>
      <c r="CE103" s="545"/>
      <c r="CF103" s="545"/>
      <c r="CG103" s="545"/>
      <c r="CH103" s="545"/>
      <c r="CI103" s="545"/>
      <c r="CJ103" s="545"/>
      <c r="CK103" s="545"/>
      <c r="CL103" s="545"/>
      <c r="CM103" s="545"/>
      <c r="CN103" s="545"/>
      <c r="CO103" s="545"/>
      <c r="CP103" s="545"/>
      <c r="CQ103" s="545"/>
      <c r="CR103" s="545"/>
      <c r="CS103" s="545"/>
      <c r="CT103" s="545"/>
      <c r="CU103" s="545"/>
      <c r="CV103" s="545"/>
      <c r="CW103" s="545"/>
      <c r="CX103" s="545"/>
      <c r="CY103" s="545"/>
      <c r="CZ103" s="545"/>
      <c r="DA103" s="545"/>
      <c r="DB103" s="545"/>
      <c r="DC103" s="545"/>
      <c r="DD103" s="545"/>
      <c r="DE103" s="545"/>
      <c r="DF103" s="545"/>
      <c r="DG103" s="545"/>
      <c r="DH103" s="545"/>
      <c r="DI103" s="545"/>
      <c r="DJ103" s="545"/>
      <c r="DK103" s="545"/>
      <c r="DL103" s="545"/>
      <c r="DM103" s="545"/>
      <c r="DN103" s="545"/>
      <c r="DO103" s="545"/>
      <c r="DP103" s="545"/>
      <c r="DQ103" s="545"/>
      <c r="DR103" s="545"/>
      <c r="DS103" s="545"/>
      <c r="DT103" s="545"/>
      <c r="DU103" s="545"/>
      <c r="DV103" s="545"/>
      <c r="DW103" s="545"/>
      <c r="DX103" s="545"/>
      <c r="DY103" s="545"/>
      <c r="DZ103" s="545"/>
      <c r="EA103" s="545"/>
      <c r="EB103" s="545"/>
      <c r="EC103" s="545"/>
      <c r="ED103" s="545"/>
      <c r="EE103" s="545"/>
      <c r="EF103" s="545"/>
      <c r="EG103" s="545"/>
      <c r="EH103" s="545"/>
      <c r="EI103" s="545"/>
      <c r="EJ103" s="545"/>
      <c r="EK103" s="545"/>
      <c r="EL103" s="545"/>
      <c r="EM103" s="545"/>
      <c r="EN103" s="545"/>
      <c r="EO103" s="545"/>
      <c r="EP103" s="545"/>
      <c r="EQ103" s="545"/>
      <c r="ER103" s="545"/>
      <c r="ES103" s="545"/>
      <c r="ET103" s="545"/>
      <c r="EU103" s="545"/>
      <c r="EV103" s="545"/>
      <c r="EW103" s="545"/>
      <c r="EX103" s="545"/>
      <c r="EY103" s="545"/>
      <c r="EZ103" s="545"/>
      <c r="FA103" s="545"/>
      <c r="FB103" s="545"/>
      <c r="FC103" s="545"/>
      <c r="FD103" s="545"/>
      <c r="FE103" s="545"/>
      <c r="FF103" s="545"/>
      <c r="FG103" s="545"/>
      <c r="FH103" s="545"/>
      <c r="FI103" s="545"/>
      <c r="FJ103" s="545"/>
      <c r="FK103" s="545"/>
      <c r="FL103" s="545"/>
      <c r="FM103" s="545"/>
      <c r="FN103" s="545"/>
      <c r="FO103" s="545"/>
      <c r="FP103" s="545"/>
      <c r="FQ103" s="545"/>
      <c r="FR103" s="545"/>
      <c r="FS103" s="545"/>
      <c r="FT103" s="545"/>
      <c r="FU103" s="545"/>
      <c r="FV103" s="545"/>
      <c r="FW103" s="545"/>
      <c r="FX103" s="545"/>
      <c r="FY103" s="545"/>
      <c r="FZ103" s="545"/>
      <c r="GA103" s="545"/>
      <c r="GB103" s="545"/>
      <c r="GC103" s="545"/>
      <c r="GD103" s="545"/>
      <c r="GE103" s="545"/>
      <c r="GF103" s="545"/>
      <c r="GG103" s="545"/>
      <c r="GH103" s="545"/>
      <c r="GI103" s="545"/>
      <c r="GJ103" s="545"/>
      <c r="GK103" s="545"/>
      <c r="GL103" s="545"/>
      <c r="GM103" s="545"/>
      <c r="GN103" s="545"/>
      <c r="GO103" s="545"/>
      <c r="GP103" s="545"/>
      <c r="GQ103" s="545"/>
      <c r="GR103" s="545"/>
      <c r="GS103" s="545"/>
      <c r="GT103" s="545"/>
      <c r="GU103" s="545"/>
      <c r="GV103" s="545"/>
      <c r="GW103" s="545"/>
      <c r="GX103" s="545"/>
    </row>
    <row r="104" spans="1:206" x14ac:dyDescent="0.25">
      <c r="A104" s="545"/>
      <c r="B104" s="558">
        <f t="shared" si="7"/>
        <v>97</v>
      </c>
      <c r="C104" s="829" t="str">
        <f>'DERIVA DE BLOQUES PATRON (mm)'!C104</f>
        <v>15204J</v>
      </c>
      <c r="D104" s="830" t="str">
        <f>_xlfn.CONCAT('DERIVA DE BLOQUES PATRON (mm)'!D104," mm")</f>
        <v>17 mm</v>
      </c>
      <c r="E104" s="828">
        <f>'DERIVA DE BLOQUES PATRON (mm)'!E104</f>
        <v>-0.23</v>
      </c>
      <c r="F104" s="828">
        <f>'DERIVA DE BLOQUES PATRON (mm)'!G104</f>
        <v>-0.251</v>
      </c>
      <c r="G104" s="828">
        <f>'DERIVA DE BLOQUES PATRON (mm)'!I104</f>
        <v>-0.22700000000000001</v>
      </c>
      <c r="H104" s="107"/>
      <c r="I104" s="107"/>
      <c r="J104" s="828">
        <f>'DERIVA DE BLOQUES PATRON (mm)'!F104</f>
        <v>0.1</v>
      </c>
      <c r="K104" s="828">
        <f>'DERIVA DE BLOQUES PATRON (mm)'!H104</f>
        <v>2.4E-2</v>
      </c>
      <c r="L104" s="828">
        <f>'DERIVA DE BLOQUES PATRON (mm)'!J104</f>
        <v>2.4E-2</v>
      </c>
      <c r="M104" s="107"/>
      <c r="N104" s="107"/>
      <c r="O104" s="26">
        <f t="shared" si="5"/>
        <v>1.3076696830622016E-2</v>
      </c>
      <c r="P104" s="828" t="str">
        <f t="shared" si="6"/>
        <v>NO GRAFICAR</v>
      </c>
      <c r="Q104" s="545"/>
      <c r="R104" s="545"/>
      <c r="S104" s="545"/>
      <c r="T104" s="545"/>
      <c r="U104" s="545"/>
      <c r="V104" s="545"/>
      <c r="W104" s="545"/>
      <c r="X104" s="545"/>
      <c r="Y104" s="545"/>
      <c r="Z104" s="545"/>
      <c r="AA104" s="545"/>
      <c r="AB104" s="545"/>
      <c r="AC104" s="545"/>
      <c r="AD104" s="545"/>
      <c r="AE104" s="545"/>
      <c r="AF104" s="545"/>
      <c r="AG104" s="545"/>
      <c r="AH104" s="545"/>
      <c r="AI104" s="545"/>
      <c r="AJ104" s="545"/>
      <c r="AK104" s="545"/>
      <c r="AL104" s="545"/>
      <c r="AM104" s="545"/>
      <c r="AN104" s="545"/>
      <c r="AO104" s="545"/>
      <c r="AP104" s="545"/>
      <c r="AQ104" s="545"/>
      <c r="AR104" s="545"/>
      <c r="AS104" s="545"/>
      <c r="AT104" s="545"/>
      <c r="AU104" s="545"/>
      <c r="AV104" s="545"/>
      <c r="AW104" s="545"/>
      <c r="AX104" s="545"/>
      <c r="AY104" s="545"/>
      <c r="AZ104" s="545"/>
      <c r="BA104" s="545"/>
      <c r="BB104" s="545"/>
      <c r="BC104" s="545"/>
      <c r="BD104" s="545"/>
      <c r="BE104" s="545"/>
      <c r="BF104" s="545"/>
      <c r="BG104" s="545"/>
      <c r="BH104" s="545"/>
      <c r="BI104" s="545"/>
      <c r="BJ104" s="545"/>
      <c r="BK104" s="545"/>
      <c r="BL104" s="545"/>
      <c r="BM104" s="545"/>
      <c r="BN104" s="545"/>
      <c r="BO104" s="545"/>
      <c r="BP104" s="545"/>
      <c r="BQ104" s="545"/>
      <c r="BR104" s="545"/>
      <c r="BS104" s="545"/>
      <c r="BT104" s="545"/>
      <c r="BU104" s="545"/>
      <c r="BV104" s="545"/>
      <c r="BW104" s="545"/>
      <c r="BX104" s="545"/>
      <c r="BY104" s="545"/>
      <c r="BZ104" s="545"/>
      <c r="CA104" s="545"/>
      <c r="CB104" s="545"/>
      <c r="CC104" s="545"/>
      <c r="CD104" s="545"/>
      <c r="CE104" s="545"/>
      <c r="CF104" s="545"/>
      <c r="CG104" s="545"/>
      <c r="CH104" s="545"/>
      <c r="CI104" s="545"/>
      <c r="CJ104" s="545"/>
      <c r="CK104" s="545"/>
      <c r="CL104" s="545"/>
      <c r="CM104" s="545"/>
      <c r="CN104" s="545"/>
      <c r="CO104" s="545"/>
      <c r="CP104" s="545"/>
      <c r="CQ104" s="545"/>
      <c r="CR104" s="545"/>
      <c r="CS104" s="545"/>
      <c r="CT104" s="545"/>
      <c r="CU104" s="545"/>
      <c r="CV104" s="545"/>
      <c r="CW104" s="545"/>
      <c r="CX104" s="545"/>
      <c r="CY104" s="545"/>
      <c r="CZ104" s="545"/>
      <c r="DA104" s="545"/>
      <c r="DB104" s="545"/>
      <c r="DC104" s="545"/>
      <c r="DD104" s="545"/>
      <c r="DE104" s="545"/>
      <c r="DF104" s="545"/>
      <c r="DG104" s="545"/>
      <c r="DH104" s="545"/>
      <c r="DI104" s="545"/>
      <c r="DJ104" s="545"/>
      <c r="DK104" s="545"/>
      <c r="DL104" s="545"/>
      <c r="DM104" s="545"/>
      <c r="DN104" s="545"/>
      <c r="DO104" s="545"/>
      <c r="DP104" s="545"/>
      <c r="DQ104" s="545"/>
      <c r="DR104" s="545"/>
      <c r="DS104" s="545"/>
      <c r="DT104" s="545"/>
      <c r="DU104" s="545"/>
      <c r="DV104" s="545"/>
      <c r="DW104" s="545"/>
      <c r="DX104" s="545"/>
      <c r="DY104" s="545"/>
      <c r="DZ104" s="545"/>
      <c r="EA104" s="545"/>
      <c r="EB104" s="545"/>
      <c r="EC104" s="545"/>
      <c r="ED104" s="545"/>
      <c r="EE104" s="545"/>
      <c r="EF104" s="545"/>
      <c r="EG104" s="545"/>
      <c r="EH104" s="545"/>
      <c r="EI104" s="545"/>
      <c r="EJ104" s="545"/>
      <c r="EK104" s="545"/>
      <c r="EL104" s="545"/>
      <c r="EM104" s="545"/>
      <c r="EN104" s="545"/>
      <c r="EO104" s="545"/>
      <c r="EP104" s="545"/>
      <c r="EQ104" s="545"/>
      <c r="ER104" s="545"/>
      <c r="ES104" s="545"/>
      <c r="ET104" s="545"/>
      <c r="EU104" s="545"/>
      <c r="EV104" s="545"/>
      <c r="EW104" s="545"/>
      <c r="EX104" s="545"/>
      <c r="EY104" s="545"/>
      <c r="EZ104" s="545"/>
      <c r="FA104" s="545"/>
      <c r="FB104" s="545"/>
      <c r="FC104" s="545"/>
      <c r="FD104" s="545"/>
      <c r="FE104" s="545"/>
      <c r="FF104" s="545"/>
      <c r="FG104" s="545"/>
      <c r="FH104" s="545"/>
      <c r="FI104" s="545"/>
      <c r="FJ104" s="545"/>
      <c r="FK104" s="545"/>
      <c r="FL104" s="545"/>
      <c r="FM104" s="545"/>
      <c r="FN104" s="545"/>
      <c r="FO104" s="545"/>
      <c r="FP104" s="545"/>
      <c r="FQ104" s="545"/>
      <c r="FR104" s="545"/>
      <c r="FS104" s="545"/>
      <c r="FT104" s="545"/>
      <c r="FU104" s="545"/>
      <c r="FV104" s="545"/>
      <c r="FW104" s="545"/>
      <c r="FX104" s="545"/>
      <c r="FY104" s="545"/>
      <c r="FZ104" s="545"/>
      <c r="GA104" s="545"/>
      <c r="GB104" s="545"/>
      <c r="GC104" s="545"/>
      <c r="GD104" s="545"/>
      <c r="GE104" s="545"/>
      <c r="GF104" s="545"/>
      <c r="GG104" s="545"/>
      <c r="GH104" s="545"/>
      <c r="GI104" s="545"/>
      <c r="GJ104" s="545"/>
      <c r="GK104" s="545"/>
      <c r="GL104" s="545"/>
      <c r="GM104" s="545"/>
      <c r="GN104" s="545"/>
      <c r="GO104" s="545"/>
      <c r="GP104" s="545"/>
      <c r="GQ104" s="545"/>
      <c r="GR104" s="545"/>
      <c r="GS104" s="545"/>
      <c r="GT104" s="545"/>
      <c r="GU104" s="545"/>
      <c r="GV104" s="545"/>
      <c r="GW104" s="545"/>
      <c r="GX104" s="545"/>
    </row>
    <row r="105" spans="1:206" x14ac:dyDescent="0.25">
      <c r="A105" s="545"/>
      <c r="B105" s="558">
        <f t="shared" si="7"/>
        <v>98</v>
      </c>
      <c r="C105" s="829" t="str">
        <f>'DERIVA DE BLOQUES PATRON (mm)'!C105</f>
        <v>01275F</v>
      </c>
      <c r="D105" s="830" t="str">
        <f>_xlfn.CONCAT('DERIVA DE BLOQUES PATRON (mm)'!D105," mm")</f>
        <v>17,5 mm</v>
      </c>
      <c r="E105" s="828">
        <f>'DERIVA DE BLOQUES PATRON (mm)'!E105</f>
        <v>0.1</v>
      </c>
      <c r="F105" s="828">
        <f>'DERIVA DE BLOQUES PATRON (mm)'!G105</f>
        <v>0.10199999999999999</v>
      </c>
      <c r="G105" s="828">
        <f>'DERIVA DE BLOQUES PATRON (mm)'!I105</f>
        <v>0.106</v>
      </c>
      <c r="H105" s="107"/>
      <c r="I105" s="107"/>
      <c r="J105" s="828">
        <f>'DERIVA DE BLOQUES PATRON (mm)'!F105</f>
        <v>0.1</v>
      </c>
      <c r="K105" s="828">
        <f>'DERIVA DE BLOQUES PATRON (mm)'!H105</f>
        <v>2.4E-2</v>
      </c>
      <c r="L105" s="828">
        <f>'DERIVA DE BLOQUES PATRON (mm)'!J105</f>
        <v>2.4E-2</v>
      </c>
      <c r="M105" s="107"/>
      <c r="N105" s="107"/>
      <c r="O105" s="26">
        <f t="shared" si="5"/>
        <v>3.0550504633038902E-3</v>
      </c>
      <c r="P105" s="828" t="str">
        <f t="shared" si="6"/>
        <v>NO GRAFICAR</v>
      </c>
      <c r="Q105" s="545"/>
      <c r="R105" s="545"/>
      <c r="S105" s="545"/>
      <c r="T105" s="545"/>
      <c r="U105" s="545"/>
      <c r="V105" s="545"/>
      <c r="W105" s="545"/>
      <c r="X105" s="545"/>
      <c r="Y105" s="545"/>
      <c r="Z105" s="545"/>
      <c r="AA105" s="545"/>
      <c r="AB105" s="545"/>
      <c r="AC105" s="545"/>
      <c r="AD105" s="545"/>
      <c r="AE105" s="545"/>
      <c r="AF105" s="545"/>
      <c r="AG105" s="545"/>
      <c r="AH105" s="545"/>
      <c r="AI105" s="545"/>
      <c r="AJ105" s="545"/>
      <c r="AK105" s="545"/>
      <c r="AL105" s="545"/>
      <c r="AM105" s="545"/>
      <c r="AN105" s="545"/>
      <c r="AO105" s="545"/>
      <c r="AP105" s="545"/>
      <c r="AQ105" s="545"/>
      <c r="AR105" s="545"/>
      <c r="AS105" s="545"/>
      <c r="AT105" s="545"/>
      <c r="AU105" s="545"/>
      <c r="AV105" s="545"/>
      <c r="AW105" s="545"/>
      <c r="AX105" s="545"/>
      <c r="AY105" s="545"/>
      <c r="AZ105" s="545"/>
      <c r="BA105" s="545"/>
      <c r="BB105" s="545"/>
      <c r="BC105" s="545"/>
      <c r="BD105" s="545"/>
      <c r="BE105" s="545"/>
      <c r="BF105" s="545"/>
      <c r="BG105" s="545"/>
      <c r="BH105" s="545"/>
      <c r="BI105" s="545"/>
      <c r="BJ105" s="545"/>
      <c r="BK105" s="545"/>
      <c r="BL105" s="545"/>
      <c r="BM105" s="545"/>
      <c r="BN105" s="545"/>
      <c r="BO105" s="545"/>
      <c r="BP105" s="545"/>
      <c r="BQ105" s="545"/>
      <c r="BR105" s="545"/>
      <c r="BS105" s="545"/>
      <c r="BT105" s="545"/>
      <c r="BU105" s="545"/>
      <c r="BV105" s="545"/>
      <c r="BW105" s="545"/>
      <c r="BX105" s="545"/>
      <c r="BY105" s="545"/>
      <c r="BZ105" s="545"/>
      <c r="CA105" s="545"/>
      <c r="CB105" s="545"/>
      <c r="CC105" s="545"/>
      <c r="CD105" s="545"/>
      <c r="CE105" s="545"/>
      <c r="CF105" s="545"/>
      <c r="CG105" s="545"/>
      <c r="CH105" s="545"/>
      <c r="CI105" s="545"/>
      <c r="CJ105" s="545"/>
      <c r="CK105" s="545"/>
      <c r="CL105" s="545"/>
      <c r="CM105" s="545"/>
      <c r="CN105" s="545"/>
      <c r="CO105" s="545"/>
      <c r="CP105" s="545"/>
      <c r="CQ105" s="545"/>
      <c r="CR105" s="545"/>
      <c r="CS105" s="545"/>
      <c r="CT105" s="545"/>
      <c r="CU105" s="545"/>
      <c r="CV105" s="545"/>
      <c r="CW105" s="545"/>
      <c r="CX105" s="545"/>
      <c r="CY105" s="545"/>
      <c r="CZ105" s="545"/>
      <c r="DA105" s="545"/>
      <c r="DB105" s="545"/>
      <c r="DC105" s="545"/>
      <c r="DD105" s="545"/>
      <c r="DE105" s="545"/>
      <c r="DF105" s="545"/>
      <c r="DG105" s="545"/>
      <c r="DH105" s="545"/>
      <c r="DI105" s="545"/>
      <c r="DJ105" s="545"/>
      <c r="DK105" s="545"/>
      <c r="DL105" s="545"/>
      <c r="DM105" s="545"/>
      <c r="DN105" s="545"/>
      <c r="DO105" s="545"/>
      <c r="DP105" s="545"/>
      <c r="DQ105" s="545"/>
      <c r="DR105" s="545"/>
      <c r="DS105" s="545"/>
      <c r="DT105" s="545"/>
      <c r="DU105" s="545"/>
      <c r="DV105" s="545"/>
      <c r="DW105" s="545"/>
      <c r="DX105" s="545"/>
      <c r="DY105" s="545"/>
      <c r="DZ105" s="545"/>
      <c r="EA105" s="545"/>
      <c r="EB105" s="545"/>
      <c r="EC105" s="545"/>
      <c r="ED105" s="545"/>
      <c r="EE105" s="545"/>
      <c r="EF105" s="545"/>
      <c r="EG105" s="545"/>
      <c r="EH105" s="545"/>
      <c r="EI105" s="545"/>
      <c r="EJ105" s="545"/>
      <c r="EK105" s="545"/>
      <c r="EL105" s="545"/>
      <c r="EM105" s="545"/>
      <c r="EN105" s="545"/>
      <c r="EO105" s="545"/>
      <c r="EP105" s="545"/>
      <c r="EQ105" s="545"/>
      <c r="ER105" s="545"/>
      <c r="ES105" s="545"/>
      <c r="ET105" s="545"/>
      <c r="EU105" s="545"/>
      <c r="EV105" s="545"/>
      <c r="EW105" s="545"/>
      <c r="EX105" s="545"/>
      <c r="EY105" s="545"/>
      <c r="EZ105" s="545"/>
      <c r="FA105" s="545"/>
      <c r="FB105" s="545"/>
      <c r="FC105" s="545"/>
      <c r="FD105" s="545"/>
      <c r="FE105" s="545"/>
      <c r="FF105" s="545"/>
      <c r="FG105" s="545"/>
      <c r="FH105" s="545"/>
      <c r="FI105" s="545"/>
      <c r="FJ105" s="545"/>
      <c r="FK105" s="545"/>
      <c r="FL105" s="545"/>
      <c r="FM105" s="545"/>
      <c r="FN105" s="545"/>
      <c r="FO105" s="545"/>
      <c r="FP105" s="545"/>
      <c r="FQ105" s="545"/>
      <c r="FR105" s="545"/>
      <c r="FS105" s="545"/>
      <c r="FT105" s="545"/>
      <c r="FU105" s="545"/>
      <c r="FV105" s="545"/>
      <c r="FW105" s="545"/>
      <c r="FX105" s="545"/>
      <c r="FY105" s="545"/>
      <c r="FZ105" s="545"/>
      <c r="GA105" s="545"/>
      <c r="GB105" s="545"/>
      <c r="GC105" s="545"/>
      <c r="GD105" s="545"/>
      <c r="GE105" s="545"/>
      <c r="GF105" s="545"/>
      <c r="GG105" s="545"/>
      <c r="GH105" s="545"/>
      <c r="GI105" s="545"/>
      <c r="GJ105" s="545"/>
      <c r="GK105" s="545"/>
      <c r="GL105" s="545"/>
      <c r="GM105" s="545"/>
      <c r="GN105" s="545"/>
      <c r="GO105" s="545"/>
      <c r="GP105" s="545"/>
      <c r="GQ105" s="545"/>
      <c r="GR105" s="545"/>
      <c r="GS105" s="545"/>
      <c r="GT105" s="545"/>
      <c r="GU105" s="545"/>
      <c r="GV105" s="545"/>
      <c r="GW105" s="545"/>
      <c r="GX105" s="545"/>
    </row>
    <row r="106" spans="1:206" x14ac:dyDescent="0.25">
      <c r="A106" s="545"/>
      <c r="B106" s="558">
        <f t="shared" si="7"/>
        <v>99</v>
      </c>
      <c r="C106" s="829" t="str">
        <f>'DERIVA DE BLOQUES PATRON (mm)'!C106</f>
        <v>17745J</v>
      </c>
      <c r="D106" s="830" t="str">
        <f>_xlfn.CONCAT('DERIVA DE BLOQUES PATRON (mm)'!D106," mm")</f>
        <v>18 mm</v>
      </c>
      <c r="E106" s="828">
        <f>'DERIVA DE BLOQUES PATRON (mm)'!E106</f>
        <v>0.05</v>
      </c>
      <c r="F106" s="828">
        <f>'DERIVA DE BLOQUES PATRON (mm)'!G106</f>
        <v>-1.2E-2</v>
      </c>
      <c r="G106" s="828">
        <f>'DERIVA DE BLOQUES PATRON (mm)'!I106</f>
        <v>-1.2999999999999999E-2</v>
      </c>
      <c r="H106" s="107"/>
      <c r="I106" s="107"/>
      <c r="J106" s="828">
        <f>'DERIVA DE BLOQUES PATRON (mm)'!F106</f>
        <v>0.1</v>
      </c>
      <c r="K106" s="828">
        <f>'DERIVA DE BLOQUES PATRON (mm)'!H106</f>
        <v>2.4E-2</v>
      </c>
      <c r="L106" s="828">
        <f>'DERIVA DE BLOQUES PATRON (mm)'!J106</f>
        <v>2.4E-2</v>
      </c>
      <c r="M106" s="107"/>
      <c r="N106" s="107"/>
      <c r="O106" s="26">
        <f t="shared" si="5"/>
        <v>3.6087855759705835E-2</v>
      </c>
      <c r="P106" s="828" t="str">
        <f t="shared" si="6"/>
        <v>VALOR CRÍTICO, GRAFICAR CURVA</v>
      </c>
      <c r="Q106" s="545"/>
      <c r="R106" s="545"/>
      <c r="S106" s="545"/>
      <c r="T106" s="545"/>
      <c r="U106" s="545"/>
      <c r="V106" s="545"/>
      <c r="W106" s="545"/>
      <c r="X106" s="545"/>
      <c r="Y106" s="545"/>
      <c r="Z106" s="545"/>
      <c r="AA106" s="545"/>
      <c r="AB106" s="545"/>
      <c r="AC106" s="545"/>
      <c r="AD106" s="545"/>
      <c r="AE106" s="545"/>
      <c r="AF106" s="545"/>
      <c r="AG106" s="545"/>
      <c r="AH106" s="545"/>
      <c r="AI106" s="545"/>
      <c r="AJ106" s="545"/>
      <c r="AK106" s="545"/>
      <c r="AL106" s="545"/>
      <c r="AM106" s="545"/>
      <c r="AN106" s="545"/>
      <c r="AO106" s="545"/>
      <c r="AP106" s="545"/>
      <c r="AQ106" s="545"/>
      <c r="AR106" s="545"/>
      <c r="AS106" s="545"/>
      <c r="AT106" s="545"/>
      <c r="AU106" s="545"/>
      <c r="AV106" s="545"/>
      <c r="AW106" s="545"/>
      <c r="AX106" s="545"/>
      <c r="AY106" s="545"/>
      <c r="AZ106" s="545"/>
      <c r="BA106" s="545"/>
      <c r="BB106" s="545"/>
      <c r="BC106" s="545"/>
      <c r="BD106" s="545"/>
      <c r="BE106" s="545"/>
      <c r="BF106" s="545"/>
      <c r="BG106" s="545"/>
      <c r="BH106" s="545"/>
      <c r="BI106" s="545"/>
      <c r="BJ106" s="545"/>
      <c r="BK106" s="545"/>
      <c r="BL106" s="545"/>
      <c r="BM106" s="545"/>
      <c r="BN106" s="545"/>
      <c r="BO106" s="545"/>
      <c r="BP106" s="545"/>
      <c r="BQ106" s="545"/>
      <c r="BR106" s="545"/>
      <c r="BS106" s="545"/>
      <c r="BT106" s="545"/>
      <c r="BU106" s="545"/>
      <c r="BV106" s="545"/>
      <c r="BW106" s="545"/>
      <c r="BX106" s="545"/>
      <c r="BY106" s="545"/>
      <c r="BZ106" s="545"/>
      <c r="CA106" s="545"/>
      <c r="CB106" s="545"/>
      <c r="CC106" s="545"/>
      <c r="CD106" s="545"/>
      <c r="CE106" s="545"/>
      <c r="CF106" s="545"/>
      <c r="CG106" s="545"/>
      <c r="CH106" s="545"/>
      <c r="CI106" s="545"/>
      <c r="CJ106" s="545"/>
      <c r="CK106" s="545"/>
      <c r="CL106" s="545"/>
      <c r="CM106" s="545"/>
      <c r="CN106" s="545"/>
      <c r="CO106" s="545"/>
      <c r="CP106" s="545"/>
      <c r="CQ106" s="545"/>
      <c r="CR106" s="545"/>
      <c r="CS106" s="545"/>
      <c r="CT106" s="545"/>
      <c r="CU106" s="545"/>
      <c r="CV106" s="545"/>
      <c r="CW106" s="545"/>
      <c r="CX106" s="545"/>
      <c r="CY106" s="545"/>
      <c r="CZ106" s="545"/>
      <c r="DA106" s="545"/>
      <c r="DB106" s="545"/>
      <c r="DC106" s="545"/>
      <c r="DD106" s="545"/>
      <c r="DE106" s="545"/>
      <c r="DF106" s="545"/>
      <c r="DG106" s="545"/>
      <c r="DH106" s="545"/>
      <c r="DI106" s="545"/>
      <c r="DJ106" s="545"/>
      <c r="DK106" s="545"/>
      <c r="DL106" s="545"/>
      <c r="DM106" s="545"/>
      <c r="DN106" s="545"/>
      <c r="DO106" s="545"/>
      <c r="DP106" s="545"/>
      <c r="DQ106" s="545"/>
      <c r="DR106" s="545"/>
      <c r="DS106" s="545"/>
      <c r="DT106" s="545"/>
      <c r="DU106" s="545"/>
      <c r="DV106" s="545"/>
      <c r="DW106" s="545"/>
      <c r="DX106" s="545"/>
      <c r="DY106" s="545"/>
      <c r="DZ106" s="545"/>
      <c r="EA106" s="545"/>
      <c r="EB106" s="545"/>
      <c r="EC106" s="545"/>
      <c r="ED106" s="545"/>
      <c r="EE106" s="545"/>
      <c r="EF106" s="545"/>
      <c r="EG106" s="545"/>
      <c r="EH106" s="545"/>
      <c r="EI106" s="545"/>
      <c r="EJ106" s="545"/>
      <c r="EK106" s="545"/>
      <c r="EL106" s="545"/>
      <c r="EM106" s="545"/>
      <c r="EN106" s="545"/>
      <c r="EO106" s="545"/>
      <c r="EP106" s="545"/>
      <c r="EQ106" s="545"/>
      <c r="ER106" s="545"/>
      <c r="ES106" s="545"/>
      <c r="ET106" s="545"/>
      <c r="EU106" s="545"/>
      <c r="EV106" s="545"/>
      <c r="EW106" s="545"/>
      <c r="EX106" s="545"/>
      <c r="EY106" s="545"/>
      <c r="EZ106" s="545"/>
      <c r="FA106" s="545"/>
      <c r="FB106" s="545"/>
      <c r="FC106" s="545"/>
      <c r="FD106" s="545"/>
      <c r="FE106" s="545"/>
      <c r="FF106" s="545"/>
      <c r="FG106" s="545"/>
      <c r="FH106" s="545"/>
      <c r="FI106" s="545"/>
      <c r="FJ106" s="545"/>
      <c r="FK106" s="545"/>
      <c r="FL106" s="545"/>
      <c r="FM106" s="545"/>
      <c r="FN106" s="545"/>
      <c r="FO106" s="545"/>
      <c r="FP106" s="545"/>
      <c r="FQ106" s="545"/>
      <c r="FR106" s="545"/>
      <c r="FS106" s="545"/>
      <c r="FT106" s="545"/>
      <c r="FU106" s="545"/>
      <c r="FV106" s="545"/>
      <c r="FW106" s="545"/>
      <c r="FX106" s="545"/>
      <c r="FY106" s="545"/>
      <c r="FZ106" s="545"/>
      <c r="GA106" s="545"/>
      <c r="GB106" s="545"/>
      <c r="GC106" s="545"/>
      <c r="GD106" s="545"/>
      <c r="GE106" s="545"/>
      <c r="GF106" s="545"/>
      <c r="GG106" s="545"/>
      <c r="GH106" s="545"/>
      <c r="GI106" s="545"/>
      <c r="GJ106" s="545"/>
      <c r="GK106" s="545"/>
      <c r="GL106" s="545"/>
      <c r="GM106" s="545"/>
      <c r="GN106" s="545"/>
      <c r="GO106" s="545"/>
      <c r="GP106" s="545"/>
      <c r="GQ106" s="545"/>
      <c r="GR106" s="545"/>
      <c r="GS106" s="545"/>
      <c r="GT106" s="545"/>
      <c r="GU106" s="545"/>
      <c r="GV106" s="545"/>
      <c r="GW106" s="545"/>
      <c r="GX106" s="545"/>
    </row>
    <row r="107" spans="1:206" x14ac:dyDescent="0.25">
      <c r="A107" s="545"/>
      <c r="B107" s="558">
        <f t="shared" si="7"/>
        <v>100</v>
      </c>
      <c r="C107" s="829" t="str">
        <f>'DERIVA DE BLOQUES PATRON (mm)'!C107</f>
        <v>17617J</v>
      </c>
      <c r="D107" s="830" t="str">
        <f>_xlfn.CONCAT('DERIVA DE BLOQUES PATRON (mm)'!D107," mm")</f>
        <v>18,5 mm</v>
      </c>
      <c r="E107" s="828">
        <f>'DERIVA DE BLOQUES PATRON (mm)'!E107</f>
        <v>-0.06</v>
      </c>
      <c r="F107" s="828">
        <f>'DERIVA DE BLOQUES PATRON (mm)'!G107</f>
        <v>-5.7000000000000002E-2</v>
      </c>
      <c r="G107" s="828">
        <f>'DERIVA DE BLOQUES PATRON (mm)'!I107</f>
        <v>-3.9E-2</v>
      </c>
      <c r="H107" s="107"/>
      <c r="I107" s="107"/>
      <c r="J107" s="828">
        <f>'DERIVA DE BLOQUES PATRON (mm)'!F107</f>
        <v>0.1</v>
      </c>
      <c r="K107" s="828">
        <f>'DERIVA DE BLOQUES PATRON (mm)'!H107</f>
        <v>2.4E-2</v>
      </c>
      <c r="L107" s="828">
        <f>'DERIVA DE BLOQUES PATRON (mm)'!J107</f>
        <v>2.4E-2</v>
      </c>
      <c r="M107" s="107"/>
      <c r="N107" s="107"/>
      <c r="O107" s="26">
        <f t="shared" si="5"/>
        <v>1.1357816691600575E-2</v>
      </c>
      <c r="P107" s="828" t="str">
        <f t="shared" si="6"/>
        <v>NO GRAFICAR</v>
      </c>
      <c r="Q107" s="545"/>
      <c r="R107" s="545"/>
      <c r="S107" s="545"/>
      <c r="T107" s="545"/>
      <c r="U107" s="545"/>
      <c r="V107" s="545"/>
      <c r="W107" s="545"/>
      <c r="X107" s="545"/>
      <c r="Y107" s="545"/>
      <c r="Z107" s="545"/>
      <c r="AA107" s="545"/>
      <c r="AB107" s="545"/>
      <c r="AC107" s="545"/>
      <c r="AD107" s="545"/>
      <c r="AE107" s="545"/>
      <c r="AF107" s="545"/>
      <c r="AG107" s="545"/>
      <c r="AH107" s="545"/>
      <c r="AI107" s="545"/>
      <c r="AJ107" s="545"/>
      <c r="AK107" s="545"/>
      <c r="AL107" s="545"/>
      <c r="AM107" s="545"/>
      <c r="AN107" s="545"/>
      <c r="AO107" s="545"/>
      <c r="AP107" s="545"/>
      <c r="AQ107" s="545"/>
      <c r="AR107" s="545"/>
      <c r="AS107" s="545"/>
      <c r="AT107" s="545"/>
      <c r="AU107" s="545"/>
      <c r="AV107" s="545"/>
      <c r="AW107" s="545"/>
      <c r="AX107" s="545"/>
      <c r="AY107" s="545"/>
      <c r="AZ107" s="545"/>
      <c r="BA107" s="545"/>
      <c r="BB107" s="545"/>
      <c r="BC107" s="545"/>
      <c r="BD107" s="545"/>
      <c r="BE107" s="545"/>
      <c r="BF107" s="545"/>
      <c r="BG107" s="545"/>
      <c r="BH107" s="545"/>
      <c r="BI107" s="545"/>
      <c r="BJ107" s="545"/>
      <c r="BK107" s="545"/>
      <c r="BL107" s="545"/>
      <c r="BM107" s="545"/>
      <c r="BN107" s="545"/>
      <c r="BO107" s="545"/>
      <c r="BP107" s="545"/>
      <c r="BQ107" s="545"/>
      <c r="BR107" s="545"/>
      <c r="BS107" s="545"/>
      <c r="BT107" s="545"/>
      <c r="BU107" s="545"/>
      <c r="BV107" s="545"/>
      <c r="BW107" s="545"/>
      <c r="BX107" s="545"/>
      <c r="BY107" s="545"/>
      <c r="BZ107" s="545"/>
      <c r="CA107" s="545"/>
      <c r="CB107" s="545"/>
      <c r="CC107" s="545"/>
      <c r="CD107" s="545"/>
      <c r="CE107" s="545"/>
      <c r="CF107" s="545"/>
      <c r="CG107" s="545"/>
      <c r="CH107" s="545"/>
      <c r="CI107" s="545"/>
      <c r="CJ107" s="545"/>
      <c r="CK107" s="545"/>
      <c r="CL107" s="545"/>
      <c r="CM107" s="545"/>
      <c r="CN107" s="545"/>
      <c r="CO107" s="545"/>
      <c r="CP107" s="545"/>
      <c r="CQ107" s="545"/>
      <c r="CR107" s="545"/>
      <c r="CS107" s="545"/>
      <c r="CT107" s="545"/>
      <c r="CU107" s="545"/>
      <c r="CV107" s="545"/>
      <c r="CW107" s="545"/>
      <c r="CX107" s="545"/>
      <c r="CY107" s="545"/>
      <c r="CZ107" s="545"/>
      <c r="DA107" s="545"/>
      <c r="DB107" s="545"/>
      <c r="DC107" s="545"/>
      <c r="DD107" s="545"/>
      <c r="DE107" s="545"/>
      <c r="DF107" s="545"/>
      <c r="DG107" s="545"/>
      <c r="DH107" s="545"/>
      <c r="DI107" s="545"/>
      <c r="DJ107" s="545"/>
      <c r="DK107" s="545"/>
      <c r="DL107" s="545"/>
      <c r="DM107" s="545"/>
      <c r="DN107" s="545"/>
      <c r="DO107" s="545"/>
      <c r="DP107" s="545"/>
      <c r="DQ107" s="545"/>
      <c r="DR107" s="545"/>
      <c r="DS107" s="545"/>
      <c r="DT107" s="545"/>
      <c r="DU107" s="545"/>
      <c r="DV107" s="545"/>
      <c r="DW107" s="545"/>
      <c r="DX107" s="545"/>
      <c r="DY107" s="545"/>
      <c r="DZ107" s="545"/>
      <c r="EA107" s="545"/>
      <c r="EB107" s="545"/>
      <c r="EC107" s="545"/>
      <c r="ED107" s="545"/>
      <c r="EE107" s="545"/>
      <c r="EF107" s="545"/>
      <c r="EG107" s="545"/>
      <c r="EH107" s="545"/>
      <c r="EI107" s="545"/>
      <c r="EJ107" s="545"/>
      <c r="EK107" s="545"/>
      <c r="EL107" s="545"/>
      <c r="EM107" s="545"/>
      <c r="EN107" s="545"/>
      <c r="EO107" s="545"/>
      <c r="EP107" s="545"/>
      <c r="EQ107" s="545"/>
      <c r="ER107" s="545"/>
      <c r="ES107" s="545"/>
      <c r="ET107" s="545"/>
      <c r="EU107" s="545"/>
      <c r="EV107" s="545"/>
      <c r="EW107" s="545"/>
      <c r="EX107" s="545"/>
      <c r="EY107" s="545"/>
      <c r="EZ107" s="545"/>
      <c r="FA107" s="545"/>
      <c r="FB107" s="545"/>
      <c r="FC107" s="545"/>
      <c r="FD107" s="545"/>
      <c r="FE107" s="545"/>
      <c r="FF107" s="545"/>
      <c r="FG107" s="545"/>
      <c r="FH107" s="545"/>
      <c r="FI107" s="545"/>
      <c r="FJ107" s="545"/>
      <c r="FK107" s="545"/>
      <c r="FL107" s="545"/>
      <c r="FM107" s="545"/>
      <c r="FN107" s="545"/>
      <c r="FO107" s="545"/>
      <c r="FP107" s="545"/>
      <c r="FQ107" s="545"/>
      <c r="FR107" s="545"/>
      <c r="FS107" s="545"/>
      <c r="FT107" s="545"/>
      <c r="FU107" s="545"/>
      <c r="FV107" s="545"/>
      <c r="FW107" s="545"/>
      <c r="FX107" s="545"/>
      <c r="FY107" s="545"/>
      <c r="FZ107" s="545"/>
      <c r="GA107" s="545"/>
      <c r="GB107" s="545"/>
      <c r="GC107" s="545"/>
      <c r="GD107" s="545"/>
      <c r="GE107" s="545"/>
      <c r="GF107" s="545"/>
      <c r="GG107" s="545"/>
      <c r="GH107" s="545"/>
      <c r="GI107" s="545"/>
      <c r="GJ107" s="545"/>
      <c r="GK107" s="545"/>
      <c r="GL107" s="545"/>
      <c r="GM107" s="545"/>
      <c r="GN107" s="545"/>
      <c r="GO107" s="545"/>
      <c r="GP107" s="545"/>
      <c r="GQ107" s="545"/>
      <c r="GR107" s="545"/>
      <c r="GS107" s="545"/>
      <c r="GT107" s="545"/>
      <c r="GU107" s="545"/>
      <c r="GV107" s="545"/>
      <c r="GW107" s="545"/>
      <c r="GX107" s="545"/>
    </row>
    <row r="108" spans="1:206" x14ac:dyDescent="0.25">
      <c r="A108" s="545"/>
      <c r="B108" s="558">
        <f t="shared" si="7"/>
        <v>101</v>
      </c>
      <c r="C108" s="829" t="str">
        <f>'DERIVA DE BLOQUES PATRON (mm)'!C108</f>
        <v>16241D</v>
      </c>
      <c r="D108" s="830" t="str">
        <f>_xlfn.CONCAT('DERIVA DE BLOQUES PATRON (mm)'!D108," mm")</f>
        <v>19 mm</v>
      </c>
      <c r="E108" s="828">
        <f>'DERIVA DE BLOQUES PATRON (mm)'!E108</f>
        <v>-0.14000000000000001</v>
      </c>
      <c r="F108" s="828">
        <f>'DERIVA DE BLOQUES PATRON (mm)'!G108</f>
        <v>-0.129</v>
      </c>
      <c r="G108" s="828">
        <f>'DERIVA DE BLOQUES PATRON (mm)'!I108</f>
        <v>-0.08</v>
      </c>
      <c r="H108" s="107"/>
      <c r="I108" s="107"/>
      <c r="J108" s="828">
        <f>'DERIVA DE BLOQUES PATRON (mm)'!F108</f>
        <v>0.1</v>
      </c>
      <c r="K108" s="828">
        <f>'DERIVA DE BLOQUES PATRON (mm)'!H108</f>
        <v>2.4E-2</v>
      </c>
      <c r="L108" s="828">
        <f>'DERIVA DE BLOQUES PATRON (mm)'!J108</f>
        <v>2.4E-2</v>
      </c>
      <c r="M108" s="107"/>
      <c r="N108" s="107"/>
      <c r="O108" s="26">
        <f t="shared" si="5"/>
        <v>3.1942656954820327E-2</v>
      </c>
      <c r="P108" s="828" t="str">
        <f t="shared" si="6"/>
        <v>VALOR CRÍTICO, GRAFICAR CURVA</v>
      </c>
      <c r="Q108" s="545"/>
      <c r="R108" s="545"/>
      <c r="S108" s="545"/>
      <c r="T108" s="545"/>
      <c r="U108" s="545"/>
      <c r="V108" s="545"/>
      <c r="W108" s="545"/>
      <c r="X108" s="545"/>
      <c r="Y108" s="545"/>
      <c r="Z108" s="545"/>
      <c r="AA108" s="545"/>
      <c r="AB108" s="545"/>
      <c r="AC108" s="545"/>
      <c r="AD108" s="545"/>
      <c r="AE108" s="545"/>
      <c r="AF108" s="545"/>
      <c r="AG108" s="545"/>
      <c r="AH108" s="545"/>
      <c r="AI108" s="545"/>
      <c r="AJ108" s="545"/>
      <c r="AK108" s="545"/>
      <c r="AL108" s="545"/>
      <c r="AM108" s="545"/>
      <c r="AN108" s="545"/>
      <c r="AO108" s="545"/>
      <c r="AP108" s="545"/>
      <c r="AQ108" s="545"/>
      <c r="AR108" s="545"/>
      <c r="AS108" s="545"/>
      <c r="AT108" s="545"/>
      <c r="AU108" s="545"/>
      <c r="AV108" s="545"/>
      <c r="AW108" s="545"/>
      <c r="AX108" s="545"/>
      <c r="AY108" s="545"/>
      <c r="AZ108" s="545"/>
      <c r="BA108" s="545"/>
      <c r="BB108" s="545"/>
      <c r="BC108" s="545"/>
      <c r="BD108" s="545"/>
      <c r="BE108" s="545"/>
      <c r="BF108" s="545"/>
      <c r="BG108" s="545"/>
      <c r="BH108" s="545"/>
      <c r="BI108" s="545"/>
      <c r="BJ108" s="545"/>
      <c r="BK108" s="545"/>
      <c r="BL108" s="545"/>
      <c r="BM108" s="545"/>
      <c r="BN108" s="545"/>
      <c r="BO108" s="545"/>
      <c r="BP108" s="545"/>
      <c r="BQ108" s="545"/>
      <c r="BR108" s="545"/>
      <c r="BS108" s="545"/>
      <c r="BT108" s="545"/>
      <c r="BU108" s="545"/>
      <c r="BV108" s="545"/>
      <c r="BW108" s="545"/>
      <c r="BX108" s="545"/>
      <c r="BY108" s="545"/>
      <c r="BZ108" s="545"/>
      <c r="CA108" s="545"/>
      <c r="CB108" s="545"/>
      <c r="CC108" s="545"/>
      <c r="CD108" s="545"/>
      <c r="CE108" s="545"/>
      <c r="CF108" s="545"/>
      <c r="CG108" s="545"/>
      <c r="CH108" s="545"/>
      <c r="CI108" s="545"/>
      <c r="CJ108" s="545"/>
      <c r="CK108" s="545"/>
      <c r="CL108" s="545"/>
      <c r="CM108" s="545"/>
      <c r="CN108" s="545"/>
      <c r="CO108" s="545"/>
      <c r="CP108" s="545"/>
      <c r="CQ108" s="545"/>
      <c r="CR108" s="545"/>
      <c r="CS108" s="545"/>
      <c r="CT108" s="545"/>
      <c r="CU108" s="545"/>
      <c r="CV108" s="545"/>
      <c r="CW108" s="545"/>
      <c r="CX108" s="545"/>
      <c r="CY108" s="545"/>
      <c r="CZ108" s="545"/>
      <c r="DA108" s="545"/>
      <c r="DB108" s="545"/>
      <c r="DC108" s="545"/>
      <c r="DD108" s="545"/>
      <c r="DE108" s="545"/>
      <c r="DF108" s="545"/>
      <c r="DG108" s="545"/>
      <c r="DH108" s="545"/>
      <c r="DI108" s="545"/>
      <c r="DJ108" s="545"/>
      <c r="DK108" s="545"/>
      <c r="DL108" s="545"/>
      <c r="DM108" s="545"/>
      <c r="DN108" s="545"/>
      <c r="DO108" s="545"/>
      <c r="DP108" s="545"/>
      <c r="DQ108" s="545"/>
      <c r="DR108" s="545"/>
      <c r="DS108" s="545"/>
      <c r="DT108" s="545"/>
      <c r="DU108" s="545"/>
      <c r="DV108" s="545"/>
      <c r="DW108" s="545"/>
      <c r="DX108" s="545"/>
      <c r="DY108" s="545"/>
      <c r="DZ108" s="545"/>
      <c r="EA108" s="545"/>
      <c r="EB108" s="545"/>
      <c r="EC108" s="545"/>
      <c r="ED108" s="545"/>
      <c r="EE108" s="545"/>
      <c r="EF108" s="545"/>
      <c r="EG108" s="545"/>
      <c r="EH108" s="545"/>
      <c r="EI108" s="545"/>
      <c r="EJ108" s="545"/>
      <c r="EK108" s="545"/>
      <c r="EL108" s="545"/>
      <c r="EM108" s="545"/>
      <c r="EN108" s="545"/>
      <c r="EO108" s="545"/>
      <c r="EP108" s="545"/>
      <c r="EQ108" s="545"/>
      <c r="ER108" s="545"/>
      <c r="ES108" s="545"/>
      <c r="ET108" s="545"/>
      <c r="EU108" s="545"/>
      <c r="EV108" s="545"/>
      <c r="EW108" s="545"/>
      <c r="EX108" s="545"/>
      <c r="EY108" s="545"/>
      <c r="EZ108" s="545"/>
      <c r="FA108" s="545"/>
      <c r="FB108" s="545"/>
      <c r="FC108" s="545"/>
      <c r="FD108" s="545"/>
      <c r="FE108" s="545"/>
      <c r="FF108" s="545"/>
      <c r="FG108" s="545"/>
      <c r="FH108" s="545"/>
      <c r="FI108" s="545"/>
      <c r="FJ108" s="545"/>
      <c r="FK108" s="545"/>
      <c r="FL108" s="545"/>
      <c r="FM108" s="545"/>
      <c r="FN108" s="545"/>
      <c r="FO108" s="545"/>
      <c r="FP108" s="545"/>
      <c r="FQ108" s="545"/>
      <c r="FR108" s="545"/>
      <c r="FS108" s="545"/>
      <c r="FT108" s="545"/>
      <c r="FU108" s="545"/>
      <c r="FV108" s="545"/>
      <c r="FW108" s="545"/>
      <c r="FX108" s="545"/>
      <c r="FY108" s="545"/>
      <c r="FZ108" s="545"/>
      <c r="GA108" s="545"/>
      <c r="GB108" s="545"/>
      <c r="GC108" s="545"/>
      <c r="GD108" s="545"/>
      <c r="GE108" s="545"/>
      <c r="GF108" s="545"/>
      <c r="GG108" s="545"/>
      <c r="GH108" s="545"/>
      <c r="GI108" s="545"/>
      <c r="GJ108" s="545"/>
      <c r="GK108" s="545"/>
      <c r="GL108" s="545"/>
      <c r="GM108" s="545"/>
      <c r="GN108" s="545"/>
      <c r="GO108" s="545"/>
      <c r="GP108" s="545"/>
      <c r="GQ108" s="545"/>
      <c r="GR108" s="545"/>
      <c r="GS108" s="545"/>
      <c r="GT108" s="545"/>
      <c r="GU108" s="545"/>
      <c r="GV108" s="545"/>
      <c r="GW108" s="545"/>
      <c r="GX108" s="545"/>
    </row>
    <row r="109" spans="1:206" x14ac:dyDescent="0.25">
      <c r="A109" s="545"/>
      <c r="B109" s="558">
        <f t="shared" si="7"/>
        <v>102</v>
      </c>
      <c r="C109" s="829" t="str">
        <f>'DERIVA DE BLOQUES PATRON (mm)'!C109</f>
        <v>13598J</v>
      </c>
      <c r="D109" s="830" t="str">
        <f>_xlfn.CONCAT('DERIVA DE BLOQUES PATRON (mm)'!D109," mm")</f>
        <v>19,5 mm</v>
      </c>
      <c r="E109" s="828">
        <f>'DERIVA DE BLOQUES PATRON (mm)'!E109</f>
        <v>0.11</v>
      </c>
      <c r="F109" s="828">
        <f>'DERIVA DE BLOQUES PATRON (mm)'!G109</f>
        <v>5.7000000000000002E-2</v>
      </c>
      <c r="G109" s="828">
        <f>'DERIVA DE BLOQUES PATRON (mm)'!I109</f>
        <v>7.5999999999999998E-2</v>
      </c>
      <c r="H109" s="107"/>
      <c r="I109" s="107"/>
      <c r="J109" s="828">
        <f>'DERIVA DE BLOQUES PATRON (mm)'!F109</f>
        <v>0.1</v>
      </c>
      <c r="K109" s="828">
        <f>'DERIVA DE BLOQUES PATRON (mm)'!H109</f>
        <v>2.4E-2</v>
      </c>
      <c r="L109" s="828">
        <f>'DERIVA DE BLOQUES PATRON (mm)'!J109</f>
        <v>2.4E-2</v>
      </c>
      <c r="M109" s="107"/>
      <c r="N109" s="107"/>
      <c r="O109" s="26">
        <f t="shared" si="5"/>
        <v>2.6851443164195094E-2</v>
      </c>
      <c r="P109" s="828" t="str">
        <f t="shared" si="6"/>
        <v>NO GRAFICAR</v>
      </c>
      <c r="Q109" s="545"/>
      <c r="R109" s="545"/>
      <c r="S109" s="545"/>
      <c r="T109" s="545"/>
      <c r="U109" s="545"/>
      <c r="V109" s="545"/>
      <c r="W109" s="545"/>
      <c r="X109" s="545"/>
      <c r="Y109" s="545"/>
      <c r="Z109" s="545"/>
      <c r="AA109" s="545"/>
      <c r="AB109" s="545"/>
      <c r="AC109" s="545"/>
      <c r="AD109" s="545"/>
      <c r="AE109" s="545"/>
      <c r="AF109" s="545"/>
      <c r="AG109" s="545"/>
      <c r="AH109" s="545"/>
      <c r="AI109" s="545"/>
      <c r="AJ109" s="545"/>
      <c r="AK109" s="545"/>
      <c r="AL109" s="545"/>
      <c r="AM109" s="545"/>
      <c r="AN109" s="545"/>
      <c r="AO109" s="545"/>
      <c r="AP109" s="545"/>
      <c r="AQ109" s="545"/>
      <c r="AR109" s="545"/>
      <c r="AS109" s="545"/>
      <c r="AT109" s="545"/>
      <c r="AU109" s="545"/>
      <c r="AV109" s="545"/>
      <c r="AW109" s="545"/>
      <c r="AX109" s="545"/>
      <c r="AY109" s="545"/>
      <c r="AZ109" s="545"/>
      <c r="BA109" s="545"/>
      <c r="BB109" s="545"/>
      <c r="BC109" s="545"/>
      <c r="BD109" s="545"/>
      <c r="BE109" s="545"/>
      <c r="BF109" s="545"/>
      <c r="BG109" s="545"/>
      <c r="BH109" s="545"/>
      <c r="BI109" s="545"/>
      <c r="BJ109" s="545"/>
      <c r="BK109" s="545"/>
      <c r="BL109" s="545"/>
      <c r="BM109" s="545"/>
      <c r="BN109" s="545"/>
      <c r="BO109" s="545"/>
      <c r="BP109" s="545"/>
      <c r="BQ109" s="545"/>
      <c r="BR109" s="545"/>
      <c r="BS109" s="545"/>
      <c r="BT109" s="545"/>
      <c r="BU109" s="545"/>
      <c r="BV109" s="545"/>
      <c r="BW109" s="545"/>
      <c r="BX109" s="545"/>
      <c r="BY109" s="545"/>
      <c r="BZ109" s="545"/>
      <c r="CA109" s="545"/>
      <c r="CB109" s="545"/>
      <c r="CC109" s="545"/>
      <c r="CD109" s="545"/>
      <c r="CE109" s="545"/>
      <c r="CF109" s="545"/>
      <c r="CG109" s="545"/>
      <c r="CH109" s="545"/>
      <c r="CI109" s="545"/>
      <c r="CJ109" s="545"/>
      <c r="CK109" s="545"/>
      <c r="CL109" s="545"/>
      <c r="CM109" s="545"/>
      <c r="CN109" s="545"/>
      <c r="CO109" s="545"/>
      <c r="CP109" s="545"/>
      <c r="CQ109" s="545"/>
      <c r="CR109" s="545"/>
      <c r="CS109" s="545"/>
      <c r="CT109" s="545"/>
      <c r="CU109" s="545"/>
      <c r="CV109" s="545"/>
      <c r="CW109" s="545"/>
      <c r="CX109" s="545"/>
      <c r="CY109" s="545"/>
      <c r="CZ109" s="545"/>
      <c r="DA109" s="545"/>
      <c r="DB109" s="545"/>
      <c r="DC109" s="545"/>
      <c r="DD109" s="545"/>
      <c r="DE109" s="545"/>
      <c r="DF109" s="545"/>
      <c r="DG109" s="545"/>
      <c r="DH109" s="545"/>
      <c r="DI109" s="545"/>
      <c r="DJ109" s="545"/>
      <c r="DK109" s="545"/>
      <c r="DL109" s="545"/>
      <c r="DM109" s="545"/>
      <c r="DN109" s="545"/>
      <c r="DO109" s="545"/>
      <c r="DP109" s="545"/>
      <c r="DQ109" s="545"/>
      <c r="DR109" s="545"/>
      <c r="DS109" s="545"/>
      <c r="DT109" s="545"/>
      <c r="DU109" s="545"/>
      <c r="DV109" s="545"/>
      <c r="DW109" s="545"/>
      <c r="DX109" s="545"/>
      <c r="DY109" s="545"/>
      <c r="DZ109" s="545"/>
      <c r="EA109" s="545"/>
      <c r="EB109" s="545"/>
      <c r="EC109" s="545"/>
      <c r="ED109" s="545"/>
      <c r="EE109" s="545"/>
      <c r="EF109" s="545"/>
      <c r="EG109" s="545"/>
      <c r="EH109" s="545"/>
      <c r="EI109" s="545"/>
      <c r="EJ109" s="545"/>
      <c r="EK109" s="545"/>
      <c r="EL109" s="545"/>
      <c r="EM109" s="545"/>
      <c r="EN109" s="545"/>
      <c r="EO109" s="545"/>
      <c r="EP109" s="545"/>
      <c r="EQ109" s="545"/>
      <c r="ER109" s="545"/>
      <c r="ES109" s="545"/>
      <c r="ET109" s="545"/>
      <c r="EU109" s="545"/>
      <c r="EV109" s="545"/>
      <c r="EW109" s="545"/>
      <c r="EX109" s="545"/>
      <c r="EY109" s="545"/>
      <c r="EZ109" s="545"/>
      <c r="FA109" s="545"/>
      <c r="FB109" s="545"/>
      <c r="FC109" s="545"/>
      <c r="FD109" s="545"/>
      <c r="FE109" s="545"/>
      <c r="FF109" s="545"/>
      <c r="FG109" s="545"/>
      <c r="FH109" s="545"/>
      <c r="FI109" s="545"/>
      <c r="FJ109" s="545"/>
      <c r="FK109" s="545"/>
      <c r="FL109" s="545"/>
      <c r="FM109" s="545"/>
      <c r="FN109" s="545"/>
      <c r="FO109" s="545"/>
      <c r="FP109" s="545"/>
      <c r="FQ109" s="545"/>
      <c r="FR109" s="545"/>
      <c r="FS109" s="545"/>
      <c r="FT109" s="545"/>
      <c r="FU109" s="545"/>
      <c r="FV109" s="545"/>
      <c r="FW109" s="545"/>
      <c r="FX109" s="545"/>
      <c r="FY109" s="545"/>
      <c r="FZ109" s="545"/>
      <c r="GA109" s="545"/>
      <c r="GB109" s="545"/>
      <c r="GC109" s="545"/>
      <c r="GD109" s="545"/>
      <c r="GE109" s="545"/>
      <c r="GF109" s="545"/>
      <c r="GG109" s="545"/>
      <c r="GH109" s="545"/>
      <c r="GI109" s="545"/>
      <c r="GJ109" s="545"/>
      <c r="GK109" s="545"/>
      <c r="GL109" s="545"/>
      <c r="GM109" s="545"/>
      <c r="GN109" s="545"/>
      <c r="GO109" s="545"/>
      <c r="GP109" s="545"/>
      <c r="GQ109" s="545"/>
      <c r="GR109" s="545"/>
      <c r="GS109" s="545"/>
      <c r="GT109" s="545"/>
      <c r="GU109" s="545"/>
      <c r="GV109" s="545"/>
      <c r="GW109" s="545"/>
      <c r="GX109" s="545"/>
    </row>
    <row r="110" spans="1:206" x14ac:dyDescent="0.25">
      <c r="A110" s="545"/>
      <c r="B110" s="558">
        <f t="shared" si="7"/>
        <v>103</v>
      </c>
      <c r="C110" s="829" t="str">
        <f>'DERIVA DE BLOQUES PATRON (mm)'!C110</f>
        <v>23651G</v>
      </c>
      <c r="D110" s="830" t="str">
        <f>_xlfn.CONCAT('DERIVA DE BLOQUES PATRON (mm)'!D110," mm")</f>
        <v>20 mm</v>
      </c>
      <c r="E110" s="828">
        <f>'DERIVA DE BLOQUES PATRON (mm)'!E110</f>
        <v>-0.18</v>
      </c>
      <c r="F110" s="828">
        <f>'DERIVA DE BLOQUES PATRON (mm)'!G110</f>
        <v>-0.17799999999999999</v>
      </c>
      <c r="G110" s="828">
        <f>'DERIVA DE BLOQUES PATRON (mm)'!I110</f>
        <v>-0.16200000000000001</v>
      </c>
      <c r="H110" s="107"/>
      <c r="I110" s="107"/>
      <c r="J110" s="828">
        <f>'DERIVA DE BLOQUES PATRON (mm)'!F110</f>
        <v>0.1</v>
      </c>
      <c r="K110" s="828">
        <f>'DERIVA DE BLOQUES PATRON (mm)'!H110</f>
        <v>2.4E-2</v>
      </c>
      <c r="L110" s="828">
        <f>'DERIVA DE BLOQUES PATRON (mm)'!J110</f>
        <v>2.4E-2</v>
      </c>
      <c r="M110" s="107"/>
      <c r="N110" s="107"/>
      <c r="O110" s="26">
        <f t="shared" si="5"/>
        <v>9.865765724632488E-3</v>
      </c>
      <c r="P110" s="828" t="str">
        <f t="shared" si="6"/>
        <v>NO GRAFICAR</v>
      </c>
      <c r="Q110" s="545"/>
      <c r="R110" s="545"/>
      <c r="S110" s="545"/>
      <c r="T110" s="545"/>
      <c r="U110" s="545"/>
      <c r="V110" s="545"/>
      <c r="W110" s="545"/>
      <c r="X110" s="545"/>
      <c r="Y110" s="545"/>
      <c r="Z110" s="545"/>
      <c r="AA110" s="545"/>
      <c r="AB110" s="545"/>
      <c r="AC110" s="545"/>
      <c r="AD110" s="545"/>
      <c r="AE110" s="545"/>
      <c r="AF110" s="545"/>
      <c r="AG110" s="545"/>
      <c r="AH110" s="545"/>
      <c r="AI110" s="545"/>
      <c r="AJ110" s="545"/>
      <c r="AK110" s="545"/>
      <c r="AL110" s="545"/>
      <c r="AM110" s="545"/>
      <c r="AN110" s="545"/>
      <c r="AO110" s="545"/>
      <c r="AP110" s="545"/>
      <c r="AQ110" s="545"/>
      <c r="AR110" s="545"/>
      <c r="AS110" s="545"/>
      <c r="AT110" s="545"/>
      <c r="AU110" s="545"/>
      <c r="AV110" s="545"/>
      <c r="AW110" s="545"/>
      <c r="AX110" s="545"/>
      <c r="AY110" s="545"/>
      <c r="AZ110" s="545"/>
      <c r="BA110" s="545"/>
      <c r="BB110" s="545"/>
      <c r="BC110" s="545"/>
      <c r="BD110" s="545"/>
      <c r="BE110" s="545"/>
      <c r="BF110" s="545"/>
      <c r="BG110" s="545"/>
      <c r="BH110" s="545"/>
      <c r="BI110" s="545"/>
      <c r="BJ110" s="545"/>
      <c r="BK110" s="545"/>
      <c r="BL110" s="545"/>
      <c r="BM110" s="545"/>
      <c r="BN110" s="545"/>
      <c r="BO110" s="545"/>
      <c r="BP110" s="545"/>
      <c r="BQ110" s="545"/>
      <c r="BR110" s="545"/>
      <c r="BS110" s="545"/>
      <c r="BT110" s="545"/>
      <c r="BU110" s="545"/>
      <c r="BV110" s="545"/>
      <c r="BW110" s="545"/>
      <c r="BX110" s="545"/>
      <c r="BY110" s="545"/>
      <c r="BZ110" s="545"/>
      <c r="CA110" s="545"/>
      <c r="CB110" s="545"/>
      <c r="CC110" s="545"/>
      <c r="CD110" s="545"/>
      <c r="CE110" s="545"/>
      <c r="CF110" s="545"/>
      <c r="CG110" s="545"/>
      <c r="CH110" s="545"/>
      <c r="CI110" s="545"/>
      <c r="CJ110" s="545"/>
      <c r="CK110" s="545"/>
      <c r="CL110" s="545"/>
      <c r="CM110" s="545"/>
      <c r="CN110" s="545"/>
      <c r="CO110" s="545"/>
      <c r="CP110" s="545"/>
      <c r="CQ110" s="545"/>
      <c r="CR110" s="545"/>
      <c r="CS110" s="545"/>
      <c r="CT110" s="545"/>
      <c r="CU110" s="545"/>
      <c r="CV110" s="545"/>
      <c r="CW110" s="545"/>
      <c r="CX110" s="545"/>
      <c r="CY110" s="545"/>
      <c r="CZ110" s="545"/>
      <c r="DA110" s="545"/>
      <c r="DB110" s="545"/>
      <c r="DC110" s="545"/>
      <c r="DD110" s="545"/>
      <c r="DE110" s="545"/>
      <c r="DF110" s="545"/>
      <c r="DG110" s="545"/>
      <c r="DH110" s="545"/>
      <c r="DI110" s="545"/>
      <c r="DJ110" s="545"/>
      <c r="DK110" s="545"/>
      <c r="DL110" s="545"/>
      <c r="DM110" s="545"/>
      <c r="DN110" s="545"/>
      <c r="DO110" s="545"/>
      <c r="DP110" s="545"/>
      <c r="DQ110" s="545"/>
      <c r="DR110" s="545"/>
      <c r="DS110" s="545"/>
      <c r="DT110" s="545"/>
      <c r="DU110" s="545"/>
      <c r="DV110" s="545"/>
      <c r="DW110" s="545"/>
      <c r="DX110" s="545"/>
      <c r="DY110" s="545"/>
      <c r="DZ110" s="545"/>
      <c r="EA110" s="545"/>
      <c r="EB110" s="545"/>
      <c r="EC110" s="545"/>
      <c r="ED110" s="545"/>
      <c r="EE110" s="545"/>
      <c r="EF110" s="545"/>
      <c r="EG110" s="545"/>
      <c r="EH110" s="545"/>
      <c r="EI110" s="545"/>
      <c r="EJ110" s="545"/>
      <c r="EK110" s="545"/>
      <c r="EL110" s="545"/>
      <c r="EM110" s="545"/>
      <c r="EN110" s="545"/>
      <c r="EO110" s="545"/>
      <c r="EP110" s="545"/>
      <c r="EQ110" s="545"/>
      <c r="ER110" s="545"/>
      <c r="ES110" s="545"/>
      <c r="ET110" s="545"/>
      <c r="EU110" s="545"/>
      <c r="EV110" s="545"/>
      <c r="EW110" s="545"/>
      <c r="EX110" s="545"/>
      <c r="EY110" s="545"/>
      <c r="EZ110" s="545"/>
      <c r="FA110" s="545"/>
      <c r="FB110" s="545"/>
      <c r="FC110" s="545"/>
      <c r="FD110" s="545"/>
      <c r="FE110" s="545"/>
      <c r="FF110" s="545"/>
      <c r="FG110" s="545"/>
      <c r="FH110" s="545"/>
      <c r="FI110" s="545"/>
      <c r="FJ110" s="545"/>
      <c r="FK110" s="545"/>
      <c r="FL110" s="545"/>
      <c r="FM110" s="545"/>
      <c r="FN110" s="545"/>
      <c r="FO110" s="545"/>
      <c r="FP110" s="545"/>
      <c r="FQ110" s="545"/>
      <c r="FR110" s="545"/>
      <c r="FS110" s="545"/>
      <c r="FT110" s="545"/>
      <c r="FU110" s="545"/>
      <c r="FV110" s="545"/>
      <c r="FW110" s="545"/>
      <c r="FX110" s="545"/>
      <c r="FY110" s="545"/>
      <c r="FZ110" s="545"/>
      <c r="GA110" s="545"/>
      <c r="GB110" s="545"/>
      <c r="GC110" s="545"/>
      <c r="GD110" s="545"/>
      <c r="GE110" s="545"/>
      <c r="GF110" s="545"/>
      <c r="GG110" s="545"/>
      <c r="GH110" s="545"/>
      <c r="GI110" s="545"/>
      <c r="GJ110" s="545"/>
      <c r="GK110" s="545"/>
      <c r="GL110" s="545"/>
      <c r="GM110" s="545"/>
      <c r="GN110" s="545"/>
      <c r="GO110" s="545"/>
      <c r="GP110" s="545"/>
      <c r="GQ110" s="545"/>
      <c r="GR110" s="545"/>
      <c r="GS110" s="545"/>
      <c r="GT110" s="545"/>
      <c r="GU110" s="545"/>
      <c r="GV110" s="545"/>
      <c r="GW110" s="545"/>
      <c r="GX110" s="545"/>
    </row>
    <row r="111" spans="1:206" x14ac:dyDescent="0.25">
      <c r="A111" s="545"/>
      <c r="B111" s="558">
        <f t="shared" si="7"/>
        <v>104</v>
      </c>
      <c r="C111" s="829" t="str">
        <f>'DERIVA DE BLOQUES PATRON (mm)'!C111</f>
        <v>14095H</v>
      </c>
      <c r="D111" s="830" t="str">
        <f>_xlfn.CONCAT('DERIVA DE BLOQUES PATRON (mm)'!D111," mm")</f>
        <v>20,5 mm</v>
      </c>
      <c r="E111" s="828">
        <f>'DERIVA DE BLOQUES PATRON (mm)'!E111</f>
        <v>0.23</v>
      </c>
      <c r="F111" s="828">
        <f>'DERIVA DE BLOQUES PATRON (mm)'!G111</f>
        <v>0.214</v>
      </c>
      <c r="G111" s="828">
        <f>'DERIVA DE BLOQUES PATRON (mm)'!I111</f>
        <v>0.23300000000000001</v>
      </c>
      <c r="H111" s="107"/>
      <c r="I111" s="107"/>
      <c r="J111" s="828">
        <f>'DERIVA DE BLOQUES PATRON (mm)'!F111</f>
        <v>0.1</v>
      </c>
      <c r="K111" s="828">
        <f>'DERIVA DE BLOQUES PATRON (mm)'!H111</f>
        <v>2.5999999999999999E-2</v>
      </c>
      <c r="L111" s="828">
        <f>'DERIVA DE BLOQUES PATRON (mm)'!J111</f>
        <v>2.5999999999999999E-2</v>
      </c>
      <c r="M111" s="107"/>
      <c r="N111" s="107"/>
      <c r="O111" s="26">
        <f t="shared" si="5"/>
        <v>1.0214368964029717E-2</v>
      </c>
      <c r="P111" s="828" t="str">
        <f t="shared" si="6"/>
        <v>NO GRAFICAR</v>
      </c>
      <c r="Q111" s="545"/>
      <c r="R111" s="545"/>
      <c r="S111" s="545"/>
      <c r="T111" s="545"/>
      <c r="U111" s="545"/>
      <c r="V111" s="545"/>
      <c r="W111" s="545"/>
      <c r="X111" s="545"/>
      <c r="Y111" s="545"/>
      <c r="Z111" s="545"/>
      <c r="AA111" s="545"/>
      <c r="AB111" s="545"/>
      <c r="AC111" s="545"/>
      <c r="AD111" s="545"/>
      <c r="AE111" s="545"/>
      <c r="AF111" s="545"/>
      <c r="AG111" s="545"/>
      <c r="AH111" s="545"/>
      <c r="AI111" s="545"/>
      <c r="AJ111" s="545"/>
      <c r="AK111" s="545"/>
      <c r="AL111" s="545"/>
      <c r="AM111" s="545"/>
      <c r="AN111" s="545"/>
      <c r="AO111" s="545"/>
      <c r="AP111" s="545"/>
      <c r="AQ111" s="545"/>
      <c r="AR111" s="545"/>
      <c r="AS111" s="545"/>
      <c r="AT111" s="545"/>
      <c r="AU111" s="545"/>
      <c r="AV111" s="545"/>
      <c r="AW111" s="545"/>
      <c r="AX111" s="545"/>
      <c r="AY111" s="545"/>
      <c r="AZ111" s="545"/>
      <c r="BA111" s="545"/>
      <c r="BB111" s="545"/>
      <c r="BC111" s="545"/>
      <c r="BD111" s="545"/>
      <c r="BE111" s="545"/>
      <c r="BF111" s="545"/>
      <c r="BG111" s="545"/>
      <c r="BH111" s="545"/>
      <c r="BI111" s="545"/>
      <c r="BJ111" s="545"/>
      <c r="BK111" s="545"/>
      <c r="BL111" s="545"/>
      <c r="BM111" s="545"/>
      <c r="BN111" s="545"/>
      <c r="BO111" s="545"/>
      <c r="BP111" s="545"/>
      <c r="BQ111" s="545"/>
      <c r="BR111" s="545"/>
      <c r="BS111" s="545"/>
      <c r="BT111" s="545"/>
      <c r="BU111" s="545"/>
      <c r="BV111" s="545"/>
      <c r="BW111" s="545"/>
      <c r="BX111" s="545"/>
      <c r="BY111" s="545"/>
      <c r="BZ111" s="545"/>
      <c r="CA111" s="545"/>
      <c r="CB111" s="545"/>
      <c r="CC111" s="545"/>
      <c r="CD111" s="545"/>
      <c r="CE111" s="545"/>
      <c r="CF111" s="545"/>
      <c r="CG111" s="545"/>
      <c r="CH111" s="545"/>
      <c r="CI111" s="545"/>
      <c r="CJ111" s="545"/>
      <c r="CK111" s="545"/>
      <c r="CL111" s="545"/>
      <c r="CM111" s="545"/>
      <c r="CN111" s="545"/>
      <c r="CO111" s="545"/>
      <c r="CP111" s="545"/>
      <c r="CQ111" s="545"/>
      <c r="CR111" s="545"/>
      <c r="CS111" s="545"/>
      <c r="CT111" s="545"/>
      <c r="CU111" s="545"/>
      <c r="CV111" s="545"/>
      <c r="CW111" s="545"/>
      <c r="CX111" s="545"/>
      <c r="CY111" s="545"/>
      <c r="CZ111" s="545"/>
      <c r="DA111" s="545"/>
      <c r="DB111" s="545"/>
      <c r="DC111" s="545"/>
      <c r="DD111" s="545"/>
      <c r="DE111" s="545"/>
      <c r="DF111" s="545"/>
      <c r="DG111" s="545"/>
      <c r="DH111" s="545"/>
      <c r="DI111" s="545"/>
      <c r="DJ111" s="545"/>
      <c r="DK111" s="545"/>
      <c r="DL111" s="545"/>
      <c r="DM111" s="545"/>
      <c r="DN111" s="545"/>
      <c r="DO111" s="545"/>
      <c r="DP111" s="545"/>
      <c r="DQ111" s="545"/>
      <c r="DR111" s="545"/>
      <c r="DS111" s="545"/>
      <c r="DT111" s="545"/>
      <c r="DU111" s="545"/>
      <c r="DV111" s="545"/>
      <c r="DW111" s="545"/>
      <c r="DX111" s="545"/>
      <c r="DY111" s="545"/>
      <c r="DZ111" s="545"/>
      <c r="EA111" s="545"/>
      <c r="EB111" s="545"/>
      <c r="EC111" s="545"/>
      <c r="ED111" s="545"/>
      <c r="EE111" s="545"/>
      <c r="EF111" s="545"/>
      <c r="EG111" s="545"/>
      <c r="EH111" s="545"/>
      <c r="EI111" s="545"/>
      <c r="EJ111" s="545"/>
      <c r="EK111" s="545"/>
      <c r="EL111" s="545"/>
      <c r="EM111" s="545"/>
      <c r="EN111" s="545"/>
      <c r="EO111" s="545"/>
      <c r="EP111" s="545"/>
      <c r="EQ111" s="545"/>
      <c r="ER111" s="545"/>
      <c r="ES111" s="545"/>
      <c r="ET111" s="545"/>
      <c r="EU111" s="545"/>
      <c r="EV111" s="545"/>
      <c r="EW111" s="545"/>
      <c r="EX111" s="545"/>
      <c r="EY111" s="545"/>
      <c r="EZ111" s="545"/>
      <c r="FA111" s="545"/>
      <c r="FB111" s="545"/>
      <c r="FC111" s="545"/>
      <c r="FD111" s="545"/>
      <c r="FE111" s="545"/>
      <c r="FF111" s="545"/>
      <c r="FG111" s="545"/>
      <c r="FH111" s="545"/>
      <c r="FI111" s="545"/>
      <c r="FJ111" s="545"/>
      <c r="FK111" s="545"/>
      <c r="FL111" s="545"/>
      <c r="FM111" s="545"/>
      <c r="FN111" s="545"/>
      <c r="FO111" s="545"/>
      <c r="FP111" s="545"/>
      <c r="FQ111" s="545"/>
      <c r="FR111" s="545"/>
      <c r="FS111" s="545"/>
      <c r="FT111" s="545"/>
      <c r="FU111" s="545"/>
      <c r="FV111" s="545"/>
      <c r="FW111" s="545"/>
      <c r="FX111" s="545"/>
      <c r="FY111" s="545"/>
      <c r="FZ111" s="545"/>
      <c r="GA111" s="545"/>
      <c r="GB111" s="545"/>
      <c r="GC111" s="545"/>
      <c r="GD111" s="545"/>
      <c r="GE111" s="545"/>
      <c r="GF111" s="545"/>
      <c r="GG111" s="545"/>
      <c r="GH111" s="545"/>
      <c r="GI111" s="545"/>
      <c r="GJ111" s="545"/>
      <c r="GK111" s="545"/>
      <c r="GL111" s="545"/>
      <c r="GM111" s="545"/>
      <c r="GN111" s="545"/>
      <c r="GO111" s="545"/>
      <c r="GP111" s="545"/>
      <c r="GQ111" s="545"/>
      <c r="GR111" s="545"/>
      <c r="GS111" s="545"/>
      <c r="GT111" s="545"/>
      <c r="GU111" s="545"/>
      <c r="GV111" s="545"/>
      <c r="GW111" s="545"/>
      <c r="GX111" s="545"/>
    </row>
    <row r="112" spans="1:206" x14ac:dyDescent="0.25">
      <c r="A112" s="545"/>
      <c r="B112" s="558">
        <f t="shared" si="7"/>
        <v>105</v>
      </c>
      <c r="C112" s="829" t="str">
        <f>'DERIVA DE BLOQUES PATRON (mm)'!C112</f>
        <v>17145J</v>
      </c>
      <c r="D112" s="830" t="str">
        <f>_xlfn.CONCAT('DERIVA DE BLOQUES PATRON (mm)'!D112," mm")</f>
        <v>21 mm</v>
      </c>
      <c r="E112" s="828">
        <f>'DERIVA DE BLOQUES PATRON (mm)'!E112</f>
        <v>0.06</v>
      </c>
      <c r="F112" s="828">
        <f>'DERIVA DE BLOQUES PATRON (mm)'!G112</f>
        <v>4.1000000000000002E-2</v>
      </c>
      <c r="G112" s="828">
        <f>'DERIVA DE BLOQUES PATRON (mm)'!I112</f>
        <v>6.4000000000000001E-2</v>
      </c>
      <c r="H112" s="107"/>
      <c r="I112" s="107"/>
      <c r="J112" s="828">
        <f>'DERIVA DE BLOQUES PATRON (mm)'!F112</f>
        <v>0.1</v>
      </c>
      <c r="K112" s="828">
        <f>'DERIVA DE BLOQUES PATRON (mm)'!H112</f>
        <v>2.5999999999999999E-2</v>
      </c>
      <c r="L112" s="828">
        <f>'DERIVA DE BLOQUES PATRON (mm)'!J112</f>
        <v>2.5999999999999999E-2</v>
      </c>
      <c r="M112" s="107"/>
      <c r="N112" s="107"/>
      <c r="O112" s="26">
        <f t="shared" si="5"/>
        <v>1.2288205727444476E-2</v>
      </c>
      <c r="P112" s="828" t="str">
        <f t="shared" si="6"/>
        <v>NO GRAFICAR</v>
      </c>
      <c r="Q112" s="545"/>
      <c r="R112" s="545"/>
      <c r="S112" s="545"/>
      <c r="T112" s="545"/>
      <c r="U112" s="545"/>
      <c r="V112" s="545"/>
      <c r="W112" s="545"/>
      <c r="X112" s="545"/>
      <c r="Y112" s="545"/>
      <c r="Z112" s="545"/>
      <c r="AA112" s="545"/>
      <c r="AB112" s="545"/>
      <c r="AC112" s="545"/>
      <c r="AD112" s="545"/>
      <c r="AE112" s="545"/>
      <c r="AF112" s="545"/>
      <c r="AG112" s="545"/>
      <c r="AH112" s="545"/>
      <c r="AI112" s="545"/>
      <c r="AJ112" s="545"/>
      <c r="AK112" s="545"/>
      <c r="AL112" s="545"/>
      <c r="AM112" s="545"/>
      <c r="AN112" s="545"/>
      <c r="AO112" s="545"/>
      <c r="AP112" s="545"/>
      <c r="AQ112" s="545"/>
      <c r="AR112" s="545"/>
      <c r="AS112" s="545"/>
      <c r="AT112" s="545"/>
      <c r="AU112" s="545"/>
      <c r="AV112" s="545"/>
      <c r="AW112" s="545"/>
      <c r="AX112" s="545"/>
      <c r="AY112" s="545"/>
      <c r="AZ112" s="545"/>
      <c r="BA112" s="545"/>
      <c r="BB112" s="545"/>
      <c r="BC112" s="545"/>
      <c r="BD112" s="545"/>
      <c r="BE112" s="545"/>
      <c r="BF112" s="545"/>
      <c r="BG112" s="545"/>
      <c r="BH112" s="545"/>
      <c r="BI112" s="545"/>
      <c r="BJ112" s="545"/>
      <c r="BK112" s="545"/>
      <c r="BL112" s="545"/>
      <c r="BM112" s="545"/>
      <c r="BN112" s="545"/>
      <c r="BO112" s="545"/>
      <c r="BP112" s="545"/>
      <c r="BQ112" s="545"/>
      <c r="BR112" s="545"/>
      <c r="BS112" s="545"/>
      <c r="BT112" s="545"/>
      <c r="BU112" s="545"/>
      <c r="BV112" s="545"/>
      <c r="BW112" s="545"/>
      <c r="BX112" s="545"/>
      <c r="BY112" s="545"/>
      <c r="BZ112" s="545"/>
      <c r="CA112" s="545"/>
      <c r="CB112" s="545"/>
      <c r="CC112" s="545"/>
      <c r="CD112" s="545"/>
      <c r="CE112" s="545"/>
      <c r="CF112" s="545"/>
      <c r="CG112" s="545"/>
      <c r="CH112" s="545"/>
      <c r="CI112" s="545"/>
      <c r="CJ112" s="545"/>
      <c r="CK112" s="545"/>
      <c r="CL112" s="545"/>
      <c r="CM112" s="545"/>
      <c r="CN112" s="545"/>
      <c r="CO112" s="545"/>
      <c r="CP112" s="545"/>
      <c r="CQ112" s="545"/>
      <c r="CR112" s="545"/>
      <c r="CS112" s="545"/>
      <c r="CT112" s="545"/>
      <c r="CU112" s="545"/>
      <c r="CV112" s="545"/>
      <c r="CW112" s="545"/>
      <c r="CX112" s="545"/>
      <c r="CY112" s="545"/>
      <c r="CZ112" s="545"/>
      <c r="DA112" s="545"/>
      <c r="DB112" s="545"/>
      <c r="DC112" s="545"/>
      <c r="DD112" s="545"/>
      <c r="DE112" s="545"/>
      <c r="DF112" s="545"/>
      <c r="DG112" s="545"/>
      <c r="DH112" s="545"/>
      <c r="DI112" s="545"/>
      <c r="DJ112" s="545"/>
      <c r="DK112" s="545"/>
      <c r="DL112" s="545"/>
      <c r="DM112" s="545"/>
      <c r="DN112" s="545"/>
      <c r="DO112" s="545"/>
      <c r="DP112" s="545"/>
      <c r="DQ112" s="545"/>
      <c r="DR112" s="545"/>
      <c r="DS112" s="545"/>
      <c r="DT112" s="545"/>
      <c r="DU112" s="545"/>
      <c r="DV112" s="545"/>
      <c r="DW112" s="545"/>
      <c r="DX112" s="545"/>
      <c r="DY112" s="545"/>
      <c r="DZ112" s="545"/>
      <c r="EA112" s="545"/>
      <c r="EB112" s="545"/>
      <c r="EC112" s="545"/>
      <c r="ED112" s="545"/>
      <c r="EE112" s="545"/>
      <c r="EF112" s="545"/>
      <c r="EG112" s="545"/>
      <c r="EH112" s="545"/>
      <c r="EI112" s="545"/>
      <c r="EJ112" s="545"/>
      <c r="EK112" s="545"/>
      <c r="EL112" s="545"/>
      <c r="EM112" s="545"/>
      <c r="EN112" s="545"/>
      <c r="EO112" s="545"/>
      <c r="EP112" s="545"/>
      <c r="EQ112" s="545"/>
      <c r="ER112" s="545"/>
      <c r="ES112" s="545"/>
      <c r="ET112" s="545"/>
      <c r="EU112" s="545"/>
      <c r="EV112" s="545"/>
      <c r="EW112" s="545"/>
      <c r="EX112" s="545"/>
      <c r="EY112" s="545"/>
      <c r="EZ112" s="545"/>
      <c r="FA112" s="545"/>
      <c r="FB112" s="545"/>
      <c r="FC112" s="545"/>
      <c r="FD112" s="545"/>
      <c r="FE112" s="545"/>
      <c r="FF112" s="545"/>
      <c r="FG112" s="545"/>
      <c r="FH112" s="545"/>
      <c r="FI112" s="545"/>
      <c r="FJ112" s="545"/>
      <c r="FK112" s="545"/>
      <c r="FL112" s="545"/>
      <c r="FM112" s="545"/>
      <c r="FN112" s="545"/>
      <c r="FO112" s="545"/>
      <c r="FP112" s="545"/>
      <c r="FQ112" s="545"/>
      <c r="FR112" s="545"/>
      <c r="FS112" s="545"/>
      <c r="FT112" s="545"/>
      <c r="FU112" s="545"/>
      <c r="FV112" s="545"/>
      <c r="FW112" s="545"/>
      <c r="FX112" s="545"/>
      <c r="FY112" s="545"/>
      <c r="FZ112" s="545"/>
      <c r="GA112" s="545"/>
      <c r="GB112" s="545"/>
      <c r="GC112" s="545"/>
      <c r="GD112" s="545"/>
      <c r="GE112" s="545"/>
      <c r="GF112" s="545"/>
      <c r="GG112" s="545"/>
      <c r="GH112" s="545"/>
      <c r="GI112" s="545"/>
      <c r="GJ112" s="545"/>
      <c r="GK112" s="545"/>
      <c r="GL112" s="545"/>
      <c r="GM112" s="545"/>
      <c r="GN112" s="545"/>
      <c r="GO112" s="545"/>
      <c r="GP112" s="545"/>
      <c r="GQ112" s="545"/>
      <c r="GR112" s="545"/>
      <c r="GS112" s="545"/>
      <c r="GT112" s="545"/>
      <c r="GU112" s="545"/>
      <c r="GV112" s="545"/>
      <c r="GW112" s="545"/>
      <c r="GX112" s="545"/>
    </row>
    <row r="113" spans="1:206" x14ac:dyDescent="0.25">
      <c r="A113" s="545"/>
      <c r="B113" s="558">
        <f t="shared" si="7"/>
        <v>106</v>
      </c>
      <c r="C113" s="829" t="str">
        <f>'DERIVA DE BLOQUES PATRON (mm)'!C113</f>
        <v>13358J</v>
      </c>
      <c r="D113" s="830" t="str">
        <f>_xlfn.CONCAT('DERIVA DE BLOQUES PATRON (mm)'!D113," mm")</f>
        <v>21,5 mm</v>
      </c>
      <c r="E113" s="828">
        <f>'DERIVA DE BLOQUES PATRON (mm)'!E113</f>
        <v>0.06</v>
      </c>
      <c r="F113" s="828">
        <f>'DERIVA DE BLOQUES PATRON (mm)'!G113</f>
        <v>3.6999999999999998E-2</v>
      </c>
      <c r="G113" s="828">
        <f>'DERIVA DE BLOQUES PATRON (mm)'!I113</f>
        <v>5.1999999999999998E-2</v>
      </c>
      <c r="H113" s="107"/>
      <c r="I113" s="107"/>
      <c r="J113" s="828">
        <f>'DERIVA DE BLOQUES PATRON (mm)'!F113</f>
        <v>0.1</v>
      </c>
      <c r="K113" s="828">
        <f>'DERIVA DE BLOQUES PATRON (mm)'!H113</f>
        <v>2.5999999999999999E-2</v>
      </c>
      <c r="L113" s="828">
        <f>'DERIVA DE BLOQUES PATRON (mm)'!J113</f>
        <v>2.5999999999999999E-2</v>
      </c>
      <c r="M113" s="107"/>
      <c r="N113" s="107"/>
      <c r="O113" s="26">
        <f t="shared" si="5"/>
        <v>1.1676186592091331E-2</v>
      </c>
      <c r="P113" s="828" t="str">
        <f t="shared" si="6"/>
        <v>NO GRAFICAR</v>
      </c>
      <c r="Q113" s="545"/>
      <c r="R113" s="545"/>
      <c r="S113" s="545"/>
      <c r="T113" s="545"/>
      <c r="U113" s="545"/>
      <c r="V113" s="545"/>
      <c r="W113" s="545"/>
      <c r="X113" s="545"/>
      <c r="Y113" s="545"/>
      <c r="Z113" s="545"/>
      <c r="AA113" s="545"/>
      <c r="AB113" s="545"/>
      <c r="AC113" s="545"/>
      <c r="AD113" s="545"/>
      <c r="AE113" s="545"/>
      <c r="AF113" s="545"/>
      <c r="AG113" s="545"/>
      <c r="AH113" s="545"/>
      <c r="AI113" s="545"/>
      <c r="AJ113" s="545"/>
      <c r="AK113" s="545"/>
      <c r="AL113" s="545"/>
      <c r="AM113" s="545"/>
      <c r="AN113" s="545"/>
      <c r="AO113" s="545"/>
      <c r="AP113" s="545"/>
      <c r="AQ113" s="545"/>
      <c r="AR113" s="545"/>
      <c r="AS113" s="545"/>
      <c r="AT113" s="545"/>
      <c r="AU113" s="545"/>
      <c r="AV113" s="545"/>
      <c r="AW113" s="545"/>
      <c r="AX113" s="545"/>
      <c r="AY113" s="545"/>
      <c r="AZ113" s="545"/>
      <c r="BA113" s="545"/>
      <c r="BB113" s="545"/>
      <c r="BC113" s="545"/>
      <c r="BD113" s="545"/>
      <c r="BE113" s="545"/>
      <c r="BF113" s="545"/>
      <c r="BG113" s="545"/>
      <c r="BH113" s="545"/>
      <c r="BI113" s="545"/>
      <c r="BJ113" s="545"/>
      <c r="BK113" s="545"/>
      <c r="BL113" s="545"/>
      <c r="BM113" s="545"/>
      <c r="BN113" s="545"/>
      <c r="BO113" s="545"/>
      <c r="BP113" s="545"/>
      <c r="BQ113" s="545"/>
      <c r="BR113" s="545"/>
      <c r="BS113" s="545"/>
      <c r="BT113" s="545"/>
      <c r="BU113" s="545"/>
      <c r="BV113" s="545"/>
      <c r="BW113" s="545"/>
      <c r="BX113" s="545"/>
      <c r="BY113" s="545"/>
      <c r="BZ113" s="545"/>
      <c r="CA113" s="545"/>
      <c r="CB113" s="545"/>
      <c r="CC113" s="545"/>
      <c r="CD113" s="545"/>
      <c r="CE113" s="545"/>
      <c r="CF113" s="545"/>
      <c r="CG113" s="545"/>
      <c r="CH113" s="545"/>
      <c r="CI113" s="545"/>
      <c r="CJ113" s="545"/>
      <c r="CK113" s="545"/>
      <c r="CL113" s="545"/>
      <c r="CM113" s="545"/>
      <c r="CN113" s="545"/>
      <c r="CO113" s="545"/>
      <c r="CP113" s="545"/>
      <c r="CQ113" s="545"/>
      <c r="CR113" s="545"/>
      <c r="CS113" s="545"/>
      <c r="CT113" s="545"/>
      <c r="CU113" s="545"/>
      <c r="CV113" s="545"/>
      <c r="CW113" s="545"/>
      <c r="CX113" s="545"/>
      <c r="CY113" s="545"/>
      <c r="CZ113" s="545"/>
      <c r="DA113" s="545"/>
      <c r="DB113" s="545"/>
      <c r="DC113" s="545"/>
      <c r="DD113" s="545"/>
      <c r="DE113" s="545"/>
      <c r="DF113" s="545"/>
      <c r="DG113" s="545"/>
      <c r="DH113" s="545"/>
      <c r="DI113" s="545"/>
      <c r="DJ113" s="545"/>
      <c r="DK113" s="545"/>
      <c r="DL113" s="545"/>
      <c r="DM113" s="545"/>
      <c r="DN113" s="545"/>
      <c r="DO113" s="545"/>
      <c r="DP113" s="545"/>
      <c r="DQ113" s="545"/>
      <c r="DR113" s="545"/>
      <c r="DS113" s="545"/>
      <c r="DT113" s="545"/>
      <c r="DU113" s="545"/>
      <c r="DV113" s="545"/>
      <c r="DW113" s="545"/>
      <c r="DX113" s="545"/>
      <c r="DY113" s="545"/>
      <c r="DZ113" s="545"/>
      <c r="EA113" s="545"/>
      <c r="EB113" s="545"/>
      <c r="EC113" s="545"/>
      <c r="ED113" s="545"/>
      <c r="EE113" s="545"/>
      <c r="EF113" s="545"/>
      <c r="EG113" s="545"/>
      <c r="EH113" s="545"/>
      <c r="EI113" s="545"/>
      <c r="EJ113" s="545"/>
      <c r="EK113" s="545"/>
      <c r="EL113" s="545"/>
      <c r="EM113" s="545"/>
      <c r="EN113" s="545"/>
      <c r="EO113" s="545"/>
      <c r="EP113" s="545"/>
      <c r="EQ113" s="545"/>
      <c r="ER113" s="545"/>
      <c r="ES113" s="545"/>
      <c r="ET113" s="545"/>
      <c r="EU113" s="545"/>
      <c r="EV113" s="545"/>
      <c r="EW113" s="545"/>
      <c r="EX113" s="545"/>
      <c r="EY113" s="545"/>
      <c r="EZ113" s="545"/>
      <c r="FA113" s="545"/>
      <c r="FB113" s="545"/>
      <c r="FC113" s="545"/>
      <c r="FD113" s="545"/>
      <c r="FE113" s="545"/>
      <c r="FF113" s="545"/>
      <c r="FG113" s="545"/>
      <c r="FH113" s="545"/>
      <c r="FI113" s="545"/>
      <c r="FJ113" s="545"/>
      <c r="FK113" s="545"/>
      <c r="FL113" s="545"/>
      <c r="FM113" s="545"/>
      <c r="FN113" s="545"/>
      <c r="FO113" s="545"/>
      <c r="FP113" s="545"/>
      <c r="FQ113" s="545"/>
      <c r="FR113" s="545"/>
      <c r="FS113" s="545"/>
      <c r="FT113" s="545"/>
      <c r="FU113" s="545"/>
      <c r="FV113" s="545"/>
      <c r="FW113" s="545"/>
      <c r="FX113" s="545"/>
      <c r="FY113" s="545"/>
      <c r="FZ113" s="545"/>
      <c r="GA113" s="545"/>
      <c r="GB113" s="545"/>
      <c r="GC113" s="545"/>
      <c r="GD113" s="545"/>
      <c r="GE113" s="545"/>
      <c r="GF113" s="545"/>
      <c r="GG113" s="545"/>
      <c r="GH113" s="545"/>
      <c r="GI113" s="545"/>
      <c r="GJ113" s="545"/>
      <c r="GK113" s="545"/>
      <c r="GL113" s="545"/>
      <c r="GM113" s="545"/>
      <c r="GN113" s="545"/>
      <c r="GO113" s="545"/>
      <c r="GP113" s="545"/>
      <c r="GQ113" s="545"/>
      <c r="GR113" s="545"/>
      <c r="GS113" s="545"/>
      <c r="GT113" s="545"/>
      <c r="GU113" s="545"/>
      <c r="GV113" s="545"/>
      <c r="GW113" s="545"/>
      <c r="GX113" s="545"/>
    </row>
    <row r="114" spans="1:206" x14ac:dyDescent="0.25">
      <c r="A114" s="545"/>
      <c r="B114" s="558">
        <f t="shared" si="7"/>
        <v>107</v>
      </c>
      <c r="C114" s="829" t="str">
        <f>'DERIVA DE BLOQUES PATRON (mm)'!C114</f>
        <v>18650J</v>
      </c>
      <c r="D114" s="830" t="str">
        <f>_xlfn.CONCAT('DERIVA DE BLOQUES PATRON (mm)'!D114," mm")</f>
        <v>22 mm</v>
      </c>
      <c r="E114" s="828">
        <f>'DERIVA DE BLOQUES PATRON (mm)'!E114</f>
        <v>0.06</v>
      </c>
      <c r="F114" s="828">
        <f>'DERIVA DE BLOQUES PATRON (mm)'!G114</f>
        <v>9.6000000000000002E-2</v>
      </c>
      <c r="G114" s="828">
        <f>'DERIVA DE BLOQUES PATRON (mm)'!I114</f>
        <v>0.115</v>
      </c>
      <c r="H114" s="107"/>
      <c r="I114" s="107"/>
      <c r="J114" s="828">
        <f>'DERIVA DE BLOQUES PATRON (mm)'!F114</f>
        <v>0.1</v>
      </c>
      <c r="K114" s="828">
        <f>'DERIVA DE BLOQUES PATRON (mm)'!H114</f>
        <v>2.5999999999999999E-2</v>
      </c>
      <c r="L114" s="828">
        <f>'DERIVA DE BLOQUES PATRON (mm)'!J114</f>
        <v>2.5999999999999999E-2</v>
      </c>
      <c r="M114" s="107"/>
      <c r="N114" s="107"/>
      <c r="O114" s="26">
        <f t="shared" si="5"/>
        <v>2.793444707405773E-2</v>
      </c>
      <c r="P114" s="828" t="str">
        <f t="shared" si="6"/>
        <v>NO GRAFICAR</v>
      </c>
      <c r="Q114" s="545"/>
      <c r="R114" s="545"/>
      <c r="S114" s="545"/>
      <c r="T114" s="545"/>
      <c r="U114" s="545"/>
      <c r="V114" s="545"/>
      <c r="W114" s="545"/>
      <c r="X114" s="545"/>
      <c r="Y114" s="545"/>
      <c r="Z114" s="545"/>
      <c r="AA114" s="545"/>
      <c r="AB114" s="545"/>
      <c r="AC114" s="545"/>
      <c r="AD114" s="545"/>
      <c r="AE114" s="545"/>
      <c r="AF114" s="545"/>
      <c r="AG114" s="545"/>
      <c r="AH114" s="545"/>
      <c r="AI114" s="545"/>
      <c r="AJ114" s="545"/>
      <c r="AK114" s="545"/>
      <c r="AL114" s="545"/>
      <c r="AM114" s="545"/>
      <c r="AN114" s="545"/>
      <c r="AO114" s="545"/>
      <c r="AP114" s="545"/>
      <c r="AQ114" s="545"/>
      <c r="AR114" s="545"/>
      <c r="AS114" s="545"/>
      <c r="AT114" s="545"/>
      <c r="AU114" s="545"/>
      <c r="AV114" s="545"/>
      <c r="AW114" s="545"/>
      <c r="AX114" s="545"/>
      <c r="AY114" s="545"/>
      <c r="AZ114" s="545"/>
      <c r="BA114" s="545"/>
      <c r="BB114" s="545"/>
      <c r="BC114" s="545"/>
      <c r="BD114" s="545"/>
      <c r="BE114" s="545"/>
      <c r="BF114" s="545"/>
      <c r="BG114" s="545"/>
      <c r="BH114" s="545"/>
      <c r="BI114" s="545"/>
      <c r="BJ114" s="545"/>
      <c r="BK114" s="545"/>
      <c r="BL114" s="545"/>
      <c r="BM114" s="545"/>
      <c r="BN114" s="545"/>
      <c r="BO114" s="545"/>
      <c r="BP114" s="545"/>
      <c r="BQ114" s="545"/>
      <c r="BR114" s="545"/>
      <c r="BS114" s="545"/>
      <c r="BT114" s="545"/>
      <c r="BU114" s="545"/>
      <c r="BV114" s="545"/>
      <c r="BW114" s="545"/>
      <c r="BX114" s="545"/>
      <c r="BY114" s="545"/>
      <c r="BZ114" s="545"/>
      <c r="CA114" s="545"/>
      <c r="CB114" s="545"/>
      <c r="CC114" s="545"/>
      <c r="CD114" s="545"/>
      <c r="CE114" s="545"/>
      <c r="CF114" s="545"/>
      <c r="CG114" s="545"/>
      <c r="CH114" s="545"/>
      <c r="CI114" s="545"/>
      <c r="CJ114" s="545"/>
      <c r="CK114" s="545"/>
      <c r="CL114" s="545"/>
      <c r="CM114" s="545"/>
      <c r="CN114" s="545"/>
      <c r="CO114" s="545"/>
      <c r="CP114" s="545"/>
      <c r="CQ114" s="545"/>
      <c r="CR114" s="545"/>
      <c r="CS114" s="545"/>
      <c r="CT114" s="545"/>
      <c r="CU114" s="545"/>
      <c r="CV114" s="545"/>
      <c r="CW114" s="545"/>
      <c r="CX114" s="545"/>
      <c r="CY114" s="545"/>
      <c r="CZ114" s="545"/>
      <c r="DA114" s="545"/>
      <c r="DB114" s="545"/>
      <c r="DC114" s="545"/>
      <c r="DD114" s="545"/>
      <c r="DE114" s="545"/>
      <c r="DF114" s="545"/>
      <c r="DG114" s="545"/>
      <c r="DH114" s="545"/>
      <c r="DI114" s="545"/>
      <c r="DJ114" s="545"/>
      <c r="DK114" s="545"/>
      <c r="DL114" s="545"/>
      <c r="DM114" s="545"/>
      <c r="DN114" s="545"/>
      <c r="DO114" s="545"/>
      <c r="DP114" s="545"/>
      <c r="DQ114" s="545"/>
      <c r="DR114" s="545"/>
      <c r="DS114" s="545"/>
      <c r="DT114" s="545"/>
      <c r="DU114" s="545"/>
      <c r="DV114" s="545"/>
      <c r="DW114" s="545"/>
      <c r="DX114" s="545"/>
      <c r="DY114" s="545"/>
      <c r="DZ114" s="545"/>
      <c r="EA114" s="545"/>
      <c r="EB114" s="545"/>
      <c r="EC114" s="545"/>
      <c r="ED114" s="545"/>
      <c r="EE114" s="545"/>
      <c r="EF114" s="545"/>
      <c r="EG114" s="545"/>
      <c r="EH114" s="545"/>
      <c r="EI114" s="545"/>
      <c r="EJ114" s="545"/>
      <c r="EK114" s="545"/>
      <c r="EL114" s="545"/>
      <c r="EM114" s="545"/>
      <c r="EN114" s="545"/>
      <c r="EO114" s="545"/>
      <c r="EP114" s="545"/>
      <c r="EQ114" s="545"/>
      <c r="ER114" s="545"/>
      <c r="ES114" s="545"/>
      <c r="ET114" s="545"/>
      <c r="EU114" s="545"/>
      <c r="EV114" s="545"/>
      <c r="EW114" s="545"/>
      <c r="EX114" s="545"/>
      <c r="EY114" s="545"/>
      <c r="EZ114" s="545"/>
      <c r="FA114" s="545"/>
      <c r="FB114" s="545"/>
      <c r="FC114" s="545"/>
      <c r="FD114" s="545"/>
      <c r="FE114" s="545"/>
      <c r="FF114" s="545"/>
      <c r="FG114" s="545"/>
      <c r="FH114" s="545"/>
      <c r="FI114" s="545"/>
      <c r="FJ114" s="545"/>
      <c r="FK114" s="545"/>
      <c r="FL114" s="545"/>
      <c r="FM114" s="545"/>
      <c r="FN114" s="545"/>
      <c r="FO114" s="545"/>
      <c r="FP114" s="545"/>
      <c r="FQ114" s="545"/>
      <c r="FR114" s="545"/>
      <c r="FS114" s="545"/>
      <c r="FT114" s="545"/>
      <c r="FU114" s="545"/>
      <c r="FV114" s="545"/>
      <c r="FW114" s="545"/>
      <c r="FX114" s="545"/>
      <c r="FY114" s="545"/>
      <c r="FZ114" s="545"/>
      <c r="GA114" s="545"/>
      <c r="GB114" s="545"/>
      <c r="GC114" s="545"/>
      <c r="GD114" s="545"/>
      <c r="GE114" s="545"/>
      <c r="GF114" s="545"/>
      <c r="GG114" s="545"/>
      <c r="GH114" s="545"/>
      <c r="GI114" s="545"/>
      <c r="GJ114" s="545"/>
      <c r="GK114" s="545"/>
      <c r="GL114" s="545"/>
      <c r="GM114" s="545"/>
      <c r="GN114" s="545"/>
      <c r="GO114" s="545"/>
      <c r="GP114" s="545"/>
      <c r="GQ114" s="545"/>
      <c r="GR114" s="545"/>
      <c r="GS114" s="545"/>
      <c r="GT114" s="545"/>
      <c r="GU114" s="545"/>
      <c r="GV114" s="545"/>
      <c r="GW114" s="545"/>
      <c r="GX114" s="545"/>
    </row>
    <row r="115" spans="1:206" x14ac:dyDescent="0.25">
      <c r="A115" s="545"/>
      <c r="B115" s="558">
        <f t="shared" si="7"/>
        <v>108</v>
      </c>
      <c r="C115" s="829" t="str">
        <f>'DERIVA DE BLOQUES PATRON (mm)'!C115</f>
        <v>17574J</v>
      </c>
      <c r="D115" s="830" t="str">
        <f>_xlfn.CONCAT('DERIVA DE BLOQUES PATRON (mm)'!D115," mm")</f>
        <v>22,5 mm</v>
      </c>
      <c r="E115" s="828">
        <f>'DERIVA DE BLOQUES PATRON (mm)'!E115</f>
        <v>7.0000000000000007E-2</v>
      </c>
      <c r="F115" s="828">
        <f>'DERIVA DE BLOQUES PATRON (mm)'!G115</f>
        <v>8.5000000000000006E-2</v>
      </c>
      <c r="G115" s="828">
        <f>'DERIVA DE BLOQUES PATRON (mm)'!I115</f>
        <v>9.5000000000000001E-2</v>
      </c>
      <c r="H115" s="107"/>
      <c r="I115" s="107"/>
      <c r="J115" s="828">
        <f>'DERIVA DE BLOQUES PATRON (mm)'!F115</f>
        <v>0.1</v>
      </c>
      <c r="K115" s="828">
        <f>'DERIVA DE BLOQUES PATRON (mm)'!H115</f>
        <v>2.5999999999999999E-2</v>
      </c>
      <c r="L115" s="828">
        <f>'DERIVA DE BLOQUES PATRON (mm)'!J115</f>
        <v>2.5999999999999999E-2</v>
      </c>
      <c r="M115" s="107"/>
      <c r="N115" s="107"/>
      <c r="O115" s="26">
        <f t="shared" si="5"/>
        <v>1.2583057392117982E-2</v>
      </c>
      <c r="P115" s="828" t="str">
        <f t="shared" si="6"/>
        <v>NO GRAFICAR</v>
      </c>
      <c r="Q115" s="545"/>
      <c r="R115" s="545"/>
      <c r="S115" s="545"/>
      <c r="T115" s="545"/>
      <c r="U115" s="545"/>
      <c r="V115" s="545"/>
      <c r="W115" s="545"/>
      <c r="X115" s="545"/>
      <c r="Y115" s="545"/>
      <c r="Z115" s="545"/>
      <c r="AA115" s="545"/>
      <c r="AB115" s="545"/>
      <c r="AC115" s="545"/>
      <c r="AD115" s="545"/>
      <c r="AE115" s="545"/>
      <c r="AF115" s="545"/>
      <c r="AG115" s="545"/>
      <c r="AH115" s="545"/>
      <c r="AI115" s="545"/>
      <c r="AJ115" s="545"/>
      <c r="AK115" s="545"/>
      <c r="AL115" s="545"/>
      <c r="AM115" s="545"/>
      <c r="AN115" s="545"/>
      <c r="AO115" s="545"/>
      <c r="AP115" s="545"/>
      <c r="AQ115" s="545"/>
      <c r="AR115" s="545"/>
      <c r="AS115" s="545"/>
      <c r="AT115" s="545"/>
      <c r="AU115" s="545"/>
      <c r="AV115" s="545"/>
      <c r="AW115" s="545"/>
      <c r="AX115" s="545"/>
      <c r="AY115" s="545"/>
      <c r="AZ115" s="545"/>
      <c r="BA115" s="545"/>
      <c r="BB115" s="545"/>
      <c r="BC115" s="545"/>
      <c r="BD115" s="545"/>
      <c r="BE115" s="545"/>
      <c r="BF115" s="545"/>
      <c r="BG115" s="545"/>
      <c r="BH115" s="545"/>
      <c r="BI115" s="545"/>
      <c r="BJ115" s="545"/>
      <c r="BK115" s="545"/>
      <c r="BL115" s="545"/>
      <c r="BM115" s="545"/>
      <c r="BN115" s="545"/>
      <c r="BO115" s="545"/>
      <c r="BP115" s="545"/>
      <c r="BQ115" s="545"/>
      <c r="BR115" s="545"/>
      <c r="BS115" s="545"/>
      <c r="BT115" s="545"/>
      <c r="BU115" s="545"/>
      <c r="BV115" s="545"/>
      <c r="BW115" s="545"/>
      <c r="BX115" s="545"/>
      <c r="BY115" s="545"/>
      <c r="BZ115" s="545"/>
      <c r="CA115" s="545"/>
      <c r="CB115" s="545"/>
      <c r="CC115" s="545"/>
      <c r="CD115" s="545"/>
      <c r="CE115" s="545"/>
      <c r="CF115" s="545"/>
      <c r="CG115" s="545"/>
      <c r="CH115" s="545"/>
      <c r="CI115" s="545"/>
      <c r="CJ115" s="545"/>
      <c r="CK115" s="545"/>
      <c r="CL115" s="545"/>
      <c r="CM115" s="545"/>
      <c r="CN115" s="545"/>
      <c r="CO115" s="545"/>
      <c r="CP115" s="545"/>
      <c r="CQ115" s="545"/>
      <c r="CR115" s="545"/>
      <c r="CS115" s="545"/>
      <c r="CT115" s="545"/>
      <c r="CU115" s="545"/>
      <c r="CV115" s="545"/>
      <c r="CW115" s="545"/>
      <c r="CX115" s="545"/>
      <c r="CY115" s="545"/>
      <c r="CZ115" s="545"/>
      <c r="DA115" s="545"/>
      <c r="DB115" s="545"/>
      <c r="DC115" s="545"/>
      <c r="DD115" s="545"/>
      <c r="DE115" s="545"/>
      <c r="DF115" s="545"/>
      <c r="DG115" s="545"/>
      <c r="DH115" s="545"/>
      <c r="DI115" s="545"/>
      <c r="DJ115" s="545"/>
      <c r="DK115" s="545"/>
      <c r="DL115" s="545"/>
      <c r="DM115" s="545"/>
      <c r="DN115" s="545"/>
      <c r="DO115" s="545"/>
      <c r="DP115" s="545"/>
      <c r="DQ115" s="545"/>
      <c r="DR115" s="545"/>
      <c r="DS115" s="545"/>
      <c r="DT115" s="545"/>
      <c r="DU115" s="545"/>
      <c r="DV115" s="545"/>
      <c r="DW115" s="545"/>
      <c r="DX115" s="545"/>
      <c r="DY115" s="545"/>
      <c r="DZ115" s="545"/>
      <c r="EA115" s="545"/>
      <c r="EB115" s="545"/>
      <c r="EC115" s="545"/>
      <c r="ED115" s="545"/>
      <c r="EE115" s="545"/>
      <c r="EF115" s="545"/>
      <c r="EG115" s="545"/>
      <c r="EH115" s="545"/>
      <c r="EI115" s="545"/>
      <c r="EJ115" s="545"/>
      <c r="EK115" s="545"/>
      <c r="EL115" s="545"/>
      <c r="EM115" s="545"/>
      <c r="EN115" s="545"/>
      <c r="EO115" s="545"/>
      <c r="EP115" s="545"/>
      <c r="EQ115" s="545"/>
      <c r="ER115" s="545"/>
      <c r="ES115" s="545"/>
      <c r="ET115" s="545"/>
      <c r="EU115" s="545"/>
      <c r="EV115" s="545"/>
      <c r="EW115" s="545"/>
      <c r="EX115" s="545"/>
      <c r="EY115" s="545"/>
      <c r="EZ115" s="545"/>
      <c r="FA115" s="545"/>
      <c r="FB115" s="545"/>
      <c r="FC115" s="545"/>
      <c r="FD115" s="545"/>
      <c r="FE115" s="545"/>
      <c r="FF115" s="545"/>
      <c r="FG115" s="545"/>
      <c r="FH115" s="545"/>
      <c r="FI115" s="545"/>
      <c r="FJ115" s="545"/>
      <c r="FK115" s="545"/>
      <c r="FL115" s="545"/>
      <c r="FM115" s="545"/>
      <c r="FN115" s="545"/>
      <c r="FO115" s="545"/>
      <c r="FP115" s="545"/>
      <c r="FQ115" s="545"/>
      <c r="FR115" s="545"/>
      <c r="FS115" s="545"/>
      <c r="FT115" s="545"/>
      <c r="FU115" s="545"/>
      <c r="FV115" s="545"/>
      <c r="FW115" s="545"/>
      <c r="FX115" s="545"/>
      <c r="FY115" s="545"/>
      <c r="FZ115" s="545"/>
      <c r="GA115" s="545"/>
      <c r="GB115" s="545"/>
      <c r="GC115" s="545"/>
      <c r="GD115" s="545"/>
      <c r="GE115" s="545"/>
      <c r="GF115" s="545"/>
      <c r="GG115" s="545"/>
      <c r="GH115" s="545"/>
      <c r="GI115" s="545"/>
      <c r="GJ115" s="545"/>
      <c r="GK115" s="545"/>
      <c r="GL115" s="545"/>
      <c r="GM115" s="545"/>
      <c r="GN115" s="545"/>
      <c r="GO115" s="545"/>
      <c r="GP115" s="545"/>
      <c r="GQ115" s="545"/>
      <c r="GR115" s="545"/>
      <c r="GS115" s="545"/>
      <c r="GT115" s="545"/>
      <c r="GU115" s="545"/>
      <c r="GV115" s="545"/>
      <c r="GW115" s="545"/>
      <c r="GX115" s="545"/>
    </row>
    <row r="116" spans="1:206" x14ac:dyDescent="0.25">
      <c r="A116" s="545"/>
      <c r="B116" s="558">
        <f t="shared" si="7"/>
        <v>109</v>
      </c>
      <c r="C116" s="829" t="str">
        <f>'DERIVA DE BLOQUES PATRON (mm)'!C116</f>
        <v>05902L</v>
      </c>
      <c r="D116" s="830" t="str">
        <f>_xlfn.CONCAT('DERIVA DE BLOQUES PATRON (mm)'!D116," mm")</f>
        <v>23 mm</v>
      </c>
      <c r="E116" s="828">
        <f>'DERIVA DE BLOQUES PATRON (mm)'!E116</f>
        <v>-0.13</v>
      </c>
      <c r="F116" s="828">
        <f>'DERIVA DE BLOQUES PATRON (mm)'!G116</f>
        <v>-0.13200000000000001</v>
      </c>
      <c r="G116" s="828">
        <f>'DERIVA DE BLOQUES PATRON (mm)'!I116</f>
        <v>-0.12</v>
      </c>
      <c r="H116" s="107"/>
      <c r="I116" s="107"/>
      <c r="J116" s="828">
        <f>'DERIVA DE BLOQUES PATRON (mm)'!F116</f>
        <v>0.1</v>
      </c>
      <c r="K116" s="828">
        <f>'DERIVA DE BLOQUES PATRON (mm)'!H116</f>
        <v>2.5999999999999999E-2</v>
      </c>
      <c r="L116" s="828">
        <f>'DERIVA DE BLOQUES PATRON (mm)'!J116</f>
        <v>2.5999999999999999E-2</v>
      </c>
      <c r="M116" s="107"/>
      <c r="N116" s="107"/>
      <c r="O116" s="26">
        <f t="shared" si="5"/>
        <v>6.4291005073286427E-3</v>
      </c>
      <c r="P116" s="828" t="str">
        <f t="shared" si="6"/>
        <v>NO GRAFICAR</v>
      </c>
      <c r="Q116" s="545"/>
      <c r="R116" s="545"/>
      <c r="S116" s="545"/>
      <c r="T116" s="545"/>
      <c r="U116" s="545"/>
      <c r="V116" s="545"/>
      <c r="W116" s="545"/>
      <c r="X116" s="545"/>
      <c r="Y116" s="545"/>
      <c r="Z116" s="545"/>
      <c r="AA116" s="545"/>
      <c r="AB116" s="545"/>
      <c r="AC116" s="545"/>
      <c r="AD116" s="545"/>
      <c r="AE116" s="545"/>
      <c r="AF116" s="545"/>
      <c r="AG116" s="545"/>
      <c r="AH116" s="545"/>
      <c r="AI116" s="545"/>
      <c r="AJ116" s="545"/>
      <c r="AK116" s="545"/>
      <c r="AL116" s="545"/>
      <c r="AM116" s="545"/>
      <c r="AN116" s="545"/>
      <c r="AO116" s="545"/>
      <c r="AP116" s="545"/>
      <c r="AQ116" s="545"/>
      <c r="AR116" s="545"/>
      <c r="AS116" s="545"/>
      <c r="AT116" s="545"/>
      <c r="AU116" s="545"/>
      <c r="AV116" s="545"/>
      <c r="AW116" s="545"/>
      <c r="AX116" s="545"/>
      <c r="AY116" s="545"/>
      <c r="AZ116" s="545"/>
      <c r="BA116" s="545"/>
      <c r="BB116" s="545"/>
      <c r="BC116" s="545"/>
      <c r="BD116" s="545"/>
      <c r="BE116" s="545"/>
      <c r="BF116" s="545"/>
      <c r="BG116" s="545"/>
      <c r="BH116" s="545"/>
      <c r="BI116" s="545"/>
      <c r="BJ116" s="545"/>
      <c r="BK116" s="545"/>
      <c r="BL116" s="545"/>
      <c r="BM116" s="545"/>
      <c r="BN116" s="545"/>
      <c r="BO116" s="545"/>
      <c r="BP116" s="545"/>
      <c r="BQ116" s="545"/>
      <c r="BR116" s="545"/>
      <c r="BS116" s="545"/>
      <c r="BT116" s="545"/>
      <c r="BU116" s="545"/>
      <c r="BV116" s="545"/>
      <c r="BW116" s="545"/>
      <c r="BX116" s="545"/>
      <c r="BY116" s="545"/>
      <c r="BZ116" s="545"/>
      <c r="CA116" s="545"/>
      <c r="CB116" s="545"/>
      <c r="CC116" s="545"/>
      <c r="CD116" s="545"/>
      <c r="CE116" s="545"/>
      <c r="CF116" s="545"/>
      <c r="CG116" s="545"/>
      <c r="CH116" s="545"/>
      <c r="CI116" s="545"/>
      <c r="CJ116" s="545"/>
      <c r="CK116" s="545"/>
      <c r="CL116" s="545"/>
      <c r="CM116" s="545"/>
      <c r="CN116" s="545"/>
      <c r="CO116" s="545"/>
      <c r="CP116" s="545"/>
      <c r="CQ116" s="545"/>
      <c r="CR116" s="545"/>
      <c r="CS116" s="545"/>
      <c r="CT116" s="545"/>
      <c r="CU116" s="545"/>
      <c r="CV116" s="545"/>
      <c r="CW116" s="545"/>
      <c r="CX116" s="545"/>
      <c r="CY116" s="545"/>
      <c r="CZ116" s="545"/>
      <c r="DA116" s="545"/>
      <c r="DB116" s="545"/>
      <c r="DC116" s="545"/>
      <c r="DD116" s="545"/>
      <c r="DE116" s="545"/>
      <c r="DF116" s="545"/>
      <c r="DG116" s="545"/>
      <c r="DH116" s="545"/>
      <c r="DI116" s="545"/>
      <c r="DJ116" s="545"/>
      <c r="DK116" s="545"/>
      <c r="DL116" s="545"/>
      <c r="DM116" s="545"/>
      <c r="DN116" s="545"/>
      <c r="DO116" s="545"/>
      <c r="DP116" s="545"/>
      <c r="DQ116" s="545"/>
      <c r="DR116" s="545"/>
      <c r="DS116" s="545"/>
      <c r="DT116" s="545"/>
      <c r="DU116" s="545"/>
      <c r="DV116" s="545"/>
      <c r="DW116" s="545"/>
      <c r="DX116" s="545"/>
      <c r="DY116" s="545"/>
      <c r="DZ116" s="545"/>
      <c r="EA116" s="545"/>
      <c r="EB116" s="545"/>
      <c r="EC116" s="545"/>
      <c r="ED116" s="545"/>
      <c r="EE116" s="545"/>
      <c r="EF116" s="545"/>
      <c r="EG116" s="545"/>
      <c r="EH116" s="545"/>
      <c r="EI116" s="545"/>
      <c r="EJ116" s="545"/>
      <c r="EK116" s="545"/>
      <c r="EL116" s="545"/>
      <c r="EM116" s="545"/>
      <c r="EN116" s="545"/>
      <c r="EO116" s="545"/>
      <c r="EP116" s="545"/>
      <c r="EQ116" s="545"/>
      <c r="ER116" s="545"/>
      <c r="ES116" s="545"/>
      <c r="ET116" s="545"/>
      <c r="EU116" s="545"/>
      <c r="EV116" s="545"/>
      <c r="EW116" s="545"/>
      <c r="EX116" s="545"/>
      <c r="EY116" s="545"/>
      <c r="EZ116" s="545"/>
      <c r="FA116" s="545"/>
      <c r="FB116" s="545"/>
      <c r="FC116" s="545"/>
      <c r="FD116" s="545"/>
      <c r="FE116" s="545"/>
      <c r="FF116" s="545"/>
      <c r="FG116" s="545"/>
      <c r="FH116" s="545"/>
      <c r="FI116" s="545"/>
      <c r="FJ116" s="545"/>
      <c r="FK116" s="545"/>
      <c r="FL116" s="545"/>
      <c r="FM116" s="545"/>
      <c r="FN116" s="545"/>
      <c r="FO116" s="545"/>
      <c r="FP116" s="545"/>
      <c r="FQ116" s="545"/>
      <c r="FR116" s="545"/>
      <c r="FS116" s="545"/>
      <c r="FT116" s="545"/>
      <c r="FU116" s="545"/>
      <c r="FV116" s="545"/>
      <c r="FW116" s="545"/>
      <c r="FX116" s="545"/>
      <c r="FY116" s="545"/>
      <c r="FZ116" s="545"/>
      <c r="GA116" s="545"/>
      <c r="GB116" s="545"/>
      <c r="GC116" s="545"/>
      <c r="GD116" s="545"/>
      <c r="GE116" s="545"/>
      <c r="GF116" s="545"/>
      <c r="GG116" s="545"/>
      <c r="GH116" s="545"/>
      <c r="GI116" s="545"/>
      <c r="GJ116" s="545"/>
      <c r="GK116" s="545"/>
      <c r="GL116" s="545"/>
      <c r="GM116" s="545"/>
      <c r="GN116" s="545"/>
      <c r="GO116" s="545"/>
      <c r="GP116" s="545"/>
      <c r="GQ116" s="545"/>
      <c r="GR116" s="545"/>
      <c r="GS116" s="545"/>
      <c r="GT116" s="545"/>
      <c r="GU116" s="545"/>
      <c r="GV116" s="545"/>
      <c r="GW116" s="545"/>
      <c r="GX116" s="545"/>
    </row>
    <row r="117" spans="1:206" x14ac:dyDescent="0.25">
      <c r="A117" s="545"/>
      <c r="B117" s="558">
        <f t="shared" si="7"/>
        <v>110</v>
      </c>
      <c r="C117" s="829" t="str">
        <f>'DERIVA DE BLOQUES PATRON (mm)'!C117</f>
        <v>11005J</v>
      </c>
      <c r="D117" s="830" t="str">
        <f>_xlfn.CONCAT('DERIVA DE BLOQUES PATRON (mm)'!D117," mm")</f>
        <v>23,5 mm</v>
      </c>
      <c r="E117" s="828">
        <f>'DERIVA DE BLOQUES PATRON (mm)'!E117</f>
        <v>7.0000000000000007E-2</v>
      </c>
      <c r="F117" s="828">
        <f>'DERIVA DE BLOQUES PATRON (mm)'!G117</f>
        <v>8.7999999999999995E-2</v>
      </c>
      <c r="G117" s="828">
        <f>'DERIVA DE BLOQUES PATRON (mm)'!I117</f>
        <v>8.8999999999999996E-2</v>
      </c>
      <c r="H117" s="107"/>
      <c r="I117" s="107"/>
      <c r="J117" s="828">
        <f>'DERIVA DE BLOQUES PATRON (mm)'!F117</f>
        <v>0.1</v>
      </c>
      <c r="K117" s="828">
        <f>'DERIVA DE BLOQUES PATRON (mm)'!H117</f>
        <v>2.5999999999999999E-2</v>
      </c>
      <c r="L117" s="828">
        <f>'DERIVA DE BLOQUES PATRON (mm)'!J117</f>
        <v>2.5999999999999999E-2</v>
      </c>
      <c r="M117" s="107"/>
      <c r="N117" s="107"/>
      <c r="O117" s="26">
        <f t="shared" si="5"/>
        <v>1.0692676621563592E-2</v>
      </c>
      <c r="P117" s="828" t="str">
        <f t="shared" si="6"/>
        <v>NO GRAFICAR</v>
      </c>
      <c r="Q117" s="545"/>
      <c r="R117" s="545"/>
      <c r="S117" s="545"/>
      <c r="T117" s="545"/>
      <c r="U117" s="545"/>
      <c r="V117" s="545"/>
      <c r="W117" s="545"/>
      <c r="X117" s="545"/>
      <c r="Y117" s="545"/>
      <c r="Z117" s="545"/>
      <c r="AA117" s="545"/>
      <c r="AB117" s="545"/>
      <c r="AC117" s="545"/>
      <c r="AD117" s="545"/>
      <c r="AE117" s="545"/>
      <c r="AF117" s="545"/>
      <c r="AG117" s="545"/>
      <c r="AH117" s="545"/>
      <c r="AI117" s="545"/>
      <c r="AJ117" s="545"/>
      <c r="AK117" s="545"/>
      <c r="AL117" s="545"/>
      <c r="AM117" s="545"/>
      <c r="AN117" s="545"/>
      <c r="AO117" s="545"/>
      <c r="AP117" s="545"/>
      <c r="AQ117" s="545"/>
      <c r="AR117" s="545"/>
      <c r="AS117" s="545"/>
      <c r="AT117" s="545"/>
      <c r="AU117" s="545"/>
      <c r="AV117" s="545"/>
      <c r="AW117" s="545"/>
      <c r="AX117" s="545"/>
      <c r="AY117" s="545"/>
      <c r="AZ117" s="545"/>
      <c r="BA117" s="545"/>
      <c r="BB117" s="545"/>
      <c r="BC117" s="545"/>
      <c r="BD117" s="545"/>
      <c r="BE117" s="545"/>
      <c r="BF117" s="545"/>
      <c r="BG117" s="545"/>
      <c r="BH117" s="545"/>
      <c r="BI117" s="545"/>
      <c r="BJ117" s="545"/>
      <c r="BK117" s="545"/>
      <c r="BL117" s="545"/>
      <c r="BM117" s="545"/>
      <c r="BN117" s="545"/>
      <c r="BO117" s="545"/>
      <c r="BP117" s="545"/>
      <c r="BQ117" s="545"/>
      <c r="BR117" s="545"/>
      <c r="BS117" s="545"/>
      <c r="BT117" s="545"/>
      <c r="BU117" s="545"/>
      <c r="BV117" s="545"/>
      <c r="BW117" s="545"/>
      <c r="BX117" s="545"/>
      <c r="BY117" s="545"/>
      <c r="BZ117" s="545"/>
      <c r="CA117" s="545"/>
      <c r="CB117" s="545"/>
      <c r="CC117" s="545"/>
      <c r="CD117" s="545"/>
      <c r="CE117" s="545"/>
      <c r="CF117" s="545"/>
      <c r="CG117" s="545"/>
      <c r="CH117" s="545"/>
      <c r="CI117" s="545"/>
      <c r="CJ117" s="545"/>
      <c r="CK117" s="545"/>
      <c r="CL117" s="545"/>
      <c r="CM117" s="545"/>
      <c r="CN117" s="545"/>
      <c r="CO117" s="545"/>
      <c r="CP117" s="545"/>
      <c r="CQ117" s="545"/>
      <c r="CR117" s="545"/>
      <c r="CS117" s="545"/>
      <c r="CT117" s="545"/>
      <c r="CU117" s="545"/>
      <c r="CV117" s="545"/>
      <c r="CW117" s="545"/>
      <c r="CX117" s="545"/>
      <c r="CY117" s="545"/>
      <c r="CZ117" s="545"/>
      <c r="DA117" s="545"/>
      <c r="DB117" s="545"/>
      <c r="DC117" s="545"/>
      <c r="DD117" s="545"/>
      <c r="DE117" s="545"/>
      <c r="DF117" s="545"/>
      <c r="DG117" s="545"/>
      <c r="DH117" s="545"/>
      <c r="DI117" s="545"/>
      <c r="DJ117" s="545"/>
      <c r="DK117" s="545"/>
      <c r="DL117" s="545"/>
      <c r="DM117" s="545"/>
      <c r="DN117" s="545"/>
      <c r="DO117" s="545"/>
      <c r="DP117" s="545"/>
      <c r="DQ117" s="545"/>
      <c r="DR117" s="545"/>
      <c r="DS117" s="545"/>
      <c r="DT117" s="545"/>
      <c r="DU117" s="545"/>
      <c r="DV117" s="545"/>
      <c r="DW117" s="545"/>
      <c r="DX117" s="545"/>
      <c r="DY117" s="545"/>
      <c r="DZ117" s="545"/>
      <c r="EA117" s="545"/>
      <c r="EB117" s="545"/>
      <c r="EC117" s="545"/>
      <c r="ED117" s="545"/>
      <c r="EE117" s="545"/>
      <c r="EF117" s="545"/>
      <c r="EG117" s="545"/>
      <c r="EH117" s="545"/>
      <c r="EI117" s="545"/>
      <c r="EJ117" s="545"/>
      <c r="EK117" s="545"/>
      <c r="EL117" s="545"/>
      <c r="EM117" s="545"/>
      <c r="EN117" s="545"/>
      <c r="EO117" s="545"/>
      <c r="EP117" s="545"/>
      <c r="EQ117" s="545"/>
      <c r="ER117" s="545"/>
      <c r="ES117" s="545"/>
      <c r="ET117" s="545"/>
      <c r="EU117" s="545"/>
      <c r="EV117" s="545"/>
      <c r="EW117" s="545"/>
      <c r="EX117" s="545"/>
      <c r="EY117" s="545"/>
      <c r="EZ117" s="545"/>
      <c r="FA117" s="545"/>
      <c r="FB117" s="545"/>
      <c r="FC117" s="545"/>
      <c r="FD117" s="545"/>
      <c r="FE117" s="545"/>
      <c r="FF117" s="545"/>
      <c r="FG117" s="545"/>
      <c r="FH117" s="545"/>
      <c r="FI117" s="545"/>
      <c r="FJ117" s="545"/>
      <c r="FK117" s="545"/>
      <c r="FL117" s="545"/>
      <c r="FM117" s="545"/>
      <c r="FN117" s="545"/>
      <c r="FO117" s="545"/>
      <c r="FP117" s="545"/>
      <c r="FQ117" s="545"/>
      <c r="FR117" s="545"/>
      <c r="FS117" s="545"/>
      <c r="FT117" s="545"/>
      <c r="FU117" s="545"/>
      <c r="FV117" s="545"/>
      <c r="FW117" s="545"/>
      <c r="FX117" s="545"/>
      <c r="FY117" s="545"/>
      <c r="FZ117" s="545"/>
      <c r="GA117" s="545"/>
      <c r="GB117" s="545"/>
      <c r="GC117" s="545"/>
      <c r="GD117" s="545"/>
      <c r="GE117" s="545"/>
      <c r="GF117" s="545"/>
      <c r="GG117" s="545"/>
      <c r="GH117" s="545"/>
      <c r="GI117" s="545"/>
      <c r="GJ117" s="545"/>
      <c r="GK117" s="545"/>
      <c r="GL117" s="545"/>
      <c r="GM117" s="545"/>
      <c r="GN117" s="545"/>
      <c r="GO117" s="545"/>
      <c r="GP117" s="545"/>
      <c r="GQ117" s="545"/>
      <c r="GR117" s="545"/>
      <c r="GS117" s="545"/>
      <c r="GT117" s="545"/>
      <c r="GU117" s="545"/>
      <c r="GV117" s="545"/>
      <c r="GW117" s="545"/>
      <c r="GX117" s="545"/>
    </row>
    <row r="118" spans="1:206" x14ac:dyDescent="0.25">
      <c r="A118" s="545"/>
      <c r="B118" s="558">
        <f t="shared" si="7"/>
        <v>111</v>
      </c>
      <c r="C118" s="829" t="str">
        <f>'DERIVA DE BLOQUES PATRON (mm)'!C118</f>
        <v>16832J</v>
      </c>
      <c r="D118" s="830" t="str">
        <f>_xlfn.CONCAT('DERIVA DE BLOQUES PATRON (mm)'!D118," mm")</f>
        <v>24 mm</v>
      </c>
      <c r="E118" s="828">
        <f>'DERIVA DE BLOQUES PATRON (mm)'!E118</f>
        <v>-0.06</v>
      </c>
      <c r="F118" s="828">
        <f>'DERIVA DE BLOQUES PATRON (mm)'!G118</f>
        <v>-7.6999999999999999E-2</v>
      </c>
      <c r="G118" s="828">
        <f>'DERIVA DE BLOQUES PATRON (mm)'!I118</f>
        <v>-7.4999999999999997E-2</v>
      </c>
      <c r="H118" s="107"/>
      <c r="I118" s="107"/>
      <c r="J118" s="828">
        <f>'DERIVA DE BLOQUES PATRON (mm)'!F118</f>
        <v>0.1</v>
      </c>
      <c r="K118" s="828">
        <f>'DERIVA DE BLOQUES PATRON (mm)'!H118</f>
        <v>2.5999999999999999E-2</v>
      </c>
      <c r="L118" s="828">
        <f>'DERIVA DE BLOQUES PATRON (mm)'!J118</f>
        <v>2.5999999999999999E-2</v>
      </c>
      <c r="M118" s="107"/>
      <c r="N118" s="107"/>
      <c r="O118" s="26">
        <f t="shared" si="5"/>
        <v>9.2915732431774235E-3</v>
      </c>
      <c r="P118" s="828" t="str">
        <f t="shared" si="6"/>
        <v>NO GRAFICAR</v>
      </c>
      <c r="Q118" s="545"/>
      <c r="R118" s="545"/>
      <c r="S118" s="545"/>
      <c r="T118" s="545"/>
      <c r="U118" s="545"/>
      <c r="V118" s="545"/>
      <c r="W118" s="545"/>
      <c r="X118" s="545"/>
      <c r="Y118" s="545"/>
      <c r="Z118" s="545"/>
      <c r="AA118" s="545"/>
      <c r="AB118" s="545"/>
      <c r="AC118" s="545"/>
      <c r="AD118" s="545"/>
      <c r="AE118" s="545"/>
      <c r="AF118" s="545"/>
      <c r="AG118" s="545"/>
      <c r="AH118" s="545"/>
      <c r="AI118" s="545"/>
      <c r="AJ118" s="545"/>
      <c r="AK118" s="545"/>
      <c r="AL118" s="545"/>
      <c r="AM118" s="545"/>
      <c r="AN118" s="545"/>
      <c r="AO118" s="545"/>
      <c r="AP118" s="545"/>
      <c r="AQ118" s="545"/>
      <c r="AR118" s="545"/>
      <c r="AS118" s="545"/>
      <c r="AT118" s="545"/>
      <c r="AU118" s="545"/>
      <c r="AV118" s="545"/>
      <c r="AW118" s="545"/>
      <c r="AX118" s="545"/>
      <c r="AY118" s="545"/>
      <c r="AZ118" s="545"/>
      <c r="BA118" s="545"/>
      <c r="BB118" s="545"/>
      <c r="BC118" s="545"/>
      <c r="BD118" s="545"/>
      <c r="BE118" s="545"/>
      <c r="BF118" s="545"/>
      <c r="BG118" s="545"/>
      <c r="BH118" s="545"/>
      <c r="BI118" s="545"/>
      <c r="BJ118" s="545"/>
      <c r="BK118" s="545"/>
      <c r="BL118" s="545"/>
      <c r="BM118" s="545"/>
      <c r="BN118" s="545"/>
      <c r="BO118" s="545"/>
      <c r="BP118" s="545"/>
      <c r="BQ118" s="545"/>
      <c r="BR118" s="545"/>
      <c r="BS118" s="545"/>
      <c r="BT118" s="545"/>
      <c r="BU118" s="545"/>
      <c r="BV118" s="545"/>
      <c r="BW118" s="545"/>
      <c r="BX118" s="545"/>
      <c r="BY118" s="545"/>
      <c r="BZ118" s="545"/>
      <c r="CA118" s="545"/>
      <c r="CB118" s="545"/>
      <c r="CC118" s="545"/>
      <c r="CD118" s="545"/>
      <c r="CE118" s="545"/>
      <c r="CF118" s="545"/>
      <c r="CG118" s="545"/>
      <c r="CH118" s="545"/>
      <c r="CI118" s="545"/>
      <c r="CJ118" s="545"/>
      <c r="CK118" s="545"/>
      <c r="CL118" s="545"/>
      <c r="CM118" s="545"/>
      <c r="CN118" s="545"/>
      <c r="CO118" s="545"/>
      <c r="CP118" s="545"/>
      <c r="CQ118" s="545"/>
      <c r="CR118" s="545"/>
      <c r="CS118" s="545"/>
      <c r="CT118" s="545"/>
      <c r="CU118" s="545"/>
      <c r="CV118" s="545"/>
      <c r="CW118" s="545"/>
      <c r="CX118" s="545"/>
      <c r="CY118" s="545"/>
      <c r="CZ118" s="545"/>
      <c r="DA118" s="545"/>
      <c r="DB118" s="545"/>
      <c r="DC118" s="545"/>
      <c r="DD118" s="545"/>
      <c r="DE118" s="545"/>
      <c r="DF118" s="545"/>
      <c r="DG118" s="545"/>
      <c r="DH118" s="545"/>
      <c r="DI118" s="545"/>
      <c r="DJ118" s="545"/>
      <c r="DK118" s="545"/>
      <c r="DL118" s="545"/>
      <c r="DM118" s="545"/>
      <c r="DN118" s="545"/>
      <c r="DO118" s="545"/>
      <c r="DP118" s="545"/>
      <c r="DQ118" s="545"/>
      <c r="DR118" s="545"/>
      <c r="DS118" s="545"/>
      <c r="DT118" s="545"/>
      <c r="DU118" s="545"/>
      <c r="DV118" s="545"/>
      <c r="DW118" s="545"/>
      <c r="DX118" s="545"/>
      <c r="DY118" s="545"/>
      <c r="DZ118" s="545"/>
      <c r="EA118" s="545"/>
      <c r="EB118" s="545"/>
      <c r="EC118" s="545"/>
      <c r="ED118" s="545"/>
      <c r="EE118" s="545"/>
      <c r="EF118" s="545"/>
      <c r="EG118" s="545"/>
      <c r="EH118" s="545"/>
      <c r="EI118" s="545"/>
      <c r="EJ118" s="545"/>
      <c r="EK118" s="545"/>
      <c r="EL118" s="545"/>
      <c r="EM118" s="545"/>
      <c r="EN118" s="545"/>
      <c r="EO118" s="545"/>
      <c r="EP118" s="545"/>
      <c r="EQ118" s="545"/>
      <c r="ER118" s="545"/>
      <c r="ES118" s="545"/>
      <c r="ET118" s="545"/>
      <c r="EU118" s="545"/>
      <c r="EV118" s="545"/>
      <c r="EW118" s="545"/>
      <c r="EX118" s="545"/>
      <c r="EY118" s="545"/>
      <c r="EZ118" s="545"/>
      <c r="FA118" s="545"/>
      <c r="FB118" s="545"/>
      <c r="FC118" s="545"/>
      <c r="FD118" s="545"/>
      <c r="FE118" s="545"/>
      <c r="FF118" s="545"/>
      <c r="FG118" s="545"/>
      <c r="FH118" s="545"/>
      <c r="FI118" s="545"/>
      <c r="FJ118" s="545"/>
      <c r="FK118" s="545"/>
      <c r="FL118" s="545"/>
      <c r="FM118" s="545"/>
      <c r="FN118" s="545"/>
      <c r="FO118" s="545"/>
      <c r="FP118" s="545"/>
      <c r="FQ118" s="545"/>
      <c r="FR118" s="545"/>
      <c r="FS118" s="545"/>
      <c r="FT118" s="545"/>
      <c r="FU118" s="545"/>
      <c r="FV118" s="545"/>
      <c r="FW118" s="545"/>
      <c r="FX118" s="545"/>
      <c r="FY118" s="545"/>
      <c r="FZ118" s="545"/>
      <c r="GA118" s="545"/>
      <c r="GB118" s="545"/>
      <c r="GC118" s="545"/>
      <c r="GD118" s="545"/>
      <c r="GE118" s="545"/>
      <c r="GF118" s="545"/>
      <c r="GG118" s="545"/>
      <c r="GH118" s="545"/>
      <c r="GI118" s="545"/>
      <c r="GJ118" s="545"/>
      <c r="GK118" s="545"/>
      <c r="GL118" s="545"/>
      <c r="GM118" s="545"/>
      <c r="GN118" s="545"/>
      <c r="GO118" s="545"/>
      <c r="GP118" s="545"/>
      <c r="GQ118" s="545"/>
      <c r="GR118" s="545"/>
      <c r="GS118" s="545"/>
      <c r="GT118" s="545"/>
      <c r="GU118" s="545"/>
      <c r="GV118" s="545"/>
      <c r="GW118" s="545"/>
      <c r="GX118" s="545"/>
    </row>
    <row r="119" spans="1:206" x14ac:dyDescent="0.25">
      <c r="A119" s="545"/>
      <c r="B119" s="558">
        <f t="shared" si="7"/>
        <v>112</v>
      </c>
      <c r="C119" s="829">
        <f>'DERIVA DE BLOQUES PATRON (mm)'!C119</f>
        <v>6915306</v>
      </c>
      <c r="D119" s="830" t="str">
        <f>_xlfn.CONCAT('DERIVA DE BLOQUES PATRON (mm)'!D119," mm")</f>
        <v>24,5 mm</v>
      </c>
      <c r="E119" s="828">
        <f>'DERIVA DE BLOQUES PATRON (mm)'!E119</f>
        <v>0.08</v>
      </c>
      <c r="F119" s="828">
        <f>'DERIVA DE BLOQUES PATRON (mm)'!G119</f>
        <v>-5.8000000000000003E-2</v>
      </c>
      <c r="G119" s="828">
        <f>'DERIVA DE BLOQUES PATRON (mm)'!I119</f>
        <v>-3.5999999999999997E-2</v>
      </c>
      <c r="H119" s="107"/>
      <c r="I119" s="107"/>
      <c r="J119" s="828">
        <f>'DERIVA DE BLOQUES PATRON (mm)'!F119</f>
        <v>0.1</v>
      </c>
      <c r="K119" s="828">
        <f>'DERIVA DE BLOQUES PATRON (mm)'!H119</f>
        <v>2.5999999999999999E-2</v>
      </c>
      <c r="L119" s="828">
        <f>'DERIVA DE BLOQUES PATRON (mm)'!J119</f>
        <v>2.5999999999999999E-2</v>
      </c>
      <c r="M119" s="107"/>
      <c r="N119" s="107"/>
      <c r="O119" s="26">
        <f t="shared" si="5"/>
        <v>7.4144004028197277E-2</v>
      </c>
      <c r="P119" s="828" t="str">
        <f t="shared" si="6"/>
        <v>VALOR CRÍTICO, GRAFICAR CURVA</v>
      </c>
      <c r="Q119" s="545"/>
      <c r="R119" s="545"/>
      <c r="S119" s="545"/>
      <c r="T119" s="545"/>
      <c r="U119" s="545"/>
      <c r="V119" s="545"/>
      <c r="W119" s="545"/>
      <c r="X119" s="545"/>
      <c r="Y119" s="545"/>
      <c r="Z119" s="545"/>
      <c r="AA119" s="545"/>
      <c r="AB119" s="545"/>
      <c r="AC119" s="545"/>
      <c r="AD119" s="545"/>
      <c r="AE119" s="545"/>
      <c r="AF119" s="545"/>
      <c r="AG119" s="545"/>
      <c r="AH119" s="545"/>
      <c r="AI119" s="545"/>
      <c r="AJ119" s="545"/>
      <c r="AK119" s="545"/>
      <c r="AL119" s="545"/>
      <c r="AM119" s="545"/>
      <c r="AN119" s="545"/>
      <c r="AO119" s="545"/>
      <c r="AP119" s="545"/>
      <c r="AQ119" s="545"/>
      <c r="AR119" s="545"/>
      <c r="AS119" s="545"/>
      <c r="AT119" s="545"/>
      <c r="AU119" s="545"/>
      <c r="AV119" s="545"/>
      <c r="AW119" s="545"/>
      <c r="AX119" s="545"/>
      <c r="AY119" s="545"/>
      <c r="AZ119" s="545"/>
      <c r="BA119" s="545"/>
      <c r="BB119" s="545"/>
      <c r="BC119" s="545"/>
      <c r="BD119" s="545"/>
      <c r="BE119" s="545"/>
      <c r="BF119" s="545"/>
      <c r="BG119" s="545"/>
      <c r="BH119" s="545"/>
      <c r="BI119" s="545"/>
      <c r="BJ119" s="545"/>
      <c r="BK119" s="545"/>
      <c r="BL119" s="545"/>
      <c r="BM119" s="545"/>
      <c r="BN119" s="545"/>
      <c r="BO119" s="545"/>
      <c r="BP119" s="545"/>
      <c r="BQ119" s="545"/>
      <c r="BR119" s="545"/>
      <c r="BS119" s="545"/>
      <c r="BT119" s="545"/>
      <c r="BU119" s="545"/>
      <c r="BV119" s="545"/>
      <c r="BW119" s="545"/>
      <c r="BX119" s="545"/>
      <c r="BY119" s="545"/>
      <c r="BZ119" s="545"/>
      <c r="CA119" s="545"/>
      <c r="CB119" s="545"/>
      <c r="CC119" s="545"/>
      <c r="CD119" s="545"/>
      <c r="CE119" s="545"/>
      <c r="CF119" s="545"/>
      <c r="CG119" s="545"/>
      <c r="CH119" s="545"/>
      <c r="CI119" s="545"/>
      <c r="CJ119" s="545"/>
      <c r="CK119" s="545"/>
      <c r="CL119" s="545"/>
      <c r="CM119" s="545"/>
      <c r="CN119" s="545"/>
      <c r="CO119" s="545"/>
      <c r="CP119" s="545"/>
      <c r="CQ119" s="545"/>
      <c r="CR119" s="545"/>
      <c r="CS119" s="545"/>
      <c r="CT119" s="545"/>
      <c r="CU119" s="545"/>
      <c r="CV119" s="545"/>
      <c r="CW119" s="545"/>
      <c r="CX119" s="545"/>
      <c r="CY119" s="545"/>
      <c r="CZ119" s="545"/>
      <c r="DA119" s="545"/>
      <c r="DB119" s="545"/>
      <c r="DC119" s="545"/>
      <c r="DD119" s="545"/>
      <c r="DE119" s="545"/>
      <c r="DF119" s="545"/>
      <c r="DG119" s="545"/>
      <c r="DH119" s="545"/>
      <c r="DI119" s="545"/>
      <c r="DJ119" s="545"/>
      <c r="DK119" s="545"/>
      <c r="DL119" s="545"/>
      <c r="DM119" s="545"/>
      <c r="DN119" s="545"/>
      <c r="DO119" s="545"/>
      <c r="DP119" s="545"/>
      <c r="DQ119" s="545"/>
      <c r="DR119" s="545"/>
      <c r="DS119" s="545"/>
      <c r="DT119" s="545"/>
      <c r="DU119" s="545"/>
      <c r="DV119" s="545"/>
      <c r="DW119" s="545"/>
      <c r="DX119" s="545"/>
      <c r="DY119" s="545"/>
      <c r="DZ119" s="545"/>
      <c r="EA119" s="545"/>
      <c r="EB119" s="545"/>
      <c r="EC119" s="545"/>
      <c r="ED119" s="545"/>
      <c r="EE119" s="545"/>
      <c r="EF119" s="545"/>
      <c r="EG119" s="545"/>
      <c r="EH119" s="545"/>
      <c r="EI119" s="545"/>
      <c r="EJ119" s="545"/>
      <c r="EK119" s="545"/>
      <c r="EL119" s="545"/>
      <c r="EM119" s="545"/>
      <c r="EN119" s="545"/>
      <c r="EO119" s="545"/>
      <c r="EP119" s="545"/>
      <c r="EQ119" s="545"/>
      <c r="ER119" s="545"/>
      <c r="ES119" s="545"/>
      <c r="ET119" s="545"/>
      <c r="EU119" s="545"/>
      <c r="EV119" s="545"/>
      <c r="EW119" s="545"/>
      <c r="EX119" s="545"/>
      <c r="EY119" s="545"/>
      <c r="EZ119" s="545"/>
      <c r="FA119" s="545"/>
      <c r="FB119" s="545"/>
      <c r="FC119" s="545"/>
      <c r="FD119" s="545"/>
      <c r="FE119" s="545"/>
      <c r="FF119" s="545"/>
      <c r="FG119" s="545"/>
      <c r="FH119" s="545"/>
      <c r="FI119" s="545"/>
      <c r="FJ119" s="545"/>
      <c r="FK119" s="545"/>
      <c r="FL119" s="545"/>
      <c r="FM119" s="545"/>
      <c r="FN119" s="545"/>
      <c r="FO119" s="545"/>
      <c r="FP119" s="545"/>
      <c r="FQ119" s="545"/>
      <c r="FR119" s="545"/>
      <c r="FS119" s="545"/>
      <c r="FT119" s="545"/>
      <c r="FU119" s="545"/>
      <c r="FV119" s="545"/>
      <c r="FW119" s="545"/>
      <c r="FX119" s="545"/>
      <c r="FY119" s="545"/>
      <c r="FZ119" s="545"/>
      <c r="GA119" s="545"/>
      <c r="GB119" s="545"/>
      <c r="GC119" s="545"/>
      <c r="GD119" s="545"/>
      <c r="GE119" s="545"/>
      <c r="GF119" s="545"/>
      <c r="GG119" s="545"/>
      <c r="GH119" s="545"/>
      <c r="GI119" s="545"/>
      <c r="GJ119" s="545"/>
      <c r="GK119" s="545"/>
      <c r="GL119" s="545"/>
      <c r="GM119" s="545"/>
      <c r="GN119" s="545"/>
      <c r="GO119" s="545"/>
      <c r="GP119" s="545"/>
      <c r="GQ119" s="545"/>
      <c r="GR119" s="545"/>
      <c r="GS119" s="545"/>
      <c r="GT119" s="545"/>
      <c r="GU119" s="545"/>
      <c r="GV119" s="545"/>
      <c r="GW119" s="545"/>
      <c r="GX119" s="545"/>
    </row>
    <row r="120" spans="1:206" x14ac:dyDescent="0.25">
      <c r="A120" s="545"/>
      <c r="B120" s="558">
        <f t="shared" si="7"/>
        <v>113</v>
      </c>
      <c r="C120" s="829" t="str">
        <f>'DERIVA DE BLOQUES PATRON (mm)'!C120</f>
        <v>12318K</v>
      </c>
      <c r="D120" s="830" t="str">
        <f>_xlfn.CONCAT('DERIVA DE BLOQUES PATRON (mm)'!D120," mm")</f>
        <v>25 mm</v>
      </c>
      <c r="E120" s="828">
        <f>'DERIVA DE BLOQUES PATRON (mm)'!E120</f>
        <v>0.05</v>
      </c>
      <c r="F120" s="828">
        <f>'DERIVA DE BLOQUES PATRON (mm)'!G120</f>
        <v>-1.2999999999999999E-2</v>
      </c>
      <c r="G120" s="828">
        <f>'DERIVA DE BLOQUES PATRON (mm)'!I120</f>
        <v>2E-3</v>
      </c>
      <c r="H120" s="107"/>
      <c r="I120" s="107"/>
      <c r="J120" s="828">
        <f>'DERIVA DE BLOQUES PATRON (mm)'!F120</f>
        <v>0.12</v>
      </c>
      <c r="K120" s="828">
        <f>'DERIVA DE BLOQUES PATRON (mm)'!H120</f>
        <v>2.5999999999999999E-2</v>
      </c>
      <c r="L120" s="828">
        <f>'DERIVA DE BLOQUES PATRON (mm)'!J120</f>
        <v>2.5999999999999999E-2</v>
      </c>
      <c r="M120" s="107"/>
      <c r="N120" s="107"/>
      <c r="O120" s="26">
        <f t="shared" si="5"/>
        <v>3.2908965343808674E-2</v>
      </c>
      <c r="P120" s="828" t="str">
        <f t="shared" si="6"/>
        <v>VALOR CRÍTICO, GRAFICAR CURVA</v>
      </c>
      <c r="Q120" s="545"/>
      <c r="R120" s="545"/>
      <c r="S120" s="545"/>
      <c r="T120" s="545"/>
      <c r="U120" s="545"/>
      <c r="V120" s="545"/>
      <c r="W120" s="545"/>
      <c r="X120" s="545"/>
      <c r="Y120" s="545"/>
      <c r="Z120" s="545"/>
      <c r="AA120" s="545"/>
      <c r="AB120" s="545"/>
      <c r="AC120" s="545"/>
      <c r="AD120" s="545"/>
      <c r="AE120" s="545"/>
      <c r="AF120" s="545"/>
      <c r="AG120" s="545"/>
      <c r="AH120" s="545"/>
      <c r="AI120" s="545"/>
      <c r="AJ120" s="545"/>
      <c r="AK120" s="545"/>
      <c r="AL120" s="545"/>
      <c r="AM120" s="545"/>
      <c r="AN120" s="545"/>
      <c r="AO120" s="545"/>
      <c r="AP120" s="545"/>
      <c r="AQ120" s="545"/>
      <c r="AR120" s="545"/>
      <c r="AS120" s="545"/>
      <c r="AT120" s="545"/>
      <c r="AU120" s="545"/>
      <c r="AV120" s="545"/>
      <c r="AW120" s="545"/>
      <c r="AX120" s="545"/>
      <c r="AY120" s="545"/>
      <c r="AZ120" s="545"/>
      <c r="BA120" s="545"/>
      <c r="BB120" s="545"/>
      <c r="BC120" s="545"/>
      <c r="BD120" s="545"/>
      <c r="BE120" s="545"/>
      <c r="BF120" s="545"/>
      <c r="BG120" s="545"/>
      <c r="BH120" s="545"/>
      <c r="BI120" s="545"/>
      <c r="BJ120" s="545"/>
      <c r="BK120" s="545"/>
      <c r="BL120" s="545"/>
      <c r="BM120" s="545"/>
      <c r="BN120" s="545"/>
      <c r="BO120" s="545"/>
      <c r="BP120" s="545"/>
      <c r="BQ120" s="545"/>
      <c r="BR120" s="545"/>
      <c r="BS120" s="545"/>
      <c r="BT120" s="545"/>
      <c r="BU120" s="545"/>
      <c r="BV120" s="545"/>
      <c r="BW120" s="545"/>
      <c r="BX120" s="545"/>
      <c r="BY120" s="545"/>
      <c r="BZ120" s="545"/>
      <c r="CA120" s="545"/>
      <c r="CB120" s="545"/>
      <c r="CC120" s="545"/>
      <c r="CD120" s="545"/>
      <c r="CE120" s="545"/>
      <c r="CF120" s="545"/>
      <c r="CG120" s="545"/>
      <c r="CH120" s="545"/>
      <c r="CI120" s="545"/>
      <c r="CJ120" s="545"/>
      <c r="CK120" s="545"/>
      <c r="CL120" s="545"/>
      <c r="CM120" s="545"/>
      <c r="CN120" s="545"/>
      <c r="CO120" s="545"/>
      <c r="CP120" s="545"/>
      <c r="CQ120" s="545"/>
      <c r="CR120" s="545"/>
      <c r="CS120" s="545"/>
      <c r="CT120" s="545"/>
      <c r="CU120" s="545"/>
      <c r="CV120" s="545"/>
      <c r="CW120" s="545"/>
      <c r="CX120" s="545"/>
      <c r="CY120" s="545"/>
      <c r="CZ120" s="545"/>
      <c r="DA120" s="545"/>
      <c r="DB120" s="545"/>
      <c r="DC120" s="545"/>
      <c r="DD120" s="545"/>
      <c r="DE120" s="545"/>
      <c r="DF120" s="545"/>
      <c r="DG120" s="545"/>
      <c r="DH120" s="545"/>
      <c r="DI120" s="545"/>
      <c r="DJ120" s="545"/>
      <c r="DK120" s="545"/>
      <c r="DL120" s="545"/>
      <c r="DM120" s="545"/>
      <c r="DN120" s="545"/>
      <c r="DO120" s="545"/>
      <c r="DP120" s="545"/>
      <c r="DQ120" s="545"/>
      <c r="DR120" s="545"/>
      <c r="DS120" s="545"/>
      <c r="DT120" s="545"/>
      <c r="DU120" s="545"/>
      <c r="DV120" s="545"/>
      <c r="DW120" s="545"/>
      <c r="DX120" s="545"/>
      <c r="DY120" s="545"/>
      <c r="DZ120" s="545"/>
      <c r="EA120" s="545"/>
      <c r="EB120" s="545"/>
      <c r="EC120" s="545"/>
      <c r="ED120" s="545"/>
      <c r="EE120" s="545"/>
      <c r="EF120" s="545"/>
      <c r="EG120" s="545"/>
      <c r="EH120" s="545"/>
      <c r="EI120" s="545"/>
      <c r="EJ120" s="545"/>
      <c r="EK120" s="545"/>
      <c r="EL120" s="545"/>
      <c r="EM120" s="545"/>
      <c r="EN120" s="545"/>
      <c r="EO120" s="545"/>
      <c r="EP120" s="545"/>
      <c r="EQ120" s="545"/>
      <c r="ER120" s="545"/>
      <c r="ES120" s="545"/>
      <c r="ET120" s="545"/>
      <c r="EU120" s="545"/>
      <c r="EV120" s="545"/>
      <c r="EW120" s="545"/>
      <c r="EX120" s="545"/>
      <c r="EY120" s="545"/>
      <c r="EZ120" s="545"/>
      <c r="FA120" s="545"/>
      <c r="FB120" s="545"/>
      <c r="FC120" s="545"/>
      <c r="FD120" s="545"/>
      <c r="FE120" s="545"/>
      <c r="FF120" s="545"/>
      <c r="FG120" s="545"/>
      <c r="FH120" s="545"/>
      <c r="FI120" s="545"/>
      <c r="FJ120" s="545"/>
      <c r="FK120" s="545"/>
      <c r="FL120" s="545"/>
      <c r="FM120" s="545"/>
      <c r="FN120" s="545"/>
      <c r="FO120" s="545"/>
      <c r="FP120" s="545"/>
      <c r="FQ120" s="545"/>
      <c r="FR120" s="545"/>
      <c r="FS120" s="545"/>
      <c r="FT120" s="545"/>
      <c r="FU120" s="545"/>
      <c r="FV120" s="545"/>
      <c r="FW120" s="545"/>
      <c r="FX120" s="545"/>
      <c r="FY120" s="545"/>
      <c r="FZ120" s="545"/>
      <c r="GA120" s="545"/>
      <c r="GB120" s="545"/>
      <c r="GC120" s="545"/>
      <c r="GD120" s="545"/>
      <c r="GE120" s="545"/>
      <c r="GF120" s="545"/>
      <c r="GG120" s="545"/>
      <c r="GH120" s="545"/>
      <c r="GI120" s="545"/>
      <c r="GJ120" s="545"/>
      <c r="GK120" s="545"/>
      <c r="GL120" s="545"/>
      <c r="GM120" s="545"/>
      <c r="GN120" s="545"/>
      <c r="GO120" s="545"/>
      <c r="GP120" s="545"/>
      <c r="GQ120" s="545"/>
      <c r="GR120" s="545"/>
      <c r="GS120" s="545"/>
      <c r="GT120" s="545"/>
      <c r="GU120" s="545"/>
      <c r="GV120" s="545"/>
      <c r="GW120" s="545"/>
      <c r="GX120" s="545"/>
    </row>
    <row r="121" spans="1:206" x14ac:dyDescent="0.25">
      <c r="A121" s="545"/>
      <c r="B121" s="558">
        <f t="shared" si="7"/>
        <v>114</v>
      </c>
      <c r="C121" s="829" t="str">
        <f>'DERIVA DE BLOQUES PATRON (mm)'!C121</f>
        <v>CAR 30,0</v>
      </c>
      <c r="D121" s="830" t="str">
        <f>_xlfn.CONCAT('DERIVA DE BLOQUES PATRON (mm)'!D121," mm")</f>
        <v>30 mm</v>
      </c>
      <c r="E121" s="828">
        <f>'DERIVA DE BLOQUES PATRON (mm)'!E121</f>
        <v>0.05</v>
      </c>
      <c r="F121" s="828">
        <f>'DERIVA DE BLOQUES PATRON (mm)'!G121</f>
        <v>0.05</v>
      </c>
      <c r="G121" s="828">
        <f>'DERIVA DE BLOQUES PATRON (mm)'!I121</f>
        <v>0.05</v>
      </c>
      <c r="H121" s="107"/>
      <c r="I121" s="107"/>
      <c r="J121" s="828">
        <f>'DERIVA DE BLOQUES PATRON (mm)'!F121</f>
        <v>0.12</v>
      </c>
      <c r="K121" s="828">
        <f>'DERIVA DE BLOQUES PATRON (mm)'!H121</f>
        <v>2.5999999999999999E-2</v>
      </c>
      <c r="L121" s="828">
        <f>'DERIVA DE BLOQUES PATRON (mm)'!J121</f>
        <v>2.5999999999999999E-2</v>
      </c>
      <c r="M121" s="107"/>
      <c r="N121" s="107"/>
      <c r="O121" s="26">
        <f t="shared" si="5"/>
        <v>8.4983747219407389E-18</v>
      </c>
      <c r="P121" s="828" t="str">
        <f t="shared" si="6"/>
        <v>NO GRAFICAR</v>
      </c>
      <c r="Q121" s="545"/>
      <c r="R121" s="545"/>
      <c r="S121" s="545"/>
      <c r="T121" s="545"/>
      <c r="U121" s="545"/>
      <c r="V121" s="545"/>
      <c r="W121" s="545"/>
      <c r="X121" s="545"/>
      <c r="Y121" s="545"/>
      <c r="Z121" s="545"/>
      <c r="AA121" s="545"/>
      <c r="AB121" s="545"/>
      <c r="AC121" s="545"/>
      <c r="AD121" s="545"/>
      <c r="AE121" s="545"/>
      <c r="AF121" s="545"/>
      <c r="AG121" s="545"/>
      <c r="AH121" s="545"/>
      <c r="AI121" s="545"/>
      <c r="AJ121" s="545"/>
      <c r="AK121" s="545"/>
      <c r="AL121" s="545"/>
      <c r="AM121" s="545"/>
      <c r="AN121" s="545"/>
      <c r="AO121" s="545"/>
      <c r="AP121" s="545"/>
      <c r="AQ121" s="545"/>
      <c r="AR121" s="545"/>
      <c r="AS121" s="545"/>
      <c r="AT121" s="545"/>
      <c r="AU121" s="545"/>
      <c r="AV121" s="545"/>
      <c r="AW121" s="545"/>
      <c r="AX121" s="545"/>
      <c r="AY121" s="545"/>
      <c r="AZ121" s="545"/>
      <c r="BA121" s="545"/>
      <c r="BB121" s="545"/>
      <c r="BC121" s="545"/>
      <c r="BD121" s="545"/>
      <c r="BE121" s="545"/>
      <c r="BF121" s="545"/>
      <c r="BG121" s="545"/>
      <c r="BH121" s="545"/>
      <c r="BI121" s="545"/>
      <c r="BJ121" s="545"/>
      <c r="BK121" s="545"/>
      <c r="BL121" s="545"/>
      <c r="BM121" s="545"/>
      <c r="BN121" s="545"/>
      <c r="BO121" s="545"/>
      <c r="BP121" s="545"/>
      <c r="BQ121" s="545"/>
      <c r="BR121" s="545"/>
      <c r="BS121" s="545"/>
      <c r="BT121" s="545"/>
      <c r="BU121" s="545"/>
      <c r="BV121" s="545"/>
      <c r="BW121" s="545"/>
      <c r="BX121" s="545"/>
      <c r="BY121" s="545"/>
      <c r="BZ121" s="545"/>
      <c r="CA121" s="545"/>
      <c r="CB121" s="545"/>
      <c r="CC121" s="545"/>
      <c r="CD121" s="545"/>
      <c r="CE121" s="545"/>
      <c r="CF121" s="545"/>
      <c r="CG121" s="545"/>
      <c r="CH121" s="545"/>
      <c r="CI121" s="545"/>
      <c r="CJ121" s="545"/>
      <c r="CK121" s="545"/>
      <c r="CL121" s="545"/>
      <c r="CM121" s="545"/>
      <c r="CN121" s="545"/>
      <c r="CO121" s="545"/>
      <c r="CP121" s="545"/>
      <c r="CQ121" s="545"/>
      <c r="CR121" s="545"/>
      <c r="CS121" s="545"/>
      <c r="CT121" s="545"/>
      <c r="CU121" s="545"/>
      <c r="CV121" s="545"/>
      <c r="CW121" s="545"/>
      <c r="CX121" s="545"/>
      <c r="CY121" s="545"/>
      <c r="CZ121" s="545"/>
      <c r="DA121" s="545"/>
      <c r="DB121" s="545"/>
      <c r="DC121" s="545"/>
      <c r="DD121" s="545"/>
      <c r="DE121" s="545"/>
      <c r="DF121" s="545"/>
      <c r="DG121" s="545"/>
      <c r="DH121" s="545"/>
      <c r="DI121" s="545"/>
      <c r="DJ121" s="545"/>
      <c r="DK121" s="545"/>
      <c r="DL121" s="545"/>
      <c r="DM121" s="545"/>
      <c r="DN121" s="545"/>
      <c r="DO121" s="545"/>
      <c r="DP121" s="545"/>
      <c r="DQ121" s="545"/>
      <c r="DR121" s="545"/>
      <c r="DS121" s="545"/>
      <c r="DT121" s="545"/>
      <c r="DU121" s="545"/>
      <c r="DV121" s="545"/>
      <c r="DW121" s="545"/>
      <c r="DX121" s="545"/>
      <c r="DY121" s="545"/>
      <c r="DZ121" s="545"/>
      <c r="EA121" s="545"/>
      <c r="EB121" s="545"/>
      <c r="EC121" s="545"/>
      <c r="ED121" s="545"/>
      <c r="EE121" s="545"/>
      <c r="EF121" s="545"/>
      <c r="EG121" s="545"/>
      <c r="EH121" s="545"/>
      <c r="EI121" s="545"/>
      <c r="EJ121" s="545"/>
      <c r="EK121" s="545"/>
      <c r="EL121" s="545"/>
      <c r="EM121" s="545"/>
      <c r="EN121" s="545"/>
      <c r="EO121" s="545"/>
      <c r="EP121" s="545"/>
      <c r="EQ121" s="545"/>
      <c r="ER121" s="545"/>
      <c r="ES121" s="545"/>
      <c r="ET121" s="545"/>
      <c r="EU121" s="545"/>
      <c r="EV121" s="545"/>
      <c r="EW121" s="545"/>
      <c r="EX121" s="545"/>
      <c r="EY121" s="545"/>
      <c r="EZ121" s="545"/>
      <c r="FA121" s="545"/>
      <c r="FB121" s="545"/>
      <c r="FC121" s="545"/>
      <c r="FD121" s="545"/>
      <c r="FE121" s="545"/>
      <c r="FF121" s="545"/>
      <c r="FG121" s="545"/>
      <c r="FH121" s="545"/>
      <c r="FI121" s="545"/>
      <c r="FJ121" s="545"/>
      <c r="FK121" s="545"/>
      <c r="FL121" s="545"/>
      <c r="FM121" s="545"/>
      <c r="FN121" s="545"/>
      <c r="FO121" s="545"/>
      <c r="FP121" s="545"/>
      <c r="FQ121" s="545"/>
      <c r="FR121" s="545"/>
      <c r="FS121" s="545"/>
      <c r="FT121" s="545"/>
      <c r="FU121" s="545"/>
      <c r="FV121" s="545"/>
      <c r="FW121" s="545"/>
      <c r="FX121" s="545"/>
      <c r="FY121" s="545"/>
      <c r="FZ121" s="545"/>
      <c r="GA121" s="545"/>
      <c r="GB121" s="545"/>
      <c r="GC121" s="545"/>
      <c r="GD121" s="545"/>
      <c r="GE121" s="545"/>
      <c r="GF121" s="545"/>
      <c r="GG121" s="545"/>
      <c r="GH121" s="545"/>
      <c r="GI121" s="545"/>
      <c r="GJ121" s="545"/>
      <c r="GK121" s="545"/>
      <c r="GL121" s="545"/>
      <c r="GM121" s="545"/>
      <c r="GN121" s="545"/>
      <c r="GO121" s="545"/>
      <c r="GP121" s="545"/>
      <c r="GQ121" s="545"/>
      <c r="GR121" s="545"/>
      <c r="GS121" s="545"/>
      <c r="GT121" s="545"/>
      <c r="GU121" s="545"/>
      <c r="GV121" s="545"/>
      <c r="GW121" s="545"/>
      <c r="GX121" s="545"/>
    </row>
    <row r="122" spans="1:206" x14ac:dyDescent="0.25">
      <c r="A122" s="545"/>
      <c r="B122" s="558">
        <f t="shared" si="7"/>
        <v>115</v>
      </c>
      <c r="C122" s="829" t="str">
        <f>'DERIVA DE BLOQUES PATRON (mm)'!C122</f>
        <v>CAR 40,0</v>
      </c>
      <c r="D122" s="830" t="str">
        <f>_xlfn.CONCAT('DERIVA DE BLOQUES PATRON (mm)'!D122," mm")</f>
        <v>40 mm</v>
      </c>
      <c r="E122" s="828">
        <f>'DERIVA DE BLOQUES PATRON (mm)'!E122</f>
        <v>0.05</v>
      </c>
      <c r="F122" s="828">
        <f>'DERIVA DE BLOQUES PATRON (mm)'!G122</f>
        <v>0.05</v>
      </c>
      <c r="G122" s="828">
        <f>'DERIVA DE BLOQUES PATRON (mm)'!I122</f>
        <v>0.05</v>
      </c>
      <c r="H122" s="107"/>
      <c r="I122" s="107"/>
      <c r="J122" s="828">
        <f>'DERIVA DE BLOQUES PATRON (mm)'!F122</f>
        <v>0.12</v>
      </c>
      <c r="K122" s="828">
        <f>'DERIVA DE BLOQUES PATRON (mm)'!H122</f>
        <v>3.1E-2</v>
      </c>
      <c r="L122" s="828">
        <f>'DERIVA DE BLOQUES PATRON (mm)'!J122</f>
        <v>3.1E-2</v>
      </c>
      <c r="M122" s="107"/>
      <c r="N122" s="107"/>
      <c r="O122" s="26">
        <f t="shared" si="5"/>
        <v>8.4983747219407389E-18</v>
      </c>
      <c r="P122" s="828" t="str">
        <f t="shared" si="6"/>
        <v>NO GRAFICAR</v>
      </c>
      <c r="Q122" s="545"/>
      <c r="R122" s="545"/>
      <c r="S122" s="545"/>
      <c r="T122" s="545"/>
      <c r="U122" s="545"/>
      <c r="V122" s="545"/>
      <c r="W122" s="545"/>
      <c r="X122" s="545"/>
      <c r="Y122" s="545"/>
      <c r="Z122" s="545"/>
      <c r="AA122" s="545"/>
      <c r="AB122" s="545"/>
      <c r="AC122" s="545"/>
      <c r="AD122" s="545"/>
      <c r="AE122" s="545"/>
      <c r="AF122" s="545"/>
      <c r="AG122" s="545"/>
      <c r="AH122" s="545"/>
      <c r="AI122" s="545"/>
      <c r="AJ122" s="545"/>
      <c r="AK122" s="545"/>
      <c r="AL122" s="545"/>
      <c r="AM122" s="545"/>
      <c r="AN122" s="545"/>
      <c r="AO122" s="545"/>
      <c r="AP122" s="545"/>
      <c r="AQ122" s="545"/>
      <c r="AR122" s="545"/>
      <c r="AS122" s="545"/>
      <c r="AT122" s="545"/>
      <c r="AU122" s="545"/>
      <c r="AV122" s="545"/>
      <c r="AW122" s="545"/>
      <c r="AX122" s="545"/>
      <c r="AY122" s="545"/>
      <c r="AZ122" s="545"/>
      <c r="BA122" s="545"/>
      <c r="BB122" s="545"/>
      <c r="BC122" s="545"/>
      <c r="BD122" s="545"/>
      <c r="BE122" s="545"/>
      <c r="BF122" s="545"/>
      <c r="BG122" s="545"/>
      <c r="BH122" s="545"/>
      <c r="BI122" s="545"/>
      <c r="BJ122" s="545"/>
      <c r="BK122" s="545"/>
      <c r="BL122" s="545"/>
      <c r="BM122" s="545"/>
      <c r="BN122" s="545"/>
      <c r="BO122" s="545"/>
      <c r="BP122" s="545"/>
      <c r="BQ122" s="545"/>
      <c r="BR122" s="545"/>
      <c r="BS122" s="545"/>
      <c r="BT122" s="545"/>
      <c r="BU122" s="545"/>
      <c r="BV122" s="545"/>
      <c r="BW122" s="545"/>
      <c r="BX122" s="545"/>
      <c r="BY122" s="545"/>
      <c r="BZ122" s="545"/>
      <c r="CA122" s="545"/>
      <c r="CB122" s="545"/>
      <c r="CC122" s="545"/>
      <c r="CD122" s="545"/>
      <c r="CE122" s="545"/>
      <c r="CF122" s="545"/>
      <c r="CG122" s="545"/>
      <c r="CH122" s="545"/>
      <c r="CI122" s="545"/>
      <c r="CJ122" s="545"/>
      <c r="CK122" s="545"/>
      <c r="CL122" s="545"/>
      <c r="CM122" s="545"/>
      <c r="CN122" s="545"/>
      <c r="CO122" s="545"/>
      <c r="CP122" s="545"/>
      <c r="CQ122" s="545"/>
      <c r="CR122" s="545"/>
      <c r="CS122" s="545"/>
      <c r="CT122" s="545"/>
      <c r="CU122" s="545"/>
      <c r="CV122" s="545"/>
      <c r="CW122" s="545"/>
      <c r="CX122" s="545"/>
      <c r="CY122" s="545"/>
      <c r="CZ122" s="545"/>
      <c r="DA122" s="545"/>
      <c r="DB122" s="545"/>
      <c r="DC122" s="545"/>
      <c r="DD122" s="545"/>
      <c r="DE122" s="545"/>
      <c r="DF122" s="545"/>
      <c r="DG122" s="545"/>
      <c r="DH122" s="545"/>
      <c r="DI122" s="545"/>
      <c r="DJ122" s="545"/>
      <c r="DK122" s="545"/>
      <c r="DL122" s="545"/>
      <c r="DM122" s="545"/>
      <c r="DN122" s="545"/>
      <c r="DO122" s="545"/>
      <c r="DP122" s="545"/>
      <c r="DQ122" s="545"/>
      <c r="DR122" s="545"/>
      <c r="DS122" s="545"/>
      <c r="DT122" s="545"/>
      <c r="DU122" s="545"/>
      <c r="DV122" s="545"/>
      <c r="DW122" s="545"/>
      <c r="DX122" s="545"/>
      <c r="DY122" s="545"/>
      <c r="DZ122" s="545"/>
      <c r="EA122" s="545"/>
      <c r="EB122" s="545"/>
      <c r="EC122" s="545"/>
      <c r="ED122" s="545"/>
      <c r="EE122" s="545"/>
      <c r="EF122" s="545"/>
      <c r="EG122" s="545"/>
      <c r="EH122" s="545"/>
      <c r="EI122" s="545"/>
      <c r="EJ122" s="545"/>
      <c r="EK122" s="545"/>
      <c r="EL122" s="545"/>
      <c r="EM122" s="545"/>
      <c r="EN122" s="545"/>
      <c r="EO122" s="545"/>
      <c r="EP122" s="545"/>
      <c r="EQ122" s="545"/>
      <c r="ER122" s="545"/>
      <c r="ES122" s="545"/>
      <c r="ET122" s="545"/>
      <c r="EU122" s="545"/>
      <c r="EV122" s="545"/>
      <c r="EW122" s="545"/>
      <c r="EX122" s="545"/>
      <c r="EY122" s="545"/>
      <c r="EZ122" s="545"/>
      <c r="FA122" s="545"/>
      <c r="FB122" s="545"/>
      <c r="FC122" s="545"/>
      <c r="FD122" s="545"/>
      <c r="FE122" s="545"/>
      <c r="FF122" s="545"/>
      <c r="FG122" s="545"/>
      <c r="FH122" s="545"/>
      <c r="FI122" s="545"/>
      <c r="FJ122" s="545"/>
      <c r="FK122" s="545"/>
      <c r="FL122" s="545"/>
      <c r="FM122" s="545"/>
      <c r="FN122" s="545"/>
      <c r="FO122" s="545"/>
      <c r="FP122" s="545"/>
      <c r="FQ122" s="545"/>
      <c r="FR122" s="545"/>
      <c r="FS122" s="545"/>
      <c r="FT122" s="545"/>
      <c r="FU122" s="545"/>
      <c r="FV122" s="545"/>
      <c r="FW122" s="545"/>
      <c r="FX122" s="545"/>
      <c r="FY122" s="545"/>
      <c r="FZ122" s="545"/>
      <c r="GA122" s="545"/>
      <c r="GB122" s="545"/>
      <c r="GC122" s="545"/>
      <c r="GD122" s="545"/>
      <c r="GE122" s="545"/>
      <c r="GF122" s="545"/>
      <c r="GG122" s="545"/>
      <c r="GH122" s="545"/>
      <c r="GI122" s="545"/>
      <c r="GJ122" s="545"/>
      <c r="GK122" s="545"/>
      <c r="GL122" s="545"/>
      <c r="GM122" s="545"/>
      <c r="GN122" s="545"/>
      <c r="GO122" s="545"/>
      <c r="GP122" s="545"/>
      <c r="GQ122" s="545"/>
      <c r="GR122" s="545"/>
      <c r="GS122" s="545"/>
      <c r="GT122" s="545"/>
      <c r="GU122" s="545"/>
      <c r="GV122" s="545"/>
      <c r="GW122" s="545"/>
      <c r="GX122" s="545"/>
    </row>
    <row r="123" spans="1:206" x14ac:dyDescent="0.25">
      <c r="A123" s="545"/>
      <c r="B123" s="558">
        <f t="shared" si="7"/>
        <v>116</v>
      </c>
      <c r="C123" s="829" t="str">
        <f>'DERIVA DE BLOQUES PATRON (mm)'!C123</f>
        <v>05488L</v>
      </c>
      <c r="D123" s="830" t="str">
        <f>_xlfn.CONCAT('DERIVA DE BLOQUES PATRON (mm)'!D123," mm")</f>
        <v>50 mm</v>
      </c>
      <c r="E123" s="828">
        <f>'DERIVA DE BLOQUES PATRON (mm)'!E123</f>
        <v>-0.22</v>
      </c>
      <c r="F123" s="828">
        <f>'DERIVA DE BLOQUES PATRON (mm)'!G123</f>
        <v>-0.32100000000000001</v>
      </c>
      <c r="G123" s="828">
        <f>'DERIVA DE BLOQUES PATRON (mm)'!I123</f>
        <v>-0.29799999999999999</v>
      </c>
      <c r="H123" s="107"/>
      <c r="I123" s="107"/>
      <c r="J123" s="828">
        <f>'DERIVA DE BLOQUES PATRON (mm)'!F123</f>
        <v>0.12</v>
      </c>
      <c r="K123" s="828">
        <f>'DERIVA DE BLOQUES PATRON (mm)'!H123</f>
        <v>3.1E-2</v>
      </c>
      <c r="L123" s="828">
        <f>'DERIVA DE BLOQUES PATRON (mm)'!J123</f>
        <v>3.1E-2</v>
      </c>
      <c r="M123" s="107"/>
      <c r="N123" s="107"/>
      <c r="O123" s="26">
        <f t="shared" si="5"/>
        <v>5.2937069557478691E-2</v>
      </c>
      <c r="P123" s="828" t="str">
        <f t="shared" si="6"/>
        <v>VALOR CRÍTICO, GRAFICAR CURVA</v>
      </c>
      <c r="Q123" s="545"/>
      <c r="R123" s="545"/>
      <c r="S123" s="545"/>
      <c r="T123" s="545"/>
      <c r="U123" s="545"/>
      <c r="V123" s="545"/>
      <c r="W123" s="545"/>
      <c r="X123" s="545"/>
      <c r="Y123" s="545"/>
      <c r="Z123" s="545"/>
      <c r="AA123" s="545"/>
      <c r="AB123" s="545"/>
      <c r="AC123" s="545"/>
      <c r="AD123" s="545"/>
      <c r="AE123" s="545"/>
      <c r="AF123" s="545"/>
      <c r="AG123" s="545"/>
      <c r="AH123" s="545"/>
      <c r="AI123" s="545"/>
      <c r="AJ123" s="545"/>
      <c r="AK123" s="545"/>
      <c r="AL123" s="545"/>
      <c r="AM123" s="545"/>
      <c r="AN123" s="545"/>
      <c r="AO123" s="545"/>
      <c r="AP123" s="545"/>
      <c r="AQ123" s="545"/>
      <c r="AR123" s="545"/>
      <c r="AS123" s="545"/>
      <c r="AT123" s="545"/>
      <c r="AU123" s="545"/>
      <c r="AV123" s="545"/>
      <c r="AW123" s="545"/>
      <c r="AX123" s="545"/>
      <c r="AY123" s="545"/>
      <c r="AZ123" s="545"/>
      <c r="BA123" s="545"/>
      <c r="BB123" s="545"/>
      <c r="BC123" s="545"/>
      <c r="BD123" s="545"/>
      <c r="BE123" s="545"/>
      <c r="BF123" s="545"/>
      <c r="BG123" s="545"/>
      <c r="BH123" s="545"/>
      <c r="BI123" s="545"/>
      <c r="BJ123" s="545"/>
      <c r="BK123" s="545"/>
      <c r="BL123" s="545"/>
      <c r="BM123" s="545"/>
      <c r="BN123" s="545"/>
      <c r="BO123" s="545"/>
      <c r="BP123" s="545"/>
      <c r="BQ123" s="545"/>
      <c r="BR123" s="545"/>
      <c r="BS123" s="545"/>
      <c r="BT123" s="545"/>
      <c r="BU123" s="545"/>
      <c r="BV123" s="545"/>
      <c r="BW123" s="545"/>
      <c r="BX123" s="545"/>
      <c r="BY123" s="545"/>
      <c r="BZ123" s="545"/>
      <c r="CA123" s="545"/>
      <c r="CB123" s="545"/>
      <c r="CC123" s="545"/>
      <c r="CD123" s="545"/>
      <c r="CE123" s="545"/>
      <c r="CF123" s="545"/>
      <c r="CG123" s="545"/>
      <c r="CH123" s="545"/>
      <c r="CI123" s="545"/>
      <c r="CJ123" s="545"/>
      <c r="CK123" s="545"/>
      <c r="CL123" s="545"/>
      <c r="CM123" s="545"/>
      <c r="CN123" s="545"/>
      <c r="CO123" s="545"/>
      <c r="CP123" s="545"/>
      <c r="CQ123" s="545"/>
      <c r="CR123" s="545"/>
      <c r="CS123" s="545"/>
      <c r="CT123" s="545"/>
      <c r="CU123" s="545"/>
      <c r="CV123" s="545"/>
      <c r="CW123" s="545"/>
      <c r="CX123" s="545"/>
      <c r="CY123" s="545"/>
      <c r="CZ123" s="545"/>
      <c r="DA123" s="545"/>
      <c r="DB123" s="545"/>
      <c r="DC123" s="545"/>
      <c r="DD123" s="545"/>
      <c r="DE123" s="545"/>
      <c r="DF123" s="545"/>
      <c r="DG123" s="545"/>
      <c r="DH123" s="545"/>
      <c r="DI123" s="545"/>
      <c r="DJ123" s="545"/>
      <c r="DK123" s="545"/>
      <c r="DL123" s="545"/>
      <c r="DM123" s="545"/>
      <c r="DN123" s="545"/>
      <c r="DO123" s="545"/>
      <c r="DP123" s="545"/>
      <c r="DQ123" s="545"/>
      <c r="DR123" s="545"/>
      <c r="DS123" s="545"/>
      <c r="DT123" s="545"/>
      <c r="DU123" s="545"/>
      <c r="DV123" s="545"/>
      <c r="DW123" s="545"/>
      <c r="DX123" s="545"/>
      <c r="DY123" s="545"/>
      <c r="DZ123" s="545"/>
      <c r="EA123" s="545"/>
      <c r="EB123" s="545"/>
      <c r="EC123" s="545"/>
      <c r="ED123" s="545"/>
      <c r="EE123" s="545"/>
      <c r="EF123" s="545"/>
      <c r="EG123" s="545"/>
      <c r="EH123" s="545"/>
      <c r="EI123" s="545"/>
      <c r="EJ123" s="545"/>
      <c r="EK123" s="545"/>
      <c r="EL123" s="545"/>
      <c r="EM123" s="545"/>
      <c r="EN123" s="545"/>
      <c r="EO123" s="545"/>
      <c r="EP123" s="545"/>
      <c r="EQ123" s="545"/>
      <c r="ER123" s="545"/>
      <c r="ES123" s="545"/>
      <c r="ET123" s="545"/>
      <c r="EU123" s="545"/>
      <c r="EV123" s="545"/>
      <c r="EW123" s="545"/>
      <c r="EX123" s="545"/>
      <c r="EY123" s="545"/>
      <c r="EZ123" s="545"/>
      <c r="FA123" s="545"/>
      <c r="FB123" s="545"/>
      <c r="FC123" s="545"/>
      <c r="FD123" s="545"/>
      <c r="FE123" s="545"/>
      <c r="FF123" s="545"/>
      <c r="FG123" s="545"/>
      <c r="FH123" s="545"/>
      <c r="FI123" s="545"/>
      <c r="FJ123" s="545"/>
      <c r="FK123" s="545"/>
      <c r="FL123" s="545"/>
      <c r="FM123" s="545"/>
      <c r="FN123" s="545"/>
      <c r="FO123" s="545"/>
      <c r="FP123" s="545"/>
      <c r="FQ123" s="545"/>
      <c r="FR123" s="545"/>
      <c r="FS123" s="545"/>
      <c r="FT123" s="545"/>
      <c r="FU123" s="545"/>
      <c r="FV123" s="545"/>
      <c r="FW123" s="545"/>
      <c r="FX123" s="545"/>
      <c r="FY123" s="545"/>
      <c r="FZ123" s="545"/>
      <c r="GA123" s="545"/>
      <c r="GB123" s="545"/>
      <c r="GC123" s="545"/>
      <c r="GD123" s="545"/>
      <c r="GE123" s="545"/>
      <c r="GF123" s="545"/>
      <c r="GG123" s="545"/>
      <c r="GH123" s="545"/>
      <c r="GI123" s="545"/>
      <c r="GJ123" s="545"/>
      <c r="GK123" s="545"/>
      <c r="GL123" s="545"/>
      <c r="GM123" s="545"/>
      <c r="GN123" s="545"/>
      <c r="GO123" s="545"/>
      <c r="GP123" s="545"/>
      <c r="GQ123" s="545"/>
      <c r="GR123" s="545"/>
      <c r="GS123" s="545"/>
      <c r="GT123" s="545"/>
      <c r="GU123" s="545"/>
      <c r="GV123" s="545"/>
      <c r="GW123" s="545"/>
      <c r="GX123" s="545"/>
    </row>
    <row r="124" spans="1:206" x14ac:dyDescent="0.25">
      <c r="A124" s="545"/>
      <c r="B124" s="558">
        <f t="shared" si="7"/>
        <v>117</v>
      </c>
      <c r="C124" s="829" t="str">
        <f>'DERIVA DE BLOQUES PATRON (mm)'!C124</f>
        <v>CAR 60,0</v>
      </c>
      <c r="D124" s="830" t="str">
        <f>_xlfn.CONCAT('DERIVA DE BLOQUES PATRON (mm)'!D124," mm")</f>
        <v>60 mm</v>
      </c>
      <c r="E124" s="828">
        <f>'DERIVA DE BLOQUES PATRON (mm)'!E124</f>
        <v>-0.22</v>
      </c>
      <c r="F124" s="828">
        <f>'DERIVA DE BLOQUES PATRON (mm)'!G124</f>
        <v>-0.22</v>
      </c>
      <c r="G124" s="828">
        <f>'DERIVA DE BLOQUES PATRON (mm)'!I124</f>
        <v>-0.22</v>
      </c>
      <c r="H124" s="107"/>
      <c r="I124" s="107"/>
      <c r="J124" s="828">
        <f>'DERIVA DE BLOQUES PATRON (mm)'!F124</f>
        <v>0.15</v>
      </c>
      <c r="K124" s="828">
        <f>'DERIVA DE BLOQUES PATRON (mm)'!H124</f>
        <v>4.1000000000000002E-2</v>
      </c>
      <c r="L124" s="828">
        <f>'DERIVA DE BLOQUES PATRON (mm)'!J124</f>
        <v>4.1000000000000002E-2</v>
      </c>
      <c r="M124" s="107"/>
      <c r="N124" s="107"/>
      <c r="O124" s="26">
        <f t="shared" si="5"/>
        <v>0</v>
      </c>
      <c r="P124" s="828" t="str">
        <f t="shared" si="6"/>
        <v>NO GRAFICAR</v>
      </c>
      <c r="Q124" s="545"/>
      <c r="R124" s="545"/>
      <c r="S124" s="545"/>
      <c r="T124" s="545"/>
      <c r="U124" s="545"/>
      <c r="V124" s="545"/>
      <c r="W124" s="545"/>
      <c r="X124" s="545"/>
      <c r="Y124" s="545"/>
      <c r="Z124" s="545"/>
      <c r="AA124" s="545"/>
      <c r="AB124" s="545"/>
      <c r="AC124" s="545"/>
      <c r="AD124" s="545"/>
      <c r="AE124" s="545"/>
      <c r="AF124" s="545"/>
      <c r="AG124" s="545"/>
      <c r="AH124" s="545"/>
      <c r="AI124" s="545"/>
      <c r="AJ124" s="545"/>
      <c r="AK124" s="545"/>
      <c r="AL124" s="545"/>
      <c r="AM124" s="545"/>
      <c r="AN124" s="545"/>
      <c r="AO124" s="545"/>
      <c r="AP124" s="545"/>
      <c r="AQ124" s="545"/>
      <c r="AR124" s="545"/>
      <c r="AS124" s="545"/>
      <c r="AT124" s="545"/>
      <c r="AU124" s="545"/>
      <c r="AV124" s="545"/>
      <c r="AW124" s="545"/>
      <c r="AX124" s="545"/>
      <c r="AY124" s="545"/>
      <c r="AZ124" s="545"/>
      <c r="BA124" s="545"/>
      <c r="BB124" s="545"/>
      <c r="BC124" s="545"/>
      <c r="BD124" s="545"/>
      <c r="BE124" s="545"/>
      <c r="BF124" s="545"/>
      <c r="BG124" s="545"/>
      <c r="BH124" s="545"/>
      <c r="BI124" s="545"/>
      <c r="BJ124" s="545"/>
      <c r="BK124" s="545"/>
      <c r="BL124" s="545"/>
      <c r="BM124" s="545"/>
      <c r="BN124" s="545"/>
      <c r="BO124" s="545"/>
      <c r="BP124" s="545"/>
      <c r="BQ124" s="545"/>
      <c r="BR124" s="545"/>
      <c r="BS124" s="545"/>
      <c r="BT124" s="545"/>
      <c r="BU124" s="545"/>
      <c r="BV124" s="545"/>
      <c r="BW124" s="545"/>
      <c r="BX124" s="545"/>
      <c r="BY124" s="545"/>
      <c r="BZ124" s="545"/>
      <c r="CA124" s="545"/>
      <c r="CB124" s="545"/>
      <c r="CC124" s="545"/>
      <c r="CD124" s="545"/>
      <c r="CE124" s="545"/>
      <c r="CF124" s="545"/>
      <c r="CG124" s="545"/>
      <c r="CH124" s="545"/>
      <c r="CI124" s="545"/>
      <c r="CJ124" s="545"/>
      <c r="CK124" s="545"/>
      <c r="CL124" s="545"/>
      <c r="CM124" s="545"/>
      <c r="CN124" s="545"/>
      <c r="CO124" s="545"/>
      <c r="CP124" s="545"/>
      <c r="CQ124" s="545"/>
      <c r="CR124" s="545"/>
      <c r="CS124" s="545"/>
      <c r="CT124" s="545"/>
      <c r="CU124" s="545"/>
      <c r="CV124" s="545"/>
      <c r="CW124" s="545"/>
      <c r="CX124" s="545"/>
      <c r="CY124" s="545"/>
      <c r="CZ124" s="545"/>
      <c r="DA124" s="545"/>
      <c r="DB124" s="545"/>
      <c r="DC124" s="545"/>
      <c r="DD124" s="545"/>
      <c r="DE124" s="545"/>
      <c r="DF124" s="545"/>
      <c r="DG124" s="545"/>
      <c r="DH124" s="545"/>
      <c r="DI124" s="545"/>
      <c r="DJ124" s="545"/>
      <c r="DK124" s="545"/>
      <c r="DL124" s="545"/>
      <c r="DM124" s="545"/>
      <c r="DN124" s="545"/>
      <c r="DO124" s="545"/>
      <c r="DP124" s="545"/>
      <c r="DQ124" s="545"/>
      <c r="DR124" s="545"/>
      <c r="DS124" s="545"/>
      <c r="DT124" s="545"/>
      <c r="DU124" s="545"/>
      <c r="DV124" s="545"/>
      <c r="DW124" s="545"/>
      <c r="DX124" s="545"/>
      <c r="DY124" s="545"/>
      <c r="DZ124" s="545"/>
      <c r="EA124" s="545"/>
      <c r="EB124" s="545"/>
      <c r="EC124" s="545"/>
      <c r="ED124" s="545"/>
      <c r="EE124" s="545"/>
      <c r="EF124" s="545"/>
      <c r="EG124" s="545"/>
      <c r="EH124" s="545"/>
      <c r="EI124" s="545"/>
      <c r="EJ124" s="545"/>
      <c r="EK124" s="545"/>
      <c r="EL124" s="545"/>
      <c r="EM124" s="545"/>
      <c r="EN124" s="545"/>
      <c r="EO124" s="545"/>
      <c r="EP124" s="545"/>
      <c r="EQ124" s="545"/>
      <c r="ER124" s="545"/>
      <c r="ES124" s="545"/>
      <c r="ET124" s="545"/>
      <c r="EU124" s="545"/>
      <c r="EV124" s="545"/>
      <c r="EW124" s="545"/>
      <c r="EX124" s="545"/>
      <c r="EY124" s="545"/>
      <c r="EZ124" s="545"/>
      <c r="FA124" s="545"/>
      <c r="FB124" s="545"/>
      <c r="FC124" s="545"/>
      <c r="FD124" s="545"/>
      <c r="FE124" s="545"/>
      <c r="FF124" s="545"/>
      <c r="FG124" s="545"/>
      <c r="FH124" s="545"/>
      <c r="FI124" s="545"/>
      <c r="FJ124" s="545"/>
      <c r="FK124" s="545"/>
      <c r="FL124" s="545"/>
      <c r="FM124" s="545"/>
      <c r="FN124" s="545"/>
      <c r="FO124" s="545"/>
      <c r="FP124" s="545"/>
      <c r="FQ124" s="545"/>
      <c r="FR124" s="545"/>
      <c r="FS124" s="545"/>
      <c r="FT124" s="545"/>
      <c r="FU124" s="545"/>
      <c r="FV124" s="545"/>
      <c r="FW124" s="545"/>
      <c r="FX124" s="545"/>
      <c r="FY124" s="545"/>
      <c r="FZ124" s="545"/>
      <c r="GA124" s="545"/>
      <c r="GB124" s="545"/>
      <c r="GC124" s="545"/>
      <c r="GD124" s="545"/>
      <c r="GE124" s="545"/>
      <c r="GF124" s="545"/>
      <c r="GG124" s="545"/>
      <c r="GH124" s="545"/>
      <c r="GI124" s="545"/>
      <c r="GJ124" s="545"/>
      <c r="GK124" s="545"/>
      <c r="GL124" s="545"/>
      <c r="GM124" s="545"/>
      <c r="GN124" s="545"/>
      <c r="GO124" s="545"/>
      <c r="GP124" s="545"/>
      <c r="GQ124" s="545"/>
      <c r="GR124" s="545"/>
      <c r="GS124" s="545"/>
      <c r="GT124" s="545"/>
      <c r="GU124" s="545"/>
      <c r="GV124" s="545"/>
      <c r="GW124" s="545"/>
      <c r="GX124" s="545"/>
    </row>
    <row r="125" spans="1:206" x14ac:dyDescent="0.25">
      <c r="A125" s="545"/>
      <c r="B125" s="558">
        <f t="shared" si="7"/>
        <v>118</v>
      </c>
      <c r="C125" s="829" t="str">
        <f>'DERIVA DE BLOQUES PATRON (mm)'!C125</f>
        <v>CAR 70,0</v>
      </c>
      <c r="D125" s="830" t="str">
        <f>_xlfn.CONCAT('DERIVA DE BLOQUES PATRON (mm)'!D125," mm")</f>
        <v>70 mm</v>
      </c>
      <c r="E125" s="828">
        <f>'DERIVA DE BLOQUES PATRON (mm)'!E125</f>
        <v>-0.22</v>
      </c>
      <c r="F125" s="828">
        <f>'DERIVA DE BLOQUES PATRON (mm)'!G125</f>
        <v>-0.22</v>
      </c>
      <c r="G125" s="828">
        <f>'DERIVA DE BLOQUES PATRON (mm)'!I125</f>
        <v>-0.22</v>
      </c>
      <c r="H125" s="107"/>
      <c r="I125" s="107"/>
      <c r="J125" s="828">
        <f>'DERIVA DE BLOQUES PATRON (mm)'!F125</f>
        <v>0.15</v>
      </c>
      <c r="K125" s="828">
        <f>'DERIVA DE BLOQUES PATRON (mm)'!H125</f>
        <v>4.1000000000000002E-2</v>
      </c>
      <c r="L125" s="828">
        <f>'DERIVA DE BLOQUES PATRON (mm)'!J125</f>
        <v>4.1000000000000002E-2</v>
      </c>
      <c r="M125" s="107"/>
      <c r="N125" s="107"/>
      <c r="O125" s="26">
        <f t="shared" si="5"/>
        <v>0</v>
      </c>
      <c r="P125" s="828" t="str">
        <f t="shared" si="6"/>
        <v>NO GRAFICAR</v>
      </c>
      <c r="Q125" s="545"/>
      <c r="R125" s="545"/>
      <c r="S125" s="545"/>
      <c r="T125" s="545"/>
      <c r="U125" s="545"/>
      <c r="V125" s="545"/>
      <c r="W125" s="545"/>
      <c r="X125" s="545"/>
      <c r="Y125" s="545"/>
      <c r="Z125" s="545"/>
      <c r="AA125" s="545"/>
      <c r="AB125" s="545"/>
      <c r="AC125" s="545"/>
      <c r="AD125" s="545"/>
      <c r="AE125" s="545"/>
      <c r="AF125" s="545"/>
      <c r="AG125" s="545"/>
      <c r="AH125" s="545"/>
      <c r="AI125" s="545"/>
      <c r="AJ125" s="545"/>
      <c r="AK125" s="545"/>
      <c r="AL125" s="545"/>
      <c r="AM125" s="545"/>
      <c r="AN125" s="545"/>
      <c r="AO125" s="545"/>
      <c r="AP125" s="545"/>
      <c r="AQ125" s="545"/>
      <c r="AR125" s="545"/>
      <c r="AS125" s="545"/>
      <c r="AT125" s="545"/>
      <c r="AU125" s="545"/>
      <c r="AV125" s="545"/>
      <c r="AW125" s="545"/>
      <c r="AX125" s="545"/>
      <c r="AY125" s="545"/>
      <c r="AZ125" s="545"/>
      <c r="BA125" s="545"/>
      <c r="BB125" s="545"/>
      <c r="BC125" s="545"/>
      <c r="BD125" s="545"/>
      <c r="BE125" s="545"/>
      <c r="BF125" s="545"/>
      <c r="BG125" s="545"/>
      <c r="BH125" s="545"/>
      <c r="BI125" s="545"/>
      <c r="BJ125" s="545"/>
      <c r="BK125" s="545"/>
      <c r="BL125" s="545"/>
      <c r="BM125" s="545"/>
      <c r="BN125" s="545"/>
      <c r="BO125" s="545"/>
      <c r="BP125" s="545"/>
      <c r="BQ125" s="545"/>
      <c r="BR125" s="545"/>
      <c r="BS125" s="545"/>
      <c r="BT125" s="545"/>
      <c r="BU125" s="545"/>
      <c r="BV125" s="545"/>
      <c r="BW125" s="545"/>
      <c r="BX125" s="545"/>
      <c r="BY125" s="545"/>
      <c r="BZ125" s="545"/>
      <c r="CA125" s="545"/>
      <c r="CB125" s="545"/>
      <c r="CC125" s="545"/>
      <c r="CD125" s="545"/>
      <c r="CE125" s="545"/>
      <c r="CF125" s="545"/>
      <c r="CG125" s="545"/>
      <c r="CH125" s="545"/>
      <c r="CI125" s="545"/>
      <c r="CJ125" s="545"/>
      <c r="CK125" s="545"/>
      <c r="CL125" s="545"/>
      <c r="CM125" s="545"/>
      <c r="CN125" s="545"/>
      <c r="CO125" s="545"/>
      <c r="CP125" s="545"/>
      <c r="CQ125" s="545"/>
      <c r="CR125" s="545"/>
      <c r="CS125" s="545"/>
      <c r="CT125" s="545"/>
      <c r="CU125" s="545"/>
      <c r="CV125" s="545"/>
      <c r="CW125" s="545"/>
      <c r="CX125" s="545"/>
      <c r="CY125" s="545"/>
      <c r="CZ125" s="545"/>
      <c r="DA125" s="545"/>
      <c r="DB125" s="545"/>
      <c r="DC125" s="545"/>
      <c r="DD125" s="545"/>
      <c r="DE125" s="545"/>
      <c r="DF125" s="545"/>
      <c r="DG125" s="545"/>
      <c r="DH125" s="545"/>
      <c r="DI125" s="545"/>
      <c r="DJ125" s="545"/>
      <c r="DK125" s="545"/>
      <c r="DL125" s="545"/>
      <c r="DM125" s="545"/>
      <c r="DN125" s="545"/>
      <c r="DO125" s="545"/>
      <c r="DP125" s="545"/>
      <c r="DQ125" s="545"/>
      <c r="DR125" s="545"/>
      <c r="DS125" s="545"/>
      <c r="DT125" s="545"/>
      <c r="DU125" s="545"/>
      <c r="DV125" s="545"/>
      <c r="DW125" s="545"/>
      <c r="DX125" s="545"/>
      <c r="DY125" s="545"/>
      <c r="DZ125" s="545"/>
      <c r="EA125" s="545"/>
      <c r="EB125" s="545"/>
      <c r="EC125" s="545"/>
      <c r="ED125" s="545"/>
      <c r="EE125" s="545"/>
      <c r="EF125" s="545"/>
      <c r="EG125" s="545"/>
      <c r="EH125" s="545"/>
      <c r="EI125" s="545"/>
      <c r="EJ125" s="545"/>
      <c r="EK125" s="545"/>
      <c r="EL125" s="545"/>
      <c r="EM125" s="545"/>
      <c r="EN125" s="545"/>
      <c r="EO125" s="545"/>
      <c r="EP125" s="545"/>
      <c r="EQ125" s="545"/>
      <c r="ER125" s="545"/>
      <c r="ES125" s="545"/>
      <c r="ET125" s="545"/>
      <c r="EU125" s="545"/>
      <c r="EV125" s="545"/>
      <c r="EW125" s="545"/>
      <c r="EX125" s="545"/>
      <c r="EY125" s="545"/>
      <c r="EZ125" s="545"/>
      <c r="FA125" s="545"/>
      <c r="FB125" s="545"/>
      <c r="FC125" s="545"/>
      <c r="FD125" s="545"/>
      <c r="FE125" s="545"/>
      <c r="FF125" s="545"/>
      <c r="FG125" s="545"/>
      <c r="FH125" s="545"/>
      <c r="FI125" s="545"/>
      <c r="FJ125" s="545"/>
      <c r="FK125" s="545"/>
      <c r="FL125" s="545"/>
      <c r="FM125" s="545"/>
      <c r="FN125" s="545"/>
      <c r="FO125" s="545"/>
      <c r="FP125" s="545"/>
      <c r="FQ125" s="545"/>
      <c r="FR125" s="545"/>
      <c r="FS125" s="545"/>
      <c r="FT125" s="545"/>
      <c r="FU125" s="545"/>
      <c r="FV125" s="545"/>
      <c r="FW125" s="545"/>
      <c r="FX125" s="545"/>
      <c r="FY125" s="545"/>
      <c r="FZ125" s="545"/>
      <c r="GA125" s="545"/>
      <c r="GB125" s="545"/>
      <c r="GC125" s="545"/>
      <c r="GD125" s="545"/>
      <c r="GE125" s="545"/>
      <c r="GF125" s="545"/>
      <c r="GG125" s="545"/>
      <c r="GH125" s="545"/>
      <c r="GI125" s="545"/>
      <c r="GJ125" s="545"/>
      <c r="GK125" s="545"/>
      <c r="GL125" s="545"/>
      <c r="GM125" s="545"/>
      <c r="GN125" s="545"/>
      <c r="GO125" s="545"/>
      <c r="GP125" s="545"/>
      <c r="GQ125" s="545"/>
      <c r="GR125" s="545"/>
      <c r="GS125" s="545"/>
      <c r="GT125" s="545"/>
      <c r="GU125" s="545"/>
      <c r="GV125" s="545"/>
      <c r="GW125" s="545"/>
      <c r="GX125" s="545"/>
    </row>
    <row r="126" spans="1:206" x14ac:dyDescent="0.25">
      <c r="A126" s="545"/>
      <c r="B126" s="558">
        <f t="shared" si="7"/>
        <v>119</v>
      </c>
      <c r="C126" s="829" t="str">
        <f>'DERIVA DE BLOQUES PATRON (mm)'!C126</f>
        <v>14121J</v>
      </c>
      <c r="D126" s="830" t="str">
        <f>_xlfn.CONCAT('DERIVA DE BLOQUES PATRON (mm)'!D126," mm")</f>
        <v>75 mm</v>
      </c>
      <c r="E126" s="828">
        <f>'DERIVA DE BLOQUES PATRON (mm)'!E126</f>
        <v>0.24</v>
      </c>
      <c r="F126" s="828">
        <f>'DERIVA DE BLOQUES PATRON (mm)'!G126</f>
        <v>0.20799999999999999</v>
      </c>
      <c r="G126" s="828">
        <f>'DERIVA DE BLOQUES PATRON (mm)'!I126</f>
        <v>0.24199999999999999</v>
      </c>
      <c r="H126" s="107"/>
      <c r="I126" s="107"/>
      <c r="J126" s="828">
        <f>'DERIVA DE BLOQUES PATRON (mm)'!F126</f>
        <v>0.15</v>
      </c>
      <c r="K126" s="828">
        <f>'DERIVA DE BLOQUES PATRON (mm)'!H126</f>
        <v>4.1000000000000002E-2</v>
      </c>
      <c r="L126" s="828">
        <f>'DERIVA DE BLOQUES PATRON (mm)'!J126</f>
        <v>4.1000000000000002E-2</v>
      </c>
      <c r="M126" s="107"/>
      <c r="N126" s="107"/>
      <c r="O126" s="26">
        <f t="shared" si="5"/>
        <v>1.9078784028338912E-2</v>
      </c>
      <c r="P126" s="828" t="str">
        <f t="shared" si="6"/>
        <v>NO GRAFICAR</v>
      </c>
      <c r="Q126" s="545"/>
      <c r="R126" s="545"/>
      <c r="S126" s="545"/>
      <c r="T126" s="545"/>
      <c r="U126" s="545"/>
      <c r="V126" s="545"/>
      <c r="W126" s="545"/>
      <c r="X126" s="545"/>
      <c r="Y126" s="545"/>
      <c r="Z126" s="545"/>
      <c r="AA126" s="545"/>
      <c r="AB126" s="545"/>
      <c r="AC126" s="545"/>
      <c r="AD126" s="545"/>
      <c r="AE126" s="545"/>
      <c r="AF126" s="545"/>
      <c r="AG126" s="545"/>
      <c r="AH126" s="545"/>
      <c r="AI126" s="545"/>
      <c r="AJ126" s="545"/>
      <c r="AK126" s="545"/>
      <c r="AL126" s="545"/>
      <c r="AM126" s="545"/>
      <c r="AN126" s="545"/>
      <c r="AO126" s="545"/>
      <c r="AP126" s="545"/>
      <c r="AQ126" s="545"/>
      <c r="AR126" s="545"/>
      <c r="AS126" s="545"/>
      <c r="AT126" s="545"/>
      <c r="AU126" s="545"/>
      <c r="AV126" s="545"/>
      <c r="AW126" s="545"/>
      <c r="AX126" s="545"/>
      <c r="AY126" s="545"/>
      <c r="AZ126" s="545"/>
      <c r="BA126" s="545"/>
      <c r="BB126" s="545"/>
      <c r="BC126" s="545"/>
      <c r="BD126" s="545"/>
      <c r="BE126" s="545"/>
      <c r="BF126" s="545"/>
      <c r="BG126" s="545"/>
      <c r="BH126" s="545"/>
      <c r="BI126" s="545"/>
      <c r="BJ126" s="545"/>
      <c r="BK126" s="545"/>
      <c r="BL126" s="545"/>
      <c r="BM126" s="545"/>
      <c r="BN126" s="545"/>
      <c r="BO126" s="545"/>
      <c r="BP126" s="545"/>
      <c r="BQ126" s="545"/>
      <c r="BR126" s="545"/>
      <c r="BS126" s="545"/>
      <c r="BT126" s="545"/>
      <c r="BU126" s="545"/>
      <c r="BV126" s="545"/>
      <c r="BW126" s="545"/>
      <c r="BX126" s="545"/>
      <c r="BY126" s="545"/>
      <c r="BZ126" s="545"/>
      <c r="CA126" s="545"/>
      <c r="CB126" s="545"/>
      <c r="CC126" s="545"/>
      <c r="CD126" s="545"/>
      <c r="CE126" s="545"/>
      <c r="CF126" s="545"/>
      <c r="CG126" s="545"/>
      <c r="CH126" s="545"/>
      <c r="CI126" s="545"/>
      <c r="CJ126" s="545"/>
      <c r="CK126" s="545"/>
      <c r="CL126" s="545"/>
      <c r="CM126" s="545"/>
      <c r="CN126" s="545"/>
      <c r="CO126" s="545"/>
      <c r="CP126" s="545"/>
      <c r="CQ126" s="545"/>
      <c r="CR126" s="545"/>
      <c r="CS126" s="545"/>
      <c r="CT126" s="545"/>
      <c r="CU126" s="545"/>
      <c r="CV126" s="545"/>
      <c r="CW126" s="545"/>
      <c r="CX126" s="545"/>
      <c r="CY126" s="545"/>
      <c r="CZ126" s="545"/>
      <c r="DA126" s="545"/>
      <c r="DB126" s="545"/>
      <c r="DC126" s="545"/>
      <c r="DD126" s="545"/>
      <c r="DE126" s="545"/>
      <c r="DF126" s="545"/>
      <c r="DG126" s="545"/>
      <c r="DH126" s="545"/>
      <c r="DI126" s="545"/>
      <c r="DJ126" s="545"/>
      <c r="DK126" s="545"/>
      <c r="DL126" s="545"/>
      <c r="DM126" s="545"/>
      <c r="DN126" s="545"/>
      <c r="DO126" s="545"/>
      <c r="DP126" s="545"/>
      <c r="DQ126" s="545"/>
      <c r="DR126" s="545"/>
      <c r="DS126" s="545"/>
      <c r="DT126" s="545"/>
      <c r="DU126" s="545"/>
      <c r="DV126" s="545"/>
      <c r="DW126" s="545"/>
      <c r="DX126" s="545"/>
      <c r="DY126" s="545"/>
      <c r="DZ126" s="545"/>
      <c r="EA126" s="545"/>
      <c r="EB126" s="545"/>
      <c r="EC126" s="545"/>
      <c r="ED126" s="545"/>
      <c r="EE126" s="545"/>
      <c r="EF126" s="545"/>
      <c r="EG126" s="545"/>
      <c r="EH126" s="545"/>
      <c r="EI126" s="545"/>
      <c r="EJ126" s="545"/>
      <c r="EK126" s="545"/>
      <c r="EL126" s="545"/>
      <c r="EM126" s="545"/>
      <c r="EN126" s="545"/>
      <c r="EO126" s="545"/>
      <c r="EP126" s="545"/>
      <c r="EQ126" s="545"/>
      <c r="ER126" s="545"/>
      <c r="ES126" s="545"/>
      <c r="ET126" s="545"/>
      <c r="EU126" s="545"/>
      <c r="EV126" s="545"/>
      <c r="EW126" s="545"/>
      <c r="EX126" s="545"/>
      <c r="EY126" s="545"/>
      <c r="EZ126" s="545"/>
      <c r="FA126" s="545"/>
      <c r="FB126" s="545"/>
      <c r="FC126" s="545"/>
      <c r="FD126" s="545"/>
      <c r="FE126" s="545"/>
      <c r="FF126" s="545"/>
      <c r="FG126" s="545"/>
      <c r="FH126" s="545"/>
      <c r="FI126" s="545"/>
      <c r="FJ126" s="545"/>
      <c r="FK126" s="545"/>
      <c r="FL126" s="545"/>
      <c r="FM126" s="545"/>
      <c r="FN126" s="545"/>
      <c r="FO126" s="545"/>
      <c r="FP126" s="545"/>
      <c r="FQ126" s="545"/>
      <c r="FR126" s="545"/>
      <c r="FS126" s="545"/>
      <c r="FT126" s="545"/>
      <c r="FU126" s="545"/>
      <c r="FV126" s="545"/>
      <c r="FW126" s="545"/>
      <c r="FX126" s="545"/>
      <c r="FY126" s="545"/>
      <c r="FZ126" s="545"/>
      <c r="GA126" s="545"/>
      <c r="GB126" s="545"/>
      <c r="GC126" s="545"/>
      <c r="GD126" s="545"/>
      <c r="GE126" s="545"/>
      <c r="GF126" s="545"/>
      <c r="GG126" s="545"/>
      <c r="GH126" s="545"/>
      <c r="GI126" s="545"/>
      <c r="GJ126" s="545"/>
      <c r="GK126" s="545"/>
      <c r="GL126" s="545"/>
      <c r="GM126" s="545"/>
      <c r="GN126" s="545"/>
      <c r="GO126" s="545"/>
      <c r="GP126" s="545"/>
      <c r="GQ126" s="545"/>
      <c r="GR126" s="545"/>
      <c r="GS126" s="545"/>
      <c r="GT126" s="545"/>
      <c r="GU126" s="545"/>
      <c r="GV126" s="545"/>
      <c r="GW126" s="545"/>
      <c r="GX126" s="545"/>
    </row>
    <row r="127" spans="1:206" x14ac:dyDescent="0.25">
      <c r="A127" s="545"/>
      <c r="B127" s="558">
        <f t="shared" si="7"/>
        <v>120</v>
      </c>
      <c r="C127" s="829" t="str">
        <f>'DERIVA DE BLOQUES PATRON (mm)'!C127</f>
        <v>CAR 80,0</v>
      </c>
      <c r="D127" s="830" t="str">
        <f>_xlfn.CONCAT('DERIVA DE BLOQUES PATRON (mm)'!D127," mm")</f>
        <v>80 mm</v>
      </c>
      <c r="E127" s="828">
        <f>'DERIVA DE BLOQUES PATRON (mm)'!E127</f>
        <v>0.24</v>
      </c>
      <c r="F127" s="828">
        <f>'DERIVA DE BLOQUES PATRON (mm)'!G127</f>
        <v>0.24</v>
      </c>
      <c r="G127" s="828">
        <f>'DERIVA DE BLOQUES PATRON (mm)'!I127</f>
        <v>0.24</v>
      </c>
      <c r="H127" s="107"/>
      <c r="I127" s="107"/>
      <c r="J127" s="828">
        <f>'DERIVA DE BLOQUES PATRON (mm)'!F127</f>
        <v>0.18</v>
      </c>
      <c r="K127" s="828">
        <f>'DERIVA DE BLOQUES PATRON (mm)'!H127</f>
        <v>4.1000000000000002E-2</v>
      </c>
      <c r="L127" s="828">
        <f>'DERIVA DE BLOQUES PATRON (mm)'!J127</f>
        <v>4.1000000000000002E-2</v>
      </c>
      <c r="M127" s="107"/>
      <c r="N127" s="107"/>
      <c r="O127" s="26">
        <f t="shared" si="5"/>
        <v>0</v>
      </c>
      <c r="P127" s="828" t="str">
        <f t="shared" si="6"/>
        <v>NO GRAFICAR</v>
      </c>
      <c r="Q127" s="545"/>
      <c r="R127" s="545"/>
      <c r="S127" s="545"/>
      <c r="T127" s="545"/>
      <c r="U127" s="545"/>
      <c r="V127" s="545"/>
      <c r="W127" s="545"/>
      <c r="X127" s="545"/>
      <c r="Y127" s="545"/>
      <c r="Z127" s="545"/>
      <c r="AA127" s="545"/>
      <c r="AB127" s="545"/>
      <c r="AC127" s="545"/>
      <c r="AD127" s="545"/>
      <c r="AE127" s="545"/>
      <c r="AF127" s="545"/>
      <c r="AG127" s="545"/>
      <c r="AH127" s="545"/>
      <c r="AI127" s="545"/>
      <c r="AJ127" s="545"/>
      <c r="AK127" s="545"/>
      <c r="AL127" s="545"/>
      <c r="AM127" s="545"/>
      <c r="AN127" s="545"/>
      <c r="AO127" s="545"/>
      <c r="AP127" s="545"/>
      <c r="AQ127" s="545"/>
      <c r="AR127" s="545"/>
      <c r="AS127" s="545"/>
      <c r="AT127" s="545"/>
      <c r="AU127" s="545"/>
      <c r="AV127" s="545"/>
      <c r="AW127" s="545"/>
      <c r="AX127" s="545"/>
      <c r="AY127" s="545"/>
      <c r="AZ127" s="545"/>
      <c r="BA127" s="545"/>
      <c r="BB127" s="545"/>
      <c r="BC127" s="545"/>
      <c r="BD127" s="545"/>
      <c r="BE127" s="545"/>
      <c r="BF127" s="545"/>
      <c r="BG127" s="545"/>
      <c r="BH127" s="545"/>
      <c r="BI127" s="545"/>
      <c r="BJ127" s="545"/>
      <c r="BK127" s="545"/>
      <c r="BL127" s="545"/>
      <c r="BM127" s="545"/>
      <c r="BN127" s="545"/>
      <c r="BO127" s="545"/>
      <c r="BP127" s="545"/>
      <c r="BQ127" s="545"/>
      <c r="BR127" s="545"/>
      <c r="BS127" s="545"/>
      <c r="BT127" s="545"/>
      <c r="BU127" s="545"/>
      <c r="BV127" s="545"/>
      <c r="BW127" s="545"/>
      <c r="BX127" s="545"/>
      <c r="BY127" s="545"/>
      <c r="BZ127" s="545"/>
      <c r="CA127" s="545"/>
      <c r="CB127" s="545"/>
      <c r="CC127" s="545"/>
      <c r="CD127" s="545"/>
      <c r="CE127" s="545"/>
      <c r="CF127" s="545"/>
      <c r="CG127" s="545"/>
      <c r="CH127" s="545"/>
      <c r="CI127" s="545"/>
      <c r="CJ127" s="545"/>
      <c r="CK127" s="545"/>
      <c r="CL127" s="545"/>
      <c r="CM127" s="545"/>
      <c r="CN127" s="545"/>
      <c r="CO127" s="545"/>
      <c r="CP127" s="545"/>
      <c r="CQ127" s="545"/>
      <c r="CR127" s="545"/>
      <c r="CS127" s="545"/>
      <c r="CT127" s="545"/>
      <c r="CU127" s="545"/>
      <c r="CV127" s="545"/>
      <c r="CW127" s="545"/>
      <c r="CX127" s="545"/>
      <c r="CY127" s="545"/>
      <c r="CZ127" s="545"/>
      <c r="DA127" s="545"/>
      <c r="DB127" s="545"/>
      <c r="DC127" s="545"/>
      <c r="DD127" s="545"/>
      <c r="DE127" s="545"/>
      <c r="DF127" s="545"/>
      <c r="DG127" s="545"/>
      <c r="DH127" s="545"/>
      <c r="DI127" s="545"/>
      <c r="DJ127" s="545"/>
      <c r="DK127" s="545"/>
      <c r="DL127" s="545"/>
      <c r="DM127" s="545"/>
      <c r="DN127" s="545"/>
      <c r="DO127" s="545"/>
      <c r="DP127" s="545"/>
      <c r="DQ127" s="545"/>
      <c r="DR127" s="545"/>
      <c r="DS127" s="545"/>
      <c r="DT127" s="545"/>
      <c r="DU127" s="545"/>
      <c r="DV127" s="545"/>
      <c r="DW127" s="545"/>
      <c r="DX127" s="545"/>
      <c r="DY127" s="545"/>
      <c r="DZ127" s="545"/>
      <c r="EA127" s="545"/>
      <c r="EB127" s="545"/>
      <c r="EC127" s="545"/>
      <c r="ED127" s="545"/>
      <c r="EE127" s="545"/>
      <c r="EF127" s="545"/>
      <c r="EG127" s="545"/>
      <c r="EH127" s="545"/>
      <c r="EI127" s="545"/>
      <c r="EJ127" s="545"/>
      <c r="EK127" s="545"/>
      <c r="EL127" s="545"/>
      <c r="EM127" s="545"/>
      <c r="EN127" s="545"/>
      <c r="EO127" s="545"/>
      <c r="EP127" s="545"/>
      <c r="EQ127" s="545"/>
      <c r="ER127" s="545"/>
      <c r="ES127" s="545"/>
      <c r="ET127" s="545"/>
      <c r="EU127" s="545"/>
      <c r="EV127" s="545"/>
      <c r="EW127" s="545"/>
      <c r="EX127" s="545"/>
      <c r="EY127" s="545"/>
      <c r="EZ127" s="545"/>
      <c r="FA127" s="545"/>
      <c r="FB127" s="545"/>
      <c r="FC127" s="545"/>
      <c r="FD127" s="545"/>
      <c r="FE127" s="545"/>
      <c r="FF127" s="545"/>
      <c r="FG127" s="545"/>
      <c r="FH127" s="545"/>
      <c r="FI127" s="545"/>
      <c r="FJ127" s="545"/>
      <c r="FK127" s="545"/>
      <c r="FL127" s="545"/>
      <c r="FM127" s="545"/>
      <c r="FN127" s="545"/>
      <c r="FO127" s="545"/>
      <c r="FP127" s="545"/>
      <c r="FQ127" s="545"/>
      <c r="FR127" s="545"/>
      <c r="FS127" s="545"/>
      <c r="FT127" s="545"/>
      <c r="FU127" s="545"/>
      <c r="FV127" s="545"/>
      <c r="FW127" s="545"/>
      <c r="FX127" s="545"/>
      <c r="FY127" s="545"/>
      <c r="FZ127" s="545"/>
      <c r="GA127" s="545"/>
      <c r="GB127" s="545"/>
      <c r="GC127" s="545"/>
      <c r="GD127" s="545"/>
      <c r="GE127" s="545"/>
      <c r="GF127" s="545"/>
      <c r="GG127" s="545"/>
      <c r="GH127" s="545"/>
      <c r="GI127" s="545"/>
      <c r="GJ127" s="545"/>
      <c r="GK127" s="545"/>
      <c r="GL127" s="545"/>
      <c r="GM127" s="545"/>
      <c r="GN127" s="545"/>
      <c r="GO127" s="545"/>
      <c r="GP127" s="545"/>
      <c r="GQ127" s="545"/>
      <c r="GR127" s="545"/>
      <c r="GS127" s="545"/>
      <c r="GT127" s="545"/>
      <c r="GU127" s="545"/>
      <c r="GV127" s="545"/>
      <c r="GW127" s="545"/>
      <c r="GX127" s="545"/>
    </row>
    <row r="128" spans="1:206" x14ac:dyDescent="0.25">
      <c r="A128" s="545"/>
      <c r="B128" s="558">
        <f t="shared" si="7"/>
        <v>121</v>
      </c>
      <c r="C128" s="829" t="str">
        <f>'DERIVA DE BLOQUES PATRON (mm)'!C128</f>
        <v>CAR 90,0</v>
      </c>
      <c r="D128" s="830" t="str">
        <f>_xlfn.CONCAT('DERIVA DE BLOQUES PATRON (mm)'!D128," mm")</f>
        <v>90 mm</v>
      </c>
      <c r="E128" s="828">
        <f>'DERIVA DE BLOQUES PATRON (mm)'!E128</f>
        <v>0.24</v>
      </c>
      <c r="F128" s="828">
        <f>'DERIVA DE BLOQUES PATRON (mm)'!G128</f>
        <v>0.24</v>
      </c>
      <c r="G128" s="828">
        <f>'DERIVA DE BLOQUES PATRON (mm)'!I128</f>
        <v>0.24</v>
      </c>
      <c r="H128" s="107"/>
      <c r="I128" s="107"/>
      <c r="J128" s="828">
        <f>'DERIVA DE BLOQUES PATRON (mm)'!F128</f>
        <v>0.18</v>
      </c>
      <c r="K128" s="828">
        <f>'DERIVA DE BLOQUES PATRON (mm)'!H128</f>
        <v>4.8000000000000001E-2</v>
      </c>
      <c r="L128" s="828">
        <f>'DERIVA DE BLOQUES PATRON (mm)'!J128</f>
        <v>4.8000000000000001E-2</v>
      </c>
      <c r="M128" s="107"/>
      <c r="N128" s="107"/>
      <c r="O128" s="26">
        <f t="shared" si="5"/>
        <v>0</v>
      </c>
      <c r="P128" s="828" t="str">
        <f t="shared" si="6"/>
        <v>NO GRAFICAR</v>
      </c>
      <c r="Q128" s="545"/>
      <c r="R128" s="545"/>
      <c r="S128" s="545"/>
      <c r="T128" s="545"/>
      <c r="U128" s="545"/>
      <c r="V128" s="545"/>
      <c r="W128" s="545"/>
      <c r="X128" s="545"/>
      <c r="Y128" s="545"/>
      <c r="Z128" s="545"/>
      <c r="AA128" s="545"/>
      <c r="AB128" s="545"/>
      <c r="AC128" s="545"/>
      <c r="AD128" s="545"/>
      <c r="AE128" s="545"/>
      <c r="AF128" s="545"/>
      <c r="AG128" s="545"/>
      <c r="AH128" s="545"/>
      <c r="AI128" s="545"/>
      <c r="AJ128" s="545"/>
      <c r="AK128" s="545"/>
      <c r="AL128" s="545"/>
      <c r="AM128" s="545"/>
      <c r="AN128" s="545"/>
      <c r="AO128" s="545"/>
      <c r="AP128" s="545"/>
      <c r="AQ128" s="545"/>
      <c r="AR128" s="545"/>
      <c r="AS128" s="545"/>
      <c r="AT128" s="545"/>
      <c r="AU128" s="545"/>
      <c r="AV128" s="545"/>
      <c r="AW128" s="545"/>
      <c r="AX128" s="545"/>
      <c r="AY128" s="545"/>
      <c r="AZ128" s="545"/>
      <c r="BA128" s="545"/>
      <c r="BB128" s="545"/>
      <c r="BC128" s="545"/>
      <c r="BD128" s="545"/>
      <c r="BE128" s="545"/>
      <c r="BF128" s="545"/>
      <c r="BG128" s="545"/>
      <c r="BH128" s="545"/>
      <c r="BI128" s="545"/>
      <c r="BJ128" s="545"/>
      <c r="BK128" s="545"/>
      <c r="BL128" s="545"/>
      <c r="BM128" s="545"/>
      <c r="BN128" s="545"/>
      <c r="BO128" s="545"/>
      <c r="BP128" s="545"/>
      <c r="BQ128" s="545"/>
      <c r="BR128" s="545"/>
      <c r="BS128" s="545"/>
      <c r="BT128" s="545"/>
      <c r="BU128" s="545"/>
      <c r="BV128" s="545"/>
      <c r="BW128" s="545"/>
      <c r="BX128" s="545"/>
      <c r="BY128" s="545"/>
      <c r="BZ128" s="545"/>
      <c r="CA128" s="545"/>
      <c r="CB128" s="545"/>
      <c r="CC128" s="545"/>
      <c r="CD128" s="545"/>
      <c r="CE128" s="545"/>
      <c r="CF128" s="545"/>
      <c r="CG128" s="545"/>
      <c r="CH128" s="545"/>
      <c r="CI128" s="545"/>
      <c r="CJ128" s="545"/>
      <c r="CK128" s="545"/>
      <c r="CL128" s="545"/>
      <c r="CM128" s="545"/>
      <c r="CN128" s="545"/>
      <c r="CO128" s="545"/>
      <c r="CP128" s="545"/>
      <c r="CQ128" s="545"/>
      <c r="CR128" s="545"/>
      <c r="CS128" s="545"/>
      <c r="CT128" s="545"/>
      <c r="CU128" s="545"/>
      <c r="CV128" s="545"/>
      <c r="CW128" s="545"/>
      <c r="CX128" s="545"/>
      <c r="CY128" s="545"/>
      <c r="CZ128" s="545"/>
      <c r="DA128" s="545"/>
      <c r="DB128" s="545"/>
      <c r="DC128" s="545"/>
      <c r="DD128" s="545"/>
      <c r="DE128" s="545"/>
      <c r="DF128" s="545"/>
      <c r="DG128" s="545"/>
      <c r="DH128" s="545"/>
      <c r="DI128" s="545"/>
      <c r="DJ128" s="545"/>
      <c r="DK128" s="545"/>
      <c r="DL128" s="545"/>
      <c r="DM128" s="545"/>
      <c r="DN128" s="545"/>
      <c r="DO128" s="545"/>
      <c r="DP128" s="545"/>
      <c r="DQ128" s="545"/>
      <c r="DR128" s="545"/>
      <c r="DS128" s="545"/>
      <c r="DT128" s="545"/>
      <c r="DU128" s="545"/>
      <c r="DV128" s="545"/>
      <c r="DW128" s="545"/>
      <c r="DX128" s="545"/>
      <c r="DY128" s="545"/>
      <c r="DZ128" s="545"/>
      <c r="EA128" s="545"/>
      <c r="EB128" s="545"/>
      <c r="EC128" s="545"/>
      <c r="ED128" s="545"/>
      <c r="EE128" s="545"/>
      <c r="EF128" s="545"/>
      <c r="EG128" s="545"/>
      <c r="EH128" s="545"/>
      <c r="EI128" s="545"/>
      <c r="EJ128" s="545"/>
      <c r="EK128" s="545"/>
      <c r="EL128" s="545"/>
      <c r="EM128" s="545"/>
      <c r="EN128" s="545"/>
      <c r="EO128" s="545"/>
      <c r="EP128" s="545"/>
      <c r="EQ128" s="545"/>
      <c r="ER128" s="545"/>
      <c r="ES128" s="545"/>
      <c r="ET128" s="545"/>
      <c r="EU128" s="545"/>
      <c r="EV128" s="545"/>
      <c r="EW128" s="545"/>
      <c r="EX128" s="545"/>
      <c r="EY128" s="545"/>
      <c r="EZ128" s="545"/>
      <c r="FA128" s="545"/>
      <c r="FB128" s="545"/>
      <c r="FC128" s="545"/>
      <c r="FD128" s="545"/>
      <c r="FE128" s="545"/>
      <c r="FF128" s="545"/>
      <c r="FG128" s="545"/>
      <c r="FH128" s="545"/>
      <c r="FI128" s="545"/>
      <c r="FJ128" s="545"/>
      <c r="FK128" s="545"/>
      <c r="FL128" s="545"/>
      <c r="FM128" s="545"/>
      <c r="FN128" s="545"/>
      <c r="FO128" s="545"/>
      <c r="FP128" s="545"/>
      <c r="FQ128" s="545"/>
      <c r="FR128" s="545"/>
      <c r="FS128" s="545"/>
      <c r="FT128" s="545"/>
      <c r="FU128" s="545"/>
      <c r="FV128" s="545"/>
      <c r="FW128" s="545"/>
      <c r="FX128" s="545"/>
      <c r="FY128" s="545"/>
      <c r="FZ128" s="545"/>
      <c r="GA128" s="545"/>
      <c r="GB128" s="545"/>
      <c r="GC128" s="545"/>
      <c r="GD128" s="545"/>
      <c r="GE128" s="545"/>
      <c r="GF128" s="545"/>
      <c r="GG128" s="545"/>
      <c r="GH128" s="545"/>
      <c r="GI128" s="545"/>
      <c r="GJ128" s="545"/>
      <c r="GK128" s="545"/>
      <c r="GL128" s="545"/>
      <c r="GM128" s="545"/>
      <c r="GN128" s="545"/>
      <c r="GO128" s="545"/>
      <c r="GP128" s="545"/>
      <c r="GQ128" s="545"/>
      <c r="GR128" s="545"/>
      <c r="GS128" s="545"/>
      <c r="GT128" s="545"/>
      <c r="GU128" s="545"/>
      <c r="GV128" s="545"/>
      <c r="GW128" s="545"/>
      <c r="GX128" s="545"/>
    </row>
    <row r="129" spans="1:206" x14ac:dyDescent="0.25">
      <c r="A129" s="545"/>
      <c r="B129" s="558">
        <f t="shared" si="7"/>
        <v>122</v>
      </c>
      <c r="C129" s="829" t="str">
        <f>'DERIVA DE BLOQUES PATRON (mm)'!C129</f>
        <v>05457L</v>
      </c>
      <c r="D129" s="830" t="str">
        <f>_xlfn.CONCAT('DERIVA DE BLOQUES PATRON (mm)'!D129," mm")</f>
        <v>100 mm</v>
      </c>
      <c r="E129" s="828">
        <f>'DERIVA DE BLOQUES PATRON (mm)'!E129</f>
        <v>-0.37</v>
      </c>
      <c r="F129" s="828">
        <f>'DERIVA DE BLOQUES PATRON (mm)'!G129</f>
        <v>-0.23599999999999999</v>
      </c>
      <c r="G129" s="828">
        <f>'DERIVA DE BLOQUES PATRON (mm)'!I129</f>
        <v>-0.20399999999999999</v>
      </c>
      <c r="H129" s="107"/>
      <c r="I129" s="107"/>
      <c r="J129" s="828">
        <f>'DERIVA DE BLOQUES PATRON (mm)'!F129</f>
        <v>0.18</v>
      </c>
      <c r="K129" s="828">
        <f>'DERIVA DE BLOQUES PATRON (mm)'!H129</f>
        <v>4.8000000000000001E-2</v>
      </c>
      <c r="L129" s="828">
        <f>'DERIVA DE BLOQUES PATRON (mm)'!J129</f>
        <v>4.8000000000000001E-2</v>
      </c>
      <c r="M129" s="107"/>
      <c r="N129" s="107"/>
      <c r="O129" s="26">
        <f t="shared" si="5"/>
        <v>8.8068155425215983E-2</v>
      </c>
      <c r="P129" s="828" t="str">
        <f t="shared" si="6"/>
        <v>VALOR CRÍTICO, GRAFICAR CURVA</v>
      </c>
      <c r="Q129" s="545"/>
      <c r="R129" s="545"/>
      <c r="S129" s="545"/>
      <c r="T129" s="545"/>
      <c r="U129" s="545"/>
      <c r="V129" s="545"/>
      <c r="W129" s="545"/>
      <c r="X129" s="545"/>
      <c r="Y129" s="545"/>
      <c r="Z129" s="545"/>
      <c r="AA129" s="545"/>
      <c r="AB129" s="545"/>
      <c r="AC129" s="545"/>
      <c r="AD129" s="545"/>
      <c r="AE129" s="545"/>
      <c r="AF129" s="545"/>
      <c r="AG129" s="545"/>
      <c r="AH129" s="545"/>
      <c r="AI129" s="545"/>
      <c r="AJ129" s="545"/>
      <c r="AK129" s="545"/>
      <c r="AL129" s="545"/>
      <c r="AM129" s="545"/>
      <c r="AN129" s="545"/>
      <c r="AO129" s="545"/>
      <c r="AP129" s="545"/>
      <c r="AQ129" s="545"/>
      <c r="AR129" s="545"/>
      <c r="AS129" s="545"/>
      <c r="AT129" s="545"/>
      <c r="AU129" s="545"/>
      <c r="AV129" s="545"/>
      <c r="AW129" s="545"/>
      <c r="AX129" s="545"/>
      <c r="AY129" s="545"/>
      <c r="AZ129" s="545"/>
      <c r="BA129" s="545"/>
      <c r="BB129" s="545"/>
      <c r="BC129" s="545"/>
      <c r="BD129" s="545"/>
      <c r="BE129" s="545"/>
      <c r="BF129" s="545"/>
      <c r="BG129" s="545"/>
      <c r="BH129" s="545"/>
      <c r="BI129" s="545"/>
      <c r="BJ129" s="545"/>
      <c r="BK129" s="545"/>
      <c r="BL129" s="545"/>
      <c r="BM129" s="545"/>
      <c r="BN129" s="545"/>
      <c r="BO129" s="545"/>
      <c r="BP129" s="545"/>
      <c r="BQ129" s="545"/>
      <c r="BR129" s="545"/>
      <c r="BS129" s="545"/>
      <c r="BT129" s="545"/>
      <c r="BU129" s="545"/>
      <c r="BV129" s="545"/>
      <c r="BW129" s="545"/>
      <c r="BX129" s="545"/>
      <c r="BY129" s="545"/>
      <c r="BZ129" s="545"/>
      <c r="CA129" s="545"/>
      <c r="CB129" s="545"/>
      <c r="CC129" s="545"/>
      <c r="CD129" s="545"/>
      <c r="CE129" s="545"/>
      <c r="CF129" s="545"/>
      <c r="CG129" s="545"/>
      <c r="CH129" s="545"/>
      <c r="CI129" s="545"/>
      <c r="CJ129" s="545"/>
      <c r="CK129" s="545"/>
      <c r="CL129" s="545"/>
      <c r="CM129" s="545"/>
      <c r="CN129" s="545"/>
      <c r="CO129" s="545"/>
      <c r="CP129" s="545"/>
      <c r="CQ129" s="545"/>
      <c r="CR129" s="545"/>
      <c r="CS129" s="545"/>
      <c r="CT129" s="545"/>
      <c r="CU129" s="545"/>
      <c r="CV129" s="545"/>
      <c r="CW129" s="545"/>
      <c r="CX129" s="545"/>
      <c r="CY129" s="545"/>
      <c r="CZ129" s="545"/>
      <c r="DA129" s="545"/>
      <c r="DB129" s="545"/>
      <c r="DC129" s="545"/>
      <c r="DD129" s="545"/>
      <c r="DE129" s="545"/>
      <c r="DF129" s="545"/>
      <c r="DG129" s="545"/>
      <c r="DH129" s="545"/>
      <c r="DI129" s="545"/>
      <c r="DJ129" s="545"/>
      <c r="DK129" s="545"/>
      <c r="DL129" s="545"/>
      <c r="DM129" s="545"/>
      <c r="DN129" s="545"/>
      <c r="DO129" s="545"/>
      <c r="DP129" s="545"/>
      <c r="DQ129" s="545"/>
      <c r="DR129" s="545"/>
      <c r="DS129" s="545"/>
      <c r="DT129" s="545"/>
      <c r="DU129" s="545"/>
      <c r="DV129" s="545"/>
      <c r="DW129" s="545"/>
      <c r="DX129" s="545"/>
      <c r="DY129" s="545"/>
      <c r="DZ129" s="545"/>
      <c r="EA129" s="545"/>
      <c r="EB129" s="545"/>
      <c r="EC129" s="545"/>
      <c r="ED129" s="545"/>
      <c r="EE129" s="545"/>
      <c r="EF129" s="545"/>
      <c r="EG129" s="545"/>
      <c r="EH129" s="545"/>
      <c r="EI129" s="545"/>
      <c r="EJ129" s="545"/>
      <c r="EK129" s="545"/>
      <c r="EL129" s="545"/>
      <c r="EM129" s="545"/>
      <c r="EN129" s="545"/>
      <c r="EO129" s="545"/>
      <c r="EP129" s="545"/>
      <c r="EQ129" s="545"/>
      <c r="ER129" s="545"/>
      <c r="ES129" s="545"/>
      <c r="ET129" s="545"/>
      <c r="EU129" s="545"/>
      <c r="EV129" s="545"/>
      <c r="EW129" s="545"/>
      <c r="EX129" s="545"/>
      <c r="EY129" s="545"/>
      <c r="EZ129" s="545"/>
      <c r="FA129" s="545"/>
      <c r="FB129" s="545"/>
      <c r="FC129" s="545"/>
      <c r="FD129" s="545"/>
      <c r="FE129" s="545"/>
      <c r="FF129" s="545"/>
      <c r="FG129" s="545"/>
      <c r="FH129" s="545"/>
      <c r="FI129" s="545"/>
      <c r="FJ129" s="545"/>
      <c r="FK129" s="545"/>
      <c r="FL129" s="545"/>
      <c r="FM129" s="545"/>
      <c r="FN129" s="545"/>
      <c r="FO129" s="545"/>
      <c r="FP129" s="545"/>
      <c r="FQ129" s="545"/>
      <c r="FR129" s="545"/>
      <c r="FS129" s="545"/>
      <c r="FT129" s="545"/>
      <c r="FU129" s="545"/>
      <c r="FV129" s="545"/>
      <c r="FW129" s="545"/>
      <c r="FX129" s="545"/>
      <c r="FY129" s="545"/>
      <c r="FZ129" s="545"/>
      <c r="GA129" s="545"/>
      <c r="GB129" s="545"/>
      <c r="GC129" s="545"/>
      <c r="GD129" s="545"/>
      <c r="GE129" s="545"/>
      <c r="GF129" s="545"/>
      <c r="GG129" s="545"/>
      <c r="GH129" s="545"/>
      <c r="GI129" s="545"/>
      <c r="GJ129" s="545"/>
      <c r="GK129" s="545"/>
      <c r="GL129" s="545"/>
      <c r="GM129" s="545"/>
      <c r="GN129" s="545"/>
      <c r="GO129" s="545"/>
      <c r="GP129" s="545"/>
      <c r="GQ129" s="545"/>
      <c r="GR129" s="545"/>
      <c r="GS129" s="545"/>
      <c r="GT129" s="545"/>
      <c r="GU129" s="545"/>
      <c r="GV129" s="545"/>
      <c r="GW129" s="545"/>
      <c r="GX129" s="545"/>
    </row>
    <row r="130" spans="1:206" x14ac:dyDescent="0.25">
      <c r="A130" s="545"/>
      <c r="B130" s="546"/>
      <c r="C130" s="545"/>
      <c r="D130" s="545"/>
      <c r="E130" s="545"/>
      <c r="F130" s="545"/>
      <c r="G130" s="545"/>
      <c r="H130" s="545"/>
      <c r="I130" s="545"/>
      <c r="J130" s="545"/>
      <c r="K130" s="545"/>
      <c r="L130" s="545"/>
      <c r="M130" s="565"/>
      <c r="N130" s="545"/>
      <c r="O130" s="545"/>
      <c r="P130" s="545"/>
      <c r="Q130" s="545"/>
      <c r="R130" s="545"/>
      <c r="S130" s="545"/>
      <c r="T130" s="545"/>
      <c r="U130" s="545"/>
      <c r="V130" s="545"/>
      <c r="W130" s="545"/>
      <c r="X130" s="545"/>
      <c r="Y130" s="545"/>
      <c r="Z130" s="545"/>
      <c r="AA130" s="545"/>
      <c r="AB130" s="545"/>
      <c r="AC130" s="545"/>
      <c r="AD130" s="545"/>
      <c r="AE130" s="545"/>
      <c r="AF130" s="545"/>
      <c r="AG130" s="545"/>
      <c r="AH130" s="545"/>
      <c r="AI130" s="545"/>
      <c r="AJ130" s="545"/>
      <c r="AK130" s="545"/>
      <c r="AL130" s="545"/>
      <c r="AM130" s="545"/>
      <c r="AN130" s="545"/>
      <c r="AO130" s="545"/>
      <c r="AP130" s="545"/>
      <c r="AQ130" s="545"/>
      <c r="AR130" s="545"/>
      <c r="AS130" s="545"/>
      <c r="AT130" s="545"/>
      <c r="AU130" s="545"/>
      <c r="AV130" s="545"/>
      <c r="AW130" s="545"/>
      <c r="AX130" s="545"/>
      <c r="AY130" s="545"/>
      <c r="AZ130" s="545"/>
      <c r="BA130" s="545"/>
      <c r="BB130" s="545"/>
      <c r="BC130" s="545"/>
      <c r="BD130" s="545"/>
      <c r="BE130" s="545"/>
      <c r="BF130" s="545"/>
      <c r="BG130" s="545"/>
      <c r="BH130" s="545"/>
      <c r="BI130" s="545"/>
      <c r="BJ130" s="545"/>
      <c r="BK130" s="545"/>
      <c r="BL130" s="545"/>
      <c r="BM130" s="545"/>
      <c r="BN130" s="545"/>
      <c r="BO130" s="545"/>
      <c r="BP130" s="545"/>
      <c r="BQ130" s="545"/>
      <c r="BR130" s="545"/>
      <c r="BS130" s="545"/>
      <c r="BT130" s="545"/>
      <c r="BU130" s="545"/>
      <c r="BV130" s="545"/>
      <c r="BW130" s="545"/>
      <c r="BX130" s="545"/>
      <c r="BY130" s="545"/>
      <c r="BZ130" s="545"/>
      <c r="CA130" s="545"/>
      <c r="CB130" s="545"/>
      <c r="CC130" s="545"/>
      <c r="CD130" s="545"/>
      <c r="CE130" s="545"/>
      <c r="CF130" s="545"/>
      <c r="CG130" s="545"/>
      <c r="CH130" s="545"/>
      <c r="CI130" s="545"/>
      <c r="CJ130" s="545"/>
      <c r="CK130" s="545"/>
      <c r="CL130" s="545"/>
      <c r="CM130" s="545"/>
      <c r="CN130" s="545"/>
      <c r="CO130" s="545"/>
      <c r="CP130" s="545"/>
      <c r="CQ130" s="545"/>
      <c r="CR130" s="545"/>
      <c r="CS130" s="545"/>
      <c r="CT130" s="545"/>
      <c r="CU130" s="545"/>
      <c r="CV130" s="545"/>
      <c r="CW130" s="545"/>
      <c r="CX130" s="545"/>
      <c r="CY130" s="545"/>
      <c r="CZ130" s="545"/>
      <c r="DA130" s="545"/>
      <c r="DB130" s="545"/>
      <c r="DC130" s="545"/>
      <c r="DD130" s="545"/>
      <c r="DE130" s="545"/>
      <c r="DF130" s="545"/>
      <c r="DG130" s="545"/>
      <c r="DH130" s="545"/>
      <c r="DI130" s="545"/>
      <c r="DJ130" s="545"/>
      <c r="DK130" s="545"/>
      <c r="DL130" s="545"/>
      <c r="DM130" s="545"/>
      <c r="DN130" s="545"/>
      <c r="DO130" s="545"/>
      <c r="DP130" s="545"/>
      <c r="DQ130" s="545"/>
      <c r="DR130" s="545"/>
      <c r="DS130" s="545"/>
      <c r="DT130" s="545"/>
      <c r="DU130" s="545"/>
      <c r="DV130" s="545"/>
      <c r="DW130" s="545"/>
      <c r="DX130" s="545"/>
      <c r="DY130" s="545"/>
      <c r="DZ130" s="545"/>
      <c r="EA130" s="545"/>
      <c r="EB130" s="545"/>
      <c r="EC130" s="545"/>
      <c r="ED130" s="545"/>
      <c r="EE130" s="545"/>
      <c r="EF130" s="545"/>
      <c r="EG130" s="545"/>
      <c r="EH130" s="545"/>
      <c r="EI130" s="545"/>
      <c r="EJ130" s="545"/>
      <c r="EK130" s="545"/>
      <c r="EL130" s="545"/>
      <c r="EM130" s="545"/>
      <c r="EN130" s="545"/>
      <c r="EO130" s="545"/>
      <c r="EP130" s="545"/>
      <c r="EQ130" s="545"/>
      <c r="ER130" s="545"/>
      <c r="ES130" s="545"/>
      <c r="ET130" s="545"/>
      <c r="EU130" s="545"/>
      <c r="EV130" s="545"/>
      <c r="EW130" s="545"/>
      <c r="EX130" s="545"/>
      <c r="EY130" s="545"/>
      <c r="EZ130" s="545"/>
      <c r="FA130" s="545"/>
      <c r="FB130" s="545"/>
      <c r="FC130" s="545"/>
      <c r="FD130" s="545"/>
      <c r="FE130" s="545"/>
      <c r="FF130" s="545"/>
      <c r="FG130" s="545"/>
      <c r="FH130" s="545"/>
      <c r="FI130" s="545"/>
      <c r="FJ130" s="545"/>
      <c r="FK130" s="545"/>
      <c r="FL130" s="545"/>
      <c r="FM130" s="545"/>
      <c r="FN130" s="545"/>
      <c r="FO130" s="545"/>
      <c r="FP130" s="545"/>
      <c r="FQ130" s="545"/>
      <c r="FR130" s="545"/>
      <c r="FS130" s="545"/>
      <c r="FT130" s="545"/>
      <c r="FU130" s="545"/>
      <c r="FV130" s="545"/>
      <c r="FW130" s="545"/>
      <c r="FX130" s="545"/>
      <c r="FY130" s="545"/>
      <c r="FZ130" s="545"/>
      <c r="GA130" s="545"/>
      <c r="GB130" s="545"/>
      <c r="GC130" s="545"/>
      <c r="GD130" s="545"/>
      <c r="GE130" s="545"/>
      <c r="GF130" s="545"/>
      <c r="GG130" s="545"/>
      <c r="GH130" s="545"/>
      <c r="GI130" s="545"/>
      <c r="GJ130" s="545"/>
      <c r="GK130" s="545"/>
      <c r="GL130" s="545"/>
      <c r="GM130" s="545"/>
      <c r="GN130" s="545"/>
      <c r="GO130" s="545"/>
      <c r="GP130" s="545"/>
      <c r="GQ130" s="545"/>
      <c r="GR130" s="545"/>
      <c r="GS130" s="545"/>
      <c r="GT130" s="545"/>
      <c r="GU130" s="545"/>
      <c r="GV130" s="545"/>
      <c r="GW130" s="545"/>
      <c r="GX130" s="545"/>
    </row>
    <row r="131" spans="1:206" x14ac:dyDescent="0.25">
      <c r="A131" s="545"/>
      <c r="B131" s="546"/>
      <c r="C131" s="545"/>
      <c r="D131" s="545"/>
      <c r="E131" s="545"/>
      <c r="F131" s="545"/>
      <c r="G131" s="545"/>
      <c r="H131" s="545"/>
      <c r="I131" s="545"/>
      <c r="J131" s="545"/>
      <c r="K131" s="545"/>
      <c r="L131" s="545"/>
      <c r="M131" s="545"/>
      <c r="N131" s="545"/>
      <c r="O131" s="545"/>
      <c r="P131" s="545"/>
      <c r="Q131" s="545"/>
      <c r="R131" s="545"/>
      <c r="S131" s="545"/>
      <c r="T131" s="545"/>
      <c r="U131" s="545"/>
      <c r="V131" s="545"/>
      <c r="W131" s="545"/>
      <c r="X131" s="545"/>
      <c r="Y131" s="545"/>
      <c r="Z131" s="545"/>
      <c r="AA131" s="545"/>
      <c r="AB131" s="545"/>
      <c r="AC131" s="545"/>
      <c r="AD131" s="545"/>
      <c r="AE131" s="545"/>
      <c r="AF131" s="545"/>
      <c r="AG131" s="545"/>
      <c r="AH131" s="545"/>
      <c r="AI131" s="545"/>
      <c r="AJ131" s="545"/>
      <c r="AK131" s="545"/>
      <c r="AL131" s="545"/>
      <c r="AM131" s="545"/>
      <c r="AN131" s="545"/>
      <c r="AO131" s="545"/>
      <c r="AP131" s="545"/>
      <c r="AQ131" s="545"/>
      <c r="AR131" s="545"/>
      <c r="AS131" s="545"/>
      <c r="AT131" s="545"/>
      <c r="AU131" s="545"/>
      <c r="AV131" s="545"/>
      <c r="AW131" s="545"/>
      <c r="AX131" s="545"/>
      <c r="AY131" s="545"/>
      <c r="AZ131" s="545"/>
      <c r="BA131" s="545"/>
      <c r="BB131" s="545"/>
      <c r="BC131" s="545"/>
      <c r="BD131" s="545"/>
      <c r="BE131" s="545"/>
      <c r="BF131" s="545"/>
      <c r="BG131" s="545"/>
      <c r="BH131" s="545"/>
      <c r="BI131" s="545"/>
      <c r="BJ131" s="545"/>
      <c r="BK131" s="545"/>
      <c r="BL131" s="545"/>
      <c r="BM131" s="545"/>
      <c r="BN131" s="545"/>
      <c r="BO131" s="545"/>
      <c r="BP131" s="545"/>
      <c r="BQ131" s="545"/>
      <c r="BR131" s="545"/>
      <c r="BS131" s="545"/>
      <c r="BT131" s="545"/>
      <c r="BU131" s="545"/>
      <c r="BV131" s="545"/>
      <c r="BW131" s="545"/>
      <c r="BX131" s="545"/>
      <c r="BY131" s="545"/>
      <c r="BZ131" s="545"/>
      <c r="CA131" s="545"/>
      <c r="CB131" s="545"/>
      <c r="CC131" s="545"/>
      <c r="CD131" s="545"/>
      <c r="CE131" s="545"/>
      <c r="CF131" s="545"/>
      <c r="CG131" s="545"/>
      <c r="CH131" s="545"/>
      <c r="CI131" s="545"/>
      <c r="CJ131" s="545"/>
      <c r="CK131" s="545"/>
      <c r="CL131" s="545"/>
      <c r="CM131" s="545"/>
      <c r="CN131" s="545"/>
      <c r="CO131" s="545"/>
      <c r="CP131" s="545"/>
      <c r="CQ131" s="545"/>
      <c r="CR131" s="545"/>
      <c r="CS131" s="545"/>
      <c r="CT131" s="545"/>
      <c r="CU131" s="545"/>
      <c r="CV131" s="545"/>
      <c r="CW131" s="545"/>
      <c r="CX131" s="545"/>
      <c r="CY131" s="545"/>
      <c r="CZ131" s="545"/>
      <c r="DA131" s="545"/>
      <c r="DB131" s="545"/>
      <c r="DC131" s="545"/>
      <c r="DD131" s="545"/>
      <c r="DE131" s="545"/>
      <c r="DF131" s="545"/>
      <c r="DG131" s="545"/>
      <c r="DH131" s="545"/>
      <c r="DI131" s="545"/>
      <c r="DJ131" s="545"/>
      <c r="DK131" s="545"/>
      <c r="DL131" s="545"/>
      <c r="DM131" s="545"/>
      <c r="DN131" s="545"/>
      <c r="DO131" s="545"/>
      <c r="DP131" s="545"/>
      <c r="DQ131" s="545"/>
      <c r="DR131" s="545"/>
      <c r="DS131" s="545"/>
      <c r="DT131" s="545"/>
      <c r="DU131" s="545"/>
      <c r="DV131" s="545"/>
      <c r="DW131" s="545"/>
      <c r="DX131" s="545"/>
      <c r="DY131" s="545"/>
      <c r="DZ131" s="545"/>
      <c r="EA131" s="545"/>
      <c r="EB131" s="545"/>
      <c r="EC131" s="545"/>
      <c r="ED131" s="545"/>
      <c r="EE131" s="545"/>
      <c r="EF131" s="545"/>
      <c r="EG131" s="545"/>
      <c r="EH131" s="545"/>
      <c r="EI131" s="545"/>
      <c r="EJ131" s="545"/>
      <c r="EK131" s="545"/>
      <c r="EL131" s="545"/>
      <c r="EM131" s="545"/>
      <c r="EN131" s="545"/>
      <c r="EO131" s="545"/>
      <c r="EP131" s="545"/>
      <c r="EQ131" s="545"/>
      <c r="ER131" s="545"/>
      <c r="ES131" s="545"/>
      <c r="ET131" s="545"/>
      <c r="EU131" s="545"/>
      <c r="EV131" s="545"/>
      <c r="EW131" s="545"/>
      <c r="EX131" s="545"/>
      <c r="EY131" s="545"/>
      <c r="EZ131" s="545"/>
      <c r="FA131" s="545"/>
      <c r="FB131" s="545"/>
      <c r="FC131" s="545"/>
      <c r="FD131" s="545"/>
      <c r="FE131" s="545"/>
      <c r="FF131" s="545"/>
      <c r="FG131" s="545"/>
      <c r="FH131" s="545"/>
      <c r="FI131" s="545"/>
      <c r="FJ131" s="545"/>
      <c r="FK131" s="545"/>
      <c r="FL131" s="545"/>
      <c r="FM131" s="545"/>
      <c r="FN131" s="545"/>
      <c r="FO131" s="545"/>
      <c r="FP131" s="545"/>
      <c r="FQ131" s="545"/>
      <c r="FR131" s="545"/>
      <c r="FS131" s="545"/>
      <c r="FT131" s="545"/>
      <c r="FU131" s="545"/>
      <c r="FV131" s="545"/>
      <c r="FW131" s="545"/>
      <c r="FX131" s="545"/>
      <c r="FY131" s="545"/>
      <c r="FZ131" s="545"/>
      <c r="GA131" s="545"/>
      <c r="GB131" s="545"/>
      <c r="GC131" s="545"/>
      <c r="GD131" s="545"/>
      <c r="GE131" s="545"/>
      <c r="GF131" s="545"/>
      <c r="GG131" s="545"/>
      <c r="GH131" s="545"/>
      <c r="GI131" s="545"/>
      <c r="GJ131" s="545"/>
      <c r="GK131" s="545"/>
      <c r="GL131" s="545"/>
      <c r="GM131" s="545"/>
      <c r="GN131" s="545"/>
      <c r="GO131" s="545"/>
      <c r="GP131" s="545"/>
      <c r="GQ131" s="545"/>
      <c r="GR131" s="545"/>
      <c r="GS131" s="545"/>
      <c r="GT131" s="545"/>
      <c r="GU131" s="545"/>
      <c r="GV131" s="545"/>
      <c r="GW131" s="545"/>
      <c r="GX131" s="545"/>
    </row>
    <row r="132" spans="1:206" ht="15" x14ac:dyDescent="0.2">
      <c r="A132" s="545"/>
      <c r="B132" s="545"/>
      <c r="C132" s="545"/>
      <c r="D132" s="545"/>
      <c r="E132" s="545"/>
      <c r="F132" s="545"/>
      <c r="G132" s="545"/>
      <c r="H132" s="545"/>
      <c r="I132" s="545"/>
      <c r="J132" s="545"/>
      <c r="K132" s="545"/>
      <c r="L132" s="545"/>
      <c r="M132" s="545"/>
      <c r="N132" s="545"/>
      <c r="O132" s="545"/>
      <c r="P132" s="545"/>
      <c r="Q132" s="545"/>
      <c r="R132" s="545"/>
      <c r="S132" s="545"/>
      <c r="T132" s="545"/>
      <c r="U132" s="545"/>
      <c r="V132" s="545"/>
      <c r="W132" s="545"/>
      <c r="X132" s="545"/>
      <c r="Y132" s="545"/>
      <c r="Z132" s="545"/>
      <c r="AA132" s="545"/>
      <c r="AB132" s="545"/>
      <c r="AC132" s="545"/>
      <c r="AD132" s="545"/>
      <c r="AE132" s="545"/>
      <c r="AF132" s="545"/>
      <c r="AG132" s="545"/>
      <c r="AH132" s="545"/>
      <c r="AI132" s="545"/>
      <c r="AJ132" s="545"/>
      <c r="AK132" s="545"/>
      <c r="AL132" s="545"/>
      <c r="AM132" s="545"/>
      <c r="AN132" s="545"/>
      <c r="AO132" s="545"/>
      <c r="AP132" s="545"/>
      <c r="AQ132" s="545"/>
      <c r="AR132" s="545"/>
      <c r="AS132" s="545"/>
      <c r="AT132" s="545"/>
      <c r="AU132" s="545"/>
      <c r="AV132" s="545"/>
      <c r="AW132" s="545"/>
      <c r="AX132" s="545"/>
      <c r="AY132" s="545"/>
      <c r="AZ132" s="545"/>
      <c r="BA132" s="545"/>
      <c r="BB132" s="545"/>
      <c r="BC132" s="545"/>
      <c r="BD132" s="545"/>
      <c r="BE132" s="545"/>
      <c r="BF132" s="545"/>
      <c r="BG132" s="545"/>
      <c r="BH132" s="545"/>
      <c r="BI132" s="545"/>
      <c r="BJ132" s="545"/>
      <c r="BK132" s="545"/>
      <c r="BL132" s="545"/>
      <c r="BM132" s="545"/>
      <c r="BN132" s="545"/>
      <c r="BO132" s="545"/>
      <c r="BP132" s="545"/>
      <c r="BQ132" s="545"/>
      <c r="BR132" s="545"/>
      <c r="BS132" s="545"/>
      <c r="BT132" s="545"/>
      <c r="BU132" s="545"/>
      <c r="BV132" s="545"/>
      <c r="BW132" s="545"/>
      <c r="BX132" s="545"/>
      <c r="BY132" s="545"/>
      <c r="BZ132" s="545"/>
      <c r="CA132" s="545"/>
      <c r="CB132" s="545"/>
      <c r="CC132" s="545"/>
      <c r="CD132" s="545"/>
      <c r="CE132" s="545"/>
      <c r="CF132" s="545"/>
      <c r="CG132" s="545"/>
      <c r="CH132" s="545"/>
      <c r="CI132" s="545"/>
      <c r="CJ132" s="545"/>
      <c r="CK132" s="545"/>
      <c r="CL132" s="545"/>
      <c r="CM132" s="545"/>
      <c r="CN132" s="545"/>
      <c r="CO132" s="545"/>
      <c r="CP132" s="545"/>
      <c r="CQ132" s="545"/>
      <c r="CR132" s="545"/>
      <c r="CS132" s="545"/>
      <c r="CT132" s="545"/>
      <c r="CU132" s="545"/>
      <c r="CV132" s="545"/>
      <c r="CW132" s="545"/>
      <c r="CX132" s="545"/>
      <c r="CY132" s="545"/>
      <c r="CZ132" s="545"/>
      <c r="DA132" s="545"/>
      <c r="DB132" s="545"/>
      <c r="DC132" s="545"/>
      <c r="DD132" s="545"/>
      <c r="DE132" s="545"/>
      <c r="DF132" s="545"/>
      <c r="DG132" s="545"/>
      <c r="DH132" s="545"/>
      <c r="DI132" s="545"/>
      <c r="DJ132" s="545"/>
      <c r="DK132" s="545"/>
      <c r="DL132" s="545"/>
      <c r="DM132" s="545"/>
      <c r="DN132" s="545"/>
      <c r="DO132" s="545"/>
      <c r="DP132" s="545"/>
      <c r="DQ132" s="545"/>
      <c r="DR132" s="545"/>
      <c r="DS132" s="545"/>
      <c r="DT132" s="545"/>
      <c r="DU132" s="545"/>
      <c r="DV132" s="545"/>
      <c r="DW132" s="545"/>
      <c r="DX132" s="545"/>
      <c r="DY132" s="545"/>
      <c r="DZ132" s="545"/>
      <c r="EA132" s="545"/>
      <c r="EB132" s="545"/>
      <c r="EC132" s="545"/>
      <c r="ED132" s="545"/>
      <c r="EE132" s="545"/>
      <c r="EF132" s="545"/>
      <c r="EG132" s="545"/>
      <c r="EH132" s="545"/>
      <c r="EI132" s="545"/>
      <c r="EJ132" s="545"/>
      <c r="EK132" s="545"/>
      <c r="EL132" s="545"/>
      <c r="EM132" s="545"/>
      <c r="EN132" s="545"/>
      <c r="EO132" s="545"/>
      <c r="EP132" s="545"/>
      <c r="EQ132" s="545"/>
      <c r="ER132" s="545"/>
      <c r="ES132" s="545"/>
      <c r="ET132" s="545"/>
      <c r="EU132" s="545"/>
      <c r="EV132" s="545"/>
      <c r="EW132" s="545"/>
      <c r="EX132" s="545"/>
      <c r="EY132" s="545"/>
      <c r="EZ132" s="545"/>
      <c r="FA132" s="545"/>
      <c r="FB132" s="545"/>
      <c r="FC132" s="545"/>
      <c r="FD132" s="545"/>
      <c r="FE132" s="545"/>
      <c r="FF132" s="545"/>
      <c r="FG132" s="545"/>
      <c r="FH132" s="545"/>
      <c r="FI132" s="545"/>
      <c r="FJ132" s="545"/>
      <c r="FK132" s="545"/>
      <c r="FL132" s="545"/>
      <c r="FM132" s="545"/>
      <c r="FN132" s="545"/>
      <c r="FO132" s="545"/>
      <c r="FP132" s="545"/>
      <c r="FQ132" s="545"/>
      <c r="FR132" s="545"/>
      <c r="FS132" s="545"/>
      <c r="FT132" s="545"/>
      <c r="FU132" s="545"/>
      <c r="FV132" s="545"/>
      <c r="FW132" s="545"/>
      <c r="FX132" s="545"/>
      <c r="FY132" s="545"/>
      <c r="FZ132" s="545"/>
      <c r="GA132" s="545"/>
      <c r="GB132" s="545"/>
      <c r="GC132" s="545"/>
      <c r="GD132" s="545"/>
      <c r="GE132" s="545"/>
      <c r="GF132" s="545"/>
      <c r="GG132" s="545"/>
      <c r="GH132" s="545"/>
      <c r="GI132" s="545"/>
      <c r="GJ132" s="545"/>
      <c r="GK132" s="545"/>
      <c r="GL132" s="545"/>
      <c r="GM132" s="545"/>
      <c r="GN132" s="545"/>
      <c r="GO132" s="545"/>
      <c r="GP132" s="545"/>
      <c r="GQ132" s="545"/>
      <c r="GR132" s="545"/>
      <c r="GS132" s="545"/>
      <c r="GT132" s="545"/>
      <c r="GU132" s="545"/>
      <c r="GV132" s="545"/>
      <c r="GW132" s="545"/>
      <c r="GX132" s="545"/>
    </row>
    <row r="133" spans="1:206" ht="15" x14ac:dyDescent="0.2">
      <c r="A133" s="545"/>
      <c r="B133" s="545"/>
      <c r="C133" s="545"/>
      <c r="D133" s="545"/>
      <c r="E133" s="545"/>
      <c r="F133" s="545"/>
      <c r="G133" s="545"/>
      <c r="H133" s="545"/>
      <c r="I133" s="545"/>
      <c r="J133" s="545"/>
      <c r="K133" s="545"/>
      <c r="L133" s="545"/>
      <c r="M133" s="545"/>
      <c r="N133" s="545"/>
      <c r="O133" s="545"/>
      <c r="P133" s="545"/>
      <c r="Q133" s="545"/>
      <c r="R133" s="545"/>
      <c r="S133" s="545"/>
      <c r="T133" s="545"/>
      <c r="U133" s="545"/>
      <c r="V133" s="545"/>
      <c r="W133" s="545"/>
      <c r="X133" s="545"/>
      <c r="Y133" s="545"/>
      <c r="Z133" s="545"/>
      <c r="AA133" s="545"/>
      <c r="AB133" s="545"/>
      <c r="AC133" s="545"/>
      <c r="AD133" s="545"/>
      <c r="AE133" s="545"/>
      <c r="AF133" s="545"/>
      <c r="AG133" s="545"/>
      <c r="AH133" s="545"/>
      <c r="AI133" s="545"/>
      <c r="AJ133" s="545"/>
      <c r="AK133" s="545"/>
      <c r="AL133" s="545"/>
      <c r="AM133" s="545"/>
      <c r="AN133" s="545"/>
      <c r="AO133" s="545"/>
      <c r="AP133" s="545"/>
      <c r="AQ133" s="545"/>
      <c r="AR133" s="545"/>
      <c r="AS133" s="545"/>
      <c r="AT133" s="545"/>
      <c r="AU133" s="545"/>
      <c r="AV133" s="545"/>
      <c r="AW133" s="545"/>
      <c r="AX133" s="545"/>
      <c r="AY133" s="545"/>
      <c r="AZ133" s="545"/>
      <c r="BA133" s="545"/>
      <c r="BB133" s="545"/>
      <c r="BC133" s="545"/>
      <c r="BD133" s="545"/>
      <c r="BE133" s="545"/>
      <c r="BF133" s="545"/>
      <c r="BG133" s="545"/>
      <c r="BH133" s="545"/>
      <c r="BI133" s="545"/>
      <c r="BJ133" s="545"/>
      <c r="BK133" s="545"/>
      <c r="BL133" s="545"/>
      <c r="BM133" s="545"/>
      <c r="BN133" s="545"/>
      <c r="BO133" s="545"/>
      <c r="BP133" s="545"/>
      <c r="BQ133" s="545"/>
      <c r="BR133" s="545"/>
      <c r="BS133" s="545"/>
      <c r="BT133" s="545"/>
      <c r="BU133" s="545"/>
      <c r="BV133" s="545"/>
      <c r="BW133" s="545"/>
      <c r="BX133" s="545"/>
      <c r="BY133" s="545"/>
      <c r="BZ133" s="545"/>
      <c r="CA133" s="545"/>
      <c r="CB133" s="545"/>
      <c r="CC133" s="545"/>
      <c r="CD133" s="545"/>
      <c r="CE133" s="545"/>
      <c r="CF133" s="545"/>
      <c r="CG133" s="545"/>
      <c r="CH133" s="545"/>
      <c r="CI133" s="545"/>
      <c r="CJ133" s="545"/>
      <c r="CK133" s="545"/>
      <c r="CL133" s="545"/>
      <c r="CM133" s="545"/>
      <c r="CN133" s="545"/>
      <c r="CO133" s="545"/>
      <c r="CP133" s="545"/>
      <c r="CQ133" s="545"/>
      <c r="CR133" s="545"/>
      <c r="CS133" s="545"/>
      <c r="CT133" s="545"/>
      <c r="CU133" s="545"/>
      <c r="CV133" s="545"/>
      <c r="CW133" s="545"/>
      <c r="CX133" s="545"/>
      <c r="CY133" s="545"/>
      <c r="CZ133" s="545"/>
      <c r="DA133" s="545"/>
      <c r="DB133" s="545"/>
      <c r="DC133" s="545"/>
      <c r="DD133" s="545"/>
      <c r="DE133" s="545"/>
      <c r="DF133" s="545"/>
      <c r="DG133" s="545"/>
      <c r="DH133" s="545"/>
      <c r="DI133" s="545"/>
      <c r="DJ133" s="545"/>
      <c r="DK133" s="545"/>
      <c r="DL133" s="545"/>
      <c r="DM133" s="545"/>
      <c r="DN133" s="545"/>
      <c r="DO133" s="545"/>
      <c r="DP133" s="545"/>
      <c r="DQ133" s="545"/>
      <c r="DR133" s="545"/>
      <c r="DS133" s="545"/>
      <c r="DT133" s="545"/>
      <c r="DU133" s="545"/>
      <c r="DV133" s="545"/>
      <c r="DW133" s="545"/>
      <c r="DX133" s="545"/>
      <c r="DY133" s="545"/>
      <c r="DZ133" s="545"/>
      <c r="EA133" s="545"/>
      <c r="EB133" s="545"/>
      <c r="EC133" s="545"/>
      <c r="ED133" s="545"/>
      <c r="EE133" s="545"/>
      <c r="EF133" s="545"/>
      <c r="EG133" s="545"/>
      <c r="EH133" s="545"/>
      <c r="EI133" s="545"/>
      <c r="EJ133" s="545"/>
      <c r="EK133" s="545"/>
      <c r="EL133" s="545"/>
      <c r="EM133" s="545"/>
      <c r="EN133" s="545"/>
      <c r="EO133" s="545"/>
      <c r="EP133" s="545"/>
      <c r="EQ133" s="545"/>
      <c r="ER133" s="545"/>
      <c r="ES133" s="545"/>
      <c r="ET133" s="545"/>
      <c r="EU133" s="545"/>
      <c r="EV133" s="545"/>
      <c r="EW133" s="545"/>
      <c r="EX133" s="545"/>
      <c r="EY133" s="545"/>
      <c r="EZ133" s="545"/>
      <c r="FA133" s="545"/>
      <c r="FB133" s="545"/>
      <c r="FC133" s="545"/>
      <c r="FD133" s="545"/>
      <c r="FE133" s="545"/>
      <c r="FF133" s="545"/>
      <c r="FG133" s="545"/>
      <c r="FH133" s="545"/>
      <c r="FI133" s="545"/>
      <c r="FJ133" s="545"/>
      <c r="FK133" s="545"/>
      <c r="FL133" s="545"/>
      <c r="FM133" s="545"/>
      <c r="FN133" s="545"/>
      <c r="FO133" s="545"/>
      <c r="FP133" s="545"/>
      <c r="FQ133" s="545"/>
      <c r="FR133" s="545"/>
      <c r="FS133" s="545"/>
      <c r="FT133" s="545"/>
      <c r="FU133" s="545"/>
      <c r="FV133" s="545"/>
      <c r="FW133" s="545"/>
      <c r="FX133" s="545"/>
      <c r="FY133" s="545"/>
      <c r="FZ133" s="545"/>
      <c r="GA133" s="545"/>
      <c r="GB133" s="545"/>
      <c r="GC133" s="545"/>
      <c r="GD133" s="545"/>
      <c r="GE133" s="545"/>
      <c r="GF133" s="545"/>
      <c r="GG133" s="545"/>
      <c r="GH133" s="545"/>
      <c r="GI133" s="545"/>
      <c r="GJ133" s="545"/>
      <c r="GK133" s="545"/>
      <c r="GL133" s="545"/>
      <c r="GM133" s="545"/>
      <c r="GN133" s="545"/>
      <c r="GO133" s="545"/>
      <c r="GP133" s="545"/>
      <c r="GQ133" s="545"/>
      <c r="GR133" s="545"/>
      <c r="GS133" s="545"/>
      <c r="GT133" s="545"/>
      <c r="GU133" s="545"/>
      <c r="GV133" s="545"/>
      <c r="GW133" s="545"/>
      <c r="GX133" s="545"/>
    </row>
    <row r="134" spans="1:206" ht="15" x14ac:dyDescent="0.2">
      <c r="A134" s="545"/>
      <c r="B134" s="545"/>
      <c r="C134" s="545"/>
      <c r="D134" s="545"/>
      <c r="E134" s="545"/>
      <c r="F134" s="545"/>
      <c r="G134" s="545"/>
      <c r="H134" s="545"/>
      <c r="I134" s="545"/>
      <c r="J134" s="545"/>
      <c r="K134" s="545"/>
      <c r="L134" s="545"/>
      <c r="M134" s="545"/>
      <c r="N134" s="545"/>
      <c r="O134" s="545"/>
      <c r="P134" s="545"/>
      <c r="Q134" s="545"/>
      <c r="R134" s="545"/>
      <c r="S134" s="545"/>
      <c r="T134" s="545"/>
      <c r="U134" s="545"/>
      <c r="V134" s="545"/>
      <c r="W134" s="545"/>
      <c r="X134" s="545"/>
      <c r="Y134" s="545"/>
      <c r="Z134" s="545"/>
      <c r="AA134" s="545"/>
      <c r="AB134" s="545"/>
      <c r="AC134" s="545"/>
      <c r="AD134" s="545"/>
      <c r="AE134" s="545"/>
      <c r="AF134" s="545"/>
      <c r="AG134" s="545"/>
      <c r="AH134" s="545"/>
      <c r="AI134" s="545"/>
      <c r="AJ134" s="545"/>
      <c r="AK134" s="545"/>
      <c r="AL134" s="545"/>
      <c r="AM134" s="545"/>
      <c r="AN134" s="545"/>
      <c r="AO134" s="545"/>
      <c r="AP134" s="545"/>
      <c r="AQ134" s="545"/>
      <c r="AR134" s="545"/>
      <c r="AS134" s="545"/>
      <c r="AT134" s="545"/>
      <c r="AU134" s="545"/>
      <c r="AV134" s="545"/>
      <c r="AW134" s="545"/>
      <c r="AX134" s="545"/>
      <c r="AY134" s="545"/>
      <c r="AZ134" s="545"/>
      <c r="BA134" s="545"/>
      <c r="BB134" s="545"/>
      <c r="BC134" s="545"/>
      <c r="BD134" s="545"/>
      <c r="BE134" s="545"/>
      <c r="BF134" s="545"/>
      <c r="BG134" s="545"/>
      <c r="BH134" s="545"/>
      <c r="BI134" s="545"/>
      <c r="BJ134" s="545"/>
      <c r="BK134" s="545"/>
      <c r="BL134" s="545"/>
      <c r="BM134" s="545"/>
      <c r="BN134" s="545"/>
      <c r="BO134" s="545"/>
      <c r="BP134" s="545"/>
      <c r="BQ134" s="545"/>
      <c r="BR134" s="545"/>
      <c r="BS134" s="545"/>
      <c r="BT134" s="545"/>
      <c r="BU134" s="545"/>
      <c r="BV134" s="545"/>
      <c r="BW134" s="545"/>
      <c r="BX134" s="545"/>
      <c r="BY134" s="545"/>
      <c r="BZ134" s="545"/>
      <c r="CA134" s="545"/>
      <c r="CB134" s="545"/>
      <c r="CC134" s="545"/>
      <c r="CD134" s="545"/>
      <c r="CE134" s="545"/>
      <c r="CF134" s="545"/>
      <c r="CG134" s="545"/>
      <c r="CH134" s="545"/>
      <c r="CI134" s="545"/>
      <c r="CJ134" s="545"/>
      <c r="CK134" s="545"/>
      <c r="CL134" s="545"/>
      <c r="CM134" s="545"/>
      <c r="CN134" s="545"/>
      <c r="CO134" s="545"/>
      <c r="CP134" s="545"/>
      <c r="CQ134" s="545"/>
      <c r="CR134" s="545"/>
      <c r="CS134" s="545"/>
      <c r="CT134" s="545"/>
      <c r="CU134" s="545"/>
      <c r="CV134" s="545"/>
      <c r="CW134" s="545"/>
      <c r="CX134" s="545"/>
      <c r="CY134" s="545"/>
      <c r="CZ134" s="545"/>
      <c r="DA134" s="545"/>
      <c r="DB134" s="545"/>
      <c r="DC134" s="545"/>
      <c r="DD134" s="545"/>
      <c r="DE134" s="545"/>
      <c r="DF134" s="545"/>
      <c r="DG134" s="545"/>
      <c r="DH134" s="545"/>
      <c r="DI134" s="545"/>
      <c r="DJ134" s="545"/>
      <c r="DK134" s="545"/>
      <c r="DL134" s="545"/>
      <c r="DM134" s="545"/>
      <c r="DN134" s="545"/>
      <c r="DO134" s="545"/>
      <c r="DP134" s="545"/>
      <c r="DQ134" s="545"/>
      <c r="DR134" s="545"/>
      <c r="DS134" s="545"/>
      <c r="DT134" s="545"/>
      <c r="DU134" s="545"/>
      <c r="DV134" s="545"/>
      <c r="DW134" s="545"/>
      <c r="DX134" s="545"/>
      <c r="DY134" s="545"/>
      <c r="DZ134" s="545"/>
      <c r="EA134" s="545"/>
      <c r="EB134" s="545"/>
      <c r="EC134" s="545"/>
      <c r="ED134" s="545"/>
      <c r="EE134" s="545"/>
      <c r="EF134" s="545"/>
      <c r="EG134" s="545"/>
      <c r="EH134" s="545"/>
      <c r="EI134" s="545"/>
      <c r="EJ134" s="545"/>
      <c r="EK134" s="545"/>
      <c r="EL134" s="545"/>
      <c r="EM134" s="545"/>
      <c r="EN134" s="545"/>
      <c r="EO134" s="545"/>
      <c r="EP134" s="545"/>
      <c r="EQ134" s="545"/>
      <c r="ER134" s="545"/>
      <c r="ES134" s="545"/>
      <c r="ET134" s="545"/>
      <c r="EU134" s="545"/>
      <c r="EV134" s="545"/>
      <c r="EW134" s="545"/>
      <c r="EX134" s="545"/>
      <c r="EY134" s="545"/>
      <c r="EZ134" s="545"/>
      <c r="FA134" s="545"/>
      <c r="FB134" s="545"/>
      <c r="FC134" s="545"/>
      <c r="FD134" s="545"/>
      <c r="FE134" s="545"/>
      <c r="FF134" s="545"/>
      <c r="FG134" s="545"/>
      <c r="FH134" s="545"/>
      <c r="FI134" s="545"/>
      <c r="FJ134" s="545"/>
      <c r="FK134" s="545"/>
      <c r="FL134" s="545"/>
      <c r="FM134" s="545"/>
      <c r="FN134" s="545"/>
      <c r="FO134" s="545"/>
      <c r="FP134" s="545"/>
      <c r="FQ134" s="545"/>
      <c r="FR134" s="545"/>
      <c r="FS134" s="545"/>
      <c r="FT134" s="545"/>
      <c r="FU134" s="545"/>
      <c r="FV134" s="545"/>
      <c r="FW134" s="545"/>
      <c r="FX134" s="545"/>
      <c r="FY134" s="545"/>
      <c r="FZ134" s="545"/>
      <c r="GA134" s="545"/>
      <c r="GB134" s="545"/>
      <c r="GC134" s="545"/>
      <c r="GD134" s="545"/>
      <c r="GE134" s="545"/>
      <c r="GF134" s="545"/>
      <c r="GG134" s="545"/>
      <c r="GH134" s="545"/>
      <c r="GI134" s="545"/>
      <c r="GJ134" s="545"/>
      <c r="GK134" s="545"/>
      <c r="GL134" s="545"/>
      <c r="GM134" s="545"/>
      <c r="GN134" s="545"/>
      <c r="GO134" s="545"/>
      <c r="GP134" s="545"/>
      <c r="GQ134" s="545"/>
      <c r="GR134" s="545"/>
      <c r="GS134" s="545"/>
      <c r="GT134" s="545"/>
      <c r="GU134" s="545"/>
      <c r="GV134" s="545"/>
      <c r="GW134" s="545"/>
      <c r="GX134" s="545"/>
    </row>
    <row r="135" spans="1:206" ht="15" x14ac:dyDescent="0.2">
      <c r="A135" s="545"/>
      <c r="B135" s="545"/>
      <c r="C135" s="545"/>
      <c r="D135" s="545"/>
      <c r="E135" s="545"/>
      <c r="F135" s="545"/>
      <c r="G135" s="545"/>
      <c r="H135" s="545"/>
      <c r="I135" s="545"/>
      <c r="J135" s="545"/>
      <c r="K135" s="545"/>
      <c r="L135" s="545"/>
      <c r="M135" s="545"/>
      <c r="N135" s="545"/>
      <c r="O135" s="545"/>
      <c r="P135" s="545"/>
      <c r="Q135" s="545"/>
      <c r="R135" s="545"/>
      <c r="S135" s="545"/>
      <c r="T135" s="545"/>
      <c r="U135" s="545"/>
      <c r="V135" s="545"/>
      <c r="W135" s="545"/>
      <c r="X135" s="545"/>
      <c r="Y135" s="545"/>
      <c r="Z135" s="545"/>
      <c r="AA135" s="545"/>
      <c r="AB135" s="545"/>
      <c r="AC135" s="545"/>
      <c r="AD135" s="545"/>
      <c r="AE135" s="545"/>
      <c r="AF135" s="545"/>
      <c r="AG135" s="545"/>
      <c r="AH135" s="545"/>
      <c r="AI135" s="545"/>
      <c r="AJ135" s="545"/>
      <c r="AK135" s="545"/>
      <c r="AL135" s="545"/>
      <c r="AM135" s="545"/>
      <c r="AN135" s="545"/>
      <c r="AO135" s="545"/>
      <c r="AP135" s="545"/>
      <c r="AQ135" s="545"/>
      <c r="AR135" s="545"/>
      <c r="AS135" s="545"/>
      <c r="AT135" s="545"/>
      <c r="AU135" s="545"/>
      <c r="AV135" s="545"/>
      <c r="AW135" s="545"/>
      <c r="AX135" s="545"/>
      <c r="AY135" s="545"/>
      <c r="AZ135" s="545"/>
      <c r="BA135" s="545"/>
      <c r="BB135" s="545"/>
      <c r="BC135" s="545"/>
      <c r="BD135" s="545"/>
      <c r="BE135" s="545"/>
      <c r="BF135" s="545"/>
      <c r="BG135" s="545"/>
      <c r="BH135" s="545"/>
      <c r="BI135" s="545"/>
      <c r="BJ135" s="545"/>
      <c r="BK135" s="545"/>
      <c r="BL135" s="545"/>
      <c r="BM135" s="545"/>
      <c r="BN135" s="545"/>
      <c r="BO135" s="545"/>
      <c r="BP135" s="545"/>
      <c r="BQ135" s="545"/>
      <c r="BR135" s="545"/>
      <c r="BS135" s="545"/>
      <c r="BT135" s="545"/>
      <c r="BU135" s="545"/>
      <c r="BV135" s="545"/>
      <c r="BW135" s="545"/>
      <c r="BX135" s="545"/>
      <c r="BY135" s="545"/>
      <c r="BZ135" s="545"/>
      <c r="CA135" s="545"/>
      <c r="CB135" s="545"/>
      <c r="CC135" s="545"/>
      <c r="CD135" s="545"/>
      <c r="CE135" s="545"/>
      <c r="CF135" s="545"/>
      <c r="CG135" s="545"/>
      <c r="CH135" s="545"/>
      <c r="CI135" s="545"/>
      <c r="CJ135" s="545"/>
      <c r="CK135" s="545"/>
      <c r="CL135" s="545"/>
      <c r="CM135" s="545"/>
      <c r="CN135" s="545"/>
      <c r="CO135" s="545"/>
      <c r="CP135" s="545"/>
      <c r="CQ135" s="545"/>
      <c r="CR135" s="545"/>
      <c r="CS135" s="545"/>
      <c r="CT135" s="545"/>
      <c r="CU135" s="545"/>
      <c r="CV135" s="545"/>
      <c r="CW135" s="545"/>
      <c r="CX135" s="545"/>
      <c r="CY135" s="545"/>
      <c r="CZ135" s="545"/>
      <c r="DA135" s="545"/>
      <c r="DB135" s="545"/>
      <c r="DC135" s="545"/>
      <c r="DD135" s="545"/>
      <c r="DE135" s="545"/>
      <c r="DF135" s="545"/>
      <c r="DG135" s="545"/>
      <c r="DH135" s="545"/>
      <c r="DI135" s="545"/>
      <c r="DJ135" s="545"/>
      <c r="DK135" s="545"/>
      <c r="DL135" s="545"/>
      <c r="DM135" s="545"/>
      <c r="DN135" s="545"/>
      <c r="DO135" s="545"/>
      <c r="DP135" s="545"/>
      <c r="DQ135" s="545"/>
      <c r="DR135" s="545"/>
      <c r="DS135" s="545"/>
      <c r="DT135" s="545"/>
      <c r="DU135" s="545"/>
      <c r="DV135" s="545"/>
      <c r="DW135" s="545"/>
      <c r="DX135" s="545"/>
      <c r="DY135" s="545"/>
      <c r="DZ135" s="545"/>
      <c r="EA135" s="545"/>
      <c r="EB135" s="545"/>
      <c r="EC135" s="545"/>
      <c r="ED135" s="545"/>
      <c r="EE135" s="545"/>
      <c r="EF135" s="545"/>
      <c r="EG135" s="545"/>
      <c r="EH135" s="545"/>
      <c r="EI135" s="545"/>
      <c r="EJ135" s="545"/>
      <c r="EK135" s="545"/>
      <c r="EL135" s="545"/>
      <c r="EM135" s="545"/>
      <c r="EN135" s="545"/>
      <c r="EO135" s="545"/>
      <c r="EP135" s="545"/>
      <c r="EQ135" s="545"/>
      <c r="ER135" s="545"/>
      <c r="ES135" s="545"/>
      <c r="ET135" s="545"/>
      <c r="EU135" s="545"/>
      <c r="EV135" s="545"/>
      <c r="EW135" s="545"/>
      <c r="EX135" s="545"/>
      <c r="EY135" s="545"/>
      <c r="EZ135" s="545"/>
      <c r="FA135" s="545"/>
      <c r="FB135" s="545"/>
      <c r="FC135" s="545"/>
      <c r="FD135" s="545"/>
      <c r="FE135" s="545"/>
      <c r="FF135" s="545"/>
      <c r="FG135" s="545"/>
      <c r="FH135" s="545"/>
      <c r="FI135" s="545"/>
      <c r="FJ135" s="545"/>
      <c r="FK135" s="545"/>
      <c r="FL135" s="545"/>
      <c r="FM135" s="545"/>
      <c r="FN135" s="545"/>
      <c r="FO135" s="545"/>
      <c r="FP135" s="545"/>
      <c r="FQ135" s="545"/>
      <c r="FR135" s="545"/>
      <c r="FS135" s="545"/>
      <c r="FT135" s="545"/>
      <c r="FU135" s="545"/>
      <c r="FV135" s="545"/>
      <c r="FW135" s="545"/>
      <c r="FX135" s="545"/>
      <c r="FY135" s="545"/>
      <c r="FZ135" s="545"/>
      <c r="GA135" s="545"/>
      <c r="GB135" s="545"/>
      <c r="GC135" s="545"/>
      <c r="GD135" s="545"/>
      <c r="GE135" s="545"/>
      <c r="GF135" s="545"/>
      <c r="GG135" s="545"/>
      <c r="GH135" s="545"/>
      <c r="GI135" s="545"/>
      <c r="GJ135" s="545"/>
      <c r="GK135" s="545"/>
      <c r="GL135" s="545"/>
      <c r="GM135" s="545"/>
      <c r="GN135" s="545"/>
      <c r="GO135" s="545"/>
      <c r="GP135" s="545"/>
      <c r="GQ135" s="545"/>
      <c r="GR135" s="545"/>
      <c r="GS135" s="545"/>
      <c r="GT135" s="545"/>
      <c r="GU135" s="545"/>
      <c r="GV135" s="545"/>
      <c r="GW135" s="545"/>
      <c r="GX135" s="545"/>
    </row>
    <row r="136" spans="1:206" ht="15" x14ac:dyDescent="0.2">
      <c r="A136" s="545"/>
      <c r="B136" s="545"/>
      <c r="C136" s="545"/>
      <c r="D136" s="545"/>
      <c r="E136" s="545"/>
      <c r="F136" s="545"/>
      <c r="G136" s="545"/>
      <c r="H136" s="545"/>
      <c r="I136" s="545"/>
      <c r="J136" s="545"/>
      <c r="K136" s="545"/>
      <c r="L136" s="545"/>
      <c r="M136" s="545"/>
      <c r="N136" s="545"/>
      <c r="O136" s="545"/>
      <c r="P136" s="545"/>
      <c r="Q136" s="545"/>
      <c r="R136" s="545"/>
      <c r="S136" s="545"/>
      <c r="T136" s="545"/>
      <c r="U136" s="545"/>
      <c r="V136" s="545"/>
      <c r="W136" s="545"/>
      <c r="X136" s="545"/>
      <c r="Y136" s="545"/>
      <c r="Z136" s="545"/>
      <c r="AA136" s="545"/>
      <c r="AB136" s="545"/>
      <c r="AC136" s="545"/>
      <c r="AD136" s="545"/>
      <c r="AE136" s="545"/>
      <c r="AF136" s="545"/>
      <c r="AG136" s="545"/>
      <c r="AH136" s="545"/>
      <c r="AI136" s="545"/>
      <c r="AJ136" s="545"/>
      <c r="AK136" s="545"/>
      <c r="AL136" s="545"/>
      <c r="AM136" s="545"/>
      <c r="AN136" s="545"/>
      <c r="AO136" s="545"/>
      <c r="AP136" s="545"/>
      <c r="AQ136" s="545"/>
      <c r="AR136" s="545"/>
      <c r="AS136" s="545"/>
      <c r="AT136" s="545"/>
      <c r="AU136" s="545"/>
      <c r="AV136" s="545"/>
      <c r="AW136" s="545"/>
      <c r="AX136" s="545"/>
      <c r="AY136" s="545"/>
      <c r="AZ136" s="545"/>
      <c r="BA136" s="545"/>
      <c r="BB136" s="545"/>
      <c r="BC136" s="545"/>
      <c r="BD136" s="545"/>
      <c r="BE136" s="545"/>
      <c r="BF136" s="545"/>
      <c r="BG136" s="545"/>
      <c r="BH136" s="545"/>
      <c r="BI136" s="545"/>
      <c r="BJ136" s="545"/>
      <c r="BK136" s="545"/>
      <c r="BL136" s="545"/>
      <c r="BM136" s="545"/>
      <c r="BN136" s="545"/>
      <c r="BO136" s="545"/>
      <c r="BP136" s="545"/>
      <c r="BQ136" s="545"/>
      <c r="BR136" s="545"/>
      <c r="BS136" s="545"/>
      <c r="BT136" s="545"/>
      <c r="BU136" s="545"/>
      <c r="BV136" s="545"/>
      <c r="BW136" s="545"/>
      <c r="BX136" s="545"/>
      <c r="BY136" s="545"/>
      <c r="BZ136" s="545"/>
      <c r="CA136" s="545"/>
      <c r="CB136" s="545"/>
      <c r="CC136" s="545"/>
      <c r="CD136" s="545"/>
      <c r="CE136" s="545"/>
      <c r="CF136" s="545"/>
      <c r="CG136" s="545"/>
      <c r="CH136" s="545"/>
      <c r="CI136" s="545"/>
      <c r="CJ136" s="545"/>
      <c r="CK136" s="545"/>
      <c r="CL136" s="545"/>
      <c r="CM136" s="545"/>
      <c r="CN136" s="545"/>
      <c r="CO136" s="545"/>
      <c r="CP136" s="545"/>
      <c r="CQ136" s="545"/>
      <c r="CR136" s="545"/>
      <c r="CS136" s="545"/>
      <c r="CT136" s="545"/>
      <c r="CU136" s="545"/>
      <c r="CV136" s="545"/>
      <c r="CW136" s="545"/>
      <c r="CX136" s="545"/>
      <c r="CY136" s="545"/>
      <c r="CZ136" s="545"/>
      <c r="DA136" s="545"/>
      <c r="DB136" s="545"/>
      <c r="DC136" s="545"/>
      <c r="DD136" s="545"/>
      <c r="DE136" s="545"/>
      <c r="DF136" s="545"/>
      <c r="DG136" s="545"/>
      <c r="DH136" s="545"/>
      <c r="DI136" s="545"/>
      <c r="DJ136" s="545"/>
      <c r="DK136" s="545"/>
      <c r="DL136" s="545"/>
      <c r="DM136" s="545"/>
      <c r="DN136" s="545"/>
      <c r="DO136" s="545"/>
      <c r="DP136" s="545"/>
      <c r="DQ136" s="545"/>
      <c r="DR136" s="545"/>
      <c r="DS136" s="545"/>
      <c r="DT136" s="545"/>
      <c r="DU136" s="545"/>
      <c r="DV136" s="545"/>
      <c r="DW136" s="545"/>
      <c r="DX136" s="545"/>
      <c r="DY136" s="545"/>
      <c r="DZ136" s="545"/>
      <c r="EA136" s="545"/>
      <c r="EB136" s="545"/>
      <c r="EC136" s="545"/>
      <c r="ED136" s="545"/>
      <c r="EE136" s="545"/>
      <c r="EF136" s="545"/>
      <c r="EG136" s="545"/>
      <c r="EH136" s="545"/>
      <c r="EI136" s="545"/>
      <c r="EJ136" s="545"/>
      <c r="EK136" s="545"/>
      <c r="EL136" s="545"/>
      <c r="EM136" s="545"/>
      <c r="EN136" s="545"/>
      <c r="EO136" s="545"/>
      <c r="EP136" s="545"/>
      <c r="EQ136" s="545"/>
      <c r="ER136" s="545"/>
      <c r="ES136" s="545"/>
      <c r="ET136" s="545"/>
      <c r="EU136" s="545"/>
      <c r="EV136" s="545"/>
      <c r="EW136" s="545"/>
      <c r="EX136" s="545"/>
      <c r="EY136" s="545"/>
      <c r="EZ136" s="545"/>
      <c r="FA136" s="545"/>
      <c r="FB136" s="545"/>
      <c r="FC136" s="545"/>
      <c r="FD136" s="545"/>
      <c r="FE136" s="545"/>
      <c r="FF136" s="545"/>
      <c r="FG136" s="545"/>
      <c r="FH136" s="545"/>
      <c r="FI136" s="545"/>
      <c r="FJ136" s="545"/>
      <c r="FK136" s="545"/>
      <c r="FL136" s="545"/>
      <c r="FM136" s="545"/>
      <c r="FN136" s="545"/>
      <c r="FO136" s="545"/>
      <c r="FP136" s="545"/>
      <c r="FQ136" s="545"/>
      <c r="FR136" s="545"/>
      <c r="FS136" s="545"/>
      <c r="FT136" s="545"/>
      <c r="FU136" s="545"/>
      <c r="FV136" s="545"/>
      <c r="FW136" s="545"/>
      <c r="FX136" s="545"/>
      <c r="FY136" s="545"/>
      <c r="FZ136" s="545"/>
      <c r="GA136" s="545"/>
      <c r="GB136" s="545"/>
      <c r="GC136" s="545"/>
      <c r="GD136" s="545"/>
      <c r="GE136" s="545"/>
      <c r="GF136" s="545"/>
      <c r="GG136" s="545"/>
      <c r="GH136" s="545"/>
      <c r="GI136" s="545"/>
      <c r="GJ136" s="545"/>
      <c r="GK136" s="545"/>
      <c r="GL136" s="545"/>
      <c r="GM136" s="545"/>
      <c r="GN136" s="545"/>
      <c r="GO136" s="545"/>
      <c r="GP136" s="545"/>
      <c r="GQ136" s="545"/>
      <c r="GR136" s="545"/>
      <c r="GS136" s="545"/>
      <c r="GT136" s="545"/>
      <c r="GU136" s="545"/>
      <c r="GV136" s="545"/>
      <c r="GW136" s="545"/>
      <c r="GX136" s="545"/>
    </row>
    <row r="137" spans="1:206" ht="15" x14ac:dyDescent="0.2">
      <c r="A137" s="545"/>
      <c r="B137" s="545"/>
      <c r="C137" s="545"/>
      <c r="D137" s="545"/>
      <c r="E137" s="545"/>
      <c r="F137" s="545"/>
      <c r="G137" s="545"/>
      <c r="H137" s="545"/>
      <c r="I137" s="545"/>
      <c r="J137" s="545"/>
      <c r="K137" s="545"/>
      <c r="L137" s="545"/>
      <c r="M137" s="545"/>
      <c r="N137" s="545"/>
      <c r="O137" s="545"/>
      <c r="P137" s="545"/>
      <c r="Q137" s="545"/>
      <c r="R137" s="545"/>
      <c r="S137" s="545"/>
      <c r="T137" s="545"/>
      <c r="U137" s="545"/>
      <c r="V137" s="545"/>
      <c r="W137" s="545"/>
      <c r="X137" s="545"/>
      <c r="Y137" s="545"/>
      <c r="Z137" s="545"/>
      <c r="AA137" s="545"/>
      <c r="AB137" s="545"/>
      <c r="AC137" s="545"/>
      <c r="AD137" s="545"/>
      <c r="AE137" s="545"/>
      <c r="AF137" s="545"/>
      <c r="AG137" s="545"/>
      <c r="AH137" s="545"/>
      <c r="AI137" s="545"/>
      <c r="AJ137" s="545"/>
      <c r="AK137" s="545"/>
      <c r="AL137" s="545"/>
      <c r="AM137" s="545"/>
      <c r="AN137" s="545"/>
      <c r="AO137" s="545"/>
      <c r="AP137" s="545"/>
      <c r="AQ137" s="545"/>
      <c r="AR137" s="545"/>
      <c r="AS137" s="545"/>
      <c r="AT137" s="545"/>
      <c r="AU137" s="545"/>
      <c r="AV137" s="545"/>
      <c r="AW137" s="545"/>
      <c r="AX137" s="545"/>
      <c r="AY137" s="545"/>
      <c r="AZ137" s="545"/>
      <c r="BA137" s="545"/>
      <c r="BB137" s="545"/>
      <c r="BC137" s="545"/>
      <c r="BD137" s="545"/>
      <c r="BE137" s="545"/>
      <c r="BF137" s="545"/>
      <c r="BG137" s="545"/>
      <c r="BH137" s="545"/>
      <c r="BI137" s="545"/>
      <c r="BJ137" s="545"/>
      <c r="BK137" s="545"/>
      <c r="BL137" s="545"/>
      <c r="BM137" s="545"/>
      <c r="BN137" s="545"/>
      <c r="BO137" s="545"/>
      <c r="BP137" s="545"/>
      <c r="BQ137" s="545"/>
      <c r="BR137" s="545"/>
      <c r="BS137" s="545"/>
      <c r="BT137" s="545"/>
      <c r="BU137" s="545"/>
      <c r="BV137" s="545"/>
      <c r="BW137" s="545"/>
      <c r="BX137" s="545"/>
      <c r="BY137" s="545"/>
      <c r="BZ137" s="545"/>
      <c r="CA137" s="545"/>
      <c r="CB137" s="545"/>
      <c r="CC137" s="545"/>
      <c r="CD137" s="545"/>
      <c r="CE137" s="545"/>
      <c r="CF137" s="545"/>
      <c r="CG137" s="545"/>
      <c r="CH137" s="545"/>
      <c r="CI137" s="545"/>
      <c r="CJ137" s="545"/>
      <c r="CK137" s="545"/>
      <c r="CL137" s="545"/>
      <c r="CM137" s="545"/>
      <c r="CN137" s="545"/>
      <c r="CO137" s="545"/>
      <c r="CP137" s="545"/>
      <c r="CQ137" s="545"/>
      <c r="CR137" s="545"/>
      <c r="CS137" s="545"/>
      <c r="CT137" s="545"/>
      <c r="CU137" s="545"/>
      <c r="CV137" s="545"/>
      <c r="CW137" s="545"/>
      <c r="CX137" s="545"/>
      <c r="CY137" s="545"/>
      <c r="CZ137" s="545"/>
      <c r="DA137" s="545"/>
      <c r="DB137" s="545"/>
      <c r="DC137" s="545"/>
      <c r="DD137" s="545"/>
      <c r="DE137" s="545"/>
      <c r="DF137" s="545"/>
      <c r="DG137" s="545"/>
      <c r="DH137" s="545"/>
      <c r="DI137" s="545"/>
      <c r="DJ137" s="545"/>
      <c r="DK137" s="545"/>
      <c r="DL137" s="545"/>
      <c r="DM137" s="545"/>
      <c r="DN137" s="545"/>
      <c r="DO137" s="545"/>
      <c r="DP137" s="545"/>
      <c r="DQ137" s="545"/>
      <c r="DR137" s="545"/>
      <c r="DS137" s="545"/>
      <c r="DT137" s="545"/>
      <c r="DU137" s="545"/>
      <c r="DV137" s="545"/>
      <c r="DW137" s="545"/>
      <c r="DX137" s="545"/>
      <c r="DY137" s="545"/>
      <c r="DZ137" s="545"/>
      <c r="EA137" s="545"/>
      <c r="EB137" s="545"/>
      <c r="EC137" s="545"/>
      <c r="ED137" s="545"/>
      <c r="EE137" s="545"/>
      <c r="EF137" s="545"/>
      <c r="EG137" s="545"/>
      <c r="EH137" s="545"/>
      <c r="EI137" s="545"/>
      <c r="EJ137" s="545"/>
      <c r="EK137" s="545"/>
      <c r="EL137" s="545"/>
      <c r="EM137" s="545"/>
      <c r="EN137" s="545"/>
      <c r="EO137" s="545"/>
      <c r="EP137" s="545"/>
      <c r="EQ137" s="545"/>
      <c r="ER137" s="545"/>
      <c r="ES137" s="545"/>
      <c r="ET137" s="545"/>
      <c r="EU137" s="545"/>
      <c r="EV137" s="545"/>
      <c r="EW137" s="545"/>
      <c r="EX137" s="545"/>
      <c r="EY137" s="545"/>
      <c r="EZ137" s="545"/>
      <c r="FA137" s="545"/>
      <c r="FB137" s="545"/>
      <c r="FC137" s="545"/>
      <c r="FD137" s="545"/>
      <c r="FE137" s="545"/>
      <c r="FF137" s="545"/>
      <c r="FG137" s="545"/>
      <c r="FH137" s="545"/>
      <c r="FI137" s="545"/>
      <c r="FJ137" s="545"/>
      <c r="FK137" s="545"/>
      <c r="FL137" s="545"/>
      <c r="FM137" s="545"/>
      <c r="FN137" s="545"/>
      <c r="FO137" s="545"/>
      <c r="FP137" s="545"/>
      <c r="FQ137" s="545"/>
      <c r="FR137" s="545"/>
      <c r="FS137" s="545"/>
      <c r="FT137" s="545"/>
      <c r="FU137" s="545"/>
      <c r="FV137" s="545"/>
      <c r="FW137" s="545"/>
      <c r="FX137" s="545"/>
      <c r="FY137" s="545"/>
      <c r="FZ137" s="545"/>
      <c r="GA137" s="545"/>
      <c r="GB137" s="545"/>
      <c r="GC137" s="545"/>
      <c r="GD137" s="545"/>
      <c r="GE137" s="545"/>
      <c r="GF137" s="545"/>
      <c r="GG137" s="545"/>
      <c r="GH137" s="545"/>
      <c r="GI137" s="545"/>
      <c r="GJ137" s="545"/>
      <c r="GK137" s="545"/>
      <c r="GL137" s="545"/>
      <c r="GM137" s="545"/>
      <c r="GN137" s="545"/>
      <c r="GO137" s="545"/>
      <c r="GP137" s="545"/>
      <c r="GQ137" s="545"/>
      <c r="GR137" s="545"/>
      <c r="GS137" s="545"/>
      <c r="GT137" s="545"/>
      <c r="GU137" s="545"/>
      <c r="GV137" s="545"/>
      <c r="GW137" s="545"/>
      <c r="GX137" s="545"/>
    </row>
    <row r="138" spans="1:206" ht="15" x14ac:dyDescent="0.2">
      <c r="A138" s="545"/>
      <c r="B138" s="545"/>
      <c r="C138" s="545"/>
      <c r="D138" s="545"/>
      <c r="E138" s="545"/>
      <c r="F138" s="545"/>
      <c r="G138" s="545"/>
      <c r="H138" s="545"/>
      <c r="I138" s="545"/>
      <c r="J138" s="545"/>
      <c r="K138" s="545"/>
      <c r="L138" s="545"/>
      <c r="M138" s="545"/>
      <c r="N138" s="545"/>
      <c r="O138" s="545"/>
      <c r="P138" s="545"/>
      <c r="Q138" s="545"/>
      <c r="R138" s="545"/>
      <c r="S138" s="545"/>
      <c r="T138" s="545"/>
      <c r="U138" s="545"/>
      <c r="V138" s="545"/>
      <c r="W138" s="545"/>
      <c r="X138" s="545"/>
      <c r="Y138" s="545"/>
      <c r="Z138" s="545"/>
      <c r="AA138" s="545"/>
      <c r="AB138" s="545"/>
      <c r="AC138" s="545"/>
      <c r="AD138" s="545"/>
      <c r="AE138" s="545"/>
      <c r="AF138" s="545"/>
      <c r="AG138" s="545"/>
      <c r="AH138" s="545"/>
      <c r="AI138" s="545"/>
      <c r="AJ138" s="545"/>
      <c r="AK138" s="545"/>
      <c r="AL138" s="545"/>
      <c r="AM138" s="545"/>
      <c r="AN138" s="545"/>
      <c r="AO138" s="545"/>
      <c r="AP138" s="545"/>
      <c r="AQ138" s="545"/>
      <c r="AR138" s="545"/>
      <c r="AS138" s="545"/>
      <c r="AT138" s="545"/>
      <c r="AU138" s="545"/>
      <c r="AV138" s="545"/>
      <c r="AW138" s="545"/>
      <c r="AX138" s="545"/>
      <c r="AY138" s="545"/>
      <c r="AZ138" s="545"/>
      <c r="BA138" s="545"/>
      <c r="BB138" s="545"/>
      <c r="BC138" s="545"/>
      <c r="BD138" s="545"/>
      <c r="BE138" s="545"/>
      <c r="BF138" s="545"/>
      <c r="BG138" s="545"/>
      <c r="BH138" s="545"/>
      <c r="BI138" s="545"/>
      <c r="BJ138" s="545"/>
      <c r="BK138" s="545"/>
      <c r="BL138" s="545"/>
      <c r="BM138" s="545"/>
      <c r="BN138" s="545"/>
      <c r="BO138" s="545"/>
      <c r="BP138" s="545"/>
      <c r="BQ138" s="545"/>
      <c r="BR138" s="545"/>
      <c r="BS138" s="545"/>
      <c r="BT138" s="545"/>
      <c r="BU138" s="545"/>
      <c r="BV138" s="545"/>
      <c r="BW138" s="545"/>
      <c r="BX138" s="545"/>
      <c r="BY138" s="545"/>
      <c r="BZ138" s="545"/>
      <c r="CA138" s="545"/>
      <c r="CB138" s="545"/>
      <c r="CC138" s="545"/>
      <c r="CD138" s="545"/>
      <c r="CE138" s="545"/>
      <c r="CF138" s="545"/>
      <c r="CG138" s="545"/>
      <c r="CH138" s="545"/>
      <c r="CI138" s="545"/>
      <c r="CJ138" s="545"/>
      <c r="CK138" s="545"/>
      <c r="CL138" s="545"/>
      <c r="CM138" s="545"/>
      <c r="CN138" s="545"/>
      <c r="CO138" s="545"/>
      <c r="CP138" s="545"/>
      <c r="CQ138" s="545"/>
      <c r="CR138" s="545"/>
      <c r="CS138" s="545"/>
      <c r="CT138" s="545"/>
      <c r="CU138" s="545"/>
      <c r="CV138" s="545"/>
      <c r="CW138" s="545"/>
      <c r="CX138" s="545"/>
      <c r="CY138" s="545"/>
      <c r="CZ138" s="545"/>
      <c r="DA138" s="545"/>
      <c r="DB138" s="545"/>
      <c r="DC138" s="545"/>
      <c r="DD138" s="545"/>
      <c r="DE138" s="545"/>
      <c r="DF138" s="545"/>
      <c r="DG138" s="545"/>
      <c r="DH138" s="545"/>
      <c r="DI138" s="545"/>
      <c r="DJ138" s="545"/>
      <c r="DK138" s="545"/>
      <c r="DL138" s="545"/>
      <c r="DM138" s="545"/>
      <c r="DN138" s="545"/>
      <c r="DO138" s="545"/>
      <c r="DP138" s="545"/>
      <c r="DQ138" s="545"/>
      <c r="DR138" s="545"/>
      <c r="DS138" s="545"/>
      <c r="DT138" s="545"/>
      <c r="DU138" s="545"/>
      <c r="DV138" s="545"/>
      <c r="DW138" s="545"/>
      <c r="DX138" s="545"/>
      <c r="DY138" s="545"/>
      <c r="DZ138" s="545"/>
      <c r="EA138" s="545"/>
      <c r="EB138" s="545"/>
      <c r="EC138" s="545"/>
      <c r="ED138" s="545"/>
      <c r="EE138" s="545"/>
      <c r="EF138" s="545"/>
      <c r="EG138" s="545"/>
      <c r="EH138" s="545"/>
      <c r="EI138" s="545"/>
      <c r="EJ138" s="545"/>
      <c r="EK138" s="545"/>
      <c r="EL138" s="545"/>
      <c r="EM138" s="545"/>
      <c r="EN138" s="545"/>
      <c r="EO138" s="545"/>
      <c r="EP138" s="545"/>
      <c r="EQ138" s="545"/>
      <c r="ER138" s="545"/>
      <c r="ES138" s="545"/>
      <c r="ET138" s="545"/>
      <c r="EU138" s="545"/>
      <c r="EV138" s="545"/>
      <c r="EW138" s="545"/>
      <c r="EX138" s="545"/>
      <c r="EY138" s="545"/>
      <c r="EZ138" s="545"/>
      <c r="FA138" s="545"/>
      <c r="FB138" s="545"/>
      <c r="FC138" s="545"/>
      <c r="FD138" s="545"/>
      <c r="FE138" s="545"/>
      <c r="FF138" s="545"/>
      <c r="FG138" s="545"/>
      <c r="FH138" s="545"/>
      <c r="FI138" s="545"/>
      <c r="FJ138" s="545"/>
      <c r="FK138" s="545"/>
      <c r="FL138" s="545"/>
      <c r="FM138" s="545"/>
      <c r="FN138" s="545"/>
      <c r="FO138" s="545"/>
      <c r="FP138" s="545"/>
      <c r="FQ138" s="545"/>
      <c r="FR138" s="545"/>
      <c r="FS138" s="545"/>
      <c r="FT138" s="545"/>
      <c r="FU138" s="545"/>
      <c r="FV138" s="545"/>
      <c r="FW138" s="545"/>
      <c r="FX138" s="545"/>
      <c r="FY138" s="545"/>
      <c r="FZ138" s="545"/>
      <c r="GA138" s="545"/>
      <c r="GB138" s="545"/>
      <c r="GC138" s="545"/>
      <c r="GD138" s="545"/>
      <c r="GE138" s="545"/>
      <c r="GF138" s="545"/>
      <c r="GG138" s="545"/>
      <c r="GH138" s="545"/>
      <c r="GI138" s="545"/>
      <c r="GJ138" s="545"/>
      <c r="GK138" s="545"/>
      <c r="GL138" s="545"/>
      <c r="GM138" s="545"/>
      <c r="GN138" s="545"/>
      <c r="GO138" s="545"/>
      <c r="GP138" s="545"/>
      <c r="GQ138" s="545"/>
      <c r="GR138" s="545"/>
      <c r="GS138" s="545"/>
      <c r="GT138" s="545"/>
      <c r="GU138" s="545"/>
      <c r="GV138" s="545"/>
      <c r="GW138" s="545"/>
      <c r="GX138" s="545"/>
    </row>
    <row r="139" spans="1:206" ht="15" x14ac:dyDescent="0.2">
      <c r="A139" s="545"/>
      <c r="B139" s="545"/>
      <c r="C139" s="545"/>
      <c r="D139" s="545"/>
      <c r="E139" s="545"/>
      <c r="F139" s="545"/>
      <c r="G139" s="545"/>
      <c r="H139" s="545"/>
      <c r="I139" s="545"/>
      <c r="J139" s="545"/>
      <c r="K139" s="545"/>
      <c r="L139" s="545"/>
      <c r="M139" s="545"/>
      <c r="N139" s="545"/>
      <c r="O139" s="545"/>
      <c r="P139" s="545"/>
      <c r="Q139" s="545"/>
      <c r="R139" s="545"/>
      <c r="S139" s="545"/>
      <c r="T139" s="545"/>
      <c r="U139" s="545"/>
      <c r="V139" s="545"/>
      <c r="W139" s="545"/>
      <c r="X139" s="545"/>
      <c r="Y139" s="545"/>
      <c r="Z139" s="545"/>
      <c r="AA139" s="545"/>
      <c r="AB139" s="545"/>
      <c r="AC139" s="545"/>
      <c r="AD139" s="545"/>
      <c r="AE139" s="545"/>
      <c r="AF139" s="545"/>
      <c r="AG139" s="545"/>
      <c r="AH139" s="545"/>
      <c r="AI139" s="545"/>
      <c r="AJ139" s="545"/>
      <c r="AK139" s="545"/>
      <c r="AL139" s="545"/>
      <c r="AM139" s="545"/>
      <c r="AN139" s="545"/>
      <c r="AO139" s="545"/>
      <c r="AP139" s="545"/>
      <c r="AQ139" s="545"/>
      <c r="AR139" s="545"/>
      <c r="AS139" s="545"/>
      <c r="AT139" s="545"/>
      <c r="AU139" s="545"/>
      <c r="AV139" s="545"/>
      <c r="AW139" s="545"/>
      <c r="AX139" s="545"/>
      <c r="AY139" s="545"/>
      <c r="AZ139" s="545"/>
      <c r="BA139" s="545"/>
      <c r="BB139" s="545"/>
      <c r="BC139" s="545"/>
      <c r="BD139" s="545"/>
      <c r="BE139" s="545"/>
      <c r="BF139" s="545"/>
      <c r="BG139" s="545"/>
      <c r="BH139" s="545"/>
      <c r="BI139" s="545"/>
      <c r="BJ139" s="545"/>
      <c r="BK139" s="545"/>
      <c r="BL139" s="545"/>
      <c r="BM139" s="545"/>
      <c r="BN139" s="545"/>
      <c r="BO139" s="545"/>
      <c r="BP139" s="545"/>
      <c r="BQ139" s="545"/>
      <c r="BR139" s="545"/>
      <c r="BS139" s="545"/>
      <c r="BT139" s="545"/>
      <c r="BU139" s="545"/>
      <c r="BV139" s="545"/>
      <c r="BW139" s="545"/>
      <c r="BX139" s="545"/>
      <c r="BY139" s="545"/>
      <c r="BZ139" s="545"/>
      <c r="CA139" s="545"/>
      <c r="CB139" s="545"/>
      <c r="CC139" s="545"/>
      <c r="CD139" s="545"/>
      <c r="CE139" s="545"/>
      <c r="CF139" s="545"/>
      <c r="CG139" s="545"/>
      <c r="CH139" s="545"/>
      <c r="CI139" s="545"/>
      <c r="CJ139" s="545"/>
      <c r="CK139" s="545"/>
      <c r="CL139" s="545"/>
      <c r="CM139" s="545"/>
      <c r="CN139" s="545"/>
      <c r="CO139" s="545"/>
      <c r="CP139" s="545"/>
      <c r="CQ139" s="545"/>
      <c r="CR139" s="545"/>
      <c r="CS139" s="545"/>
      <c r="CT139" s="545"/>
      <c r="CU139" s="545"/>
      <c r="CV139" s="545"/>
      <c r="CW139" s="545"/>
      <c r="CX139" s="545"/>
      <c r="CY139" s="545"/>
      <c r="CZ139" s="545"/>
      <c r="DA139" s="545"/>
      <c r="DB139" s="545"/>
      <c r="DC139" s="545"/>
      <c r="DD139" s="545"/>
      <c r="DE139" s="545"/>
      <c r="DF139" s="545"/>
      <c r="DG139" s="545"/>
      <c r="DH139" s="545"/>
      <c r="DI139" s="545"/>
      <c r="DJ139" s="545"/>
      <c r="DK139" s="545"/>
      <c r="DL139" s="545"/>
      <c r="DM139" s="545"/>
      <c r="DN139" s="545"/>
      <c r="DO139" s="545"/>
      <c r="DP139" s="545"/>
      <c r="DQ139" s="545"/>
      <c r="DR139" s="545"/>
      <c r="DS139" s="545"/>
      <c r="DT139" s="545"/>
      <c r="DU139" s="545"/>
      <c r="DV139" s="545"/>
      <c r="DW139" s="545"/>
      <c r="DX139" s="545"/>
      <c r="DY139" s="545"/>
      <c r="DZ139" s="545"/>
      <c r="EA139" s="545"/>
      <c r="EB139" s="545"/>
      <c r="EC139" s="545"/>
      <c r="ED139" s="545"/>
      <c r="EE139" s="545"/>
      <c r="EF139" s="545"/>
      <c r="EG139" s="545"/>
      <c r="EH139" s="545"/>
      <c r="EI139" s="545"/>
      <c r="EJ139" s="545"/>
      <c r="EK139" s="545"/>
      <c r="EL139" s="545"/>
      <c r="EM139" s="545"/>
      <c r="EN139" s="545"/>
      <c r="EO139" s="545"/>
      <c r="EP139" s="545"/>
      <c r="EQ139" s="545"/>
      <c r="ER139" s="545"/>
      <c r="ES139" s="545"/>
      <c r="ET139" s="545"/>
      <c r="EU139" s="545"/>
      <c r="EV139" s="545"/>
      <c r="EW139" s="545"/>
      <c r="EX139" s="545"/>
      <c r="EY139" s="545"/>
      <c r="EZ139" s="545"/>
      <c r="FA139" s="545"/>
      <c r="FB139" s="545"/>
      <c r="FC139" s="545"/>
      <c r="FD139" s="545"/>
      <c r="FE139" s="545"/>
      <c r="FF139" s="545"/>
      <c r="FG139" s="545"/>
      <c r="FH139" s="545"/>
      <c r="FI139" s="545"/>
      <c r="FJ139" s="545"/>
      <c r="FK139" s="545"/>
      <c r="FL139" s="545"/>
      <c r="FM139" s="545"/>
      <c r="FN139" s="545"/>
      <c r="FO139" s="545"/>
      <c r="FP139" s="545"/>
      <c r="FQ139" s="545"/>
      <c r="FR139" s="545"/>
      <c r="FS139" s="545"/>
      <c r="FT139" s="545"/>
      <c r="FU139" s="545"/>
      <c r="FV139" s="545"/>
      <c r="FW139" s="545"/>
      <c r="FX139" s="545"/>
      <c r="FY139" s="545"/>
      <c r="FZ139" s="545"/>
      <c r="GA139" s="545"/>
      <c r="GB139" s="545"/>
      <c r="GC139" s="545"/>
      <c r="GD139" s="545"/>
      <c r="GE139" s="545"/>
      <c r="GF139" s="545"/>
      <c r="GG139" s="545"/>
      <c r="GH139" s="545"/>
      <c r="GI139" s="545"/>
      <c r="GJ139" s="545"/>
      <c r="GK139" s="545"/>
      <c r="GL139" s="545"/>
      <c r="GM139" s="545"/>
      <c r="GN139" s="545"/>
      <c r="GO139" s="545"/>
      <c r="GP139" s="545"/>
      <c r="GQ139" s="545"/>
      <c r="GR139" s="545"/>
      <c r="GS139" s="545"/>
      <c r="GT139" s="545"/>
      <c r="GU139" s="545"/>
      <c r="GV139" s="545"/>
      <c r="GW139" s="545"/>
      <c r="GX139" s="545"/>
    </row>
    <row r="140" spans="1:206" ht="15" x14ac:dyDescent="0.2">
      <c r="A140" s="545"/>
      <c r="B140" s="545"/>
      <c r="C140" s="545"/>
      <c r="D140" s="545"/>
      <c r="E140" s="545"/>
      <c r="F140" s="545"/>
      <c r="G140" s="545"/>
      <c r="H140" s="545"/>
      <c r="I140" s="545"/>
      <c r="J140" s="545"/>
      <c r="K140" s="545"/>
      <c r="L140" s="545"/>
      <c r="M140" s="545"/>
      <c r="N140" s="545"/>
      <c r="O140" s="545"/>
      <c r="P140" s="545"/>
      <c r="Q140" s="545"/>
      <c r="R140" s="545"/>
      <c r="S140" s="545"/>
      <c r="T140" s="545"/>
      <c r="U140" s="545"/>
      <c r="V140" s="545"/>
      <c r="W140" s="545"/>
      <c r="X140" s="545"/>
      <c r="Y140" s="545"/>
      <c r="Z140" s="545"/>
      <c r="AA140" s="545"/>
      <c r="AB140" s="545"/>
      <c r="AC140" s="545"/>
      <c r="AD140" s="545"/>
      <c r="AE140" s="545"/>
      <c r="AF140" s="545"/>
      <c r="AG140" s="545"/>
      <c r="AH140" s="545"/>
      <c r="AI140" s="545"/>
      <c r="AJ140" s="545"/>
      <c r="AK140" s="545"/>
      <c r="AL140" s="545"/>
      <c r="AM140" s="545"/>
      <c r="AN140" s="545"/>
      <c r="AO140" s="545"/>
      <c r="AP140" s="545"/>
      <c r="AQ140" s="545"/>
      <c r="AR140" s="545"/>
      <c r="AS140" s="545"/>
      <c r="AT140" s="545"/>
      <c r="AU140" s="545"/>
      <c r="AV140" s="545"/>
      <c r="AW140" s="545"/>
      <c r="AX140" s="545"/>
      <c r="AY140" s="545"/>
      <c r="AZ140" s="545"/>
      <c r="BA140" s="545"/>
      <c r="BB140" s="545"/>
      <c r="BC140" s="545"/>
      <c r="BD140" s="545"/>
      <c r="BE140" s="545"/>
      <c r="BF140" s="545"/>
      <c r="BG140" s="545"/>
      <c r="BH140" s="545"/>
      <c r="BI140" s="545"/>
      <c r="BJ140" s="545"/>
      <c r="BK140" s="545"/>
      <c r="BL140" s="545"/>
      <c r="BM140" s="545"/>
      <c r="BN140" s="545"/>
      <c r="BO140" s="545"/>
      <c r="BP140" s="545"/>
      <c r="BQ140" s="545"/>
      <c r="BR140" s="545"/>
      <c r="BS140" s="545"/>
      <c r="BT140" s="545"/>
      <c r="BU140" s="545"/>
      <c r="BV140" s="545"/>
      <c r="BW140" s="545"/>
      <c r="BX140" s="545"/>
      <c r="BY140" s="545"/>
      <c r="BZ140" s="545"/>
      <c r="CA140" s="545"/>
      <c r="CB140" s="545"/>
      <c r="CC140" s="545"/>
      <c r="CD140" s="545"/>
      <c r="CE140" s="545"/>
      <c r="CF140" s="545"/>
      <c r="CG140" s="545"/>
      <c r="CH140" s="545"/>
      <c r="CI140" s="545"/>
      <c r="CJ140" s="545"/>
      <c r="CK140" s="545"/>
      <c r="CL140" s="545"/>
      <c r="CM140" s="545"/>
      <c r="CN140" s="545"/>
      <c r="CO140" s="545"/>
      <c r="CP140" s="545"/>
      <c r="CQ140" s="545"/>
      <c r="CR140" s="545"/>
      <c r="CS140" s="545"/>
      <c r="CT140" s="545"/>
      <c r="CU140" s="545"/>
      <c r="CV140" s="545"/>
      <c r="CW140" s="545"/>
      <c r="CX140" s="545"/>
      <c r="CY140" s="545"/>
      <c r="CZ140" s="545"/>
      <c r="DA140" s="545"/>
      <c r="DB140" s="545"/>
      <c r="DC140" s="545"/>
      <c r="DD140" s="545"/>
      <c r="DE140" s="545"/>
      <c r="DF140" s="545"/>
      <c r="DG140" s="545"/>
      <c r="DH140" s="545"/>
      <c r="DI140" s="545"/>
      <c r="DJ140" s="545"/>
      <c r="DK140" s="545"/>
      <c r="DL140" s="545"/>
      <c r="DM140" s="545"/>
      <c r="DN140" s="545"/>
      <c r="DO140" s="545"/>
      <c r="DP140" s="545"/>
      <c r="DQ140" s="545"/>
      <c r="DR140" s="545"/>
      <c r="DS140" s="545"/>
      <c r="DT140" s="545"/>
      <c r="DU140" s="545"/>
      <c r="DV140" s="545"/>
      <c r="DW140" s="545"/>
      <c r="DX140" s="545"/>
      <c r="DY140" s="545"/>
      <c r="DZ140" s="545"/>
      <c r="EA140" s="545"/>
      <c r="EB140" s="545"/>
      <c r="EC140" s="545"/>
      <c r="ED140" s="545"/>
      <c r="EE140" s="545"/>
      <c r="EF140" s="545"/>
      <c r="EG140" s="545"/>
      <c r="EH140" s="545"/>
      <c r="EI140" s="545"/>
      <c r="EJ140" s="545"/>
      <c r="EK140" s="545"/>
      <c r="EL140" s="545"/>
      <c r="EM140" s="545"/>
      <c r="EN140" s="545"/>
      <c r="EO140" s="545"/>
      <c r="EP140" s="545"/>
      <c r="EQ140" s="545"/>
      <c r="ER140" s="545"/>
      <c r="ES140" s="545"/>
      <c r="ET140" s="545"/>
      <c r="EU140" s="545"/>
      <c r="EV140" s="545"/>
      <c r="EW140" s="545"/>
      <c r="EX140" s="545"/>
      <c r="EY140" s="545"/>
      <c r="EZ140" s="545"/>
      <c r="FA140" s="545"/>
      <c r="FB140" s="545"/>
      <c r="FC140" s="545"/>
      <c r="FD140" s="545"/>
      <c r="FE140" s="545"/>
      <c r="FF140" s="545"/>
      <c r="FG140" s="545"/>
      <c r="FH140" s="545"/>
      <c r="FI140" s="545"/>
      <c r="FJ140" s="545"/>
      <c r="FK140" s="545"/>
      <c r="FL140" s="545"/>
      <c r="FM140" s="545"/>
      <c r="FN140" s="545"/>
      <c r="FO140" s="545"/>
      <c r="FP140" s="545"/>
      <c r="FQ140" s="545"/>
      <c r="FR140" s="545"/>
      <c r="FS140" s="545"/>
      <c r="FT140" s="545"/>
      <c r="FU140" s="545"/>
      <c r="FV140" s="545"/>
      <c r="FW140" s="545"/>
      <c r="FX140" s="545"/>
      <c r="FY140" s="545"/>
      <c r="FZ140" s="545"/>
      <c r="GA140" s="545"/>
      <c r="GB140" s="545"/>
      <c r="GC140" s="545"/>
      <c r="GD140" s="545"/>
      <c r="GE140" s="545"/>
      <c r="GF140" s="545"/>
      <c r="GG140" s="545"/>
      <c r="GH140" s="545"/>
      <c r="GI140" s="545"/>
      <c r="GJ140" s="545"/>
      <c r="GK140" s="545"/>
      <c r="GL140" s="545"/>
      <c r="GM140" s="545"/>
      <c r="GN140" s="545"/>
      <c r="GO140" s="545"/>
      <c r="GP140" s="545"/>
      <c r="GQ140" s="545"/>
      <c r="GR140" s="545"/>
      <c r="GS140" s="545"/>
      <c r="GT140" s="545"/>
      <c r="GU140" s="545"/>
      <c r="GV140" s="545"/>
      <c r="GW140" s="545"/>
      <c r="GX140" s="545"/>
    </row>
    <row r="141" spans="1:206" ht="15" x14ac:dyDescent="0.2">
      <c r="A141" s="545"/>
      <c r="B141" s="545"/>
      <c r="C141" s="545"/>
      <c r="D141" s="545"/>
      <c r="E141" s="545"/>
      <c r="F141" s="545"/>
      <c r="G141" s="545"/>
      <c r="H141" s="545"/>
      <c r="I141" s="545"/>
      <c r="J141" s="545"/>
      <c r="K141" s="545"/>
      <c r="L141" s="545"/>
      <c r="M141" s="545"/>
      <c r="N141" s="545"/>
      <c r="O141" s="545"/>
      <c r="P141" s="545"/>
      <c r="Q141" s="545"/>
      <c r="R141" s="545"/>
      <c r="S141" s="545"/>
      <c r="T141" s="545"/>
      <c r="U141" s="545"/>
      <c r="V141" s="545"/>
      <c r="W141" s="545"/>
      <c r="X141" s="545"/>
      <c r="Y141" s="545"/>
      <c r="Z141" s="545"/>
      <c r="AA141" s="545"/>
      <c r="AB141" s="545"/>
      <c r="AC141" s="545"/>
      <c r="AD141" s="545"/>
      <c r="AE141" s="545"/>
      <c r="AF141" s="545"/>
      <c r="AG141" s="545"/>
      <c r="AH141" s="545"/>
      <c r="AI141" s="545"/>
      <c r="AJ141" s="545"/>
      <c r="AK141" s="545"/>
      <c r="AL141" s="545"/>
      <c r="AM141" s="545"/>
      <c r="AN141" s="545"/>
      <c r="AO141" s="545"/>
      <c r="AP141" s="545"/>
      <c r="AQ141" s="545"/>
      <c r="AR141" s="545"/>
      <c r="AS141" s="545"/>
      <c r="AT141" s="545"/>
      <c r="AU141" s="545"/>
      <c r="AV141" s="545"/>
      <c r="AW141" s="545"/>
      <c r="AX141" s="545"/>
      <c r="AY141" s="545"/>
      <c r="AZ141" s="545"/>
      <c r="BA141" s="545"/>
      <c r="BB141" s="545"/>
      <c r="BC141" s="545"/>
      <c r="BD141" s="545"/>
      <c r="BE141" s="545"/>
      <c r="BF141" s="545"/>
      <c r="BG141" s="545"/>
      <c r="BH141" s="545"/>
      <c r="BI141" s="545"/>
      <c r="BJ141" s="545"/>
      <c r="BK141" s="545"/>
      <c r="BL141" s="545"/>
      <c r="BM141" s="545"/>
      <c r="BN141" s="545"/>
      <c r="BO141" s="545"/>
      <c r="BP141" s="545"/>
      <c r="BQ141" s="545"/>
      <c r="BR141" s="545"/>
      <c r="BS141" s="545"/>
      <c r="BT141" s="545"/>
      <c r="BU141" s="545"/>
      <c r="BV141" s="545"/>
      <c r="BW141" s="545"/>
      <c r="BX141" s="545"/>
      <c r="BY141" s="545"/>
      <c r="BZ141" s="545"/>
      <c r="CA141" s="545"/>
      <c r="CB141" s="545"/>
      <c r="CC141" s="545"/>
      <c r="CD141" s="545"/>
      <c r="CE141" s="545"/>
      <c r="CF141" s="545"/>
      <c r="CG141" s="545"/>
      <c r="CH141" s="545"/>
      <c r="CI141" s="545"/>
      <c r="CJ141" s="545"/>
      <c r="CK141" s="545"/>
      <c r="CL141" s="545"/>
      <c r="CM141" s="545"/>
      <c r="CN141" s="545"/>
      <c r="CO141" s="545"/>
      <c r="CP141" s="545"/>
      <c r="CQ141" s="545"/>
      <c r="CR141" s="545"/>
      <c r="CS141" s="545"/>
      <c r="CT141" s="545"/>
      <c r="CU141" s="545"/>
      <c r="CV141" s="545"/>
      <c r="CW141" s="545"/>
      <c r="CX141" s="545"/>
      <c r="CY141" s="545"/>
      <c r="CZ141" s="545"/>
      <c r="DA141" s="545"/>
      <c r="DB141" s="545"/>
      <c r="DC141" s="545"/>
      <c r="DD141" s="545"/>
      <c r="DE141" s="545"/>
      <c r="DF141" s="545"/>
      <c r="DG141" s="545"/>
      <c r="DH141" s="545"/>
      <c r="DI141" s="545"/>
      <c r="DJ141" s="545"/>
      <c r="DK141" s="545"/>
      <c r="DL141" s="545"/>
      <c r="DM141" s="545"/>
      <c r="DN141" s="545"/>
      <c r="DO141" s="545"/>
      <c r="DP141" s="545"/>
      <c r="DQ141" s="545"/>
      <c r="DR141" s="545"/>
      <c r="DS141" s="545"/>
      <c r="DT141" s="545"/>
      <c r="DU141" s="545"/>
      <c r="DV141" s="545"/>
      <c r="DW141" s="545"/>
      <c r="DX141" s="545"/>
      <c r="DY141" s="545"/>
      <c r="DZ141" s="545"/>
      <c r="EA141" s="545"/>
      <c r="EB141" s="545"/>
      <c r="EC141" s="545"/>
      <c r="ED141" s="545"/>
      <c r="EE141" s="545"/>
      <c r="EF141" s="545"/>
      <c r="EG141" s="545"/>
      <c r="EH141" s="545"/>
      <c r="EI141" s="545"/>
      <c r="EJ141" s="545"/>
      <c r="EK141" s="545"/>
      <c r="EL141" s="545"/>
      <c r="EM141" s="545"/>
      <c r="EN141" s="545"/>
      <c r="EO141" s="545"/>
      <c r="EP141" s="545"/>
      <c r="EQ141" s="545"/>
      <c r="ER141" s="545"/>
      <c r="ES141" s="545"/>
      <c r="ET141" s="545"/>
      <c r="EU141" s="545"/>
      <c r="EV141" s="545"/>
      <c r="EW141" s="545"/>
      <c r="EX141" s="545"/>
      <c r="EY141" s="545"/>
      <c r="EZ141" s="545"/>
      <c r="FA141" s="545"/>
      <c r="FB141" s="545"/>
      <c r="FC141" s="545"/>
      <c r="FD141" s="545"/>
      <c r="FE141" s="545"/>
      <c r="FF141" s="545"/>
      <c r="FG141" s="545"/>
      <c r="FH141" s="545"/>
      <c r="FI141" s="545"/>
      <c r="FJ141" s="545"/>
      <c r="FK141" s="545"/>
      <c r="FL141" s="545"/>
      <c r="FM141" s="545"/>
      <c r="FN141" s="545"/>
      <c r="FO141" s="545"/>
      <c r="FP141" s="545"/>
      <c r="FQ141" s="545"/>
      <c r="FR141" s="545"/>
      <c r="FS141" s="545"/>
      <c r="FT141" s="545"/>
      <c r="FU141" s="545"/>
      <c r="FV141" s="545"/>
      <c r="FW141" s="545"/>
      <c r="FX141" s="545"/>
      <c r="FY141" s="545"/>
      <c r="FZ141" s="545"/>
      <c r="GA141" s="545"/>
      <c r="GB141" s="545"/>
      <c r="GC141" s="545"/>
      <c r="GD141" s="545"/>
      <c r="GE141" s="545"/>
      <c r="GF141" s="545"/>
      <c r="GG141" s="545"/>
      <c r="GH141" s="545"/>
      <c r="GI141" s="545"/>
      <c r="GJ141" s="545"/>
      <c r="GK141" s="545"/>
      <c r="GL141" s="545"/>
      <c r="GM141" s="545"/>
      <c r="GN141" s="545"/>
      <c r="GO141" s="545"/>
      <c r="GP141" s="545"/>
      <c r="GQ141" s="545"/>
      <c r="GR141" s="545"/>
      <c r="GS141" s="545"/>
      <c r="GT141" s="545"/>
      <c r="GU141" s="545"/>
      <c r="GV141" s="545"/>
      <c r="GW141" s="545"/>
      <c r="GX141" s="545"/>
    </row>
    <row r="142" spans="1:206" ht="15" x14ac:dyDescent="0.2">
      <c r="A142" s="545"/>
      <c r="B142" s="545"/>
      <c r="C142" s="545"/>
      <c r="D142" s="545"/>
      <c r="E142" s="545"/>
      <c r="F142" s="545"/>
      <c r="G142" s="545"/>
      <c r="H142" s="545"/>
      <c r="I142" s="545"/>
      <c r="J142" s="545"/>
      <c r="K142" s="545"/>
      <c r="L142" s="545"/>
      <c r="M142" s="545"/>
      <c r="N142" s="545"/>
      <c r="O142" s="545"/>
      <c r="P142" s="545"/>
      <c r="Q142" s="545"/>
      <c r="R142" s="545"/>
      <c r="S142" s="545"/>
      <c r="T142" s="545"/>
      <c r="U142" s="545"/>
      <c r="V142" s="545"/>
      <c r="W142" s="545"/>
      <c r="X142" s="545"/>
      <c r="Y142" s="545"/>
      <c r="Z142" s="545"/>
      <c r="AA142" s="545"/>
      <c r="AB142" s="545"/>
      <c r="AC142" s="545"/>
      <c r="AD142" s="545"/>
      <c r="AE142" s="545"/>
      <c r="AF142" s="545"/>
      <c r="AG142" s="545"/>
      <c r="AH142" s="545"/>
      <c r="AI142" s="545"/>
      <c r="AJ142" s="545"/>
      <c r="AK142" s="545"/>
      <c r="AL142" s="545"/>
      <c r="AM142" s="545"/>
      <c r="AN142" s="545"/>
      <c r="AO142" s="545"/>
      <c r="AP142" s="545"/>
      <c r="AQ142" s="545"/>
      <c r="AR142" s="545"/>
      <c r="AS142" s="545"/>
      <c r="AT142" s="545"/>
      <c r="AU142" s="545"/>
      <c r="AV142" s="545"/>
      <c r="AW142" s="545"/>
      <c r="AX142" s="545"/>
      <c r="AY142" s="545"/>
      <c r="AZ142" s="545"/>
      <c r="BA142" s="545"/>
      <c r="BB142" s="545"/>
      <c r="BC142" s="545"/>
      <c r="BD142" s="545"/>
      <c r="BE142" s="545"/>
      <c r="BF142" s="545"/>
      <c r="BG142" s="545"/>
      <c r="BH142" s="545"/>
      <c r="BI142" s="545"/>
      <c r="BJ142" s="545"/>
      <c r="BK142" s="545"/>
      <c r="BL142" s="545"/>
      <c r="BM142" s="545"/>
      <c r="BN142" s="545"/>
      <c r="BO142" s="545"/>
      <c r="BP142" s="545"/>
      <c r="BQ142" s="545"/>
      <c r="BR142" s="545"/>
      <c r="BS142" s="545"/>
      <c r="BT142" s="545"/>
      <c r="BU142" s="545"/>
      <c r="BV142" s="545"/>
      <c r="BW142" s="545"/>
      <c r="BX142" s="545"/>
      <c r="BY142" s="545"/>
      <c r="BZ142" s="545"/>
      <c r="CA142" s="545"/>
      <c r="CB142" s="545"/>
      <c r="CC142" s="545"/>
      <c r="CD142" s="545"/>
      <c r="CE142" s="545"/>
      <c r="CF142" s="545"/>
      <c r="CG142" s="545"/>
      <c r="CH142" s="545"/>
      <c r="CI142" s="545"/>
      <c r="CJ142" s="545"/>
      <c r="CK142" s="545"/>
      <c r="CL142" s="545"/>
      <c r="CM142" s="545"/>
      <c r="CN142" s="545"/>
      <c r="CO142" s="545"/>
      <c r="CP142" s="545"/>
      <c r="CQ142" s="545"/>
      <c r="CR142" s="545"/>
      <c r="CS142" s="545"/>
      <c r="CT142" s="545"/>
      <c r="CU142" s="545"/>
      <c r="CV142" s="545"/>
      <c r="CW142" s="545"/>
      <c r="CX142" s="545"/>
      <c r="CY142" s="545"/>
      <c r="CZ142" s="545"/>
      <c r="DA142" s="545"/>
      <c r="DB142" s="545"/>
      <c r="DC142" s="545"/>
      <c r="DD142" s="545"/>
      <c r="DE142" s="545"/>
      <c r="DF142" s="545"/>
      <c r="DG142" s="545"/>
      <c r="DH142" s="545"/>
      <c r="DI142" s="545"/>
      <c r="DJ142" s="545"/>
      <c r="DK142" s="545"/>
      <c r="DL142" s="545"/>
      <c r="DM142" s="545"/>
      <c r="DN142" s="545"/>
      <c r="DO142" s="545"/>
      <c r="DP142" s="545"/>
      <c r="DQ142" s="545"/>
      <c r="DR142" s="545"/>
      <c r="DS142" s="545"/>
      <c r="DT142" s="545"/>
      <c r="DU142" s="545"/>
      <c r="DV142" s="545"/>
      <c r="DW142" s="545"/>
      <c r="DX142" s="545"/>
      <c r="DY142" s="545"/>
      <c r="DZ142" s="545"/>
      <c r="EA142" s="545"/>
      <c r="EB142" s="545"/>
      <c r="EC142" s="545"/>
      <c r="ED142" s="545"/>
      <c r="EE142" s="545"/>
      <c r="EF142" s="545"/>
      <c r="EG142" s="545"/>
      <c r="EH142" s="545"/>
      <c r="EI142" s="545"/>
      <c r="EJ142" s="545"/>
      <c r="EK142" s="545"/>
      <c r="EL142" s="545"/>
      <c r="EM142" s="545"/>
      <c r="EN142" s="545"/>
      <c r="EO142" s="545"/>
      <c r="EP142" s="545"/>
      <c r="EQ142" s="545"/>
      <c r="ER142" s="545"/>
      <c r="ES142" s="545"/>
      <c r="ET142" s="545"/>
      <c r="EU142" s="545"/>
      <c r="EV142" s="545"/>
      <c r="EW142" s="545"/>
      <c r="EX142" s="545"/>
      <c r="EY142" s="545"/>
      <c r="EZ142" s="545"/>
      <c r="FA142" s="545"/>
      <c r="FB142" s="545"/>
      <c r="FC142" s="545"/>
      <c r="FD142" s="545"/>
      <c r="FE142" s="545"/>
      <c r="FF142" s="545"/>
      <c r="FG142" s="545"/>
      <c r="FH142" s="545"/>
      <c r="FI142" s="545"/>
      <c r="FJ142" s="545"/>
      <c r="FK142" s="545"/>
      <c r="FL142" s="545"/>
      <c r="FM142" s="545"/>
      <c r="FN142" s="545"/>
      <c r="FO142" s="545"/>
      <c r="FP142" s="545"/>
      <c r="FQ142" s="545"/>
      <c r="FR142" s="545"/>
      <c r="FS142" s="545"/>
      <c r="FT142" s="545"/>
      <c r="FU142" s="545"/>
      <c r="FV142" s="545"/>
      <c r="FW142" s="545"/>
      <c r="FX142" s="545"/>
      <c r="FY142" s="545"/>
      <c r="FZ142" s="545"/>
      <c r="GA142" s="545"/>
      <c r="GB142" s="545"/>
      <c r="GC142" s="545"/>
      <c r="GD142" s="545"/>
      <c r="GE142" s="545"/>
      <c r="GF142" s="545"/>
      <c r="GG142" s="545"/>
      <c r="GH142" s="545"/>
      <c r="GI142" s="545"/>
      <c r="GJ142" s="545"/>
      <c r="GK142" s="545"/>
      <c r="GL142" s="545"/>
      <c r="GM142" s="545"/>
      <c r="GN142" s="545"/>
      <c r="GO142" s="545"/>
      <c r="GP142" s="545"/>
      <c r="GQ142" s="545"/>
      <c r="GR142" s="545"/>
      <c r="GS142" s="545"/>
      <c r="GT142" s="545"/>
      <c r="GU142" s="545"/>
      <c r="GV142" s="545"/>
      <c r="GW142" s="545"/>
      <c r="GX142" s="545"/>
    </row>
    <row r="143" spans="1:206" x14ac:dyDescent="0.25">
      <c r="A143" s="545"/>
      <c r="B143" s="546"/>
      <c r="C143" s="545"/>
      <c r="D143" s="545"/>
      <c r="E143" s="545"/>
      <c r="F143" s="545"/>
      <c r="G143" s="545"/>
      <c r="H143" s="545"/>
      <c r="I143" s="545"/>
      <c r="J143" s="545"/>
      <c r="K143" s="545"/>
      <c r="L143" s="545"/>
      <c r="M143" s="545"/>
      <c r="N143" s="545"/>
      <c r="O143" s="545"/>
      <c r="P143" s="545"/>
      <c r="Q143" s="545"/>
      <c r="R143" s="545"/>
      <c r="S143" s="545"/>
      <c r="T143" s="545"/>
      <c r="U143" s="545"/>
      <c r="V143" s="545"/>
      <c r="W143" s="545"/>
      <c r="X143" s="545"/>
      <c r="Y143" s="545"/>
      <c r="Z143" s="545"/>
      <c r="AA143" s="545"/>
      <c r="AB143" s="545"/>
      <c r="AC143" s="545"/>
      <c r="AD143" s="545"/>
      <c r="AE143" s="545"/>
      <c r="AF143" s="545"/>
      <c r="AG143" s="545"/>
      <c r="AH143" s="545"/>
      <c r="AI143" s="545"/>
      <c r="AJ143" s="545"/>
      <c r="AK143" s="545"/>
      <c r="AL143" s="545"/>
      <c r="AM143" s="545"/>
      <c r="AN143" s="545"/>
      <c r="AO143" s="545"/>
      <c r="AP143" s="545"/>
      <c r="AQ143" s="545"/>
      <c r="AR143" s="545"/>
      <c r="AS143" s="545"/>
      <c r="AT143" s="545"/>
      <c r="AU143" s="545"/>
      <c r="AV143" s="545"/>
      <c r="AW143" s="545"/>
      <c r="AX143" s="545"/>
      <c r="AY143" s="545"/>
      <c r="AZ143" s="545"/>
      <c r="BA143" s="545"/>
      <c r="BB143" s="545"/>
      <c r="BC143" s="545"/>
      <c r="BD143" s="545"/>
      <c r="BE143" s="545"/>
      <c r="BF143" s="545"/>
      <c r="BG143" s="545"/>
      <c r="BH143" s="545"/>
      <c r="BI143" s="545"/>
      <c r="BJ143" s="545"/>
      <c r="BK143" s="545"/>
      <c r="BL143" s="545"/>
      <c r="BM143" s="545"/>
      <c r="BN143" s="545"/>
      <c r="BO143" s="545"/>
      <c r="BP143" s="545"/>
      <c r="BQ143" s="545"/>
      <c r="BR143" s="545"/>
      <c r="BS143" s="545"/>
      <c r="BT143" s="545"/>
      <c r="BU143" s="545"/>
      <c r="BV143" s="545"/>
      <c r="BW143" s="545"/>
      <c r="BX143" s="545"/>
      <c r="BY143" s="545"/>
      <c r="BZ143" s="545"/>
      <c r="CA143" s="545"/>
      <c r="CB143" s="545"/>
      <c r="CC143" s="545"/>
      <c r="CD143" s="545"/>
      <c r="CE143" s="545"/>
      <c r="CF143" s="545"/>
      <c r="CG143" s="545"/>
      <c r="CH143" s="545"/>
      <c r="CI143" s="545"/>
      <c r="CJ143" s="545"/>
      <c r="CK143" s="545"/>
      <c r="CL143" s="545"/>
      <c r="CM143" s="545"/>
      <c r="CN143" s="545"/>
      <c r="CO143" s="545"/>
      <c r="CP143" s="545"/>
      <c r="CQ143" s="545"/>
      <c r="CR143" s="545"/>
      <c r="CS143" s="545"/>
      <c r="CT143" s="545"/>
      <c r="CU143" s="545"/>
      <c r="CV143" s="545"/>
      <c r="CW143" s="545"/>
      <c r="CX143" s="545"/>
      <c r="CY143" s="545"/>
      <c r="CZ143" s="545"/>
      <c r="DA143" s="545"/>
      <c r="DB143" s="545"/>
      <c r="DC143" s="545"/>
      <c r="DD143" s="545"/>
      <c r="DE143" s="545"/>
      <c r="DF143" s="545"/>
      <c r="DG143" s="545"/>
      <c r="DH143" s="545"/>
      <c r="DI143" s="545"/>
      <c r="DJ143" s="545"/>
      <c r="DK143" s="545"/>
      <c r="DL143" s="545"/>
      <c r="DM143" s="545"/>
      <c r="DN143" s="545"/>
      <c r="DO143" s="545"/>
      <c r="DP143" s="545"/>
      <c r="DQ143" s="545"/>
      <c r="DR143" s="545"/>
      <c r="DS143" s="545"/>
      <c r="DT143" s="545"/>
      <c r="DU143" s="545"/>
      <c r="DV143" s="545"/>
      <c r="DW143" s="545"/>
      <c r="DX143" s="545"/>
      <c r="DY143" s="545"/>
      <c r="DZ143" s="545"/>
      <c r="EA143" s="545"/>
      <c r="EB143" s="545"/>
      <c r="EC143" s="545"/>
      <c r="ED143" s="545"/>
      <c r="EE143" s="545"/>
      <c r="EF143" s="545"/>
      <c r="EG143" s="545"/>
      <c r="EH143" s="545"/>
      <c r="EI143" s="545"/>
      <c r="EJ143" s="545"/>
      <c r="EK143" s="545"/>
      <c r="EL143" s="545"/>
      <c r="EM143" s="545"/>
      <c r="EN143" s="545"/>
      <c r="EO143" s="545"/>
      <c r="EP143" s="545"/>
      <c r="EQ143" s="545"/>
      <c r="ER143" s="545"/>
      <c r="ES143" s="545"/>
      <c r="ET143" s="545"/>
      <c r="EU143" s="545"/>
      <c r="EV143" s="545"/>
      <c r="EW143" s="545"/>
      <c r="EX143" s="545"/>
      <c r="EY143" s="545"/>
      <c r="EZ143" s="545"/>
      <c r="FA143" s="545"/>
      <c r="FB143" s="545"/>
      <c r="FC143" s="545"/>
      <c r="FD143" s="545"/>
      <c r="FE143" s="545"/>
      <c r="FF143" s="545"/>
      <c r="FG143" s="545"/>
      <c r="FH143" s="545"/>
      <c r="FI143" s="545"/>
      <c r="FJ143" s="545"/>
      <c r="FK143" s="545"/>
      <c r="FL143" s="545"/>
      <c r="FM143" s="545"/>
      <c r="FN143" s="545"/>
      <c r="FO143" s="545"/>
      <c r="FP143" s="545"/>
      <c r="FQ143" s="545"/>
      <c r="FR143" s="545"/>
      <c r="FS143" s="545"/>
      <c r="FT143" s="545"/>
      <c r="FU143" s="545"/>
      <c r="FV143" s="545"/>
      <c r="FW143" s="545"/>
      <c r="FX143" s="545"/>
      <c r="FY143" s="545"/>
      <c r="FZ143" s="545"/>
      <c r="GA143" s="545"/>
      <c r="GB143" s="545"/>
      <c r="GC143" s="545"/>
      <c r="GD143" s="545"/>
      <c r="GE143" s="545"/>
      <c r="GF143" s="545"/>
      <c r="GG143" s="545"/>
      <c r="GH143" s="545"/>
      <c r="GI143" s="545"/>
      <c r="GJ143" s="545"/>
      <c r="GK143" s="545"/>
      <c r="GL143" s="545"/>
      <c r="GM143" s="545"/>
      <c r="GN143" s="545"/>
      <c r="GO143" s="545"/>
      <c r="GP143" s="545"/>
      <c r="GQ143" s="545"/>
      <c r="GR143" s="545"/>
      <c r="GS143" s="545"/>
      <c r="GT143" s="545"/>
      <c r="GU143" s="545"/>
      <c r="GV143" s="545"/>
      <c r="GW143" s="545"/>
      <c r="GX143" s="545"/>
    </row>
    <row r="144" spans="1:206" x14ac:dyDescent="0.25">
      <c r="A144" s="545"/>
      <c r="B144" s="546"/>
      <c r="C144" s="545"/>
      <c r="D144" s="545"/>
      <c r="E144" s="545"/>
      <c r="F144" s="545"/>
      <c r="G144" s="545"/>
      <c r="H144" s="545"/>
      <c r="I144" s="545"/>
      <c r="J144" s="545"/>
      <c r="K144" s="545"/>
      <c r="L144" s="545"/>
      <c r="M144" s="545"/>
      <c r="N144" s="545"/>
      <c r="O144" s="545"/>
      <c r="P144" s="545"/>
      <c r="Q144" s="545"/>
      <c r="R144" s="545"/>
      <c r="S144" s="545"/>
      <c r="T144" s="545"/>
      <c r="U144" s="545"/>
      <c r="V144" s="545"/>
      <c r="W144" s="545"/>
      <c r="X144" s="545"/>
      <c r="Y144" s="545"/>
      <c r="Z144" s="545"/>
      <c r="AA144" s="545"/>
      <c r="AB144" s="545"/>
      <c r="AC144" s="545"/>
      <c r="AD144" s="545"/>
      <c r="AE144" s="545"/>
      <c r="AF144" s="545"/>
      <c r="AG144" s="545"/>
      <c r="AH144" s="545"/>
      <c r="AI144" s="545"/>
      <c r="AJ144" s="545"/>
      <c r="AK144" s="545"/>
      <c r="AL144" s="545"/>
      <c r="AM144" s="545"/>
      <c r="AN144" s="545"/>
      <c r="AO144" s="545"/>
      <c r="AP144" s="545"/>
      <c r="AQ144" s="545"/>
      <c r="AR144" s="545"/>
      <c r="AS144" s="545"/>
      <c r="AT144" s="545"/>
      <c r="AU144" s="545"/>
      <c r="AV144" s="545"/>
      <c r="AW144" s="545"/>
      <c r="AX144" s="545"/>
      <c r="AY144" s="545"/>
      <c r="AZ144" s="545"/>
      <c r="BA144" s="545"/>
      <c r="BB144" s="545"/>
      <c r="BC144" s="545"/>
      <c r="BD144" s="545"/>
      <c r="BE144" s="545"/>
      <c r="BF144" s="545"/>
      <c r="BG144" s="545"/>
      <c r="BH144" s="545"/>
      <c r="BI144" s="545"/>
      <c r="BJ144" s="545"/>
      <c r="BK144" s="545"/>
      <c r="BL144" s="545"/>
      <c r="BM144" s="545"/>
      <c r="BN144" s="545"/>
      <c r="BO144" s="545"/>
      <c r="BP144" s="545"/>
      <c r="BQ144" s="545"/>
      <c r="BR144" s="545"/>
      <c r="BS144" s="545"/>
      <c r="BT144" s="545"/>
      <c r="BU144" s="545"/>
      <c r="BV144" s="545"/>
      <c r="BW144" s="545"/>
      <c r="BX144" s="545"/>
      <c r="BY144" s="545"/>
      <c r="BZ144" s="545"/>
      <c r="CA144" s="545"/>
      <c r="CB144" s="545"/>
      <c r="CC144" s="545"/>
      <c r="CD144" s="545"/>
      <c r="CE144" s="545"/>
      <c r="CF144" s="545"/>
      <c r="CG144" s="545"/>
      <c r="CH144" s="545"/>
      <c r="CI144" s="545"/>
      <c r="CJ144" s="545"/>
      <c r="CK144" s="545"/>
      <c r="CL144" s="545"/>
      <c r="CM144" s="545"/>
      <c r="CN144" s="545"/>
      <c r="CO144" s="545"/>
      <c r="CP144" s="545"/>
      <c r="CQ144" s="545"/>
      <c r="CR144" s="545"/>
      <c r="CS144" s="545"/>
      <c r="CT144" s="545"/>
      <c r="CU144" s="545"/>
      <c r="CV144" s="545"/>
      <c r="CW144" s="545"/>
      <c r="CX144" s="545"/>
      <c r="CY144" s="545"/>
      <c r="CZ144" s="545"/>
      <c r="DA144" s="545"/>
      <c r="DB144" s="545"/>
      <c r="DC144" s="545"/>
      <c r="DD144" s="545"/>
      <c r="DE144" s="545"/>
      <c r="DF144" s="545"/>
      <c r="DG144" s="545"/>
      <c r="DH144" s="545"/>
      <c r="DI144" s="545"/>
      <c r="DJ144" s="545"/>
      <c r="DK144" s="545"/>
      <c r="DL144" s="545"/>
      <c r="DM144" s="545"/>
      <c r="DN144" s="545"/>
      <c r="DO144" s="545"/>
      <c r="DP144" s="545"/>
      <c r="DQ144" s="545"/>
      <c r="DR144" s="545"/>
      <c r="DS144" s="545"/>
      <c r="DT144" s="545"/>
      <c r="DU144" s="545"/>
      <c r="DV144" s="545"/>
      <c r="DW144" s="545"/>
      <c r="DX144" s="545"/>
      <c r="DY144" s="545"/>
      <c r="DZ144" s="545"/>
      <c r="EA144" s="545"/>
      <c r="EB144" s="545"/>
      <c r="EC144" s="545"/>
      <c r="ED144" s="545"/>
      <c r="EE144" s="545"/>
      <c r="EF144" s="545"/>
      <c r="EG144" s="545"/>
      <c r="EH144" s="545"/>
      <c r="EI144" s="545"/>
      <c r="EJ144" s="545"/>
      <c r="EK144" s="545"/>
      <c r="EL144" s="545"/>
      <c r="EM144" s="545"/>
      <c r="EN144" s="545"/>
      <c r="EO144" s="545"/>
      <c r="EP144" s="545"/>
      <c r="EQ144" s="545"/>
      <c r="ER144" s="545"/>
      <c r="ES144" s="545"/>
      <c r="ET144" s="545"/>
      <c r="EU144" s="545"/>
      <c r="EV144" s="545"/>
      <c r="EW144" s="545"/>
      <c r="EX144" s="545"/>
      <c r="EY144" s="545"/>
      <c r="EZ144" s="545"/>
      <c r="FA144" s="545"/>
      <c r="FB144" s="545"/>
      <c r="FC144" s="545"/>
      <c r="FD144" s="545"/>
      <c r="FE144" s="545"/>
      <c r="FF144" s="545"/>
      <c r="FG144" s="545"/>
      <c r="FH144" s="545"/>
      <c r="FI144" s="545"/>
      <c r="FJ144" s="545"/>
      <c r="FK144" s="545"/>
      <c r="FL144" s="545"/>
      <c r="FM144" s="545"/>
      <c r="FN144" s="545"/>
      <c r="FO144" s="545"/>
      <c r="FP144" s="545"/>
      <c r="FQ144" s="545"/>
      <c r="FR144" s="545"/>
      <c r="FS144" s="545"/>
      <c r="FT144" s="545"/>
      <c r="FU144" s="545"/>
      <c r="FV144" s="545"/>
      <c r="FW144" s="545"/>
      <c r="FX144" s="545"/>
      <c r="FY144" s="545"/>
      <c r="FZ144" s="545"/>
      <c r="GA144" s="545"/>
      <c r="GB144" s="545"/>
      <c r="GC144" s="545"/>
      <c r="GD144" s="545"/>
      <c r="GE144" s="545"/>
      <c r="GF144" s="545"/>
      <c r="GG144" s="545"/>
      <c r="GH144" s="545"/>
      <c r="GI144" s="545"/>
      <c r="GJ144" s="545"/>
      <c r="GK144" s="545"/>
      <c r="GL144" s="545"/>
      <c r="GM144" s="545"/>
      <c r="GN144" s="545"/>
      <c r="GO144" s="545"/>
      <c r="GP144" s="545"/>
      <c r="GQ144" s="545"/>
      <c r="GR144" s="545"/>
      <c r="GS144" s="545"/>
      <c r="GT144" s="545"/>
      <c r="GU144" s="545"/>
      <c r="GV144" s="545"/>
      <c r="GW144" s="545"/>
      <c r="GX144" s="545"/>
    </row>
    <row r="145" spans="1:206" x14ac:dyDescent="0.25">
      <c r="A145" s="545"/>
      <c r="B145" s="546"/>
      <c r="C145" s="545"/>
      <c r="D145" s="545"/>
      <c r="E145" s="545"/>
      <c r="F145" s="545"/>
      <c r="G145" s="545"/>
      <c r="H145" s="545"/>
      <c r="I145" s="545"/>
      <c r="J145" s="545"/>
      <c r="K145" s="545"/>
      <c r="L145" s="545"/>
      <c r="M145" s="545"/>
      <c r="N145" s="545"/>
      <c r="O145" s="545"/>
      <c r="P145" s="545"/>
      <c r="Q145" s="545"/>
      <c r="R145" s="545"/>
      <c r="S145" s="545"/>
      <c r="T145" s="545"/>
      <c r="U145" s="545"/>
      <c r="V145" s="545"/>
      <c r="W145" s="545"/>
      <c r="X145" s="545"/>
      <c r="Y145" s="545"/>
      <c r="Z145" s="545"/>
      <c r="AA145" s="545"/>
      <c r="AB145" s="545"/>
      <c r="AC145" s="545"/>
      <c r="AD145" s="545"/>
      <c r="AE145" s="545"/>
      <c r="AF145" s="545"/>
      <c r="AG145" s="545"/>
      <c r="AH145" s="545"/>
      <c r="AI145" s="545"/>
      <c r="AJ145" s="545"/>
      <c r="AK145" s="545"/>
      <c r="AL145" s="545"/>
      <c r="AM145" s="545"/>
      <c r="AN145" s="545"/>
      <c r="AO145" s="545"/>
      <c r="AP145" s="545"/>
      <c r="AQ145" s="545"/>
      <c r="AR145" s="545"/>
      <c r="AS145" s="545"/>
      <c r="AT145" s="545"/>
      <c r="AU145" s="545"/>
      <c r="AV145" s="545"/>
      <c r="AW145" s="545"/>
      <c r="AX145" s="545"/>
      <c r="AY145" s="545"/>
      <c r="AZ145" s="545"/>
      <c r="BA145" s="545"/>
      <c r="BB145" s="545"/>
      <c r="BC145" s="545"/>
      <c r="BD145" s="545"/>
      <c r="BE145" s="545"/>
      <c r="BF145" s="545"/>
      <c r="BG145" s="545"/>
      <c r="BH145" s="545"/>
      <c r="BI145" s="545"/>
      <c r="BJ145" s="545"/>
      <c r="BK145" s="545"/>
      <c r="BL145" s="545"/>
      <c r="BM145" s="545"/>
      <c r="BN145" s="545"/>
      <c r="BO145" s="545"/>
      <c r="BP145" s="545"/>
      <c r="BQ145" s="545"/>
      <c r="BR145" s="545"/>
      <c r="BS145" s="545"/>
      <c r="BT145" s="545"/>
      <c r="BU145" s="545"/>
      <c r="BV145" s="545"/>
      <c r="BW145" s="545"/>
      <c r="BX145" s="545"/>
      <c r="BY145" s="545"/>
      <c r="BZ145" s="545"/>
      <c r="CA145" s="545"/>
      <c r="CB145" s="545"/>
      <c r="CC145" s="545"/>
      <c r="CD145" s="545"/>
      <c r="CE145" s="545"/>
      <c r="CF145" s="545"/>
      <c r="CG145" s="545"/>
      <c r="CH145" s="545"/>
      <c r="CI145" s="545"/>
      <c r="CJ145" s="545"/>
      <c r="CK145" s="545"/>
      <c r="CL145" s="545"/>
      <c r="CM145" s="545"/>
      <c r="CN145" s="545"/>
      <c r="CO145" s="545"/>
      <c r="CP145" s="545"/>
      <c r="CQ145" s="545"/>
      <c r="CR145" s="545"/>
      <c r="CS145" s="545"/>
      <c r="CT145" s="545"/>
      <c r="CU145" s="545"/>
      <c r="CV145" s="545"/>
      <c r="CW145" s="545"/>
      <c r="CX145" s="545"/>
      <c r="CY145" s="545"/>
      <c r="CZ145" s="545"/>
      <c r="DA145" s="545"/>
      <c r="DB145" s="545"/>
      <c r="DC145" s="545"/>
      <c r="DD145" s="545"/>
      <c r="DE145" s="545"/>
      <c r="DF145" s="545"/>
      <c r="DG145" s="545"/>
      <c r="DH145" s="545"/>
      <c r="DI145" s="545"/>
      <c r="DJ145" s="545"/>
      <c r="DK145" s="545"/>
      <c r="DL145" s="545"/>
      <c r="DM145" s="545"/>
      <c r="DN145" s="545"/>
      <c r="DO145" s="545"/>
      <c r="DP145" s="545"/>
      <c r="DQ145" s="545"/>
      <c r="DR145" s="545"/>
      <c r="DS145" s="545"/>
      <c r="DT145" s="545"/>
      <c r="DU145" s="545"/>
      <c r="DV145" s="545"/>
      <c r="DW145" s="545"/>
      <c r="DX145" s="545"/>
      <c r="DY145" s="545"/>
      <c r="DZ145" s="545"/>
      <c r="EA145" s="545"/>
      <c r="EB145" s="545"/>
      <c r="EC145" s="545"/>
      <c r="ED145" s="545"/>
      <c r="EE145" s="545"/>
      <c r="EF145" s="545"/>
      <c r="EG145" s="545"/>
      <c r="EH145" s="545"/>
      <c r="EI145" s="545"/>
      <c r="EJ145" s="545"/>
      <c r="EK145" s="545"/>
      <c r="EL145" s="545"/>
      <c r="EM145" s="545"/>
      <c r="EN145" s="545"/>
      <c r="EO145" s="545"/>
      <c r="EP145" s="545"/>
      <c r="EQ145" s="545"/>
      <c r="ER145" s="545"/>
      <c r="ES145" s="545"/>
      <c r="ET145" s="545"/>
      <c r="EU145" s="545"/>
      <c r="EV145" s="545"/>
      <c r="EW145" s="545"/>
      <c r="EX145" s="545"/>
      <c r="EY145" s="545"/>
      <c r="EZ145" s="545"/>
      <c r="FA145" s="545"/>
      <c r="FB145" s="545"/>
      <c r="FC145" s="545"/>
      <c r="FD145" s="545"/>
      <c r="FE145" s="545"/>
      <c r="FF145" s="545"/>
      <c r="FG145" s="545"/>
      <c r="FH145" s="545"/>
      <c r="FI145" s="545"/>
      <c r="FJ145" s="545"/>
      <c r="FK145" s="545"/>
      <c r="FL145" s="545"/>
      <c r="FM145" s="545"/>
      <c r="FN145" s="545"/>
      <c r="FO145" s="545"/>
      <c r="FP145" s="545"/>
      <c r="FQ145" s="545"/>
      <c r="FR145" s="545"/>
      <c r="FS145" s="545"/>
      <c r="FT145" s="545"/>
      <c r="FU145" s="545"/>
      <c r="FV145" s="545"/>
      <c r="FW145" s="545"/>
      <c r="FX145" s="545"/>
      <c r="FY145" s="545"/>
      <c r="FZ145" s="545"/>
      <c r="GA145" s="545"/>
      <c r="GB145" s="545"/>
      <c r="GC145" s="545"/>
      <c r="GD145" s="545"/>
      <c r="GE145" s="545"/>
      <c r="GF145" s="545"/>
      <c r="GG145" s="545"/>
      <c r="GH145" s="545"/>
      <c r="GI145" s="545"/>
      <c r="GJ145" s="545"/>
      <c r="GK145" s="545"/>
      <c r="GL145" s="545"/>
      <c r="GM145" s="545"/>
      <c r="GN145" s="545"/>
      <c r="GO145" s="545"/>
      <c r="GP145" s="545"/>
      <c r="GQ145" s="545"/>
      <c r="GR145" s="545"/>
      <c r="GS145" s="545"/>
      <c r="GT145" s="545"/>
      <c r="GU145" s="545"/>
      <c r="GV145" s="545"/>
      <c r="GW145" s="545"/>
      <c r="GX145" s="545"/>
    </row>
    <row r="146" spans="1:206" x14ac:dyDescent="0.25">
      <c r="A146" s="545"/>
      <c r="B146" s="546"/>
      <c r="C146" s="545"/>
      <c r="D146" s="545"/>
      <c r="E146" s="545"/>
      <c r="F146" s="545"/>
      <c r="G146" s="545"/>
      <c r="H146" s="545"/>
      <c r="I146" s="545"/>
      <c r="J146" s="545"/>
      <c r="K146" s="545"/>
      <c r="L146" s="545"/>
      <c r="M146" s="545"/>
      <c r="N146" s="545"/>
      <c r="O146" s="545"/>
      <c r="P146" s="545"/>
      <c r="Q146" s="545"/>
      <c r="R146" s="545"/>
      <c r="S146" s="545"/>
      <c r="T146" s="545"/>
      <c r="U146" s="545"/>
      <c r="V146" s="545"/>
      <c r="W146" s="545"/>
      <c r="X146" s="545"/>
      <c r="Y146" s="545"/>
      <c r="Z146" s="545"/>
      <c r="AA146" s="545"/>
      <c r="AB146" s="545"/>
      <c r="AC146" s="545"/>
      <c r="AD146" s="545"/>
      <c r="AE146" s="545"/>
      <c r="AF146" s="545"/>
      <c r="AG146" s="545"/>
      <c r="AH146" s="545"/>
      <c r="AI146" s="545"/>
      <c r="AJ146" s="545"/>
      <c r="AK146" s="545"/>
      <c r="AL146" s="545"/>
      <c r="AM146" s="545"/>
      <c r="AN146" s="545"/>
      <c r="AO146" s="545"/>
      <c r="AP146" s="545"/>
      <c r="AQ146" s="545"/>
      <c r="AR146" s="545"/>
      <c r="AS146" s="545"/>
      <c r="AT146" s="545"/>
      <c r="AU146" s="545"/>
      <c r="AV146" s="545"/>
      <c r="AW146" s="545"/>
      <c r="AX146" s="545"/>
      <c r="AY146" s="545"/>
      <c r="AZ146" s="545"/>
      <c r="BA146" s="545"/>
      <c r="BB146" s="545"/>
      <c r="BC146" s="545"/>
      <c r="BD146" s="545"/>
      <c r="BE146" s="545"/>
      <c r="BF146" s="545"/>
      <c r="BG146" s="545"/>
      <c r="BH146" s="545"/>
      <c r="BI146" s="545"/>
      <c r="BJ146" s="545"/>
      <c r="BK146" s="545"/>
      <c r="BL146" s="545"/>
      <c r="BM146" s="545"/>
      <c r="BN146" s="545"/>
      <c r="BO146" s="545"/>
      <c r="BP146" s="545"/>
      <c r="BQ146" s="545"/>
      <c r="BR146" s="545"/>
      <c r="BS146" s="545"/>
      <c r="BT146" s="545"/>
      <c r="BU146" s="545"/>
      <c r="BV146" s="545"/>
      <c r="BW146" s="545"/>
      <c r="BX146" s="545"/>
      <c r="BY146" s="545"/>
      <c r="BZ146" s="545"/>
      <c r="CA146" s="545"/>
      <c r="CB146" s="545"/>
      <c r="CC146" s="545"/>
      <c r="CD146" s="545"/>
      <c r="CE146" s="545"/>
      <c r="CF146" s="545"/>
      <c r="CG146" s="545"/>
      <c r="CH146" s="545"/>
      <c r="CI146" s="545"/>
      <c r="CJ146" s="545"/>
      <c r="CK146" s="545"/>
      <c r="CL146" s="545"/>
      <c r="CM146" s="545"/>
      <c r="CN146" s="545"/>
      <c r="CO146" s="545"/>
      <c r="CP146" s="545"/>
      <c r="CQ146" s="545"/>
      <c r="CR146" s="545"/>
      <c r="CS146" s="545"/>
      <c r="CT146" s="545"/>
      <c r="CU146" s="545"/>
      <c r="CV146" s="545"/>
      <c r="CW146" s="545"/>
      <c r="CX146" s="545"/>
      <c r="CY146" s="545"/>
      <c r="CZ146" s="545"/>
      <c r="DA146" s="545"/>
      <c r="DB146" s="545"/>
      <c r="DC146" s="545"/>
      <c r="DD146" s="545"/>
      <c r="DE146" s="545"/>
      <c r="DF146" s="545"/>
      <c r="DG146" s="545"/>
      <c r="DH146" s="545"/>
      <c r="DI146" s="545"/>
      <c r="DJ146" s="545"/>
      <c r="DK146" s="545"/>
      <c r="DL146" s="545"/>
      <c r="DM146" s="545"/>
      <c r="DN146" s="545"/>
      <c r="DO146" s="545"/>
      <c r="DP146" s="545"/>
      <c r="DQ146" s="545"/>
      <c r="DR146" s="545"/>
      <c r="DS146" s="545"/>
      <c r="DT146" s="545"/>
      <c r="DU146" s="545"/>
      <c r="DV146" s="545"/>
      <c r="DW146" s="545"/>
      <c r="DX146" s="545"/>
      <c r="DY146" s="545"/>
      <c r="DZ146" s="545"/>
      <c r="EA146" s="545"/>
      <c r="EB146" s="545"/>
      <c r="EC146" s="545"/>
      <c r="ED146" s="545"/>
      <c r="EE146" s="545"/>
      <c r="EF146" s="545"/>
      <c r="EG146" s="545"/>
      <c r="EH146" s="545"/>
      <c r="EI146" s="545"/>
      <c r="EJ146" s="545"/>
      <c r="EK146" s="545"/>
      <c r="EL146" s="545"/>
      <c r="EM146" s="545"/>
      <c r="EN146" s="545"/>
      <c r="EO146" s="545"/>
      <c r="EP146" s="545"/>
      <c r="EQ146" s="545"/>
      <c r="ER146" s="545"/>
      <c r="ES146" s="545"/>
      <c r="ET146" s="545"/>
      <c r="EU146" s="545"/>
      <c r="EV146" s="545"/>
      <c r="EW146" s="545"/>
      <c r="EX146" s="545"/>
      <c r="EY146" s="545"/>
      <c r="EZ146" s="545"/>
      <c r="FA146" s="545"/>
      <c r="FB146" s="545"/>
      <c r="FC146" s="545"/>
      <c r="FD146" s="545"/>
      <c r="FE146" s="545"/>
      <c r="FF146" s="545"/>
      <c r="FG146" s="545"/>
      <c r="FH146" s="545"/>
      <c r="FI146" s="545"/>
      <c r="FJ146" s="545"/>
      <c r="FK146" s="545"/>
      <c r="FL146" s="545"/>
      <c r="FM146" s="545"/>
      <c r="FN146" s="545"/>
      <c r="FO146" s="545"/>
      <c r="FP146" s="545"/>
      <c r="FQ146" s="545"/>
      <c r="FR146" s="545"/>
      <c r="FS146" s="545"/>
      <c r="FT146" s="545"/>
      <c r="FU146" s="545"/>
      <c r="FV146" s="545"/>
      <c r="FW146" s="545"/>
      <c r="FX146" s="545"/>
      <c r="FY146" s="545"/>
      <c r="FZ146" s="545"/>
      <c r="GA146" s="545"/>
      <c r="GB146" s="545"/>
      <c r="GC146" s="545"/>
      <c r="GD146" s="545"/>
      <c r="GE146" s="545"/>
      <c r="GF146" s="545"/>
      <c r="GG146" s="545"/>
      <c r="GH146" s="545"/>
      <c r="GI146" s="545"/>
      <c r="GJ146" s="545"/>
      <c r="GK146" s="545"/>
      <c r="GL146" s="545"/>
      <c r="GM146" s="545"/>
      <c r="GN146" s="545"/>
      <c r="GO146" s="545"/>
      <c r="GP146" s="545"/>
      <c r="GQ146" s="545"/>
      <c r="GR146" s="545"/>
      <c r="GS146" s="545"/>
      <c r="GT146" s="545"/>
      <c r="GU146" s="545"/>
      <c r="GV146" s="545"/>
      <c r="GW146" s="545"/>
      <c r="GX146" s="545"/>
    </row>
    <row r="147" spans="1:206" x14ac:dyDescent="0.25">
      <c r="A147" s="545"/>
      <c r="B147" s="546"/>
      <c r="C147" s="545"/>
      <c r="D147" s="545"/>
      <c r="E147" s="545"/>
      <c r="F147" s="545"/>
      <c r="G147" s="545"/>
      <c r="H147" s="545"/>
      <c r="I147" s="545"/>
      <c r="J147" s="545"/>
      <c r="K147" s="545"/>
      <c r="L147" s="545"/>
      <c r="M147" s="545"/>
      <c r="N147" s="545"/>
      <c r="O147" s="545"/>
      <c r="P147" s="545"/>
      <c r="Q147" s="545"/>
      <c r="R147" s="545"/>
      <c r="S147" s="545"/>
      <c r="T147" s="545"/>
      <c r="U147" s="545"/>
      <c r="V147" s="545"/>
      <c r="W147" s="545"/>
      <c r="X147" s="545"/>
      <c r="Y147" s="545"/>
      <c r="Z147" s="545"/>
      <c r="AA147" s="545"/>
      <c r="AB147" s="545"/>
      <c r="AC147" s="545"/>
      <c r="AD147" s="545"/>
      <c r="AE147" s="545"/>
      <c r="AF147" s="545"/>
      <c r="AG147" s="545"/>
      <c r="AH147" s="545"/>
      <c r="AI147" s="545"/>
      <c r="AJ147" s="545"/>
      <c r="AK147" s="545"/>
      <c r="AL147" s="545"/>
      <c r="AM147" s="545"/>
      <c r="AN147" s="545"/>
      <c r="AO147" s="545"/>
      <c r="AP147" s="545"/>
      <c r="AQ147" s="545"/>
      <c r="AR147" s="545"/>
      <c r="AS147" s="545"/>
      <c r="AT147" s="545"/>
      <c r="AU147" s="545"/>
      <c r="AV147" s="545"/>
      <c r="AW147" s="545"/>
      <c r="AX147" s="545"/>
      <c r="AY147" s="545"/>
      <c r="AZ147" s="545"/>
      <c r="BA147" s="545"/>
      <c r="BB147" s="545"/>
      <c r="BC147" s="545"/>
      <c r="BD147" s="545"/>
      <c r="BE147" s="545"/>
      <c r="BF147" s="545"/>
      <c r="BG147" s="545"/>
      <c r="BH147" s="545"/>
      <c r="BI147" s="545"/>
      <c r="BJ147" s="545"/>
      <c r="BK147" s="545"/>
      <c r="BL147" s="545"/>
      <c r="BM147" s="545"/>
      <c r="BN147" s="545"/>
      <c r="BO147" s="545"/>
      <c r="BP147" s="545"/>
      <c r="BQ147" s="545"/>
      <c r="BR147" s="545"/>
      <c r="BS147" s="545"/>
      <c r="BT147" s="545"/>
      <c r="BU147" s="545"/>
      <c r="BV147" s="545"/>
      <c r="BW147" s="545"/>
      <c r="BX147" s="545"/>
      <c r="BY147" s="545"/>
      <c r="BZ147" s="545"/>
      <c r="CA147" s="545"/>
      <c r="CB147" s="545"/>
      <c r="CC147" s="545"/>
      <c r="CD147" s="545"/>
      <c r="CE147" s="545"/>
      <c r="CF147" s="545"/>
      <c r="CG147" s="545"/>
      <c r="CH147" s="545"/>
      <c r="CI147" s="545"/>
      <c r="CJ147" s="545"/>
      <c r="CK147" s="545"/>
      <c r="CL147" s="545"/>
      <c r="CM147" s="545"/>
      <c r="CN147" s="545"/>
      <c r="CO147" s="545"/>
      <c r="CP147" s="545"/>
      <c r="CQ147" s="545"/>
      <c r="CR147" s="545"/>
      <c r="CS147" s="545"/>
      <c r="CT147" s="545"/>
      <c r="CU147" s="545"/>
      <c r="CV147" s="545"/>
      <c r="CW147" s="545"/>
      <c r="CX147" s="545"/>
      <c r="CY147" s="545"/>
      <c r="CZ147" s="545"/>
      <c r="DA147" s="545"/>
      <c r="DB147" s="545"/>
      <c r="DC147" s="545"/>
      <c r="DD147" s="545"/>
      <c r="DE147" s="545"/>
      <c r="DF147" s="545"/>
      <c r="DG147" s="545"/>
      <c r="DH147" s="545"/>
      <c r="DI147" s="545"/>
      <c r="DJ147" s="545"/>
      <c r="DK147" s="545"/>
      <c r="DL147" s="545"/>
      <c r="DM147" s="545"/>
      <c r="DN147" s="545"/>
      <c r="DO147" s="545"/>
      <c r="DP147" s="545"/>
      <c r="DQ147" s="545"/>
      <c r="DR147" s="545"/>
      <c r="DS147" s="545"/>
      <c r="DT147" s="545"/>
      <c r="DU147" s="545"/>
      <c r="DV147" s="545"/>
      <c r="DW147" s="545"/>
      <c r="DX147" s="545"/>
      <c r="DY147" s="545"/>
      <c r="DZ147" s="545"/>
      <c r="EA147" s="545"/>
      <c r="EB147" s="545"/>
      <c r="EC147" s="545"/>
      <c r="ED147" s="545"/>
      <c r="EE147" s="545"/>
      <c r="EF147" s="545"/>
      <c r="EG147" s="545"/>
      <c r="EH147" s="545"/>
      <c r="EI147" s="545"/>
      <c r="EJ147" s="545"/>
      <c r="EK147" s="545"/>
      <c r="EL147" s="545"/>
      <c r="EM147" s="545"/>
      <c r="EN147" s="545"/>
      <c r="EO147" s="545"/>
      <c r="EP147" s="545"/>
      <c r="EQ147" s="545"/>
      <c r="ER147" s="545"/>
      <c r="ES147" s="545"/>
      <c r="ET147" s="545"/>
      <c r="EU147" s="545"/>
      <c r="EV147" s="545"/>
      <c r="EW147" s="545"/>
      <c r="EX147" s="545"/>
      <c r="EY147" s="545"/>
      <c r="EZ147" s="545"/>
      <c r="FA147" s="545"/>
      <c r="FB147" s="545"/>
      <c r="FC147" s="545"/>
      <c r="FD147" s="545"/>
      <c r="FE147" s="545"/>
      <c r="FF147" s="545"/>
      <c r="FG147" s="545"/>
      <c r="FH147" s="545"/>
      <c r="FI147" s="545"/>
      <c r="FJ147" s="545"/>
      <c r="FK147" s="545"/>
      <c r="FL147" s="545"/>
      <c r="FM147" s="545"/>
      <c r="FN147" s="545"/>
      <c r="FO147" s="545"/>
      <c r="FP147" s="545"/>
      <c r="FQ147" s="545"/>
      <c r="FR147" s="545"/>
      <c r="FS147" s="545"/>
      <c r="FT147" s="545"/>
      <c r="FU147" s="545"/>
      <c r="FV147" s="545"/>
      <c r="FW147" s="545"/>
      <c r="FX147" s="545"/>
      <c r="FY147" s="545"/>
      <c r="FZ147" s="545"/>
      <c r="GA147" s="545"/>
      <c r="GB147" s="545"/>
      <c r="GC147" s="545"/>
      <c r="GD147" s="545"/>
      <c r="GE147" s="545"/>
      <c r="GF147" s="545"/>
      <c r="GG147" s="545"/>
      <c r="GH147" s="545"/>
      <c r="GI147" s="545"/>
      <c r="GJ147" s="545"/>
      <c r="GK147" s="545"/>
      <c r="GL147" s="545"/>
      <c r="GM147" s="545"/>
      <c r="GN147" s="545"/>
      <c r="GO147" s="545"/>
      <c r="GP147" s="545"/>
      <c r="GQ147" s="545"/>
      <c r="GR147" s="545"/>
      <c r="GS147" s="545"/>
      <c r="GT147" s="545"/>
      <c r="GU147" s="545"/>
      <c r="GV147" s="545"/>
      <c r="GW147" s="545"/>
      <c r="GX147" s="545"/>
    </row>
    <row r="148" spans="1:206" x14ac:dyDescent="0.25">
      <c r="A148" s="545"/>
      <c r="B148" s="546"/>
      <c r="C148" s="545"/>
      <c r="D148" s="545"/>
      <c r="E148" s="545"/>
      <c r="F148" s="545"/>
      <c r="G148" s="545"/>
      <c r="H148" s="545"/>
      <c r="I148" s="545"/>
      <c r="J148" s="545"/>
      <c r="K148" s="545"/>
      <c r="L148" s="545"/>
      <c r="M148" s="545"/>
      <c r="N148" s="545"/>
      <c r="O148" s="545"/>
      <c r="P148" s="545"/>
      <c r="Q148" s="545"/>
      <c r="R148" s="545"/>
      <c r="S148" s="545"/>
      <c r="T148" s="545"/>
      <c r="U148" s="545"/>
      <c r="V148" s="545"/>
      <c r="W148" s="545"/>
      <c r="X148" s="545"/>
      <c r="Y148" s="545"/>
      <c r="Z148" s="545"/>
      <c r="AA148" s="545"/>
      <c r="AB148" s="545"/>
      <c r="AC148" s="545"/>
      <c r="AD148" s="545"/>
      <c r="AE148" s="545"/>
      <c r="AF148" s="545"/>
      <c r="AG148" s="545"/>
      <c r="AH148" s="545"/>
      <c r="AI148" s="545"/>
      <c r="AJ148" s="545"/>
      <c r="AK148" s="545"/>
      <c r="AL148" s="545"/>
      <c r="AM148" s="545"/>
      <c r="AN148" s="545"/>
      <c r="AO148" s="545"/>
      <c r="AP148" s="545"/>
      <c r="AQ148" s="545"/>
      <c r="AR148" s="545"/>
      <c r="AS148" s="545"/>
      <c r="AT148" s="545"/>
      <c r="AU148" s="545"/>
      <c r="AV148" s="545"/>
      <c r="AW148" s="545"/>
      <c r="AX148" s="545"/>
      <c r="AY148" s="545"/>
      <c r="AZ148" s="545"/>
      <c r="BA148" s="545"/>
      <c r="BB148" s="545"/>
      <c r="BC148" s="545"/>
      <c r="BD148" s="545"/>
      <c r="BE148" s="545"/>
      <c r="BF148" s="545"/>
      <c r="BG148" s="545"/>
      <c r="BH148" s="545"/>
      <c r="BI148" s="545"/>
      <c r="BJ148" s="545"/>
      <c r="BK148" s="545"/>
      <c r="BL148" s="545"/>
      <c r="BM148" s="545"/>
      <c r="BN148" s="545"/>
      <c r="BO148" s="545"/>
      <c r="BP148" s="545"/>
      <c r="BQ148" s="545"/>
      <c r="BR148" s="545"/>
      <c r="BS148" s="545"/>
      <c r="BT148" s="545"/>
      <c r="BU148" s="545"/>
      <c r="BV148" s="545"/>
      <c r="BW148" s="545"/>
      <c r="BX148" s="545"/>
      <c r="BY148" s="545"/>
      <c r="BZ148" s="545"/>
      <c r="CA148" s="545"/>
      <c r="CB148" s="545"/>
      <c r="CC148" s="545"/>
      <c r="CD148" s="545"/>
      <c r="CE148" s="545"/>
      <c r="CF148" s="545"/>
      <c r="CG148" s="545"/>
      <c r="CH148" s="545"/>
      <c r="CI148" s="545"/>
      <c r="CJ148" s="545"/>
      <c r="CK148" s="545"/>
      <c r="CL148" s="545"/>
      <c r="CM148" s="545"/>
      <c r="CN148" s="545"/>
      <c r="CO148" s="545"/>
      <c r="CP148" s="545"/>
      <c r="CQ148" s="545"/>
      <c r="CR148" s="545"/>
      <c r="CS148" s="545"/>
      <c r="CT148" s="545"/>
      <c r="CU148" s="545"/>
      <c r="CV148" s="545"/>
      <c r="CW148" s="545"/>
      <c r="CX148" s="545"/>
      <c r="CY148" s="545"/>
      <c r="CZ148" s="545"/>
      <c r="DA148" s="545"/>
      <c r="DB148" s="545"/>
      <c r="DC148" s="545"/>
      <c r="DD148" s="545"/>
      <c r="DE148" s="545"/>
      <c r="DF148" s="545"/>
      <c r="DG148" s="545"/>
      <c r="DH148" s="545"/>
      <c r="DI148" s="545"/>
      <c r="DJ148" s="545"/>
      <c r="DK148" s="545"/>
      <c r="DL148" s="545"/>
      <c r="DM148" s="545"/>
      <c r="DN148" s="545"/>
      <c r="DO148" s="545"/>
      <c r="DP148" s="545"/>
      <c r="DQ148" s="545"/>
      <c r="DR148" s="545"/>
      <c r="DS148" s="545"/>
      <c r="DT148" s="545"/>
      <c r="DU148" s="545"/>
      <c r="DV148" s="545"/>
      <c r="DW148" s="545"/>
      <c r="DX148" s="545"/>
      <c r="DY148" s="545"/>
      <c r="DZ148" s="545"/>
      <c r="EA148" s="545"/>
      <c r="EB148" s="545"/>
      <c r="EC148" s="545"/>
      <c r="ED148" s="545"/>
      <c r="EE148" s="545"/>
      <c r="EF148" s="545"/>
      <c r="EG148" s="545"/>
      <c r="EH148" s="545"/>
      <c r="EI148" s="545"/>
      <c r="EJ148" s="545"/>
      <c r="EK148" s="545"/>
      <c r="EL148" s="545"/>
      <c r="EM148" s="545"/>
      <c r="EN148" s="545"/>
      <c r="EO148" s="545"/>
      <c r="EP148" s="545"/>
      <c r="EQ148" s="545"/>
      <c r="ER148" s="545"/>
      <c r="ES148" s="545"/>
      <c r="ET148" s="545"/>
      <c r="EU148" s="545"/>
      <c r="EV148" s="545"/>
      <c r="EW148" s="545"/>
      <c r="EX148" s="545"/>
      <c r="EY148" s="545"/>
      <c r="EZ148" s="545"/>
      <c r="FA148" s="545"/>
      <c r="FB148" s="545"/>
      <c r="FC148" s="545"/>
      <c r="FD148" s="545"/>
      <c r="FE148" s="545"/>
      <c r="FF148" s="545"/>
      <c r="FG148" s="545"/>
      <c r="FH148" s="545"/>
      <c r="FI148" s="545"/>
      <c r="FJ148" s="545"/>
      <c r="FK148" s="545"/>
      <c r="FL148" s="545"/>
      <c r="FM148" s="545"/>
      <c r="FN148" s="545"/>
      <c r="FO148" s="545"/>
      <c r="FP148" s="545"/>
      <c r="FQ148" s="545"/>
      <c r="FR148" s="545"/>
      <c r="FS148" s="545"/>
      <c r="FT148" s="545"/>
      <c r="FU148" s="545"/>
      <c r="FV148" s="545"/>
      <c r="FW148" s="545"/>
      <c r="FX148" s="545"/>
      <c r="FY148" s="545"/>
      <c r="FZ148" s="545"/>
      <c r="GA148" s="545"/>
      <c r="GB148" s="545"/>
      <c r="GC148" s="545"/>
      <c r="GD148" s="545"/>
      <c r="GE148" s="545"/>
      <c r="GF148" s="545"/>
      <c r="GG148" s="545"/>
      <c r="GH148" s="545"/>
      <c r="GI148" s="545"/>
      <c r="GJ148" s="545"/>
      <c r="GK148" s="545"/>
      <c r="GL148" s="545"/>
      <c r="GM148" s="545"/>
      <c r="GN148" s="545"/>
      <c r="GO148" s="545"/>
      <c r="GP148" s="545"/>
      <c r="GQ148" s="545"/>
      <c r="GR148" s="545"/>
      <c r="GS148" s="545"/>
      <c r="GT148" s="545"/>
      <c r="GU148" s="545"/>
      <c r="GV148" s="545"/>
      <c r="GW148" s="545"/>
      <c r="GX148" s="545"/>
    </row>
    <row r="149" spans="1:206" x14ac:dyDescent="0.25">
      <c r="A149" s="545"/>
      <c r="B149" s="546"/>
      <c r="C149" s="545"/>
      <c r="D149" s="545"/>
      <c r="E149" s="545"/>
      <c r="F149" s="545"/>
      <c r="G149" s="545"/>
      <c r="H149" s="545"/>
      <c r="I149" s="545"/>
      <c r="J149" s="545"/>
      <c r="K149" s="545"/>
      <c r="L149" s="545"/>
      <c r="M149" s="545"/>
      <c r="N149" s="545"/>
      <c r="O149" s="545"/>
      <c r="P149" s="545"/>
      <c r="Q149" s="545"/>
      <c r="R149" s="545"/>
      <c r="S149" s="545"/>
      <c r="T149" s="545"/>
      <c r="U149" s="545"/>
      <c r="V149" s="545"/>
      <c r="W149" s="545"/>
      <c r="X149" s="545"/>
      <c r="Y149" s="545"/>
      <c r="Z149" s="545"/>
      <c r="AA149" s="545"/>
      <c r="AB149" s="545"/>
      <c r="AC149" s="545"/>
      <c r="AD149" s="545"/>
      <c r="AE149" s="545"/>
      <c r="AF149" s="545"/>
      <c r="AG149" s="545"/>
      <c r="AH149" s="545"/>
      <c r="AI149" s="545"/>
      <c r="AJ149" s="545"/>
      <c r="AK149" s="545"/>
      <c r="AL149" s="545"/>
      <c r="AM149" s="545"/>
      <c r="AN149" s="545"/>
      <c r="AO149" s="545"/>
      <c r="AP149" s="545"/>
      <c r="AQ149" s="545"/>
      <c r="AR149" s="545"/>
      <c r="AS149" s="545"/>
      <c r="AT149" s="545"/>
      <c r="AU149" s="545"/>
      <c r="AV149" s="545"/>
      <c r="AW149" s="545"/>
      <c r="AX149" s="545"/>
      <c r="AY149" s="545"/>
      <c r="AZ149" s="545"/>
      <c r="BA149" s="545"/>
      <c r="BB149" s="545"/>
      <c r="BC149" s="545"/>
      <c r="BD149" s="545"/>
      <c r="BE149" s="545"/>
      <c r="BF149" s="545"/>
      <c r="BG149" s="545"/>
      <c r="BH149" s="545"/>
      <c r="BI149" s="545"/>
      <c r="BJ149" s="545"/>
      <c r="BK149" s="545"/>
      <c r="BL149" s="545"/>
      <c r="BM149" s="545"/>
      <c r="BN149" s="545"/>
      <c r="BO149" s="545"/>
      <c r="BP149" s="545"/>
      <c r="BQ149" s="545"/>
      <c r="BR149" s="545"/>
      <c r="BS149" s="545"/>
      <c r="BT149" s="545"/>
      <c r="BU149" s="545"/>
      <c r="BV149" s="545"/>
      <c r="BW149" s="545"/>
      <c r="BX149" s="545"/>
      <c r="BY149" s="545"/>
      <c r="BZ149" s="545"/>
      <c r="CA149" s="545"/>
      <c r="CB149" s="545"/>
      <c r="CC149" s="545"/>
      <c r="CD149" s="545"/>
      <c r="CE149" s="545"/>
      <c r="CF149" s="545"/>
      <c r="CG149" s="545"/>
      <c r="CH149" s="545"/>
      <c r="CI149" s="545"/>
      <c r="CJ149" s="545"/>
      <c r="CK149" s="545"/>
      <c r="CL149" s="545"/>
      <c r="CM149" s="545"/>
      <c r="CN149" s="545"/>
      <c r="CO149" s="545"/>
      <c r="CP149" s="545"/>
      <c r="CQ149" s="545"/>
      <c r="CR149" s="545"/>
      <c r="CS149" s="545"/>
      <c r="CT149" s="545"/>
      <c r="CU149" s="545"/>
      <c r="CV149" s="545"/>
      <c r="CW149" s="545"/>
      <c r="CX149" s="545"/>
      <c r="CY149" s="545"/>
      <c r="CZ149" s="545"/>
      <c r="DA149" s="545"/>
      <c r="DB149" s="545"/>
      <c r="DC149" s="545"/>
      <c r="DD149" s="545"/>
      <c r="DE149" s="545"/>
      <c r="DF149" s="545"/>
      <c r="DG149" s="545"/>
      <c r="DH149" s="545"/>
      <c r="DI149" s="545"/>
      <c r="DJ149" s="545"/>
      <c r="DK149" s="545"/>
      <c r="DL149" s="545"/>
      <c r="DM149" s="545"/>
      <c r="DN149" s="545"/>
      <c r="DO149" s="545"/>
      <c r="DP149" s="545"/>
      <c r="DQ149" s="545"/>
      <c r="DR149" s="545"/>
      <c r="DS149" s="545"/>
      <c r="DT149" s="545"/>
      <c r="DU149" s="545"/>
      <c r="DV149" s="545"/>
      <c r="DW149" s="545"/>
      <c r="DX149" s="545"/>
      <c r="DY149" s="545"/>
      <c r="DZ149" s="545"/>
      <c r="EA149" s="545"/>
      <c r="EB149" s="545"/>
      <c r="EC149" s="545"/>
      <c r="ED149" s="545"/>
      <c r="EE149" s="545"/>
      <c r="EF149" s="545"/>
      <c r="EG149" s="545"/>
      <c r="EH149" s="545"/>
      <c r="EI149" s="545"/>
      <c r="EJ149" s="545"/>
      <c r="EK149" s="545"/>
      <c r="EL149" s="545"/>
      <c r="EM149" s="545"/>
      <c r="EN149" s="545"/>
      <c r="EO149" s="545"/>
      <c r="EP149" s="545"/>
      <c r="EQ149" s="545"/>
      <c r="ER149" s="545"/>
      <c r="ES149" s="545"/>
      <c r="ET149" s="545"/>
      <c r="EU149" s="545"/>
      <c r="EV149" s="545"/>
      <c r="EW149" s="545"/>
      <c r="EX149" s="545"/>
      <c r="EY149" s="545"/>
      <c r="EZ149" s="545"/>
      <c r="FA149" s="545"/>
      <c r="FB149" s="545"/>
      <c r="FC149" s="545"/>
      <c r="FD149" s="545"/>
      <c r="FE149" s="545"/>
      <c r="FF149" s="545"/>
      <c r="FG149" s="545"/>
      <c r="FH149" s="545"/>
      <c r="FI149" s="545"/>
      <c r="FJ149" s="545"/>
      <c r="FK149" s="545"/>
      <c r="FL149" s="545"/>
      <c r="FM149" s="545"/>
      <c r="FN149" s="545"/>
      <c r="FO149" s="545"/>
      <c r="FP149" s="545"/>
      <c r="FQ149" s="545"/>
      <c r="FR149" s="545"/>
      <c r="FS149" s="545"/>
      <c r="FT149" s="545"/>
      <c r="FU149" s="545"/>
      <c r="FV149" s="545"/>
      <c r="FW149" s="545"/>
      <c r="FX149" s="545"/>
      <c r="FY149" s="545"/>
      <c r="FZ149" s="545"/>
      <c r="GA149" s="545"/>
      <c r="GB149" s="545"/>
      <c r="GC149" s="545"/>
      <c r="GD149" s="545"/>
      <c r="GE149" s="545"/>
      <c r="GF149" s="545"/>
      <c r="GG149" s="545"/>
      <c r="GH149" s="545"/>
      <c r="GI149" s="545"/>
      <c r="GJ149" s="545"/>
      <c r="GK149" s="545"/>
      <c r="GL149" s="545"/>
      <c r="GM149" s="545"/>
      <c r="GN149" s="545"/>
      <c r="GO149" s="545"/>
      <c r="GP149" s="545"/>
      <c r="GQ149" s="545"/>
      <c r="GR149" s="545"/>
      <c r="GS149" s="545"/>
      <c r="GT149" s="545"/>
      <c r="GU149" s="545"/>
      <c r="GV149" s="545"/>
      <c r="GW149" s="545"/>
      <c r="GX149" s="545"/>
    </row>
    <row r="150" spans="1:206" x14ac:dyDescent="0.25">
      <c r="O150" s="545"/>
      <c r="P150" s="545"/>
      <c r="Q150" s="545"/>
      <c r="R150" s="545"/>
      <c r="S150" s="545"/>
      <c r="T150" s="545"/>
      <c r="U150" s="545"/>
      <c r="V150" s="545"/>
      <c r="W150" s="545"/>
      <c r="X150" s="545"/>
      <c r="Y150" s="545"/>
      <c r="Z150" s="545"/>
      <c r="AA150" s="545"/>
      <c r="AB150" s="545"/>
      <c r="AC150" s="545"/>
      <c r="AD150" s="545"/>
      <c r="AE150" s="545"/>
      <c r="AF150" s="545"/>
      <c r="AG150" s="545"/>
      <c r="AH150" s="545"/>
      <c r="AI150" s="545"/>
      <c r="AJ150" s="545"/>
      <c r="AK150" s="545"/>
      <c r="AL150" s="545"/>
      <c r="AM150" s="545"/>
      <c r="AN150" s="545"/>
      <c r="AO150" s="545"/>
      <c r="AP150" s="545"/>
      <c r="AQ150" s="545"/>
      <c r="AR150" s="545"/>
      <c r="AS150" s="545"/>
      <c r="AT150" s="545"/>
      <c r="AU150" s="545"/>
      <c r="AV150" s="545"/>
      <c r="AW150" s="545"/>
      <c r="AX150" s="545"/>
      <c r="AY150" s="545"/>
      <c r="AZ150" s="545"/>
      <c r="BA150" s="545"/>
      <c r="BB150" s="545"/>
      <c r="BC150" s="545"/>
      <c r="BD150" s="545"/>
      <c r="BE150" s="545"/>
      <c r="BF150" s="545"/>
      <c r="BG150" s="545"/>
      <c r="BH150" s="545"/>
      <c r="BI150" s="545"/>
      <c r="BJ150" s="545"/>
      <c r="BK150" s="545"/>
      <c r="BL150" s="545"/>
      <c r="BM150" s="545"/>
      <c r="BN150" s="545"/>
      <c r="BO150" s="545"/>
      <c r="BP150" s="545"/>
      <c r="BQ150" s="545"/>
      <c r="BR150" s="545"/>
      <c r="BS150" s="545"/>
      <c r="BT150" s="545"/>
      <c r="BU150" s="545"/>
      <c r="BV150" s="545"/>
      <c r="BW150" s="545"/>
      <c r="BX150" s="545"/>
      <c r="BY150" s="545"/>
      <c r="BZ150" s="545"/>
      <c r="CA150" s="545"/>
      <c r="CB150" s="545"/>
      <c r="CC150" s="545"/>
      <c r="CD150" s="545"/>
      <c r="CE150" s="545"/>
      <c r="CF150" s="545"/>
      <c r="CG150" s="545"/>
      <c r="CH150" s="545"/>
      <c r="CI150" s="545"/>
      <c r="CJ150" s="545"/>
      <c r="CK150" s="545"/>
      <c r="CL150" s="545"/>
      <c r="CM150" s="545"/>
      <c r="CN150" s="545"/>
      <c r="CO150" s="545"/>
      <c r="CP150" s="545"/>
      <c r="CQ150" s="545"/>
      <c r="CR150" s="545"/>
      <c r="CS150" s="545"/>
      <c r="CT150" s="545"/>
      <c r="CU150" s="545"/>
      <c r="CV150" s="545"/>
      <c r="CW150" s="545"/>
      <c r="CX150" s="545"/>
      <c r="CY150" s="545"/>
      <c r="CZ150" s="545"/>
      <c r="DA150" s="545"/>
      <c r="DB150" s="545"/>
      <c r="DC150" s="545"/>
      <c r="DD150" s="545"/>
      <c r="DE150" s="545"/>
      <c r="DF150" s="545"/>
      <c r="DG150" s="545"/>
      <c r="DH150" s="545"/>
      <c r="DI150" s="545"/>
      <c r="DJ150" s="545"/>
      <c r="DK150" s="545"/>
      <c r="DL150" s="545"/>
      <c r="DM150" s="545"/>
      <c r="DN150" s="545"/>
      <c r="DO150" s="545"/>
      <c r="DP150" s="545"/>
      <c r="DQ150" s="545"/>
      <c r="DR150" s="545"/>
      <c r="DS150" s="545"/>
      <c r="DT150" s="545"/>
      <c r="DU150" s="545"/>
      <c r="DV150" s="545"/>
      <c r="DW150" s="545"/>
      <c r="DX150" s="545"/>
      <c r="DY150" s="545"/>
      <c r="DZ150" s="545"/>
      <c r="EA150" s="545"/>
      <c r="EB150" s="545"/>
      <c r="EC150" s="545"/>
      <c r="ED150" s="545"/>
      <c r="EE150" s="545"/>
      <c r="EF150" s="545"/>
      <c r="EG150" s="545"/>
      <c r="EH150" s="545"/>
      <c r="EI150" s="545"/>
      <c r="EJ150" s="545"/>
      <c r="EK150" s="545"/>
      <c r="EL150" s="545"/>
      <c r="EM150" s="545"/>
      <c r="EN150" s="545"/>
      <c r="EO150" s="545"/>
      <c r="EP150" s="545"/>
      <c r="EQ150" s="545"/>
      <c r="ER150" s="545"/>
      <c r="ES150" s="545"/>
      <c r="ET150" s="545"/>
      <c r="EU150" s="545"/>
      <c r="EV150" s="545"/>
      <c r="EW150" s="545"/>
      <c r="EX150" s="545"/>
      <c r="EY150" s="545"/>
      <c r="EZ150" s="545"/>
      <c r="FA150" s="545"/>
      <c r="FB150" s="545"/>
      <c r="FC150" s="545"/>
      <c r="FD150" s="545"/>
      <c r="FE150" s="545"/>
      <c r="FF150" s="545"/>
      <c r="FG150" s="545"/>
      <c r="FH150" s="545"/>
      <c r="FI150" s="545"/>
      <c r="FJ150" s="545"/>
      <c r="FK150" s="545"/>
      <c r="FL150" s="545"/>
      <c r="FM150" s="545"/>
      <c r="FN150" s="545"/>
      <c r="FO150" s="545"/>
      <c r="FP150" s="545"/>
      <c r="FQ150" s="545"/>
      <c r="FR150" s="545"/>
      <c r="FS150" s="545"/>
      <c r="FT150" s="545"/>
      <c r="FU150" s="545"/>
      <c r="FV150" s="545"/>
      <c r="FW150" s="545"/>
      <c r="FX150" s="545"/>
      <c r="FY150" s="545"/>
      <c r="FZ150" s="545"/>
      <c r="GA150" s="545"/>
      <c r="GB150" s="545"/>
      <c r="GC150" s="545"/>
      <c r="GD150" s="545"/>
      <c r="GE150" s="545"/>
      <c r="GF150" s="545"/>
      <c r="GG150" s="545"/>
      <c r="GH150" s="545"/>
      <c r="GI150" s="545"/>
      <c r="GJ150" s="545"/>
      <c r="GK150" s="545"/>
      <c r="GL150" s="545"/>
      <c r="GM150" s="545"/>
      <c r="GN150" s="545"/>
      <c r="GO150" s="545"/>
      <c r="GP150" s="545"/>
      <c r="GQ150" s="545"/>
      <c r="GR150" s="545"/>
      <c r="GS150" s="545"/>
      <c r="GT150" s="545"/>
      <c r="GU150" s="545"/>
      <c r="GV150" s="545"/>
      <c r="GW150" s="545"/>
      <c r="GX150" s="545"/>
    </row>
    <row r="151" spans="1:206" x14ac:dyDescent="0.25">
      <c r="O151" s="545"/>
      <c r="P151" s="545"/>
      <c r="Q151" s="545"/>
      <c r="R151" s="545"/>
      <c r="S151" s="545"/>
      <c r="T151" s="545"/>
      <c r="U151" s="545"/>
      <c r="V151" s="545"/>
      <c r="W151" s="545"/>
      <c r="X151" s="545"/>
      <c r="Y151" s="545"/>
      <c r="Z151" s="545"/>
      <c r="AA151" s="545"/>
      <c r="AB151" s="545"/>
      <c r="AC151" s="545"/>
      <c r="AD151" s="545"/>
      <c r="AE151" s="545"/>
      <c r="AF151" s="545"/>
      <c r="AG151" s="545"/>
      <c r="AH151" s="545"/>
      <c r="AI151" s="545"/>
      <c r="AJ151" s="545"/>
      <c r="AK151" s="545"/>
      <c r="AL151" s="545"/>
      <c r="AM151" s="545"/>
      <c r="AN151" s="545"/>
      <c r="AO151" s="545"/>
      <c r="AP151" s="545"/>
      <c r="AQ151" s="545"/>
      <c r="AR151" s="545"/>
      <c r="AS151" s="545"/>
      <c r="AT151" s="545"/>
      <c r="AU151" s="545"/>
      <c r="AV151" s="545"/>
      <c r="AW151" s="545"/>
      <c r="AX151" s="545"/>
      <c r="AY151" s="545"/>
      <c r="AZ151" s="545"/>
      <c r="BA151" s="545"/>
      <c r="BB151" s="545"/>
      <c r="BC151" s="545"/>
      <c r="BD151" s="545"/>
      <c r="BE151" s="545"/>
      <c r="BF151" s="545"/>
      <c r="BG151" s="545"/>
      <c r="BH151" s="545"/>
      <c r="BI151" s="545"/>
      <c r="BJ151" s="545"/>
      <c r="BK151" s="545"/>
      <c r="BL151" s="545"/>
      <c r="BM151" s="545"/>
      <c r="BN151" s="545"/>
      <c r="BO151" s="545"/>
      <c r="BP151" s="545"/>
      <c r="BQ151" s="545"/>
      <c r="BR151" s="545"/>
      <c r="BS151" s="545"/>
      <c r="BT151" s="545"/>
      <c r="BU151" s="545"/>
      <c r="BV151" s="545"/>
      <c r="BW151" s="545"/>
      <c r="BX151" s="545"/>
      <c r="BY151" s="545"/>
      <c r="BZ151" s="545"/>
      <c r="CA151" s="545"/>
      <c r="CB151" s="545"/>
      <c r="CC151" s="545"/>
      <c r="CD151" s="545"/>
      <c r="CE151" s="545"/>
      <c r="CF151" s="545"/>
      <c r="CG151" s="545"/>
      <c r="CH151" s="545"/>
      <c r="CI151" s="545"/>
      <c r="CJ151" s="545"/>
      <c r="CK151" s="545"/>
      <c r="CL151" s="545"/>
      <c r="CM151" s="545"/>
      <c r="CN151" s="545"/>
      <c r="CO151" s="545"/>
      <c r="CP151" s="545"/>
      <c r="CQ151" s="545"/>
      <c r="CR151" s="545"/>
      <c r="CS151" s="545"/>
      <c r="CT151" s="545"/>
      <c r="CU151" s="545"/>
      <c r="CV151" s="545"/>
      <c r="CW151" s="545"/>
      <c r="CX151" s="545"/>
      <c r="CY151" s="545"/>
      <c r="CZ151" s="545"/>
      <c r="DA151" s="545"/>
      <c r="DB151" s="545"/>
      <c r="DC151" s="545"/>
      <c r="DD151" s="545"/>
      <c r="DE151" s="545"/>
      <c r="DF151" s="545"/>
      <c r="DG151" s="545"/>
      <c r="DH151" s="545"/>
      <c r="DI151" s="545"/>
      <c r="DJ151" s="545"/>
      <c r="DK151" s="545"/>
      <c r="DL151" s="545"/>
      <c r="DM151" s="545"/>
      <c r="DN151" s="545"/>
      <c r="DO151" s="545"/>
      <c r="DP151" s="545"/>
      <c r="DQ151" s="545"/>
      <c r="DR151" s="545"/>
      <c r="DS151" s="545"/>
      <c r="DT151" s="545"/>
      <c r="DU151" s="545"/>
      <c r="DV151" s="545"/>
      <c r="DW151" s="545"/>
      <c r="DX151" s="545"/>
      <c r="DY151" s="545"/>
      <c r="DZ151" s="545"/>
      <c r="EA151" s="545"/>
      <c r="EB151" s="545"/>
      <c r="EC151" s="545"/>
      <c r="ED151" s="545"/>
      <c r="EE151" s="545"/>
      <c r="EF151" s="545"/>
      <c r="EG151" s="545"/>
      <c r="EH151" s="545"/>
      <c r="EI151" s="545"/>
      <c r="EJ151" s="545"/>
      <c r="EK151" s="545"/>
      <c r="EL151" s="545"/>
      <c r="EM151" s="545"/>
      <c r="EN151" s="545"/>
      <c r="EO151" s="545"/>
      <c r="EP151" s="545"/>
      <c r="EQ151" s="545"/>
      <c r="ER151" s="545"/>
      <c r="ES151" s="545"/>
      <c r="ET151" s="545"/>
      <c r="EU151" s="545"/>
      <c r="EV151" s="545"/>
      <c r="EW151" s="545"/>
      <c r="EX151" s="545"/>
      <c r="EY151" s="545"/>
      <c r="EZ151" s="545"/>
      <c r="FA151" s="545"/>
      <c r="FB151" s="545"/>
      <c r="FC151" s="545"/>
      <c r="FD151" s="545"/>
      <c r="FE151" s="545"/>
      <c r="FF151" s="545"/>
      <c r="FG151" s="545"/>
      <c r="FH151" s="545"/>
      <c r="FI151" s="545"/>
      <c r="FJ151" s="545"/>
      <c r="FK151" s="545"/>
      <c r="FL151" s="545"/>
      <c r="FM151" s="545"/>
      <c r="FN151" s="545"/>
      <c r="FO151" s="545"/>
      <c r="FP151" s="545"/>
      <c r="FQ151" s="545"/>
      <c r="FR151" s="545"/>
      <c r="FS151" s="545"/>
      <c r="FT151" s="545"/>
      <c r="FU151" s="545"/>
      <c r="FV151" s="545"/>
      <c r="FW151" s="545"/>
      <c r="FX151" s="545"/>
      <c r="FY151" s="545"/>
      <c r="FZ151" s="545"/>
      <c r="GA151" s="545"/>
      <c r="GB151" s="545"/>
      <c r="GC151" s="545"/>
      <c r="GD151" s="545"/>
      <c r="GE151" s="545"/>
      <c r="GF151" s="545"/>
      <c r="GG151" s="545"/>
      <c r="GH151" s="545"/>
      <c r="GI151" s="545"/>
      <c r="GJ151" s="545"/>
      <c r="GK151" s="545"/>
      <c r="GL151" s="545"/>
      <c r="GM151" s="545"/>
      <c r="GN151" s="545"/>
      <c r="GO151" s="545"/>
      <c r="GP151" s="545"/>
      <c r="GQ151" s="545"/>
      <c r="GR151" s="545"/>
      <c r="GS151" s="545"/>
      <c r="GT151" s="545"/>
      <c r="GU151" s="545"/>
      <c r="GV151" s="545"/>
      <c r="GW151" s="545"/>
      <c r="GX151" s="545"/>
    </row>
    <row r="152" spans="1:206" x14ac:dyDescent="0.25">
      <c r="O152" s="545"/>
      <c r="P152" s="545"/>
      <c r="Q152" s="545"/>
      <c r="R152" s="545"/>
      <c r="S152" s="545"/>
      <c r="T152" s="545"/>
      <c r="U152" s="545"/>
      <c r="V152" s="545"/>
      <c r="W152" s="545"/>
      <c r="X152" s="545"/>
      <c r="Y152" s="545"/>
      <c r="Z152" s="545"/>
      <c r="AA152" s="545"/>
      <c r="AB152" s="545"/>
      <c r="AC152" s="545"/>
      <c r="AD152" s="545"/>
      <c r="AE152" s="545"/>
      <c r="AF152" s="545"/>
      <c r="AG152" s="545"/>
      <c r="AH152" s="545"/>
      <c r="AI152" s="545"/>
      <c r="AJ152" s="545"/>
      <c r="AK152" s="545"/>
      <c r="AL152" s="545"/>
      <c r="AM152" s="545"/>
      <c r="AN152" s="545"/>
      <c r="AO152" s="545"/>
      <c r="AP152" s="545"/>
      <c r="AQ152" s="545"/>
      <c r="AR152" s="545"/>
      <c r="AS152" s="545"/>
      <c r="AT152" s="545"/>
      <c r="AU152" s="545"/>
      <c r="AV152" s="545"/>
      <c r="AW152" s="545"/>
      <c r="AX152" s="545"/>
      <c r="AY152" s="545"/>
      <c r="AZ152" s="545"/>
      <c r="BA152" s="545"/>
      <c r="BB152" s="545"/>
      <c r="BC152" s="545"/>
      <c r="BD152" s="545"/>
      <c r="BE152" s="545"/>
      <c r="BF152" s="545"/>
      <c r="BG152" s="545"/>
      <c r="BH152" s="545"/>
      <c r="BI152" s="545"/>
      <c r="BJ152" s="545"/>
      <c r="BK152" s="545"/>
      <c r="BL152" s="545"/>
      <c r="BM152" s="545"/>
      <c r="BN152" s="545"/>
      <c r="BO152" s="545"/>
      <c r="BP152" s="545"/>
      <c r="BQ152" s="545"/>
      <c r="BR152" s="545"/>
      <c r="BS152" s="545"/>
      <c r="BT152" s="545"/>
      <c r="BU152" s="545"/>
      <c r="BV152" s="545"/>
      <c r="BW152" s="545"/>
      <c r="BX152" s="545"/>
      <c r="BY152" s="545"/>
      <c r="BZ152" s="545"/>
      <c r="CA152" s="545"/>
      <c r="CB152" s="545"/>
      <c r="CC152" s="545"/>
      <c r="CD152" s="545"/>
      <c r="CE152" s="545"/>
      <c r="CF152" s="545"/>
      <c r="CG152" s="545"/>
      <c r="CH152" s="545"/>
      <c r="CI152" s="545"/>
      <c r="CJ152" s="545"/>
      <c r="CK152" s="545"/>
      <c r="CL152" s="545"/>
      <c r="CM152" s="545"/>
      <c r="CN152" s="545"/>
      <c r="CO152" s="545"/>
      <c r="CP152" s="545"/>
      <c r="CQ152" s="545"/>
      <c r="CR152" s="545"/>
      <c r="CS152" s="545"/>
      <c r="CT152" s="545"/>
      <c r="CU152" s="545"/>
      <c r="CV152" s="545"/>
      <c r="CW152" s="545"/>
      <c r="CX152" s="545"/>
      <c r="CY152" s="545"/>
      <c r="CZ152" s="545"/>
      <c r="DA152" s="545"/>
      <c r="DB152" s="545"/>
      <c r="DC152" s="545"/>
      <c r="DD152" s="545"/>
      <c r="DE152" s="545"/>
      <c r="DF152" s="545"/>
      <c r="DG152" s="545"/>
      <c r="DH152" s="545"/>
      <c r="DI152" s="545"/>
      <c r="DJ152" s="545"/>
      <c r="DK152" s="545"/>
      <c r="DL152" s="545"/>
      <c r="DM152" s="545"/>
      <c r="DN152" s="545"/>
      <c r="DO152" s="545"/>
      <c r="DP152" s="545"/>
      <c r="DQ152" s="545"/>
      <c r="DR152" s="545"/>
      <c r="DS152" s="545"/>
      <c r="DT152" s="545"/>
      <c r="DU152" s="545"/>
      <c r="DV152" s="545"/>
      <c r="DW152" s="545"/>
      <c r="DX152" s="545"/>
      <c r="DY152" s="545"/>
      <c r="DZ152" s="545"/>
      <c r="EA152" s="545"/>
      <c r="EB152" s="545"/>
      <c r="EC152" s="545"/>
      <c r="ED152" s="545"/>
      <c r="EE152" s="545"/>
      <c r="EF152" s="545"/>
      <c r="EG152" s="545"/>
      <c r="EH152" s="545"/>
      <c r="EI152" s="545"/>
      <c r="EJ152" s="545"/>
      <c r="EK152" s="545"/>
      <c r="EL152" s="545"/>
      <c r="EM152" s="545"/>
      <c r="EN152" s="545"/>
      <c r="EO152" s="545"/>
      <c r="EP152" s="545"/>
      <c r="EQ152" s="545"/>
      <c r="ER152" s="545"/>
      <c r="ES152" s="545"/>
      <c r="ET152" s="545"/>
      <c r="EU152" s="545"/>
      <c r="EV152" s="545"/>
      <c r="EW152" s="545"/>
      <c r="EX152" s="545"/>
      <c r="EY152" s="545"/>
      <c r="EZ152" s="545"/>
      <c r="FA152" s="545"/>
      <c r="FB152" s="545"/>
      <c r="FC152" s="545"/>
      <c r="FD152" s="545"/>
      <c r="FE152" s="545"/>
      <c r="FF152" s="545"/>
      <c r="FG152" s="545"/>
      <c r="FH152" s="545"/>
      <c r="FI152" s="545"/>
      <c r="FJ152" s="545"/>
      <c r="FK152" s="545"/>
      <c r="FL152" s="545"/>
      <c r="FM152" s="545"/>
      <c r="FN152" s="545"/>
      <c r="FO152" s="545"/>
      <c r="FP152" s="545"/>
      <c r="FQ152" s="545"/>
      <c r="FR152" s="545"/>
      <c r="FS152" s="545"/>
      <c r="FT152" s="545"/>
      <c r="FU152" s="545"/>
      <c r="FV152" s="545"/>
      <c r="FW152" s="545"/>
      <c r="FX152" s="545"/>
      <c r="FY152" s="545"/>
      <c r="FZ152" s="545"/>
      <c r="GA152" s="545"/>
      <c r="GB152" s="545"/>
      <c r="GC152" s="545"/>
      <c r="GD152" s="545"/>
      <c r="GE152" s="545"/>
      <c r="GF152" s="545"/>
      <c r="GG152" s="545"/>
      <c r="GH152" s="545"/>
      <c r="GI152" s="545"/>
      <c r="GJ152" s="545"/>
      <c r="GK152" s="545"/>
      <c r="GL152" s="545"/>
      <c r="GM152" s="545"/>
      <c r="GN152" s="545"/>
      <c r="GO152" s="545"/>
      <c r="GP152" s="545"/>
      <c r="GQ152" s="545"/>
      <c r="GR152" s="545"/>
      <c r="GS152" s="545"/>
      <c r="GT152" s="545"/>
      <c r="GU152" s="545"/>
      <c r="GV152" s="545"/>
      <c r="GW152" s="545"/>
      <c r="GX152" s="545"/>
    </row>
    <row r="153" spans="1:206" x14ac:dyDescent="0.25">
      <c r="O153" s="545"/>
      <c r="P153" s="545"/>
      <c r="Q153" s="545"/>
      <c r="R153" s="545"/>
      <c r="S153" s="545"/>
      <c r="T153" s="545"/>
      <c r="U153" s="545"/>
      <c r="V153" s="545"/>
      <c r="W153" s="545"/>
      <c r="X153" s="545"/>
      <c r="Y153" s="545"/>
      <c r="Z153" s="545"/>
      <c r="AA153" s="545"/>
      <c r="AB153" s="545"/>
      <c r="AC153" s="545"/>
      <c r="AD153" s="545"/>
      <c r="AE153" s="545"/>
      <c r="AF153" s="545"/>
      <c r="AG153" s="545"/>
      <c r="AH153" s="545"/>
      <c r="AI153" s="545"/>
      <c r="AJ153" s="545"/>
      <c r="AK153" s="545"/>
      <c r="AL153" s="545"/>
      <c r="AM153" s="545"/>
      <c r="AN153" s="545"/>
      <c r="AO153" s="545"/>
      <c r="AP153" s="545"/>
      <c r="AQ153" s="545"/>
      <c r="AR153" s="545"/>
      <c r="AS153" s="545"/>
      <c r="AT153" s="545"/>
      <c r="AU153" s="545"/>
      <c r="AV153" s="545"/>
      <c r="AW153" s="545"/>
      <c r="AX153" s="545"/>
      <c r="AY153" s="545"/>
      <c r="AZ153" s="545"/>
      <c r="BA153" s="545"/>
      <c r="BB153" s="545"/>
      <c r="BC153" s="545"/>
      <c r="BD153" s="545"/>
      <c r="BE153" s="545"/>
      <c r="BF153" s="545"/>
      <c r="BG153" s="545"/>
      <c r="BH153" s="545"/>
      <c r="BI153" s="545"/>
      <c r="BJ153" s="545"/>
      <c r="BK153" s="545"/>
      <c r="BL153" s="545"/>
      <c r="BM153" s="545"/>
      <c r="BN153" s="545"/>
      <c r="BO153" s="545"/>
      <c r="BP153" s="545"/>
      <c r="BQ153" s="545"/>
      <c r="BR153" s="545"/>
      <c r="BS153" s="545"/>
      <c r="BT153" s="545"/>
      <c r="BU153" s="545"/>
      <c r="BV153" s="545"/>
      <c r="BW153" s="545"/>
      <c r="BX153" s="545"/>
      <c r="BY153" s="545"/>
      <c r="BZ153" s="545"/>
      <c r="CA153" s="545"/>
      <c r="CB153" s="545"/>
      <c r="CC153" s="545"/>
      <c r="CD153" s="545"/>
      <c r="CE153" s="545"/>
      <c r="CF153" s="545"/>
      <c r="CG153" s="545"/>
      <c r="CH153" s="545"/>
      <c r="CI153" s="545"/>
      <c r="CJ153" s="545"/>
      <c r="CK153" s="545"/>
      <c r="CL153" s="545"/>
      <c r="CM153" s="545"/>
      <c r="CN153" s="545"/>
      <c r="CO153" s="545"/>
      <c r="CP153" s="545"/>
      <c r="CQ153" s="545"/>
      <c r="CR153" s="545"/>
      <c r="CS153" s="545"/>
      <c r="CT153" s="545"/>
      <c r="CU153" s="545"/>
      <c r="CV153" s="545"/>
      <c r="CW153" s="545"/>
      <c r="CX153" s="545"/>
      <c r="CY153" s="545"/>
      <c r="CZ153" s="545"/>
      <c r="DA153" s="545"/>
      <c r="DB153" s="545"/>
      <c r="DC153" s="545"/>
      <c r="DD153" s="545"/>
      <c r="DE153" s="545"/>
      <c r="DF153" s="545"/>
      <c r="DG153" s="545"/>
      <c r="DH153" s="545"/>
      <c r="DI153" s="545"/>
      <c r="DJ153" s="545"/>
      <c r="DK153" s="545"/>
      <c r="DL153" s="545"/>
      <c r="DM153" s="545"/>
      <c r="DN153" s="545"/>
      <c r="DO153" s="545"/>
      <c r="DP153" s="545"/>
      <c r="DQ153" s="545"/>
      <c r="DR153" s="545"/>
      <c r="DS153" s="545"/>
      <c r="DT153" s="545"/>
      <c r="DU153" s="545"/>
      <c r="DV153" s="545"/>
      <c r="DW153" s="545"/>
      <c r="DX153" s="545"/>
      <c r="DY153" s="545"/>
      <c r="DZ153" s="545"/>
      <c r="EA153" s="545"/>
      <c r="EB153" s="545"/>
      <c r="EC153" s="545"/>
      <c r="ED153" s="545"/>
      <c r="EE153" s="545"/>
      <c r="EF153" s="545"/>
      <c r="EG153" s="545"/>
      <c r="EH153" s="545"/>
      <c r="EI153" s="545"/>
      <c r="EJ153" s="545"/>
      <c r="EK153" s="545"/>
      <c r="EL153" s="545"/>
      <c r="EM153" s="545"/>
      <c r="EN153" s="545"/>
      <c r="EO153" s="545"/>
      <c r="EP153" s="545"/>
      <c r="EQ153" s="545"/>
      <c r="ER153" s="545"/>
      <c r="ES153" s="545"/>
      <c r="ET153" s="545"/>
      <c r="EU153" s="545"/>
      <c r="EV153" s="545"/>
      <c r="EW153" s="545"/>
      <c r="EX153" s="545"/>
      <c r="EY153" s="545"/>
      <c r="EZ153" s="545"/>
      <c r="FA153" s="545"/>
      <c r="FB153" s="545"/>
      <c r="FC153" s="545"/>
      <c r="FD153" s="545"/>
      <c r="FE153" s="545"/>
      <c r="FF153" s="545"/>
      <c r="FG153" s="545"/>
      <c r="FH153" s="545"/>
      <c r="FI153" s="545"/>
      <c r="FJ153" s="545"/>
      <c r="FK153" s="545"/>
      <c r="FL153" s="545"/>
      <c r="FM153" s="545"/>
      <c r="FN153" s="545"/>
      <c r="FO153" s="545"/>
      <c r="FP153" s="545"/>
      <c r="FQ153" s="545"/>
      <c r="FR153" s="545"/>
      <c r="FS153" s="545"/>
      <c r="FT153" s="545"/>
      <c r="FU153" s="545"/>
      <c r="FV153" s="545"/>
      <c r="FW153" s="545"/>
      <c r="FX153" s="545"/>
      <c r="FY153" s="545"/>
      <c r="FZ153" s="545"/>
      <c r="GA153" s="545"/>
      <c r="GB153" s="545"/>
      <c r="GC153" s="545"/>
      <c r="GD153" s="545"/>
      <c r="GE153" s="545"/>
      <c r="GF153" s="545"/>
      <c r="GG153" s="545"/>
      <c r="GH153" s="545"/>
      <c r="GI153" s="545"/>
      <c r="GJ153" s="545"/>
      <c r="GK153" s="545"/>
      <c r="GL153" s="545"/>
      <c r="GM153" s="545"/>
      <c r="GN153" s="545"/>
      <c r="GO153" s="545"/>
      <c r="GP153" s="545"/>
      <c r="GQ153" s="545"/>
      <c r="GR153" s="545"/>
      <c r="GS153" s="545"/>
      <c r="GT153" s="545"/>
      <c r="GU153" s="545"/>
      <c r="GV153" s="545"/>
      <c r="GW153" s="545"/>
      <c r="GX153" s="545"/>
    </row>
    <row r="154" spans="1:206" x14ac:dyDescent="0.25">
      <c r="O154" s="545"/>
      <c r="P154" s="545"/>
      <c r="Q154" s="545"/>
      <c r="R154" s="545"/>
      <c r="S154" s="545"/>
      <c r="T154" s="545"/>
      <c r="U154" s="545"/>
      <c r="V154" s="545"/>
      <c r="W154" s="545"/>
      <c r="X154" s="545"/>
      <c r="Y154" s="545"/>
      <c r="Z154" s="545"/>
      <c r="AA154" s="545"/>
      <c r="AB154" s="545"/>
      <c r="AC154" s="545"/>
      <c r="AD154" s="545"/>
      <c r="AE154" s="545"/>
      <c r="AF154" s="545"/>
      <c r="AG154" s="545"/>
      <c r="AH154" s="545"/>
      <c r="AI154" s="545"/>
      <c r="AJ154" s="545"/>
      <c r="AK154" s="545"/>
      <c r="AL154" s="545"/>
      <c r="AM154" s="545"/>
      <c r="AN154" s="545"/>
      <c r="AO154" s="545"/>
      <c r="AP154" s="545"/>
      <c r="AQ154" s="545"/>
      <c r="AR154" s="545"/>
      <c r="AS154" s="545"/>
      <c r="AT154" s="545"/>
      <c r="AU154" s="545"/>
      <c r="AV154" s="545"/>
      <c r="AW154" s="545"/>
      <c r="AX154" s="545"/>
      <c r="AY154" s="545"/>
      <c r="AZ154" s="545"/>
      <c r="BA154" s="545"/>
      <c r="BB154" s="545"/>
      <c r="BC154" s="545"/>
      <c r="BD154" s="545"/>
      <c r="BE154" s="545"/>
      <c r="BF154" s="545"/>
      <c r="BG154" s="545"/>
      <c r="BH154" s="545"/>
      <c r="BI154" s="545"/>
      <c r="BJ154" s="545"/>
      <c r="BK154" s="545"/>
      <c r="BL154" s="545"/>
      <c r="BM154" s="545"/>
      <c r="BN154" s="545"/>
      <c r="BO154" s="545"/>
      <c r="BP154" s="545"/>
      <c r="BQ154" s="545"/>
      <c r="BR154" s="545"/>
      <c r="BS154" s="545"/>
      <c r="BT154" s="545"/>
      <c r="BU154" s="545"/>
      <c r="BV154" s="545"/>
      <c r="BW154" s="545"/>
      <c r="BX154" s="545"/>
      <c r="BY154" s="545"/>
      <c r="BZ154" s="545"/>
      <c r="CA154" s="545"/>
      <c r="CB154" s="545"/>
      <c r="CC154" s="545"/>
      <c r="CD154" s="545"/>
      <c r="CE154" s="545"/>
      <c r="CF154" s="545"/>
      <c r="CG154" s="545"/>
      <c r="CH154" s="545"/>
      <c r="CI154" s="545"/>
      <c r="CJ154" s="545"/>
      <c r="CK154" s="545"/>
      <c r="CL154" s="545"/>
      <c r="CM154" s="545"/>
      <c r="CN154" s="545"/>
      <c r="CO154" s="545"/>
      <c r="CP154" s="545"/>
      <c r="CQ154" s="545"/>
      <c r="CR154" s="545"/>
      <c r="CS154" s="545"/>
      <c r="CT154" s="545"/>
      <c r="CU154" s="545"/>
      <c r="CV154" s="545"/>
      <c r="CW154" s="545"/>
      <c r="CX154" s="545"/>
      <c r="CY154" s="545"/>
      <c r="CZ154" s="545"/>
      <c r="DA154" s="545"/>
      <c r="DB154" s="545"/>
      <c r="DC154" s="545"/>
      <c r="DD154" s="545"/>
      <c r="DE154" s="545"/>
      <c r="DF154" s="545"/>
      <c r="DG154" s="545"/>
      <c r="DH154" s="545"/>
      <c r="DI154" s="545"/>
      <c r="DJ154" s="545"/>
      <c r="DK154" s="545"/>
      <c r="DL154" s="545"/>
      <c r="DM154" s="545"/>
      <c r="DN154" s="545"/>
      <c r="DO154" s="545"/>
      <c r="DP154" s="545"/>
      <c r="DQ154" s="545"/>
      <c r="DR154" s="545"/>
      <c r="DS154" s="545"/>
      <c r="DT154" s="545"/>
      <c r="DU154" s="545"/>
      <c r="DV154" s="545"/>
      <c r="DW154" s="545"/>
      <c r="DX154" s="545"/>
      <c r="DY154" s="545"/>
      <c r="DZ154" s="545"/>
      <c r="EA154" s="545"/>
      <c r="EB154" s="545"/>
      <c r="EC154" s="545"/>
      <c r="ED154" s="545"/>
      <c r="EE154" s="545"/>
      <c r="EF154" s="545"/>
      <c r="EG154" s="545"/>
      <c r="EH154" s="545"/>
      <c r="EI154" s="545"/>
      <c r="EJ154" s="545"/>
      <c r="EK154" s="545"/>
      <c r="EL154" s="545"/>
      <c r="EM154" s="545"/>
      <c r="EN154" s="545"/>
      <c r="EO154" s="545"/>
      <c r="EP154" s="545"/>
      <c r="EQ154" s="545"/>
      <c r="ER154" s="545"/>
      <c r="ES154" s="545"/>
      <c r="ET154" s="545"/>
      <c r="EU154" s="545"/>
      <c r="EV154" s="545"/>
      <c r="EW154" s="545"/>
      <c r="EX154" s="545"/>
      <c r="EY154" s="545"/>
      <c r="EZ154" s="545"/>
      <c r="FA154" s="545"/>
      <c r="FB154" s="545"/>
      <c r="FC154" s="545"/>
      <c r="FD154" s="545"/>
      <c r="FE154" s="545"/>
      <c r="FF154" s="545"/>
      <c r="FG154" s="545"/>
      <c r="FH154" s="545"/>
      <c r="FI154" s="545"/>
      <c r="FJ154" s="545"/>
      <c r="FK154" s="545"/>
      <c r="FL154" s="545"/>
      <c r="FM154" s="545"/>
      <c r="FN154" s="545"/>
      <c r="FO154" s="545"/>
      <c r="FP154" s="545"/>
      <c r="FQ154" s="545"/>
      <c r="FR154" s="545"/>
      <c r="FS154" s="545"/>
      <c r="FT154" s="545"/>
      <c r="FU154" s="545"/>
      <c r="FV154" s="545"/>
      <c r="FW154" s="545"/>
      <c r="FX154" s="545"/>
      <c r="FY154" s="545"/>
      <c r="FZ154" s="545"/>
      <c r="GA154" s="545"/>
      <c r="GB154" s="545"/>
      <c r="GC154" s="545"/>
      <c r="GD154" s="545"/>
      <c r="GE154" s="545"/>
      <c r="GF154" s="545"/>
      <c r="GG154" s="545"/>
      <c r="GH154" s="545"/>
      <c r="GI154" s="545"/>
      <c r="GJ154" s="545"/>
      <c r="GK154" s="545"/>
      <c r="GL154" s="545"/>
      <c r="GM154" s="545"/>
      <c r="GN154" s="545"/>
      <c r="GO154" s="545"/>
      <c r="GP154" s="545"/>
      <c r="GQ154" s="545"/>
      <c r="GR154" s="545"/>
      <c r="GS154" s="545"/>
      <c r="GT154" s="545"/>
      <c r="GU154" s="545"/>
      <c r="GV154" s="545"/>
      <c r="GW154" s="545"/>
      <c r="GX154" s="545"/>
    </row>
    <row r="155" spans="1:206" x14ac:dyDescent="0.25">
      <c r="O155" s="545"/>
      <c r="P155" s="545"/>
      <c r="Q155" s="545"/>
      <c r="R155" s="545"/>
      <c r="S155" s="545"/>
      <c r="T155" s="545"/>
      <c r="U155" s="545"/>
      <c r="V155" s="545"/>
      <c r="W155" s="545"/>
      <c r="X155" s="545"/>
      <c r="Y155" s="545"/>
      <c r="Z155" s="545"/>
      <c r="AA155" s="545"/>
      <c r="AB155" s="545"/>
      <c r="AC155" s="545"/>
      <c r="AD155" s="545"/>
      <c r="AE155" s="545"/>
      <c r="AF155" s="545"/>
      <c r="AG155" s="545"/>
      <c r="AH155" s="545"/>
      <c r="AI155" s="545"/>
      <c r="AJ155" s="545"/>
      <c r="AK155" s="545"/>
      <c r="AL155" s="545"/>
      <c r="AM155" s="545"/>
      <c r="AN155" s="545"/>
      <c r="AO155" s="545"/>
      <c r="AP155" s="545"/>
      <c r="AQ155" s="545"/>
      <c r="AR155" s="545"/>
      <c r="AS155" s="545"/>
      <c r="AT155" s="545"/>
      <c r="AU155" s="545"/>
      <c r="AV155" s="545"/>
      <c r="AW155" s="545"/>
      <c r="AX155" s="545"/>
      <c r="AY155" s="545"/>
      <c r="AZ155" s="545"/>
      <c r="BA155" s="545"/>
      <c r="BB155" s="545"/>
      <c r="BC155" s="545"/>
      <c r="BD155" s="545"/>
      <c r="BE155" s="545"/>
      <c r="BF155" s="545"/>
      <c r="BG155" s="545"/>
      <c r="BH155" s="545"/>
      <c r="BI155" s="545"/>
      <c r="BJ155" s="545"/>
      <c r="BK155" s="545"/>
      <c r="BL155" s="545"/>
      <c r="BM155" s="545"/>
      <c r="BN155" s="545"/>
      <c r="BO155" s="545"/>
      <c r="BP155" s="545"/>
      <c r="BQ155" s="545"/>
      <c r="BR155" s="545"/>
      <c r="BS155" s="545"/>
      <c r="BT155" s="545"/>
      <c r="BU155" s="545"/>
      <c r="BV155" s="545"/>
      <c r="BW155" s="545"/>
      <c r="BX155" s="545"/>
      <c r="BY155" s="545"/>
      <c r="BZ155" s="545"/>
      <c r="CA155" s="545"/>
      <c r="CB155" s="545"/>
      <c r="CC155" s="545"/>
      <c r="CD155" s="545"/>
      <c r="CE155" s="545"/>
      <c r="CF155" s="545"/>
      <c r="CG155" s="545"/>
      <c r="CH155" s="545"/>
      <c r="CI155" s="545"/>
      <c r="CJ155" s="545"/>
      <c r="CK155" s="545"/>
      <c r="CL155" s="545"/>
      <c r="CM155" s="545"/>
      <c r="CN155" s="545"/>
      <c r="CO155" s="545"/>
      <c r="CP155" s="545"/>
      <c r="CQ155" s="545"/>
      <c r="CR155" s="545"/>
      <c r="CS155" s="545"/>
      <c r="CT155" s="545"/>
      <c r="CU155" s="545"/>
      <c r="CV155" s="545"/>
      <c r="CW155" s="545"/>
      <c r="CX155" s="545"/>
      <c r="CY155" s="545"/>
      <c r="CZ155" s="545"/>
      <c r="DA155" s="545"/>
      <c r="DB155" s="545"/>
      <c r="DC155" s="545"/>
      <c r="DD155" s="545"/>
      <c r="DE155" s="545"/>
      <c r="DF155" s="545"/>
      <c r="DG155" s="545"/>
      <c r="DH155" s="545"/>
      <c r="DI155" s="545"/>
      <c r="DJ155" s="545"/>
      <c r="DK155" s="545"/>
      <c r="DL155" s="545"/>
      <c r="DM155" s="545"/>
      <c r="DN155" s="545"/>
      <c r="DO155" s="545"/>
      <c r="DP155" s="545"/>
      <c r="DQ155" s="545"/>
      <c r="DR155" s="545"/>
      <c r="DS155" s="545"/>
      <c r="DT155" s="545"/>
      <c r="DU155" s="545"/>
      <c r="DV155" s="545"/>
      <c r="DW155" s="545"/>
      <c r="DX155" s="545"/>
      <c r="DY155" s="545"/>
      <c r="DZ155" s="545"/>
      <c r="EA155" s="545"/>
      <c r="EB155" s="545"/>
      <c r="EC155" s="545"/>
      <c r="ED155" s="545"/>
      <c r="EE155" s="545"/>
      <c r="EF155" s="545"/>
      <c r="EG155" s="545"/>
      <c r="EH155" s="545"/>
      <c r="EI155" s="545"/>
      <c r="EJ155" s="545"/>
      <c r="EK155" s="545"/>
      <c r="EL155" s="545"/>
      <c r="EM155" s="545"/>
      <c r="EN155" s="545"/>
      <c r="EO155" s="545"/>
      <c r="EP155" s="545"/>
      <c r="EQ155" s="545"/>
      <c r="ER155" s="545"/>
      <c r="ES155" s="545"/>
      <c r="ET155" s="545"/>
      <c r="EU155" s="545"/>
      <c r="EV155" s="545"/>
      <c r="EW155" s="545"/>
      <c r="EX155" s="545"/>
      <c r="EY155" s="545"/>
      <c r="EZ155" s="545"/>
      <c r="FA155" s="545"/>
      <c r="FB155" s="545"/>
      <c r="FC155" s="545"/>
      <c r="FD155" s="545"/>
      <c r="FE155" s="545"/>
      <c r="FF155" s="545"/>
      <c r="FG155" s="545"/>
      <c r="FH155" s="545"/>
      <c r="FI155" s="545"/>
      <c r="FJ155" s="545"/>
      <c r="FK155" s="545"/>
      <c r="FL155" s="545"/>
      <c r="FM155" s="545"/>
      <c r="FN155" s="545"/>
      <c r="FO155" s="545"/>
      <c r="FP155" s="545"/>
      <c r="FQ155" s="545"/>
      <c r="FR155" s="545"/>
      <c r="FS155" s="545"/>
      <c r="FT155" s="545"/>
      <c r="FU155" s="545"/>
      <c r="FV155" s="545"/>
      <c r="FW155" s="545"/>
      <c r="FX155" s="545"/>
      <c r="FY155" s="545"/>
      <c r="FZ155" s="545"/>
      <c r="GA155" s="545"/>
      <c r="GB155" s="545"/>
      <c r="GC155" s="545"/>
      <c r="GD155" s="545"/>
      <c r="GE155" s="545"/>
      <c r="GF155" s="545"/>
      <c r="GG155" s="545"/>
      <c r="GH155" s="545"/>
      <c r="GI155" s="545"/>
      <c r="GJ155" s="545"/>
      <c r="GK155" s="545"/>
      <c r="GL155" s="545"/>
      <c r="GM155" s="545"/>
      <c r="GN155" s="545"/>
      <c r="GO155" s="545"/>
      <c r="GP155" s="545"/>
      <c r="GQ155" s="545"/>
      <c r="GR155" s="545"/>
      <c r="GS155" s="545"/>
      <c r="GT155" s="545"/>
      <c r="GU155" s="545"/>
      <c r="GV155" s="545"/>
      <c r="GW155" s="545"/>
      <c r="GX155" s="545"/>
    </row>
    <row r="156" spans="1:206" x14ac:dyDescent="0.25">
      <c r="O156" s="545"/>
      <c r="P156" s="545"/>
      <c r="Q156" s="545"/>
      <c r="R156" s="545"/>
      <c r="S156" s="545"/>
      <c r="T156" s="545"/>
      <c r="U156" s="545"/>
      <c r="V156" s="545"/>
      <c r="W156" s="545"/>
      <c r="X156" s="545"/>
      <c r="Y156" s="545"/>
      <c r="Z156" s="545"/>
      <c r="AA156" s="545"/>
      <c r="AB156" s="545"/>
      <c r="AC156" s="545"/>
      <c r="AD156" s="545"/>
      <c r="AE156" s="545"/>
      <c r="AF156" s="545"/>
      <c r="AG156" s="545"/>
      <c r="AH156" s="545"/>
      <c r="AI156" s="545"/>
      <c r="AJ156" s="545"/>
      <c r="AK156" s="545"/>
      <c r="AL156" s="545"/>
      <c r="AM156" s="545"/>
      <c r="AN156" s="545"/>
      <c r="AO156" s="545"/>
      <c r="AP156" s="545"/>
      <c r="AQ156" s="545"/>
      <c r="AR156" s="545"/>
      <c r="AS156" s="545"/>
      <c r="AT156" s="545"/>
      <c r="AU156" s="545"/>
      <c r="AV156" s="545"/>
      <c r="AW156" s="545"/>
      <c r="AX156" s="545"/>
      <c r="AY156" s="545"/>
      <c r="AZ156" s="545"/>
      <c r="BA156" s="545"/>
      <c r="BB156" s="545"/>
      <c r="BC156" s="545"/>
      <c r="BD156" s="545"/>
      <c r="BE156" s="545"/>
      <c r="BF156" s="545"/>
      <c r="BG156" s="545"/>
      <c r="BH156" s="545"/>
      <c r="BI156" s="545"/>
      <c r="BJ156" s="545"/>
      <c r="BK156" s="545"/>
      <c r="BL156" s="545"/>
      <c r="BM156" s="545"/>
      <c r="BN156" s="545"/>
      <c r="BO156" s="545"/>
      <c r="BP156" s="545"/>
      <c r="BQ156" s="545"/>
      <c r="BR156" s="545"/>
      <c r="BS156" s="545"/>
      <c r="BT156" s="545"/>
      <c r="BU156" s="545"/>
      <c r="BV156" s="545"/>
      <c r="BW156" s="545"/>
      <c r="BX156" s="545"/>
      <c r="BY156" s="545"/>
      <c r="BZ156" s="545"/>
      <c r="CA156" s="545"/>
      <c r="CB156" s="545"/>
      <c r="CC156" s="545"/>
      <c r="CD156" s="545"/>
      <c r="CE156" s="545"/>
      <c r="CF156" s="545"/>
      <c r="CG156" s="545"/>
      <c r="CH156" s="545"/>
      <c r="CI156" s="545"/>
      <c r="CJ156" s="545"/>
      <c r="CK156" s="545"/>
      <c r="CL156" s="545"/>
      <c r="CM156" s="545"/>
      <c r="CN156" s="545"/>
      <c r="CO156" s="545"/>
      <c r="CP156" s="545"/>
      <c r="CQ156" s="545"/>
      <c r="CR156" s="545"/>
      <c r="CS156" s="545"/>
      <c r="CT156" s="545"/>
      <c r="CU156" s="545"/>
      <c r="CV156" s="545"/>
      <c r="CW156" s="545"/>
      <c r="CX156" s="545"/>
      <c r="CY156" s="545"/>
      <c r="CZ156" s="545"/>
      <c r="DA156" s="545"/>
      <c r="DB156" s="545"/>
      <c r="DC156" s="545"/>
      <c r="DD156" s="545"/>
      <c r="DE156" s="545"/>
      <c r="DF156" s="545"/>
      <c r="DG156" s="545"/>
      <c r="DH156" s="545"/>
      <c r="DI156" s="545"/>
      <c r="DJ156" s="545"/>
      <c r="DK156" s="545"/>
      <c r="DL156" s="545"/>
      <c r="DM156" s="545"/>
      <c r="DN156" s="545"/>
      <c r="DO156" s="545"/>
      <c r="DP156" s="545"/>
      <c r="DQ156" s="545"/>
      <c r="DR156" s="545"/>
      <c r="DS156" s="545"/>
      <c r="DT156" s="545"/>
      <c r="DU156" s="545"/>
      <c r="DV156" s="545"/>
      <c r="DW156" s="545"/>
      <c r="DX156" s="545"/>
      <c r="DY156" s="545"/>
      <c r="DZ156" s="545"/>
      <c r="EA156" s="545"/>
      <c r="EB156" s="545"/>
      <c r="EC156" s="545"/>
      <c r="ED156" s="545"/>
      <c r="EE156" s="545"/>
      <c r="EF156" s="545"/>
      <c r="EG156" s="545"/>
      <c r="EH156" s="545"/>
      <c r="EI156" s="545"/>
      <c r="EJ156" s="545"/>
      <c r="EK156" s="545"/>
      <c r="EL156" s="545"/>
      <c r="EM156" s="545"/>
      <c r="EN156" s="545"/>
      <c r="EO156" s="545"/>
      <c r="EP156" s="545"/>
      <c r="EQ156" s="545"/>
      <c r="ER156" s="545"/>
      <c r="ES156" s="545"/>
      <c r="ET156" s="545"/>
      <c r="EU156" s="545"/>
      <c r="EV156" s="545"/>
      <c r="EW156" s="545"/>
      <c r="EX156" s="545"/>
      <c r="EY156" s="545"/>
      <c r="EZ156" s="545"/>
      <c r="FA156" s="545"/>
      <c r="FB156" s="545"/>
      <c r="FC156" s="545"/>
      <c r="FD156" s="545"/>
      <c r="FE156" s="545"/>
      <c r="FF156" s="545"/>
      <c r="FG156" s="545"/>
      <c r="FH156" s="545"/>
      <c r="FI156" s="545"/>
      <c r="FJ156" s="545"/>
      <c r="FK156" s="545"/>
      <c r="FL156" s="545"/>
      <c r="FM156" s="545"/>
      <c r="FN156" s="545"/>
      <c r="FO156" s="545"/>
      <c r="FP156" s="545"/>
      <c r="FQ156" s="545"/>
      <c r="FR156" s="545"/>
      <c r="FS156" s="545"/>
      <c r="FT156" s="545"/>
      <c r="FU156" s="545"/>
      <c r="FV156" s="545"/>
      <c r="FW156" s="545"/>
      <c r="FX156" s="545"/>
      <c r="FY156" s="545"/>
      <c r="FZ156" s="545"/>
      <c r="GA156" s="545"/>
      <c r="GB156" s="545"/>
      <c r="GC156" s="545"/>
      <c r="GD156" s="545"/>
      <c r="GE156" s="545"/>
      <c r="GF156" s="545"/>
      <c r="GG156" s="545"/>
      <c r="GH156" s="545"/>
      <c r="GI156" s="545"/>
      <c r="GJ156" s="545"/>
      <c r="GK156" s="545"/>
      <c r="GL156" s="545"/>
      <c r="GM156" s="545"/>
      <c r="GN156" s="545"/>
      <c r="GO156" s="545"/>
      <c r="GP156" s="545"/>
      <c r="GQ156" s="545"/>
      <c r="GR156" s="545"/>
      <c r="GS156" s="545"/>
      <c r="GT156" s="545"/>
      <c r="GU156" s="545"/>
      <c r="GV156" s="545"/>
      <c r="GW156" s="545"/>
      <c r="GX156" s="545"/>
    </row>
    <row r="157" spans="1:206" x14ac:dyDescent="0.25">
      <c r="O157" s="545"/>
      <c r="P157" s="545"/>
      <c r="Q157" s="545"/>
      <c r="R157" s="545"/>
      <c r="S157" s="545"/>
      <c r="T157" s="545"/>
      <c r="U157" s="545"/>
      <c r="V157" s="545"/>
      <c r="W157" s="545"/>
      <c r="X157" s="545"/>
      <c r="Y157" s="545"/>
      <c r="Z157" s="545"/>
      <c r="AA157" s="545"/>
      <c r="AB157" s="545"/>
      <c r="AC157" s="545"/>
      <c r="AD157" s="545"/>
      <c r="AE157" s="545"/>
      <c r="AF157" s="545"/>
      <c r="AG157" s="545"/>
      <c r="AH157" s="545"/>
      <c r="AI157" s="545"/>
      <c r="AJ157" s="545"/>
      <c r="AK157" s="545"/>
      <c r="AL157" s="545"/>
      <c r="AM157" s="545"/>
      <c r="AN157" s="545"/>
      <c r="AO157" s="545"/>
      <c r="AP157" s="545"/>
      <c r="AQ157" s="545"/>
      <c r="AR157" s="545"/>
      <c r="AS157" s="545"/>
      <c r="AT157" s="545"/>
      <c r="AU157" s="545"/>
      <c r="AV157" s="545"/>
      <c r="AW157" s="545"/>
      <c r="AX157" s="545"/>
      <c r="AY157" s="545"/>
      <c r="AZ157" s="545"/>
      <c r="BA157" s="545"/>
      <c r="BB157" s="545"/>
      <c r="BC157" s="545"/>
      <c r="BD157" s="545"/>
      <c r="BE157" s="545"/>
      <c r="BF157" s="545"/>
      <c r="BG157" s="545"/>
      <c r="BH157" s="545"/>
      <c r="BI157" s="545"/>
      <c r="BJ157" s="545"/>
      <c r="BK157" s="545"/>
      <c r="BL157" s="545"/>
      <c r="BM157" s="545"/>
      <c r="BN157" s="545"/>
      <c r="BO157" s="545"/>
      <c r="BP157" s="545"/>
      <c r="BQ157" s="545"/>
      <c r="BR157" s="545"/>
      <c r="BS157" s="545"/>
      <c r="BT157" s="545"/>
      <c r="BU157" s="545"/>
      <c r="BV157" s="545"/>
      <c r="BW157" s="545"/>
      <c r="BX157" s="545"/>
      <c r="BY157" s="545"/>
      <c r="BZ157" s="545"/>
      <c r="CA157" s="545"/>
      <c r="CB157" s="545"/>
      <c r="CC157" s="545"/>
      <c r="CD157" s="545"/>
      <c r="CE157" s="545"/>
      <c r="CF157" s="545"/>
      <c r="CG157" s="545"/>
      <c r="CH157" s="545"/>
      <c r="CI157" s="545"/>
      <c r="CJ157" s="545"/>
      <c r="CK157" s="545"/>
      <c r="CL157" s="545"/>
      <c r="CM157" s="545"/>
      <c r="CN157" s="545"/>
      <c r="CO157" s="545"/>
      <c r="CP157" s="545"/>
      <c r="CQ157" s="545"/>
      <c r="CR157" s="545"/>
      <c r="CS157" s="545"/>
      <c r="CT157" s="545"/>
      <c r="CU157" s="545"/>
      <c r="CV157" s="545"/>
      <c r="CW157" s="545"/>
      <c r="CX157" s="545"/>
      <c r="CY157" s="545"/>
      <c r="CZ157" s="545"/>
      <c r="DA157" s="545"/>
      <c r="DB157" s="545"/>
      <c r="DC157" s="545"/>
      <c r="DD157" s="545"/>
      <c r="DE157" s="545"/>
      <c r="DF157" s="545"/>
      <c r="DG157" s="545"/>
      <c r="DH157" s="545"/>
      <c r="DI157" s="545"/>
      <c r="DJ157" s="545"/>
      <c r="DK157" s="545"/>
      <c r="DL157" s="545"/>
      <c r="DM157" s="545"/>
      <c r="DN157" s="545"/>
      <c r="DO157" s="545"/>
      <c r="DP157" s="545"/>
      <c r="DQ157" s="545"/>
      <c r="DR157" s="545"/>
      <c r="DS157" s="545"/>
      <c r="DT157" s="545"/>
      <c r="DU157" s="545"/>
      <c r="DV157" s="545"/>
      <c r="DW157" s="545"/>
      <c r="DX157" s="545"/>
      <c r="DY157" s="545"/>
      <c r="DZ157" s="545"/>
      <c r="EA157" s="545"/>
      <c r="EB157" s="545"/>
      <c r="EC157" s="545"/>
      <c r="ED157" s="545"/>
      <c r="EE157" s="545"/>
      <c r="EF157" s="545"/>
      <c r="EG157" s="545"/>
      <c r="EH157" s="545"/>
      <c r="EI157" s="545"/>
      <c r="EJ157" s="545"/>
      <c r="EK157" s="545"/>
      <c r="EL157" s="545"/>
      <c r="EM157" s="545"/>
      <c r="EN157" s="545"/>
      <c r="EO157" s="545"/>
      <c r="EP157" s="545"/>
      <c r="EQ157" s="545"/>
      <c r="ER157" s="545"/>
      <c r="ES157" s="545"/>
      <c r="ET157" s="545"/>
      <c r="EU157" s="545"/>
      <c r="EV157" s="545"/>
      <c r="EW157" s="545"/>
      <c r="EX157" s="545"/>
      <c r="EY157" s="545"/>
      <c r="EZ157" s="545"/>
      <c r="FA157" s="545"/>
      <c r="FB157" s="545"/>
      <c r="FC157" s="545"/>
      <c r="FD157" s="545"/>
      <c r="FE157" s="545"/>
      <c r="FF157" s="545"/>
      <c r="FG157" s="545"/>
      <c r="FH157" s="545"/>
      <c r="FI157" s="545"/>
      <c r="FJ157" s="545"/>
      <c r="FK157" s="545"/>
      <c r="FL157" s="545"/>
      <c r="FM157" s="545"/>
      <c r="FN157" s="545"/>
      <c r="FO157" s="545"/>
      <c r="FP157" s="545"/>
      <c r="FQ157" s="545"/>
      <c r="FR157" s="545"/>
      <c r="FS157" s="545"/>
      <c r="FT157" s="545"/>
      <c r="FU157" s="545"/>
      <c r="FV157" s="545"/>
      <c r="FW157" s="545"/>
      <c r="FX157" s="545"/>
      <c r="FY157" s="545"/>
      <c r="FZ157" s="545"/>
      <c r="GA157" s="545"/>
      <c r="GB157" s="545"/>
      <c r="GC157" s="545"/>
      <c r="GD157" s="545"/>
      <c r="GE157" s="545"/>
      <c r="GF157" s="545"/>
      <c r="GG157" s="545"/>
      <c r="GH157" s="545"/>
      <c r="GI157" s="545"/>
      <c r="GJ157" s="545"/>
      <c r="GK157" s="545"/>
      <c r="GL157" s="545"/>
      <c r="GM157" s="545"/>
      <c r="GN157" s="545"/>
      <c r="GO157" s="545"/>
      <c r="GP157" s="545"/>
      <c r="GQ157" s="545"/>
      <c r="GR157" s="545"/>
      <c r="GS157" s="545"/>
      <c r="GT157" s="545"/>
      <c r="GU157" s="545"/>
      <c r="GV157" s="545"/>
      <c r="GW157" s="545"/>
      <c r="GX157" s="545"/>
    </row>
    <row r="158" spans="1:206" x14ac:dyDescent="0.25">
      <c r="O158" s="545"/>
      <c r="P158" s="545"/>
      <c r="Q158" s="545"/>
      <c r="R158" s="545"/>
      <c r="S158" s="545"/>
      <c r="T158" s="545"/>
      <c r="U158" s="545"/>
      <c r="V158" s="545"/>
      <c r="W158" s="545"/>
      <c r="X158" s="545"/>
      <c r="Y158" s="545"/>
      <c r="Z158" s="545"/>
      <c r="AA158" s="545"/>
      <c r="AB158" s="545"/>
      <c r="AC158" s="545"/>
      <c r="AD158" s="545"/>
      <c r="AE158" s="545"/>
      <c r="AF158" s="545"/>
      <c r="AG158" s="545"/>
      <c r="AH158" s="545"/>
      <c r="AI158" s="545"/>
      <c r="AJ158" s="545"/>
      <c r="AK158" s="545"/>
      <c r="AL158" s="545"/>
      <c r="AM158" s="545"/>
      <c r="AN158" s="545"/>
      <c r="AO158" s="545"/>
      <c r="AP158" s="545"/>
      <c r="AQ158" s="545"/>
      <c r="AR158" s="545"/>
      <c r="AS158" s="545"/>
      <c r="AT158" s="545"/>
      <c r="AU158" s="545"/>
      <c r="AV158" s="545"/>
      <c r="AW158" s="545"/>
      <c r="AX158" s="545"/>
      <c r="AY158" s="545"/>
      <c r="AZ158" s="545"/>
      <c r="BA158" s="545"/>
      <c r="BB158" s="545"/>
      <c r="BC158" s="545"/>
      <c r="BD158" s="545"/>
      <c r="BE158" s="545"/>
      <c r="BF158" s="545"/>
      <c r="BG158" s="545"/>
      <c r="BH158" s="545"/>
      <c r="BI158" s="545"/>
      <c r="BJ158" s="545"/>
      <c r="BK158" s="545"/>
      <c r="BL158" s="545"/>
      <c r="BM158" s="545"/>
      <c r="BN158" s="545"/>
      <c r="BO158" s="545"/>
      <c r="BP158" s="545"/>
      <c r="BQ158" s="545"/>
      <c r="BR158" s="545"/>
      <c r="BS158" s="545"/>
      <c r="BT158" s="545"/>
      <c r="BU158" s="545"/>
      <c r="BV158" s="545"/>
      <c r="BW158" s="545"/>
      <c r="BX158" s="545"/>
      <c r="BY158" s="545"/>
      <c r="BZ158" s="545"/>
      <c r="CA158" s="545"/>
      <c r="CB158" s="545"/>
      <c r="CC158" s="545"/>
      <c r="CD158" s="545"/>
      <c r="CE158" s="545"/>
      <c r="CF158" s="545"/>
      <c r="CG158" s="545"/>
      <c r="CH158" s="545"/>
      <c r="CI158" s="545"/>
      <c r="CJ158" s="545"/>
      <c r="CK158" s="545"/>
      <c r="CL158" s="545"/>
      <c r="CM158" s="545"/>
      <c r="CN158" s="545"/>
      <c r="CO158" s="545"/>
      <c r="CP158" s="545"/>
      <c r="CQ158" s="545"/>
      <c r="CR158" s="545"/>
      <c r="CS158" s="545"/>
      <c r="CT158" s="545"/>
      <c r="CU158" s="545"/>
      <c r="CV158" s="545"/>
      <c r="CW158" s="545"/>
      <c r="CX158" s="545"/>
      <c r="CY158" s="545"/>
      <c r="CZ158" s="545"/>
      <c r="DA158" s="545"/>
      <c r="DB158" s="545"/>
      <c r="DC158" s="545"/>
      <c r="DD158" s="545"/>
      <c r="DE158" s="545"/>
      <c r="DF158" s="545"/>
      <c r="DG158" s="545"/>
      <c r="DH158" s="545"/>
      <c r="DI158" s="545"/>
      <c r="DJ158" s="545"/>
      <c r="DK158" s="545"/>
      <c r="DL158" s="545"/>
      <c r="DM158" s="545"/>
      <c r="DN158" s="545"/>
      <c r="DO158" s="545"/>
      <c r="DP158" s="545"/>
      <c r="DQ158" s="545"/>
      <c r="DR158" s="545"/>
      <c r="DS158" s="545"/>
      <c r="DT158" s="545"/>
      <c r="DU158" s="545"/>
      <c r="DV158" s="545"/>
      <c r="DW158" s="545"/>
      <c r="DX158" s="545"/>
      <c r="DY158" s="545"/>
      <c r="DZ158" s="545"/>
      <c r="EA158" s="545"/>
      <c r="EB158" s="545"/>
      <c r="EC158" s="545"/>
      <c r="ED158" s="545"/>
      <c r="EE158" s="545"/>
      <c r="EF158" s="545"/>
      <c r="EG158" s="545"/>
      <c r="EH158" s="545"/>
      <c r="EI158" s="545"/>
      <c r="EJ158" s="545"/>
      <c r="EK158" s="545"/>
      <c r="EL158" s="545"/>
      <c r="EM158" s="545"/>
      <c r="EN158" s="545"/>
      <c r="EO158" s="545"/>
      <c r="EP158" s="545"/>
      <c r="EQ158" s="545"/>
      <c r="ER158" s="545"/>
      <c r="ES158" s="545"/>
      <c r="ET158" s="545"/>
      <c r="EU158" s="545"/>
      <c r="EV158" s="545"/>
      <c r="EW158" s="545"/>
      <c r="EX158" s="545"/>
      <c r="EY158" s="545"/>
      <c r="EZ158" s="545"/>
      <c r="FA158" s="545"/>
      <c r="FB158" s="545"/>
      <c r="FC158" s="545"/>
      <c r="FD158" s="545"/>
      <c r="FE158" s="545"/>
      <c r="FF158" s="545"/>
      <c r="FG158" s="545"/>
      <c r="FH158" s="545"/>
      <c r="FI158" s="545"/>
      <c r="FJ158" s="545"/>
      <c r="FK158" s="545"/>
      <c r="FL158" s="545"/>
      <c r="FM158" s="545"/>
      <c r="FN158" s="545"/>
      <c r="FO158" s="545"/>
      <c r="FP158" s="545"/>
      <c r="FQ158" s="545"/>
      <c r="FR158" s="545"/>
      <c r="FS158" s="545"/>
      <c r="FT158" s="545"/>
      <c r="FU158" s="545"/>
      <c r="FV158" s="545"/>
      <c r="FW158" s="545"/>
      <c r="FX158" s="545"/>
      <c r="FY158" s="545"/>
      <c r="FZ158" s="545"/>
      <c r="GA158" s="545"/>
      <c r="GB158" s="545"/>
      <c r="GC158" s="545"/>
      <c r="GD158" s="545"/>
      <c r="GE158" s="545"/>
      <c r="GF158" s="545"/>
      <c r="GG158" s="545"/>
      <c r="GH158" s="545"/>
      <c r="GI158" s="545"/>
      <c r="GJ158" s="545"/>
      <c r="GK158" s="545"/>
      <c r="GL158" s="545"/>
      <c r="GM158" s="545"/>
      <c r="GN158" s="545"/>
      <c r="GO158" s="545"/>
      <c r="GP158" s="545"/>
      <c r="GQ158" s="545"/>
      <c r="GR158" s="545"/>
      <c r="GS158" s="545"/>
      <c r="GT158" s="545"/>
      <c r="GU158" s="545"/>
      <c r="GV158" s="545"/>
      <c r="GW158" s="545"/>
      <c r="GX158" s="545"/>
    </row>
    <row r="159" spans="1:206" x14ac:dyDescent="0.25">
      <c r="O159" s="545"/>
      <c r="P159" s="545"/>
      <c r="Q159" s="545"/>
      <c r="R159" s="545"/>
      <c r="S159" s="545"/>
      <c r="T159" s="545"/>
      <c r="U159" s="545"/>
      <c r="V159" s="545"/>
      <c r="W159" s="545"/>
      <c r="X159" s="545"/>
      <c r="Y159" s="545"/>
      <c r="Z159" s="545"/>
      <c r="AA159" s="545"/>
      <c r="AB159" s="545"/>
      <c r="AC159" s="545"/>
      <c r="AD159" s="545"/>
      <c r="AE159" s="545"/>
      <c r="AF159" s="545"/>
      <c r="AG159" s="545"/>
      <c r="AH159" s="545"/>
      <c r="AI159" s="545"/>
      <c r="AJ159" s="545"/>
      <c r="AK159" s="545"/>
      <c r="AL159" s="545"/>
      <c r="AM159" s="545"/>
      <c r="AN159" s="545"/>
      <c r="AO159" s="545"/>
      <c r="AP159" s="545"/>
      <c r="AQ159" s="545"/>
      <c r="AR159" s="545"/>
      <c r="AS159" s="545"/>
      <c r="AT159" s="545"/>
      <c r="AU159" s="545"/>
      <c r="AV159" s="545"/>
      <c r="AW159" s="545"/>
      <c r="AX159" s="545"/>
      <c r="AY159" s="545"/>
      <c r="AZ159" s="545"/>
      <c r="BA159" s="545"/>
      <c r="BB159" s="545"/>
      <c r="BC159" s="545"/>
      <c r="BD159" s="545"/>
      <c r="BE159" s="545"/>
      <c r="BF159" s="545"/>
      <c r="BG159" s="545"/>
      <c r="BH159" s="545"/>
      <c r="BI159" s="545"/>
      <c r="BJ159" s="545"/>
      <c r="BK159" s="545"/>
      <c r="BL159" s="545"/>
      <c r="BM159" s="545"/>
      <c r="BN159" s="545"/>
      <c r="BO159" s="545"/>
      <c r="BP159" s="545"/>
      <c r="BQ159" s="545"/>
      <c r="BR159" s="545"/>
      <c r="BS159" s="545"/>
      <c r="BT159" s="545"/>
      <c r="BU159" s="545"/>
      <c r="BV159" s="545"/>
      <c r="BW159" s="545"/>
      <c r="BX159" s="545"/>
      <c r="BY159" s="545"/>
      <c r="BZ159" s="545"/>
      <c r="CA159" s="545"/>
      <c r="CB159" s="545"/>
      <c r="CC159" s="545"/>
      <c r="CD159" s="545"/>
      <c r="CE159" s="545"/>
      <c r="CF159" s="545"/>
      <c r="CG159" s="545"/>
      <c r="CH159" s="545"/>
      <c r="CI159" s="545"/>
      <c r="CJ159" s="545"/>
      <c r="CK159" s="545"/>
      <c r="CL159" s="545"/>
      <c r="CM159" s="545"/>
      <c r="CN159" s="545"/>
      <c r="CO159" s="545"/>
      <c r="CP159" s="545"/>
      <c r="CQ159" s="545"/>
      <c r="CR159" s="545"/>
      <c r="CS159" s="545"/>
      <c r="CT159" s="545"/>
      <c r="CU159" s="545"/>
      <c r="CV159" s="545"/>
      <c r="CW159" s="545"/>
      <c r="CX159" s="545"/>
      <c r="CY159" s="545"/>
      <c r="CZ159" s="545"/>
      <c r="DA159" s="545"/>
      <c r="DB159" s="545"/>
      <c r="DC159" s="545"/>
      <c r="DD159" s="545"/>
      <c r="DE159" s="545"/>
      <c r="DF159" s="545"/>
      <c r="DG159" s="545"/>
      <c r="DH159" s="545"/>
      <c r="DI159" s="545"/>
      <c r="DJ159" s="545"/>
      <c r="DK159" s="545"/>
      <c r="DL159" s="545"/>
      <c r="DM159" s="545"/>
      <c r="DN159" s="545"/>
      <c r="DO159" s="545"/>
      <c r="DP159" s="545"/>
      <c r="DQ159" s="545"/>
      <c r="DR159" s="545"/>
      <c r="DS159" s="545"/>
      <c r="DT159" s="545"/>
      <c r="DU159" s="545"/>
      <c r="DV159" s="545"/>
      <c r="DW159" s="545"/>
      <c r="DX159" s="545"/>
      <c r="DY159" s="545"/>
      <c r="DZ159" s="545"/>
      <c r="EA159" s="545"/>
      <c r="EB159" s="545"/>
      <c r="EC159" s="545"/>
      <c r="ED159" s="545"/>
      <c r="EE159" s="545"/>
      <c r="EF159" s="545"/>
      <c r="EG159" s="545"/>
      <c r="EH159" s="545"/>
      <c r="EI159" s="545"/>
      <c r="EJ159" s="545"/>
      <c r="EK159" s="545"/>
      <c r="EL159" s="545"/>
      <c r="EM159" s="545"/>
      <c r="EN159" s="545"/>
      <c r="EO159" s="545"/>
      <c r="EP159" s="545"/>
      <c r="EQ159" s="545"/>
      <c r="ER159" s="545"/>
      <c r="ES159" s="545"/>
      <c r="ET159" s="545"/>
      <c r="EU159" s="545"/>
      <c r="EV159" s="545"/>
      <c r="EW159" s="545"/>
      <c r="EX159" s="545"/>
      <c r="EY159" s="545"/>
      <c r="EZ159" s="545"/>
      <c r="FA159" s="545"/>
      <c r="FB159" s="545"/>
      <c r="FC159" s="545"/>
      <c r="FD159" s="545"/>
      <c r="FE159" s="545"/>
      <c r="FF159" s="545"/>
      <c r="FG159" s="545"/>
      <c r="FH159" s="545"/>
      <c r="FI159" s="545"/>
      <c r="FJ159" s="545"/>
      <c r="FK159" s="545"/>
      <c r="FL159" s="545"/>
      <c r="FM159" s="545"/>
      <c r="FN159" s="545"/>
      <c r="FO159" s="545"/>
      <c r="FP159" s="545"/>
      <c r="FQ159" s="545"/>
      <c r="FR159" s="545"/>
      <c r="FS159" s="545"/>
      <c r="FT159" s="545"/>
      <c r="FU159" s="545"/>
      <c r="FV159" s="545"/>
      <c r="FW159" s="545"/>
      <c r="FX159" s="545"/>
      <c r="FY159" s="545"/>
      <c r="FZ159" s="545"/>
      <c r="GA159" s="545"/>
      <c r="GB159" s="545"/>
      <c r="GC159" s="545"/>
      <c r="GD159" s="545"/>
      <c r="GE159" s="545"/>
      <c r="GF159" s="545"/>
      <c r="GG159" s="545"/>
      <c r="GH159" s="545"/>
      <c r="GI159" s="545"/>
      <c r="GJ159" s="545"/>
      <c r="GK159" s="545"/>
      <c r="GL159" s="545"/>
      <c r="GM159" s="545"/>
      <c r="GN159" s="545"/>
      <c r="GO159" s="545"/>
      <c r="GP159" s="545"/>
      <c r="GQ159" s="545"/>
      <c r="GR159" s="545"/>
      <c r="GS159" s="545"/>
      <c r="GT159" s="545"/>
      <c r="GU159" s="545"/>
      <c r="GV159" s="545"/>
      <c r="GW159" s="545"/>
      <c r="GX159" s="545"/>
    </row>
    <row r="160" spans="1:206" x14ac:dyDescent="0.25">
      <c r="O160" s="545"/>
      <c r="P160" s="545"/>
      <c r="Q160" s="545"/>
      <c r="R160" s="545"/>
      <c r="S160" s="545"/>
      <c r="T160" s="545"/>
      <c r="U160" s="545"/>
      <c r="V160" s="545"/>
      <c r="W160" s="545"/>
      <c r="X160" s="545"/>
      <c r="Y160" s="545"/>
      <c r="Z160" s="545"/>
      <c r="AA160" s="545"/>
      <c r="AB160" s="545"/>
      <c r="AC160" s="545"/>
      <c r="AD160" s="545"/>
      <c r="AE160" s="545"/>
      <c r="AF160" s="545"/>
      <c r="AG160" s="545"/>
      <c r="AH160" s="545"/>
      <c r="AI160" s="545"/>
      <c r="AJ160" s="545"/>
      <c r="AK160" s="545"/>
      <c r="AL160" s="545"/>
      <c r="AM160" s="545"/>
      <c r="AN160" s="545"/>
      <c r="AO160" s="545"/>
      <c r="AP160" s="545"/>
      <c r="AQ160" s="545"/>
      <c r="AR160" s="545"/>
      <c r="AS160" s="545"/>
      <c r="AT160" s="545"/>
      <c r="AU160" s="545"/>
      <c r="AV160" s="545"/>
      <c r="AW160" s="545"/>
      <c r="AX160" s="545"/>
      <c r="AY160" s="545"/>
      <c r="AZ160" s="545"/>
      <c r="BA160" s="545"/>
      <c r="BB160" s="545"/>
      <c r="BC160" s="545"/>
      <c r="BD160" s="545"/>
      <c r="BE160" s="545"/>
      <c r="BF160" s="545"/>
      <c r="BG160" s="545"/>
      <c r="BH160" s="545"/>
      <c r="BI160" s="545"/>
      <c r="BJ160" s="545"/>
      <c r="BK160" s="545"/>
      <c r="BL160" s="545"/>
      <c r="BM160" s="545"/>
      <c r="BN160" s="545"/>
      <c r="BO160" s="545"/>
      <c r="BP160" s="545"/>
      <c r="BQ160" s="545"/>
      <c r="BR160" s="545"/>
      <c r="BS160" s="545"/>
      <c r="BT160" s="545"/>
      <c r="BU160" s="545"/>
      <c r="BV160" s="545"/>
      <c r="BW160" s="545"/>
      <c r="BX160" s="545"/>
      <c r="BY160" s="545"/>
      <c r="BZ160" s="545"/>
      <c r="CA160" s="545"/>
      <c r="CB160" s="545"/>
      <c r="CC160" s="545"/>
      <c r="CD160" s="545"/>
      <c r="CE160" s="545"/>
      <c r="CF160" s="545"/>
      <c r="CG160" s="545"/>
      <c r="CH160" s="545"/>
      <c r="CI160" s="545"/>
      <c r="CJ160" s="545"/>
      <c r="CK160" s="545"/>
      <c r="CL160" s="545"/>
      <c r="CM160" s="545"/>
      <c r="CN160" s="545"/>
      <c r="CO160" s="545"/>
      <c r="CP160" s="545"/>
      <c r="CQ160" s="545"/>
      <c r="CR160" s="545"/>
      <c r="CS160" s="545"/>
      <c r="CT160" s="545"/>
      <c r="CU160" s="545"/>
      <c r="CV160" s="545"/>
      <c r="CW160" s="545"/>
      <c r="CX160" s="545"/>
      <c r="CY160" s="545"/>
      <c r="CZ160" s="545"/>
      <c r="DA160" s="545"/>
      <c r="DB160" s="545"/>
      <c r="DC160" s="545"/>
      <c r="DD160" s="545"/>
      <c r="DE160" s="545"/>
      <c r="DF160" s="545"/>
      <c r="DG160" s="545"/>
      <c r="DH160" s="545"/>
      <c r="DI160" s="545"/>
      <c r="DJ160" s="545"/>
      <c r="DK160" s="545"/>
      <c r="DL160" s="545"/>
      <c r="DM160" s="545"/>
      <c r="DN160" s="545"/>
      <c r="DO160" s="545"/>
      <c r="DP160" s="545"/>
      <c r="DQ160" s="545"/>
      <c r="DR160" s="545"/>
      <c r="DS160" s="545"/>
      <c r="DT160" s="545"/>
      <c r="DU160" s="545"/>
      <c r="DV160" s="545"/>
      <c r="DW160" s="545"/>
      <c r="DX160" s="545"/>
      <c r="DY160" s="545"/>
      <c r="DZ160" s="545"/>
      <c r="EA160" s="545"/>
      <c r="EB160" s="545"/>
      <c r="EC160" s="545"/>
      <c r="ED160" s="545"/>
      <c r="EE160" s="545"/>
      <c r="EF160" s="545"/>
      <c r="EG160" s="545"/>
      <c r="EH160" s="545"/>
      <c r="EI160" s="545"/>
      <c r="EJ160" s="545"/>
      <c r="EK160" s="545"/>
      <c r="EL160" s="545"/>
      <c r="EM160" s="545"/>
      <c r="EN160" s="545"/>
      <c r="EO160" s="545"/>
      <c r="EP160" s="545"/>
      <c r="EQ160" s="545"/>
      <c r="ER160" s="545"/>
      <c r="ES160" s="545"/>
      <c r="ET160" s="545"/>
      <c r="EU160" s="545"/>
      <c r="EV160" s="545"/>
      <c r="EW160" s="545"/>
      <c r="EX160" s="545"/>
      <c r="EY160" s="545"/>
      <c r="EZ160" s="545"/>
      <c r="FA160" s="545"/>
      <c r="FB160" s="545"/>
      <c r="FC160" s="545"/>
      <c r="FD160" s="545"/>
      <c r="FE160" s="545"/>
      <c r="FF160" s="545"/>
      <c r="FG160" s="545"/>
      <c r="FH160" s="545"/>
      <c r="FI160" s="545"/>
      <c r="FJ160" s="545"/>
      <c r="FK160" s="545"/>
      <c r="FL160" s="545"/>
      <c r="FM160" s="545"/>
      <c r="FN160" s="545"/>
      <c r="FO160" s="545"/>
      <c r="FP160" s="545"/>
      <c r="FQ160" s="545"/>
      <c r="FR160" s="545"/>
      <c r="FS160" s="545"/>
      <c r="FT160" s="545"/>
      <c r="FU160" s="545"/>
      <c r="FV160" s="545"/>
      <c r="FW160" s="545"/>
      <c r="FX160" s="545"/>
      <c r="FY160" s="545"/>
      <c r="FZ160" s="545"/>
      <c r="GA160" s="545"/>
      <c r="GB160" s="545"/>
      <c r="GC160" s="545"/>
      <c r="GD160" s="545"/>
      <c r="GE160" s="545"/>
      <c r="GF160" s="545"/>
      <c r="GG160" s="545"/>
      <c r="GH160" s="545"/>
      <c r="GI160" s="545"/>
      <c r="GJ160" s="545"/>
      <c r="GK160" s="545"/>
      <c r="GL160" s="545"/>
      <c r="GM160" s="545"/>
      <c r="GN160" s="545"/>
      <c r="GO160" s="545"/>
      <c r="GP160" s="545"/>
      <c r="GQ160" s="545"/>
      <c r="GR160" s="545"/>
      <c r="GS160" s="545"/>
      <c r="GT160" s="545"/>
      <c r="GU160" s="545"/>
      <c r="GV160" s="545"/>
      <c r="GW160" s="545"/>
      <c r="GX160" s="545"/>
    </row>
    <row r="161" spans="15:206" x14ac:dyDescent="0.25">
      <c r="O161" s="545"/>
      <c r="P161" s="545"/>
      <c r="Q161" s="545"/>
      <c r="R161" s="545"/>
      <c r="S161" s="545"/>
      <c r="T161" s="545"/>
      <c r="U161" s="545"/>
      <c r="V161" s="545"/>
      <c r="W161" s="545"/>
      <c r="X161" s="545"/>
      <c r="Y161" s="545"/>
      <c r="Z161" s="545"/>
      <c r="AA161" s="545"/>
      <c r="AB161" s="545"/>
      <c r="AC161" s="545"/>
      <c r="AD161" s="545"/>
      <c r="AE161" s="545"/>
      <c r="AF161" s="545"/>
      <c r="AG161" s="545"/>
      <c r="AH161" s="545"/>
      <c r="AI161" s="545"/>
      <c r="AJ161" s="545"/>
      <c r="AK161" s="545"/>
      <c r="AL161" s="545"/>
      <c r="AM161" s="545"/>
      <c r="AN161" s="545"/>
      <c r="AO161" s="545"/>
      <c r="AP161" s="545"/>
      <c r="AQ161" s="545"/>
      <c r="AR161" s="545"/>
      <c r="AS161" s="545"/>
      <c r="AT161" s="545"/>
      <c r="AU161" s="545"/>
      <c r="AV161" s="545"/>
      <c r="AW161" s="545"/>
      <c r="AX161" s="545"/>
      <c r="AY161" s="545"/>
      <c r="AZ161" s="545"/>
      <c r="BA161" s="545"/>
      <c r="BB161" s="545"/>
      <c r="BC161" s="545"/>
      <c r="BD161" s="545"/>
      <c r="BE161" s="545"/>
      <c r="BF161" s="545"/>
      <c r="BG161" s="545"/>
      <c r="BH161" s="545"/>
      <c r="BI161" s="545"/>
      <c r="BJ161" s="545"/>
      <c r="BK161" s="545"/>
      <c r="BL161" s="545"/>
      <c r="BM161" s="545"/>
      <c r="BN161" s="545"/>
      <c r="BO161" s="545"/>
      <c r="BP161" s="545"/>
      <c r="BQ161" s="545"/>
      <c r="BR161" s="545"/>
      <c r="BS161" s="545"/>
      <c r="BT161" s="545"/>
      <c r="BU161" s="545"/>
      <c r="BV161" s="545"/>
      <c r="BW161" s="545"/>
      <c r="BX161" s="545"/>
      <c r="BY161" s="545"/>
      <c r="BZ161" s="545"/>
      <c r="CA161" s="545"/>
      <c r="CB161" s="545"/>
      <c r="CC161" s="545"/>
      <c r="CD161" s="545"/>
      <c r="CE161" s="545"/>
      <c r="CF161" s="545"/>
      <c r="CG161" s="545"/>
      <c r="CH161" s="545"/>
      <c r="CI161" s="545"/>
      <c r="CJ161" s="545"/>
      <c r="CK161" s="545"/>
      <c r="CL161" s="545"/>
      <c r="CM161" s="545"/>
      <c r="CN161" s="545"/>
      <c r="CO161" s="545"/>
      <c r="CP161" s="545"/>
      <c r="CQ161" s="545"/>
      <c r="CR161" s="545"/>
      <c r="CS161" s="545"/>
      <c r="CT161" s="545"/>
      <c r="CU161" s="545"/>
      <c r="CV161" s="545"/>
      <c r="CW161" s="545"/>
      <c r="CX161" s="545"/>
      <c r="CY161" s="545"/>
      <c r="CZ161" s="545"/>
      <c r="DA161" s="545"/>
      <c r="DB161" s="545"/>
      <c r="DC161" s="545"/>
      <c r="DD161" s="545"/>
      <c r="DE161" s="545"/>
      <c r="DF161" s="545"/>
      <c r="DG161" s="545"/>
      <c r="DH161" s="545"/>
      <c r="DI161" s="545"/>
      <c r="DJ161" s="545"/>
      <c r="DK161" s="545"/>
      <c r="DL161" s="545"/>
      <c r="DM161" s="545"/>
      <c r="DN161" s="545"/>
      <c r="DO161" s="545"/>
      <c r="DP161" s="545"/>
      <c r="DQ161" s="545"/>
      <c r="DR161" s="545"/>
      <c r="DS161" s="545"/>
      <c r="DT161" s="545"/>
      <c r="DU161" s="545"/>
      <c r="DV161" s="545"/>
      <c r="DW161" s="545"/>
      <c r="DX161" s="545"/>
      <c r="DY161" s="545"/>
      <c r="DZ161" s="545"/>
      <c r="EA161" s="545"/>
      <c r="EB161" s="545"/>
      <c r="EC161" s="545"/>
      <c r="ED161" s="545"/>
      <c r="EE161" s="545"/>
      <c r="EF161" s="545"/>
      <c r="EG161" s="545"/>
      <c r="EH161" s="545"/>
      <c r="EI161" s="545"/>
      <c r="EJ161" s="545"/>
      <c r="EK161" s="545"/>
      <c r="EL161" s="545"/>
      <c r="EM161" s="545"/>
      <c r="EN161" s="545"/>
      <c r="EO161" s="545"/>
      <c r="EP161" s="545"/>
      <c r="EQ161" s="545"/>
      <c r="ER161" s="545"/>
      <c r="ES161" s="545"/>
      <c r="ET161" s="545"/>
      <c r="EU161" s="545"/>
      <c r="EV161" s="545"/>
      <c r="EW161" s="545"/>
      <c r="EX161" s="545"/>
      <c r="EY161" s="545"/>
      <c r="EZ161" s="545"/>
      <c r="FA161" s="545"/>
      <c r="FB161" s="545"/>
      <c r="FC161" s="545"/>
      <c r="FD161" s="545"/>
      <c r="FE161" s="545"/>
      <c r="FF161" s="545"/>
      <c r="FG161" s="545"/>
      <c r="FH161" s="545"/>
      <c r="FI161" s="545"/>
      <c r="FJ161" s="545"/>
      <c r="FK161" s="545"/>
      <c r="FL161" s="545"/>
      <c r="FM161" s="545"/>
      <c r="FN161" s="545"/>
      <c r="FO161" s="545"/>
      <c r="FP161" s="545"/>
      <c r="FQ161" s="545"/>
      <c r="FR161" s="545"/>
      <c r="FS161" s="545"/>
      <c r="FT161" s="545"/>
      <c r="FU161" s="545"/>
      <c r="FV161" s="545"/>
      <c r="FW161" s="545"/>
      <c r="FX161" s="545"/>
      <c r="FY161" s="545"/>
      <c r="FZ161" s="545"/>
      <c r="GA161" s="545"/>
      <c r="GB161" s="545"/>
      <c r="GC161" s="545"/>
      <c r="GD161" s="545"/>
      <c r="GE161" s="545"/>
      <c r="GF161" s="545"/>
      <c r="GG161" s="545"/>
      <c r="GH161" s="545"/>
      <c r="GI161" s="545"/>
      <c r="GJ161" s="545"/>
      <c r="GK161" s="545"/>
      <c r="GL161" s="545"/>
      <c r="GM161" s="545"/>
      <c r="GN161" s="545"/>
      <c r="GO161" s="545"/>
      <c r="GP161" s="545"/>
      <c r="GQ161" s="545"/>
      <c r="GR161" s="545"/>
      <c r="GS161" s="545"/>
      <c r="GT161" s="545"/>
      <c r="GU161" s="545"/>
      <c r="GV161" s="545"/>
      <c r="GW161" s="545"/>
      <c r="GX161" s="545"/>
    </row>
    <row r="162" spans="15:206" x14ac:dyDescent="0.25">
      <c r="O162" s="545"/>
      <c r="P162" s="545"/>
      <c r="Q162" s="545"/>
      <c r="R162" s="545"/>
      <c r="S162" s="545"/>
      <c r="T162" s="545"/>
      <c r="U162" s="545"/>
      <c r="V162" s="545"/>
      <c r="W162" s="545"/>
      <c r="X162" s="545"/>
      <c r="Y162" s="545"/>
      <c r="Z162" s="545"/>
      <c r="AA162" s="545"/>
      <c r="AB162" s="545"/>
      <c r="AC162" s="545"/>
      <c r="AD162" s="545"/>
      <c r="AE162" s="545"/>
      <c r="AF162" s="545"/>
      <c r="AG162" s="545"/>
      <c r="AH162" s="545"/>
      <c r="AI162" s="545"/>
      <c r="AJ162" s="545"/>
      <c r="AK162" s="545"/>
      <c r="AL162" s="545"/>
      <c r="AM162" s="545"/>
      <c r="AN162" s="545"/>
      <c r="AO162" s="545"/>
      <c r="AP162" s="545"/>
      <c r="AQ162" s="545"/>
      <c r="AR162" s="545"/>
      <c r="AS162" s="545"/>
      <c r="AT162" s="545"/>
      <c r="AU162" s="545"/>
      <c r="AV162" s="545"/>
      <c r="AW162" s="545"/>
      <c r="AX162" s="545"/>
      <c r="AY162" s="545"/>
      <c r="AZ162" s="545"/>
      <c r="BA162" s="545"/>
      <c r="BB162" s="545"/>
      <c r="BC162" s="545"/>
      <c r="BD162" s="545"/>
      <c r="BE162" s="545"/>
      <c r="BF162" s="545"/>
      <c r="BG162" s="545"/>
      <c r="BH162" s="545"/>
      <c r="BI162" s="545"/>
      <c r="BJ162" s="545"/>
      <c r="BK162" s="545"/>
      <c r="BL162" s="545"/>
      <c r="BM162" s="545"/>
      <c r="BN162" s="545"/>
      <c r="BO162" s="545"/>
      <c r="BP162" s="545"/>
      <c r="BQ162" s="545"/>
      <c r="BR162" s="545"/>
      <c r="BS162" s="545"/>
      <c r="BT162" s="545"/>
      <c r="BU162" s="545"/>
      <c r="BV162" s="545"/>
      <c r="BW162" s="545"/>
      <c r="BX162" s="545"/>
      <c r="BY162" s="545"/>
      <c r="BZ162" s="545"/>
      <c r="CA162" s="545"/>
      <c r="CB162" s="545"/>
      <c r="CC162" s="545"/>
      <c r="CD162" s="545"/>
      <c r="CE162" s="545"/>
      <c r="CF162" s="545"/>
      <c r="CG162" s="545"/>
      <c r="CH162" s="545"/>
      <c r="CI162" s="545"/>
      <c r="CJ162" s="545"/>
      <c r="CK162" s="545"/>
      <c r="CL162" s="545"/>
      <c r="CM162" s="545"/>
      <c r="CN162" s="545"/>
      <c r="CO162" s="545"/>
      <c r="CP162" s="545"/>
      <c r="CQ162" s="545"/>
      <c r="CR162" s="545"/>
      <c r="CS162" s="545"/>
      <c r="CT162" s="545"/>
      <c r="CU162" s="545"/>
      <c r="CV162" s="545"/>
      <c r="CW162" s="545"/>
      <c r="CX162" s="545"/>
      <c r="CY162" s="545"/>
      <c r="CZ162" s="545"/>
      <c r="DA162" s="545"/>
      <c r="DB162" s="545"/>
      <c r="DC162" s="545"/>
      <c r="DD162" s="545"/>
      <c r="DE162" s="545"/>
      <c r="DF162" s="545"/>
      <c r="DG162" s="545"/>
      <c r="DH162" s="545"/>
      <c r="DI162" s="545"/>
      <c r="DJ162" s="545"/>
      <c r="DK162" s="545"/>
      <c r="DL162" s="545"/>
      <c r="DM162" s="545"/>
      <c r="DN162" s="545"/>
      <c r="DO162" s="545"/>
      <c r="DP162" s="545"/>
      <c r="DQ162" s="545"/>
      <c r="DR162" s="545"/>
      <c r="DS162" s="545"/>
      <c r="DT162" s="545"/>
      <c r="DU162" s="545"/>
      <c r="DV162" s="545"/>
      <c r="DW162" s="545"/>
      <c r="DX162" s="545"/>
      <c r="DY162" s="545"/>
      <c r="DZ162" s="545"/>
      <c r="EA162" s="545"/>
      <c r="EB162" s="545"/>
      <c r="EC162" s="545"/>
      <c r="ED162" s="545"/>
      <c r="EE162" s="545"/>
      <c r="EF162" s="545"/>
      <c r="EG162" s="545"/>
      <c r="EH162" s="545"/>
      <c r="EI162" s="545"/>
      <c r="EJ162" s="545"/>
      <c r="EK162" s="545"/>
      <c r="EL162" s="545"/>
      <c r="EM162" s="545"/>
      <c r="EN162" s="545"/>
      <c r="EO162" s="545"/>
      <c r="EP162" s="545"/>
      <c r="EQ162" s="545"/>
      <c r="ER162" s="545"/>
      <c r="ES162" s="545"/>
      <c r="ET162" s="545"/>
      <c r="EU162" s="545"/>
      <c r="EV162" s="545"/>
      <c r="EW162" s="545"/>
      <c r="EX162" s="545"/>
      <c r="EY162" s="545"/>
      <c r="EZ162" s="545"/>
      <c r="FA162" s="545"/>
      <c r="FB162" s="545"/>
      <c r="FC162" s="545"/>
      <c r="FD162" s="545"/>
      <c r="FE162" s="545"/>
      <c r="FF162" s="545"/>
      <c r="FG162" s="545"/>
      <c r="FH162" s="545"/>
      <c r="FI162" s="545"/>
      <c r="FJ162" s="545"/>
      <c r="FK162" s="545"/>
      <c r="FL162" s="545"/>
      <c r="FM162" s="545"/>
      <c r="FN162" s="545"/>
      <c r="FO162" s="545"/>
      <c r="FP162" s="545"/>
      <c r="FQ162" s="545"/>
      <c r="FR162" s="545"/>
      <c r="FS162" s="545"/>
      <c r="FT162" s="545"/>
      <c r="FU162" s="545"/>
      <c r="FV162" s="545"/>
      <c r="FW162" s="545"/>
      <c r="FX162" s="545"/>
      <c r="FY162" s="545"/>
      <c r="FZ162" s="545"/>
      <c r="GA162" s="545"/>
      <c r="GB162" s="545"/>
      <c r="GC162" s="545"/>
      <c r="GD162" s="545"/>
      <c r="GE162" s="545"/>
      <c r="GF162" s="545"/>
      <c r="GG162" s="545"/>
      <c r="GH162" s="545"/>
      <c r="GI162" s="545"/>
      <c r="GJ162" s="545"/>
      <c r="GK162" s="545"/>
      <c r="GL162" s="545"/>
      <c r="GM162" s="545"/>
      <c r="GN162" s="545"/>
      <c r="GO162" s="545"/>
      <c r="GP162" s="545"/>
      <c r="GQ162" s="545"/>
      <c r="GR162" s="545"/>
      <c r="GS162" s="545"/>
      <c r="GT162" s="545"/>
      <c r="GU162" s="545"/>
      <c r="GV162" s="545"/>
      <c r="GW162" s="545"/>
      <c r="GX162" s="545"/>
    </row>
    <row r="163" spans="15:206" x14ac:dyDescent="0.25">
      <c r="O163" s="545"/>
      <c r="P163" s="545"/>
      <c r="Q163" s="545"/>
      <c r="R163" s="545"/>
      <c r="S163" s="545"/>
      <c r="T163" s="545"/>
      <c r="U163" s="545"/>
      <c r="V163" s="545"/>
      <c r="W163" s="545"/>
      <c r="X163" s="545"/>
      <c r="Y163" s="545"/>
      <c r="Z163" s="545"/>
      <c r="AA163" s="545"/>
      <c r="AB163" s="545"/>
      <c r="AC163" s="545"/>
      <c r="AD163" s="545"/>
      <c r="AE163" s="545"/>
      <c r="AF163" s="545"/>
      <c r="AG163" s="545"/>
      <c r="AH163" s="545"/>
      <c r="AI163" s="545"/>
      <c r="AJ163" s="545"/>
      <c r="AK163" s="545"/>
      <c r="AL163" s="545"/>
      <c r="AM163" s="545"/>
      <c r="AN163" s="545"/>
      <c r="AO163" s="545"/>
      <c r="AP163" s="545"/>
      <c r="AQ163" s="545"/>
      <c r="AR163" s="545"/>
      <c r="AS163" s="545"/>
      <c r="AT163" s="545"/>
      <c r="AU163" s="545"/>
      <c r="AV163" s="545"/>
      <c r="AW163" s="545"/>
      <c r="AX163" s="545"/>
      <c r="AY163" s="545"/>
      <c r="AZ163" s="545"/>
      <c r="BA163" s="545"/>
      <c r="BB163" s="545"/>
      <c r="BC163" s="545"/>
      <c r="BD163" s="545"/>
      <c r="BE163" s="545"/>
      <c r="BF163" s="545"/>
      <c r="BG163" s="545"/>
      <c r="BH163" s="545"/>
      <c r="BI163" s="545"/>
      <c r="BJ163" s="545"/>
      <c r="BK163" s="545"/>
      <c r="BL163" s="545"/>
      <c r="BM163" s="545"/>
      <c r="BN163" s="545"/>
      <c r="BO163" s="545"/>
      <c r="BP163" s="545"/>
      <c r="BQ163" s="545"/>
      <c r="BR163" s="545"/>
      <c r="BS163" s="545"/>
      <c r="BT163" s="545"/>
      <c r="BU163" s="545"/>
      <c r="BV163" s="545"/>
      <c r="BW163" s="545"/>
      <c r="BX163" s="545"/>
      <c r="BY163" s="545"/>
      <c r="BZ163" s="545"/>
      <c r="CA163" s="545"/>
      <c r="CB163" s="545"/>
      <c r="CC163" s="545"/>
      <c r="CD163" s="545"/>
      <c r="CE163" s="545"/>
      <c r="CF163" s="545"/>
      <c r="CG163" s="545"/>
      <c r="CH163" s="545"/>
      <c r="CI163" s="545"/>
      <c r="CJ163" s="545"/>
      <c r="CK163" s="545"/>
      <c r="CL163" s="545"/>
      <c r="CM163" s="545"/>
      <c r="CN163" s="545"/>
      <c r="CO163" s="545"/>
      <c r="CP163" s="545"/>
      <c r="CQ163" s="545"/>
      <c r="CR163" s="545"/>
      <c r="CS163" s="545"/>
      <c r="CT163" s="545"/>
      <c r="CU163" s="545"/>
      <c r="CV163" s="545"/>
      <c r="CW163" s="545"/>
      <c r="CX163" s="545"/>
      <c r="CY163" s="545"/>
      <c r="CZ163" s="545"/>
      <c r="DA163" s="545"/>
      <c r="DB163" s="545"/>
      <c r="DC163" s="545"/>
      <c r="DD163" s="545"/>
      <c r="DE163" s="545"/>
      <c r="DF163" s="545"/>
      <c r="DG163" s="545"/>
      <c r="DH163" s="545"/>
      <c r="DI163" s="545"/>
      <c r="DJ163" s="545"/>
      <c r="DK163" s="545"/>
      <c r="DL163" s="545"/>
      <c r="DM163" s="545"/>
      <c r="DN163" s="545"/>
      <c r="DO163" s="545"/>
      <c r="DP163" s="545"/>
      <c r="DQ163" s="545"/>
      <c r="DR163" s="545"/>
      <c r="DS163" s="545"/>
      <c r="DT163" s="545"/>
      <c r="DU163" s="545"/>
      <c r="DV163" s="545"/>
      <c r="DW163" s="545"/>
      <c r="DX163" s="545"/>
      <c r="DY163" s="545"/>
      <c r="DZ163" s="545"/>
      <c r="EA163" s="545"/>
      <c r="EB163" s="545"/>
      <c r="EC163" s="545"/>
      <c r="ED163" s="545"/>
      <c r="EE163" s="545"/>
      <c r="EF163" s="545"/>
      <c r="EG163" s="545"/>
      <c r="EH163" s="545"/>
      <c r="EI163" s="545"/>
      <c r="EJ163" s="545"/>
      <c r="EK163" s="545"/>
      <c r="EL163" s="545"/>
      <c r="EM163" s="545"/>
      <c r="EN163" s="545"/>
      <c r="EO163" s="545"/>
      <c r="EP163" s="545"/>
      <c r="EQ163" s="545"/>
      <c r="ER163" s="545"/>
      <c r="ES163" s="545"/>
      <c r="ET163" s="545"/>
      <c r="EU163" s="545"/>
      <c r="EV163" s="545"/>
      <c r="EW163" s="545"/>
      <c r="EX163" s="545"/>
      <c r="EY163" s="545"/>
      <c r="EZ163" s="545"/>
      <c r="FA163" s="545"/>
      <c r="FB163" s="545"/>
      <c r="FC163" s="545"/>
      <c r="FD163" s="545"/>
      <c r="FE163" s="545"/>
      <c r="FF163" s="545"/>
      <c r="FG163" s="545"/>
      <c r="FH163" s="545"/>
      <c r="FI163" s="545"/>
      <c r="FJ163" s="545"/>
      <c r="FK163" s="545"/>
      <c r="FL163" s="545"/>
      <c r="FM163" s="545"/>
      <c r="FN163" s="545"/>
      <c r="FO163" s="545"/>
      <c r="FP163" s="545"/>
      <c r="FQ163" s="545"/>
      <c r="FR163" s="545"/>
      <c r="FS163" s="545"/>
      <c r="FT163" s="545"/>
      <c r="FU163" s="545"/>
      <c r="FV163" s="545"/>
      <c r="FW163" s="545"/>
      <c r="FX163" s="545"/>
      <c r="FY163" s="545"/>
      <c r="FZ163" s="545"/>
      <c r="GA163" s="545"/>
      <c r="GB163" s="545"/>
      <c r="GC163" s="545"/>
      <c r="GD163" s="545"/>
      <c r="GE163" s="545"/>
      <c r="GF163" s="545"/>
      <c r="GG163" s="545"/>
      <c r="GH163" s="545"/>
      <c r="GI163" s="545"/>
      <c r="GJ163" s="545"/>
      <c r="GK163" s="545"/>
      <c r="GL163" s="545"/>
      <c r="GM163" s="545"/>
      <c r="GN163" s="545"/>
      <c r="GO163" s="545"/>
      <c r="GP163" s="545"/>
      <c r="GQ163" s="545"/>
      <c r="GR163" s="545"/>
      <c r="GS163" s="545"/>
      <c r="GT163" s="545"/>
      <c r="GU163" s="545"/>
      <c r="GV163" s="545"/>
      <c r="GW163" s="545"/>
      <c r="GX163" s="545"/>
    </row>
    <row r="164" spans="15:206" x14ac:dyDescent="0.25">
      <c r="O164" s="545"/>
      <c r="P164" s="545"/>
      <c r="Q164" s="545"/>
      <c r="R164" s="545"/>
      <c r="S164" s="545"/>
      <c r="T164" s="545"/>
      <c r="U164" s="545"/>
      <c r="V164" s="545"/>
      <c r="W164" s="545"/>
      <c r="X164" s="545"/>
      <c r="Y164" s="545"/>
      <c r="Z164" s="545"/>
      <c r="AA164" s="545"/>
      <c r="AB164" s="545"/>
      <c r="AC164" s="545"/>
      <c r="AD164" s="545"/>
      <c r="AE164" s="545"/>
      <c r="AF164" s="545"/>
      <c r="AG164" s="545"/>
      <c r="AH164" s="545"/>
      <c r="AI164" s="545"/>
      <c r="AJ164" s="545"/>
      <c r="AK164" s="545"/>
      <c r="AL164" s="545"/>
      <c r="AM164" s="545"/>
      <c r="AN164" s="545"/>
      <c r="AO164" s="545"/>
      <c r="AP164" s="545"/>
      <c r="AQ164" s="545"/>
      <c r="AR164" s="545"/>
      <c r="AS164" s="545"/>
      <c r="AT164" s="545"/>
      <c r="AU164" s="545"/>
      <c r="AV164" s="545"/>
      <c r="AW164" s="545"/>
      <c r="AX164" s="545"/>
      <c r="AY164" s="545"/>
      <c r="AZ164" s="545"/>
      <c r="BA164" s="545"/>
      <c r="BB164" s="545"/>
      <c r="BC164" s="545"/>
      <c r="BD164" s="545"/>
      <c r="BE164" s="545"/>
      <c r="BF164" s="545"/>
      <c r="BG164" s="545"/>
      <c r="BH164" s="545"/>
      <c r="BI164" s="545"/>
      <c r="BJ164" s="545"/>
      <c r="BK164" s="545"/>
      <c r="BL164" s="545"/>
      <c r="BM164" s="545"/>
      <c r="BN164" s="545"/>
      <c r="BO164" s="545"/>
      <c r="BP164" s="545"/>
      <c r="BQ164" s="545"/>
      <c r="BR164" s="545"/>
      <c r="BS164" s="545"/>
      <c r="BT164" s="545"/>
      <c r="BU164" s="545"/>
      <c r="BV164" s="545"/>
      <c r="BW164" s="545"/>
      <c r="BX164" s="545"/>
      <c r="BY164" s="545"/>
      <c r="BZ164" s="545"/>
      <c r="CA164" s="545"/>
      <c r="CB164" s="545"/>
      <c r="CC164" s="545"/>
      <c r="CD164" s="545"/>
      <c r="CE164" s="545"/>
      <c r="CF164" s="545"/>
      <c r="CG164" s="545"/>
      <c r="CH164" s="545"/>
      <c r="CI164" s="545"/>
      <c r="CJ164" s="545"/>
      <c r="CK164" s="545"/>
      <c r="CL164" s="545"/>
      <c r="CM164" s="545"/>
      <c r="CN164" s="545"/>
      <c r="CO164" s="545"/>
      <c r="CP164" s="545"/>
      <c r="CQ164" s="545"/>
      <c r="CR164" s="545"/>
      <c r="CS164" s="545"/>
      <c r="CT164" s="545"/>
      <c r="CU164" s="545"/>
      <c r="CV164" s="545"/>
      <c r="CW164" s="545"/>
      <c r="CX164" s="545"/>
      <c r="CY164" s="545"/>
      <c r="CZ164" s="545"/>
      <c r="DA164" s="545"/>
      <c r="DB164" s="545"/>
      <c r="DC164" s="545"/>
      <c r="DD164" s="545"/>
      <c r="DE164" s="545"/>
      <c r="DF164" s="545"/>
      <c r="DG164" s="545"/>
      <c r="DH164" s="545"/>
      <c r="DI164" s="545"/>
      <c r="DJ164" s="545"/>
      <c r="DK164" s="545"/>
      <c r="DL164" s="545"/>
      <c r="DM164" s="545"/>
      <c r="DN164" s="545"/>
      <c r="DO164" s="545"/>
      <c r="DP164" s="545"/>
      <c r="DQ164" s="545"/>
      <c r="DR164" s="545"/>
      <c r="DS164" s="545"/>
      <c r="DT164" s="545"/>
      <c r="DU164" s="545"/>
      <c r="DV164" s="545"/>
      <c r="DW164" s="545"/>
      <c r="DX164" s="545"/>
      <c r="DY164" s="545"/>
      <c r="DZ164" s="545"/>
      <c r="EA164" s="545"/>
      <c r="EB164" s="545"/>
      <c r="EC164" s="545"/>
      <c r="ED164" s="545"/>
      <c r="EE164" s="545"/>
      <c r="EF164" s="545"/>
      <c r="EG164" s="545"/>
      <c r="EH164" s="545"/>
      <c r="EI164" s="545"/>
      <c r="EJ164" s="545"/>
      <c r="EK164" s="545"/>
      <c r="EL164" s="545"/>
      <c r="EM164" s="545"/>
      <c r="EN164" s="545"/>
      <c r="EO164" s="545"/>
      <c r="EP164" s="545"/>
      <c r="EQ164" s="545"/>
      <c r="ER164" s="545"/>
      <c r="ES164" s="545"/>
      <c r="ET164" s="545"/>
      <c r="EU164" s="545"/>
      <c r="EV164" s="545"/>
      <c r="EW164" s="545"/>
      <c r="EX164" s="545"/>
      <c r="EY164" s="545"/>
      <c r="EZ164" s="545"/>
      <c r="FA164" s="545"/>
      <c r="FB164" s="545"/>
      <c r="FC164" s="545"/>
      <c r="FD164" s="545"/>
      <c r="FE164" s="545"/>
      <c r="FF164" s="545"/>
      <c r="FG164" s="545"/>
      <c r="FH164" s="545"/>
      <c r="FI164" s="545"/>
      <c r="FJ164" s="545"/>
      <c r="FK164" s="545"/>
      <c r="FL164" s="545"/>
      <c r="FM164" s="545"/>
      <c r="FN164" s="545"/>
      <c r="FO164" s="545"/>
      <c r="FP164" s="545"/>
      <c r="FQ164" s="545"/>
      <c r="FR164" s="545"/>
      <c r="FS164" s="545"/>
      <c r="FT164" s="545"/>
      <c r="FU164" s="545"/>
      <c r="FV164" s="545"/>
      <c r="FW164" s="545"/>
      <c r="FX164" s="545"/>
      <c r="FY164" s="545"/>
      <c r="FZ164" s="545"/>
      <c r="GA164" s="545"/>
      <c r="GB164" s="545"/>
      <c r="GC164" s="545"/>
      <c r="GD164" s="545"/>
      <c r="GE164" s="545"/>
      <c r="GF164" s="545"/>
      <c r="GG164" s="545"/>
      <c r="GH164" s="545"/>
      <c r="GI164" s="545"/>
      <c r="GJ164" s="545"/>
      <c r="GK164" s="545"/>
      <c r="GL164" s="545"/>
      <c r="GM164" s="545"/>
      <c r="GN164" s="545"/>
      <c r="GO164" s="545"/>
      <c r="GP164" s="545"/>
      <c r="GQ164" s="545"/>
      <c r="GR164" s="545"/>
      <c r="GS164" s="545"/>
      <c r="GT164" s="545"/>
      <c r="GU164" s="545"/>
      <c r="GV164" s="545"/>
      <c r="GW164" s="545"/>
      <c r="GX164" s="545"/>
    </row>
    <row r="165" spans="15:206" x14ac:dyDescent="0.25">
      <c r="O165" s="545"/>
      <c r="P165" s="545"/>
      <c r="Q165" s="545"/>
      <c r="R165" s="545"/>
      <c r="S165" s="545"/>
      <c r="T165" s="545"/>
      <c r="U165" s="545"/>
      <c r="V165" s="545"/>
      <c r="W165" s="545"/>
      <c r="X165" s="545"/>
      <c r="Y165" s="545"/>
      <c r="Z165" s="545"/>
      <c r="AA165" s="545"/>
      <c r="AB165" s="545"/>
      <c r="AC165" s="545"/>
      <c r="AD165" s="545"/>
      <c r="AE165" s="545"/>
      <c r="AF165" s="545"/>
      <c r="AG165" s="545"/>
      <c r="AH165" s="545"/>
      <c r="AI165" s="545"/>
      <c r="AJ165" s="545"/>
      <c r="AK165" s="545"/>
      <c r="AL165" s="545"/>
      <c r="AM165" s="545"/>
      <c r="AN165" s="545"/>
      <c r="AO165" s="545"/>
      <c r="AP165" s="545"/>
      <c r="AQ165" s="545"/>
      <c r="AR165" s="545"/>
      <c r="AS165" s="545"/>
      <c r="AT165" s="545"/>
      <c r="AU165" s="545"/>
      <c r="AV165" s="545"/>
      <c r="AW165" s="545"/>
      <c r="AX165" s="545"/>
      <c r="AY165" s="545"/>
      <c r="AZ165" s="545"/>
      <c r="BA165" s="545"/>
      <c r="BB165" s="545"/>
      <c r="BC165" s="545"/>
      <c r="BD165" s="545"/>
      <c r="BE165" s="545"/>
      <c r="BF165" s="545"/>
      <c r="BG165" s="545"/>
      <c r="BH165" s="545"/>
      <c r="BI165" s="545"/>
      <c r="BJ165" s="545"/>
      <c r="BK165" s="545"/>
      <c r="BL165" s="545"/>
      <c r="BM165" s="545"/>
      <c r="BN165" s="545"/>
      <c r="BO165" s="545"/>
      <c r="BP165" s="545"/>
      <c r="BQ165" s="545"/>
      <c r="BR165" s="545"/>
      <c r="BS165" s="545"/>
      <c r="BT165" s="545"/>
      <c r="BU165" s="545"/>
      <c r="BV165" s="545"/>
      <c r="BW165" s="545"/>
      <c r="BX165" s="545"/>
      <c r="BY165" s="545"/>
      <c r="BZ165" s="545"/>
      <c r="CA165" s="545"/>
      <c r="CB165" s="545"/>
      <c r="CC165" s="545"/>
      <c r="CD165" s="545"/>
      <c r="CE165" s="545"/>
      <c r="CF165" s="545"/>
      <c r="CG165" s="545"/>
      <c r="CH165" s="545"/>
      <c r="CI165" s="545"/>
      <c r="CJ165" s="545"/>
      <c r="CK165" s="545"/>
      <c r="CL165" s="545"/>
      <c r="CM165" s="545"/>
      <c r="CN165" s="545"/>
      <c r="CO165" s="545"/>
      <c r="CP165" s="545"/>
      <c r="CQ165" s="545"/>
      <c r="CR165" s="545"/>
      <c r="CS165" s="545"/>
      <c r="CT165" s="545"/>
      <c r="CU165" s="545"/>
      <c r="CV165" s="545"/>
      <c r="CW165" s="545"/>
      <c r="CX165" s="545"/>
      <c r="CY165" s="545"/>
      <c r="CZ165" s="545"/>
      <c r="DA165" s="545"/>
      <c r="DB165" s="545"/>
      <c r="DC165" s="545"/>
      <c r="DD165" s="545"/>
      <c r="DE165" s="545"/>
      <c r="DF165" s="545"/>
      <c r="DG165" s="545"/>
      <c r="DH165" s="545"/>
      <c r="DI165" s="545"/>
      <c r="DJ165" s="545"/>
      <c r="DK165" s="545"/>
      <c r="DL165" s="545"/>
      <c r="DM165" s="545"/>
      <c r="DN165" s="545"/>
      <c r="DO165" s="545"/>
      <c r="DP165" s="545"/>
      <c r="DQ165" s="545"/>
      <c r="DR165" s="545"/>
      <c r="DS165" s="545"/>
      <c r="DT165" s="545"/>
      <c r="DU165" s="545"/>
      <c r="DV165" s="545"/>
      <c r="DW165" s="545"/>
      <c r="DX165" s="545"/>
      <c r="DY165" s="545"/>
      <c r="DZ165" s="545"/>
      <c r="EA165" s="545"/>
      <c r="EB165" s="545"/>
      <c r="EC165" s="545"/>
      <c r="ED165" s="545"/>
      <c r="EE165" s="545"/>
      <c r="EF165" s="545"/>
      <c r="EG165" s="545"/>
      <c r="EH165" s="545"/>
      <c r="EI165" s="545"/>
      <c r="EJ165" s="545"/>
      <c r="EK165" s="545"/>
      <c r="EL165" s="545"/>
      <c r="EM165" s="545"/>
      <c r="EN165" s="545"/>
      <c r="EO165" s="545"/>
      <c r="EP165" s="545"/>
      <c r="EQ165" s="545"/>
      <c r="ER165" s="545"/>
      <c r="ES165" s="545"/>
      <c r="ET165" s="545"/>
      <c r="EU165" s="545"/>
      <c r="EV165" s="545"/>
      <c r="EW165" s="545"/>
      <c r="EX165" s="545"/>
      <c r="EY165" s="545"/>
      <c r="EZ165" s="545"/>
      <c r="FA165" s="545"/>
      <c r="FB165" s="545"/>
      <c r="FC165" s="545"/>
      <c r="FD165" s="545"/>
      <c r="FE165" s="545"/>
      <c r="FF165" s="545"/>
      <c r="FG165" s="545"/>
      <c r="FH165" s="545"/>
      <c r="FI165" s="545"/>
      <c r="FJ165" s="545"/>
      <c r="FK165" s="545"/>
      <c r="FL165" s="545"/>
      <c r="FM165" s="545"/>
      <c r="FN165" s="545"/>
      <c r="FO165" s="545"/>
      <c r="FP165" s="545"/>
      <c r="FQ165" s="545"/>
      <c r="FR165" s="545"/>
      <c r="FS165" s="545"/>
      <c r="FT165" s="545"/>
      <c r="FU165" s="545"/>
      <c r="FV165" s="545"/>
      <c r="FW165" s="545"/>
      <c r="FX165" s="545"/>
      <c r="FY165" s="545"/>
      <c r="FZ165" s="545"/>
      <c r="GA165" s="545"/>
      <c r="GB165" s="545"/>
      <c r="GC165" s="545"/>
      <c r="GD165" s="545"/>
      <c r="GE165" s="545"/>
      <c r="GF165" s="545"/>
      <c r="GG165" s="545"/>
      <c r="GH165" s="545"/>
      <c r="GI165" s="545"/>
      <c r="GJ165" s="545"/>
      <c r="GK165" s="545"/>
      <c r="GL165" s="545"/>
      <c r="GM165" s="545"/>
      <c r="GN165" s="545"/>
      <c r="GO165" s="545"/>
      <c r="GP165" s="545"/>
      <c r="GQ165" s="545"/>
      <c r="GR165" s="545"/>
      <c r="GS165" s="545"/>
      <c r="GT165" s="545"/>
      <c r="GU165" s="545"/>
      <c r="GV165" s="545"/>
      <c r="GW165" s="545"/>
      <c r="GX165" s="545"/>
    </row>
    <row r="166" spans="15:206" x14ac:dyDescent="0.25">
      <c r="O166" s="545"/>
      <c r="P166" s="545"/>
      <c r="Q166" s="545"/>
      <c r="R166" s="545"/>
      <c r="S166" s="545"/>
      <c r="T166" s="545"/>
      <c r="U166" s="545"/>
      <c r="V166" s="545"/>
      <c r="W166" s="545"/>
      <c r="X166" s="545"/>
      <c r="Y166" s="545"/>
      <c r="Z166" s="545"/>
      <c r="AA166" s="545"/>
      <c r="AB166" s="545"/>
      <c r="AC166" s="545"/>
      <c r="AD166" s="545"/>
      <c r="AE166" s="545"/>
      <c r="AF166" s="545"/>
      <c r="AG166" s="545"/>
      <c r="AH166" s="545"/>
      <c r="AI166" s="545"/>
      <c r="AJ166" s="545"/>
      <c r="AK166" s="545"/>
      <c r="AL166" s="545"/>
      <c r="AM166" s="545"/>
      <c r="AN166" s="545"/>
      <c r="AO166" s="545"/>
      <c r="AP166" s="545"/>
      <c r="AQ166" s="545"/>
      <c r="AR166" s="545"/>
      <c r="AS166" s="545"/>
      <c r="AT166" s="545"/>
      <c r="AU166" s="545"/>
      <c r="AV166" s="545"/>
      <c r="AW166" s="545"/>
      <c r="AX166" s="545"/>
      <c r="AY166" s="545"/>
      <c r="AZ166" s="545"/>
      <c r="BA166" s="545"/>
      <c r="BB166" s="545"/>
      <c r="BC166" s="545"/>
      <c r="BD166" s="545"/>
      <c r="BE166" s="545"/>
      <c r="BF166" s="545"/>
      <c r="BG166" s="545"/>
      <c r="BH166" s="545"/>
      <c r="BI166" s="545"/>
      <c r="BJ166" s="545"/>
      <c r="BK166" s="545"/>
      <c r="BL166" s="545"/>
      <c r="BM166" s="545"/>
      <c r="BN166" s="545"/>
      <c r="BO166" s="545"/>
      <c r="BP166" s="545"/>
      <c r="BQ166" s="545"/>
      <c r="BR166" s="545"/>
      <c r="BS166" s="545"/>
      <c r="BT166" s="545"/>
      <c r="BU166" s="545"/>
      <c r="BV166" s="545"/>
      <c r="BW166" s="545"/>
      <c r="BX166" s="545"/>
      <c r="BY166" s="545"/>
      <c r="BZ166" s="545"/>
      <c r="CA166" s="545"/>
      <c r="CB166" s="545"/>
      <c r="CC166" s="545"/>
      <c r="CD166" s="545"/>
      <c r="CE166" s="545"/>
      <c r="CF166" s="545"/>
      <c r="CG166" s="545"/>
      <c r="CH166" s="545"/>
      <c r="CI166" s="545"/>
      <c r="CJ166" s="545"/>
      <c r="CK166" s="545"/>
      <c r="CL166" s="545"/>
      <c r="CM166" s="545"/>
      <c r="CN166" s="545"/>
      <c r="CO166" s="545"/>
      <c r="CP166" s="545"/>
      <c r="CQ166" s="545"/>
      <c r="CR166" s="545"/>
      <c r="CS166" s="545"/>
      <c r="CT166" s="545"/>
      <c r="CU166" s="545"/>
      <c r="CV166" s="545"/>
      <c r="CW166" s="545"/>
      <c r="CX166" s="545"/>
      <c r="CY166" s="545"/>
      <c r="CZ166" s="545"/>
      <c r="DA166" s="545"/>
      <c r="DB166" s="545"/>
      <c r="DC166" s="545"/>
      <c r="DD166" s="545"/>
      <c r="DE166" s="545"/>
      <c r="DF166" s="545"/>
      <c r="DG166" s="545"/>
      <c r="DH166" s="545"/>
      <c r="DI166" s="545"/>
      <c r="DJ166" s="545"/>
      <c r="DK166" s="545"/>
      <c r="DL166" s="545"/>
      <c r="DM166" s="545"/>
      <c r="DN166" s="545"/>
      <c r="DO166" s="545"/>
      <c r="DP166" s="545"/>
      <c r="DQ166" s="545"/>
      <c r="DR166" s="545"/>
      <c r="DS166" s="545"/>
      <c r="DT166" s="545"/>
      <c r="DU166" s="545"/>
      <c r="DV166" s="545"/>
      <c r="DW166" s="545"/>
      <c r="DX166" s="545"/>
      <c r="DY166" s="545"/>
      <c r="DZ166" s="545"/>
      <c r="EA166" s="545"/>
      <c r="EB166" s="545"/>
      <c r="EC166" s="545"/>
      <c r="ED166" s="545"/>
      <c r="EE166" s="545"/>
      <c r="EF166" s="545"/>
      <c r="EG166" s="545"/>
      <c r="EH166" s="545"/>
      <c r="EI166" s="545"/>
      <c r="EJ166" s="545"/>
      <c r="EK166" s="545"/>
      <c r="EL166" s="545"/>
      <c r="EM166" s="545"/>
      <c r="EN166" s="545"/>
      <c r="EO166" s="545"/>
      <c r="EP166" s="545"/>
      <c r="EQ166" s="545"/>
      <c r="ER166" s="545"/>
      <c r="ES166" s="545"/>
      <c r="ET166" s="545"/>
      <c r="EU166" s="545"/>
      <c r="EV166" s="545"/>
      <c r="EW166" s="545"/>
      <c r="EX166" s="545"/>
      <c r="EY166" s="545"/>
      <c r="EZ166" s="545"/>
      <c r="FA166" s="545"/>
      <c r="FB166" s="545"/>
      <c r="FC166" s="545"/>
      <c r="FD166" s="545"/>
      <c r="FE166" s="545"/>
      <c r="FF166" s="545"/>
      <c r="FG166" s="545"/>
      <c r="FH166" s="545"/>
      <c r="FI166" s="545"/>
      <c r="FJ166" s="545"/>
      <c r="FK166" s="545"/>
      <c r="FL166" s="545"/>
      <c r="FM166" s="545"/>
      <c r="FN166" s="545"/>
      <c r="FO166" s="545"/>
      <c r="FP166" s="545"/>
      <c r="FQ166" s="545"/>
      <c r="FR166" s="545"/>
      <c r="FS166" s="545"/>
      <c r="FT166" s="545"/>
      <c r="FU166" s="545"/>
      <c r="FV166" s="545"/>
      <c r="FW166" s="545"/>
      <c r="FX166" s="545"/>
      <c r="FY166" s="545"/>
      <c r="FZ166" s="545"/>
      <c r="GA166" s="545"/>
      <c r="GB166" s="545"/>
      <c r="GC166" s="545"/>
      <c r="GD166" s="545"/>
      <c r="GE166" s="545"/>
      <c r="GF166" s="545"/>
      <c r="GG166" s="545"/>
      <c r="GH166" s="545"/>
      <c r="GI166" s="545"/>
      <c r="GJ166" s="545"/>
      <c r="GK166" s="545"/>
      <c r="GL166" s="545"/>
      <c r="GM166" s="545"/>
      <c r="GN166" s="545"/>
      <c r="GO166" s="545"/>
      <c r="GP166" s="545"/>
      <c r="GQ166" s="545"/>
      <c r="GR166" s="545"/>
      <c r="GS166" s="545"/>
      <c r="GT166" s="545"/>
      <c r="GU166" s="545"/>
      <c r="GV166" s="545"/>
      <c r="GW166" s="545"/>
      <c r="GX166" s="545"/>
    </row>
    <row r="167" spans="15:206" x14ac:dyDescent="0.25">
      <c r="O167" s="545"/>
      <c r="P167" s="545"/>
      <c r="Q167" s="545"/>
      <c r="R167" s="545"/>
      <c r="S167" s="545"/>
      <c r="T167" s="545"/>
      <c r="U167" s="545"/>
      <c r="V167" s="545"/>
      <c r="W167" s="545"/>
      <c r="X167" s="545"/>
      <c r="Y167" s="545"/>
      <c r="Z167" s="545"/>
      <c r="AA167" s="545"/>
      <c r="AB167" s="545"/>
      <c r="AC167" s="545"/>
      <c r="AD167" s="545"/>
      <c r="AE167" s="545"/>
      <c r="AF167" s="545"/>
      <c r="AG167" s="545"/>
      <c r="AH167" s="545"/>
      <c r="AI167" s="545"/>
      <c r="AJ167" s="545"/>
      <c r="AK167" s="545"/>
      <c r="AL167" s="545"/>
      <c r="AM167" s="545"/>
      <c r="AN167" s="545"/>
      <c r="AO167" s="545"/>
      <c r="AP167" s="545"/>
      <c r="AQ167" s="545"/>
      <c r="AR167" s="545"/>
      <c r="AS167" s="545"/>
      <c r="AT167" s="545"/>
      <c r="AU167" s="545"/>
      <c r="AV167" s="545"/>
      <c r="AW167" s="545"/>
      <c r="AX167" s="545"/>
      <c r="AY167" s="545"/>
      <c r="AZ167" s="545"/>
      <c r="BA167" s="545"/>
      <c r="BB167" s="545"/>
      <c r="BC167" s="545"/>
      <c r="BD167" s="545"/>
      <c r="BE167" s="545"/>
      <c r="BF167" s="545"/>
      <c r="BG167" s="545"/>
      <c r="BH167" s="545"/>
      <c r="BI167" s="545"/>
      <c r="BJ167" s="545"/>
      <c r="BK167" s="545"/>
      <c r="BL167" s="545"/>
      <c r="BM167" s="545"/>
      <c r="BN167" s="545"/>
      <c r="BO167" s="545"/>
      <c r="BP167" s="545"/>
      <c r="BQ167" s="545"/>
      <c r="BR167" s="545"/>
      <c r="BS167" s="545"/>
      <c r="BT167" s="545"/>
      <c r="BU167" s="545"/>
      <c r="BV167" s="545"/>
      <c r="BW167" s="545"/>
      <c r="BX167" s="545"/>
      <c r="BY167" s="545"/>
      <c r="BZ167" s="545"/>
      <c r="CA167" s="545"/>
      <c r="CB167" s="545"/>
      <c r="CC167" s="545"/>
      <c r="CD167" s="545"/>
      <c r="CE167" s="545"/>
      <c r="CF167" s="545"/>
      <c r="CG167" s="545"/>
      <c r="CH167" s="545"/>
      <c r="CI167" s="545"/>
      <c r="CJ167" s="545"/>
      <c r="CK167" s="545"/>
      <c r="CL167" s="545"/>
      <c r="CM167" s="545"/>
      <c r="CN167" s="545"/>
      <c r="CO167" s="545"/>
      <c r="CP167" s="545"/>
      <c r="CQ167" s="545"/>
      <c r="CR167" s="545"/>
      <c r="CS167" s="545"/>
      <c r="CT167" s="545"/>
      <c r="CU167" s="545"/>
      <c r="CV167" s="545"/>
      <c r="CW167" s="545"/>
      <c r="CX167" s="545"/>
      <c r="CY167" s="545"/>
      <c r="CZ167" s="545"/>
      <c r="DA167" s="545"/>
      <c r="DB167" s="545"/>
      <c r="DC167" s="545"/>
      <c r="DD167" s="545"/>
      <c r="DE167" s="545"/>
      <c r="DF167" s="545"/>
      <c r="DG167" s="545"/>
      <c r="DH167" s="545"/>
      <c r="DI167" s="545"/>
      <c r="DJ167" s="545"/>
      <c r="DK167" s="545"/>
      <c r="DL167" s="545"/>
      <c r="DM167" s="545"/>
      <c r="DN167" s="545"/>
      <c r="DO167" s="545"/>
      <c r="DP167" s="545"/>
      <c r="DQ167" s="545"/>
      <c r="DR167" s="545"/>
      <c r="DS167" s="545"/>
      <c r="DT167" s="545"/>
      <c r="DU167" s="545"/>
      <c r="DV167" s="545"/>
      <c r="DW167" s="545"/>
      <c r="DX167" s="545"/>
      <c r="DY167" s="545"/>
      <c r="DZ167" s="545"/>
      <c r="EA167" s="545"/>
      <c r="EB167" s="545"/>
      <c r="EC167" s="545"/>
      <c r="ED167" s="545"/>
      <c r="EE167" s="545"/>
      <c r="EF167" s="545"/>
      <c r="EG167" s="545"/>
      <c r="EH167" s="545"/>
      <c r="EI167" s="545"/>
      <c r="EJ167" s="545"/>
      <c r="EK167" s="545"/>
      <c r="EL167" s="545"/>
      <c r="EM167" s="545"/>
      <c r="EN167" s="545"/>
      <c r="EO167" s="545"/>
      <c r="EP167" s="545"/>
      <c r="EQ167" s="545"/>
      <c r="ER167" s="545"/>
      <c r="ES167" s="545"/>
      <c r="ET167" s="545"/>
      <c r="EU167" s="545"/>
      <c r="EV167" s="545"/>
      <c r="EW167" s="545"/>
      <c r="EX167" s="545"/>
      <c r="EY167" s="545"/>
      <c r="EZ167" s="545"/>
      <c r="FA167" s="545"/>
      <c r="FB167" s="545"/>
      <c r="FC167" s="545"/>
      <c r="FD167" s="545"/>
      <c r="FE167" s="545"/>
      <c r="FF167" s="545"/>
      <c r="FG167" s="545"/>
      <c r="FH167" s="545"/>
      <c r="FI167" s="545"/>
      <c r="FJ167" s="545"/>
      <c r="FK167" s="545"/>
      <c r="FL167" s="545"/>
      <c r="FM167" s="545"/>
      <c r="FN167" s="545"/>
      <c r="FO167" s="545"/>
      <c r="FP167" s="545"/>
      <c r="FQ167" s="545"/>
      <c r="FR167" s="545"/>
      <c r="FS167" s="545"/>
      <c r="FT167" s="545"/>
      <c r="FU167" s="545"/>
      <c r="FV167" s="545"/>
      <c r="FW167" s="545"/>
      <c r="FX167" s="545"/>
      <c r="FY167" s="545"/>
      <c r="FZ167" s="545"/>
      <c r="GA167" s="545"/>
      <c r="GB167" s="545"/>
      <c r="GC167" s="545"/>
      <c r="GD167" s="545"/>
      <c r="GE167" s="545"/>
      <c r="GF167" s="545"/>
      <c r="GG167" s="545"/>
      <c r="GH167" s="545"/>
      <c r="GI167" s="545"/>
      <c r="GJ167" s="545"/>
      <c r="GK167" s="545"/>
      <c r="GL167" s="545"/>
      <c r="GM167" s="545"/>
      <c r="GN167" s="545"/>
      <c r="GO167" s="545"/>
      <c r="GP167" s="545"/>
      <c r="GQ167" s="545"/>
      <c r="GR167" s="545"/>
      <c r="GS167" s="545"/>
      <c r="GT167" s="545"/>
      <c r="GU167" s="545"/>
      <c r="GV167" s="545"/>
      <c r="GW167" s="545"/>
      <c r="GX167" s="545"/>
    </row>
    <row r="168" spans="15:206" x14ac:dyDescent="0.25">
      <c r="O168" s="545"/>
      <c r="P168" s="545"/>
      <c r="Q168" s="545"/>
      <c r="R168" s="545"/>
      <c r="S168" s="545"/>
      <c r="T168" s="545"/>
      <c r="U168" s="545"/>
      <c r="V168" s="545"/>
      <c r="W168" s="545"/>
      <c r="X168" s="545"/>
      <c r="Y168" s="545"/>
      <c r="Z168" s="545"/>
      <c r="AA168" s="545"/>
      <c r="AB168" s="545"/>
      <c r="AC168" s="545"/>
      <c r="AD168" s="545"/>
      <c r="AE168" s="545"/>
      <c r="AF168" s="545"/>
      <c r="AG168" s="545"/>
      <c r="AH168" s="545"/>
      <c r="AI168" s="545"/>
      <c r="AJ168" s="545"/>
      <c r="AK168" s="545"/>
      <c r="AL168" s="545"/>
      <c r="AM168" s="545"/>
      <c r="AN168" s="545"/>
      <c r="AO168" s="545"/>
      <c r="AP168" s="545"/>
      <c r="AQ168" s="545"/>
      <c r="AR168" s="545"/>
      <c r="AS168" s="545"/>
      <c r="AT168" s="545"/>
      <c r="AU168" s="545"/>
      <c r="AV168" s="545"/>
      <c r="AW168" s="545"/>
      <c r="AX168" s="545"/>
      <c r="AY168" s="545"/>
      <c r="AZ168" s="545"/>
      <c r="BA168" s="545"/>
      <c r="BB168" s="545"/>
      <c r="BC168" s="545"/>
      <c r="BD168" s="545"/>
      <c r="BE168" s="545"/>
      <c r="BF168" s="545"/>
      <c r="BG168" s="545"/>
      <c r="BH168" s="545"/>
      <c r="BI168" s="545"/>
      <c r="BJ168" s="545"/>
      <c r="BK168" s="545"/>
      <c r="BL168" s="545"/>
      <c r="BM168" s="545"/>
      <c r="BN168" s="545"/>
      <c r="BO168" s="545"/>
      <c r="BP168" s="545"/>
      <c r="BQ168" s="545"/>
      <c r="BR168" s="545"/>
      <c r="BS168" s="545"/>
      <c r="BT168" s="545"/>
      <c r="BU168" s="545"/>
      <c r="BV168" s="545"/>
      <c r="BW168" s="545"/>
      <c r="BX168" s="545"/>
      <c r="BY168" s="545"/>
      <c r="BZ168" s="545"/>
      <c r="CA168" s="545"/>
      <c r="CB168" s="545"/>
      <c r="CC168" s="545"/>
      <c r="CD168" s="545"/>
      <c r="CE168" s="545"/>
      <c r="CF168" s="545"/>
      <c r="CG168" s="545"/>
      <c r="CH168" s="545"/>
      <c r="CI168" s="545"/>
      <c r="CJ168" s="545"/>
      <c r="CK168" s="545"/>
      <c r="CL168" s="545"/>
      <c r="CM168" s="545"/>
      <c r="CN168" s="545"/>
      <c r="CO168" s="545"/>
      <c r="CP168" s="545"/>
      <c r="CQ168" s="545"/>
      <c r="CR168" s="545"/>
      <c r="CS168" s="545"/>
      <c r="CT168" s="545"/>
      <c r="CU168" s="545"/>
      <c r="CV168" s="545"/>
      <c r="CW168" s="545"/>
      <c r="CX168" s="545"/>
      <c r="CY168" s="545"/>
      <c r="CZ168" s="545"/>
      <c r="DA168" s="545"/>
      <c r="DB168" s="545"/>
      <c r="DC168" s="545"/>
      <c r="DD168" s="545"/>
      <c r="DE168" s="545"/>
      <c r="DF168" s="545"/>
      <c r="DG168" s="545"/>
      <c r="DH168" s="545"/>
      <c r="DI168" s="545"/>
      <c r="DJ168" s="545"/>
      <c r="DK168" s="545"/>
      <c r="DL168" s="545"/>
      <c r="DM168" s="545"/>
      <c r="DN168" s="545"/>
      <c r="DO168" s="545"/>
      <c r="DP168" s="545"/>
      <c r="DQ168" s="545"/>
      <c r="DR168" s="545"/>
      <c r="DS168" s="545"/>
      <c r="DT168" s="545"/>
      <c r="DU168" s="545"/>
      <c r="DV168" s="545"/>
      <c r="DW168" s="545"/>
      <c r="DX168" s="545"/>
      <c r="DY168" s="545"/>
      <c r="DZ168" s="545"/>
      <c r="EA168" s="545"/>
      <c r="EB168" s="545"/>
      <c r="EC168" s="545"/>
      <c r="ED168" s="545"/>
      <c r="EE168" s="545"/>
      <c r="EF168" s="545"/>
      <c r="EG168" s="545"/>
      <c r="EH168" s="545"/>
      <c r="EI168" s="545"/>
      <c r="EJ168" s="545"/>
      <c r="EK168" s="545"/>
      <c r="EL168" s="545"/>
      <c r="EM168" s="545"/>
      <c r="EN168" s="545"/>
      <c r="EO168" s="545"/>
      <c r="EP168" s="545"/>
      <c r="EQ168" s="545"/>
      <c r="ER168" s="545"/>
      <c r="ES168" s="545"/>
      <c r="ET168" s="545"/>
      <c r="EU168" s="545"/>
      <c r="EV168" s="545"/>
      <c r="EW168" s="545"/>
      <c r="EX168" s="545"/>
      <c r="EY168" s="545"/>
      <c r="EZ168" s="545"/>
      <c r="FA168" s="545"/>
      <c r="FB168" s="545"/>
      <c r="FC168" s="545"/>
      <c r="FD168" s="545"/>
      <c r="FE168" s="545"/>
      <c r="FF168" s="545"/>
      <c r="FG168" s="545"/>
      <c r="FH168" s="545"/>
      <c r="FI168" s="545"/>
      <c r="FJ168" s="545"/>
      <c r="FK168" s="545"/>
      <c r="FL168" s="545"/>
      <c r="FM168" s="545"/>
      <c r="FN168" s="545"/>
      <c r="FO168" s="545"/>
      <c r="FP168" s="545"/>
      <c r="FQ168" s="545"/>
      <c r="FR168" s="545"/>
      <c r="FS168" s="545"/>
      <c r="FT168" s="545"/>
      <c r="FU168" s="545"/>
      <c r="FV168" s="545"/>
      <c r="FW168" s="545"/>
      <c r="FX168" s="545"/>
      <c r="FY168" s="545"/>
      <c r="FZ168" s="545"/>
      <c r="GA168" s="545"/>
      <c r="GB168" s="545"/>
      <c r="GC168" s="545"/>
      <c r="GD168" s="545"/>
      <c r="GE168" s="545"/>
      <c r="GF168" s="545"/>
      <c r="GG168" s="545"/>
      <c r="GH168" s="545"/>
      <c r="GI168" s="545"/>
      <c r="GJ168" s="545"/>
      <c r="GK168" s="545"/>
      <c r="GL168" s="545"/>
      <c r="GM168" s="545"/>
      <c r="GN168" s="545"/>
      <c r="GO168" s="545"/>
      <c r="GP168" s="545"/>
      <c r="GQ168" s="545"/>
      <c r="GR168" s="545"/>
      <c r="GS168" s="545"/>
      <c r="GT168" s="545"/>
      <c r="GU168" s="545"/>
      <c r="GV168" s="545"/>
      <c r="GW168" s="545"/>
      <c r="GX168" s="545"/>
    </row>
    <row r="169" spans="15:206" x14ac:dyDescent="0.25">
      <c r="O169" s="545"/>
      <c r="P169" s="545"/>
      <c r="Q169" s="545"/>
      <c r="R169" s="545"/>
      <c r="S169" s="545"/>
      <c r="T169" s="545"/>
      <c r="U169" s="545"/>
      <c r="V169" s="545"/>
      <c r="W169" s="545"/>
      <c r="X169" s="545"/>
      <c r="Y169" s="545"/>
      <c r="Z169" s="545"/>
      <c r="AA169" s="545"/>
      <c r="AB169" s="545"/>
      <c r="AC169" s="545"/>
      <c r="AD169" s="545"/>
      <c r="AE169" s="545"/>
      <c r="AF169" s="545"/>
      <c r="AG169" s="545"/>
      <c r="AH169" s="545"/>
      <c r="AI169" s="545"/>
      <c r="AJ169" s="545"/>
      <c r="AK169" s="545"/>
      <c r="AL169" s="545"/>
      <c r="AM169" s="545"/>
      <c r="AN169" s="545"/>
      <c r="AO169" s="545"/>
      <c r="AP169" s="545"/>
      <c r="AQ169" s="545"/>
      <c r="AR169" s="545"/>
      <c r="AS169" s="545"/>
      <c r="AT169" s="545"/>
      <c r="AU169" s="545"/>
      <c r="AV169" s="545"/>
      <c r="AW169" s="545"/>
      <c r="AX169" s="545"/>
      <c r="AY169" s="545"/>
      <c r="AZ169" s="545"/>
      <c r="BA169" s="545"/>
      <c r="BB169" s="545"/>
      <c r="BC169" s="545"/>
      <c r="BD169" s="545"/>
      <c r="BE169" s="545"/>
      <c r="BF169" s="545"/>
      <c r="BG169" s="545"/>
      <c r="BH169" s="545"/>
      <c r="BI169" s="545"/>
      <c r="BJ169" s="545"/>
      <c r="BK169" s="545"/>
      <c r="BL169" s="545"/>
      <c r="BM169" s="545"/>
      <c r="BN169" s="545"/>
      <c r="BO169" s="545"/>
      <c r="BP169" s="545"/>
      <c r="BQ169" s="545"/>
      <c r="BR169" s="545"/>
      <c r="BS169" s="545"/>
      <c r="BT169" s="545"/>
      <c r="BU169" s="545"/>
      <c r="BV169" s="545"/>
      <c r="BW169" s="545"/>
      <c r="BX169" s="545"/>
      <c r="BY169" s="545"/>
      <c r="BZ169" s="545"/>
      <c r="CA169" s="545"/>
      <c r="CB169" s="545"/>
      <c r="CC169" s="545"/>
      <c r="CD169" s="545"/>
      <c r="CE169" s="545"/>
      <c r="CF169" s="545"/>
      <c r="CG169" s="545"/>
      <c r="CH169" s="545"/>
      <c r="CI169" s="545"/>
      <c r="CJ169" s="545"/>
      <c r="CK169" s="545"/>
      <c r="CL169" s="545"/>
      <c r="CM169" s="545"/>
      <c r="CN169" s="545"/>
      <c r="CO169" s="545"/>
      <c r="CP169" s="545"/>
      <c r="CQ169" s="545"/>
      <c r="CR169" s="545"/>
      <c r="CS169" s="545"/>
      <c r="CT169" s="545"/>
      <c r="CU169" s="545"/>
      <c r="CV169" s="545"/>
      <c r="CW169" s="545"/>
      <c r="CX169" s="545"/>
      <c r="CY169" s="545"/>
      <c r="CZ169" s="545"/>
      <c r="DA169" s="545"/>
      <c r="DB169" s="545"/>
      <c r="DC169" s="545"/>
      <c r="DD169" s="545"/>
      <c r="DE169" s="545"/>
      <c r="DF169" s="545"/>
      <c r="DG169" s="545"/>
      <c r="DH169" s="545"/>
      <c r="DI169" s="545"/>
      <c r="DJ169" s="545"/>
      <c r="DK169" s="545"/>
      <c r="DL169" s="545"/>
      <c r="DM169" s="545"/>
      <c r="DN169" s="545"/>
      <c r="DO169" s="545"/>
      <c r="DP169" s="545"/>
      <c r="DQ169" s="545"/>
      <c r="DR169" s="545"/>
      <c r="DS169" s="545"/>
      <c r="DT169" s="545"/>
      <c r="DU169" s="545"/>
      <c r="DV169" s="545"/>
      <c r="DW169" s="545"/>
      <c r="DX169" s="545"/>
      <c r="DY169" s="545"/>
      <c r="DZ169" s="545"/>
      <c r="EA169" s="545"/>
      <c r="EB169" s="545"/>
      <c r="EC169" s="545"/>
      <c r="ED169" s="545"/>
      <c r="EE169" s="545"/>
      <c r="EF169" s="545"/>
      <c r="EG169" s="545"/>
      <c r="EH169" s="545"/>
      <c r="EI169" s="545"/>
      <c r="EJ169" s="545"/>
      <c r="EK169" s="545"/>
      <c r="EL169" s="545"/>
      <c r="EM169" s="545"/>
      <c r="EN169" s="545"/>
      <c r="EO169" s="545"/>
      <c r="EP169" s="545"/>
      <c r="EQ169" s="545"/>
      <c r="ER169" s="545"/>
      <c r="ES169" s="545"/>
      <c r="ET169" s="545"/>
      <c r="EU169" s="545"/>
      <c r="EV169" s="545"/>
      <c r="EW169" s="545"/>
      <c r="EX169" s="545"/>
      <c r="EY169" s="545"/>
      <c r="EZ169" s="545"/>
      <c r="FA169" s="545"/>
      <c r="FB169" s="545"/>
      <c r="FC169" s="545"/>
      <c r="FD169" s="545"/>
      <c r="FE169" s="545"/>
      <c r="FF169" s="545"/>
      <c r="FG169" s="545"/>
      <c r="FH169" s="545"/>
      <c r="FI169" s="545"/>
      <c r="FJ169" s="545"/>
      <c r="FK169" s="545"/>
      <c r="FL169" s="545"/>
      <c r="FM169" s="545"/>
      <c r="FN169" s="545"/>
      <c r="FO169" s="545"/>
      <c r="FP169" s="545"/>
      <c r="FQ169" s="545"/>
      <c r="FR169" s="545"/>
      <c r="FS169" s="545"/>
      <c r="FT169" s="545"/>
      <c r="FU169" s="545"/>
      <c r="FV169" s="545"/>
      <c r="FW169" s="545"/>
      <c r="FX169" s="545"/>
      <c r="FY169" s="545"/>
      <c r="FZ169" s="545"/>
      <c r="GA169" s="545"/>
      <c r="GB169" s="545"/>
      <c r="GC169" s="545"/>
      <c r="GD169" s="545"/>
      <c r="GE169" s="545"/>
      <c r="GF169" s="545"/>
      <c r="GG169" s="545"/>
      <c r="GH169" s="545"/>
      <c r="GI169" s="545"/>
      <c r="GJ169" s="545"/>
      <c r="GK169" s="545"/>
      <c r="GL169" s="545"/>
      <c r="GM169" s="545"/>
      <c r="GN169" s="545"/>
      <c r="GO169" s="545"/>
      <c r="GP169" s="545"/>
      <c r="GQ169" s="545"/>
      <c r="GR169" s="545"/>
      <c r="GS169" s="545"/>
      <c r="GT169" s="545"/>
      <c r="GU169" s="545"/>
      <c r="GV169" s="545"/>
      <c r="GW169" s="545"/>
      <c r="GX169" s="545"/>
    </row>
    <row r="170" spans="15:206" x14ac:dyDescent="0.25">
      <c r="O170" s="545"/>
      <c r="P170" s="545"/>
      <c r="Q170" s="545"/>
      <c r="R170" s="545"/>
      <c r="S170" s="545"/>
      <c r="T170" s="545"/>
      <c r="U170" s="545"/>
      <c r="V170" s="545"/>
      <c r="W170" s="545"/>
      <c r="X170" s="545"/>
      <c r="Y170" s="545"/>
      <c r="Z170" s="545"/>
      <c r="AA170" s="545"/>
      <c r="AB170" s="545"/>
      <c r="AC170" s="545"/>
      <c r="AD170" s="545"/>
      <c r="AE170" s="545"/>
      <c r="AF170" s="545"/>
      <c r="AG170" s="545"/>
      <c r="AH170" s="545"/>
      <c r="AI170" s="545"/>
      <c r="AJ170" s="545"/>
      <c r="AK170" s="545"/>
      <c r="AL170" s="545"/>
      <c r="AM170" s="545"/>
      <c r="AN170" s="545"/>
      <c r="AO170" s="545"/>
      <c r="AP170" s="545"/>
      <c r="AQ170" s="545"/>
      <c r="AR170" s="545"/>
      <c r="AS170" s="545"/>
      <c r="AT170" s="545"/>
      <c r="AU170" s="545"/>
      <c r="AV170" s="545"/>
      <c r="AW170" s="545"/>
      <c r="AX170" s="545"/>
      <c r="AY170" s="545"/>
      <c r="AZ170" s="545"/>
      <c r="BA170" s="545"/>
      <c r="BB170" s="545"/>
      <c r="BC170" s="545"/>
      <c r="BD170" s="545"/>
      <c r="BE170" s="545"/>
      <c r="BF170" s="545"/>
      <c r="BG170" s="545"/>
      <c r="BH170" s="545"/>
      <c r="BI170" s="545"/>
      <c r="BJ170" s="545"/>
      <c r="BK170" s="545"/>
      <c r="BL170" s="545"/>
      <c r="BM170" s="545"/>
      <c r="BN170" s="545"/>
      <c r="BO170" s="545"/>
      <c r="BP170" s="545"/>
      <c r="BQ170" s="545"/>
      <c r="BR170" s="545"/>
      <c r="BS170" s="545"/>
      <c r="BT170" s="545"/>
      <c r="BU170" s="545"/>
      <c r="BV170" s="545"/>
      <c r="BW170" s="545"/>
      <c r="BX170" s="545"/>
      <c r="BY170" s="545"/>
      <c r="BZ170" s="545"/>
      <c r="CA170" s="545"/>
      <c r="CB170" s="545"/>
      <c r="CC170" s="545"/>
      <c r="CD170" s="545"/>
      <c r="CE170" s="545"/>
      <c r="CF170" s="545"/>
      <c r="CG170" s="545"/>
      <c r="CH170" s="545"/>
      <c r="CI170" s="545"/>
      <c r="CJ170" s="545"/>
      <c r="CK170" s="545"/>
      <c r="CL170" s="545"/>
      <c r="CM170" s="545"/>
      <c r="CN170" s="545"/>
      <c r="CO170" s="545"/>
      <c r="CP170" s="545"/>
      <c r="CQ170" s="545"/>
      <c r="CR170" s="545"/>
      <c r="CS170" s="545"/>
      <c r="CT170" s="545"/>
      <c r="CU170" s="545"/>
      <c r="CV170" s="545"/>
      <c r="CW170" s="545"/>
      <c r="CX170" s="545"/>
      <c r="CY170" s="545"/>
      <c r="CZ170" s="545"/>
      <c r="DA170" s="545"/>
      <c r="DB170" s="545"/>
      <c r="DC170" s="545"/>
      <c r="DD170" s="545"/>
      <c r="DE170" s="545"/>
      <c r="DF170" s="545"/>
      <c r="DG170" s="545"/>
      <c r="DH170" s="545"/>
      <c r="DI170" s="545"/>
      <c r="DJ170" s="545"/>
      <c r="DK170" s="545"/>
      <c r="DL170" s="545"/>
      <c r="DM170" s="545"/>
      <c r="DN170" s="545"/>
      <c r="DO170" s="545"/>
      <c r="DP170" s="545"/>
      <c r="DQ170" s="545"/>
      <c r="DR170" s="545"/>
      <c r="DS170" s="545"/>
      <c r="DT170" s="545"/>
      <c r="DU170" s="545"/>
      <c r="DV170" s="545"/>
      <c r="DW170" s="545"/>
      <c r="DX170" s="545"/>
      <c r="DY170" s="545"/>
      <c r="DZ170" s="545"/>
      <c r="EA170" s="545"/>
      <c r="EB170" s="545"/>
      <c r="EC170" s="545"/>
      <c r="ED170" s="545"/>
      <c r="EE170" s="545"/>
      <c r="EF170" s="545"/>
      <c r="EG170" s="545"/>
      <c r="EH170" s="545"/>
      <c r="EI170" s="545"/>
      <c r="EJ170" s="545"/>
      <c r="EK170" s="545"/>
      <c r="EL170" s="545"/>
      <c r="EM170" s="545"/>
      <c r="EN170" s="545"/>
      <c r="EO170" s="545"/>
      <c r="EP170" s="545"/>
      <c r="EQ170" s="545"/>
      <c r="ER170" s="545"/>
      <c r="ES170" s="545"/>
      <c r="ET170" s="545"/>
      <c r="EU170" s="545"/>
      <c r="EV170" s="545"/>
      <c r="EW170" s="545"/>
      <c r="EX170" s="545"/>
      <c r="EY170" s="545"/>
      <c r="EZ170" s="545"/>
      <c r="FA170" s="545"/>
      <c r="FB170" s="545"/>
      <c r="FC170" s="545"/>
      <c r="FD170" s="545"/>
      <c r="FE170" s="545"/>
      <c r="FF170" s="545"/>
      <c r="FG170" s="545"/>
      <c r="FH170" s="545"/>
      <c r="FI170" s="545"/>
      <c r="FJ170" s="545"/>
      <c r="FK170" s="545"/>
      <c r="FL170" s="545"/>
      <c r="FM170" s="545"/>
      <c r="FN170" s="545"/>
      <c r="FO170" s="545"/>
      <c r="FP170" s="545"/>
      <c r="FQ170" s="545"/>
      <c r="FR170" s="545"/>
      <c r="FS170" s="545"/>
      <c r="FT170" s="545"/>
      <c r="FU170" s="545"/>
      <c r="FV170" s="545"/>
      <c r="FW170" s="545"/>
      <c r="FX170" s="545"/>
      <c r="FY170" s="545"/>
      <c r="FZ170" s="545"/>
      <c r="GA170" s="545"/>
      <c r="GB170" s="545"/>
      <c r="GC170" s="545"/>
      <c r="GD170" s="545"/>
      <c r="GE170" s="545"/>
      <c r="GF170" s="545"/>
      <c r="GG170" s="545"/>
      <c r="GH170" s="545"/>
      <c r="GI170" s="545"/>
      <c r="GJ170" s="545"/>
      <c r="GK170" s="545"/>
      <c r="GL170" s="545"/>
      <c r="GM170" s="545"/>
      <c r="GN170" s="545"/>
      <c r="GO170" s="545"/>
      <c r="GP170" s="545"/>
      <c r="GQ170" s="545"/>
      <c r="GR170" s="545"/>
      <c r="GS170" s="545"/>
      <c r="GT170" s="545"/>
      <c r="GU170" s="545"/>
      <c r="GV170" s="545"/>
      <c r="GW170" s="545"/>
      <c r="GX170" s="545"/>
    </row>
    <row r="171" spans="15:206" x14ac:dyDescent="0.25">
      <c r="O171" s="545"/>
      <c r="P171" s="545"/>
      <c r="Q171" s="545"/>
      <c r="R171" s="545"/>
      <c r="S171" s="545"/>
      <c r="T171" s="545"/>
      <c r="U171" s="545"/>
      <c r="V171" s="545"/>
      <c r="W171" s="545"/>
      <c r="X171" s="545"/>
      <c r="Y171" s="545"/>
      <c r="Z171" s="545"/>
      <c r="AA171" s="545"/>
      <c r="AB171" s="545"/>
      <c r="AC171" s="545"/>
      <c r="AD171" s="545"/>
      <c r="AE171" s="545"/>
      <c r="AF171" s="545"/>
      <c r="AG171" s="545"/>
      <c r="AH171" s="545"/>
      <c r="AI171" s="545"/>
      <c r="AJ171" s="545"/>
      <c r="AK171" s="545"/>
      <c r="AL171" s="545"/>
      <c r="AM171" s="545"/>
      <c r="AN171" s="545"/>
      <c r="AO171" s="545"/>
      <c r="AP171" s="545"/>
      <c r="AQ171" s="545"/>
      <c r="AR171" s="545"/>
      <c r="AS171" s="545"/>
      <c r="AT171" s="545"/>
      <c r="AU171" s="545"/>
      <c r="AV171" s="545"/>
      <c r="AW171" s="545"/>
      <c r="AX171" s="545"/>
      <c r="AY171" s="545"/>
      <c r="AZ171" s="545"/>
      <c r="BA171" s="545"/>
      <c r="BB171" s="545"/>
      <c r="BC171" s="545"/>
      <c r="BD171" s="545"/>
      <c r="BE171" s="545"/>
      <c r="BF171" s="545"/>
      <c r="BG171" s="545"/>
      <c r="BH171" s="545"/>
      <c r="BI171" s="545"/>
      <c r="BJ171" s="545"/>
      <c r="BK171" s="545"/>
      <c r="BL171" s="545"/>
      <c r="BM171" s="545"/>
      <c r="BN171" s="545"/>
      <c r="BO171" s="545"/>
      <c r="BP171" s="545"/>
      <c r="BQ171" s="545"/>
      <c r="BR171" s="545"/>
      <c r="BS171" s="545"/>
      <c r="BT171" s="545"/>
      <c r="BU171" s="545"/>
      <c r="BV171" s="545"/>
      <c r="BW171" s="545"/>
      <c r="BX171" s="545"/>
      <c r="BY171" s="545"/>
      <c r="BZ171" s="545"/>
      <c r="CA171" s="545"/>
      <c r="CB171" s="545"/>
      <c r="CC171" s="545"/>
      <c r="CD171" s="545"/>
      <c r="CE171" s="545"/>
      <c r="CF171" s="545"/>
      <c r="CG171" s="545"/>
      <c r="CH171" s="545"/>
      <c r="CI171" s="545"/>
      <c r="CJ171" s="545"/>
      <c r="CK171" s="545"/>
      <c r="CL171" s="545"/>
      <c r="CM171" s="545"/>
      <c r="CN171" s="545"/>
      <c r="CO171" s="545"/>
      <c r="CP171" s="545"/>
      <c r="CQ171" s="545"/>
      <c r="CR171" s="545"/>
      <c r="CS171" s="545"/>
      <c r="CT171" s="545"/>
      <c r="CU171" s="545"/>
      <c r="CV171" s="545"/>
      <c r="CW171" s="545"/>
      <c r="CX171" s="545"/>
      <c r="CY171" s="545"/>
      <c r="CZ171" s="545"/>
      <c r="DA171" s="545"/>
      <c r="DB171" s="545"/>
      <c r="DC171" s="545"/>
      <c r="DD171" s="545"/>
      <c r="DE171" s="545"/>
      <c r="DF171" s="545"/>
      <c r="DG171" s="545"/>
      <c r="DH171" s="545"/>
      <c r="DI171" s="545"/>
      <c r="DJ171" s="545"/>
      <c r="DK171" s="545"/>
      <c r="DL171" s="545"/>
      <c r="DM171" s="545"/>
      <c r="DN171" s="545"/>
      <c r="DO171" s="545"/>
      <c r="DP171" s="545"/>
      <c r="DQ171" s="545"/>
      <c r="DR171" s="545"/>
      <c r="DS171" s="545"/>
      <c r="DT171" s="545"/>
      <c r="DU171" s="545"/>
      <c r="DV171" s="545"/>
      <c r="DW171" s="545"/>
      <c r="DX171" s="545"/>
      <c r="DY171" s="545"/>
      <c r="DZ171" s="545"/>
      <c r="EA171" s="545"/>
      <c r="EB171" s="545"/>
      <c r="EC171" s="545"/>
      <c r="ED171" s="545"/>
      <c r="EE171" s="545"/>
      <c r="EF171" s="545"/>
      <c r="EG171" s="545"/>
      <c r="EH171" s="545"/>
      <c r="EI171" s="545"/>
      <c r="EJ171" s="545"/>
      <c r="EK171" s="545"/>
      <c r="EL171" s="545"/>
      <c r="EM171" s="545"/>
      <c r="EN171" s="545"/>
      <c r="EO171" s="545"/>
      <c r="EP171" s="545"/>
      <c r="EQ171" s="545"/>
      <c r="ER171" s="545"/>
      <c r="ES171" s="545"/>
      <c r="ET171" s="545"/>
      <c r="EU171" s="545"/>
      <c r="EV171" s="545"/>
      <c r="EW171" s="545"/>
      <c r="EX171" s="545"/>
      <c r="EY171" s="545"/>
      <c r="EZ171" s="545"/>
      <c r="FA171" s="545"/>
      <c r="FB171" s="545"/>
      <c r="FC171" s="545"/>
      <c r="FD171" s="545"/>
      <c r="FE171" s="545"/>
      <c r="FF171" s="545"/>
      <c r="FG171" s="545"/>
      <c r="FH171" s="545"/>
      <c r="FI171" s="545"/>
      <c r="FJ171" s="545"/>
      <c r="FK171" s="545"/>
      <c r="FL171" s="545"/>
      <c r="FM171" s="545"/>
      <c r="FN171" s="545"/>
      <c r="FO171" s="545"/>
      <c r="FP171" s="545"/>
      <c r="FQ171" s="545"/>
      <c r="FR171" s="545"/>
      <c r="FS171" s="545"/>
      <c r="FT171" s="545"/>
      <c r="FU171" s="545"/>
      <c r="FV171" s="545"/>
      <c r="FW171" s="545"/>
      <c r="FX171" s="545"/>
      <c r="FY171" s="545"/>
      <c r="FZ171" s="545"/>
      <c r="GA171" s="545"/>
      <c r="GB171" s="545"/>
      <c r="GC171" s="545"/>
      <c r="GD171" s="545"/>
      <c r="GE171" s="545"/>
      <c r="GF171" s="545"/>
      <c r="GG171" s="545"/>
      <c r="GH171" s="545"/>
      <c r="GI171" s="545"/>
      <c r="GJ171" s="545"/>
      <c r="GK171" s="545"/>
      <c r="GL171" s="545"/>
      <c r="GM171" s="545"/>
      <c r="GN171" s="545"/>
      <c r="GO171" s="545"/>
      <c r="GP171" s="545"/>
      <c r="GQ171" s="545"/>
      <c r="GR171" s="545"/>
      <c r="GS171" s="545"/>
      <c r="GT171" s="545"/>
      <c r="GU171" s="545"/>
      <c r="GV171" s="545"/>
      <c r="GW171" s="545"/>
      <c r="GX171" s="545"/>
    </row>
    <row r="172" spans="15:206" x14ac:dyDescent="0.25">
      <c r="O172" s="545"/>
      <c r="P172" s="545"/>
      <c r="Q172" s="545"/>
      <c r="R172" s="545"/>
      <c r="S172" s="545"/>
      <c r="T172" s="545"/>
      <c r="U172" s="545"/>
      <c r="V172" s="545"/>
      <c r="W172" s="545"/>
      <c r="X172" s="545"/>
      <c r="Y172" s="545"/>
      <c r="Z172" s="545"/>
      <c r="AA172" s="545"/>
      <c r="AB172" s="545"/>
      <c r="AC172" s="545"/>
      <c r="AD172" s="545"/>
      <c r="AE172" s="545"/>
      <c r="AF172" s="545"/>
      <c r="AG172" s="545"/>
      <c r="AH172" s="545"/>
      <c r="AI172" s="545"/>
      <c r="AJ172" s="545"/>
      <c r="AK172" s="545"/>
      <c r="AL172" s="545"/>
      <c r="AM172" s="545"/>
      <c r="AN172" s="545"/>
      <c r="AO172" s="545"/>
      <c r="AP172" s="545"/>
      <c r="AQ172" s="545"/>
      <c r="AR172" s="545"/>
      <c r="AS172" s="545"/>
      <c r="AT172" s="545"/>
      <c r="AU172" s="545"/>
      <c r="AV172" s="545"/>
      <c r="AW172" s="545"/>
      <c r="AX172" s="545"/>
      <c r="AY172" s="545"/>
      <c r="AZ172" s="545"/>
      <c r="BA172" s="545"/>
      <c r="BB172" s="545"/>
      <c r="BC172" s="545"/>
      <c r="BD172" s="545"/>
      <c r="BE172" s="545"/>
      <c r="BF172" s="545"/>
      <c r="BG172" s="545"/>
      <c r="BH172" s="545"/>
      <c r="BI172" s="545"/>
      <c r="BJ172" s="545"/>
      <c r="BK172" s="545"/>
      <c r="BL172" s="545"/>
      <c r="BM172" s="545"/>
      <c r="BN172" s="545"/>
      <c r="BO172" s="545"/>
      <c r="BP172" s="545"/>
      <c r="BQ172" s="545"/>
      <c r="BR172" s="545"/>
      <c r="BS172" s="545"/>
      <c r="BT172" s="545"/>
      <c r="BU172" s="545"/>
      <c r="BV172" s="545"/>
      <c r="BW172" s="545"/>
      <c r="BX172" s="545"/>
      <c r="BY172" s="545"/>
      <c r="BZ172" s="545"/>
      <c r="CA172" s="545"/>
      <c r="CB172" s="545"/>
      <c r="CC172" s="545"/>
      <c r="CD172" s="545"/>
      <c r="CE172" s="545"/>
      <c r="CF172" s="545"/>
      <c r="CG172" s="545"/>
      <c r="CH172" s="545"/>
      <c r="CI172" s="545"/>
      <c r="CJ172" s="545"/>
      <c r="CK172" s="545"/>
      <c r="CL172" s="545"/>
      <c r="CM172" s="545"/>
      <c r="CN172" s="545"/>
      <c r="CO172" s="545"/>
      <c r="CP172" s="545"/>
      <c r="CQ172" s="545"/>
      <c r="CR172" s="545"/>
      <c r="CS172" s="545"/>
      <c r="CT172" s="545"/>
      <c r="CU172" s="545"/>
      <c r="CV172" s="545"/>
      <c r="CW172" s="545"/>
      <c r="CX172" s="545"/>
      <c r="CY172" s="545"/>
      <c r="CZ172" s="545"/>
      <c r="DA172" s="545"/>
      <c r="DB172" s="545"/>
      <c r="DC172" s="545"/>
      <c r="DD172" s="545"/>
      <c r="DE172" s="545"/>
      <c r="DF172" s="545"/>
      <c r="DG172" s="545"/>
      <c r="DH172" s="545"/>
      <c r="DI172" s="545"/>
      <c r="DJ172" s="545"/>
      <c r="DK172" s="545"/>
      <c r="DL172" s="545"/>
      <c r="DM172" s="545"/>
      <c r="DN172" s="545"/>
      <c r="DO172" s="545"/>
      <c r="DP172" s="545"/>
      <c r="DQ172" s="545"/>
      <c r="DR172" s="545"/>
      <c r="DS172" s="545"/>
      <c r="DT172" s="545"/>
      <c r="DU172" s="545"/>
      <c r="DV172" s="545"/>
      <c r="DW172" s="545"/>
      <c r="DX172" s="545"/>
      <c r="DY172" s="545"/>
      <c r="DZ172" s="545"/>
      <c r="EA172" s="545"/>
      <c r="EB172" s="545"/>
      <c r="EC172" s="545"/>
      <c r="ED172" s="545"/>
      <c r="EE172" s="545"/>
      <c r="EF172" s="545"/>
      <c r="EG172" s="545"/>
      <c r="EH172" s="545"/>
      <c r="EI172" s="545"/>
      <c r="EJ172" s="545"/>
      <c r="EK172" s="545"/>
      <c r="EL172" s="545"/>
      <c r="EM172" s="545"/>
      <c r="EN172" s="545"/>
      <c r="EO172" s="545"/>
      <c r="EP172" s="545"/>
      <c r="EQ172" s="545"/>
      <c r="ER172" s="545"/>
      <c r="ES172" s="545"/>
      <c r="ET172" s="545"/>
      <c r="EU172" s="545"/>
      <c r="EV172" s="545"/>
      <c r="EW172" s="545"/>
      <c r="EX172" s="545"/>
      <c r="EY172" s="545"/>
      <c r="EZ172" s="545"/>
      <c r="FA172" s="545"/>
      <c r="FB172" s="545"/>
      <c r="FC172" s="545"/>
      <c r="FD172" s="545"/>
      <c r="FE172" s="545"/>
      <c r="FF172" s="545"/>
      <c r="FG172" s="545"/>
      <c r="FH172" s="545"/>
      <c r="FI172" s="545"/>
      <c r="FJ172" s="545"/>
      <c r="FK172" s="545"/>
      <c r="FL172" s="545"/>
      <c r="FM172" s="545"/>
      <c r="FN172" s="545"/>
      <c r="FO172" s="545"/>
      <c r="FP172" s="545"/>
      <c r="FQ172" s="545"/>
      <c r="FR172" s="545"/>
      <c r="FS172" s="545"/>
      <c r="FT172" s="545"/>
      <c r="FU172" s="545"/>
      <c r="FV172" s="545"/>
      <c r="FW172" s="545"/>
      <c r="FX172" s="545"/>
      <c r="FY172" s="545"/>
      <c r="FZ172" s="545"/>
      <c r="GA172" s="545"/>
      <c r="GB172" s="545"/>
      <c r="GC172" s="545"/>
      <c r="GD172" s="545"/>
      <c r="GE172" s="545"/>
      <c r="GF172" s="545"/>
      <c r="GG172" s="545"/>
      <c r="GH172" s="545"/>
      <c r="GI172" s="545"/>
      <c r="GJ172" s="545"/>
      <c r="GK172" s="545"/>
      <c r="GL172" s="545"/>
      <c r="GM172" s="545"/>
      <c r="GN172" s="545"/>
      <c r="GO172" s="545"/>
      <c r="GP172" s="545"/>
      <c r="GQ172" s="545"/>
      <c r="GR172" s="545"/>
      <c r="GS172" s="545"/>
      <c r="GT172" s="545"/>
      <c r="GU172" s="545"/>
      <c r="GV172" s="545"/>
      <c r="GW172" s="545"/>
      <c r="GX172" s="545"/>
    </row>
    <row r="173" spans="15:206" x14ac:dyDescent="0.25">
      <c r="O173" s="545"/>
      <c r="P173" s="545"/>
      <c r="Q173" s="545"/>
      <c r="R173" s="545"/>
      <c r="S173" s="545"/>
      <c r="T173" s="545"/>
      <c r="U173" s="545"/>
      <c r="V173" s="545"/>
      <c r="W173" s="545"/>
      <c r="X173" s="545"/>
      <c r="Y173" s="545"/>
      <c r="Z173" s="545"/>
      <c r="AA173" s="545"/>
      <c r="AB173" s="545"/>
      <c r="AC173" s="545"/>
      <c r="AD173" s="545"/>
      <c r="AE173" s="545"/>
      <c r="AF173" s="545"/>
      <c r="AG173" s="545"/>
      <c r="AH173" s="545"/>
      <c r="AI173" s="545"/>
      <c r="AJ173" s="545"/>
      <c r="AK173" s="545"/>
      <c r="AL173" s="545"/>
      <c r="AM173" s="545"/>
      <c r="AN173" s="545"/>
      <c r="AO173" s="545"/>
      <c r="AP173" s="545"/>
      <c r="AQ173" s="545"/>
      <c r="AR173" s="545"/>
      <c r="AS173" s="545"/>
      <c r="AT173" s="545"/>
      <c r="AU173" s="545"/>
      <c r="AV173" s="545"/>
      <c r="AW173" s="545"/>
      <c r="AX173" s="545"/>
      <c r="AY173" s="545"/>
      <c r="AZ173" s="545"/>
      <c r="BA173" s="545"/>
      <c r="BB173" s="545"/>
      <c r="BC173" s="545"/>
      <c r="BD173" s="545"/>
      <c r="BE173" s="545"/>
      <c r="BF173" s="545"/>
      <c r="BG173" s="545"/>
      <c r="BH173" s="545"/>
      <c r="BI173" s="545"/>
      <c r="BJ173" s="545"/>
      <c r="BK173" s="545"/>
      <c r="BL173" s="545"/>
      <c r="BM173" s="545"/>
      <c r="BN173" s="545"/>
      <c r="BO173" s="545"/>
      <c r="BP173" s="545"/>
      <c r="BQ173" s="545"/>
      <c r="BR173" s="545"/>
      <c r="BS173" s="545"/>
      <c r="BT173" s="545"/>
      <c r="BU173" s="545"/>
      <c r="BV173" s="545"/>
      <c r="BW173" s="545"/>
      <c r="BX173" s="545"/>
      <c r="BY173" s="545"/>
      <c r="BZ173" s="545"/>
      <c r="CA173" s="545"/>
      <c r="CB173" s="545"/>
      <c r="CC173" s="545"/>
      <c r="CD173" s="545"/>
      <c r="CE173" s="545"/>
      <c r="CF173" s="545"/>
      <c r="CG173" s="545"/>
      <c r="CH173" s="545"/>
      <c r="CI173" s="545"/>
      <c r="CJ173" s="545"/>
      <c r="CK173" s="545"/>
      <c r="CL173" s="545"/>
      <c r="CM173" s="545"/>
      <c r="CN173" s="545"/>
      <c r="CO173" s="545"/>
      <c r="CP173" s="545"/>
      <c r="CQ173" s="545"/>
      <c r="CR173" s="545"/>
      <c r="CS173" s="545"/>
      <c r="CT173" s="545"/>
      <c r="CU173" s="545"/>
      <c r="CV173" s="545"/>
      <c r="CW173" s="545"/>
      <c r="CX173" s="545"/>
      <c r="CY173" s="545"/>
      <c r="CZ173" s="545"/>
      <c r="DA173" s="545"/>
      <c r="DB173" s="545"/>
      <c r="DC173" s="545"/>
      <c r="DD173" s="545"/>
      <c r="DE173" s="545"/>
      <c r="DF173" s="545"/>
      <c r="DG173" s="545"/>
      <c r="DH173" s="545"/>
      <c r="DI173" s="545"/>
      <c r="DJ173" s="545"/>
      <c r="DK173" s="545"/>
      <c r="DL173" s="545"/>
      <c r="DM173" s="545"/>
      <c r="DN173" s="545"/>
      <c r="DO173" s="545"/>
      <c r="DP173" s="545"/>
      <c r="DQ173" s="545"/>
      <c r="DR173" s="545"/>
      <c r="DS173" s="545"/>
      <c r="DT173" s="545"/>
      <c r="DU173" s="545"/>
      <c r="DV173" s="545"/>
      <c r="DW173" s="545"/>
      <c r="DX173" s="545"/>
      <c r="DY173" s="545"/>
      <c r="DZ173" s="545"/>
      <c r="EA173" s="545"/>
      <c r="EB173" s="545"/>
      <c r="EC173" s="545"/>
      <c r="ED173" s="545"/>
      <c r="EE173" s="545"/>
      <c r="EF173" s="545"/>
      <c r="EG173" s="545"/>
      <c r="EH173" s="545"/>
      <c r="EI173" s="545"/>
      <c r="EJ173" s="545"/>
      <c r="EK173" s="545"/>
      <c r="EL173" s="545"/>
      <c r="EM173" s="545"/>
      <c r="EN173" s="545"/>
      <c r="EO173" s="545"/>
      <c r="EP173" s="545"/>
      <c r="EQ173" s="545"/>
      <c r="ER173" s="545"/>
      <c r="ES173" s="545"/>
      <c r="ET173" s="545"/>
      <c r="EU173" s="545"/>
      <c r="EV173" s="545"/>
      <c r="EW173" s="545"/>
      <c r="EX173" s="545"/>
      <c r="EY173" s="545"/>
      <c r="EZ173" s="545"/>
      <c r="FA173" s="545"/>
      <c r="FB173" s="545"/>
      <c r="FC173" s="545"/>
      <c r="FD173" s="545"/>
      <c r="FE173" s="545"/>
      <c r="FF173" s="545"/>
      <c r="FG173" s="545"/>
      <c r="FH173" s="545"/>
      <c r="FI173" s="545"/>
      <c r="FJ173" s="545"/>
      <c r="FK173" s="545"/>
      <c r="FL173" s="545"/>
      <c r="FM173" s="545"/>
      <c r="FN173" s="545"/>
      <c r="FO173" s="545"/>
      <c r="FP173" s="545"/>
      <c r="FQ173" s="545"/>
      <c r="FR173" s="545"/>
      <c r="FS173" s="545"/>
      <c r="FT173" s="545"/>
      <c r="FU173" s="545"/>
      <c r="FV173" s="545"/>
      <c r="FW173" s="545"/>
      <c r="FX173" s="545"/>
      <c r="FY173" s="545"/>
      <c r="FZ173" s="545"/>
      <c r="GA173" s="545"/>
      <c r="GB173" s="545"/>
      <c r="GC173" s="545"/>
      <c r="GD173" s="545"/>
      <c r="GE173" s="545"/>
      <c r="GF173" s="545"/>
      <c r="GG173" s="545"/>
      <c r="GH173" s="545"/>
      <c r="GI173" s="545"/>
      <c r="GJ173" s="545"/>
      <c r="GK173" s="545"/>
      <c r="GL173" s="545"/>
      <c r="GM173" s="545"/>
      <c r="GN173" s="545"/>
      <c r="GO173" s="545"/>
      <c r="GP173" s="545"/>
      <c r="GQ173" s="545"/>
      <c r="GR173" s="545"/>
      <c r="GS173" s="545"/>
      <c r="GT173" s="545"/>
      <c r="GU173" s="545"/>
      <c r="GV173" s="545"/>
      <c r="GW173" s="545"/>
      <c r="GX173" s="545"/>
    </row>
    <row r="174" spans="15:206" x14ac:dyDescent="0.25">
      <c r="O174" s="545"/>
      <c r="P174" s="545"/>
      <c r="Q174" s="545"/>
      <c r="R174" s="545"/>
      <c r="S174" s="545"/>
      <c r="T174" s="545"/>
      <c r="U174" s="545"/>
      <c r="V174" s="545"/>
      <c r="W174" s="545"/>
      <c r="X174" s="545"/>
      <c r="Y174" s="545"/>
      <c r="Z174" s="545"/>
      <c r="AA174" s="545"/>
      <c r="AB174" s="545"/>
      <c r="AC174" s="545"/>
      <c r="AD174" s="545"/>
      <c r="AE174" s="545"/>
      <c r="AF174" s="545"/>
      <c r="AG174" s="545"/>
      <c r="AH174" s="545"/>
      <c r="AI174" s="545"/>
      <c r="AJ174" s="545"/>
      <c r="AK174" s="545"/>
      <c r="AL174" s="545"/>
      <c r="AM174" s="545"/>
      <c r="AN174" s="545"/>
      <c r="AO174" s="545"/>
      <c r="AP174" s="545"/>
      <c r="AQ174" s="545"/>
      <c r="AR174" s="545"/>
      <c r="AS174" s="545"/>
      <c r="AT174" s="545"/>
      <c r="AU174" s="545"/>
      <c r="AV174" s="545"/>
      <c r="AW174" s="545"/>
      <c r="AX174" s="545"/>
      <c r="AY174" s="545"/>
      <c r="AZ174" s="545"/>
      <c r="BA174" s="545"/>
      <c r="BB174" s="545"/>
      <c r="BC174" s="545"/>
      <c r="BD174" s="545"/>
      <c r="BE174" s="545"/>
      <c r="BF174" s="545"/>
      <c r="BG174" s="545"/>
      <c r="BH174" s="545"/>
      <c r="BI174" s="545"/>
      <c r="BJ174" s="545"/>
      <c r="BK174" s="545"/>
      <c r="BL174" s="545"/>
      <c r="BM174" s="545"/>
      <c r="BN174" s="545"/>
      <c r="BO174" s="545"/>
      <c r="BP174" s="545"/>
      <c r="BQ174" s="545"/>
      <c r="BR174" s="545"/>
      <c r="BS174" s="545"/>
      <c r="BT174" s="545"/>
      <c r="BU174" s="545"/>
      <c r="BV174" s="545"/>
      <c r="BW174" s="545"/>
      <c r="BX174" s="545"/>
      <c r="BY174" s="545"/>
      <c r="BZ174" s="545"/>
      <c r="CA174" s="545"/>
      <c r="CB174" s="545"/>
      <c r="CC174" s="545"/>
      <c r="CD174" s="545"/>
      <c r="CE174" s="545"/>
      <c r="CF174" s="545"/>
      <c r="CG174" s="545"/>
      <c r="CH174" s="545"/>
      <c r="CI174" s="545"/>
      <c r="CJ174" s="545"/>
      <c r="CK174" s="545"/>
      <c r="CL174" s="545"/>
      <c r="CM174" s="545"/>
      <c r="CN174" s="545"/>
      <c r="CO174" s="545"/>
      <c r="CP174" s="545"/>
      <c r="CQ174" s="545"/>
      <c r="CR174" s="545"/>
      <c r="CS174" s="545"/>
      <c r="CT174" s="545"/>
      <c r="CU174" s="545"/>
      <c r="CV174" s="545"/>
      <c r="CW174" s="545"/>
      <c r="CX174" s="545"/>
      <c r="CY174" s="545"/>
      <c r="CZ174" s="545"/>
      <c r="DA174" s="545"/>
      <c r="DB174" s="545"/>
      <c r="DC174" s="545"/>
      <c r="DD174" s="545"/>
      <c r="DE174" s="545"/>
      <c r="DF174" s="545"/>
      <c r="DG174" s="545"/>
      <c r="DH174" s="545"/>
      <c r="DI174" s="545"/>
      <c r="DJ174" s="545"/>
      <c r="DK174" s="545"/>
      <c r="DL174" s="545"/>
      <c r="DM174" s="545"/>
      <c r="DN174" s="545"/>
      <c r="DO174" s="545"/>
      <c r="DP174" s="545"/>
      <c r="DQ174" s="545"/>
      <c r="DR174" s="545"/>
      <c r="DS174" s="545"/>
      <c r="DT174" s="545"/>
      <c r="DU174" s="545"/>
      <c r="DV174" s="545"/>
      <c r="DW174" s="545"/>
      <c r="DX174" s="545"/>
      <c r="DY174" s="545"/>
      <c r="DZ174" s="545"/>
      <c r="EA174" s="545"/>
      <c r="EB174" s="545"/>
      <c r="EC174" s="545"/>
      <c r="ED174" s="545"/>
      <c r="EE174" s="545"/>
      <c r="EF174" s="545"/>
      <c r="EG174" s="545"/>
      <c r="EH174" s="545"/>
      <c r="EI174" s="545"/>
      <c r="EJ174" s="545"/>
      <c r="EK174" s="545"/>
      <c r="EL174" s="545"/>
      <c r="EM174" s="545"/>
      <c r="EN174" s="545"/>
      <c r="EO174" s="545"/>
      <c r="EP174" s="545"/>
      <c r="EQ174" s="545"/>
      <c r="ER174" s="545"/>
      <c r="ES174" s="545"/>
      <c r="ET174" s="545"/>
      <c r="EU174" s="545"/>
      <c r="EV174" s="545"/>
      <c r="EW174" s="545"/>
      <c r="EX174" s="545"/>
      <c r="EY174" s="545"/>
      <c r="EZ174" s="545"/>
      <c r="FA174" s="545"/>
      <c r="FB174" s="545"/>
      <c r="FC174" s="545"/>
      <c r="FD174" s="545"/>
      <c r="FE174" s="545"/>
      <c r="FF174" s="545"/>
      <c r="FG174" s="545"/>
      <c r="FH174" s="545"/>
      <c r="FI174" s="545"/>
      <c r="FJ174" s="545"/>
      <c r="FK174" s="545"/>
      <c r="FL174" s="545"/>
      <c r="FM174" s="545"/>
      <c r="FN174" s="545"/>
      <c r="FO174" s="545"/>
      <c r="FP174" s="545"/>
      <c r="FQ174" s="545"/>
      <c r="FR174" s="545"/>
      <c r="FS174" s="545"/>
      <c r="FT174" s="545"/>
      <c r="FU174" s="545"/>
      <c r="FV174" s="545"/>
      <c r="FW174" s="545"/>
      <c r="FX174" s="545"/>
      <c r="FY174" s="545"/>
      <c r="FZ174" s="545"/>
      <c r="GA174" s="545"/>
      <c r="GB174" s="545"/>
      <c r="GC174" s="545"/>
      <c r="GD174" s="545"/>
      <c r="GE174" s="545"/>
      <c r="GF174" s="545"/>
      <c r="GG174" s="545"/>
      <c r="GH174" s="545"/>
      <c r="GI174" s="545"/>
      <c r="GJ174" s="545"/>
      <c r="GK174" s="545"/>
      <c r="GL174" s="545"/>
      <c r="GM174" s="545"/>
      <c r="GN174" s="545"/>
      <c r="GO174" s="545"/>
      <c r="GP174" s="545"/>
      <c r="GQ174" s="545"/>
      <c r="GR174" s="545"/>
      <c r="GS174" s="545"/>
      <c r="GT174" s="545"/>
      <c r="GU174" s="545"/>
      <c r="GV174" s="545"/>
      <c r="GW174" s="545"/>
      <c r="GX174" s="545"/>
    </row>
    <row r="175" spans="15:206" x14ac:dyDescent="0.25">
      <c r="O175" s="545"/>
      <c r="P175" s="545"/>
      <c r="Q175" s="545"/>
      <c r="R175" s="545"/>
      <c r="S175" s="545"/>
      <c r="T175" s="545"/>
      <c r="U175" s="545"/>
      <c r="V175" s="545"/>
      <c r="W175" s="545"/>
      <c r="X175" s="545"/>
      <c r="Y175" s="545"/>
      <c r="Z175" s="545"/>
      <c r="AA175" s="545"/>
      <c r="AB175" s="545"/>
      <c r="AC175" s="545"/>
      <c r="AD175" s="545"/>
      <c r="AE175" s="545"/>
      <c r="AF175" s="545"/>
      <c r="AG175" s="545"/>
      <c r="AH175" s="545"/>
      <c r="AI175" s="545"/>
      <c r="AJ175" s="545"/>
      <c r="AK175" s="545"/>
      <c r="AL175" s="545"/>
      <c r="AM175" s="545"/>
      <c r="AN175" s="545"/>
      <c r="AO175" s="545"/>
      <c r="AP175" s="545"/>
      <c r="AQ175" s="545"/>
      <c r="AR175" s="545"/>
      <c r="AS175" s="545"/>
      <c r="AT175" s="545"/>
      <c r="AU175" s="545"/>
      <c r="AV175" s="545"/>
      <c r="AW175" s="545"/>
      <c r="AX175" s="545"/>
      <c r="AY175" s="545"/>
      <c r="AZ175" s="545"/>
      <c r="BA175" s="545"/>
      <c r="BB175" s="545"/>
      <c r="BC175" s="545"/>
      <c r="BD175" s="545"/>
      <c r="BE175" s="545"/>
      <c r="BF175" s="545"/>
      <c r="BG175" s="545"/>
      <c r="BH175" s="545"/>
      <c r="BI175" s="545"/>
      <c r="BJ175" s="545"/>
      <c r="BK175" s="545"/>
      <c r="BL175" s="545"/>
      <c r="BM175" s="545"/>
      <c r="BN175" s="545"/>
      <c r="BO175" s="545"/>
      <c r="BP175" s="545"/>
      <c r="BQ175" s="545"/>
      <c r="BR175" s="545"/>
      <c r="BS175" s="545"/>
      <c r="BT175" s="545"/>
      <c r="BU175" s="545"/>
      <c r="BV175" s="545"/>
      <c r="BW175" s="545"/>
      <c r="BX175" s="545"/>
      <c r="BY175" s="545"/>
      <c r="BZ175" s="545"/>
      <c r="CA175" s="545"/>
      <c r="CB175" s="545"/>
      <c r="CC175" s="545"/>
      <c r="CD175" s="545"/>
      <c r="CE175" s="545"/>
      <c r="CF175" s="545"/>
      <c r="CG175" s="545"/>
      <c r="CH175" s="545"/>
      <c r="CI175" s="545"/>
      <c r="CJ175" s="545"/>
      <c r="CK175" s="545"/>
      <c r="CL175" s="545"/>
      <c r="CM175" s="545"/>
      <c r="CN175" s="545"/>
      <c r="CO175" s="545"/>
      <c r="CP175" s="545"/>
      <c r="CQ175" s="545"/>
      <c r="CR175" s="545"/>
      <c r="CS175" s="545"/>
      <c r="CT175" s="545"/>
      <c r="CU175" s="545"/>
      <c r="CV175" s="545"/>
      <c r="CW175" s="545"/>
      <c r="CX175" s="545"/>
      <c r="CY175" s="545"/>
      <c r="CZ175" s="545"/>
      <c r="DA175" s="545"/>
      <c r="DB175" s="545"/>
      <c r="DC175" s="545"/>
      <c r="DD175" s="545"/>
      <c r="DE175" s="545"/>
      <c r="DF175" s="545"/>
      <c r="DG175" s="545"/>
      <c r="DH175" s="545"/>
      <c r="DI175" s="545"/>
      <c r="DJ175" s="545"/>
      <c r="DK175" s="545"/>
      <c r="DL175" s="545"/>
      <c r="DM175" s="545"/>
      <c r="DN175" s="545"/>
      <c r="DO175" s="545"/>
      <c r="DP175" s="545"/>
      <c r="DQ175" s="545"/>
      <c r="DR175" s="545"/>
      <c r="DS175" s="545"/>
      <c r="DT175" s="545"/>
      <c r="DU175" s="545"/>
      <c r="DV175" s="545"/>
      <c r="DW175" s="545"/>
      <c r="DX175" s="545"/>
      <c r="DY175" s="545"/>
      <c r="DZ175" s="545"/>
      <c r="EA175" s="545"/>
      <c r="EB175" s="545"/>
      <c r="EC175" s="545"/>
      <c r="ED175" s="545"/>
      <c r="EE175" s="545"/>
      <c r="EF175" s="545"/>
      <c r="EG175" s="545"/>
      <c r="EH175" s="545"/>
      <c r="EI175" s="545"/>
      <c r="EJ175" s="545"/>
      <c r="EK175" s="545"/>
      <c r="EL175" s="545"/>
      <c r="EM175" s="545"/>
      <c r="EN175" s="545"/>
      <c r="EO175" s="545"/>
      <c r="EP175" s="545"/>
      <c r="EQ175" s="545"/>
      <c r="ER175" s="545"/>
      <c r="ES175" s="545"/>
      <c r="ET175" s="545"/>
      <c r="EU175" s="545"/>
      <c r="EV175" s="545"/>
      <c r="EW175" s="545"/>
      <c r="EX175" s="545"/>
      <c r="EY175" s="545"/>
      <c r="EZ175" s="545"/>
      <c r="FA175" s="545"/>
      <c r="FB175" s="545"/>
      <c r="FC175" s="545"/>
      <c r="FD175" s="545"/>
      <c r="FE175" s="545"/>
      <c r="FF175" s="545"/>
      <c r="FG175" s="545"/>
      <c r="FH175" s="545"/>
      <c r="FI175" s="545"/>
      <c r="FJ175" s="545"/>
      <c r="FK175" s="545"/>
      <c r="FL175" s="545"/>
      <c r="FM175" s="545"/>
      <c r="FN175" s="545"/>
      <c r="FO175" s="545"/>
      <c r="FP175" s="545"/>
      <c r="FQ175" s="545"/>
      <c r="FR175" s="545"/>
      <c r="FS175" s="545"/>
      <c r="FT175" s="545"/>
      <c r="FU175" s="545"/>
      <c r="FV175" s="545"/>
      <c r="FW175" s="545"/>
      <c r="FX175" s="545"/>
      <c r="FY175" s="545"/>
      <c r="FZ175" s="545"/>
      <c r="GA175" s="545"/>
      <c r="GB175" s="545"/>
      <c r="GC175" s="545"/>
      <c r="GD175" s="545"/>
      <c r="GE175" s="545"/>
      <c r="GF175" s="545"/>
      <c r="GG175" s="545"/>
      <c r="GH175" s="545"/>
      <c r="GI175" s="545"/>
      <c r="GJ175" s="545"/>
      <c r="GK175" s="545"/>
      <c r="GL175" s="545"/>
      <c r="GM175" s="545"/>
      <c r="GN175" s="545"/>
      <c r="GO175" s="545"/>
      <c r="GP175" s="545"/>
      <c r="GQ175" s="545"/>
      <c r="GR175" s="545"/>
      <c r="GS175" s="545"/>
      <c r="GT175" s="545"/>
      <c r="GU175" s="545"/>
      <c r="GV175" s="545"/>
      <c r="GW175" s="545"/>
      <c r="GX175" s="545"/>
    </row>
    <row r="176" spans="15:206" x14ac:dyDescent="0.25">
      <c r="O176" s="545"/>
      <c r="P176" s="545"/>
      <c r="Q176" s="545"/>
      <c r="R176" s="545"/>
      <c r="S176" s="545"/>
      <c r="T176" s="545"/>
      <c r="U176" s="545"/>
      <c r="V176" s="545"/>
      <c r="W176" s="545"/>
      <c r="X176" s="545"/>
      <c r="Y176" s="545"/>
      <c r="Z176" s="545"/>
      <c r="AA176" s="545"/>
      <c r="AB176" s="545"/>
      <c r="AC176" s="545"/>
      <c r="AD176" s="545"/>
      <c r="AE176" s="545"/>
      <c r="AF176" s="545"/>
      <c r="AG176" s="545"/>
      <c r="AH176" s="545"/>
      <c r="AI176" s="545"/>
      <c r="AJ176" s="545"/>
      <c r="AK176" s="545"/>
      <c r="AL176" s="545"/>
      <c r="AM176" s="545"/>
      <c r="AN176" s="545"/>
      <c r="AO176" s="545"/>
      <c r="AP176" s="545"/>
      <c r="AQ176" s="545"/>
      <c r="AR176" s="545"/>
      <c r="AS176" s="545"/>
      <c r="AT176" s="545"/>
      <c r="AU176" s="545"/>
      <c r="AV176" s="545"/>
      <c r="AW176" s="545"/>
      <c r="AX176" s="545"/>
      <c r="AY176" s="545"/>
      <c r="AZ176" s="545"/>
      <c r="BA176" s="545"/>
      <c r="BB176" s="545"/>
      <c r="BC176" s="545"/>
      <c r="BD176" s="545"/>
      <c r="BE176" s="545"/>
      <c r="BF176" s="545"/>
      <c r="BG176" s="545"/>
      <c r="BH176" s="545"/>
      <c r="BI176" s="545"/>
      <c r="BJ176" s="545"/>
      <c r="BK176" s="545"/>
      <c r="BL176" s="545"/>
      <c r="BM176" s="545"/>
      <c r="BN176" s="545"/>
      <c r="BO176" s="545"/>
      <c r="BP176" s="545"/>
      <c r="BQ176" s="545"/>
      <c r="BR176" s="545"/>
      <c r="BS176" s="545"/>
      <c r="BT176" s="545"/>
      <c r="BU176" s="545"/>
      <c r="BV176" s="545"/>
      <c r="BW176" s="545"/>
      <c r="BX176" s="545"/>
      <c r="BY176" s="545"/>
      <c r="BZ176" s="545"/>
      <c r="CA176" s="545"/>
      <c r="CB176" s="545"/>
      <c r="CC176" s="545"/>
      <c r="CD176" s="545"/>
      <c r="CE176" s="545"/>
      <c r="CF176" s="545"/>
      <c r="CG176" s="545"/>
      <c r="CH176" s="545"/>
      <c r="CI176" s="545"/>
      <c r="CJ176" s="545"/>
      <c r="CK176" s="545"/>
      <c r="CL176" s="545"/>
      <c r="CM176" s="545"/>
      <c r="CN176" s="545"/>
      <c r="CO176" s="545"/>
      <c r="CP176" s="545"/>
      <c r="CQ176" s="545"/>
      <c r="CR176" s="545"/>
      <c r="CS176" s="545"/>
      <c r="CT176" s="545"/>
      <c r="CU176" s="545"/>
      <c r="CV176" s="545"/>
      <c r="CW176" s="545"/>
      <c r="CX176" s="545"/>
      <c r="CY176" s="545"/>
      <c r="CZ176" s="545"/>
      <c r="DA176" s="545"/>
      <c r="DB176" s="545"/>
      <c r="DC176" s="545"/>
      <c r="DD176" s="545"/>
      <c r="DE176" s="545"/>
      <c r="DF176" s="545"/>
      <c r="DG176" s="545"/>
      <c r="DH176" s="545"/>
      <c r="DI176" s="545"/>
      <c r="DJ176" s="545"/>
      <c r="DK176" s="545"/>
      <c r="DL176" s="545"/>
      <c r="DM176" s="545"/>
      <c r="DN176" s="545"/>
      <c r="DO176" s="545"/>
      <c r="DP176" s="545"/>
      <c r="DQ176" s="545"/>
      <c r="DR176" s="545"/>
      <c r="DS176" s="545"/>
      <c r="DT176" s="545"/>
      <c r="DU176" s="545"/>
      <c r="DV176" s="545"/>
      <c r="DW176" s="545"/>
      <c r="DX176" s="545"/>
      <c r="DY176" s="545"/>
      <c r="DZ176" s="545"/>
      <c r="EA176" s="545"/>
      <c r="EB176" s="545"/>
      <c r="EC176" s="545"/>
      <c r="ED176" s="545"/>
      <c r="EE176" s="545"/>
      <c r="EF176" s="545"/>
      <c r="EG176" s="545"/>
      <c r="EH176" s="545"/>
      <c r="EI176" s="545"/>
      <c r="EJ176" s="545"/>
      <c r="EK176" s="545"/>
      <c r="EL176" s="545"/>
      <c r="EM176" s="545"/>
      <c r="EN176" s="545"/>
      <c r="EO176" s="545"/>
      <c r="EP176" s="545"/>
      <c r="EQ176" s="545"/>
      <c r="ER176" s="545"/>
      <c r="ES176" s="545"/>
      <c r="ET176" s="545"/>
      <c r="EU176" s="545"/>
      <c r="EV176" s="545"/>
      <c r="EW176" s="545"/>
      <c r="EX176" s="545"/>
      <c r="EY176" s="545"/>
      <c r="EZ176" s="545"/>
      <c r="FA176" s="545"/>
      <c r="FB176" s="545"/>
      <c r="FC176" s="545"/>
      <c r="FD176" s="545"/>
      <c r="FE176" s="545"/>
      <c r="FF176" s="545"/>
      <c r="FG176" s="545"/>
      <c r="FH176" s="545"/>
      <c r="FI176" s="545"/>
      <c r="FJ176" s="545"/>
      <c r="FK176" s="545"/>
      <c r="FL176" s="545"/>
      <c r="FM176" s="545"/>
      <c r="FN176" s="545"/>
      <c r="FO176" s="545"/>
      <c r="FP176" s="545"/>
      <c r="FQ176" s="545"/>
      <c r="FR176" s="545"/>
      <c r="FS176" s="545"/>
      <c r="FT176" s="545"/>
      <c r="FU176" s="545"/>
      <c r="FV176" s="545"/>
      <c r="FW176" s="545"/>
      <c r="FX176" s="545"/>
      <c r="FY176" s="545"/>
      <c r="FZ176" s="545"/>
      <c r="GA176" s="545"/>
      <c r="GB176" s="545"/>
      <c r="GC176" s="545"/>
      <c r="GD176" s="545"/>
      <c r="GE176" s="545"/>
      <c r="GF176" s="545"/>
      <c r="GG176" s="545"/>
      <c r="GH176" s="545"/>
      <c r="GI176" s="545"/>
      <c r="GJ176" s="545"/>
      <c r="GK176" s="545"/>
      <c r="GL176" s="545"/>
      <c r="GM176" s="545"/>
      <c r="GN176" s="545"/>
      <c r="GO176" s="545"/>
      <c r="GP176" s="545"/>
      <c r="GQ176" s="545"/>
      <c r="GR176" s="545"/>
      <c r="GS176" s="545"/>
      <c r="GT176" s="545"/>
      <c r="GU176" s="545"/>
      <c r="GV176" s="545"/>
      <c r="GW176" s="545"/>
      <c r="GX176" s="545"/>
    </row>
    <row r="177" spans="15:206" x14ac:dyDescent="0.25">
      <c r="O177" s="545"/>
      <c r="P177" s="545"/>
      <c r="Q177" s="545"/>
      <c r="R177" s="545"/>
      <c r="S177" s="545"/>
      <c r="T177" s="545"/>
      <c r="U177" s="545"/>
      <c r="V177" s="545"/>
      <c r="W177" s="545"/>
      <c r="X177" s="545"/>
      <c r="Y177" s="545"/>
      <c r="Z177" s="545"/>
      <c r="AA177" s="545"/>
      <c r="AB177" s="545"/>
      <c r="AC177" s="545"/>
      <c r="AD177" s="545"/>
      <c r="AE177" s="545"/>
      <c r="AF177" s="545"/>
      <c r="AG177" s="545"/>
      <c r="AH177" s="545"/>
      <c r="AI177" s="545"/>
      <c r="AJ177" s="545"/>
      <c r="AK177" s="545"/>
      <c r="AL177" s="545"/>
      <c r="AM177" s="545"/>
      <c r="AN177" s="545"/>
      <c r="AO177" s="545"/>
      <c r="AP177" s="545"/>
      <c r="AQ177" s="545"/>
      <c r="AR177" s="545"/>
      <c r="AS177" s="545"/>
      <c r="AT177" s="545"/>
      <c r="AU177" s="545"/>
      <c r="AV177" s="545"/>
      <c r="AW177" s="545"/>
      <c r="AX177" s="545"/>
      <c r="AY177" s="545"/>
      <c r="AZ177" s="545"/>
      <c r="BA177" s="545"/>
      <c r="BB177" s="545"/>
      <c r="BC177" s="545"/>
      <c r="BD177" s="545"/>
      <c r="BE177" s="545"/>
      <c r="BF177" s="545"/>
      <c r="BG177" s="545"/>
      <c r="BH177" s="545"/>
      <c r="BI177" s="545"/>
      <c r="BJ177" s="545"/>
      <c r="BK177" s="545"/>
      <c r="BL177" s="545"/>
      <c r="BM177" s="545"/>
      <c r="BN177" s="545"/>
      <c r="BO177" s="545"/>
      <c r="BP177" s="545"/>
      <c r="BQ177" s="545"/>
      <c r="BR177" s="545"/>
      <c r="BS177" s="545"/>
      <c r="BT177" s="545"/>
      <c r="BU177" s="545"/>
      <c r="BV177" s="545"/>
      <c r="BW177" s="545"/>
      <c r="BX177" s="545"/>
      <c r="BY177" s="545"/>
      <c r="BZ177" s="545"/>
      <c r="CA177" s="545"/>
      <c r="CB177" s="545"/>
      <c r="CC177" s="545"/>
      <c r="CD177" s="545"/>
      <c r="CE177" s="545"/>
      <c r="CF177" s="545"/>
      <c r="CG177" s="545"/>
      <c r="CH177" s="545"/>
      <c r="CI177" s="545"/>
      <c r="CJ177" s="545"/>
      <c r="CK177" s="545"/>
      <c r="CL177" s="545"/>
      <c r="CM177" s="545"/>
      <c r="CN177" s="545"/>
      <c r="CO177" s="545"/>
      <c r="CP177" s="545"/>
      <c r="CQ177" s="545"/>
      <c r="CR177" s="545"/>
      <c r="CS177" s="545"/>
      <c r="CT177" s="545"/>
      <c r="CU177" s="545"/>
      <c r="CV177" s="545"/>
      <c r="CW177" s="545"/>
      <c r="CX177" s="545"/>
      <c r="CY177" s="545"/>
      <c r="CZ177" s="545"/>
      <c r="DA177" s="545"/>
      <c r="DB177" s="545"/>
      <c r="DC177" s="545"/>
      <c r="DD177" s="545"/>
      <c r="DE177" s="545"/>
      <c r="DF177" s="545"/>
      <c r="DG177" s="545"/>
      <c r="DH177" s="545"/>
      <c r="DI177" s="545"/>
      <c r="DJ177" s="545"/>
      <c r="DK177" s="545"/>
      <c r="DL177" s="545"/>
      <c r="DM177" s="545"/>
      <c r="DN177" s="545"/>
      <c r="DO177" s="545"/>
      <c r="DP177" s="545"/>
      <c r="DQ177" s="545"/>
      <c r="DR177" s="545"/>
      <c r="DS177" s="545"/>
      <c r="DT177" s="545"/>
      <c r="DU177" s="545"/>
      <c r="DV177" s="545"/>
      <c r="DW177" s="545"/>
      <c r="DX177" s="545"/>
      <c r="DY177" s="545"/>
      <c r="DZ177" s="545"/>
      <c r="EA177" s="545"/>
      <c r="EB177" s="545"/>
      <c r="EC177" s="545"/>
      <c r="ED177" s="545"/>
      <c r="EE177" s="545"/>
      <c r="EF177" s="545"/>
      <c r="EG177" s="545"/>
      <c r="EH177" s="545"/>
      <c r="EI177" s="545"/>
      <c r="EJ177" s="545"/>
      <c r="EK177" s="545"/>
      <c r="EL177" s="545"/>
      <c r="EM177" s="545"/>
      <c r="EN177" s="545"/>
      <c r="EO177" s="545"/>
      <c r="EP177" s="545"/>
      <c r="EQ177" s="545"/>
      <c r="ER177" s="545"/>
      <c r="ES177" s="545"/>
      <c r="ET177" s="545"/>
      <c r="EU177" s="545"/>
      <c r="EV177" s="545"/>
      <c r="EW177" s="545"/>
      <c r="EX177" s="545"/>
      <c r="EY177" s="545"/>
      <c r="EZ177" s="545"/>
      <c r="FA177" s="545"/>
      <c r="FB177" s="545"/>
      <c r="FC177" s="545"/>
      <c r="FD177" s="545"/>
      <c r="FE177" s="545"/>
      <c r="FF177" s="545"/>
      <c r="FG177" s="545"/>
      <c r="FH177" s="545"/>
      <c r="FI177" s="545"/>
      <c r="FJ177" s="545"/>
      <c r="FK177" s="545"/>
      <c r="FL177" s="545"/>
      <c r="FM177" s="545"/>
      <c r="FN177" s="545"/>
      <c r="FO177" s="545"/>
      <c r="FP177" s="545"/>
      <c r="FQ177" s="545"/>
      <c r="FR177" s="545"/>
      <c r="FS177" s="545"/>
      <c r="FT177" s="545"/>
      <c r="FU177" s="545"/>
      <c r="FV177" s="545"/>
      <c r="FW177" s="545"/>
      <c r="FX177" s="545"/>
      <c r="FY177" s="545"/>
      <c r="FZ177" s="545"/>
      <c r="GA177" s="545"/>
      <c r="GB177" s="545"/>
      <c r="GC177" s="545"/>
      <c r="GD177" s="545"/>
      <c r="GE177" s="545"/>
      <c r="GF177" s="545"/>
      <c r="GG177" s="545"/>
      <c r="GH177" s="545"/>
      <c r="GI177" s="545"/>
      <c r="GJ177" s="545"/>
      <c r="GK177" s="545"/>
      <c r="GL177" s="545"/>
      <c r="GM177" s="545"/>
      <c r="GN177" s="545"/>
      <c r="GO177" s="545"/>
      <c r="GP177" s="545"/>
      <c r="GQ177" s="545"/>
      <c r="GR177" s="545"/>
      <c r="GS177" s="545"/>
      <c r="GT177" s="545"/>
      <c r="GU177" s="545"/>
      <c r="GV177" s="545"/>
      <c r="GW177" s="545"/>
      <c r="GX177" s="545"/>
    </row>
    <row r="178" spans="15:206" x14ac:dyDescent="0.25">
      <c r="O178" s="545"/>
      <c r="P178" s="545"/>
      <c r="Q178" s="545"/>
      <c r="R178" s="545"/>
      <c r="S178" s="545"/>
      <c r="T178" s="545"/>
      <c r="U178" s="545"/>
      <c r="V178" s="545"/>
      <c r="W178" s="545"/>
      <c r="X178" s="545"/>
      <c r="Y178" s="545"/>
      <c r="Z178" s="545"/>
      <c r="AA178" s="545"/>
      <c r="AB178" s="545"/>
      <c r="AC178" s="545"/>
      <c r="AD178" s="545"/>
      <c r="AE178" s="545"/>
      <c r="AF178" s="545"/>
      <c r="AG178" s="545"/>
      <c r="AH178" s="545"/>
      <c r="AI178" s="545"/>
      <c r="AJ178" s="545"/>
      <c r="AK178" s="545"/>
      <c r="AL178" s="545"/>
      <c r="AM178" s="545"/>
      <c r="AN178" s="545"/>
      <c r="AO178" s="545"/>
      <c r="AP178" s="545"/>
      <c r="AQ178" s="545"/>
      <c r="AR178" s="545"/>
      <c r="AS178" s="545"/>
      <c r="AT178" s="545"/>
      <c r="AU178" s="545"/>
      <c r="AV178" s="545"/>
      <c r="AW178" s="545"/>
      <c r="AX178" s="545"/>
      <c r="AY178" s="545"/>
      <c r="AZ178" s="545"/>
      <c r="BA178" s="545"/>
      <c r="BB178" s="545"/>
      <c r="BC178" s="545"/>
      <c r="BD178" s="545"/>
      <c r="BE178" s="545"/>
      <c r="BF178" s="545"/>
      <c r="BG178" s="545"/>
      <c r="BH178" s="545"/>
      <c r="BI178" s="545"/>
      <c r="BJ178" s="545"/>
      <c r="BK178" s="545"/>
      <c r="BL178" s="545"/>
      <c r="BM178" s="545"/>
      <c r="BN178" s="545"/>
      <c r="BO178" s="545"/>
      <c r="BP178" s="545"/>
      <c r="BQ178" s="545"/>
      <c r="BR178" s="545"/>
      <c r="BS178" s="545"/>
      <c r="BT178" s="545"/>
      <c r="BU178" s="545"/>
      <c r="BV178" s="545"/>
      <c r="BW178" s="545"/>
      <c r="BX178" s="545"/>
      <c r="BY178" s="545"/>
      <c r="BZ178" s="545"/>
      <c r="CA178" s="545"/>
      <c r="CB178" s="545"/>
      <c r="CC178" s="545"/>
      <c r="CD178" s="545"/>
      <c r="CE178" s="545"/>
      <c r="CF178" s="545"/>
      <c r="CG178" s="545"/>
      <c r="CH178" s="545"/>
      <c r="CI178" s="545"/>
      <c r="CJ178" s="545"/>
      <c r="CK178" s="545"/>
      <c r="CL178" s="545"/>
      <c r="CM178" s="545"/>
      <c r="CN178" s="545"/>
      <c r="CO178" s="545"/>
      <c r="CP178" s="545"/>
      <c r="CQ178" s="545"/>
      <c r="CR178" s="545"/>
      <c r="CS178" s="545"/>
      <c r="CT178" s="545"/>
      <c r="CU178" s="545"/>
      <c r="CV178" s="545"/>
      <c r="CW178" s="545"/>
      <c r="CX178" s="545"/>
      <c r="CY178" s="545"/>
      <c r="CZ178" s="545"/>
      <c r="DA178" s="545"/>
      <c r="DB178" s="545"/>
      <c r="DC178" s="545"/>
      <c r="DD178" s="545"/>
      <c r="DE178" s="545"/>
      <c r="DF178" s="545"/>
      <c r="DG178" s="545"/>
      <c r="DH178" s="545"/>
      <c r="DI178" s="545"/>
      <c r="DJ178" s="545"/>
      <c r="DK178" s="545"/>
      <c r="DL178" s="545"/>
      <c r="DM178" s="545"/>
      <c r="DN178" s="545"/>
      <c r="DO178" s="545"/>
      <c r="DP178" s="545"/>
      <c r="DQ178" s="545"/>
      <c r="DR178" s="545"/>
      <c r="DS178" s="545"/>
      <c r="DT178" s="545"/>
      <c r="DU178" s="545"/>
      <c r="DV178" s="545"/>
      <c r="DW178" s="545"/>
      <c r="DX178" s="545"/>
      <c r="DY178" s="545"/>
      <c r="DZ178" s="545"/>
      <c r="EA178" s="545"/>
      <c r="EB178" s="545"/>
      <c r="EC178" s="545"/>
      <c r="ED178" s="545"/>
      <c r="EE178" s="545"/>
      <c r="EF178" s="545"/>
      <c r="EG178" s="545"/>
      <c r="EH178" s="545"/>
      <c r="EI178" s="545"/>
      <c r="EJ178" s="545"/>
      <c r="EK178" s="545"/>
      <c r="EL178" s="545"/>
      <c r="EM178" s="545"/>
      <c r="EN178" s="545"/>
      <c r="EO178" s="545"/>
      <c r="EP178" s="545"/>
      <c r="EQ178" s="545"/>
      <c r="ER178" s="545"/>
      <c r="ES178" s="545"/>
      <c r="ET178" s="545"/>
      <c r="EU178" s="545"/>
      <c r="EV178" s="545"/>
      <c r="EW178" s="545"/>
      <c r="EX178" s="545"/>
      <c r="EY178" s="545"/>
      <c r="EZ178" s="545"/>
      <c r="FA178" s="545"/>
      <c r="FB178" s="545"/>
      <c r="FC178" s="545"/>
      <c r="FD178" s="545"/>
      <c r="FE178" s="545"/>
      <c r="FF178" s="545"/>
      <c r="FG178" s="545"/>
      <c r="FH178" s="545"/>
      <c r="FI178" s="545"/>
      <c r="FJ178" s="545"/>
      <c r="FK178" s="545"/>
      <c r="FL178" s="545"/>
      <c r="FM178" s="545"/>
      <c r="FN178" s="545"/>
      <c r="FO178" s="545"/>
      <c r="FP178" s="545"/>
      <c r="FQ178" s="545"/>
      <c r="FR178" s="545"/>
      <c r="FS178" s="545"/>
      <c r="FT178" s="545"/>
      <c r="FU178" s="545"/>
      <c r="FV178" s="545"/>
      <c r="FW178" s="545"/>
      <c r="FX178" s="545"/>
      <c r="FY178" s="545"/>
      <c r="FZ178" s="545"/>
      <c r="GA178" s="545"/>
      <c r="GB178" s="545"/>
      <c r="GC178" s="545"/>
      <c r="GD178" s="545"/>
      <c r="GE178" s="545"/>
      <c r="GF178" s="545"/>
      <c r="GG178" s="545"/>
      <c r="GH178" s="545"/>
      <c r="GI178" s="545"/>
      <c r="GJ178" s="545"/>
      <c r="GK178" s="545"/>
      <c r="GL178" s="545"/>
      <c r="GM178" s="545"/>
      <c r="GN178" s="545"/>
      <c r="GO178" s="545"/>
      <c r="GP178" s="545"/>
      <c r="GQ178" s="545"/>
      <c r="GR178" s="545"/>
      <c r="GS178" s="545"/>
      <c r="GT178" s="545"/>
      <c r="GU178" s="545"/>
      <c r="GV178" s="545"/>
      <c r="GW178" s="545"/>
      <c r="GX178" s="545"/>
    </row>
    <row r="179" spans="15:206" x14ac:dyDescent="0.25">
      <c r="O179" s="545"/>
      <c r="P179" s="545"/>
      <c r="Q179" s="545"/>
      <c r="R179" s="545"/>
      <c r="S179" s="545"/>
      <c r="T179" s="545"/>
      <c r="U179" s="545"/>
      <c r="V179" s="545"/>
      <c r="W179" s="545"/>
      <c r="X179" s="545"/>
      <c r="Y179" s="545"/>
      <c r="Z179" s="545"/>
      <c r="AA179" s="545"/>
      <c r="AB179" s="545"/>
      <c r="AC179" s="545"/>
      <c r="AD179" s="545"/>
      <c r="AE179" s="545"/>
      <c r="AF179" s="545"/>
      <c r="AG179" s="545"/>
      <c r="AH179" s="545"/>
      <c r="AI179" s="545"/>
      <c r="AJ179" s="545"/>
      <c r="AK179" s="545"/>
      <c r="AL179" s="545"/>
      <c r="AM179" s="545"/>
      <c r="AN179" s="545"/>
      <c r="AO179" s="545"/>
      <c r="AP179" s="545"/>
      <c r="AQ179" s="545"/>
      <c r="AR179" s="545"/>
      <c r="AS179" s="545"/>
      <c r="AT179" s="545"/>
      <c r="AU179" s="545"/>
      <c r="AV179" s="545"/>
      <c r="AW179" s="545"/>
      <c r="AX179" s="545"/>
      <c r="AY179" s="545"/>
      <c r="AZ179" s="545"/>
      <c r="BA179" s="545"/>
      <c r="BB179" s="545"/>
      <c r="BC179" s="545"/>
      <c r="BD179" s="545"/>
      <c r="BE179" s="545"/>
      <c r="BF179" s="545"/>
      <c r="BG179" s="545"/>
      <c r="BH179" s="545"/>
      <c r="BI179" s="545"/>
      <c r="BJ179" s="545"/>
      <c r="BK179" s="545"/>
      <c r="BL179" s="545"/>
      <c r="BM179" s="545"/>
      <c r="BN179" s="545"/>
      <c r="BO179" s="545"/>
      <c r="BP179" s="545"/>
      <c r="BQ179" s="545"/>
      <c r="BR179" s="545"/>
      <c r="BS179" s="545"/>
      <c r="BT179" s="545"/>
      <c r="BU179" s="545"/>
      <c r="BV179" s="545"/>
      <c r="BW179" s="545"/>
      <c r="BX179" s="545"/>
      <c r="BY179" s="545"/>
      <c r="BZ179" s="545"/>
      <c r="CA179" s="545"/>
      <c r="CB179" s="545"/>
      <c r="CC179" s="545"/>
      <c r="CD179" s="545"/>
      <c r="CE179" s="545"/>
      <c r="CF179" s="545"/>
      <c r="CG179" s="545"/>
      <c r="CH179" s="545"/>
      <c r="CI179" s="545"/>
      <c r="CJ179" s="545"/>
      <c r="CK179" s="545"/>
      <c r="CL179" s="545"/>
      <c r="CM179" s="545"/>
      <c r="CN179" s="545"/>
      <c r="CO179" s="545"/>
      <c r="CP179" s="545"/>
      <c r="CQ179" s="545"/>
      <c r="CR179" s="545"/>
      <c r="CS179" s="545"/>
      <c r="CT179" s="545"/>
      <c r="CU179" s="545"/>
      <c r="CV179" s="545"/>
      <c r="CW179" s="545"/>
      <c r="CX179" s="545"/>
      <c r="CY179" s="545"/>
      <c r="CZ179" s="545"/>
      <c r="DA179" s="545"/>
      <c r="DB179" s="545"/>
      <c r="DC179" s="545"/>
      <c r="DD179" s="545"/>
      <c r="DE179" s="545"/>
      <c r="DF179" s="545"/>
      <c r="DG179" s="545"/>
      <c r="DH179" s="545"/>
      <c r="DI179" s="545"/>
      <c r="DJ179" s="545"/>
      <c r="DK179" s="545"/>
      <c r="DL179" s="545"/>
      <c r="DM179" s="545"/>
      <c r="DN179" s="545"/>
      <c r="DO179" s="545"/>
      <c r="DP179" s="545"/>
      <c r="DQ179" s="545"/>
      <c r="DR179" s="545"/>
      <c r="DS179" s="545"/>
      <c r="DT179" s="545"/>
      <c r="DU179" s="545"/>
      <c r="DV179" s="545"/>
      <c r="DW179" s="545"/>
      <c r="DX179" s="545"/>
      <c r="DY179" s="545"/>
      <c r="DZ179" s="545"/>
      <c r="EA179" s="545"/>
      <c r="EB179" s="545"/>
      <c r="EC179" s="545"/>
      <c r="ED179" s="545"/>
      <c r="EE179" s="545"/>
      <c r="EF179" s="545"/>
      <c r="EG179" s="545"/>
      <c r="EH179" s="545"/>
      <c r="EI179" s="545"/>
      <c r="EJ179" s="545"/>
      <c r="EK179" s="545"/>
      <c r="EL179" s="545"/>
      <c r="EM179" s="545"/>
      <c r="EN179" s="545"/>
      <c r="EO179" s="545"/>
      <c r="EP179" s="545"/>
      <c r="EQ179" s="545"/>
      <c r="ER179" s="545"/>
      <c r="ES179" s="545"/>
      <c r="ET179" s="545"/>
      <c r="EU179" s="545"/>
      <c r="EV179" s="545"/>
      <c r="EW179" s="545"/>
      <c r="EX179" s="545"/>
      <c r="EY179" s="545"/>
      <c r="EZ179" s="545"/>
      <c r="FA179" s="545"/>
      <c r="FB179" s="545"/>
      <c r="FC179" s="545"/>
      <c r="FD179" s="545"/>
      <c r="FE179" s="545"/>
      <c r="FF179" s="545"/>
      <c r="FG179" s="545"/>
      <c r="FH179" s="545"/>
      <c r="FI179" s="545"/>
      <c r="FJ179" s="545"/>
      <c r="FK179" s="545"/>
      <c r="FL179" s="545"/>
      <c r="FM179" s="545"/>
      <c r="FN179" s="545"/>
      <c r="FO179" s="545"/>
      <c r="FP179" s="545"/>
      <c r="FQ179" s="545"/>
      <c r="FR179" s="545"/>
      <c r="FS179" s="545"/>
      <c r="FT179" s="545"/>
      <c r="FU179" s="545"/>
      <c r="FV179" s="545"/>
      <c r="FW179" s="545"/>
      <c r="FX179" s="545"/>
      <c r="FY179" s="545"/>
      <c r="FZ179" s="545"/>
      <c r="GA179" s="545"/>
      <c r="GB179" s="545"/>
      <c r="GC179" s="545"/>
      <c r="GD179" s="545"/>
      <c r="GE179" s="545"/>
      <c r="GF179" s="545"/>
      <c r="GG179" s="545"/>
      <c r="GH179" s="545"/>
      <c r="GI179" s="545"/>
      <c r="GJ179" s="545"/>
      <c r="GK179" s="545"/>
      <c r="GL179" s="545"/>
      <c r="GM179" s="545"/>
      <c r="GN179" s="545"/>
      <c r="GO179" s="545"/>
      <c r="GP179" s="545"/>
      <c r="GQ179" s="545"/>
      <c r="GR179" s="545"/>
      <c r="GS179" s="545"/>
      <c r="GT179" s="545"/>
      <c r="GU179" s="545"/>
      <c r="GV179" s="545"/>
      <c r="GW179" s="545"/>
      <c r="GX179" s="545"/>
    </row>
    <row r="180" spans="15:206" x14ac:dyDescent="0.25">
      <c r="O180" s="545"/>
      <c r="P180" s="545"/>
      <c r="Q180" s="545"/>
      <c r="R180" s="545"/>
      <c r="S180" s="545"/>
      <c r="T180" s="545"/>
      <c r="U180" s="545"/>
      <c r="V180" s="545"/>
      <c r="W180" s="545"/>
      <c r="X180" s="545"/>
      <c r="Y180" s="545"/>
      <c r="Z180" s="545"/>
      <c r="AA180" s="545"/>
      <c r="AB180" s="545"/>
      <c r="AC180" s="545"/>
      <c r="AD180" s="545"/>
      <c r="AE180" s="545"/>
      <c r="AF180" s="545"/>
      <c r="AG180" s="545"/>
      <c r="AH180" s="545"/>
      <c r="AI180" s="545"/>
      <c r="AJ180" s="545"/>
      <c r="AK180" s="545"/>
      <c r="AL180" s="545"/>
      <c r="AM180" s="545"/>
      <c r="AN180" s="545"/>
      <c r="AO180" s="545"/>
      <c r="AP180" s="545"/>
      <c r="AQ180" s="545"/>
      <c r="AR180" s="545"/>
      <c r="AS180" s="545"/>
      <c r="AT180" s="545"/>
      <c r="AU180" s="545"/>
      <c r="AV180" s="545"/>
      <c r="AW180" s="545"/>
      <c r="AX180" s="545"/>
      <c r="AY180" s="545"/>
      <c r="AZ180" s="545"/>
      <c r="BA180" s="545"/>
      <c r="BB180" s="545"/>
      <c r="BC180" s="545"/>
      <c r="BD180" s="545"/>
      <c r="BE180" s="545"/>
      <c r="BF180" s="545"/>
      <c r="BG180" s="545"/>
      <c r="BH180" s="545"/>
      <c r="BI180" s="545"/>
      <c r="BJ180" s="545"/>
      <c r="BK180" s="545"/>
      <c r="BL180" s="545"/>
      <c r="BM180" s="545"/>
      <c r="BN180" s="545"/>
      <c r="BO180" s="545"/>
      <c r="BP180" s="545"/>
      <c r="BQ180" s="545"/>
      <c r="BR180" s="545"/>
      <c r="BS180" s="545"/>
      <c r="BT180" s="545"/>
      <c r="BU180" s="545"/>
      <c r="BV180" s="545"/>
      <c r="BW180" s="545"/>
      <c r="BX180" s="545"/>
      <c r="BY180" s="545"/>
      <c r="BZ180" s="545"/>
      <c r="CA180" s="545"/>
      <c r="CB180" s="545"/>
      <c r="CC180" s="545"/>
      <c r="CD180" s="545"/>
      <c r="CE180" s="545"/>
      <c r="CF180" s="545"/>
      <c r="CG180" s="545"/>
      <c r="CH180" s="545"/>
      <c r="CI180" s="545"/>
      <c r="CJ180" s="545"/>
      <c r="CK180" s="545"/>
      <c r="CL180" s="545"/>
      <c r="CM180" s="545"/>
      <c r="CN180" s="545"/>
      <c r="CO180" s="545"/>
      <c r="CP180" s="545"/>
      <c r="CQ180" s="545"/>
      <c r="CR180" s="545"/>
      <c r="CS180" s="545"/>
      <c r="CT180" s="545"/>
      <c r="CU180" s="545"/>
      <c r="CV180" s="545"/>
      <c r="CW180" s="545"/>
      <c r="CX180" s="545"/>
      <c r="CY180" s="545"/>
      <c r="CZ180" s="545"/>
      <c r="DA180" s="545"/>
      <c r="DB180" s="545"/>
      <c r="DC180" s="545"/>
      <c r="DD180" s="545"/>
      <c r="DE180" s="545"/>
      <c r="DF180" s="545"/>
      <c r="DG180" s="545"/>
      <c r="DH180" s="545"/>
      <c r="DI180" s="545"/>
      <c r="DJ180" s="545"/>
      <c r="DK180" s="545"/>
      <c r="DL180" s="545"/>
      <c r="DM180" s="545"/>
      <c r="DN180" s="545"/>
      <c r="DO180" s="545"/>
      <c r="DP180" s="545"/>
      <c r="DQ180" s="545"/>
      <c r="DR180" s="545"/>
      <c r="DS180" s="545"/>
      <c r="DT180" s="545"/>
      <c r="DU180" s="545"/>
      <c r="DV180" s="545"/>
      <c r="DW180" s="545"/>
      <c r="DX180" s="545"/>
      <c r="DY180" s="545"/>
      <c r="DZ180" s="545"/>
      <c r="EA180" s="545"/>
      <c r="EB180" s="545"/>
      <c r="EC180" s="545"/>
      <c r="ED180" s="545"/>
      <c r="EE180" s="545"/>
      <c r="EF180" s="545"/>
      <c r="EG180" s="545"/>
      <c r="EH180" s="545"/>
      <c r="EI180" s="545"/>
      <c r="EJ180" s="545"/>
      <c r="EK180" s="545"/>
      <c r="EL180" s="545"/>
      <c r="EM180" s="545"/>
      <c r="EN180" s="545"/>
      <c r="EO180" s="545"/>
      <c r="EP180" s="545"/>
      <c r="EQ180" s="545"/>
      <c r="ER180" s="545"/>
      <c r="ES180" s="545"/>
      <c r="ET180" s="545"/>
      <c r="EU180" s="545"/>
      <c r="EV180" s="545"/>
      <c r="EW180" s="545"/>
      <c r="EX180" s="545"/>
      <c r="EY180" s="545"/>
      <c r="EZ180" s="545"/>
      <c r="FA180" s="545"/>
      <c r="FB180" s="545"/>
      <c r="FC180" s="545"/>
      <c r="FD180" s="545"/>
      <c r="FE180" s="545"/>
      <c r="FF180" s="545"/>
      <c r="FG180" s="545"/>
      <c r="FH180" s="545"/>
      <c r="FI180" s="545"/>
      <c r="FJ180" s="545"/>
      <c r="FK180" s="545"/>
      <c r="FL180" s="545"/>
      <c r="FM180" s="545"/>
      <c r="FN180" s="545"/>
      <c r="FO180" s="545"/>
      <c r="FP180" s="545"/>
      <c r="FQ180" s="545"/>
      <c r="FR180" s="545"/>
      <c r="FS180" s="545"/>
      <c r="FT180" s="545"/>
      <c r="FU180" s="545"/>
      <c r="FV180" s="545"/>
      <c r="FW180" s="545"/>
      <c r="FX180" s="545"/>
      <c r="FY180" s="545"/>
      <c r="FZ180" s="545"/>
      <c r="GA180" s="545"/>
      <c r="GB180" s="545"/>
      <c r="GC180" s="545"/>
      <c r="GD180" s="545"/>
      <c r="GE180" s="545"/>
      <c r="GF180" s="545"/>
      <c r="GG180" s="545"/>
      <c r="GH180" s="545"/>
      <c r="GI180" s="545"/>
      <c r="GJ180" s="545"/>
      <c r="GK180" s="545"/>
      <c r="GL180" s="545"/>
      <c r="GM180" s="545"/>
      <c r="GN180" s="545"/>
      <c r="GO180" s="545"/>
      <c r="GP180" s="545"/>
      <c r="GQ180" s="545"/>
      <c r="GR180" s="545"/>
      <c r="GS180" s="545"/>
      <c r="GT180" s="545"/>
      <c r="GU180" s="545"/>
      <c r="GV180" s="545"/>
      <c r="GW180" s="545"/>
      <c r="GX180" s="545"/>
    </row>
    <row r="181" spans="15:206" x14ac:dyDescent="0.25">
      <c r="O181" s="545"/>
      <c r="P181" s="545"/>
      <c r="Q181" s="545"/>
      <c r="R181" s="545"/>
      <c r="S181" s="545"/>
      <c r="T181" s="545"/>
      <c r="U181" s="545"/>
      <c r="V181" s="545"/>
      <c r="W181" s="545"/>
      <c r="X181" s="545"/>
      <c r="Y181" s="545"/>
      <c r="Z181" s="545"/>
      <c r="AA181" s="545"/>
      <c r="AB181" s="545"/>
      <c r="AC181" s="545"/>
      <c r="AD181" s="545"/>
      <c r="AE181" s="545"/>
      <c r="AF181" s="545"/>
      <c r="AG181" s="545"/>
      <c r="AH181" s="545"/>
      <c r="AI181" s="545"/>
      <c r="AJ181" s="545"/>
      <c r="AK181" s="545"/>
      <c r="AL181" s="545"/>
      <c r="AM181" s="545"/>
      <c r="AN181" s="545"/>
      <c r="AO181" s="545"/>
      <c r="AP181" s="545"/>
      <c r="AQ181" s="545"/>
      <c r="AR181" s="545"/>
      <c r="AS181" s="545"/>
      <c r="AT181" s="545"/>
      <c r="AU181" s="545"/>
      <c r="AV181" s="545"/>
      <c r="AW181" s="545"/>
      <c r="AX181" s="545"/>
      <c r="AY181" s="545"/>
      <c r="AZ181" s="545"/>
      <c r="BA181" s="545"/>
      <c r="BB181" s="545"/>
      <c r="BC181" s="545"/>
      <c r="BD181" s="545"/>
      <c r="BE181" s="545"/>
      <c r="BF181" s="545"/>
      <c r="BG181" s="545"/>
      <c r="BH181" s="545"/>
      <c r="BI181" s="545"/>
      <c r="BJ181" s="545"/>
      <c r="BK181" s="545"/>
      <c r="BL181" s="545"/>
      <c r="BM181" s="545"/>
      <c r="BN181" s="545"/>
      <c r="BO181" s="545"/>
      <c r="BP181" s="545"/>
      <c r="BQ181" s="545"/>
      <c r="BR181" s="545"/>
      <c r="BS181" s="545"/>
      <c r="BT181" s="545"/>
      <c r="BU181" s="545"/>
      <c r="BV181" s="545"/>
      <c r="BW181" s="545"/>
      <c r="BX181" s="545"/>
      <c r="BY181" s="545"/>
      <c r="BZ181" s="545"/>
      <c r="CA181" s="545"/>
      <c r="CB181" s="545"/>
      <c r="CC181" s="545"/>
      <c r="CD181" s="545"/>
      <c r="CE181" s="545"/>
      <c r="CF181" s="545"/>
      <c r="CG181" s="545"/>
      <c r="CH181" s="545"/>
      <c r="CI181" s="545"/>
      <c r="CJ181" s="545"/>
      <c r="CK181" s="545"/>
      <c r="CL181" s="545"/>
      <c r="CM181" s="545"/>
      <c r="CN181" s="545"/>
      <c r="CO181" s="545"/>
      <c r="CP181" s="545"/>
      <c r="CQ181" s="545"/>
      <c r="CR181" s="545"/>
      <c r="CS181" s="545"/>
      <c r="CT181" s="545"/>
      <c r="CU181" s="545"/>
      <c r="CV181" s="545"/>
      <c r="CW181" s="545"/>
      <c r="CX181" s="545"/>
      <c r="CY181" s="545"/>
      <c r="CZ181" s="545"/>
      <c r="DA181" s="545"/>
      <c r="DB181" s="545"/>
      <c r="DC181" s="545"/>
      <c r="DD181" s="545"/>
      <c r="DE181" s="545"/>
      <c r="DF181" s="545"/>
      <c r="DG181" s="545"/>
      <c r="DH181" s="545"/>
      <c r="DI181" s="545"/>
      <c r="DJ181" s="545"/>
      <c r="DK181" s="545"/>
      <c r="DL181" s="545"/>
      <c r="DM181" s="545"/>
      <c r="DN181" s="545"/>
      <c r="DO181" s="545"/>
      <c r="DP181" s="545"/>
      <c r="DQ181" s="545"/>
      <c r="DR181" s="545"/>
      <c r="DS181" s="545"/>
      <c r="DT181" s="545"/>
      <c r="DU181" s="545"/>
      <c r="DV181" s="545"/>
      <c r="DW181" s="545"/>
      <c r="DX181" s="545"/>
      <c r="DY181" s="545"/>
      <c r="DZ181" s="545"/>
      <c r="EA181" s="545"/>
      <c r="EB181" s="545"/>
      <c r="EC181" s="545"/>
      <c r="ED181" s="545"/>
      <c r="EE181" s="545"/>
      <c r="EF181" s="545"/>
      <c r="EG181" s="545"/>
      <c r="EH181" s="545"/>
      <c r="EI181" s="545"/>
      <c r="EJ181" s="545"/>
      <c r="EK181" s="545"/>
      <c r="EL181" s="545"/>
      <c r="EM181" s="545"/>
      <c r="EN181" s="545"/>
      <c r="EO181" s="545"/>
      <c r="EP181" s="545"/>
      <c r="EQ181" s="545"/>
      <c r="ER181" s="545"/>
      <c r="ES181" s="545"/>
      <c r="ET181" s="545"/>
      <c r="EU181" s="545"/>
      <c r="EV181" s="545"/>
      <c r="EW181" s="545"/>
      <c r="EX181" s="545"/>
      <c r="EY181" s="545"/>
      <c r="EZ181" s="545"/>
      <c r="FA181" s="545"/>
      <c r="FB181" s="545"/>
      <c r="FC181" s="545"/>
      <c r="FD181" s="545"/>
      <c r="FE181" s="545"/>
      <c r="FF181" s="545"/>
      <c r="FG181" s="545"/>
      <c r="FH181" s="545"/>
      <c r="FI181" s="545"/>
      <c r="FJ181" s="545"/>
      <c r="FK181" s="545"/>
      <c r="FL181" s="545"/>
      <c r="FM181" s="545"/>
      <c r="FN181" s="545"/>
      <c r="FO181" s="545"/>
      <c r="FP181" s="545"/>
      <c r="FQ181" s="545"/>
      <c r="FR181" s="545"/>
      <c r="FS181" s="545"/>
      <c r="FT181" s="545"/>
      <c r="FU181" s="545"/>
      <c r="FV181" s="545"/>
      <c r="FW181" s="545"/>
      <c r="FX181" s="545"/>
      <c r="FY181" s="545"/>
      <c r="FZ181" s="545"/>
      <c r="GA181" s="545"/>
      <c r="GB181" s="545"/>
      <c r="GC181" s="545"/>
      <c r="GD181" s="545"/>
      <c r="GE181" s="545"/>
      <c r="GF181" s="545"/>
      <c r="GG181" s="545"/>
      <c r="GH181" s="545"/>
      <c r="GI181" s="545"/>
      <c r="GJ181" s="545"/>
      <c r="GK181" s="545"/>
      <c r="GL181" s="545"/>
      <c r="GM181" s="545"/>
      <c r="GN181" s="545"/>
      <c r="GO181" s="545"/>
      <c r="GP181" s="545"/>
      <c r="GQ181" s="545"/>
      <c r="GR181" s="545"/>
      <c r="GS181" s="545"/>
      <c r="GT181" s="545"/>
      <c r="GU181" s="545"/>
      <c r="GV181" s="545"/>
      <c r="GW181" s="545"/>
      <c r="GX181" s="545"/>
    </row>
    <row r="182" spans="15:206" x14ac:dyDescent="0.25">
      <c r="O182" s="545"/>
      <c r="P182" s="545"/>
      <c r="Q182" s="545"/>
      <c r="R182" s="545"/>
      <c r="S182" s="545"/>
      <c r="T182" s="545"/>
      <c r="U182" s="545"/>
      <c r="V182" s="545"/>
      <c r="W182" s="545"/>
      <c r="X182" s="545"/>
      <c r="Y182" s="545"/>
      <c r="Z182" s="545"/>
      <c r="AA182" s="545"/>
      <c r="AB182" s="545"/>
      <c r="AC182" s="545"/>
      <c r="AD182" s="545"/>
      <c r="AE182" s="545"/>
      <c r="AF182" s="545"/>
      <c r="AG182" s="545"/>
      <c r="AH182" s="545"/>
      <c r="AI182" s="545"/>
      <c r="AJ182" s="545"/>
      <c r="AK182" s="545"/>
      <c r="AL182" s="545"/>
      <c r="AM182" s="545"/>
      <c r="AN182" s="545"/>
      <c r="AO182" s="545"/>
      <c r="AP182" s="545"/>
      <c r="AQ182" s="545"/>
      <c r="AR182" s="545"/>
      <c r="AS182" s="545"/>
      <c r="AT182" s="545"/>
      <c r="AU182" s="545"/>
      <c r="AV182" s="545"/>
      <c r="AW182" s="545"/>
      <c r="AX182" s="545"/>
      <c r="AY182" s="545"/>
      <c r="AZ182" s="545"/>
      <c r="BA182" s="545"/>
      <c r="BB182" s="545"/>
      <c r="BC182" s="545"/>
      <c r="BD182" s="545"/>
      <c r="BE182" s="545"/>
      <c r="BF182" s="545"/>
      <c r="BG182" s="545"/>
      <c r="BH182" s="545"/>
      <c r="BI182" s="545"/>
      <c r="BJ182" s="545"/>
      <c r="BK182" s="545"/>
      <c r="BL182" s="545"/>
      <c r="BM182" s="545"/>
      <c r="BN182" s="545"/>
      <c r="BO182" s="545"/>
      <c r="BP182" s="545"/>
      <c r="BQ182" s="545"/>
      <c r="BR182" s="545"/>
      <c r="BS182" s="545"/>
      <c r="BT182" s="545"/>
      <c r="BU182" s="545"/>
      <c r="BV182" s="545"/>
      <c r="BW182" s="545"/>
      <c r="BX182" s="545"/>
      <c r="BY182" s="545"/>
      <c r="BZ182" s="545"/>
      <c r="CA182" s="545"/>
      <c r="CB182" s="545"/>
      <c r="CC182" s="545"/>
      <c r="CD182" s="545"/>
      <c r="CE182" s="545"/>
      <c r="CF182" s="545"/>
      <c r="CG182" s="545"/>
      <c r="CH182" s="545"/>
      <c r="CI182" s="545"/>
      <c r="CJ182" s="545"/>
      <c r="CK182" s="545"/>
      <c r="CL182" s="545"/>
      <c r="CM182" s="545"/>
      <c r="CN182" s="545"/>
      <c r="CO182" s="545"/>
      <c r="CP182" s="545"/>
      <c r="CQ182" s="545"/>
      <c r="CR182" s="545"/>
      <c r="CS182" s="545"/>
      <c r="CT182" s="545"/>
      <c r="CU182" s="545"/>
      <c r="CV182" s="545"/>
      <c r="CW182" s="545"/>
      <c r="CX182" s="545"/>
      <c r="CY182" s="545"/>
      <c r="CZ182" s="545"/>
      <c r="DA182" s="545"/>
      <c r="DB182" s="545"/>
      <c r="DC182" s="545"/>
      <c r="DD182" s="545"/>
      <c r="DE182" s="545"/>
      <c r="DF182" s="545"/>
      <c r="DG182" s="545"/>
      <c r="DH182" s="545"/>
      <c r="DI182" s="545"/>
      <c r="DJ182" s="545"/>
      <c r="DK182" s="545"/>
      <c r="DL182" s="545"/>
      <c r="DM182" s="545"/>
      <c r="DN182" s="545"/>
      <c r="DO182" s="545"/>
      <c r="DP182" s="545"/>
      <c r="DQ182" s="545"/>
      <c r="DR182" s="545"/>
      <c r="DS182" s="545"/>
      <c r="DT182" s="545"/>
      <c r="DU182" s="545"/>
      <c r="DV182" s="545"/>
      <c r="DW182" s="545"/>
      <c r="DX182" s="545"/>
      <c r="DY182" s="545"/>
      <c r="DZ182" s="545"/>
      <c r="EA182" s="545"/>
      <c r="EB182" s="545"/>
      <c r="EC182" s="545"/>
      <c r="ED182" s="545"/>
      <c r="EE182" s="545"/>
      <c r="EF182" s="545"/>
      <c r="EG182" s="545"/>
      <c r="EH182" s="545"/>
      <c r="EI182" s="545"/>
      <c r="EJ182" s="545"/>
      <c r="EK182" s="545"/>
      <c r="EL182" s="545"/>
      <c r="EM182" s="545"/>
      <c r="EN182" s="545"/>
      <c r="EO182" s="545"/>
      <c r="EP182" s="545"/>
      <c r="EQ182" s="545"/>
      <c r="ER182" s="545"/>
      <c r="ES182" s="545"/>
      <c r="ET182" s="545"/>
      <c r="EU182" s="545"/>
      <c r="EV182" s="545"/>
      <c r="EW182" s="545"/>
      <c r="EX182" s="545"/>
      <c r="EY182" s="545"/>
      <c r="EZ182" s="545"/>
      <c r="FA182" s="545"/>
      <c r="FB182" s="545"/>
      <c r="FC182" s="545"/>
      <c r="FD182" s="545"/>
      <c r="FE182" s="545"/>
      <c r="FF182" s="545"/>
      <c r="FG182" s="545"/>
      <c r="FH182" s="545"/>
      <c r="FI182" s="545"/>
      <c r="FJ182" s="545"/>
      <c r="FK182" s="545"/>
      <c r="FL182" s="545"/>
      <c r="FM182" s="545"/>
      <c r="FN182" s="545"/>
      <c r="FO182" s="545"/>
      <c r="FP182" s="545"/>
      <c r="FQ182" s="545"/>
      <c r="FR182" s="545"/>
      <c r="FS182" s="545"/>
      <c r="FT182" s="545"/>
      <c r="FU182" s="545"/>
      <c r="FV182" s="545"/>
      <c r="FW182" s="545"/>
      <c r="FX182" s="545"/>
      <c r="FY182" s="545"/>
      <c r="FZ182" s="545"/>
      <c r="GA182" s="545"/>
      <c r="GB182" s="545"/>
      <c r="GC182" s="545"/>
      <c r="GD182" s="545"/>
      <c r="GE182" s="545"/>
      <c r="GF182" s="545"/>
      <c r="GG182" s="545"/>
      <c r="GH182" s="545"/>
      <c r="GI182" s="545"/>
      <c r="GJ182" s="545"/>
      <c r="GK182" s="545"/>
      <c r="GL182" s="545"/>
      <c r="GM182" s="545"/>
      <c r="GN182" s="545"/>
      <c r="GO182" s="545"/>
      <c r="GP182" s="545"/>
      <c r="GQ182" s="545"/>
      <c r="GR182" s="545"/>
      <c r="GS182" s="545"/>
      <c r="GT182" s="545"/>
      <c r="GU182" s="545"/>
      <c r="GV182" s="545"/>
      <c r="GW182" s="545"/>
      <c r="GX182" s="545"/>
    </row>
    <row r="183" spans="15:206" x14ac:dyDescent="0.25">
      <c r="O183" s="545"/>
      <c r="P183" s="545"/>
      <c r="Q183" s="545"/>
      <c r="R183" s="545"/>
      <c r="S183" s="545"/>
      <c r="T183" s="545"/>
      <c r="U183" s="545"/>
      <c r="V183" s="545"/>
      <c r="W183" s="545"/>
      <c r="X183" s="545"/>
      <c r="Y183" s="545"/>
      <c r="Z183" s="545"/>
      <c r="AA183" s="545"/>
      <c r="AB183" s="545"/>
      <c r="AC183" s="545"/>
      <c r="AD183" s="545"/>
      <c r="AE183" s="545"/>
      <c r="AF183" s="545"/>
      <c r="AG183" s="545"/>
      <c r="AH183" s="545"/>
      <c r="AI183" s="545"/>
      <c r="AJ183" s="545"/>
      <c r="AK183" s="545"/>
      <c r="AL183" s="545"/>
      <c r="AM183" s="545"/>
      <c r="AN183" s="545"/>
      <c r="AO183" s="545"/>
      <c r="AP183" s="545"/>
      <c r="AQ183" s="545"/>
      <c r="AR183" s="545"/>
      <c r="AS183" s="545"/>
      <c r="AT183" s="545"/>
      <c r="AU183" s="545"/>
      <c r="AV183" s="545"/>
      <c r="AW183" s="545"/>
      <c r="AX183" s="545"/>
      <c r="AY183" s="545"/>
      <c r="AZ183" s="545"/>
      <c r="BA183" s="545"/>
      <c r="BB183" s="545"/>
      <c r="BC183" s="545"/>
      <c r="BD183" s="545"/>
      <c r="BE183" s="545"/>
      <c r="BF183" s="545"/>
      <c r="BG183" s="545"/>
      <c r="BH183" s="545"/>
      <c r="BI183" s="545"/>
      <c r="BJ183" s="545"/>
      <c r="BK183" s="545"/>
      <c r="BL183" s="545"/>
      <c r="BM183" s="545"/>
      <c r="BN183" s="545"/>
      <c r="BO183" s="545"/>
      <c r="BP183" s="545"/>
      <c r="BQ183" s="545"/>
      <c r="BR183" s="545"/>
      <c r="BS183" s="545"/>
      <c r="BT183" s="545"/>
      <c r="BU183" s="545"/>
      <c r="BV183" s="545"/>
      <c r="BW183" s="545"/>
      <c r="BX183" s="545"/>
      <c r="BY183" s="545"/>
      <c r="BZ183" s="545"/>
      <c r="CA183" s="545"/>
      <c r="CB183" s="545"/>
      <c r="CC183" s="545"/>
      <c r="CD183" s="545"/>
      <c r="CE183" s="545"/>
      <c r="CF183" s="545"/>
      <c r="CG183" s="545"/>
      <c r="CH183" s="545"/>
      <c r="CI183" s="545"/>
      <c r="CJ183" s="545"/>
      <c r="CK183" s="545"/>
      <c r="CL183" s="545"/>
      <c r="CM183" s="545"/>
      <c r="CN183" s="545"/>
      <c r="CO183" s="545"/>
      <c r="CP183" s="545"/>
      <c r="CQ183" s="545"/>
      <c r="CR183" s="545"/>
      <c r="CS183" s="545"/>
      <c r="CT183" s="545"/>
      <c r="CU183" s="545"/>
      <c r="CV183" s="545"/>
      <c r="CW183" s="545"/>
      <c r="CX183" s="545"/>
      <c r="CY183" s="545"/>
      <c r="CZ183" s="545"/>
      <c r="DA183" s="545"/>
      <c r="DB183" s="545"/>
      <c r="DC183" s="545"/>
      <c r="DD183" s="545"/>
      <c r="DE183" s="545"/>
      <c r="DF183" s="545"/>
      <c r="DG183" s="545"/>
      <c r="DH183" s="545"/>
      <c r="DI183" s="545"/>
      <c r="DJ183" s="545"/>
      <c r="DK183" s="545"/>
      <c r="DL183" s="545"/>
      <c r="DM183" s="545"/>
      <c r="DN183" s="545"/>
      <c r="DO183" s="545"/>
      <c r="DP183" s="545"/>
      <c r="DQ183" s="545"/>
      <c r="DR183" s="545"/>
      <c r="DS183" s="545"/>
      <c r="DT183" s="545"/>
      <c r="DU183" s="545"/>
      <c r="DV183" s="545"/>
      <c r="DW183" s="545"/>
      <c r="DX183" s="545"/>
      <c r="DY183" s="545"/>
      <c r="DZ183" s="545"/>
      <c r="EA183" s="545"/>
      <c r="EB183" s="545"/>
      <c r="EC183" s="545"/>
      <c r="ED183" s="545"/>
      <c r="EE183" s="545"/>
      <c r="EF183" s="545"/>
      <c r="EG183" s="545"/>
      <c r="EH183" s="545"/>
      <c r="EI183" s="545"/>
      <c r="EJ183" s="545"/>
      <c r="EK183" s="545"/>
      <c r="EL183" s="545"/>
      <c r="EM183" s="545"/>
      <c r="EN183" s="545"/>
      <c r="EO183" s="545"/>
      <c r="EP183" s="545"/>
      <c r="EQ183" s="545"/>
      <c r="ER183" s="545"/>
      <c r="ES183" s="545"/>
      <c r="ET183" s="545"/>
      <c r="EU183" s="545"/>
      <c r="EV183" s="545"/>
      <c r="EW183" s="545"/>
      <c r="EX183" s="545"/>
      <c r="EY183" s="545"/>
      <c r="EZ183" s="545"/>
      <c r="FA183" s="545"/>
      <c r="FB183" s="545"/>
      <c r="FC183" s="545"/>
      <c r="FD183" s="545"/>
      <c r="FE183" s="545"/>
      <c r="FF183" s="545"/>
      <c r="FG183" s="545"/>
      <c r="FH183" s="545"/>
      <c r="FI183" s="545"/>
      <c r="FJ183" s="545"/>
      <c r="FK183" s="545"/>
      <c r="FL183" s="545"/>
      <c r="FM183" s="545"/>
      <c r="FN183" s="545"/>
      <c r="FO183" s="545"/>
      <c r="FP183" s="545"/>
      <c r="FQ183" s="545"/>
      <c r="FR183" s="545"/>
      <c r="FS183" s="545"/>
      <c r="FT183" s="545"/>
      <c r="FU183" s="545"/>
      <c r="FV183" s="545"/>
      <c r="FW183" s="545"/>
      <c r="FX183" s="545"/>
      <c r="FY183" s="545"/>
      <c r="FZ183" s="545"/>
      <c r="GA183" s="545"/>
      <c r="GB183" s="545"/>
      <c r="GC183" s="545"/>
      <c r="GD183" s="545"/>
      <c r="GE183" s="545"/>
      <c r="GF183" s="545"/>
      <c r="GG183" s="545"/>
      <c r="GH183" s="545"/>
      <c r="GI183" s="545"/>
      <c r="GJ183" s="545"/>
      <c r="GK183" s="545"/>
      <c r="GL183" s="545"/>
      <c r="GM183" s="545"/>
      <c r="GN183" s="545"/>
      <c r="GO183" s="545"/>
      <c r="GP183" s="545"/>
      <c r="GQ183" s="545"/>
      <c r="GR183" s="545"/>
      <c r="GS183" s="545"/>
      <c r="GT183" s="545"/>
      <c r="GU183" s="545"/>
      <c r="GV183" s="545"/>
      <c r="GW183" s="545"/>
      <c r="GX183" s="545"/>
    </row>
    <row r="184" spans="15:206" x14ac:dyDescent="0.25">
      <c r="O184" s="545"/>
      <c r="P184" s="545"/>
      <c r="Q184" s="545"/>
      <c r="R184" s="545"/>
      <c r="S184" s="545"/>
      <c r="T184" s="545"/>
      <c r="U184" s="545"/>
      <c r="V184" s="545"/>
      <c r="W184" s="545"/>
      <c r="X184" s="545"/>
      <c r="Y184" s="545"/>
      <c r="Z184" s="545"/>
      <c r="AA184" s="545"/>
      <c r="AB184" s="545"/>
      <c r="AC184" s="545"/>
      <c r="AD184" s="545"/>
      <c r="AE184" s="545"/>
      <c r="AF184" s="545"/>
      <c r="AG184" s="545"/>
      <c r="AH184" s="545"/>
      <c r="AI184" s="545"/>
      <c r="AJ184" s="545"/>
      <c r="AK184" s="545"/>
      <c r="AL184" s="545"/>
      <c r="AM184" s="545"/>
      <c r="AN184" s="545"/>
      <c r="AO184" s="545"/>
      <c r="AP184" s="545"/>
      <c r="AQ184" s="545"/>
      <c r="AR184" s="545"/>
      <c r="AS184" s="545"/>
      <c r="AT184" s="545"/>
      <c r="AU184" s="545"/>
      <c r="AV184" s="545"/>
      <c r="AW184" s="545"/>
      <c r="AX184" s="545"/>
      <c r="AY184" s="545"/>
      <c r="AZ184" s="545"/>
      <c r="BA184" s="545"/>
      <c r="BB184" s="545"/>
      <c r="BC184" s="545"/>
      <c r="BD184" s="545"/>
      <c r="BE184" s="545"/>
      <c r="BF184" s="545"/>
      <c r="BG184" s="545"/>
      <c r="BH184" s="545"/>
      <c r="BI184" s="545"/>
      <c r="BJ184" s="545"/>
      <c r="BK184" s="545"/>
      <c r="BL184" s="545"/>
      <c r="BM184" s="545"/>
      <c r="BN184" s="545"/>
      <c r="BO184" s="545"/>
      <c r="BP184" s="545"/>
      <c r="BQ184" s="545"/>
      <c r="BR184" s="545"/>
      <c r="BS184" s="545"/>
      <c r="BT184" s="545"/>
      <c r="BU184" s="545"/>
      <c r="BV184" s="545"/>
      <c r="BW184" s="545"/>
      <c r="BX184" s="545"/>
      <c r="BY184" s="545"/>
      <c r="BZ184" s="545"/>
      <c r="CA184" s="545"/>
      <c r="CB184" s="545"/>
      <c r="CC184" s="545"/>
      <c r="CD184" s="545"/>
      <c r="CE184" s="545"/>
      <c r="CF184" s="545"/>
      <c r="CG184" s="545"/>
      <c r="CH184" s="545"/>
      <c r="CI184" s="545"/>
      <c r="CJ184" s="545"/>
      <c r="CK184" s="545"/>
      <c r="CL184" s="545"/>
      <c r="CM184" s="545"/>
      <c r="CN184" s="545"/>
      <c r="CO184" s="545"/>
      <c r="CP184" s="545"/>
      <c r="CQ184" s="545"/>
      <c r="CR184" s="545"/>
      <c r="CS184" s="545"/>
      <c r="CT184" s="545"/>
      <c r="CU184" s="545"/>
      <c r="CV184" s="545"/>
      <c r="CW184" s="545"/>
      <c r="CX184" s="545"/>
      <c r="CY184" s="545"/>
      <c r="CZ184" s="545"/>
      <c r="DA184" s="545"/>
      <c r="DB184" s="545"/>
      <c r="DC184" s="545"/>
      <c r="DD184" s="545"/>
      <c r="DE184" s="545"/>
      <c r="DF184" s="545"/>
      <c r="DG184" s="545"/>
      <c r="DH184" s="545"/>
      <c r="DI184" s="545"/>
      <c r="DJ184" s="545"/>
      <c r="DK184" s="545"/>
      <c r="DL184" s="545"/>
      <c r="DM184" s="545"/>
      <c r="DN184" s="545"/>
      <c r="DO184" s="545"/>
      <c r="DP184" s="545"/>
      <c r="DQ184" s="545"/>
      <c r="DR184" s="545"/>
      <c r="DS184" s="545"/>
      <c r="DT184" s="545"/>
      <c r="DU184" s="545"/>
      <c r="DV184" s="545"/>
      <c r="DW184" s="545"/>
      <c r="DX184" s="545"/>
      <c r="DY184" s="545"/>
      <c r="DZ184" s="545"/>
      <c r="EA184" s="545"/>
      <c r="EB184" s="545"/>
      <c r="EC184" s="545"/>
      <c r="ED184" s="545"/>
      <c r="EE184" s="545"/>
      <c r="EF184" s="545"/>
      <c r="EG184" s="545"/>
      <c r="EH184" s="545"/>
      <c r="EI184" s="545"/>
      <c r="EJ184" s="545"/>
      <c r="EK184" s="545"/>
      <c r="EL184" s="545"/>
      <c r="EM184" s="545"/>
      <c r="EN184" s="545"/>
      <c r="EO184" s="545"/>
      <c r="EP184" s="545"/>
      <c r="EQ184" s="545"/>
      <c r="ER184" s="545"/>
      <c r="ES184" s="545"/>
      <c r="ET184" s="545"/>
      <c r="EU184" s="545"/>
      <c r="EV184" s="545"/>
      <c r="EW184" s="545"/>
      <c r="EX184" s="545"/>
      <c r="EY184" s="545"/>
      <c r="EZ184" s="545"/>
      <c r="FA184" s="545"/>
      <c r="FB184" s="545"/>
      <c r="FC184" s="545"/>
      <c r="FD184" s="545"/>
      <c r="FE184" s="545"/>
      <c r="FF184" s="545"/>
      <c r="FG184" s="545"/>
      <c r="FH184" s="545"/>
      <c r="FI184" s="545"/>
      <c r="FJ184" s="545"/>
      <c r="FK184" s="545"/>
      <c r="FL184" s="545"/>
      <c r="FM184" s="545"/>
      <c r="FN184" s="545"/>
      <c r="FO184" s="545"/>
      <c r="FP184" s="545"/>
      <c r="FQ184" s="545"/>
      <c r="FR184" s="545"/>
      <c r="FS184" s="545"/>
      <c r="FT184" s="545"/>
      <c r="FU184" s="545"/>
      <c r="FV184" s="545"/>
      <c r="FW184" s="545"/>
      <c r="FX184" s="545"/>
      <c r="FY184" s="545"/>
      <c r="FZ184" s="545"/>
      <c r="GA184" s="545"/>
      <c r="GB184" s="545"/>
      <c r="GC184" s="545"/>
      <c r="GD184" s="545"/>
      <c r="GE184" s="545"/>
      <c r="GF184" s="545"/>
      <c r="GG184" s="545"/>
      <c r="GH184" s="545"/>
      <c r="GI184" s="545"/>
      <c r="GJ184" s="545"/>
      <c r="GK184" s="545"/>
      <c r="GL184" s="545"/>
      <c r="GM184" s="545"/>
      <c r="GN184" s="545"/>
      <c r="GO184" s="545"/>
      <c r="GP184" s="545"/>
      <c r="GQ184" s="545"/>
      <c r="GR184" s="545"/>
      <c r="GS184" s="545"/>
      <c r="GT184" s="545"/>
      <c r="GU184" s="545"/>
      <c r="GV184" s="545"/>
      <c r="GW184" s="545"/>
      <c r="GX184" s="545"/>
    </row>
    <row r="185" spans="15:206" x14ac:dyDescent="0.25">
      <c r="O185" s="545"/>
      <c r="P185" s="545"/>
      <c r="Q185" s="545"/>
      <c r="R185" s="545"/>
      <c r="S185" s="545"/>
      <c r="T185" s="545"/>
      <c r="U185" s="545"/>
      <c r="V185" s="545"/>
      <c r="W185" s="545"/>
      <c r="X185" s="545"/>
      <c r="Y185" s="545"/>
      <c r="Z185" s="545"/>
      <c r="AA185" s="545"/>
      <c r="AB185" s="545"/>
      <c r="AC185" s="545"/>
      <c r="AD185" s="545"/>
      <c r="AE185" s="545"/>
      <c r="AF185" s="545"/>
      <c r="AG185" s="545"/>
      <c r="AH185" s="545"/>
      <c r="AI185" s="545"/>
      <c r="AJ185" s="545"/>
      <c r="AK185" s="545"/>
      <c r="AL185" s="545"/>
      <c r="AM185" s="545"/>
      <c r="AN185" s="545"/>
      <c r="AO185" s="545"/>
      <c r="AP185" s="545"/>
      <c r="AQ185" s="545"/>
      <c r="AR185" s="545"/>
      <c r="AS185" s="545"/>
      <c r="AT185" s="545"/>
      <c r="AU185" s="545"/>
      <c r="AV185" s="545"/>
      <c r="AW185" s="545"/>
      <c r="AX185" s="545"/>
      <c r="AY185" s="545"/>
      <c r="AZ185" s="545"/>
      <c r="BA185" s="545"/>
      <c r="BB185" s="545"/>
      <c r="BC185" s="545"/>
      <c r="BD185" s="545"/>
      <c r="BE185" s="545"/>
      <c r="BF185" s="545"/>
      <c r="BG185" s="545"/>
      <c r="BH185" s="545"/>
      <c r="BI185" s="545"/>
      <c r="BJ185" s="545"/>
      <c r="BK185" s="545"/>
      <c r="BL185" s="545"/>
      <c r="BM185" s="545"/>
      <c r="BN185" s="545"/>
      <c r="BO185" s="545"/>
      <c r="BP185" s="545"/>
      <c r="BQ185" s="545"/>
      <c r="BR185" s="545"/>
      <c r="BS185" s="545"/>
      <c r="BT185" s="545"/>
      <c r="BU185" s="545"/>
      <c r="BV185" s="545"/>
      <c r="BW185" s="545"/>
      <c r="BX185" s="545"/>
      <c r="BY185" s="545"/>
      <c r="BZ185" s="545"/>
      <c r="CA185" s="545"/>
      <c r="CB185" s="545"/>
      <c r="CC185" s="545"/>
      <c r="CD185" s="545"/>
      <c r="CE185" s="545"/>
      <c r="CF185" s="545"/>
      <c r="CG185" s="545"/>
      <c r="CH185" s="545"/>
      <c r="CI185" s="545"/>
      <c r="CJ185" s="545"/>
      <c r="CK185" s="545"/>
      <c r="CL185" s="545"/>
      <c r="CM185" s="545"/>
      <c r="CN185" s="545"/>
      <c r="CO185" s="545"/>
      <c r="CP185" s="545"/>
      <c r="CQ185" s="545"/>
      <c r="CR185" s="545"/>
      <c r="CS185" s="545"/>
      <c r="CT185" s="545"/>
      <c r="CU185" s="545"/>
      <c r="CV185" s="545"/>
      <c r="CW185" s="545"/>
      <c r="CX185" s="545"/>
      <c r="CY185" s="545"/>
      <c r="CZ185" s="545"/>
      <c r="DA185" s="545"/>
      <c r="DB185" s="545"/>
      <c r="DC185" s="545"/>
      <c r="DD185" s="545"/>
      <c r="DE185" s="545"/>
      <c r="DF185" s="545"/>
      <c r="DG185" s="545"/>
      <c r="DH185" s="545"/>
      <c r="DI185" s="545"/>
      <c r="DJ185" s="545"/>
      <c r="DK185" s="545"/>
      <c r="DL185" s="545"/>
      <c r="DM185" s="545"/>
      <c r="DN185" s="545"/>
      <c r="DO185" s="545"/>
      <c r="DP185" s="545"/>
      <c r="DQ185" s="545"/>
      <c r="DR185" s="545"/>
      <c r="DS185" s="545"/>
      <c r="DT185" s="545"/>
      <c r="DU185" s="545"/>
      <c r="DV185" s="545"/>
      <c r="DW185" s="545"/>
      <c r="DX185" s="545"/>
      <c r="DY185" s="545"/>
      <c r="DZ185" s="545"/>
      <c r="EA185" s="545"/>
      <c r="EB185" s="545"/>
      <c r="EC185" s="545"/>
      <c r="ED185" s="545"/>
      <c r="EE185" s="545"/>
      <c r="EF185" s="545"/>
      <c r="EG185" s="545"/>
      <c r="EH185" s="545"/>
      <c r="EI185" s="545"/>
      <c r="EJ185" s="545"/>
      <c r="EK185" s="545"/>
      <c r="EL185" s="545"/>
      <c r="EM185" s="545"/>
      <c r="EN185" s="545"/>
      <c r="EO185" s="545"/>
      <c r="EP185" s="545"/>
      <c r="EQ185" s="545"/>
      <c r="ER185" s="545"/>
      <c r="ES185" s="545"/>
      <c r="ET185" s="545"/>
      <c r="EU185" s="545"/>
      <c r="EV185" s="545"/>
      <c r="EW185" s="545"/>
      <c r="EX185" s="545"/>
      <c r="EY185" s="545"/>
      <c r="EZ185" s="545"/>
      <c r="FA185" s="545"/>
      <c r="FB185" s="545"/>
      <c r="FC185" s="545"/>
      <c r="FD185" s="545"/>
      <c r="FE185" s="545"/>
      <c r="FF185" s="545"/>
      <c r="FG185" s="545"/>
      <c r="FH185" s="545"/>
      <c r="FI185" s="545"/>
      <c r="FJ185" s="545"/>
      <c r="FK185" s="545"/>
      <c r="FL185" s="545"/>
      <c r="FM185" s="545"/>
      <c r="FN185" s="545"/>
      <c r="FO185" s="545"/>
      <c r="FP185" s="545"/>
      <c r="FQ185" s="545"/>
      <c r="FR185" s="545"/>
      <c r="FS185" s="545"/>
      <c r="FT185" s="545"/>
      <c r="FU185" s="545"/>
      <c r="FV185" s="545"/>
      <c r="FW185" s="545"/>
      <c r="FX185" s="545"/>
      <c r="FY185" s="545"/>
      <c r="FZ185" s="545"/>
      <c r="GA185" s="545"/>
      <c r="GB185" s="545"/>
      <c r="GC185" s="545"/>
      <c r="GD185" s="545"/>
      <c r="GE185" s="545"/>
      <c r="GF185" s="545"/>
      <c r="GG185" s="545"/>
      <c r="GH185" s="545"/>
      <c r="GI185" s="545"/>
      <c r="GJ185" s="545"/>
      <c r="GK185" s="545"/>
      <c r="GL185" s="545"/>
      <c r="GM185" s="545"/>
      <c r="GN185" s="545"/>
      <c r="GO185" s="545"/>
      <c r="GP185" s="545"/>
      <c r="GQ185" s="545"/>
      <c r="GR185" s="545"/>
      <c r="GS185" s="545"/>
      <c r="GT185" s="545"/>
      <c r="GU185" s="545"/>
      <c r="GV185" s="545"/>
      <c r="GW185" s="545"/>
      <c r="GX185" s="545"/>
    </row>
    <row r="186" spans="15:206" x14ac:dyDescent="0.25">
      <c r="O186" s="545"/>
      <c r="P186" s="545"/>
      <c r="Q186" s="545"/>
      <c r="R186" s="545"/>
      <c r="S186" s="545"/>
      <c r="T186" s="545"/>
      <c r="U186" s="545"/>
      <c r="V186" s="545"/>
      <c r="W186" s="545"/>
      <c r="X186" s="545"/>
      <c r="Y186" s="545"/>
      <c r="Z186" s="545"/>
      <c r="AA186" s="545"/>
      <c r="AB186" s="545"/>
      <c r="AC186" s="545"/>
      <c r="AD186" s="545"/>
      <c r="AE186" s="545"/>
      <c r="AF186" s="545"/>
      <c r="AG186" s="545"/>
      <c r="AH186" s="545"/>
      <c r="AI186" s="545"/>
      <c r="AJ186" s="545"/>
      <c r="AK186" s="545"/>
      <c r="AL186" s="545"/>
      <c r="AM186" s="545"/>
      <c r="AN186" s="545"/>
      <c r="AO186" s="545"/>
      <c r="AP186" s="545"/>
      <c r="AQ186" s="545"/>
      <c r="AR186" s="545"/>
      <c r="AS186" s="545"/>
      <c r="AT186" s="545"/>
      <c r="AU186" s="545"/>
      <c r="AV186" s="545"/>
      <c r="AW186" s="545"/>
      <c r="AX186" s="545"/>
      <c r="AY186" s="545"/>
      <c r="AZ186" s="545"/>
      <c r="BA186" s="545"/>
      <c r="BB186" s="545"/>
      <c r="BC186" s="545"/>
      <c r="BD186" s="545"/>
      <c r="BE186" s="545"/>
      <c r="BF186" s="545"/>
      <c r="BG186" s="545"/>
      <c r="BH186" s="545"/>
      <c r="BI186" s="545"/>
      <c r="BJ186" s="545"/>
      <c r="BK186" s="545"/>
      <c r="BL186" s="545"/>
      <c r="BM186" s="545"/>
      <c r="BN186" s="545"/>
      <c r="BO186" s="545"/>
      <c r="BP186" s="545"/>
      <c r="BQ186" s="545"/>
      <c r="BR186" s="545"/>
      <c r="BS186" s="545"/>
      <c r="BT186" s="545"/>
      <c r="BU186" s="545"/>
      <c r="BV186" s="545"/>
      <c r="BW186" s="545"/>
      <c r="BX186" s="545"/>
      <c r="BY186" s="545"/>
      <c r="BZ186" s="545"/>
      <c r="CA186" s="545"/>
      <c r="CB186" s="545"/>
      <c r="CC186" s="545"/>
      <c r="CD186" s="545"/>
      <c r="CE186" s="545"/>
      <c r="CF186" s="545"/>
      <c r="CG186" s="545"/>
      <c r="CH186" s="545"/>
      <c r="CI186" s="545"/>
      <c r="CJ186" s="545"/>
      <c r="CK186" s="545"/>
      <c r="CL186" s="545"/>
      <c r="CM186" s="545"/>
      <c r="CN186" s="545"/>
      <c r="CO186" s="545"/>
      <c r="CP186" s="545"/>
      <c r="CQ186" s="545"/>
      <c r="CR186" s="545"/>
      <c r="CS186" s="545"/>
      <c r="CT186" s="545"/>
      <c r="CU186" s="545"/>
      <c r="CV186" s="545"/>
      <c r="CW186" s="545"/>
      <c r="CX186" s="545"/>
      <c r="CY186" s="545"/>
      <c r="CZ186" s="545"/>
      <c r="DA186" s="545"/>
      <c r="DB186" s="545"/>
      <c r="DC186" s="545"/>
      <c r="DD186" s="545"/>
      <c r="DE186" s="545"/>
      <c r="DF186" s="545"/>
      <c r="DG186" s="545"/>
      <c r="DH186" s="545"/>
      <c r="DI186" s="545"/>
      <c r="DJ186" s="545"/>
      <c r="DK186" s="545"/>
      <c r="DL186" s="545"/>
      <c r="DM186" s="545"/>
      <c r="DN186" s="545"/>
      <c r="DO186" s="545"/>
      <c r="DP186" s="545"/>
      <c r="DQ186" s="545"/>
      <c r="DR186" s="545"/>
      <c r="DS186" s="545"/>
      <c r="DT186" s="545"/>
      <c r="DU186" s="545"/>
      <c r="DV186" s="545"/>
      <c r="DW186" s="545"/>
      <c r="DX186" s="545"/>
      <c r="DY186" s="545"/>
      <c r="DZ186" s="545"/>
      <c r="EA186" s="545"/>
      <c r="EB186" s="545"/>
      <c r="EC186" s="545"/>
      <c r="ED186" s="545"/>
      <c r="EE186" s="545"/>
      <c r="EF186" s="545"/>
      <c r="EG186" s="545"/>
      <c r="EH186" s="545"/>
      <c r="EI186" s="545"/>
      <c r="EJ186" s="545"/>
      <c r="EK186" s="545"/>
      <c r="EL186" s="545"/>
      <c r="EM186" s="545"/>
      <c r="EN186" s="545"/>
      <c r="EO186" s="545"/>
      <c r="EP186" s="545"/>
      <c r="EQ186" s="545"/>
      <c r="ER186" s="545"/>
      <c r="ES186" s="545"/>
      <c r="ET186" s="545"/>
      <c r="EU186" s="545"/>
      <c r="EV186" s="545"/>
      <c r="EW186" s="545"/>
      <c r="EX186" s="545"/>
      <c r="EY186" s="545"/>
      <c r="EZ186" s="545"/>
      <c r="FA186" s="545"/>
      <c r="FB186" s="545"/>
      <c r="FC186" s="545"/>
      <c r="FD186" s="545"/>
      <c r="FE186" s="545"/>
      <c r="FF186" s="545"/>
      <c r="FG186" s="545"/>
      <c r="FH186" s="545"/>
      <c r="FI186" s="545"/>
      <c r="FJ186" s="545"/>
      <c r="FK186" s="545"/>
      <c r="FL186" s="545"/>
      <c r="FM186" s="545"/>
      <c r="FN186" s="545"/>
      <c r="FO186" s="545"/>
      <c r="FP186" s="545"/>
      <c r="FQ186" s="545"/>
      <c r="FR186" s="545"/>
      <c r="FS186" s="545"/>
      <c r="FT186" s="545"/>
      <c r="FU186" s="545"/>
      <c r="FV186" s="545"/>
      <c r="FW186" s="545"/>
      <c r="FX186" s="545"/>
      <c r="FY186" s="545"/>
      <c r="FZ186" s="545"/>
      <c r="GA186" s="545"/>
      <c r="GB186" s="545"/>
      <c r="GC186" s="545"/>
      <c r="GD186" s="545"/>
      <c r="GE186" s="545"/>
      <c r="GF186" s="545"/>
      <c r="GG186" s="545"/>
      <c r="GH186" s="545"/>
      <c r="GI186" s="545"/>
      <c r="GJ186" s="545"/>
      <c r="GK186" s="545"/>
      <c r="GL186" s="545"/>
      <c r="GM186" s="545"/>
      <c r="GN186" s="545"/>
      <c r="GO186" s="545"/>
      <c r="GP186" s="545"/>
      <c r="GQ186" s="545"/>
      <c r="GR186" s="545"/>
      <c r="GS186" s="545"/>
      <c r="GT186" s="545"/>
      <c r="GU186" s="545"/>
      <c r="GV186" s="545"/>
      <c r="GW186" s="545"/>
      <c r="GX186" s="545"/>
    </row>
    <row r="187" spans="15:206" x14ac:dyDescent="0.25">
      <c r="O187" s="545"/>
      <c r="P187" s="545"/>
      <c r="Q187" s="545"/>
      <c r="R187" s="545"/>
      <c r="S187" s="545"/>
      <c r="T187" s="545"/>
      <c r="U187" s="545"/>
      <c r="V187" s="545"/>
      <c r="W187" s="545"/>
      <c r="X187" s="545"/>
      <c r="Y187" s="545"/>
      <c r="Z187" s="545"/>
      <c r="AA187" s="545"/>
      <c r="AB187" s="545"/>
      <c r="AC187" s="545"/>
      <c r="AD187" s="545"/>
      <c r="AE187" s="545"/>
      <c r="AF187" s="545"/>
      <c r="AG187" s="545"/>
      <c r="AH187" s="545"/>
      <c r="AI187" s="545"/>
      <c r="AJ187" s="545"/>
      <c r="AK187" s="545"/>
      <c r="AL187" s="545"/>
      <c r="AM187" s="545"/>
      <c r="AN187" s="545"/>
      <c r="AO187" s="545"/>
      <c r="AP187" s="545"/>
      <c r="AQ187" s="545"/>
      <c r="AR187" s="545"/>
      <c r="AS187" s="545"/>
      <c r="AT187" s="545"/>
      <c r="AU187" s="545"/>
      <c r="AV187" s="545"/>
      <c r="AW187" s="545"/>
      <c r="AX187" s="545"/>
      <c r="AY187" s="545"/>
      <c r="AZ187" s="545"/>
      <c r="BA187" s="545"/>
      <c r="BB187" s="545"/>
      <c r="BC187" s="545"/>
      <c r="BD187" s="545"/>
      <c r="BE187" s="545"/>
      <c r="BF187" s="545"/>
      <c r="BG187" s="545"/>
      <c r="BH187" s="545"/>
      <c r="BI187" s="545"/>
      <c r="BJ187" s="545"/>
      <c r="BK187" s="545"/>
      <c r="BL187" s="545"/>
      <c r="BM187" s="545"/>
      <c r="BN187" s="545"/>
      <c r="BO187" s="545"/>
      <c r="BP187" s="545"/>
      <c r="BQ187" s="545"/>
      <c r="BR187" s="545"/>
      <c r="BS187" s="545"/>
      <c r="BT187" s="545"/>
      <c r="BU187" s="545"/>
      <c r="BV187" s="545"/>
      <c r="BW187" s="545"/>
      <c r="BX187" s="545"/>
      <c r="BY187" s="545"/>
      <c r="BZ187" s="545"/>
      <c r="CA187" s="545"/>
      <c r="CB187" s="545"/>
      <c r="CC187" s="545"/>
      <c r="CD187" s="545"/>
      <c r="CE187" s="545"/>
      <c r="CF187" s="545"/>
      <c r="CG187" s="545"/>
      <c r="CH187" s="545"/>
      <c r="CI187" s="545"/>
      <c r="CJ187" s="545"/>
      <c r="CK187" s="545"/>
      <c r="CL187" s="545"/>
      <c r="CM187" s="545"/>
      <c r="CN187" s="545"/>
      <c r="CO187" s="545"/>
      <c r="CP187" s="545"/>
      <c r="CQ187" s="545"/>
      <c r="CR187" s="545"/>
      <c r="CS187" s="545"/>
      <c r="CT187" s="545"/>
      <c r="CU187" s="545"/>
      <c r="CV187" s="545"/>
      <c r="CW187" s="545"/>
      <c r="CX187" s="545"/>
      <c r="CY187" s="545"/>
      <c r="CZ187" s="545"/>
      <c r="DA187" s="545"/>
      <c r="DB187" s="545"/>
      <c r="DC187" s="545"/>
      <c r="DD187" s="545"/>
      <c r="DE187" s="545"/>
      <c r="DF187" s="545"/>
      <c r="DG187" s="545"/>
      <c r="DH187" s="545"/>
      <c r="DI187" s="545"/>
      <c r="DJ187" s="545"/>
      <c r="DK187" s="545"/>
      <c r="DL187" s="545"/>
      <c r="DM187" s="545"/>
      <c r="DN187" s="545"/>
      <c r="DO187" s="545"/>
      <c r="DP187" s="545"/>
      <c r="DQ187" s="545"/>
      <c r="DR187" s="545"/>
      <c r="DS187" s="545"/>
      <c r="DT187" s="545"/>
      <c r="DU187" s="545"/>
      <c r="DV187" s="545"/>
      <c r="DW187" s="545"/>
      <c r="DX187" s="545"/>
      <c r="DY187" s="545"/>
      <c r="DZ187" s="545"/>
      <c r="EA187" s="545"/>
      <c r="EB187" s="545"/>
      <c r="EC187" s="545"/>
      <c r="ED187" s="545"/>
      <c r="EE187" s="545"/>
      <c r="EF187" s="545"/>
      <c r="EG187" s="545"/>
      <c r="EH187" s="545"/>
      <c r="EI187" s="545"/>
      <c r="EJ187" s="545"/>
      <c r="EK187" s="545"/>
      <c r="EL187" s="545"/>
      <c r="EM187" s="545"/>
      <c r="EN187" s="545"/>
      <c r="EO187" s="545"/>
      <c r="EP187" s="545"/>
      <c r="EQ187" s="545"/>
      <c r="ER187" s="545"/>
      <c r="ES187" s="545"/>
      <c r="ET187" s="545"/>
      <c r="EU187" s="545"/>
      <c r="EV187" s="545"/>
      <c r="EW187" s="545"/>
      <c r="EX187" s="545"/>
      <c r="EY187" s="545"/>
      <c r="EZ187" s="545"/>
      <c r="FA187" s="545"/>
      <c r="FB187" s="545"/>
      <c r="FC187" s="545"/>
      <c r="FD187" s="545"/>
      <c r="FE187" s="545"/>
      <c r="FF187" s="545"/>
      <c r="FG187" s="545"/>
      <c r="FH187" s="545"/>
      <c r="FI187" s="545"/>
      <c r="FJ187" s="545"/>
      <c r="FK187" s="545"/>
      <c r="FL187" s="545"/>
      <c r="FM187" s="545"/>
      <c r="FN187" s="545"/>
      <c r="FO187" s="545"/>
      <c r="FP187" s="545"/>
      <c r="FQ187" s="545"/>
      <c r="FR187" s="545"/>
      <c r="FS187" s="545"/>
      <c r="FT187" s="545"/>
      <c r="FU187" s="545"/>
      <c r="FV187" s="545"/>
      <c r="FW187" s="545"/>
      <c r="FX187" s="545"/>
      <c r="FY187" s="545"/>
      <c r="FZ187" s="545"/>
      <c r="GA187" s="545"/>
      <c r="GB187" s="545"/>
      <c r="GC187" s="545"/>
      <c r="GD187" s="545"/>
      <c r="GE187" s="545"/>
      <c r="GF187" s="545"/>
      <c r="GG187" s="545"/>
      <c r="GH187" s="545"/>
      <c r="GI187" s="545"/>
      <c r="GJ187" s="545"/>
      <c r="GK187" s="545"/>
      <c r="GL187" s="545"/>
      <c r="GM187" s="545"/>
      <c r="GN187" s="545"/>
      <c r="GO187" s="545"/>
      <c r="GP187" s="545"/>
      <c r="GQ187" s="545"/>
      <c r="GR187" s="545"/>
      <c r="GS187" s="545"/>
      <c r="GT187" s="545"/>
      <c r="GU187" s="545"/>
      <c r="GV187" s="545"/>
      <c r="GW187" s="545"/>
      <c r="GX187" s="545"/>
    </row>
    <row r="188" spans="15:206" x14ac:dyDescent="0.25">
      <c r="O188" s="545"/>
      <c r="P188" s="545"/>
      <c r="Q188" s="545"/>
      <c r="R188" s="545"/>
      <c r="S188" s="545"/>
      <c r="T188" s="545"/>
      <c r="U188" s="545"/>
      <c r="V188" s="545"/>
      <c r="W188" s="545"/>
      <c r="X188" s="545"/>
      <c r="Y188" s="545"/>
      <c r="Z188" s="545"/>
      <c r="AA188" s="545"/>
      <c r="AB188" s="545"/>
      <c r="AC188" s="545"/>
      <c r="AD188" s="545"/>
      <c r="AE188" s="545"/>
      <c r="AF188" s="545"/>
      <c r="AG188" s="545"/>
      <c r="AH188" s="545"/>
      <c r="AI188" s="545"/>
      <c r="AJ188" s="545"/>
      <c r="AK188" s="545"/>
      <c r="AL188" s="545"/>
      <c r="AM188" s="545"/>
      <c r="AN188" s="545"/>
      <c r="AO188" s="545"/>
      <c r="AP188" s="545"/>
      <c r="AQ188" s="545"/>
      <c r="AR188" s="545"/>
      <c r="AS188" s="545"/>
      <c r="AT188" s="545"/>
      <c r="AU188" s="545"/>
      <c r="AV188" s="545"/>
      <c r="AW188" s="545"/>
      <c r="AX188" s="545"/>
      <c r="AY188" s="545"/>
      <c r="AZ188" s="545"/>
      <c r="BA188" s="545"/>
      <c r="BB188" s="545"/>
      <c r="BC188" s="545"/>
      <c r="BD188" s="545"/>
      <c r="BE188" s="545"/>
      <c r="BF188" s="545"/>
      <c r="BG188" s="545"/>
      <c r="BH188" s="545"/>
      <c r="BI188" s="545"/>
      <c r="BJ188" s="545"/>
      <c r="BK188" s="545"/>
      <c r="BL188" s="545"/>
      <c r="BM188" s="545"/>
      <c r="BN188" s="545"/>
      <c r="BO188" s="545"/>
      <c r="BP188" s="545"/>
      <c r="BQ188" s="545"/>
      <c r="BR188" s="545"/>
      <c r="BS188" s="545"/>
      <c r="BT188" s="545"/>
      <c r="BU188" s="545"/>
      <c r="BV188" s="545"/>
      <c r="BW188" s="545"/>
      <c r="BX188" s="545"/>
      <c r="BY188" s="545"/>
      <c r="BZ188" s="545"/>
      <c r="CA188" s="545"/>
      <c r="CB188" s="545"/>
      <c r="CC188" s="545"/>
      <c r="CD188" s="545"/>
      <c r="CE188" s="545"/>
      <c r="CF188" s="545"/>
      <c r="CG188" s="545"/>
      <c r="CH188" s="545"/>
      <c r="CI188" s="545"/>
      <c r="CJ188" s="545"/>
      <c r="CK188" s="545"/>
      <c r="CL188" s="545"/>
      <c r="CM188" s="545"/>
      <c r="CN188" s="545"/>
      <c r="CO188" s="545"/>
      <c r="CP188" s="545"/>
      <c r="CQ188" s="545"/>
      <c r="CR188" s="545"/>
      <c r="CS188" s="545"/>
      <c r="CT188" s="545"/>
      <c r="CU188" s="545"/>
      <c r="CV188" s="545"/>
      <c r="CW188" s="545"/>
      <c r="CX188" s="545"/>
      <c r="CY188" s="545"/>
      <c r="CZ188" s="545"/>
      <c r="DA188" s="545"/>
      <c r="DB188" s="545"/>
      <c r="DC188" s="545"/>
      <c r="DD188" s="545"/>
      <c r="DE188" s="545"/>
      <c r="DF188" s="545"/>
      <c r="DG188" s="545"/>
      <c r="DH188" s="545"/>
      <c r="DI188" s="545"/>
      <c r="DJ188" s="545"/>
      <c r="DK188" s="545"/>
      <c r="DL188" s="545"/>
      <c r="DM188" s="545"/>
      <c r="DN188" s="545"/>
      <c r="DO188" s="545"/>
      <c r="DP188" s="545"/>
      <c r="DQ188" s="545"/>
      <c r="DR188" s="545"/>
      <c r="DS188" s="545"/>
      <c r="DT188" s="545"/>
      <c r="DU188" s="545"/>
      <c r="DV188" s="545"/>
      <c r="DW188" s="545"/>
      <c r="DX188" s="545"/>
      <c r="DY188" s="545"/>
      <c r="DZ188" s="545"/>
      <c r="EA188" s="545"/>
      <c r="EB188" s="545"/>
      <c r="EC188" s="545"/>
      <c r="ED188" s="545"/>
      <c r="EE188" s="545"/>
      <c r="EF188" s="545"/>
      <c r="EG188" s="545"/>
      <c r="EH188" s="545"/>
      <c r="EI188" s="545"/>
      <c r="EJ188" s="545"/>
      <c r="EK188" s="545"/>
      <c r="EL188" s="545"/>
      <c r="EM188" s="545"/>
      <c r="EN188" s="545"/>
      <c r="EO188" s="545"/>
      <c r="EP188" s="545"/>
      <c r="EQ188" s="545"/>
      <c r="ER188" s="545"/>
      <c r="ES188" s="545"/>
      <c r="ET188" s="545"/>
      <c r="EU188" s="545"/>
      <c r="EV188" s="545"/>
      <c r="EW188" s="545"/>
      <c r="EX188" s="545"/>
      <c r="EY188" s="545"/>
      <c r="EZ188" s="545"/>
      <c r="FA188" s="545"/>
      <c r="FB188" s="545"/>
      <c r="FC188" s="545"/>
      <c r="FD188" s="545"/>
      <c r="FE188" s="545"/>
      <c r="FF188" s="545"/>
      <c r="FG188" s="545"/>
      <c r="FH188" s="545"/>
      <c r="FI188" s="545"/>
      <c r="FJ188" s="545"/>
      <c r="FK188" s="545"/>
      <c r="FL188" s="545"/>
      <c r="FM188" s="545"/>
      <c r="FN188" s="545"/>
      <c r="FO188" s="545"/>
      <c r="FP188" s="545"/>
      <c r="FQ188" s="545"/>
      <c r="FR188" s="545"/>
      <c r="FS188" s="545"/>
      <c r="FT188" s="545"/>
      <c r="FU188" s="545"/>
      <c r="FV188" s="545"/>
      <c r="FW188" s="545"/>
      <c r="FX188" s="545"/>
      <c r="FY188" s="545"/>
      <c r="FZ188" s="545"/>
      <c r="GA188" s="545"/>
      <c r="GB188" s="545"/>
      <c r="GC188" s="545"/>
      <c r="GD188" s="545"/>
      <c r="GE188" s="545"/>
      <c r="GF188" s="545"/>
      <c r="GG188" s="545"/>
      <c r="GH188" s="545"/>
      <c r="GI188" s="545"/>
      <c r="GJ188" s="545"/>
      <c r="GK188" s="545"/>
      <c r="GL188" s="545"/>
      <c r="GM188" s="545"/>
      <c r="GN188" s="545"/>
      <c r="GO188" s="545"/>
      <c r="GP188" s="545"/>
      <c r="GQ188" s="545"/>
      <c r="GR188" s="545"/>
      <c r="GS188" s="545"/>
      <c r="GT188" s="545"/>
      <c r="GU188" s="545"/>
      <c r="GV188" s="545"/>
      <c r="GW188" s="545"/>
      <c r="GX188" s="545"/>
    </row>
    <row r="189" spans="15:206" x14ac:dyDescent="0.25">
      <c r="O189" s="545"/>
      <c r="P189" s="545"/>
      <c r="Q189" s="545"/>
      <c r="R189" s="545"/>
      <c r="S189" s="545"/>
      <c r="T189" s="545"/>
      <c r="U189" s="545"/>
      <c r="V189" s="545"/>
      <c r="W189" s="545"/>
      <c r="X189" s="545"/>
      <c r="Y189" s="545"/>
      <c r="Z189" s="545"/>
      <c r="AA189" s="545"/>
      <c r="AB189" s="545"/>
      <c r="AC189" s="545"/>
      <c r="AD189" s="545"/>
      <c r="AE189" s="545"/>
      <c r="AF189" s="545"/>
      <c r="AG189" s="545"/>
      <c r="AH189" s="545"/>
      <c r="AI189" s="545"/>
      <c r="AJ189" s="545"/>
      <c r="AK189" s="545"/>
      <c r="AL189" s="545"/>
      <c r="AM189" s="545"/>
      <c r="AN189" s="545"/>
      <c r="AO189" s="545"/>
      <c r="AP189" s="545"/>
      <c r="AQ189" s="545"/>
      <c r="AR189" s="545"/>
      <c r="AS189" s="545"/>
      <c r="AT189" s="545"/>
      <c r="AU189" s="545"/>
      <c r="AV189" s="545"/>
      <c r="AW189" s="545"/>
      <c r="AX189" s="545"/>
      <c r="AY189" s="545"/>
      <c r="AZ189" s="545"/>
      <c r="BA189" s="545"/>
      <c r="BB189" s="545"/>
      <c r="BC189" s="545"/>
      <c r="BD189" s="545"/>
      <c r="BE189" s="545"/>
      <c r="BF189" s="545"/>
      <c r="BG189" s="545"/>
      <c r="BH189" s="545"/>
      <c r="BI189" s="545"/>
      <c r="BJ189" s="545"/>
      <c r="BK189" s="545"/>
      <c r="BL189" s="545"/>
      <c r="BM189" s="545"/>
      <c r="BN189" s="545"/>
      <c r="BO189" s="545"/>
      <c r="BP189" s="545"/>
      <c r="BQ189" s="545"/>
      <c r="BR189" s="545"/>
      <c r="BS189" s="545"/>
      <c r="BT189" s="545"/>
      <c r="BU189" s="545"/>
      <c r="BV189" s="545"/>
      <c r="BW189" s="545"/>
      <c r="BX189" s="545"/>
      <c r="BY189" s="545"/>
      <c r="BZ189" s="545"/>
      <c r="CA189" s="545"/>
      <c r="CB189" s="545"/>
      <c r="CC189" s="545"/>
      <c r="CD189" s="545"/>
      <c r="CE189" s="545"/>
      <c r="CF189" s="545"/>
      <c r="CG189" s="545"/>
      <c r="CH189" s="545"/>
      <c r="CI189" s="545"/>
      <c r="CJ189" s="545"/>
      <c r="CK189" s="545"/>
      <c r="CL189" s="545"/>
      <c r="CM189" s="545"/>
      <c r="CN189" s="545"/>
      <c r="CO189" s="545"/>
      <c r="CP189" s="545"/>
      <c r="CQ189" s="545"/>
      <c r="CR189" s="545"/>
      <c r="CS189" s="545"/>
      <c r="CT189" s="545"/>
      <c r="CU189" s="545"/>
      <c r="CV189" s="545"/>
      <c r="CW189" s="545"/>
      <c r="CX189" s="545"/>
      <c r="CY189" s="545"/>
      <c r="CZ189" s="545"/>
      <c r="DA189" s="545"/>
      <c r="DB189" s="545"/>
      <c r="DC189" s="545"/>
      <c r="DD189" s="545"/>
      <c r="DE189" s="545"/>
      <c r="DF189" s="545"/>
      <c r="DG189" s="545"/>
      <c r="DH189" s="545"/>
      <c r="DI189" s="545"/>
      <c r="DJ189" s="545"/>
      <c r="DK189" s="545"/>
      <c r="DL189" s="545"/>
      <c r="DM189" s="545"/>
      <c r="DN189" s="545"/>
      <c r="DO189" s="545"/>
      <c r="DP189" s="545"/>
      <c r="DQ189" s="545"/>
      <c r="DR189" s="545"/>
      <c r="DS189" s="545"/>
      <c r="DT189" s="545"/>
      <c r="DU189" s="545"/>
      <c r="DV189" s="545"/>
      <c r="DW189" s="545"/>
      <c r="DX189" s="545"/>
      <c r="DY189" s="545"/>
      <c r="DZ189" s="545"/>
      <c r="EA189" s="545"/>
      <c r="EB189" s="545"/>
      <c r="EC189" s="545"/>
      <c r="ED189" s="545"/>
      <c r="EE189" s="545"/>
      <c r="EF189" s="545"/>
      <c r="EG189" s="545"/>
      <c r="EH189" s="545"/>
      <c r="EI189" s="545"/>
      <c r="EJ189" s="545"/>
      <c r="EK189" s="545"/>
      <c r="EL189" s="545"/>
      <c r="EM189" s="545"/>
      <c r="EN189" s="545"/>
      <c r="EO189" s="545"/>
      <c r="EP189" s="545"/>
      <c r="EQ189" s="545"/>
      <c r="ER189" s="545"/>
      <c r="ES189" s="545"/>
      <c r="ET189" s="545"/>
      <c r="EU189" s="545"/>
      <c r="EV189" s="545"/>
      <c r="EW189" s="545"/>
      <c r="EX189" s="545"/>
      <c r="EY189" s="545"/>
      <c r="EZ189" s="545"/>
      <c r="FA189" s="545"/>
      <c r="FB189" s="545"/>
      <c r="FC189" s="545"/>
      <c r="FD189" s="545"/>
      <c r="FE189" s="545"/>
      <c r="FF189" s="545"/>
      <c r="FG189" s="545"/>
      <c r="FH189" s="545"/>
      <c r="FI189" s="545"/>
      <c r="FJ189" s="545"/>
      <c r="FK189" s="545"/>
      <c r="FL189" s="545"/>
      <c r="FM189" s="545"/>
      <c r="FN189" s="545"/>
      <c r="FO189" s="545"/>
      <c r="FP189" s="545"/>
      <c r="FQ189" s="545"/>
      <c r="FR189" s="545"/>
      <c r="FS189" s="545"/>
      <c r="FT189" s="545"/>
      <c r="FU189" s="545"/>
      <c r="FV189" s="545"/>
      <c r="FW189" s="545"/>
      <c r="FX189" s="545"/>
      <c r="FY189" s="545"/>
      <c r="FZ189" s="545"/>
      <c r="GA189" s="545"/>
      <c r="GB189" s="545"/>
      <c r="GC189" s="545"/>
      <c r="GD189" s="545"/>
      <c r="GE189" s="545"/>
      <c r="GF189" s="545"/>
      <c r="GG189" s="545"/>
      <c r="GH189" s="545"/>
      <c r="GI189" s="545"/>
      <c r="GJ189" s="545"/>
      <c r="GK189" s="545"/>
      <c r="GL189" s="545"/>
      <c r="GM189" s="545"/>
      <c r="GN189" s="545"/>
      <c r="GO189" s="545"/>
      <c r="GP189" s="545"/>
      <c r="GQ189" s="545"/>
      <c r="GR189" s="545"/>
      <c r="GS189" s="545"/>
      <c r="GT189" s="545"/>
      <c r="GU189" s="545"/>
      <c r="GV189" s="545"/>
      <c r="GW189" s="545"/>
      <c r="GX189" s="545"/>
    </row>
    <row r="190" spans="15:206" x14ac:dyDescent="0.25">
      <c r="O190" s="545"/>
      <c r="P190" s="545"/>
      <c r="Q190" s="545"/>
      <c r="R190" s="545"/>
      <c r="S190" s="545"/>
      <c r="T190" s="545"/>
      <c r="U190" s="545"/>
      <c r="V190" s="545"/>
      <c r="W190" s="545"/>
      <c r="X190" s="545"/>
      <c r="Y190" s="545"/>
      <c r="Z190" s="545"/>
      <c r="AA190" s="545"/>
      <c r="AB190" s="545"/>
      <c r="AC190" s="545"/>
      <c r="AD190" s="545"/>
      <c r="AE190" s="545"/>
      <c r="AF190" s="545"/>
      <c r="AG190" s="545"/>
      <c r="AH190" s="545"/>
      <c r="AI190" s="545"/>
      <c r="AJ190" s="545"/>
      <c r="AK190" s="545"/>
      <c r="AL190" s="545"/>
      <c r="AM190" s="545"/>
      <c r="AN190" s="545"/>
      <c r="AO190" s="545"/>
      <c r="AP190" s="545"/>
      <c r="AQ190" s="545"/>
      <c r="AR190" s="545"/>
      <c r="AS190" s="545"/>
      <c r="AT190" s="545"/>
      <c r="AU190" s="545"/>
      <c r="AV190" s="545"/>
      <c r="AW190" s="545"/>
      <c r="AX190" s="545"/>
      <c r="AY190" s="545"/>
      <c r="AZ190" s="545"/>
      <c r="BA190" s="545"/>
      <c r="BB190" s="545"/>
      <c r="BC190" s="545"/>
      <c r="BD190" s="545"/>
      <c r="BE190" s="545"/>
      <c r="BF190" s="545"/>
      <c r="BG190" s="545"/>
      <c r="BH190" s="545"/>
      <c r="BI190" s="545"/>
      <c r="BJ190" s="545"/>
      <c r="BK190" s="545"/>
      <c r="BL190" s="545"/>
      <c r="BM190" s="545"/>
      <c r="BN190" s="545"/>
      <c r="BO190" s="545"/>
      <c r="BP190" s="545"/>
      <c r="BQ190" s="545"/>
      <c r="BR190" s="545"/>
      <c r="BS190" s="545"/>
      <c r="BT190" s="545"/>
      <c r="BU190" s="545"/>
      <c r="BV190" s="545"/>
      <c r="BW190" s="545"/>
      <c r="BX190" s="545"/>
      <c r="BY190" s="545"/>
      <c r="BZ190" s="545"/>
      <c r="CA190" s="545"/>
      <c r="CB190" s="545"/>
      <c r="CC190" s="545"/>
      <c r="CD190" s="545"/>
      <c r="CE190" s="545"/>
      <c r="CF190" s="545"/>
      <c r="CG190" s="545"/>
      <c r="CH190" s="545"/>
      <c r="CI190" s="545"/>
      <c r="CJ190" s="545"/>
      <c r="CK190" s="545"/>
      <c r="CL190" s="545"/>
      <c r="CM190" s="545"/>
      <c r="CN190" s="545"/>
      <c r="CO190" s="545"/>
      <c r="CP190" s="545"/>
      <c r="CQ190" s="545"/>
      <c r="CR190" s="545"/>
      <c r="CS190" s="545"/>
      <c r="CT190" s="545"/>
      <c r="CU190" s="545"/>
      <c r="CV190" s="545"/>
      <c r="CW190" s="545"/>
      <c r="CX190" s="545"/>
      <c r="CY190" s="545"/>
      <c r="CZ190" s="545"/>
      <c r="DA190" s="545"/>
      <c r="DB190" s="545"/>
      <c r="DC190" s="545"/>
      <c r="DD190" s="545"/>
      <c r="DE190" s="545"/>
      <c r="DF190" s="545"/>
      <c r="DG190" s="545"/>
      <c r="DH190" s="545"/>
      <c r="DI190" s="545"/>
      <c r="DJ190" s="545"/>
      <c r="DK190" s="545"/>
      <c r="DL190" s="545"/>
      <c r="DM190" s="545"/>
      <c r="DN190" s="545"/>
      <c r="DO190" s="545"/>
      <c r="DP190" s="545"/>
      <c r="DQ190" s="545"/>
      <c r="DR190" s="545"/>
      <c r="DS190" s="545"/>
      <c r="DT190" s="545"/>
      <c r="DU190" s="545"/>
      <c r="DV190" s="545"/>
      <c r="DW190" s="545"/>
      <c r="DX190" s="545"/>
      <c r="DY190" s="545"/>
      <c r="DZ190" s="545"/>
      <c r="EA190" s="545"/>
      <c r="EB190" s="545"/>
      <c r="EC190" s="545"/>
      <c r="ED190" s="545"/>
      <c r="EE190" s="545"/>
      <c r="EF190" s="545"/>
      <c r="EG190" s="545"/>
      <c r="EH190" s="545"/>
      <c r="EI190" s="545"/>
      <c r="EJ190" s="545"/>
      <c r="EK190" s="545"/>
      <c r="EL190" s="545"/>
      <c r="EM190" s="545"/>
      <c r="EN190" s="545"/>
      <c r="EO190" s="545"/>
      <c r="EP190" s="545"/>
      <c r="EQ190" s="545"/>
      <c r="ER190" s="545"/>
      <c r="ES190" s="545"/>
      <c r="ET190" s="545"/>
      <c r="EU190" s="545"/>
      <c r="EV190" s="545"/>
      <c r="EW190" s="545"/>
      <c r="EX190" s="545"/>
      <c r="EY190" s="545"/>
      <c r="EZ190" s="545"/>
      <c r="FA190" s="545"/>
      <c r="FB190" s="545"/>
      <c r="FC190" s="545"/>
      <c r="FD190" s="545"/>
      <c r="FE190" s="545"/>
      <c r="FF190" s="545"/>
      <c r="FG190" s="545"/>
      <c r="FH190" s="545"/>
      <c r="FI190" s="545"/>
      <c r="FJ190" s="545"/>
      <c r="FK190" s="545"/>
      <c r="FL190" s="545"/>
      <c r="FM190" s="545"/>
      <c r="FN190" s="545"/>
      <c r="FO190" s="545"/>
      <c r="FP190" s="545"/>
      <c r="FQ190" s="545"/>
      <c r="FR190" s="545"/>
      <c r="FS190" s="545"/>
      <c r="FT190" s="545"/>
      <c r="FU190" s="545"/>
      <c r="FV190" s="545"/>
      <c r="FW190" s="545"/>
      <c r="FX190" s="545"/>
      <c r="FY190" s="545"/>
      <c r="FZ190" s="545"/>
      <c r="GA190" s="545"/>
      <c r="GB190" s="545"/>
      <c r="GC190" s="545"/>
      <c r="GD190" s="545"/>
      <c r="GE190" s="545"/>
      <c r="GF190" s="545"/>
      <c r="GG190" s="545"/>
      <c r="GH190" s="545"/>
      <c r="GI190" s="545"/>
      <c r="GJ190" s="545"/>
      <c r="GK190" s="545"/>
      <c r="GL190" s="545"/>
      <c r="GM190" s="545"/>
      <c r="GN190" s="545"/>
      <c r="GO190" s="545"/>
      <c r="GP190" s="545"/>
      <c r="GQ190" s="545"/>
      <c r="GR190" s="545"/>
      <c r="GS190" s="545"/>
      <c r="GT190" s="545"/>
      <c r="GU190" s="545"/>
      <c r="GV190" s="545"/>
      <c r="GW190" s="545"/>
      <c r="GX190" s="545"/>
    </row>
    <row r="191" spans="15:206" x14ac:dyDescent="0.25">
      <c r="O191" s="545"/>
      <c r="P191" s="545"/>
      <c r="Q191" s="545"/>
      <c r="R191" s="545"/>
      <c r="S191" s="545"/>
      <c r="T191" s="545"/>
      <c r="U191" s="545"/>
      <c r="V191" s="545"/>
      <c r="W191" s="545"/>
      <c r="X191" s="545"/>
      <c r="Y191" s="545"/>
      <c r="Z191" s="545"/>
      <c r="AA191" s="545"/>
      <c r="AB191" s="545"/>
      <c r="AC191" s="545"/>
      <c r="AD191" s="545"/>
      <c r="AE191" s="545"/>
      <c r="AF191" s="545"/>
      <c r="AG191" s="545"/>
      <c r="AH191" s="545"/>
      <c r="AI191" s="545"/>
      <c r="AJ191" s="545"/>
      <c r="AK191" s="545"/>
      <c r="AL191" s="545"/>
      <c r="AM191" s="545"/>
      <c r="AN191" s="545"/>
      <c r="AO191" s="545"/>
      <c r="AP191" s="545"/>
      <c r="AQ191" s="545"/>
      <c r="AR191" s="545"/>
      <c r="AS191" s="545"/>
      <c r="AT191" s="545"/>
      <c r="AU191" s="545"/>
      <c r="AV191" s="545"/>
      <c r="AW191" s="545"/>
      <c r="AX191" s="545"/>
      <c r="AY191" s="545"/>
      <c r="AZ191" s="545"/>
      <c r="BA191" s="545"/>
      <c r="BB191" s="545"/>
      <c r="BC191" s="545"/>
      <c r="BD191" s="545"/>
      <c r="BE191" s="545"/>
      <c r="BF191" s="545"/>
      <c r="BG191" s="545"/>
      <c r="BH191" s="545"/>
      <c r="BI191" s="545"/>
      <c r="BJ191" s="545"/>
      <c r="BK191" s="545"/>
      <c r="BL191" s="545"/>
      <c r="BM191" s="545"/>
      <c r="BN191" s="545"/>
      <c r="BO191" s="545"/>
      <c r="BP191" s="545"/>
      <c r="BQ191" s="545"/>
      <c r="BR191" s="545"/>
      <c r="BS191" s="545"/>
      <c r="BT191" s="545"/>
      <c r="BU191" s="545"/>
      <c r="BV191" s="545"/>
      <c r="BW191" s="545"/>
      <c r="BX191" s="545"/>
      <c r="BY191" s="545"/>
      <c r="BZ191" s="545"/>
      <c r="CA191" s="545"/>
      <c r="CB191" s="545"/>
      <c r="CC191" s="545"/>
      <c r="CD191" s="545"/>
      <c r="CE191" s="545"/>
      <c r="CF191" s="545"/>
      <c r="CG191" s="545"/>
      <c r="CH191" s="545"/>
      <c r="CI191" s="545"/>
      <c r="CJ191" s="545"/>
      <c r="CK191" s="545"/>
      <c r="CL191" s="545"/>
      <c r="CM191" s="545"/>
      <c r="CN191" s="545"/>
      <c r="CO191" s="545"/>
      <c r="CP191" s="545"/>
      <c r="CQ191" s="545"/>
      <c r="CR191" s="545"/>
      <c r="CS191" s="545"/>
      <c r="CT191" s="545"/>
      <c r="CU191" s="545"/>
      <c r="CV191" s="545"/>
      <c r="CW191" s="545"/>
      <c r="CX191" s="545"/>
      <c r="CY191" s="545"/>
      <c r="CZ191" s="545"/>
      <c r="DA191" s="545"/>
      <c r="DB191" s="545"/>
      <c r="DC191" s="545"/>
      <c r="DD191" s="545"/>
      <c r="DE191" s="545"/>
      <c r="DF191" s="545"/>
      <c r="DG191" s="545"/>
      <c r="DH191" s="545"/>
      <c r="DI191" s="545"/>
      <c r="DJ191" s="545"/>
      <c r="DK191" s="545"/>
      <c r="DL191" s="545"/>
      <c r="DM191" s="545"/>
      <c r="DN191" s="545"/>
      <c r="DO191" s="545"/>
      <c r="DP191" s="545"/>
      <c r="DQ191" s="545"/>
      <c r="DR191" s="545"/>
      <c r="DS191" s="545"/>
      <c r="DT191" s="545"/>
      <c r="DU191" s="545"/>
      <c r="DV191" s="545"/>
      <c r="DW191" s="545"/>
      <c r="DX191" s="545"/>
      <c r="DY191" s="545"/>
      <c r="DZ191" s="545"/>
      <c r="EA191" s="545"/>
      <c r="EB191" s="545"/>
      <c r="EC191" s="545"/>
      <c r="ED191" s="545"/>
      <c r="EE191" s="545"/>
      <c r="EF191" s="545"/>
      <c r="EG191" s="545"/>
      <c r="EH191" s="545"/>
      <c r="EI191" s="545"/>
      <c r="EJ191" s="545"/>
      <c r="EK191" s="545"/>
      <c r="EL191" s="545"/>
      <c r="EM191" s="545"/>
      <c r="EN191" s="545"/>
      <c r="EO191" s="545"/>
      <c r="EP191" s="545"/>
      <c r="EQ191" s="545"/>
      <c r="ER191" s="545"/>
      <c r="ES191" s="545"/>
      <c r="ET191" s="545"/>
      <c r="EU191" s="545"/>
      <c r="EV191" s="545"/>
      <c r="EW191" s="545"/>
      <c r="EX191" s="545"/>
      <c r="EY191" s="545"/>
      <c r="EZ191" s="545"/>
      <c r="FA191" s="545"/>
      <c r="FB191" s="545"/>
      <c r="FC191" s="545"/>
      <c r="FD191" s="545"/>
      <c r="FE191" s="545"/>
      <c r="FF191" s="545"/>
      <c r="FG191" s="545"/>
      <c r="FH191" s="545"/>
      <c r="FI191" s="545"/>
      <c r="FJ191" s="545"/>
      <c r="FK191" s="545"/>
      <c r="FL191" s="545"/>
      <c r="FM191" s="545"/>
      <c r="FN191" s="545"/>
      <c r="FO191" s="545"/>
      <c r="FP191" s="545"/>
      <c r="FQ191" s="545"/>
      <c r="FR191" s="545"/>
      <c r="FS191" s="545"/>
      <c r="FT191" s="545"/>
      <c r="FU191" s="545"/>
      <c r="FV191" s="545"/>
      <c r="FW191" s="545"/>
      <c r="FX191" s="545"/>
      <c r="FY191" s="545"/>
      <c r="FZ191" s="545"/>
      <c r="GA191" s="545"/>
      <c r="GB191" s="545"/>
      <c r="GC191" s="545"/>
      <c r="GD191" s="545"/>
      <c r="GE191" s="545"/>
      <c r="GF191" s="545"/>
      <c r="GG191" s="545"/>
      <c r="GH191" s="545"/>
      <c r="GI191" s="545"/>
      <c r="GJ191" s="545"/>
      <c r="GK191" s="545"/>
      <c r="GL191" s="545"/>
      <c r="GM191" s="545"/>
      <c r="GN191" s="545"/>
      <c r="GO191" s="545"/>
      <c r="GP191" s="545"/>
      <c r="GQ191" s="545"/>
      <c r="GR191" s="545"/>
      <c r="GS191" s="545"/>
      <c r="GT191" s="545"/>
      <c r="GU191" s="545"/>
      <c r="GV191" s="545"/>
      <c r="GW191" s="545"/>
      <c r="GX191" s="545"/>
    </row>
    <row r="192" spans="15:206" x14ac:dyDescent="0.25">
      <c r="O192" s="545"/>
      <c r="P192" s="545"/>
      <c r="Q192" s="545"/>
      <c r="R192" s="545"/>
      <c r="S192" s="545"/>
      <c r="T192" s="545"/>
      <c r="U192" s="545"/>
      <c r="V192" s="545"/>
      <c r="W192" s="545"/>
      <c r="X192" s="545"/>
      <c r="Y192" s="545"/>
      <c r="Z192" s="545"/>
      <c r="AA192" s="545"/>
      <c r="AB192" s="545"/>
      <c r="AC192" s="545"/>
      <c r="AD192" s="545"/>
      <c r="AE192" s="545"/>
      <c r="AF192" s="545"/>
      <c r="AG192" s="545"/>
      <c r="AH192" s="545"/>
      <c r="AI192" s="545"/>
      <c r="AJ192" s="545"/>
      <c r="AK192" s="545"/>
      <c r="AL192" s="545"/>
      <c r="AM192" s="545"/>
      <c r="AN192" s="545"/>
      <c r="AO192" s="545"/>
      <c r="AP192" s="545"/>
      <c r="AQ192" s="545"/>
      <c r="AR192" s="545"/>
      <c r="AS192" s="545"/>
      <c r="AT192" s="545"/>
      <c r="AU192" s="545"/>
      <c r="AV192" s="545"/>
      <c r="AW192" s="545"/>
      <c r="AX192" s="545"/>
      <c r="AY192" s="545"/>
      <c r="AZ192" s="545"/>
      <c r="BA192" s="545"/>
      <c r="BB192" s="545"/>
      <c r="BC192" s="545"/>
      <c r="BD192" s="545"/>
      <c r="BE192" s="545"/>
      <c r="BF192" s="545"/>
      <c r="BG192" s="545"/>
      <c r="BH192" s="545"/>
      <c r="BI192" s="545"/>
      <c r="BJ192" s="545"/>
      <c r="BK192" s="545"/>
      <c r="BL192" s="545"/>
      <c r="BM192" s="545"/>
      <c r="BN192" s="545"/>
      <c r="BO192" s="545"/>
      <c r="BP192" s="545"/>
      <c r="BQ192" s="545"/>
      <c r="BR192" s="545"/>
      <c r="BS192" s="545"/>
      <c r="BT192" s="545"/>
      <c r="BU192" s="545"/>
      <c r="BV192" s="545"/>
      <c r="BW192" s="545"/>
      <c r="BX192" s="545"/>
      <c r="BY192" s="545"/>
      <c r="BZ192" s="545"/>
      <c r="CA192" s="545"/>
      <c r="CB192" s="545"/>
      <c r="CC192" s="545"/>
      <c r="CD192" s="545"/>
      <c r="CE192" s="545"/>
      <c r="CF192" s="545"/>
      <c r="CG192" s="545"/>
      <c r="CH192" s="545"/>
      <c r="CI192" s="545"/>
      <c r="CJ192" s="545"/>
      <c r="CK192" s="545"/>
      <c r="CL192" s="545"/>
      <c r="CM192" s="545"/>
      <c r="CN192" s="545"/>
      <c r="CO192" s="545"/>
      <c r="CP192" s="545"/>
      <c r="CQ192" s="545"/>
      <c r="CR192" s="545"/>
      <c r="CS192" s="545"/>
      <c r="CT192" s="545"/>
      <c r="CU192" s="545"/>
      <c r="CV192" s="545"/>
      <c r="CW192" s="545"/>
      <c r="CX192" s="545"/>
      <c r="CY192" s="545"/>
      <c r="CZ192" s="545"/>
      <c r="DA192" s="545"/>
      <c r="DB192" s="545"/>
      <c r="DC192" s="545"/>
      <c r="DD192" s="545"/>
      <c r="DE192" s="545"/>
      <c r="DF192" s="545"/>
      <c r="DG192" s="545"/>
      <c r="DH192" s="545"/>
      <c r="DI192" s="545"/>
      <c r="DJ192" s="545"/>
      <c r="DK192" s="545"/>
      <c r="DL192" s="545"/>
      <c r="DM192" s="545"/>
      <c r="DN192" s="545"/>
      <c r="DO192" s="545"/>
      <c r="DP192" s="545"/>
      <c r="DQ192" s="545"/>
      <c r="DR192" s="545"/>
      <c r="DS192" s="545"/>
      <c r="DT192" s="545"/>
      <c r="DU192" s="545"/>
      <c r="DV192" s="545"/>
      <c r="DW192" s="545"/>
      <c r="DX192" s="545"/>
      <c r="DY192" s="545"/>
      <c r="DZ192" s="545"/>
      <c r="EA192" s="545"/>
      <c r="EB192" s="545"/>
      <c r="EC192" s="545"/>
      <c r="ED192" s="545"/>
      <c r="EE192" s="545"/>
      <c r="EF192" s="545"/>
      <c r="EG192" s="545"/>
      <c r="EH192" s="545"/>
      <c r="EI192" s="545"/>
      <c r="EJ192" s="545"/>
      <c r="EK192" s="545"/>
      <c r="EL192" s="545"/>
      <c r="EM192" s="545"/>
      <c r="EN192" s="545"/>
      <c r="EO192" s="545"/>
      <c r="EP192" s="545"/>
      <c r="EQ192" s="545"/>
      <c r="ER192" s="545"/>
      <c r="ES192" s="545"/>
      <c r="ET192" s="545"/>
      <c r="EU192" s="545"/>
      <c r="EV192" s="545"/>
      <c r="EW192" s="545"/>
      <c r="EX192" s="545"/>
      <c r="EY192" s="545"/>
      <c r="EZ192" s="545"/>
      <c r="FA192" s="545"/>
      <c r="FB192" s="545"/>
      <c r="FC192" s="545"/>
      <c r="FD192" s="545"/>
      <c r="FE192" s="545"/>
      <c r="FF192" s="545"/>
      <c r="FG192" s="545"/>
      <c r="FH192" s="545"/>
      <c r="FI192" s="545"/>
      <c r="FJ192" s="545"/>
      <c r="FK192" s="545"/>
      <c r="FL192" s="545"/>
      <c r="FM192" s="545"/>
      <c r="FN192" s="545"/>
      <c r="FO192" s="545"/>
      <c r="FP192" s="545"/>
      <c r="FQ192" s="545"/>
      <c r="FR192" s="545"/>
      <c r="FS192" s="545"/>
      <c r="FT192" s="545"/>
      <c r="FU192" s="545"/>
      <c r="FV192" s="545"/>
      <c r="FW192" s="545"/>
      <c r="FX192" s="545"/>
      <c r="FY192" s="545"/>
      <c r="FZ192" s="545"/>
      <c r="GA192" s="545"/>
      <c r="GB192" s="545"/>
      <c r="GC192" s="545"/>
      <c r="GD192" s="545"/>
      <c r="GE192" s="545"/>
      <c r="GF192" s="545"/>
      <c r="GG192" s="545"/>
      <c r="GH192" s="545"/>
      <c r="GI192" s="545"/>
      <c r="GJ192" s="545"/>
      <c r="GK192" s="545"/>
      <c r="GL192" s="545"/>
      <c r="GM192" s="545"/>
      <c r="GN192" s="545"/>
      <c r="GO192" s="545"/>
      <c r="GP192" s="545"/>
      <c r="GQ192" s="545"/>
      <c r="GR192" s="545"/>
      <c r="GS192" s="545"/>
      <c r="GT192" s="545"/>
      <c r="GU192" s="545"/>
      <c r="GV192" s="545"/>
      <c r="GW192" s="545"/>
      <c r="GX192" s="545"/>
    </row>
    <row r="193" spans="15:206" x14ac:dyDescent="0.25">
      <c r="O193" s="545"/>
      <c r="P193" s="545"/>
      <c r="Q193" s="545"/>
      <c r="R193" s="545"/>
      <c r="S193" s="545"/>
      <c r="T193" s="545"/>
      <c r="U193" s="545"/>
      <c r="V193" s="545"/>
      <c r="W193" s="545"/>
      <c r="X193" s="545"/>
      <c r="Y193" s="545"/>
      <c r="Z193" s="545"/>
      <c r="AA193" s="545"/>
      <c r="AB193" s="545"/>
      <c r="AC193" s="545"/>
      <c r="AD193" s="545"/>
      <c r="AE193" s="545"/>
      <c r="AF193" s="545"/>
      <c r="AG193" s="545"/>
      <c r="AH193" s="545"/>
      <c r="AI193" s="545"/>
      <c r="AJ193" s="545"/>
      <c r="AK193" s="545"/>
      <c r="AL193" s="545"/>
      <c r="AM193" s="545"/>
      <c r="AN193" s="545"/>
      <c r="AO193" s="545"/>
      <c r="AP193" s="545"/>
      <c r="AQ193" s="545"/>
      <c r="AR193" s="545"/>
      <c r="AS193" s="545"/>
      <c r="AT193" s="545"/>
      <c r="AU193" s="545"/>
      <c r="AV193" s="545"/>
      <c r="AW193" s="545"/>
      <c r="AX193" s="545"/>
      <c r="AY193" s="545"/>
      <c r="AZ193" s="545"/>
      <c r="BA193" s="545"/>
      <c r="BB193" s="545"/>
      <c r="BC193" s="545"/>
      <c r="BD193" s="545"/>
      <c r="BE193" s="545"/>
      <c r="BF193" s="545"/>
      <c r="BG193" s="545"/>
      <c r="BH193" s="545"/>
      <c r="BI193" s="545"/>
      <c r="BJ193" s="545"/>
      <c r="BK193" s="545"/>
      <c r="BL193" s="545"/>
      <c r="BM193" s="545"/>
      <c r="BN193" s="545"/>
      <c r="BO193" s="545"/>
      <c r="BP193" s="545"/>
      <c r="BQ193" s="545"/>
      <c r="BR193" s="545"/>
      <c r="BS193" s="545"/>
      <c r="BT193" s="545"/>
      <c r="BU193" s="545"/>
      <c r="BV193" s="545"/>
      <c r="BW193" s="545"/>
      <c r="BX193" s="545"/>
      <c r="BY193" s="545"/>
      <c r="BZ193" s="545"/>
      <c r="CA193" s="545"/>
      <c r="CB193" s="545"/>
      <c r="CC193" s="545"/>
      <c r="CD193" s="545"/>
      <c r="CE193" s="545"/>
      <c r="CF193" s="545"/>
      <c r="CG193" s="545"/>
      <c r="CH193" s="545"/>
      <c r="CI193" s="545"/>
      <c r="CJ193" s="545"/>
      <c r="CK193" s="545"/>
      <c r="CL193" s="545"/>
      <c r="CM193" s="545"/>
      <c r="CN193" s="545"/>
      <c r="CO193" s="545"/>
      <c r="CP193" s="545"/>
      <c r="CQ193" s="545"/>
      <c r="CR193" s="545"/>
      <c r="CS193" s="545"/>
      <c r="CT193" s="545"/>
      <c r="CU193" s="545"/>
      <c r="CV193" s="545"/>
      <c r="CW193" s="545"/>
      <c r="CX193" s="545"/>
      <c r="CY193" s="545"/>
      <c r="CZ193" s="545"/>
      <c r="DA193" s="545"/>
      <c r="DB193" s="545"/>
      <c r="DC193" s="545"/>
      <c r="DD193" s="545"/>
      <c r="DE193" s="545"/>
      <c r="DF193" s="545"/>
      <c r="DG193" s="545"/>
      <c r="DH193" s="545"/>
      <c r="DI193" s="545"/>
      <c r="DJ193" s="545"/>
      <c r="DK193" s="545"/>
      <c r="DL193" s="545"/>
      <c r="DM193" s="545"/>
      <c r="DN193" s="545"/>
      <c r="DO193" s="545"/>
      <c r="DP193" s="545"/>
      <c r="DQ193" s="545"/>
      <c r="DR193" s="545"/>
      <c r="DS193" s="545"/>
      <c r="DT193" s="545"/>
      <c r="DU193" s="545"/>
      <c r="DV193" s="545"/>
      <c r="DW193" s="545"/>
      <c r="DX193" s="545"/>
      <c r="DY193" s="545"/>
      <c r="DZ193" s="545"/>
      <c r="EA193" s="545"/>
      <c r="EB193" s="545"/>
      <c r="EC193" s="545"/>
      <c r="ED193" s="545"/>
      <c r="EE193" s="545"/>
      <c r="EF193" s="545"/>
      <c r="EG193" s="545"/>
      <c r="EH193" s="545"/>
      <c r="EI193" s="545"/>
      <c r="EJ193" s="545"/>
      <c r="EK193" s="545"/>
      <c r="EL193" s="545"/>
      <c r="EM193" s="545"/>
      <c r="EN193" s="545"/>
      <c r="EO193" s="545"/>
      <c r="EP193" s="545"/>
      <c r="EQ193" s="545"/>
      <c r="ER193" s="545"/>
      <c r="ES193" s="545"/>
      <c r="ET193" s="545"/>
      <c r="EU193" s="545"/>
      <c r="EV193" s="545"/>
      <c r="EW193" s="545"/>
      <c r="EX193" s="545"/>
      <c r="EY193" s="545"/>
      <c r="EZ193" s="545"/>
      <c r="FA193" s="545"/>
      <c r="FB193" s="545"/>
      <c r="FC193" s="545"/>
      <c r="FD193" s="545"/>
      <c r="FE193" s="545"/>
      <c r="FF193" s="545"/>
      <c r="FG193" s="545"/>
      <c r="FH193" s="545"/>
      <c r="FI193" s="545"/>
      <c r="FJ193" s="545"/>
      <c r="FK193" s="545"/>
      <c r="FL193" s="545"/>
      <c r="FM193" s="545"/>
      <c r="FN193" s="545"/>
      <c r="FO193" s="545"/>
      <c r="FP193" s="545"/>
      <c r="FQ193" s="545"/>
      <c r="FR193" s="545"/>
      <c r="FS193" s="545"/>
      <c r="FT193" s="545"/>
      <c r="FU193" s="545"/>
      <c r="FV193" s="545"/>
      <c r="FW193" s="545"/>
      <c r="FX193" s="545"/>
      <c r="FY193" s="545"/>
      <c r="FZ193" s="545"/>
      <c r="GA193" s="545"/>
      <c r="GB193" s="545"/>
      <c r="GC193" s="545"/>
      <c r="GD193" s="545"/>
      <c r="GE193" s="545"/>
      <c r="GF193" s="545"/>
      <c r="GG193" s="545"/>
      <c r="GH193" s="545"/>
      <c r="GI193" s="545"/>
      <c r="GJ193" s="545"/>
      <c r="GK193" s="545"/>
      <c r="GL193" s="545"/>
      <c r="GM193" s="545"/>
      <c r="GN193" s="545"/>
      <c r="GO193" s="545"/>
      <c r="GP193" s="545"/>
      <c r="GQ193" s="545"/>
      <c r="GR193" s="545"/>
      <c r="GS193" s="545"/>
      <c r="GT193" s="545"/>
      <c r="GU193" s="545"/>
      <c r="GV193" s="545"/>
      <c r="GW193" s="545"/>
      <c r="GX193" s="545"/>
    </row>
    <row r="194" spans="15:206" x14ac:dyDescent="0.25">
      <c r="O194" s="545"/>
      <c r="P194" s="545"/>
      <c r="Q194" s="545"/>
      <c r="R194" s="545"/>
      <c r="S194" s="545"/>
      <c r="T194" s="545"/>
      <c r="U194" s="545"/>
      <c r="V194" s="545"/>
      <c r="W194" s="545"/>
      <c r="X194" s="545"/>
      <c r="Y194" s="545"/>
      <c r="Z194" s="545"/>
      <c r="AA194" s="545"/>
      <c r="AB194" s="545"/>
      <c r="AC194" s="545"/>
      <c r="AD194" s="545"/>
      <c r="AE194" s="545"/>
      <c r="AF194" s="545"/>
      <c r="AG194" s="545"/>
      <c r="AH194" s="545"/>
      <c r="AI194" s="545"/>
      <c r="AJ194" s="545"/>
      <c r="AK194" s="545"/>
      <c r="AL194" s="545"/>
      <c r="AM194" s="545"/>
      <c r="AN194" s="545"/>
      <c r="AO194" s="545"/>
      <c r="AP194" s="545"/>
      <c r="AQ194" s="545"/>
      <c r="AR194" s="545"/>
      <c r="AS194" s="545"/>
      <c r="AT194" s="545"/>
      <c r="AU194" s="545"/>
      <c r="AV194" s="545"/>
      <c r="AW194" s="545"/>
      <c r="AX194" s="545"/>
      <c r="AY194" s="545"/>
      <c r="AZ194" s="545"/>
      <c r="BA194" s="545"/>
      <c r="BB194" s="545"/>
      <c r="BC194" s="545"/>
      <c r="BD194" s="545"/>
      <c r="BE194" s="545"/>
      <c r="BF194" s="545"/>
      <c r="BG194" s="545"/>
      <c r="BH194" s="545"/>
      <c r="BI194" s="545"/>
      <c r="BJ194" s="545"/>
      <c r="BK194" s="545"/>
      <c r="BL194" s="545"/>
      <c r="BM194" s="545"/>
      <c r="BN194" s="545"/>
      <c r="BO194" s="545"/>
      <c r="BP194" s="545"/>
      <c r="BQ194" s="545"/>
      <c r="BR194" s="545"/>
      <c r="BS194" s="545"/>
      <c r="BT194" s="545"/>
      <c r="BU194" s="545"/>
      <c r="BV194" s="545"/>
      <c r="BW194" s="545"/>
      <c r="BX194" s="545"/>
      <c r="BY194" s="545"/>
      <c r="BZ194" s="545"/>
      <c r="CA194" s="545"/>
      <c r="CB194" s="545"/>
      <c r="CC194" s="545"/>
      <c r="CD194" s="545"/>
      <c r="CE194" s="545"/>
      <c r="CF194" s="545"/>
      <c r="CG194" s="545"/>
      <c r="CH194" s="545"/>
      <c r="CI194" s="545"/>
      <c r="CJ194" s="545"/>
      <c r="CK194" s="545"/>
      <c r="CL194" s="545"/>
      <c r="CM194" s="545"/>
      <c r="CN194" s="545"/>
      <c r="CO194" s="545"/>
      <c r="CP194" s="545"/>
      <c r="CQ194" s="545"/>
      <c r="CR194" s="545"/>
      <c r="CS194" s="545"/>
      <c r="CT194" s="545"/>
      <c r="CU194" s="545"/>
      <c r="CV194" s="545"/>
      <c r="CW194" s="545"/>
      <c r="CX194" s="545"/>
      <c r="CY194" s="545"/>
      <c r="CZ194" s="545"/>
      <c r="DA194" s="545"/>
      <c r="DB194" s="545"/>
      <c r="DC194" s="545"/>
      <c r="DD194" s="545"/>
      <c r="DE194" s="545"/>
      <c r="DF194" s="545"/>
      <c r="DG194" s="545"/>
      <c r="DH194" s="545"/>
      <c r="DI194" s="545"/>
      <c r="DJ194" s="545"/>
      <c r="DK194" s="545"/>
      <c r="DL194" s="545"/>
      <c r="DM194" s="545"/>
      <c r="DN194" s="545"/>
      <c r="DO194" s="545"/>
      <c r="DP194" s="545"/>
      <c r="DQ194" s="545"/>
      <c r="DR194" s="545"/>
      <c r="DS194" s="545"/>
      <c r="DT194" s="545"/>
      <c r="DU194" s="545"/>
      <c r="DV194" s="545"/>
      <c r="DW194" s="545"/>
      <c r="DX194" s="545"/>
      <c r="DY194" s="545"/>
      <c r="DZ194" s="545"/>
      <c r="EA194" s="545"/>
      <c r="EB194" s="545"/>
      <c r="EC194" s="545"/>
      <c r="ED194" s="545"/>
      <c r="EE194" s="545"/>
      <c r="EF194" s="545"/>
      <c r="EG194" s="545"/>
      <c r="EH194" s="545"/>
      <c r="EI194" s="545"/>
      <c r="EJ194" s="545"/>
      <c r="EK194" s="545"/>
      <c r="EL194" s="545"/>
      <c r="EM194" s="545"/>
      <c r="EN194" s="545"/>
      <c r="EO194" s="545"/>
      <c r="EP194" s="545"/>
      <c r="EQ194" s="545"/>
      <c r="ER194" s="545"/>
      <c r="ES194" s="545"/>
      <c r="ET194" s="545"/>
      <c r="EU194" s="545"/>
      <c r="EV194" s="545"/>
      <c r="EW194" s="545"/>
      <c r="EX194" s="545"/>
      <c r="EY194" s="545"/>
      <c r="EZ194" s="545"/>
      <c r="FA194" s="545"/>
      <c r="FB194" s="545"/>
      <c r="FC194" s="545"/>
      <c r="FD194" s="545"/>
      <c r="FE194" s="545"/>
      <c r="FF194" s="545"/>
      <c r="FG194" s="545"/>
      <c r="FH194" s="545"/>
      <c r="FI194" s="545"/>
      <c r="FJ194" s="545"/>
      <c r="FK194" s="545"/>
      <c r="FL194" s="545"/>
      <c r="FM194" s="545"/>
      <c r="FN194" s="545"/>
      <c r="FO194" s="545"/>
      <c r="FP194" s="545"/>
      <c r="FQ194" s="545"/>
      <c r="FR194" s="545"/>
      <c r="FS194" s="545"/>
      <c r="FT194" s="545"/>
      <c r="FU194" s="545"/>
      <c r="FV194" s="545"/>
      <c r="FW194" s="545"/>
      <c r="FX194" s="545"/>
      <c r="FY194" s="545"/>
      <c r="FZ194" s="545"/>
      <c r="GA194" s="545"/>
      <c r="GB194" s="545"/>
      <c r="GC194" s="545"/>
      <c r="GD194" s="545"/>
      <c r="GE194" s="545"/>
      <c r="GF194" s="545"/>
      <c r="GG194" s="545"/>
      <c r="GH194" s="545"/>
      <c r="GI194" s="545"/>
      <c r="GJ194" s="545"/>
      <c r="GK194" s="545"/>
      <c r="GL194" s="545"/>
      <c r="GM194" s="545"/>
      <c r="GN194" s="545"/>
      <c r="GO194" s="545"/>
      <c r="GP194" s="545"/>
      <c r="GQ194" s="545"/>
      <c r="GR194" s="545"/>
      <c r="GS194" s="545"/>
      <c r="GT194" s="545"/>
      <c r="GU194" s="545"/>
      <c r="GV194" s="545"/>
      <c r="GW194" s="545"/>
      <c r="GX194" s="545"/>
    </row>
    <row r="195" spans="15:206" x14ac:dyDescent="0.25">
      <c r="O195" s="545"/>
      <c r="P195" s="545"/>
      <c r="Q195" s="545"/>
      <c r="R195" s="545"/>
      <c r="S195" s="545"/>
      <c r="T195" s="545"/>
      <c r="U195" s="545"/>
      <c r="V195" s="545"/>
      <c r="W195" s="545"/>
      <c r="X195" s="545"/>
      <c r="Y195" s="545"/>
      <c r="Z195" s="545"/>
      <c r="AA195" s="545"/>
      <c r="AB195" s="545"/>
      <c r="AC195" s="545"/>
      <c r="AD195" s="545"/>
      <c r="AE195" s="545"/>
      <c r="AF195" s="545"/>
      <c r="AG195" s="545"/>
      <c r="AH195" s="545"/>
      <c r="AI195" s="545"/>
      <c r="AJ195" s="545"/>
      <c r="AK195" s="545"/>
      <c r="AL195" s="545"/>
      <c r="AM195" s="545"/>
      <c r="AN195" s="545"/>
      <c r="AO195" s="545"/>
      <c r="AP195" s="545"/>
      <c r="AQ195" s="545"/>
      <c r="AR195" s="545"/>
      <c r="AS195" s="545"/>
      <c r="AT195" s="545"/>
      <c r="AU195" s="545"/>
      <c r="AV195" s="545"/>
      <c r="AW195" s="545"/>
      <c r="AX195" s="545"/>
      <c r="AY195" s="545"/>
      <c r="AZ195" s="545"/>
      <c r="BA195" s="545"/>
      <c r="BB195" s="545"/>
      <c r="BC195" s="545"/>
      <c r="BD195" s="545"/>
      <c r="BE195" s="545"/>
      <c r="BF195" s="545"/>
      <c r="BG195" s="545"/>
      <c r="BH195" s="545"/>
      <c r="BI195" s="545"/>
      <c r="BJ195" s="545"/>
      <c r="BK195" s="545"/>
      <c r="BL195" s="545"/>
      <c r="BM195" s="545"/>
      <c r="BN195" s="545"/>
      <c r="BO195" s="545"/>
      <c r="BP195" s="545"/>
      <c r="BQ195" s="545"/>
      <c r="BR195" s="545"/>
      <c r="BS195" s="545"/>
      <c r="BT195" s="545"/>
      <c r="BU195" s="545"/>
      <c r="BV195" s="545"/>
      <c r="BW195" s="545"/>
      <c r="BX195" s="545"/>
      <c r="BY195" s="545"/>
      <c r="BZ195" s="545"/>
      <c r="CA195" s="545"/>
      <c r="CB195" s="545"/>
      <c r="CC195" s="545"/>
      <c r="CD195" s="545"/>
      <c r="CE195" s="545"/>
      <c r="CF195" s="545"/>
      <c r="CG195" s="545"/>
      <c r="CH195" s="545"/>
      <c r="CI195" s="545"/>
      <c r="CJ195" s="545"/>
      <c r="CK195" s="545"/>
      <c r="CL195" s="545"/>
      <c r="CM195" s="545"/>
      <c r="CN195" s="545"/>
      <c r="CO195" s="545"/>
      <c r="CP195" s="545"/>
      <c r="CQ195" s="545"/>
      <c r="CR195" s="545"/>
      <c r="CS195" s="545"/>
      <c r="CT195" s="545"/>
      <c r="CU195" s="545"/>
      <c r="CV195" s="545"/>
      <c r="CW195" s="545"/>
      <c r="CX195" s="545"/>
      <c r="CY195" s="545"/>
      <c r="CZ195" s="545"/>
      <c r="DA195" s="545"/>
      <c r="DB195" s="545"/>
      <c r="DC195" s="545"/>
      <c r="DD195" s="545"/>
      <c r="DE195" s="545"/>
      <c r="DF195" s="545"/>
      <c r="DG195" s="545"/>
      <c r="DH195" s="545"/>
      <c r="DI195" s="545"/>
      <c r="DJ195" s="545"/>
      <c r="DK195" s="545"/>
      <c r="DL195" s="545"/>
      <c r="DM195" s="545"/>
      <c r="DN195" s="545"/>
      <c r="DO195" s="545"/>
      <c r="DP195" s="545"/>
      <c r="DQ195" s="545"/>
      <c r="DR195" s="545"/>
      <c r="DS195" s="545"/>
      <c r="DT195" s="545"/>
      <c r="DU195" s="545"/>
      <c r="DV195" s="545"/>
      <c r="DW195" s="545"/>
      <c r="DX195" s="545"/>
      <c r="DY195" s="545"/>
      <c r="DZ195" s="545"/>
      <c r="EA195" s="545"/>
      <c r="EB195" s="545"/>
      <c r="EC195" s="545"/>
      <c r="ED195" s="545"/>
      <c r="EE195" s="545"/>
      <c r="EF195" s="545"/>
      <c r="EG195" s="545"/>
      <c r="EH195" s="545"/>
      <c r="EI195" s="545"/>
      <c r="EJ195" s="545"/>
      <c r="EK195" s="545"/>
      <c r="EL195" s="545"/>
      <c r="EM195" s="545"/>
      <c r="EN195" s="545"/>
      <c r="EO195" s="545"/>
      <c r="EP195" s="545"/>
      <c r="EQ195" s="545"/>
      <c r="ER195" s="545"/>
      <c r="ES195" s="545"/>
      <c r="ET195" s="545"/>
      <c r="EU195" s="545"/>
      <c r="EV195" s="545"/>
      <c r="EW195" s="545"/>
      <c r="EX195" s="545"/>
      <c r="EY195" s="545"/>
      <c r="EZ195" s="545"/>
      <c r="FA195" s="545"/>
      <c r="FB195" s="545"/>
      <c r="FC195" s="545"/>
      <c r="FD195" s="545"/>
      <c r="FE195" s="545"/>
      <c r="FF195" s="545"/>
      <c r="FG195" s="545"/>
      <c r="FH195" s="545"/>
      <c r="FI195" s="545"/>
      <c r="FJ195" s="545"/>
      <c r="FK195" s="545"/>
      <c r="FL195" s="545"/>
      <c r="FM195" s="545"/>
      <c r="FN195" s="545"/>
      <c r="FO195" s="545"/>
      <c r="FP195" s="545"/>
      <c r="FQ195" s="545"/>
      <c r="FR195" s="545"/>
      <c r="FS195" s="545"/>
      <c r="FT195" s="545"/>
      <c r="FU195" s="545"/>
      <c r="FV195" s="545"/>
      <c r="FW195" s="545"/>
      <c r="FX195" s="545"/>
      <c r="FY195" s="545"/>
      <c r="FZ195" s="545"/>
      <c r="GA195" s="545"/>
      <c r="GB195" s="545"/>
      <c r="GC195" s="545"/>
      <c r="GD195" s="545"/>
      <c r="GE195" s="545"/>
      <c r="GF195" s="545"/>
      <c r="GG195" s="545"/>
      <c r="GH195" s="545"/>
      <c r="GI195" s="545"/>
      <c r="GJ195" s="545"/>
      <c r="GK195" s="545"/>
      <c r="GL195" s="545"/>
      <c r="GM195" s="545"/>
      <c r="GN195" s="545"/>
      <c r="GO195" s="545"/>
      <c r="GP195" s="545"/>
      <c r="GQ195" s="545"/>
      <c r="GR195" s="545"/>
      <c r="GS195" s="545"/>
      <c r="GT195" s="545"/>
      <c r="GU195" s="545"/>
      <c r="GV195" s="545"/>
      <c r="GW195" s="545"/>
      <c r="GX195" s="545"/>
    </row>
    <row r="196" spans="15:206" x14ac:dyDescent="0.25">
      <c r="O196" s="545"/>
      <c r="P196" s="545"/>
      <c r="Q196" s="545"/>
      <c r="R196" s="545"/>
      <c r="S196" s="545"/>
      <c r="T196" s="545"/>
      <c r="U196" s="545"/>
      <c r="V196" s="545"/>
      <c r="W196" s="545"/>
      <c r="X196" s="545"/>
      <c r="Y196" s="545"/>
      <c r="Z196" s="545"/>
      <c r="AA196" s="545"/>
      <c r="AB196" s="545"/>
      <c r="AC196" s="545"/>
      <c r="AD196" s="545"/>
      <c r="AE196" s="545"/>
      <c r="AF196" s="545"/>
      <c r="AG196" s="545"/>
      <c r="AH196" s="545"/>
      <c r="AI196" s="545"/>
      <c r="AJ196" s="545"/>
      <c r="AK196" s="545"/>
      <c r="AL196" s="545"/>
      <c r="AM196" s="545"/>
      <c r="AN196" s="545"/>
      <c r="AO196" s="545"/>
      <c r="AP196" s="545"/>
      <c r="AQ196" s="545"/>
      <c r="AR196" s="545"/>
      <c r="AS196" s="545"/>
      <c r="AT196" s="545"/>
      <c r="AU196" s="545"/>
      <c r="AV196" s="545"/>
      <c r="AW196" s="545"/>
      <c r="AX196" s="545"/>
      <c r="AY196" s="545"/>
      <c r="AZ196" s="545"/>
      <c r="BA196" s="545"/>
      <c r="BB196" s="545"/>
      <c r="BC196" s="545"/>
      <c r="BD196" s="545"/>
      <c r="BE196" s="545"/>
      <c r="BF196" s="545"/>
      <c r="BG196" s="545"/>
      <c r="BH196" s="545"/>
      <c r="BI196" s="545"/>
      <c r="BJ196" s="545"/>
      <c r="BK196" s="545"/>
      <c r="BL196" s="545"/>
      <c r="BM196" s="545"/>
      <c r="BN196" s="545"/>
      <c r="BO196" s="545"/>
      <c r="BP196" s="545"/>
      <c r="BQ196" s="545"/>
      <c r="BR196" s="545"/>
      <c r="BS196" s="545"/>
      <c r="BT196" s="545"/>
      <c r="BU196" s="545"/>
      <c r="BV196" s="545"/>
      <c r="BW196" s="545"/>
      <c r="BX196" s="545"/>
      <c r="BY196" s="545"/>
      <c r="BZ196" s="545"/>
      <c r="CA196" s="545"/>
      <c r="CB196" s="545"/>
      <c r="CC196" s="545"/>
      <c r="CD196" s="545"/>
      <c r="CE196" s="545"/>
      <c r="CF196" s="545"/>
      <c r="CG196" s="545"/>
      <c r="CH196" s="545"/>
      <c r="CI196" s="545"/>
      <c r="CJ196" s="545"/>
      <c r="CK196" s="545"/>
      <c r="CL196" s="545"/>
      <c r="CM196" s="545"/>
      <c r="CN196" s="545"/>
      <c r="CO196" s="545"/>
      <c r="CP196" s="545"/>
      <c r="CQ196" s="545"/>
      <c r="CR196" s="545"/>
      <c r="CS196" s="545"/>
      <c r="CT196" s="545"/>
      <c r="CU196" s="545"/>
      <c r="CV196" s="545"/>
      <c r="CW196" s="545"/>
      <c r="CX196" s="545"/>
      <c r="CY196" s="545"/>
      <c r="CZ196" s="545"/>
      <c r="DA196" s="545"/>
      <c r="DB196" s="545"/>
      <c r="DC196" s="545"/>
      <c r="DD196" s="545"/>
      <c r="DE196" s="545"/>
      <c r="DF196" s="545"/>
      <c r="DG196" s="545"/>
      <c r="DH196" s="545"/>
      <c r="DI196" s="545"/>
      <c r="DJ196" s="545"/>
      <c r="DK196" s="545"/>
      <c r="DL196" s="545"/>
      <c r="DM196" s="545"/>
      <c r="DN196" s="545"/>
      <c r="DO196" s="545"/>
      <c r="DP196" s="545"/>
      <c r="DQ196" s="545"/>
      <c r="DR196" s="545"/>
      <c r="DS196" s="545"/>
      <c r="DT196" s="545"/>
      <c r="DU196" s="545"/>
      <c r="DV196" s="545"/>
      <c r="DW196" s="545"/>
      <c r="DX196" s="545"/>
      <c r="DY196" s="545"/>
      <c r="DZ196" s="545"/>
      <c r="EA196" s="545"/>
      <c r="EB196" s="545"/>
      <c r="EC196" s="545"/>
      <c r="ED196" s="545"/>
      <c r="EE196" s="545"/>
      <c r="EF196" s="545"/>
      <c r="EG196" s="545"/>
      <c r="EH196" s="545"/>
      <c r="EI196" s="545"/>
      <c r="EJ196" s="545"/>
      <c r="EK196" s="545"/>
      <c r="EL196" s="545"/>
      <c r="EM196" s="545"/>
      <c r="EN196" s="545"/>
      <c r="EO196" s="545"/>
      <c r="EP196" s="545"/>
      <c r="EQ196" s="545"/>
      <c r="ER196" s="545"/>
      <c r="ES196" s="545"/>
      <c r="ET196" s="545"/>
      <c r="EU196" s="545"/>
      <c r="EV196" s="545"/>
      <c r="EW196" s="545"/>
      <c r="EX196" s="545"/>
      <c r="EY196" s="545"/>
      <c r="EZ196" s="545"/>
      <c r="FA196" s="545"/>
      <c r="FB196" s="545"/>
      <c r="FC196" s="545"/>
      <c r="FD196" s="545"/>
      <c r="FE196" s="545"/>
      <c r="FF196" s="545"/>
      <c r="FG196" s="545"/>
      <c r="FH196" s="545"/>
      <c r="FI196" s="545"/>
      <c r="FJ196" s="545"/>
      <c r="FK196" s="545"/>
      <c r="FL196" s="545"/>
      <c r="FM196" s="545"/>
      <c r="FN196" s="545"/>
      <c r="FO196" s="545"/>
      <c r="FP196" s="545"/>
      <c r="FQ196" s="545"/>
      <c r="FR196" s="545"/>
      <c r="FS196" s="545"/>
      <c r="FT196" s="545"/>
      <c r="FU196" s="545"/>
      <c r="FV196" s="545"/>
      <c r="FW196" s="545"/>
      <c r="FX196" s="545"/>
      <c r="FY196" s="545"/>
      <c r="FZ196" s="545"/>
      <c r="GA196" s="545"/>
      <c r="GB196" s="545"/>
      <c r="GC196" s="545"/>
      <c r="GD196" s="545"/>
      <c r="GE196" s="545"/>
      <c r="GF196" s="545"/>
      <c r="GG196" s="545"/>
      <c r="GH196" s="545"/>
      <c r="GI196" s="545"/>
      <c r="GJ196" s="545"/>
      <c r="GK196" s="545"/>
      <c r="GL196" s="545"/>
      <c r="GM196" s="545"/>
      <c r="GN196" s="545"/>
      <c r="GO196" s="545"/>
      <c r="GP196" s="545"/>
      <c r="GQ196" s="545"/>
      <c r="GR196" s="545"/>
      <c r="GS196" s="545"/>
      <c r="GT196" s="545"/>
      <c r="GU196" s="545"/>
      <c r="GV196" s="545"/>
      <c r="GW196" s="545"/>
      <c r="GX196" s="545"/>
    </row>
    <row r="197" spans="15:206" x14ac:dyDescent="0.25">
      <c r="O197" s="545"/>
      <c r="P197" s="545"/>
      <c r="Q197" s="545"/>
      <c r="R197" s="545"/>
      <c r="S197" s="545"/>
      <c r="T197" s="545"/>
      <c r="U197" s="545"/>
      <c r="V197" s="545"/>
      <c r="W197" s="545"/>
      <c r="X197" s="545"/>
      <c r="Y197" s="545"/>
      <c r="Z197" s="545"/>
      <c r="AA197" s="545"/>
      <c r="AB197" s="545"/>
      <c r="AC197" s="545"/>
      <c r="AD197" s="545"/>
      <c r="AE197" s="545"/>
      <c r="AF197" s="545"/>
      <c r="AG197" s="545"/>
      <c r="AH197" s="545"/>
      <c r="AI197" s="545"/>
      <c r="AJ197" s="545"/>
      <c r="AK197" s="545"/>
      <c r="AL197" s="545"/>
      <c r="AM197" s="545"/>
      <c r="AN197" s="545"/>
      <c r="AO197" s="545"/>
      <c r="AP197" s="545"/>
      <c r="AQ197" s="545"/>
      <c r="AR197" s="545"/>
      <c r="AS197" s="545"/>
      <c r="AT197" s="545"/>
      <c r="AU197" s="545"/>
      <c r="AV197" s="545"/>
      <c r="AW197" s="545"/>
      <c r="AX197" s="545"/>
      <c r="AY197" s="545"/>
      <c r="AZ197" s="545"/>
      <c r="BA197" s="545"/>
      <c r="BB197" s="545"/>
      <c r="BC197" s="545"/>
      <c r="BD197" s="545"/>
      <c r="BE197" s="545"/>
      <c r="BF197" s="545"/>
      <c r="BG197" s="545"/>
      <c r="BH197" s="545"/>
      <c r="BI197" s="545"/>
      <c r="BJ197" s="545"/>
      <c r="BK197" s="545"/>
      <c r="BL197" s="545"/>
      <c r="BM197" s="545"/>
      <c r="BN197" s="545"/>
      <c r="BO197" s="545"/>
      <c r="BP197" s="545"/>
      <c r="BQ197" s="545"/>
      <c r="BR197" s="545"/>
      <c r="BS197" s="545"/>
      <c r="BT197" s="545"/>
      <c r="BU197" s="545"/>
      <c r="BV197" s="545"/>
      <c r="BW197" s="545"/>
      <c r="BX197" s="545"/>
      <c r="BY197" s="545"/>
      <c r="BZ197" s="545"/>
      <c r="CA197" s="545"/>
      <c r="CB197" s="545"/>
      <c r="CC197" s="545"/>
      <c r="CD197" s="545"/>
      <c r="CE197" s="545"/>
      <c r="CF197" s="545"/>
      <c r="CG197" s="545"/>
      <c r="CH197" s="545"/>
      <c r="CI197" s="545"/>
      <c r="CJ197" s="545"/>
      <c r="CK197" s="545"/>
      <c r="CL197" s="545"/>
      <c r="CM197" s="545"/>
      <c r="CN197" s="545"/>
      <c r="CO197" s="545"/>
      <c r="CP197" s="545"/>
      <c r="CQ197" s="545"/>
      <c r="CR197" s="545"/>
      <c r="CS197" s="545"/>
      <c r="CT197" s="545"/>
      <c r="CU197" s="545"/>
      <c r="CV197" s="545"/>
      <c r="CW197" s="545"/>
      <c r="CX197" s="545"/>
      <c r="CY197" s="545"/>
      <c r="CZ197" s="545"/>
      <c r="DA197" s="545"/>
      <c r="DB197" s="545"/>
      <c r="DC197" s="545"/>
      <c r="DD197" s="545"/>
      <c r="DE197" s="545"/>
      <c r="DF197" s="545"/>
      <c r="DG197" s="545"/>
      <c r="DH197" s="545"/>
      <c r="DI197" s="545"/>
      <c r="DJ197" s="545"/>
      <c r="DK197" s="545"/>
      <c r="DL197" s="545"/>
      <c r="DM197" s="545"/>
      <c r="DN197" s="545"/>
      <c r="DO197" s="545"/>
      <c r="DP197" s="545"/>
      <c r="DQ197" s="545"/>
      <c r="DR197" s="545"/>
      <c r="DS197" s="545"/>
      <c r="DT197" s="545"/>
      <c r="DU197" s="545"/>
      <c r="DV197" s="545"/>
      <c r="DW197" s="545"/>
      <c r="DX197" s="545"/>
      <c r="DY197" s="545"/>
      <c r="DZ197" s="545"/>
      <c r="EA197" s="545"/>
      <c r="EB197" s="545"/>
      <c r="EC197" s="545"/>
      <c r="ED197" s="545"/>
      <c r="EE197" s="545"/>
      <c r="EF197" s="545"/>
      <c r="EG197" s="545"/>
      <c r="EH197" s="545"/>
      <c r="EI197" s="545"/>
      <c r="EJ197" s="545"/>
      <c r="EK197" s="545"/>
      <c r="EL197" s="545"/>
      <c r="EM197" s="545"/>
      <c r="EN197" s="545"/>
      <c r="EO197" s="545"/>
      <c r="EP197" s="545"/>
      <c r="EQ197" s="545"/>
      <c r="ER197" s="545"/>
      <c r="ES197" s="545"/>
      <c r="ET197" s="545"/>
      <c r="EU197" s="545"/>
      <c r="EV197" s="545"/>
      <c r="EW197" s="545"/>
      <c r="EX197" s="545"/>
      <c r="EY197" s="545"/>
      <c r="EZ197" s="545"/>
      <c r="FA197" s="545"/>
      <c r="FB197" s="545"/>
      <c r="FC197" s="545"/>
      <c r="FD197" s="545"/>
      <c r="FE197" s="545"/>
      <c r="FF197" s="545"/>
      <c r="FG197" s="545"/>
      <c r="FH197" s="545"/>
      <c r="FI197" s="545"/>
      <c r="FJ197" s="545"/>
      <c r="FK197" s="545"/>
      <c r="FL197" s="545"/>
      <c r="FM197" s="545"/>
      <c r="FN197" s="545"/>
      <c r="FO197" s="545"/>
      <c r="FP197" s="545"/>
      <c r="FQ197" s="545"/>
      <c r="FR197" s="545"/>
      <c r="FS197" s="545"/>
      <c r="FT197" s="545"/>
      <c r="FU197" s="545"/>
      <c r="FV197" s="545"/>
      <c r="FW197" s="545"/>
      <c r="FX197" s="545"/>
      <c r="FY197" s="545"/>
      <c r="FZ197" s="545"/>
      <c r="GA197" s="545"/>
      <c r="GB197" s="545"/>
      <c r="GC197" s="545"/>
      <c r="GD197" s="545"/>
      <c r="GE197" s="545"/>
      <c r="GF197" s="545"/>
      <c r="GG197" s="545"/>
      <c r="GH197" s="545"/>
      <c r="GI197" s="545"/>
      <c r="GJ197" s="545"/>
      <c r="GK197" s="545"/>
      <c r="GL197" s="545"/>
      <c r="GM197" s="545"/>
      <c r="GN197" s="545"/>
      <c r="GO197" s="545"/>
      <c r="GP197" s="545"/>
      <c r="GQ197" s="545"/>
      <c r="GR197" s="545"/>
      <c r="GS197" s="545"/>
      <c r="GT197" s="545"/>
      <c r="GU197" s="545"/>
      <c r="GV197" s="545"/>
      <c r="GW197" s="545"/>
      <c r="GX197" s="545"/>
    </row>
    <row r="198" spans="15:206" x14ac:dyDescent="0.25">
      <c r="O198" s="545"/>
      <c r="P198" s="545"/>
      <c r="Q198" s="545"/>
      <c r="R198" s="545"/>
      <c r="S198" s="545"/>
      <c r="T198" s="545"/>
      <c r="U198" s="545"/>
      <c r="V198" s="545"/>
      <c r="W198" s="545"/>
      <c r="X198" s="545"/>
      <c r="Y198" s="545"/>
      <c r="Z198" s="545"/>
      <c r="AA198" s="545"/>
      <c r="AB198" s="545"/>
      <c r="AC198" s="545"/>
      <c r="AD198" s="545"/>
      <c r="AE198" s="545"/>
      <c r="AF198" s="545"/>
      <c r="AG198" s="545"/>
      <c r="AH198" s="545"/>
      <c r="AI198" s="545"/>
      <c r="AJ198" s="545"/>
      <c r="AK198" s="545"/>
      <c r="AL198" s="545"/>
      <c r="AM198" s="545"/>
      <c r="AN198" s="545"/>
      <c r="AO198" s="545"/>
      <c r="AP198" s="545"/>
      <c r="AQ198" s="545"/>
      <c r="AR198" s="545"/>
      <c r="AS198" s="545"/>
      <c r="AT198" s="545"/>
      <c r="AU198" s="545"/>
      <c r="AV198" s="545"/>
      <c r="AW198" s="545"/>
      <c r="AX198" s="545"/>
      <c r="AY198" s="545"/>
      <c r="AZ198" s="545"/>
      <c r="BA198" s="545"/>
      <c r="BB198" s="545"/>
      <c r="BC198" s="545"/>
      <c r="BD198" s="545"/>
      <c r="BE198" s="545"/>
      <c r="BF198" s="545"/>
      <c r="BG198" s="545"/>
      <c r="BH198" s="545"/>
      <c r="BI198" s="545"/>
      <c r="BJ198" s="545"/>
      <c r="BK198" s="545"/>
      <c r="BL198" s="545"/>
      <c r="BM198" s="545"/>
      <c r="BN198" s="545"/>
      <c r="BO198" s="545"/>
      <c r="BP198" s="545"/>
      <c r="BQ198" s="545"/>
      <c r="BR198" s="545"/>
      <c r="BS198" s="545"/>
      <c r="BT198" s="545"/>
      <c r="BU198" s="545"/>
      <c r="BV198" s="545"/>
      <c r="BW198" s="545"/>
      <c r="BX198" s="545"/>
      <c r="BY198" s="545"/>
      <c r="BZ198" s="545"/>
      <c r="CA198" s="545"/>
      <c r="CB198" s="545"/>
      <c r="CC198" s="545"/>
      <c r="CD198" s="545"/>
      <c r="CE198" s="545"/>
      <c r="CF198" s="545"/>
      <c r="CG198" s="545"/>
      <c r="CH198" s="545"/>
      <c r="CI198" s="545"/>
      <c r="CJ198" s="545"/>
      <c r="CK198" s="545"/>
      <c r="CL198" s="545"/>
      <c r="CM198" s="545"/>
      <c r="CN198" s="545"/>
      <c r="CO198" s="545"/>
      <c r="CP198" s="545"/>
      <c r="CQ198" s="545"/>
      <c r="CR198" s="545"/>
      <c r="CS198" s="545"/>
      <c r="CT198" s="545"/>
      <c r="CU198" s="545"/>
      <c r="CV198" s="545"/>
      <c r="CW198" s="545"/>
      <c r="CX198" s="545"/>
      <c r="CY198" s="545"/>
      <c r="CZ198" s="545"/>
      <c r="DA198" s="545"/>
      <c r="DB198" s="545"/>
      <c r="DC198" s="545"/>
      <c r="DD198" s="545"/>
      <c r="DE198" s="545"/>
      <c r="DF198" s="545"/>
      <c r="DG198" s="545"/>
      <c r="DH198" s="545"/>
      <c r="DI198" s="545"/>
      <c r="DJ198" s="545"/>
      <c r="DK198" s="545"/>
      <c r="DL198" s="545"/>
      <c r="DM198" s="545"/>
      <c r="DN198" s="545"/>
      <c r="DO198" s="545"/>
      <c r="DP198" s="545"/>
      <c r="DQ198" s="545"/>
      <c r="DR198" s="545"/>
      <c r="DS198" s="545"/>
      <c r="DT198" s="545"/>
      <c r="DU198" s="545"/>
      <c r="DV198" s="545"/>
      <c r="DW198" s="545"/>
      <c r="DX198" s="545"/>
      <c r="DY198" s="545"/>
      <c r="DZ198" s="545"/>
      <c r="EA198" s="545"/>
      <c r="EB198" s="545"/>
      <c r="EC198" s="545"/>
      <c r="ED198" s="545"/>
      <c r="EE198" s="545"/>
      <c r="EF198" s="545"/>
      <c r="EG198" s="545"/>
      <c r="EH198" s="545"/>
      <c r="EI198" s="545"/>
      <c r="EJ198" s="545"/>
      <c r="EK198" s="545"/>
      <c r="EL198" s="545"/>
      <c r="EM198" s="545"/>
      <c r="EN198" s="545"/>
      <c r="EO198" s="545"/>
      <c r="EP198" s="545"/>
      <c r="EQ198" s="545"/>
      <c r="ER198" s="545"/>
      <c r="ES198" s="545"/>
      <c r="ET198" s="545"/>
      <c r="EU198" s="545"/>
      <c r="EV198" s="545"/>
      <c r="EW198" s="545"/>
      <c r="EX198" s="545"/>
      <c r="EY198" s="545"/>
      <c r="EZ198" s="545"/>
      <c r="FA198" s="545"/>
      <c r="FB198" s="545"/>
      <c r="FC198" s="545"/>
      <c r="FD198" s="545"/>
      <c r="FE198" s="545"/>
      <c r="FF198" s="545"/>
      <c r="FG198" s="545"/>
      <c r="FH198" s="545"/>
      <c r="FI198" s="545"/>
      <c r="FJ198" s="545"/>
      <c r="FK198" s="545"/>
      <c r="FL198" s="545"/>
      <c r="FM198" s="545"/>
      <c r="FN198" s="545"/>
      <c r="FO198" s="545"/>
      <c r="FP198" s="545"/>
      <c r="FQ198" s="545"/>
      <c r="FR198" s="545"/>
      <c r="FS198" s="545"/>
      <c r="FT198" s="545"/>
      <c r="FU198" s="545"/>
      <c r="FV198" s="545"/>
      <c r="FW198" s="545"/>
      <c r="FX198" s="545"/>
      <c r="FY198" s="545"/>
      <c r="FZ198" s="545"/>
      <c r="GA198" s="545"/>
      <c r="GB198" s="545"/>
      <c r="GC198" s="545"/>
      <c r="GD198" s="545"/>
      <c r="GE198" s="545"/>
      <c r="GF198" s="545"/>
      <c r="GG198" s="545"/>
      <c r="GH198" s="545"/>
      <c r="GI198" s="545"/>
      <c r="GJ198" s="545"/>
      <c r="GK198" s="545"/>
      <c r="GL198" s="545"/>
      <c r="GM198" s="545"/>
      <c r="GN198" s="545"/>
      <c r="GO198" s="545"/>
      <c r="GP198" s="545"/>
      <c r="GQ198" s="545"/>
      <c r="GR198" s="545"/>
      <c r="GS198" s="545"/>
      <c r="GT198" s="545"/>
      <c r="GU198" s="545"/>
      <c r="GV198" s="545"/>
      <c r="GW198" s="545"/>
      <c r="GX198" s="545"/>
    </row>
    <row r="199" spans="15:206" x14ac:dyDescent="0.25">
      <c r="O199" s="545"/>
      <c r="P199" s="545"/>
      <c r="Q199" s="545"/>
      <c r="R199" s="545"/>
      <c r="S199" s="545"/>
      <c r="T199" s="545"/>
      <c r="U199" s="545"/>
      <c r="V199" s="545"/>
      <c r="W199" s="545"/>
      <c r="X199" s="545"/>
      <c r="Y199" s="545"/>
      <c r="Z199" s="545"/>
      <c r="AA199" s="545"/>
      <c r="AB199" s="545"/>
      <c r="AC199" s="545"/>
      <c r="AD199" s="545"/>
      <c r="AE199" s="545"/>
      <c r="AF199" s="545"/>
      <c r="AG199" s="545"/>
      <c r="AH199" s="545"/>
      <c r="AI199" s="545"/>
      <c r="AJ199" s="545"/>
      <c r="AK199" s="545"/>
      <c r="AL199" s="545"/>
      <c r="AM199" s="545"/>
      <c r="AN199" s="545"/>
      <c r="AO199" s="545"/>
      <c r="AP199" s="545"/>
      <c r="AQ199" s="545"/>
      <c r="AR199" s="545"/>
      <c r="AS199" s="545"/>
      <c r="AT199" s="545"/>
      <c r="AU199" s="545"/>
      <c r="AV199" s="545"/>
      <c r="AW199" s="545"/>
      <c r="AX199" s="545"/>
      <c r="AY199" s="545"/>
      <c r="AZ199" s="545"/>
      <c r="BA199" s="545"/>
      <c r="BB199" s="545"/>
      <c r="BC199" s="545"/>
      <c r="BD199" s="545"/>
      <c r="BE199" s="545"/>
      <c r="BF199" s="545"/>
      <c r="BG199" s="545"/>
      <c r="BH199" s="545"/>
      <c r="BI199" s="545"/>
      <c r="BJ199" s="545"/>
      <c r="BK199" s="545"/>
      <c r="BL199" s="545"/>
      <c r="BM199" s="545"/>
      <c r="BN199" s="545"/>
      <c r="BO199" s="545"/>
      <c r="BP199" s="545"/>
      <c r="BQ199" s="545"/>
      <c r="BR199" s="545"/>
      <c r="BS199" s="545"/>
      <c r="BT199" s="545"/>
      <c r="BU199" s="545"/>
      <c r="BV199" s="545"/>
      <c r="BW199" s="545"/>
      <c r="BX199" s="545"/>
      <c r="BY199" s="545"/>
      <c r="BZ199" s="545"/>
      <c r="CA199" s="545"/>
      <c r="CB199" s="545"/>
      <c r="CC199" s="545"/>
      <c r="CD199" s="545"/>
      <c r="CE199" s="545"/>
      <c r="CF199" s="545"/>
      <c r="CG199" s="545"/>
      <c r="CH199" s="545"/>
      <c r="CI199" s="545"/>
      <c r="CJ199" s="545"/>
      <c r="CK199" s="545"/>
      <c r="CL199" s="545"/>
      <c r="CM199" s="545"/>
      <c r="CN199" s="545"/>
      <c r="CO199" s="545"/>
      <c r="CP199" s="545"/>
      <c r="CQ199" s="545"/>
      <c r="CR199" s="545"/>
      <c r="CS199" s="545"/>
      <c r="CT199" s="545"/>
      <c r="CU199" s="545"/>
      <c r="CV199" s="545"/>
      <c r="CW199" s="545"/>
      <c r="CX199" s="545"/>
      <c r="CY199" s="545"/>
      <c r="CZ199" s="545"/>
      <c r="DA199" s="545"/>
      <c r="DB199" s="545"/>
      <c r="DC199" s="545"/>
      <c r="DD199" s="545"/>
      <c r="DE199" s="545"/>
      <c r="DF199" s="545"/>
      <c r="DG199" s="545"/>
      <c r="DH199" s="545"/>
      <c r="DI199" s="545"/>
      <c r="DJ199" s="545"/>
      <c r="DK199" s="545"/>
      <c r="DL199" s="545"/>
      <c r="DM199" s="545"/>
      <c r="DN199" s="545"/>
      <c r="DO199" s="545"/>
      <c r="DP199" s="545"/>
      <c r="DQ199" s="545"/>
      <c r="DR199" s="545"/>
      <c r="DS199" s="545"/>
      <c r="DT199" s="545"/>
      <c r="DU199" s="545"/>
      <c r="DV199" s="545"/>
      <c r="DW199" s="545"/>
      <c r="DX199" s="545"/>
      <c r="DY199" s="545"/>
      <c r="DZ199" s="545"/>
      <c r="EA199" s="545"/>
      <c r="EB199" s="545"/>
      <c r="EC199" s="545"/>
      <c r="ED199" s="545"/>
      <c r="EE199" s="545"/>
      <c r="EF199" s="545"/>
      <c r="EG199" s="545"/>
      <c r="EH199" s="545"/>
      <c r="EI199" s="545"/>
      <c r="EJ199" s="545"/>
      <c r="EK199" s="545"/>
      <c r="EL199" s="545"/>
      <c r="EM199" s="545"/>
      <c r="EN199" s="545"/>
      <c r="EO199" s="545"/>
      <c r="EP199" s="545"/>
      <c r="EQ199" s="545"/>
      <c r="ER199" s="545"/>
      <c r="ES199" s="545"/>
      <c r="ET199" s="545"/>
      <c r="EU199" s="545"/>
      <c r="EV199" s="545"/>
      <c r="EW199" s="545"/>
      <c r="EX199" s="545"/>
      <c r="EY199" s="545"/>
      <c r="EZ199" s="545"/>
      <c r="FA199" s="545"/>
      <c r="FB199" s="545"/>
      <c r="FC199" s="545"/>
      <c r="FD199" s="545"/>
      <c r="FE199" s="545"/>
      <c r="FF199" s="545"/>
      <c r="FG199" s="545"/>
      <c r="FH199" s="545"/>
      <c r="FI199" s="545"/>
      <c r="FJ199" s="545"/>
      <c r="FK199" s="545"/>
      <c r="FL199" s="545"/>
      <c r="FM199" s="545"/>
      <c r="FN199" s="545"/>
      <c r="FO199" s="545"/>
      <c r="FP199" s="545"/>
      <c r="FQ199" s="545"/>
      <c r="FR199" s="545"/>
      <c r="FS199" s="545"/>
      <c r="FT199" s="545"/>
      <c r="FU199" s="545"/>
      <c r="FV199" s="545"/>
      <c r="FW199" s="545"/>
      <c r="FX199" s="545"/>
      <c r="FY199" s="545"/>
      <c r="FZ199" s="545"/>
      <c r="GA199" s="545"/>
      <c r="GB199" s="545"/>
      <c r="GC199" s="545"/>
      <c r="GD199" s="545"/>
      <c r="GE199" s="545"/>
      <c r="GF199" s="545"/>
      <c r="GG199" s="545"/>
      <c r="GH199" s="545"/>
      <c r="GI199" s="545"/>
      <c r="GJ199" s="545"/>
      <c r="GK199" s="545"/>
      <c r="GL199" s="545"/>
      <c r="GM199" s="545"/>
      <c r="GN199" s="545"/>
      <c r="GO199" s="545"/>
      <c r="GP199" s="545"/>
      <c r="GQ199" s="545"/>
      <c r="GR199" s="545"/>
      <c r="GS199" s="545"/>
      <c r="GT199" s="545"/>
      <c r="GU199" s="545"/>
      <c r="GV199" s="545"/>
      <c r="GW199" s="545"/>
      <c r="GX199" s="545"/>
    </row>
    <row r="200" spans="15:206" x14ac:dyDescent="0.25">
      <c r="O200" s="545"/>
      <c r="P200" s="545"/>
      <c r="Q200" s="545"/>
      <c r="R200" s="545"/>
      <c r="S200" s="545"/>
      <c r="T200" s="545"/>
      <c r="U200" s="545"/>
      <c r="V200" s="545"/>
      <c r="W200" s="545"/>
      <c r="X200" s="545"/>
      <c r="Y200" s="545"/>
      <c r="Z200" s="545"/>
      <c r="AA200" s="545"/>
      <c r="AB200" s="545"/>
      <c r="AC200" s="545"/>
      <c r="AD200" s="545"/>
      <c r="AE200" s="545"/>
      <c r="AF200" s="545"/>
      <c r="AG200" s="545"/>
      <c r="AH200" s="545"/>
      <c r="AI200" s="545"/>
      <c r="AJ200" s="545"/>
      <c r="AK200" s="545"/>
      <c r="AL200" s="545"/>
      <c r="AM200" s="545"/>
      <c r="AN200" s="545"/>
      <c r="AO200" s="545"/>
      <c r="AP200" s="545"/>
      <c r="AQ200" s="545"/>
      <c r="AR200" s="545"/>
      <c r="AS200" s="545"/>
      <c r="AT200" s="545"/>
      <c r="AU200" s="545"/>
      <c r="AV200" s="545"/>
      <c r="AW200" s="545"/>
      <c r="AX200" s="545"/>
      <c r="AY200" s="545"/>
      <c r="AZ200" s="545"/>
      <c r="BA200" s="545"/>
      <c r="BB200" s="545"/>
      <c r="BC200" s="545"/>
      <c r="BD200" s="545"/>
      <c r="BE200" s="545"/>
      <c r="BF200" s="545"/>
      <c r="BG200" s="545"/>
      <c r="BH200" s="545"/>
      <c r="BI200" s="545"/>
      <c r="BJ200" s="545"/>
      <c r="BK200" s="545"/>
      <c r="BL200" s="545"/>
      <c r="BM200" s="545"/>
      <c r="BN200" s="545"/>
      <c r="BO200" s="545"/>
      <c r="BP200" s="545"/>
      <c r="BQ200" s="545"/>
      <c r="BR200" s="545"/>
      <c r="BS200" s="545"/>
      <c r="BT200" s="545"/>
      <c r="BU200" s="545"/>
      <c r="BV200" s="545"/>
      <c r="BW200" s="545"/>
      <c r="BX200" s="545"/>
      <c r="BY200" s="545"/>
      <c r="BZ200" s="545"/>
      <c r="CA200" s="545"/>
      <c r="CB200" s="545"/>
      <c r="CC200" s="545"/>
      <c r="CD200" s="545"/>
      <c r="CE200" s="545"/>
      <c r="CF200" s="545"/>
      <c r="CG200" s="545"/>
      <c r="CH200" s="545"/>
      <c r="CI200" s="545"/>
      <c r="CJ200" s="545"/>
      <c r="CK200" s="545"/>
      <c r="CL200" s="545"/>
      <c r="CM200" s="545"/>
      <c r="CN200" s="545"/>
      <c r="CO200" s="545"/>
      <c r="CP200" s="545"/>
      <c r="CQ200" s="545"/>
      <c r="CR200" s="545"/>
      <c r="CS200" s="545"/>
      <c r="CT200" s="545"/>
      <c r="CU200" s="545"/>
      <c r="CV200" s="545"/>
      <c r="CW200" s="545"/>
      <c r="CX200" s="545"/>
      <c r="CY200" s="545"/>
      <c r="CZ200" s="545"/>
      <c r="DA200" s="545"/>
      <c r="DB200" s="545"/>
      <c r="DC200" s="545"/>
      <c r="DD200" s="545"/>
      <c r="DE200" s="545"/>
      <c r="DF200" s="545"/>
      <c r="DG200" s="545"/>
      <c r="DH200" s="545"/>
      <c r="DI200" s="545"/>
      <c r="DJ200" s="545"/>
      <c r="DK200" s="545"/>
      <c r="DL200" s="545"/>
      <c r="DM200" s="545"/>
      <c r="DN200" s="545"/>
      <c r="DO200" s="545"/>
      <c r="DP200" s="545"/>
      <c r="DQ200" s="545"/>
      <c r="DR200" s="545"/>
      <c r="DS200" s="545"/>
      <c r="DT200" s="545"/>
      <c r="DU200" s="545"/>
      <c r="DV200" s="545"/>
      <c r="DW200" s="545"/>
      <c r="DX200" s="545"/>
      <c r="DY200" s="545"/>
      <c r="DZ200" s="545"/>
      <c r="EA200" s="545"/>
      <c r="EB200" s="545"/>
      <c r="EC200" s="545"/>
      <c r="ED200" s="545"/>
      <c r="EE200" s="545"/>
      <c r="EF200" s="545"/>
      <c r="EG200" s="545"/>
      <c r="EH200" s="545"/>
      <c r="EI200" s="545"/>
      <c r="EJ200" s="545"/>
      <c r="EK200" s="545"/>
      <c r="EL200" s="545"/>
      <c r="EM200" s="545"/>
      <c r="EN200" s="545"/>
      <c r="EO200" s="545"/>
      <c r="EP200" s="545"/>
      <c r="EQ200" s="545"/>
      <c r="ER200" s="545"/>
      <c r="ES200" s="545"/>
      <c r="ET200" s="545"/>
      <c r="EU200" s="545"/>
      <c r="EV200" s="545"/>
      <c r="EW200" s="545"/>
      <c r="EX200" s="545"/>
      <c r="EY200" s="545"/>
      <c r="EZ200" s="545"/>
      <c r="FA200" s="545"/>
      <c r="FB200" s="545"/>
      <c r="FC200" s="545"/>
      <c r="FD200" s="545"/>
      <c r="FE200" s="545"/>
      <c r="FF200" s="545"/>
      <c r="FG200" s="545"/>
      <c r="FH200" s="545"/>
      <c r="FI200" s="545"/>
      <c r="FJ200" s="545"/>
      <c r="FK200" s="545"/>
      <c r="FL200" s="545"/>
      <c r="FM200" s="545"/>
      <c r="FN200" s="545"/>
      <c r="FO200" s="545"/>
      <c r="FP200" s="545"/>
      <c r="FQ200" s="545"/>
      <c r="FR200" s="545"/>
      <c r="FS200" s="545"/>
      <c r="FT200" s="545"/>
      <c r="FU200" s="545"/>
      <c r="FV200" s="545"/>
      <c r="FW200" s="545"/>
      <c r="FX200" s="545"/>
      <c r="FY200" s="545"/>
      <c r="FZ200" s="545"/>
      <c r="GA200" s="545"/>
      <c r="GB200" s="545"/>
      <c r="GC200" s="545"/>
      <c r="GD200" s="545"/>
      <c r="GE200" s="545"/>
      <c r="GF200" s="545"/>
      <c r="GG200" s="545"/>
      <c r="GH200" s="545"/>
      <c r="GI200" s="545"/>
      <c r="GJ200" s="545"/>
      <c r="GK200" s="545"/>
      <c r="GL200" s="545"/>
      <c r="GM200" s="545"/>
      <c r="GN200" s="545"/>
      <c r="GO200" s="545"/>
      <c r="GP200" s="545"/>
      <c r="GQ200" s="545"/>
      <c r="GR200" s="545"/>
      <c r="GS200" s="545"/>
      <c r="GT200" s="545"/>
      <c r="GU200" s="545"/>
      <c r="GV200" s="545"/>
      <c r="GW200" s="545"/>
      <c r="GX200" s="545"/>
    </row>
    <row r="201" spans="15:206" x14ac:dyDescent="0.25">
      <c r="O201" s="545"/>
      <c r="P201" s="545"/>
      <c r="Q201" s="545"/>
      <c r="R201" s="545"/>
      <c r="S201" s="545"/>
      <c r="T201" s="545"/>
      <c r="U201" s="545"/>
      <c r="V201" s="545"/>
      <c r="W201" s="545"/>
      <c r="X201" s="545"/>
      <c r="Y201" s="545"/>
      <c r="Z201" s="545"/>
      <c r="AA201" s="545"/>
      <c r="AB201" s="545"/>
      <c r="AC201" s="545"/>
      <c r="AD201" s="545"/>
      <c r="AE201" s="545"/>
      <c r="AF201" s="545"/>
      <c r="AG201" s="545"/>
      <c r="AH201" s="545"/>
      <c r="AI201" s="545"/>
      <c r="AJ201" s="545"/>
      <c r="AK201" s="545"/>
      <c r="AL201" s="545"/>
      <c r="AM201" s="545"/>
      <c r="AN201" s="545"/>
      <c r="AO201" s="545"/>
      <c r="AP201" s="545"/>
      <c r="AQ201" s="545"/>
      <c r="AR201" s="545"/>
      <c r="AS201" s="545"/>
      <c r="AT201" s="545"/>
      <c r="AU201" s="545"/>
      <c r="AV201" s="545"/>
      <c r="AW201" s="545"/>
      <c r="AX201" s="545"/>
      <c r="AY201" s="545"/>
      <c r="AZ201" s="545"/>
      <c r="BA201" s="545"/>
      <c r="BB201" s="545"/>
      <c r="BC201" s="545"/>
      <c r="BD201" s="545"/>
      <c r="BE201" s="545"/>
      <c r="BF201" s="545"/>
      <c r="BG201" s="545"/>
      <c r="BH201" s="545"/>
      <c r="BI201" s="545"/>
      <c r="BJ201" s="545"/>
      <c r="BK201" s="545"/>
      <c r="BL201" s="545"/>
      <c r="BM201" s="545"/>
      <c r="BN201" s="545"/>
      <c r="BO201" s="545"/>
      <c r="BP201" s="545"/>
      <c r="BQ201" s="545"/>
      <c r="BR201" s="545"/>
      <c r="BS201" s="545"/>
      <c r="BT201" s="545"/>
      <c r="BU201" s="545"/>
      <c r="BV201" s="545"/>
      <c r="BW201" s="545"/>
      <c r="BX201" s="545"/>
      <c r="BY201" s="545"/>
      <c r="BZ201" s="545"/>
      <c r="CA201" s="545"/>
      <c r="CB201" s="545"/>
      <c r="CC201" s="545"/>
      <c r="CD201" s="545"/>
      <c r="CE201" s="545"/>
      <c r="CF201" s="545"/>
      <c r="CG201" s="545"/>
      <c r="CH201" s="545"/>
      <c r="CI201" s="545"/>
      <c r="CJ201" s="545"/>
      <c r="CK201" s="545"/>
      <c r="CL201" s="545"/>
      <c r="CM201" s="545"/>
      <c r="CN201" s="545"/>
      <c r="CO201" s="545"/>
      <c r="CP201" s="545"/>
      <c r="CQ201" s="545"/>
      <c r="CR201" s="545"/>
      <c r="CS201" s="545"/>
      <c r="CT201" s="545"/>
      <c r="CU201" s="545"/>
      <c r="CV201" s="545"/>
      <c r="CW201" s="545"/>
      <c r="CX201" s="545"/>
      <c r="CY201" s="545"/>
      <c r="CZ201" s="545"/>
      <c r="DA201" s="545"/>
      <c r="DB201" s="545"/>
      <c r="DC201" s="545"/>
      <c r="DD201" s="545"/>
      <c r="DE201" s="545"/>
      <c r="DF201" s="545"/>
      <c r="DG201" s="545"/>
      <c r="DH201" s="545"/>
      <c r="DI201" s="545"/>
      <c r="DJ201" s="545"/>
      <c r="DK201" s="545"/>
      <c r="DL201" s="545"/>
      <c r="DM201" s="545"/>
      <c r="DN201" s="545"/>
      <c r="DO201" s="545"/>
      <c r="DP201" s="545"/>
      <c r="DQ201" s="545"/>
      <c r="DR201" s="545"/>
      <c r="DS201" s="545"/>
      <c r="DT201" s="545"/>
      <c r="DU201" s="545"/>
      <c r="DV201" s="545"/>
      <c r="DW201" s="545"/>
      <c r="DX201" s="545"/>
      <c r="DY201" s="545"/>
      <c r="DZ201" s="545"/>
      <c r="EA201" s="545"/>
      <c r="EB201" s="545"/>
      <c r="EC201" s="545"/>
      <c r="ED201" s="545"/>
      <c r="EE201" s="545"/>
      <c r="EF201" s="545"/>
      <c r="EG201" s="545"/>
      <c r="EH201" s="545"/>
      <c r="EI201" s="545"/>
      <c r="EJ201" s="545"/>
      <c r="EK201" s="545"/>
      <c r="EL201" s="545"/>
      <c r="EM201" s="545"/>
      <c r="EN201" s="545"/>
      <c r="EO201" s="545"/>
      <c r="EP201" s="545"/>
      <c r="EQ201" s="545"/>
      <c r="ER201" s="545"/>
      <c r="ES201" s="545"/>
      <c r="ET201" s="545"/>
      <c r="EU201" s="545"/>
      <c r="EV201" s="545"/>
      <c r="EW201" s="545"/>
      <c r="EX201" s="545"/>
      <c r="EY201" s="545"/>
      <c r="EZ201" s="545"/>
      <c r="FA201" s="545"/>
      <c r="FB201" s="545"/>
      <c r="FC201" s="545"/>
      <c r="FD201" s="545"/>
      <c r="FE201" s="545"/>
      <c r="FF201" s="545"/>
      <c r="FG201" s="545"/>
      <c r="FH201" s="545"/>
      <c r="FI201" s="545"/>
      <c r="FJ201" s="545"/>
      <c r="FK201" s="545"/>
      <c r="FL201" s="545"/>
      <c r="FM201" s="545"/>
      <c r="FN201" s="545"/>
      <c r="FO201" s="545"/>
      <c r="FP201" s="545"/>
      <c r="FQ201" s="545"/>
      <c r="FR201" s="545"/>
      <c r="FS201" s="545"/>
      <c r="FT201" s="545"/>
      <c r="FU201" s="545"/>
      <c r="FV201" s="545"/>
      <c r="FW201" s="545"/>
      <c r="FX201" s="545"/>
      <c r="FY201" s="545"/>
      <c r="FZ201" s="545"/>
      <c r="GA201" s="545"/>
      <c r="GB201" s="545"/>
      <c r="GC201" s="545"/>
      <c r="GD201" s="545"/>
      <c r="GE201" s="545"/>
      <c r="GF201" s="545"/>
      <c r="GG201" s="545"/>
      <c r="GH201" s="545"/>
      <c r="GI201" s="545"/>
      <c r="GJ201" s="545"/>
      <c r="GK201" s="545"/>
      <c r="GL201" s="545"/>
      <c r="GM201" s="545"/>
      <c r="GN201" s="545"/>
      <c r="GO201" s="545"/>
      <c r="GP201" s="545"/>
      <c r="GQ201" s="545"/>
      <c r="GR201" s="545"/>
      <c r="GS201" s="545"/>
      <c r="GT201" s="545"/>
      <c r="GU201" s="545"/>
      <c r="GV201" s="545"/>
      <c r="GW201" s="545"/>
      <c r="GX201" s="545"/>
    </row>
    <row r="202" spans="15:206" x14ac:dyDescent="0.25">
      <c r="O202" s="545"/>
      <c r="P202" s="545"/>
      <c r="Q202" s="545"/>
      <c r="R202" s="545"/>
      <c r="S202" s="545"/>
      <c r="T202" s="545"/>
      <c r="U202" s="545"/>
      <c r="V202" s="545"/>
      <c r="W202" s="545"/>
      <c r="X202" s="545"/>
      <c r="Y202" s="545"/>
      <c r="Z202" s="545"/>
      <c r="AA202" s="545"/>
      <c r="AB202" s="545"/>
      <c r="AC202" s="545"/>
      <c r="AD202" s="545"/>
      <c r="AE202" s="545"/>
      <c r="AF202" s="545"/>
      <c r="AG202" s="545"/>
      <c r="AH202" s="545"/>
      <c r="AI202" s="545"/>
      <c r="AJ202" s="545"/>
      <c r="AK202" s="545"/>
      <c r="AL202" s="545"/>
      <c r="AM202" s="545"/>
      <c r="AN202" s="545"/>
      <c r="AO202" s="545"/>
      <c r="AP202" s="545"/>
      <c r="AQ202" s="545"/>
      <c r="AR202" s="545"/>
      <c r="AS202" s="545"/>
      <c r="AT202" s="545"/>
      <c r="AU202" s="545"/>
      <c r="AV202" s="545"/>
      <c r="AW202" s="545"/>
      <c r="AX202" s="545"/>
      <c r="AY202" s="545"/>
      <c r="AZ202" s="545"/>
      <c r="BA202" s="545"/>
      <c r="BB202" s="545"/>
      <c r="BC202" s="545"/>
      <c r="BD202" s="545"/>
      <c r="BE202" s="545"/>
      <c r="BF202" s="545"/>
      <c r="BG202" s="545"/>
      <c r="BH202" s="545"/>
      <c r="BI202" s="545"/>
      <c r="BJ202" s="545"/>
      <c r="BK202" s="545"/>
      <c r="BL202" s="545"/>
      <c r="BM202" s="545"/>
      <c r="BN202" s="545"/>
      <c r="BO202" s="545"/>
      <c r="BP202" s="545"/>
      <c r="BQ202" s="545"/>
      <c r="BR202" s="545"/>
      <c r="BS202" s="545"/>
      <c r="BT202" s="545"/>
      <c r="BU202" s="545"/>
      <c r="BV202" s="545"/>
      <c r="BW202" s="545"/>
      <c r="BX202" s="545"/>
      <c r="BY202" s="545"/>
      <c r="BZ202" s="545"/>
      <c r="CA202" s="545"/>
      <c r="CB202" s="545"/>
      <c r="CC202" s="545"/>
      <c r="CD202" s="545"/>
      <c r="CE202" s="545"/>
      <c r="CF202" s="545"/>
      <c r="CG202" s="545"/>
      <c r="CH202" s="545"/>
      <c r="CI202" s="545"/>
      <c r="CJ202" s="545"/>
      <c r="CK202" s="545"/>
      <c r="CL202" s="545"/>
      <c r="CM202" s="545"/>
      <c r="CN202" s="545"/>
      <c r="CO202" s="545"/>
      <c r="CP202" s="545"/>
      <c r="CQ202" s="545"/>
      <c r="CR202" s="545"/>
      <c r="CS202" s="545"/>
      <c r="CT202" s="545"/>
      <c r="CU202" s="545"/>
      <c r="CV202" s="545"/>
      <c r="CW202" s="545"/>
      <c r="CX202" s="545"/>
      <c r="CY202" s="545"/>
      <c r="CZ202" s="545"/>
      <c r="DA202" s="545"/>
      <c r="DB202" s="545"/>
      <c r="DC202" s="545"/>
      <c r="DD202" s="545"/>
      <c r="DE202" s="545"/>
      <c r="DF202" s="545"/>
      <c r="DG202" s="545"/>
      <c r="DH202" s="545"/>
      <c r="DI202" s="545"/>
      <c r="DJ202" s="545"/>
      <c r="DK202" s="545"/>
      <c r="DL202" s="545"/>
      <c r="DM202" s="545"/>
      <c r="DN202" s="545"/>
      <c r="DO202" s="545"/>
      <c r="DP202" s="545"/>
      <c r="DQ202" s="545"/>
      <c r="DR202" s="545"/>
      <c r="DS202" s="545"/>
      <c r="DT202" s="545"/>
      <c r="DU202" s="545"/>
      <c r="DV202" s="545"/>
      <c r="DW202" s="545"/>
      <c r="DX202" s="545"/>
      <c r="DY202" s="545"/>
      <c r="DZ202" s="545"/>
      <c r="EA202" s="545"/>
      <c r="EB202" s="545"/>
      <c r="EC202" s="545"/>
      <c r="ED202" s="545"/>
      <c r="EE202" s="545"/>
      <c r="EF202" s="545"/>
      <c r="EG202" s="545"/>
      <c r="EH202" s="545"/>
      <c r="EI202" s="545"/>
      <c r="EJ202" s="545"/>
      <c r="EK202" s="545"/>
      <c r="EL202" s="545"/>
      <c r="EM202" s="545"/>
      <c r="EN202" s="545"/>
      <c r="EO202" s="545"/>
      <c r="EP202" s="545"/>
      <c r="EQ202" s="545"/>
      <c r="ER202" s="545"/>
      <c r="ES202" s="545"/>
      <c r="ET202" s="545"/>
      <c r="EU202" s="545"/>
      <c r="EV202" s="545"/>
      <c r="EW202" s="545"/>
      <c r="EX202" s="545"/>
      <c r="EY202" s="545"/>
      <c r="EZ202" s="545"/>
      <c r="FA202" s="545"/>
      <c r="FB202" s="545"/>
      <c r="FC202" s="545"/>
      <c r="FD202" s="545"/>
      <c r="FE202" s="545"/>
      <c r="FF202" s="545"/>
      <c r="FG202" s="545"/>
      <c r="FH202" s="545"/>
      <c r="FI202" s="545"/>
      <c r="FJ202" s="545"/>
      <c r="FK202" s="545"/>
      <c r="FL202" s="545"/>
      <c r="FM202" s="545"/>
      <c r="FN202" s="545"/>
      <c r="FO202" s="545"/>
      <c r="FP202" s="545"/>
      <c r="FQ202" s="545"/>
      <c r="FR202" s="545"/>
      <c r="FS202" s="545"/>
      <c r="FT202" s="545"/>
      <c r="FU202" s="545"/>
      <c r="FV202" s="545"/>
      <c r="FW202" s="545"/>
      <c r="FX202" s="545"/>
      <c r="FY202" s="545"/>
      <c r="FZ202" s="545"/>
      <c r="GA202" s="545"/>
      <c r="GB202" s="545"/>
      <c r="GC202" s="545"/>
      <c r="GD202" s="545"/>
      <c r="GE202" s="545"/>
      <c r="GF202" s="545"/>
      <c r="GG202" s="545"/>
      <c r="GH202" s="545"/>
      <c r="GI202" s="545"/>
      <c r="GJ202" s="545"/>
      <c r="GK202" s="545"/>
      <c r="GL202" s="545"/>
      <c r="GM202" s="545"/>
      <c r="GN202" s="545"/>
      <c r="GO202" s="545"/>
      <c r="GP202" s="545"/>
      <c r="GQ202" s="545"/>
      <c r="GR202" s="545"/>
      <c r="GS202" s="545"/>
      <c r="GT202" s="545"/>
      <c r="GU202" s="545"/>
      <c r="GV202" s="545"/>
      <c r="GW202" s="545"/>
      <c r="GX202" s="545"/>
    </row>
    <row r="203" spans="15:206" x14ac:dyDescent="0.25">
      <c r="O203" s="545"/>
      <c r="P203" s="545"/>
      <c r="Q203" s="545"/>
      <c r="R203" s="545"/>
      <c r="S203" s="545"/>
      <c r="T203" s="545"/>
      <c r="U203" s="545"/>
      <c r="V203" s="545"/>
      <c r="W203" s="545"/>
      <c r="X203" s="545"/>
      <c r="Y203" s="545"/>
      <c r="Z203" s="545"/>
      <c r="AA203" s="545"/>
      <c r="AB203" s="545"/>
      <c r="AC203" s="545"/>
      <c r="AD203" s="545"/>
      <c r="AE203" s="545"/>
      <c r="AF203" s="545"/>
      <c r="AG203" s="545"/>
      <c r="AH203" s="545"/>
      <c r="AI203" s="545"/>
      <c r="AJ203" s="545"/>
      <c r="AK203" s="545"/>
      <c r="AL203" s="545"/>
      <c r="AM203" s="545"/>
      <c r="AN203" s="545"/>
      <c r="AO203" s="545"/>
      <c r="AP203" s="545"/>
      <c r="AQ203" s="545"/>
      <c r="AR203" s="545"/>
      <c r="AS203" s="545"/>
      <c r="AT203" s="545"/>
      <c r="AU203" s="545"/>
      <c r="AV203" s="545"/>
      <c r="AW203" s="545"/>
      <c r="AX203" s="545"/>
      <c r="AY203" s="545"/>
      <c r="AZ203" s="545"/>
      <c r="BA203" s="545"/>
      <c r="BB203" s="545"/>
      <c r="BC203" s="545"/>
      <c r="BD203" s="545"/>
      <c r="BE203" s="545"/>
      <c r="BF203" s="545"/>
      <c r="BG203" s="545"/>
      <c r="BH203" s="545"/>
      <c r="BI203" s="545"/>
      <c r="BJ203" s="545"/>
      <c r="BK203" s="545"/>
      <c r="BL203" s="545"/>
      <c r="BM203" s="545"/>
      <c r="BN203" s="545"/>
      <c r="BO203" s="545"/>
      <c r="BP203" s="545"/>
      <c r="BQ203" s="545"/>
      <c r="BR203" s="545"/>
      <c r="BS203" s="545"/>
      <c r="BT203" s="545"/>
      <c r="BU203" s="545"/>
      <c r="BV203" s="545"/>
      <c r="BW203" s="545"/>
      <c r="BX203" s="545"/>
      <c r="BY203" s="545"/>
      <c r="BZ203" s="545"/>
      <c r="CA203" s="545"/>
      <c r="CB203" s="545"/>
      <c r="CC203" s="545"/>
      <c r="CD203" s="545"/>
      <c r="CE203" s="545"/>
      <c r="CF203" s="545"/>
      <c r="CG203" s="545"/>
      <c r="CH203" s="545"/>
      <c r="CI203" s="545"/>
      <c r="CJ203" s="545"/>
      <c r="CK203" s="545"/>
      <c r="CL203" s="545"/>
      <c r="CM203" s="545"/>
      <c r="CN203" s="545"/>
      <c r="CO203" s="545"/>
      <c r="CP203" s="545"/>
      <c r="CQ203" s="545"/>
      <c r="CR203" s="545"/>
      <c r="CS203" s="545"/>
      <c r="CT203" s="545"/>
      <c r="CU203" s="545"/>
      <c r="CV203" s="545"/>
      <c r="CW203" s="545"/>
      <c r="CX203" s="545"/>
      <c r="CY203" s="545"/>
      <c r="CZ203" s="545"/>
      <c r="DA203" s="545"/>
      <c r="DB203" s="545"/>
      <c r="DC203" s="545"/>
      <c r="DD203" s="545"/>
      <c r="DE203" s="545"/>
      <c r="DF203" s="545"/>
      <c r="DG203" s="545"/>
      <c r="DH203" s="545"/>
      <c r="DI203" s="545"/>
      <c r="DJ203" s="545"/>
      <c r="DK203" s="545"/>
      <c r="DL203" s="545"/>
      <c r="DM203" s="545"/>
      <c r="DN203" s="545"/>
      <c r="DO203" s="545"/>
      <c r="DP203" s="545"/>
      <c r="DQ203" s="545"/>
      <c r="DR203" s="545"/>
      <c r="DS203" s="545"/>
      <c r="DT203" s="545"/>
      <c r="DU203" s="545"/>
      <c r="DV203" s="545"/>
      <c r="DW203" s="545"/>
      <c r="DX203" s="545"/>
      <c r="DY203" s="545"/>
      <c r="DZ203" s="545"/>
      <c r="EA203" s="545"/>
      <c r="EB203" s="545"/>
      <c r="EC203" s="545"/>
      <c r="ED203" s="545"/>
      <c r="EE203" s="545"/>
      <c r="EF203" s="545"/>
      <c r="EG203" s="545"/>
      <c r="EH203" s="545"/>
      <c r="EI203" s="545"/>
      <c r="EJ203" s="545"/>
      <c r="EK203" s="545"/>
      <c r="EL203" s="545"/>
      <c r="EM203" s="545"/>
      <c r="EN203" s="545"/>
      <c r="EO203" s="545"/>
      <c r="EP203" s="545"/>
      <c r="EQ203" s="545"/>
      <c r="ER203" s="545"/>
      <c r="ES203" s="545"/>
      <c r="ET203" s="545"/>
      <c r="EU203" s="545"/>
      <c r="EV203" s="545"/>
      <c r="EW203" s="545"/>
      <c r="EX203" s="545"/>
      <c r="EY203" s="545"/>
      <c r="EZ203" s="545"/>
      <c r="FA203" s="545"/>
      <c r="FB203" s="545"/>
      <c r="FC203" s="545"/>
      <c r="FD203" s="545"/>
      <c r="FE203" s="545"/>
      <c r="FF203" s="545"/>
      <c r="FG203" s="545"/>
      <c r="FH203" s="545"/>
      <c r="FI203" s="545"/>
      <c r="FJ203" s="545"/>
      <c r="FK203" s="545"/>
      <c r="FL203" s="545"/>
      <c r="FM203" s="545"/>
      <c r="FN203" s="545"/>
      <c r="FO203" s="545"/>
      <c r="FP203" s="545"/>
      <c r="FQ203" s="545"/>
      <c r="FR203" s="545"/>
      <c r="FS203" s="545"/>
      <c r="FT203" s="545"/>
      <c r="FU203" s="545"/>
      <c r="FV203" s="545"/>
      <c r="FW203" s="545"/>
      <c r="FX203" s="545"/>
      <c r="FY203" s="545"/>
      <c r="FZ203" s="545"/>
      <c r="GA203" s="545"/>
      <c r="GB203" s="545"/>
      <c r="GC203" s="545"/>
      <c r="GD203" s="545"/>
      <c r="GE203" s="545"/>
      <c r="GF203" s="545"/>
      <c r="GG203" s="545"/>
      <c r="GH203" s="545"/>
      <c r="GI203" s="545"/>
      <c r="GJ203" s="545"/>
      <c r="GK203" s="545"/>
      <c r="GL203" s="545"/>
      <c r="GM203" s="545"/>
      <c r="GN203" s="545"/>
      <c r="GO203" s="545"/>
      <c r="GP203" s="545"/>
      <c r="GQ203" s="545"/>
      <c r="GR203" s="545"/>
      <c r="GS203" s="545"/>
      <c r="GT203" s="545"/>
      <c r="GU203" s="545"/>
      <c r="GV203" s="545"/>
      <c r="GW203" s="545"/>
      <c r="GX203" s="545"/>
    </row>
    <row r="204" spans="15:206" x14ac:dyDescent="0.25">
      <c r="O204" s="545"/>
      <c r="P204" s="545"/>
      <c r="Q204" s="545"/>
      <c r="R204" s="545"/>
      <c r="S204" s="545"/>
      <c r="T204" s="545"/>
      <c r="U204" s="545"/>
      <c r="V204" s="545"/>
      <c r="W204" s="545"/>
      <c r="X204" s="545"/>
      <c r="Y204" s="545"/>
      <c r="Z204" s="545"/>
      <c r="AA204" s="545"/>
      <c r="AB204" s="545"/>
      <c r="AC204" s="545"/>
      <c r="AD204" s="545"/>
      <c r="AE204" s="545"/>
      <c r="AF204" s="545"/>
      <c r="AG204" s="545"/>
      <c r="AH204" s="545"/>
      <c r="AI204" s="545"/>
      <c r="AJ204" s="545"/>
      <c r="AK204" s="545"/>
      <c r="AL204" s="545"/>
      <c r="AM204" s="545"/>
      <c r="AN204" s="545"/>
      <c r="AO204" s="545"/>
      <c r="AP204" s="545"/>
      <c r="AQ204" s="545"/>
      <c r="AR204" s="545"/>
      <c r="AS204" s="545"/>
      <c r="AT204" s="545"/>
      <c r="AU204" s="545"/>
      <c r="AV204" s="545"/>
      <c r="AW204" s="545"/>
      <c r="AX204" s="545"/>
      <c r="AY204" s="545"/>
      <c r="AZ204" s="545"/>
      <c r="BA204" s="545"/>
      <c r="BB204" s="545"/>
      <c r="BC204" s="545"/>
      <c r="BD204" s="545"/>
      <c r="BE204" s="545"/>
      <c r="BF204" s="545"/>
      <c r="BG204" s="545"/>
      <c r="BH204" s="545"/>
      <c r="BI204" s="545"/>
      <c r="BJ204" s="545"/>
      <c r="BK204" s="545"/>
      <c r="BL204" s="545"/>
      <c r="BM204" s="545"/>
      <c r="BN204" s="545"/>
      <c r="BO204" s="545"/>
      <c r="BP204" s="545"/>
      <c r="BQ204" s="545"/>
      <c r="BR204" s="545"/>
      <c r="BS204" s="545"/>
      <c r="BT204" s="545"/>
      <c r="BU204" s="545"/>
      <c r="BV204" s="545"/>
      <c r="BW204" s="545"/>
      <c r="BX204" s="545"/>
      <c r="BY204" s="545"/>
      <c r="BZ204" s="545"/>
      <c r="CA204" s="545"/>
      <c r="CB204" s="545"/>
      <c r="CC204" s="545"/>
      <c r="CD204" s="545"/>
      <c r="CE204" s="545"/>
      <c r="CF204" s="545"/>
      <c r="CG204" s="545"/>
      <c r="CH204" s="545"/>
      <c r="CI204" s="545"/>
      <c r="CJ204" s="545"/>
      <c r="CK204" s="545"/>
      <c r="CL204" s="545"/>
      <c r="CM204" s="545"/>
      <c r="CN204" s="545"/>
      <c r="CO204" s="545"/>
      <c r="CP204" s="545"/>
      <c r="CQ204" s="545"/>
      <c r="CR204" s="545"/>
      <c r="CS204" s="545"/>
      <c r="CT204" s="545"/>
      <c r="CU204" s="545"/>
      <c r="CV204" s="545"/>
      <c r="CW204" s="545"/>
      <c r="CX204" s="545"/>
      <c r="CY204" s="545"/>
      <c r="CZ204" s="545"/>
      <c r="DA204" s="545"/>
      <c r="DB204" s="545"/>
      <c r="DC204" s="545"/>
      <c r="DD204" s="545"/>
      <c r="DE204" s="545"/>
      <c r="DF204" s="545"/>
      <c r="DG204" s="545"/>
      <c r="DH204" s="545"/>
      <c r="DI204" s="545"/>
      <c r="DJ204" s="545"/>
      <c r="DK204" s="545"/>
      <c r="DL204" s="545"/>
      <c r="DM204" s="545"/>
      <c r="DN204" s="545"/>
      <c r="DO204" s="545"/>
      <c r="DP204" s="545"/>
      <c r="DQ204" s="545"/>
      <c r="DR204" s="545"/>
      <c r="DS204" s="545"/>
      <c r="DT204" s="545"/>
      <c r="DU204" s="545"/>
      <c r="DV204" s="545"/>
      <c r="DW204" s="545"/>
      <c r="DX204" s="545"/>
      <c r="DY204" s="545"/>
      <c r="DZ204" s="545"/>
      <c r="EA204" s="545"/>
      <c r="EB204" s="545"/>
      <c r="EC204" s="545"/>
      <c r="ED204" s="545"/>
      <c r="EE204" s="545"/>
      <c r="EF204" s="545"/>
      <c r="EG204" s="545"/>
      <c r="EH204" s="545"/>
      <c r="EI204" s="545"/>
      <c r="EJ204" s="545"/>
      <c r="EK204" s="545"/>
      <c r="EL204" s="545"/>
      <c r="EM204" s="545"/>
      <c r="EN204" s="545"/>
      <c r="EO204" s="545"/>
      <c r="EP204" s="545"/>
      <c r="EQ204" s="545"/>
      <c r="ER204" s="545"/>
      <c r="ES204" s="545"/>
      <c r="ET204" s="545"/>
      <c r="EU204" s="545"/>
      <c r="EV204" s="545"/>
      <c r="EW204" s="545"/>
      <c r="EX204" s="545"/>
      <c r="EY204" s="545"/>
      <c r="EZ204" s="545"/>
      <c r="FA204" s="545"/>
      <c r="FB204" s="545"/>
      <c r="FC204" s="545"/>
      <c r="FD204" s="545"/>
      <c r="FE204" s="545"/>
      <c r="FF204" s="545"/>
      <c r="FG204" s="545"/>
      <c r="FH204" s="545"/>
      <c r="FI204" s="545"/>
      <c r="FJ204" s="545"/>
      <c r="FK204" s="545"/>
      <c r="FL204" s="545"/>
      <c r="FM204" s="545"/>
      <c r="FN204" s="545"/>
      <c r="FO204" s="545"/>
      <c r="FP204" s="545"/>
      <c r="FQ204" s="545"/>
      <c r="FR204" s="545"/>
      <c r="FS204" s="545"/>
      <c r="FT204" s="545"/>
      <c r="FU204" s="545"/>
      <c r="FV204" s="545"/>
      <c r="FW204" s="545"/>
      <c r="FX204" s="545"/>
      <c r="FY204" s="545"/>
      <c r="FZ204" s="545"/>
      <c r="GA204" s="545"/>
      <c r="GB204" s="545"/>
      <c r="GC204" s="545"/>
      <c r="GD204" s="545"/>
      <c r="GE204" s="545"/>
      <c r="GF204" s="545"/>
      <c r="GG204" s="545"/>
      <c r="GH204" s="545"/>
      <c r="GI204" s="545"/>
      <c r="GJ204" s="545"/>
      <c r="GK204" s="545"/>
      <c r="GL204" s="545"/>
      <c r="GM204" s="545"/>
      <c r="GN204" s="545"/>
      <c r="GO204" s="545"/>
      <c r="GP204" s="545"/>
      <c r="GQ204" s="545"/>
      <c r="GR204" s="545"/>
      <c r="GS204" s="545"/>
      <c r="GT204" s="545"/>
      <c r="GU204" s="545"/>
      <c r="GV204" s="545"/>
      <c r="GW204" s="545"/>
      <c r="GX204" s="545"/>
    </row>
    <row r="205" spans="15:206" x14ac:dyDescent="0.25">
      <c r="O205" s="545"/>
      <c r="P205" s="545"/>
      <c r="Q205" s="545"/>
      <c r="R205" s="545"/>
      <c r="S205" s="545"/>
      <c r="T205" s="545"/>
      <c r="U205" s="545"/>
      <c r="V205" s="545"/>
      <c r="W205" s="545"/>
      <c r="X205" s="545"/>
      <c r="Y205" s="545"/>
      <c r="Z205" s="545"/>
      <c r="AA205" s="545"/>
      <c r="AB205" s="545"/>
      <c r="AC205" s="545"/>
      <c r="AD205" s="545"/>
      <c r="AE205" s="545"/>
      <c r="AF205" s="545"/>
      <c r="AG205" s="545"/>
      <c r="AH205" s="545"/>
      <c r="AI205" s="545"/>
      <c r="AJ205" s="545"/>
      <c r="AK205" s="545"/>
      <c r="AL205" s="545"/>
      <c r="AM205" s="545"/>
      <c r="AN205" s="545"/>
      <c r="AO205" s="545"/>
      <c r="AP205" s="545"/>
      <c r="AQ205" s="545"/>
      <c r="AR205" s="545"/>
      <c r="AS205" s="545"/>
      <c r="AT205" s="545"/>
      <c r="AU205" s="545"/>
      <c r="AV205" s="545"/>
      <c r="AW205" s="545"/>
      <c r="AX205" s="545"/>
      <c r="AY205" s="545"/>
      <c r="AZ205" s="545"/>
      <c r="BA205" s="545"/>
      <c r="BB205" s="545"/>
      <c r="BC205" s="545"/>
      <c r="BD205" s="545"/>
      <c r="BE205" s="545"/>
      <c r="BF205" s="545"/>
      <c r="BG205" s="545"/>
      <c r="BH205" s="545"/>
      <c r="BI205" s="545"/>
      <c r="BJ205" s="545"/>
      <c r="BK205" s="545"/>
      <c r="BL205" s="545"/>
      <c r="BM205" s="545"/>
      <c r="BN205" s="545"/>
      <c r="BO205" s="545"/>
      <c r="BP205" s="545"/>
      <c r="BQ205" s="545"/>
      <c r="BR205" s="545"/>
      <c r="BS205" s="545"/>
      <c r="BT205" s="545"/>
      <c r="BU205" s="545"/>
      <c r="BV205" s="545"/>
      <c r="BW205" s="545"/>
      <c r="BX205" s="545"/>
      <c r="BY205" s="545"/>
      <c r="BZ205" s="545"/>
      <c r="CA205" s="545"/>
      <c r="CB205" s="545"/>
      <c r="CC205" s="545"/>
      <c r="CD205" s="545"/>
      <c r="CE205" s="545"/>
      <c r="CF205" s="545"/>
      <c r="CG205" s="545"/>
      <c r="CH205" s="545"/>
      <c r="CI205" s="545"/>
      <c r="CJ205" s="545"/>
      <c r="CK205" s="545"/>
      <c r="CL205" s="545"/>
      <c r="CM205" s="545"/>
      <c r="CN205" s="545"/>
      <c r="CO205" s="545"/>
      <c r="CP205" s="545"/>
      <c r="CQ205" s="545"/>
      <c r="CR205" s="545"/>
      <c r="CS205" s="545"/>
      <c r="CT205" s="545"/>
      <c r="CU205" s="545"/>
      <c r="CV205" s="545"/>
      <c r="CW205" s="545"/>
      <c r="CX205" s="545"/>
      <c r="CY205" s="545"/>
      <c r="CZ205" s="545"/>
      <c r="DA205" s="545"/>
      <c r="DB205" s="545"/>
      <c r="DC205" s="545"/>
      <c r="DD205" s="545"/>
      <c r="DE205" s="545"/>
      <c r="DF205" s="545"/>
      <c r="DG205" s="545"/>
      <c r="DH205" s="545"/>
      <c r="DI205" s="545"/>
      <c r="DJ205" s="545"/>
      <c r="DK205" s="545"/>
      <c r="DL205" s="545"/>
      <c r="DM205" s="545"/>
      <c r="DN205" s="545"/>
      <c r="DO205" s="545"/>
      <c r="DP205" s="545"/>
      <c r="DQ205" s="545"/>
      <c r="DR205" s="545"/>
      <c r="DS205" s="545"/>
      <c r="DT205" s="545"/>
      <c r="DU205" s="545"/>
      <c r="DV205" s="545"/>
      <c r="DW205" s="545"/>
      <c r="DX205" s="545"/>
      <c r="DY205" s="545"/>
      <c r="DZ205" s="545"/>
      <c r="EA205" s="545"/>
      <c r="EB205" s="545"/>
      <c r="EC205" s="545"/>
      <c r="ED205" s="545"/>
      <c r="EE205" s="545"/>
      <c r="EF205" s="545"/>
      <c r="EG205" s="545"/>
      <c r="EH205" s="545"/>
      <c r="EI205" s="545"/>
      <c r="EJ205" s="545"/>
      <c r="EK205" s="545"/>
      <c r="EL205" s="545"/>
      <c r="EM205" s="545"/>
      <c r="EN205" s="545"/>
      <c r="EO205" s="545"/>
      <c r="EP205" s="545"/>
      <c r="EQ205" s="545"/>
      <c r="ER205" s="545"/>
      <c r="ES205" s="545"/>
      <c r="ET205" s="545"/>
      <c r="EU205" s="545"/>
      <c r="EV205" s="545"/>
      <c r="EW205" s="545"/>
      <c r="EX205" s="545"/>
      <c r="EY205" s="545"/>
      <c r="EZ205" s="545"/>
      <c r="FA205" s="545"/>
      <c r="FB205" s="545"/>
      <c r="FC205" s="545"/>
      <c r="FD205" s="545"/>
      <c r="FE205" s="545"/>
      <c r="FF205" s="545"/>
      <c r="FG205" s="545"/>
      <c r="FH205" s="545"/>
      <c r="FI205" s="545"/>
      <c r="FJ205" s="545"/>
      <c r="FK205" s="545"/>
      <c r="FL205" s="545"/>
      <c r="FM205" s="545"/>
      <c r="FN205" s="545"/>
      <c r="FO205" s="545"/>
      <c r="FP205" s="545"/>
      <c r="FQ205" s="545"/>
      <c r="FR205" s="545"/>
      <c r="FS205" s="545"/>
      <c r="FT205" s="545"/>
      <c r="FU205" s="545"/>
      <c r="FV205" s="545"/>
      <c r="FW205" s="545"/>
      <c r="FX205" s="545"/>
      <c r="FY205" s="545"/>
      <c r="FZ205" s="545"/>
      <c r="GA205" s="545"/>
      <c r="GB205" s="545"/>
      <c r="GC205" s="545"/>
      <c r="GD205" s="545"/>
      <c r="GE205" s="545"/>
      <c r="GF205" s="545"/>
      <c r="GG205" s="545"/>
      <c r="GH205" s="545"/>
      <c r="GI205" s="545"/>
      <c r="GJ205" s="545"/>
      <c r="GK205" s="545"/>
      <c r="GL205" s="545"/>
      <c r="GM205" s="545"/>
      <c r="GN205" s="545"/>
      <c r="GO205" s="545"/>
      <c r="GP205" s="545"/>
      <c r="GQ205" s="545"/>
      <c r="GR205" s="545"/>
      <c r="GS205" s="545"/>
      <c r="GT205" s="545"/>
      <c r="GU205" s="545"/>
      <c r="GV205" s="545"/>
      <c r="GW205" s="545"/>
      <c r="GX205" s="545"/>
    </row>
    <row r="206" spans="15:206" x14ac:dyDescent="0.25">
      <c r="O206" s="545"/>
      <c r="P206" s="545"/>
      <c r="Q206" s="545"/>
      <c r="R206" s="545"/>
      <c r="S206" s="545"/>
      <c r="T206" s="545"/>
      <c r="U206" s="545"/>
      <c r="V206" s="545"/>
      <c r="W206" s="545"/>
      <c r="X206" s="545"/>
      <c r="Y206" s="545"/>
      <c r="Z206" s="545"/>
      <c r="AA206" s="545"/>
      <c r="AB206" s="545"/>
      <c r="AC206" s="545"/>
      <c r="AD206" s="545"/>
      <c r="AE206" s="545"/>
      <c r="AF206" s="545"/>
      <c r="AG206" s="545"/>
      <c r="AH206" s="545"/>
      <c r="AI206" s="545"/>
      <c r="AJ206" s="545"/>
      <c r="AK206" s="545"/>
      <c r="AL206" s="545"/>
      <c r="AM206" s="545"/>
      <c r="AN206" s="545"/>
      <c r="AO206" s="545"/>
      <c r="AP206" s="545"/>
      <c r="AQ206" s="545"/>
      <c r="AR206" s="545"/>
      <c r="AS206" s="545"/>
      <c r="AT206" s="545"/>
      <c r="AU206" s="545"/>
      <c r="AV206" s="545"/>
      <c r="AW206" s="545"/>
      <c r="AX206" s="545"/>
      <c r="AY206" s="545"/>
      <c r="AZ206" s="545"/>
      <c r="BA206" s="545"/>
      <c r="BB206" s="545"/>
      <c r="BC206" s="545"/>
      <c r="BD206" s="545"/>
      <c r="BE206" s="545"/>
      <c r="BF206" s="545"/>
      <c r="BG206" s="545"/>
      <c r="BH206" s="545"/>
      <c r="BI206" s="545"/>
      <c r="BJ206" s="545"/>
      <c r="BK206" s="545"/>
      <c r="BL206" s="545"/>
      <c r="BM206" s="545"/>
      <c r="BN206" s="545"/>
      <c r="BO206" s="545"/>
      <c r="BP206" s="545"/>
      <c r="BQ206" s="545"/>
      <c r="BR206" s="545"/>
      <c r="BS206" s="545"/>
      <c r="BT206" s="545"/>
      <c r="BU206" s="545"/>
      <c r="BV206" s="545"/>
      <c r="BW206" s="545"/>
      <c r="BX206" s="545"/>
      <c r="BY206" s="545"/>
      <c r="BZ206" s="545"/>
      <c r="CA206" s="545"/>
      <c r="CB206" s="545"/>
      <c r="CC206" s="545"/>
      <c r="CD206" s="545"/>
      <c r="CE206" s="545"/>
      <c r="CF206" s="545"/>
      <c r="CG206" s="545"/>
      <c r="CH206" s="545"/>
      <c r="CI206" s="545"/>
      <c r="CJ206" s="545"/>
      <c r="CK206" s="545"/>
      <c r="CL206" s="545"/>
      <c r="CM206" s="545"/>
      <c r="CN206" s="545"/>
      <c r="CO206" s="545"/>
      <c r="CP206" s="545"/>
      <c r="CQ206" s="545"/>
      <c r="CR206" s="545"/>
      <c r="CS206" s="545"/>
      <c r="CT206" s="545"/>
      <c r="CU206" s="545"/>
      <c r="CV206" s="545"/>
      <c r="CW206" s="545"/>
      <c r="CX206" s="545"/>
      <c r="CY206" s="545"/>
      <c r="CZ206" s="545"/>
      <c r="DA206" s="545"/>
      <c r="DB206" s="545"/>
      <c r="DC206" s="545"/>
      <c r="DD206" s="545"/>
      <c r="DE206" s="545"/>
      <c r="DF206" s="545"/>
      <c r="DG206" s="545"/>
      <c r="DH206" s="545"/>
      <c r="DI206" s="545"/>
      <c r="DJ206" s="545"/>
      <c r="DK206" s="545"/>
      <c r="DL206" s="545"/>
      <c r="DM206" s="545"/>
      <c r="DN206" s="545"/>
      <c r="DO206" s="545"/>
      <c r="DP206" s="545"/>
      <c r="DQ206" s="545"/>
      <c r="DR206" s="545"/>
      <c r="DS206" s="545"/>
      <c r="DT206" s="545"/>
      <c r="DU206" s="545"/>
      <c r="DV206" s="545"/>
      <c r="DW206" s="545"/>
      <c r="DX206" s="545"/>
      <c r="DY206" s="545"/>
      <c r="DZ206" s="545"/>
      <c r="EA206" s="545"/>
      <c r="EB206" s="545"/>
      <c r="EC206" s="545"/>
      <c r="ED206" s="545"/>
      <c r="EE206" s="545"/>
      <c r="EF206" s="545"/>
      <c r="EG206" s="545"/>
      <c r="EH206" s="545"/>
      <c r="EI206" s="545"/>
      <c r="EJ206" s="545"/>
      <c r="EK206" s="545"/>
      <c r="EL206" s="545"/>
      <c r="EM206" s="545"/>
      <c r="EN206" s="545"/>
      <c r="EO206" s="545"/>
      <c r="EP206" s="545"/>
      <c r="EQ206" s="545"/>
      <c r="ER206" s="545"/>
      <c r="ES206" s="545"/>
      <c r="ET206" s="545"/>
      <c r="EU206" s="545"/>
      <c r="EV206" s="545"/>
      <c r="EW206" s="545"/>
      <c r="EX206" s="545"/>
      <c r="EY206" s="545"/>
      <c r="EZ206" s="545"/>
      <c r="FA206" s="545"/>
      <c r="FB206" s="545"/>
      <c r="FC206" s="545"/>
      <c r="FD206" s="545"/>
      <c r="FE206" s="545"/>
      <c r="FF206" s="545"/>
      <c r="FG206" s="545"/>
      <c r="FH206" s="545"/>
      <c r="FI206" s="545"/>
      <c r="FJ206" s="545"/>
      <c r="FK206" s="545"/>
      <c r="FL206" s="545"/>
      <c r="FM206" s="545"/>
      <c r="FN206" s="545"/>
      <c r="FO206" s="545"/>
      <c r="FP206" s="545"/>
      <c r="FQ206" s="545"/>
      <c r="FR206" s="545"/>
      <c r="FS206" s="545"/>
      <c r="FT206" s="545"/>
      <c r="FU206" s="545"/>
      <c r="FV206" s="545"/>
      <c r="FW206" s="545"/>
      <c r="FX206" s="545"/>
      <c r="FY206" s="545"/>
      <c r="FZ206" s="545"/>
      <c r="GA206" s="545"/>
      <c r="GB206" s="545"/>
      <c r="GC206" s="545"/>
      <c r="GD206" s="545"/>
      <c r="GE206" s="545"/>
      <c r="GF206" s="545"/>
      <c r="GG206" s="545"/>
      <c r="GH206" s="545"/>
      <c r="GI206" s="545"/>
      <c r="GJ206" s="545"/>
      <c r="GK206" s="545"/>
      <c r="GL206" s="545"/>
      <c r="GM206" s="545"/>
      <c r="GN206" s="545"/>
      <c r="GO206" s="545"/>
      <c r="GP206" s="545"/>
      <c r="GQ206" s="545"/>
      <c r="GR206" s="545"/>
      <c r="GS206" s="545"/>
      <c r="GT206" s="545"/>
      <c r="GU206" s="545"/>
      <c r="GV206" s="545"/>
      <c r="GW206" s="545"/>
      <c r="GX206" s="545"/>
    </row>
    <row r="207" spans="15:206" x14ac:dyDescent="0.25">
      <c r="O207" s="545"/>
      <c r="P207" s="545"/>
      <c r="Q207" s="545"/>
      <c r="R207" s="545"/>
      <c r="S207" s="545"/>
      <c r="T207" s="545"/>
      <c r="U207" s="545"/>
      <c r="V207" s="545"/>
      <c r="W207" s="545"/>
      <c r="X207" s="545"/>
      <c r="Y207" s="545"/>
      <c r="Z207" s="545"/>
      <c r="AA207" s="545"/>
      <c r="AB207" s="545"/>
      <c r="AC207" s="545"/>
      <c r="AD207" s="545"/>
      <c r="AE207" s="545"/>
      <c r="AF207" s="545"/>
      <c r="AG207" s="545"/>
      <c r="AH207" s="545"/>
      <c r="AI207" s="545"/>
      <c r="AJ207" s="545"/>
      <c r="AK207" s="545"/>
      <c r="AL207" s="545"/>
      <c r="AM207" s="545"/>
      <c r="AN207" s="545"/>
      <c r="AO207" s="545"/>
      <c r="AP207" s="545"/>
      <c r="AQ207" s="545"/>
      <c r="AR207" s="545"/>
      <c r="AS207" s="545"/>
      <c r="AT207" s="545"/>
      <c r="AU207" s="545"/>
      <c r="AV207" s="545"/>
      <c r="AW207" s="545"/>
      <c r="AX207" s="545"/>
      <c r="AY207" s="545"/>
      <c r="AZ207" s="545"/>
      <c r="BA207" s="545"/>
      <c r="BB207" s="545"/>
      <c r="BC207" s="545"/>
      <c r="BD207" s="545"/>
      <c r="BE207" s="545"/>
      <c r="BF207" s="545"/>
      <c r="BG207" s="545"/>
      <c r="BH207" s="545"/>
      <c r="BI207" s="545"/>
      <c r="BJ207" s="545"/>
      <c r="BK207" s="545"/>
      <c r="BL207" s="545"/>
      <c r="BM207" s="545"/>
      <c r="BN207" s="545"/>
      <c r="BO207" s="545"/>
      <c r="BP207" s="545"/>
      <c r="BQ207" s="545"/>
      <c r="BR207" s="545"/>
      <c r="BS207" s="545"/>
      <c r="BT207" s="545"/>
      <c r="BU207" s="545"/>
      <c r="BV207" s="545"/>
      <c r="BW207" s="545"/>
      <c r="BX207" s="545"/>
      <c r="BY207" s="545"/>
      <c r="BZ207" s="545"/>
      <c r="CA207" s="545"/>
      <c r="CB207" s="545"/>
      <c r="CC207" s="545"/>
      <c r="CD207" s="545"/>
      <c r="CE207" s="545"/>
      <c r="CF207" s="545"/>
      <c r="CG207" s="545"/>
      <c r="CH207" s="545"/>
      <c r="CI207" s="545"/>
      <c r="CJ207" s="545"/>
      <c r="CK207" s="545"/>
      <c r="CL207" s="545"/>
      <c r="CM207" s="545"/>
      <c r="CN207" s="545"/>
      <c r="CO207" s="545"/>
      <c r="CP207" s="545"/>
      <c r="CQ207" s="545"/>
      <c r="CR207" s="545"/>
      <c r="CS207" s="545"/>
      <c r="CT207" s="545"/>
      <c r="CU207" s="545"/>
      <c r="CV207" s="545"/>
      <c r="CW207" s="545"/>
      <c r="CX207" s="545"/>
      <c r="CY207" s="545"/>
      <c r="CZ207" s="545"/>
      <c r="DA207" s="545"/>
      <c r="DB207" s="545"/>
      <c r="DC207" s="545"/>
      <c r="DD207" s="545"/>
      <c r="DE207" s="545"/>
      <c r="DF207" s="545"/>
      <c r="DG207" s="545"/>
      <c r="DH207" s="545"/>
      <c r="DI207" s="545"/>
      <c r="DJ207" s="545"/>
      <c r="DK207" s="545"/>
      <c r="DL207" s="545"/>
      <c r="DM207" s="545"/>
      <c r="DN207" s="545"/>
      <c r="DO207" s="545"/>
      <c r="DP207" s="545"/>
      <c r="DQ207" s="545"/>
      <c r="DR207" s="545"/>
      <c r="DS207" s="545"/>
      <c r="DT207" s="545"/>
      <c r="DU207" s="545"/>
      <c r="DV207" s="545"/>
      <c r="DW207" s="545"/>
      <c r="DX207" s="545"/>
      <c r="DY207" s="545"/>
      <c r="DZ207" s="545"/>
      <c r="EA207" s="545"/>
      <c r="EB207" s="545"/>
      <c r="EC207" s="545"/>
      <c r="ED207" s="545"/>
      <c r="EE207" s="545"/>
      <c r="EF207" s="545"/>
      <c r="EG207" s="545"/>
      <c r="EH207" s="545"/>
      <c r="EI207" s="545"/>
      <c r="EJ207" s="545"/>
      <c r="EK207" s="545"/>
      <c r="EL207" s="545"/>
      <c r="EM207" s="545"/>
      <c r="EN207" s="545"/>
      <c r="EO207" s="545"/>
      <c r="EP207" s="545"/>
      <c r="EQ207" s="545"/>
      <c r="ER207" s="545"/>
      <c r="ES207" s="545"/>
      <c r="ET207" s="545"/>
      <c r="EU207" s="545"/>
      <c r="EV207" s="545"/>
      <c r="EW207" s="545"/>
      <c r="EX207" s="545"/>
      <c r="EY207" s="545"/>
      <c r="EZ207" s="545"/>
      <c r="FA207" s="545"/>
      <c r="FB207" s="545"/>
      <c r="FC207" s="545"/>
      <c r="FD207" s="545"/>
      <c r="FE207" s="545"/>
      <c r="FF207" s="545"/>
      <c r="FG207" s="545"/>
      <c r="FH207" s="545"/>
      <c r="FI207" s="545"/>
      <c r="FJ207" s="545"/>
      <c r="FK207" s="545"/>
      <c r="FL207" s="545"/>
      <c r="FM207" s="545"/>
      <c r="FN207" s="545"/>
      <c r="FO207" s="545"/>
      <c r="FP207" s="545"/>
      <c r="FQ207" s="545"/>
      <c r="FR207" s="545"/>
      <c r="FS207" s="545"/>
      <c r="FT207" s="545"/>
      <c r="FU207" s="545"/>
      <c r="FV207" s="545"/>
      <c r="FW207" s="545"/>
      <c r="FX207" s="545"/>
      <c r="FY207" s="545"/>
      <c r="FZ207" s="545"/>
      <c r="GA207" s="545"/>
      <c r="GB207" s="545"/>
      <c r="GC207" s="545"/>
      <c r="GD207" s="545"/>
      <c r="GE207" s="545"/>
      <c r="GF207" s="545"/>
      <c r="GG207" s="545"/>
      <c r="GH207" s="545"/>
      <c r="GI207" s="545"/>
      <c r="GJ207" s="545"/>
      <c r="GK207" s="545"/>
      <c r="GL207" s="545"/>
      <c r="GM207" s="545"/>
      <c r="GN207" s="545"/>
      <c r="GO207" s="545"/>
      <c r="GP207" s="545"/>
      <c r="GQ207" s="545"/>
      <c r="GR207" s="545"/>
      <c r="GS207" s="545"/>
      <c r="GT207" s="545"/>
      <c r="GU207" s="545"/>
      <c r="GV207" s="545"/>
      <c r="GW207" s="545"/>
      <c r="GX207" s="545"/>
    </row>
    <row r="208" spans="15:206" x14ac:dyDescent="0.25">
      <c r="O208" s="545"/>
      <c r="P208" s="545"/>
      <c r="Q208" s="545"/>
      <c r="R208" s="545"/>
      <c r="S208" s="545"/>
      <c r="T208" s="545"/>
      <c r="U208" s="545"/>
      <c r="V208" s="545"/>
      <c r="W208" s="545"/>
      <c r="X208" s="545"/>
      <c r="Y208" s="545"/>
      <c r="Z208" s="545"/>
      <c r="AA208" s="545"/>
      <c r="AB208" s="545"/>
      <c r="AC208" s="545"/>
      <c r="AD208" s="545"/>
      <c r="AE208" s="545"/>
      <c r="AF208" s="545"/>
      <c r="AG208" s="545"/>
      <c r="AH208" s="545"/>
      <c r="AI208" s="545"/>
      <c r="AJ208" s="545"/>
      <c r="AK208" s="545"/>
      <c r="AL208" s="545"/>
      <c r="AM208" s="545"/>
      <c r="AN208" s="545"/>
      <c r="AO208" s="545"/>
      <c r="AP208" s="545"/>
      <c r="AQ208" s="545"/>
      <c r="AR208" s="545"/>
      <c r="AS208" s="545"/>
      <c r="AT208" s="545"/>
      <c r="AU208" s="545"/>
      <c r="AV208" s="545"/>
      <c r="AW208" s="545"/>
      <c r="AX208" s="545"/>
      <c r="AY208" s="545"/>
      <c r="AZ208" s="545"/>
      <c r="BA208" s="545"/>
      <c r="BB208" s="545"/>
      <c r="BC208" s="545"/>
      <c r="BD208" s="545"/>
      <c r="BE208" s="545"/>
      <c r="BF208" s="545"/>
      <c r="BG208" s="545"/>
      <c r="BH208" s="545"/>
      <c r="BI208" s="545"/>
      <c r="BJ208" s="545"/>
      <c r="BK208" s="545"/>
      <c r="BL208" s="545"/>
      <c r="BM208" s="545"/>
      <c r="BN208" s="545"/>
      <c r="BO208" s="545"/>
      <c r="BP208" s="545"/>
      <c r="BQ208" s="545"/>
      <c r="BR208" s="545"/>
      <c r="BS208" s="545"/>
      <c r="BT208" s="545"/>
      <c r="BU208" s="545"/>
      <c r="BV208" s="545"/>
      <c r="BW208" s="545"/>
      <c r="BX208" s="545"/>
      <c r="BY208" s="545"/>
      <c r="BZ208" s="545"/>
      <c r="CA208" s="545"/>
      <c r="CB208" s="545"/>
      <c r="CC208" s="545"/>
      <c r="CD208" s="545"/>
      <c r="CE208" s="545"/>
      <c r="CF208" s="545"/>
      <c r="CG208" s="545"/>
      <c r="CH208" s="545"/>
      <c r="CI208" s="545"/>
      <c r="CJ208" s="545"/>
      <c r="CK208" s="545"/>
      <c r="CL208" s="545"/>
      <c r="CM208" s="545"/>
      <c r="CN208" s="545"/>
      <c r="CO208" s="545"/>
      <c r="CP208" s="545"/>
      <c r="CQ208" s="545"/>
      <c r="CR208" s="545"/>
      <c r="CS208" s="545"/>
      <c r="CT208" s="545"/>
      <c r="CU208" s="545"/>
      <c r="CV208" s="545"/>
      <c r="CW208" s="545"/>
      <c r="CX208" s="545"/>
      <c r="CY208" s="545"/>
      <c r="CZ208" s="545"/>
      <c r="DA208" s="545"/>
      <c r="DB208" s="545"/>
      <c r="DC208" s="545"/>
      <c r="DD208" s="545"/>
      <c r="DE208" s="545"/>
      <c r="DF208" s="545"/>
      <c r="DG208" s="545"/>
      <c r="DH208" s="545"/>
      <c r="DI208" s="545"/>
      <c r="DJ208" s="545"/>
      <c r="DK208" s="545"/>
      <c r="DL208" s="545"/>
      <c r="DM208" s="545"/>
      <c r="DN208" s="545"/>
      <c r="DO208" s="545"/>
      <c r="DP208" s="545"/>
      <c r="DQ208" s="545"/>
      <c r="DR208" s="545"/>
      <c r="DS208" s="545"/>
      <c r="DT208" s="545"/>
      <c r="DU208" s="545"/>
      <c r="DV208" s="545"/>
      <c r="DW208" s="545"/>
      <c r="DX208" s="545"/>
      <c r="DY208" s="545"/>
      <c r="DZ208" s="545"/>
      <c r="EA208" s="545"/>
      <c r="EB208" s="545"/>
      <c r="EC208" s="545"/>
      <c r="ED208" s="545"/>
      <c r="EE208" s="545"/>
      <c r="EF208" s="545"/>
      <c r="EG208" s="545"/>
      <c r="EH208" s="545"/>
      <c r="EI208" s="545"/>
      <c r="EJ208" s="545"/>
      <c r="EK208" s="545"/>
      <c r="EL208" s="545"/>
      <c r="EM208" s="545"/>
      <c r="EN208" s="545"/>
      <c r="EO208" s="545"/>
      <c r="EP208" s="545"/>
      <c r="EQ208" s="545"/>
      <c r="ER208" s="545"/>
      <c r="ES208" s="545"/>
      <c r="ET208" s="545"/>
      <c r="EU208" s="545"/>
      <c r="EV208" s="545"/>
      <c r="EW208" s="545"/>
      <c r="EX208" s="545"/>
      <c r="EY208" s="545"/>
      <c r="EZ208" s="545"/>
      <c r="FA208" s="545"/>
      <c r="FB208" s="545"/>
      <c r="FC208" s="545"/>
      <c r="FD208" s="545"/>
      <c r="FE208" s="545"/>
      <c r="FF208" s="545"/>
      <c r="FG208" s="545"/>
      <c r="FH208" s="545"/>
      <c r="FI208" s="545"/>
      <c r="FJ208" s="545"/>
      <c r="FK208" s="545"/>
      <c r="FL208" s="545"/>
      <c r="FM208" s="545"/>
      <c r="FN208" s="545"/>
      <c r="FO208" s="545"/>
      <c r="FP208" s="545"/>
      <c r="FQ208" s="545"/>
      <c r="FR208" s="545"/>
      <c r="FS208" s="545"/>
      <c r="FT208" s="545"/>
      <c r="FU208" s="545"/>
      <c r="FV208" s="545"/>
      <c r="FW208" s="545"/>
      <c r="FX208" s="545"/>
      <c r="FY208" s="545"/>
      <c r="FZ208" s="545"/>
      <c r="GA208" s="545"/>
      <c r="GB208" s="545"/>
      <c r="GC208" s="545"/>
      <c r="GD208" s="545"/>
      <c r="GE208" s="545"/>
      <c r="GF208" s="545"/>
      <c r="GG208" s="545"/>
      <c r="GH208" s="545"/>
      <c r="GI208" s="545"/>
      <c r="GJ208" s="545"/>
      <c r="GK208" s="545"/>
      <c r="GL208" s="545"/>
      <c r="GM208" s="545"/>
      <c r="GN208" s="545"/>
      <c r="GO208" s="545"/>
      <c r="GP208" s="545"/>
      <c r="GQ208" s="545"/>
      <c r="GR208" s="545"/>
      <c r="GS208" s="545"/>
      <c r="GT208" s="545"/>
      <c r="GU208" s="545"/>
      <c r="GV208" s="545"/>
      <c r="GW208" s="545"/>
      <c r="GX208" s="545"/>
    </row>
    <row r="209" spans="15:206" x14ac:dyDescent="0.25">
      <c r="O209" s="545"/>
      <c r="P209" s="545"/>
      <c r="Q209" s="545"/>
      <c r="R209" s="545"/>
      <c r="S209" s="545"/>
      <c r="T209" s="545"/>
      <c r="U209" s="545"/>
      <c r="V209" s="545"/>
      <c r="W209" s="545"/>
      <c r="X209" s="545"/>
      <c r="Y209" s="545"/>
      <c r="Z209" s="545"/>
      <c r="AA209" s="545"/>
      <c r="AB209" s="545"/>
      <c r="AC209" s="545"/>
      <c r="AD209" s="545"/>
      <c r="AE209" s="545"/>
      <c r="AF209" s="545"/>
      <c r="AG209" s="545"/>
      <c r="AH209" s="545"/>
      <c r="AI209" s="545"/>
      <c r="AJ209" s="545"/>
      <c r="AK209" s="545"/>
      <c r="AL209" s="545"/>
      <c r="AM209" s="545"/>
      <c r="AN209" s="545"/>
      <c r="AO209" s="545"/>
      <c r="AP209" s="545"/>
      <c r="AQ209" s="545"/>
      <c r="AR209" s="545"/>
      <c r="AS209" s="545"/>
      <c r="AT209" s="545"/>
      <c r="AU209" s="545"/>
      <c r="AV209" s="545"/>
      <c r="AW209" s="545"/>
      <c r="AX209" s="545"/>
      <c r="AY209" s="545"/>
      <c r="AZ209" s="545"/>
      <c r="BA209" s="545"/>
      <c r="BB209" s="545"/>
      <c r="BC209" s="545"/>
      <c r="BD209" s="545"/>
      <c r="BE209" s="545"/>
      <c r="BF209" s="545"/>
      <c r="BG209" s="545"/>
      <c r="BH209" s="545"/>
      <c r="BI209" s="545"/>
      <c r="BJ209" s="545"/>
      <c r="BK209" s="545"/>
      <c r="BL209" s="545"/>
      <c r="BM209" s="545"/>
      <c r="BN209" s="545"/>
      <c r="BO209" s="545"/>
      <c r="BP209" s="545"/>
      <c r="BQ209" s="545"/>
      <c r="BR209" s="545"/>
      <c r="BS209" s="545"/>
      <c r="BT209" s="545"/>
      <c r="BU209" s="545"/>
      <c r="BV209" s="545"/>
      <c r="BW209" s="545"/>
      <c r="BX209" s="545"/>
      <c r="BY209" s="545"/>
      <c r="BZ209" s="545"/>
      <c r="CA209" s="545"/>
      <c r="CB209" s="545"/>
      <c r="CC209" s="545"/>
      <c r="CD209" s="545"/>
      <c r="CE209" s="545"/>
      <c r="CF209" s="545"/>
      <c r="CG209" s="545"/>
      <c r="CH209" s="545"/>
      <c r="CI209" s="545"/>
      <c r="CJ209" s="545"/>
      <c r="CK209" s="545"/>
      <c r="CL209" s="545"/>
      <c r="CM209" s="545"/>
      <c r="CN209" s="545"/>
      <c r="CO209" s="545"/>
      <c r="CP209" s="545"/>
      <c r="CQ209" s="545"/>
      <c r="CR209" s="545"/>
      <c r="CS209" s="545"/>
      <c r="CT209" s="545"/>
      <c r="CU209" s="545"/>
      <c r="CV209" s="545"/>
      <c r="CW209" s="545"/>
      <c r="CX209" s="545"/>
      <c r="CY209" s="545"/>
      <c r="CZ209" s="545"/>
      <c r="DA209" s="545"/>
      <c r="DB209" s="545"/>
      <c r="DC209" s="545"/>
      <c r="DD209" s="545"/>
      <c r="DE209" s="545"/>
      <c r="DF209" s="545"/>
      <c r="DG209" s="545"/>
      <c r="DH209" s="545"/>
      <c r="DI209" s="545"/>
      <c r="DJ209" s="545"/>
      <c r="DK209" s="545"/>
      <c r="DL209" s="545"/>
      <c r="DM209" s="545"/>
      <c r="DN209" s="545"/>
      <c r="DO209" s="545"/>
      <c r="DP209" s="545"/>
      <c r="DQ209" s="545"/>
      <c r="DR209" s="545"/>
      <c r="DS209" s="545"/>
      <c r="DT209" s="545"/>
      <c r="DU209" s="545"/>
      <c r="DV209" s="545"/>
      <c r="DW209" s="545"/>
      <c r="DX209" s="545"/>
      <c r="DY209" s="545"/>
      <c r="DZ209" s="545"/>
      <c r="EA209" s="545"/>
      <c r="EB209" s="545"/>
      <c r="EC209" s="545"/>
      <c r="ED209" s="545"/>
      <c r="EE209" s="545"/>
      <c r="EF209" s="545"/>
      <c r="EG209" s="545"/>
      <c r="EH209" s="545"/>
      <c r="EI209" s="545"/>
      <c r="EJ209" s="545"/>
      <c r="EK209" s="545"/>
      <c r="EL209" s="545"/>
      <c r="EM209" s="545"/>
      <c r="EN209" s="545"/>
      <c r="EO209" s="545"/>
      <c r="EP209" s="545"/>
      <c r="EQ209" s="545"/>
      <c r="ER209" s="545"/>
      <c r="ES209" s="545"/>
      <c r="ET209" s="545"/>
      <c r="EU209" s="545"/>
      <c r="EV209" s="545"/>
      <c r="EW209" s="545"/>
      <c r="EX209" s="545"/>
      <c r="EY209" s="545"/>
      <c r="EZ209" s="545"/>
      <c r="FA209" s="545"/>
      <c r="FB209" s="545"/>
      <c r="FC209" s="545"/>
      <c r="FD209" s="545"/>
      <c r="FE209" s="545"/>
      <c r="FF209" s="545"/>
      <c r="FG209" s="545"/>
      <c r="FH209" s="545"/>
      <c r="FI209" s="545"/>
      <c r="FJ209" s="545"/>
      <c r="FK209" s="545"/>
      <c r="FL209" s="545"/>
      <c r="FM209" s="545"/>
      <c r="FN209" s="545"/>
      <c r="FO209" s="545"/>
      <c r="FP209" s="545"/>
      <c r="FQ209" s="545"/>
      <c r="FR209" s="545"/>
      <c r="FS209" s="545"/>
      <c r="FT209" s="545"/>
      <c r="FU209" s="545"/>
      <c r="FV209" s="545"/>
      <c r="FW209" s="545"/>
      <c r="FX209" s="545"/>
      <c r="FY209" s="545"/>
      <c r="FZ209" s="545"/>
      <c r="GA209" s="545"/>
      <c r="GB209" s="545"/>
      <c r="GC209" s="545"/>
      <c r="GD209" s="545"/>
      <c r="GE209" s="545"/>
      <c r="GF209" s="545"/>
      <c r="GG209" s="545"/>
      <c r="GH209" s="545"/>
      <c r="GI209" s="545"/>
      <c r="GJ209" s="545"/>
      <c r="GK209" s="545"/>
      <c r="GL209" s="545"/>
      <c r="GM209" s="545"/>
      <c r="GN209" s="545"/>
      <c r="GO209" s="545"/>
      <c r="GP209" s="545"/>
      <c r="GQ209" s="545"/>
      <c r="GR209" s="545"/>
      <c r="GS209" s="545"/>
      <c r="GT209" s="545"/>
      <c r="GU209" s="545"/>
      <c r="GV209" s="545"/>
      <c r="GW209" s="545"/>
      <c r="GX209" s="545"/>
    </row>
    <row r="210" spans="15:206" x14ac:dyDescent="0.25">
      <c r="O210" s="545"/>
      <c r="P210" s="545"/>
      <c r="Q210" s="545"/>
      <c r="R210" s="545"/>
      <c r="S210" s="545"/>
      <c r="T210" s="545"/>
      <c r="U210" s="545"/>
      <c r="V210" s="545"/>
      <c r="W210" s="545"/>
      <c r="X210" s="545"/>
      <c r="Y210" s="545"/>
      <c r="Z210" s="545"/>
      <c r="AA210" s="545"/>
      <c r="AB210" s="545"/>
      <c r="AC210" s="545"/>
      <c r="AD210" s="545"/>
      <c r="AE210" s="545"/>
      <c r="AF210" s="545"/>
      <c r="AG210" s="545"/>
      <c r="AH210" s="545"/>
      <c r="AI210" s="545"/>
      <c r="AJ210" s="545"/>
      <c r="AK210" s="545"/>
      <c r="AL210" s="545"/>
      <c r="AM210" s="545"/>
      <c r="AN210" s="545"/>
      <c r="AO210" s="545"/>
      <c r="AP210" s="545"/>
      <c r="AQ210" s="545"/>
      <c r="AR210" s="545"/>
      <c r="AS210" s="545"/>
      <c r="AT210" s="545"/>
      <c r="AU210" s="545"/>
      <c r="AV210" s="545"/>
      <c r="AW210" s="545"/>
      <c r="AX210" s="545"/>
      <c r="AY210" s="545"/>
      <c r="AZ210" s="545"/>
      <c r="BA210" s="545"/>
      <c r="BB210" s="545"/>
      <c r="BC210" s="545"/>
      <c r="BD210" s="545"/>
      <c r="BE210" s="545"/>
      <c r="BF210" s="545"/>
      <c r="BG210" s="545"/>
      <c r="BH210" s="545"/>
      <c r="BI210" s="545"/>
      <c r="BJ210" s="545"/>
      <c r="BK210" s="545"/>
      <c r="BL210" s="545"/>
      <c r="BM210" s="545"/>
      <c r="BN210" s="545"/>
      <c r="BO210" s="545"/>
      <c r="BP210" s="545"/>
      <c r="BQ210" s="545"/>
      <c r="BR210" s="545"/>
      <c r="BS210" s="545"/>
      <c r="BT210" s="545"/>
      <c r="BU210" s="545"/>
      <c r="BV210" s="545"/>
      <c r="BW210" s="545"/>
      <c r="BX210" s="545"/>
      <c r="BY210" s="545"/>
      <c r="BZ210" s="545"/>
      <c r="CA210" s="545"/>
      <c r="CB210" s="545"/>
      <c r="CC210" s="545"/>
      <c r="CD210" s="545"/>
      <c r="CE210" s="545"/>
      <c r="CF210" s="545"/>
      <c r="CG210" s="545"/>
      <c r="CH210" s="545"/>
      <c r="CI210" s="545"/>
      <c r="CJ210" s="545"/>
      <c r="CK210" s="545"/>
      <c r="CL210" s="545"/>
      <c r="CM210" s="545"/>
      <c r="CN210" s="545"/>
      <c r="CO210" s="545"/>
      <c r="CP210" s="545"/>
      <c r="CQ210" s="545"/>
      <c r="CR210" s="545"/>
      <c r="CS210" s="545"/>
      <c r="CT210" s="545"/>
      <c r="CU210" s="545"/>
      <c r="CV210" s="545"/>
      <c r="CW210" s="545"/>
      <c r="CX210" s="545"/>
      <c r="CY210" s="545"/>
      <c r="CZ210" s="545"/>
      <c r="DA210" s="545"/>
      <c r="DB210" s="545"/>
      <c r="DC210" s="545"/>
      <c r="DD210" s="545"/>
      <c r="DE210" s="545"/>
      <c r="DF210" s="545"/>
      <c r="DG210" s="545"/>
      <c r="DH210" s="545"/>
      <c r="DI210" s="545"/>
      <c r="DJ210" s="545"/>
      <c r="DK210" s="545"/>
      <c r="DL210" s="545"/>
      <c r="DM210" s="545"/>
      <c r="DN210" s="545"/>
      <c r="DO210" s="545"/>
      <c r="DP210" s="545"/>
      <c r="DQ210" s="545"/>
      <c r="DR210" s="545"/>
      <c r="DS210" s="545"/>
      <c r="DT210" s="545"/>
      <c r="DU210" s="545"/>
      <c r="DV210" s="545"/>
      <c r="DW210" s="545"/>
      <c r="DX210" s="545"/>
      <c r="DY210" s="545"/>
      <c r="DZ210" s="545"/>
      <c r="EA210" s="545"/>
      <c r="EB210" s="545"/>
      <c r="EC210" s="545"/>
      <c r="ED210" s="545"/>
      <c r="EE210" s="545"/>
      <c r="EF210" s="545"/>
      <c r="EG210" s="545"/>
      <c r="EH210" s="545"/>
      <c r="EI210" s="545"/>
      <c r="EJ210" s="545"/>
      <c r="EK210" s="545"/>
      <c r="EL210" s="545"/>
      <c r="EM210" s="545"/>
      <c r="EN210" s="545"/>
      <c r="EO210" s="545"/>
      <c r="EP210" s="545"/>
      <c r="EQ210" s="545"/>
      <c r="ER210" s="545"/>
      <c r="ES210" s="545"/>
      <c r="ET210" s="545"/>
      <c r="EU210" s="545"/>
      <c r="EV210" s="545"/>
      <c r="EW210" s="545"/>
      <c r="EX210" s="545"/>
      <c r="EY210" s="545"/>
      <c r="EZ210" s="545"/>
      <c r="FA210" s="545"/>
      <c r="FB210" s="545"/>
      <c r="FC210" s="545"/>
      <c r="FD210" s="545"/>
      <c r="FE210" s="545"/>
      <c r="FF210" s="545"/>
      <c r="FG210" s="545"/>
      <c r="FH210" s="545"/>
      <c r="FI210" s="545"/>
      <c r="FJ210" s="545"/>
      <c r="FK210" s="545"/>
      <c r="FL210" s="545"/>
      <c r="FM210" s="545"/>
      <c r="FN210" s="545"/>
      <c r="FO210" s="545"/>
      <c r="FP210" s="545"/>
      <c r="FQ210" s="545"/>
      <c r="FR210" s="545"/>
      <c r="FS210" s="545"/>
      <c r="FT210" s="545"/>
      <c r="FU210" s="545"/>
      <c r="FV210" s="545"/>
      <c r="FW210" s="545"/>
      <c r="FX210" s="545"/>
      <c r="FY210" s="545"/>
      <c r="FZ210" s="545"/>
      <c r="GA210" s="545"/>
      <c r="GB210" s="545"/>
      <c r="GC210" s="545"/>
      <c r="GD210" s="545"/>
      <c r="GE210" s="545"/>
      <c r="GF210" s="545"/>
      <c r="GG210" s="545"/>
      <c r="GH210" s="545"/>
      <c r="GI210" s="545"/>
      <c r="GJ210" s="545"/>
      <c r="GK210" s="545"/>
      <c r="GL210" s="545"/>
      <c r="GM210" s="545"/>
      <c r="GN210" s="545"/>
      <c r="GO210" s="545"/>
      <c r="GP210" s="545"/>
      <c r="GQ210" s="545"/>
      <c r="GR210" s="545"/>
      <c r="GS210" s="545"/>
      <c r="GT210" s="545"/>
      <c r="GU210" s="545"/>
      <c r="GV210" s="545"/>
      <c r="GW210" s="545"/>
      <c r="GX210" s="545"/>
    </row>
    <row r="211" spans="15:206" x14ac:dyDescent="0.25">
      <c r="O211" s="545"/>
      <c r="P211" s="545"/>
      <c r="Q211" s="545"/>
      <c r="R211" s="545"/>
      <c r="S211" s="545"/>
      <c r="T211" s="545"/>
      <c r="U211" s="545"/>
      <c r="V211" s="545"/>
      <c r="W211" s="545"/>
      <c r="X211" s="545"/>
      <c r="Y211" s="545"/>
      <c r="Z211" s="545"/>
      <c r="AA211" s="545"/>
      <c r="AB211" s="545"/>
      <c r="AC211" s="545"/>
      <c r="AD211" s="545"/>
      <c r="AE211" s="545"/>
      <c r="AF211" s="545"/>
      <c r="AG211" s="545"/>
      <c r="AH211" s="545"/>
      <c r="AI211" s="545"/>
      <c r="AJ211" s="545"/>
      <c r="AK211" s="545"/>
      <c r="AL211" s="545"/>
      <c r="AM211" s="545"/>
      <c r="AN211" s="545"/>
      <c r="AO211" s="545"/>
      <c r="AP211" s="545"/>
      <c r="AQ211" s="545"/>
      <c r="AR211" s="545"/>
      <c r="AS211" s="545"/>
      <c r="AT211" s="545"/>
      <c r="AU211" s="545"/>
      <c r="AV211" s="545"/>
      <c r="AW211" s="545"/>
      <c r="AX211" s="545"/>
      <c r="AY211" s="545"/>
      <c r="AZ211" s="545"/>
      <c r="BA211" s="545"/>
      <c r="BB211" s="545"/>
      <c r="BC211" s="545"/>
      <c r="BD211" s="545"/>
      <c r="BE211" s="545"/>
      <c r="BF211" s="545"/>
      <c r="BG211" s="545"/>
      <c r="BH211" s="545"/>
      <c r="BI211" s="545"/>
      <c r="BJ211" s="545"/>
      <c r="BK211" s="545"/>
      <c r="BL211" s="545"/>
      <c r="BM211" s="545"/>
      <c r="BN211" s="545"/>
      <c r="BO211" s="545"/>
      <c r="BP211" s="545"/>
      <c r="BQ211" s="545"/>
      <c r="BR211" s="545"/>
      <c r="BS211" s="545"/>
      <c r="BT211" s="545"/>
      <c r="BU211" s="545"/>
      <c r="BV211" s="545"/>
      <c r="BW211" s="545"/>
      <c r="BX211" s="545"/>
      <c r="BY211" s="545"/>
      <c r="BZ211" s="545"/>
      <c r="CA211" s="545"/>
      <c r="CB211" s="545"/>
      <c r="CC211" s="545"/>
      <c r="CD211" s="545"/>
      <c r="CE211" s="545"/>
      <c r="CF211" s="545"/>
      <c r="CG211" s="545"/>
      <c r="CH211" s="545"/>
      <c r="CI211" s="545"/>
      <c r="CJ211" s="545"/>
      <c r="CK211" s="545"/>
      <c r="CL211" s="545"/>
      <c r="CM211" s="545"/>
      <c r="CN211" s="545"/>
      <c r="CO211" s="545"/>
      <c r="CP211" s="545"/>
      <c r="CQ211" s="545"/>
      <c r="CR211" s="545"/>
      <c r="CS211" s="545"/>
      <c r="CT211" s="545"/>
      <c r="CU211" s="545"/>
      <c r="CV211" s="545"/>
      <c r="CW211" s="545"/>
      <c r="CX211" s="545"/>
      <c r="CY211" s="545"/>
      <c r="CZ211" s="545"/>
      <c r="DA211" s="545"/>
      <c r="DB211" s="545"/>
      <c r="DC211" s="545"/>
      <c r="DD211" s="545"/>
      <c r="DE211" s="545"/>
      <c r="DF211" s="545"/>
      <c r="DG211" s="545"/>
      <c r="DH211" s="545"/>
      <c r="DI211" s="545"/>
      <c r="DJ211" s="545"/>
      <c r="DK211" s="545"/>
      <c r="DL211" s="545"/>
      <c r="DM211" s="545"/>
      <c r="DN211" s="545"/>
      <c r="DO211" s="545"/>
      <c r="DP211" s="545"/>
      <c r="DQ211" s="545"/>
      <c r="DR211" s="545"/>
      <c r="DS211" s="545"/>
      <c r="DT211" s="545"/>
      <c r="DU211" s="545"/>
      <c r="DV211" s="545"/>
      <c r="DW211" s="545"/>
      <c r="DX211" s="545"/>
      <c r="DY211" s="545"/>
      <c r="DZ211" s="545"/>
      <c r="EA211" s="545"/>
      <c r="EB211" s="545"/>
      <c r="EC211" s="545"/>
      <c r="ED211" s="545"/>
      <c r="EE211" s="545"/>
      <c r="EF211" s="545"/>
      <c r="EG211" s="545"/>
      <c r="EH211" s="545"/>
      <c r="EI211" s="545"/>
      <c r="EJ211" s="545"/>
      <c r="EK211" s="545"/>
      <c r="EL211" s="545"/>
      <c r="EM211" s="545"/>
      <c r="EN211" s="545"/>
      <c r="EO211" s="545"/>
      <c r="EP211" s="545"/>
      <c r="EQ211" s="545"/>
      <c r="ER211" s="545"/>
      <c r="ES211" s="545"/>
      <c r="ET211" s="545"/>
      <c r="EU211" s="545"/>
      <c r="EV211" s="545"/>
      <c r="EW211" s="545"/>
      <c r="EX211" s="545"/>
      <c r="EY211" s="545"/>
      <c r="EZ211" s="545"/>
      <c r="FA211" s="545"/>
      <c r="FB211" s="545"/>
      <c r="FC211" s="545"/>
      <c r="FD211" s="545"/>
      <c r="FE211" s="545"/>
      <c r="FF211" s="545"/>
      <c r="FG211" s="545"/>
      <c r="FH211" s="545"/>
      <c r="FI211" s="545"/>
      <c r="FJ211" s="545"/>
      <c r="FK211" s="545"/>
      <c r="FL211" s="545"/>
      <c r="FM211" s="545"/>
      <c r="FN211" s="545"/>
      <c r="FO211" s="545"/>
      <c r="FP211" s="545"/>
      <c r="FQ211" s="545"/>
      <c r="FR211" s="545"/>
      <c r="FS211" s="545"/>
      <c r="FT211" s="545"/>
      <c r="FU211" s="545"/>
      <c r="FV211" s="545"/>
      <c r="FW211" s="545"/>
      <c r="FX211" s="545"/>
      <c r="FY211" s="545"/>
      <c r="FZ211" s="545"/>
      <c r="GA211" s="545"/>
      <c r="GB211" s="545"/>
      <c r="GC211" s="545"/>
      <c r="GD211" s="545"/>
      <c r="GE211" s="545"/>
      <c r="GF211" s="545"/>
      <c r="GG211" s="545"/>
      <c r="GH211" s="545"/>
      <c r="GI211" s="545"/>
      <c r="GJ211" s="545"/>
      <c r="GK211" s="545"/>
      <c r="GL211" s="545"/>
      <c r="GM211" s="545"/>
      <c r="GN211" s="545"/>
      <c r="GO211" s="545"/>
      <c r="GP211" s="545"/>
      <c r="GQ211" s="545"/>
      <c r="GR211" s="545"/>
      <c r="GS211" s="545"/>
      <c r="GT211" s="545"/>
      <c r="GU211" s="545"/>
      <c r="GV211" s="545"/>
      <c r="GW211" s="545"/>
      <c r="GX211" s="545"/>
    </row>
    <row r="212" spans="15:206" x14ac:dyDescent="0.25">
      <c r="O212" s="545"/>
      <c r="P212" s="545"/>
      <c r="Q212" s="545"/>
      <c r="R212" s="545"/>
      <c r="S212" s="545"/>
      <c r="T212" s="545"/>
      <c r="U212" s="545"/>
      <c r="V212" s="545"/>
      <c r="W212" s="545"/>
      <c r="X212" s="545"/>
      <c r="Y212" s="545"/>
      <c r="Z212" s="545"/>
      <c r="AA212" s="545"/>
      <c r="AB212" s="545"/>
      <c r="AC212" s="545"/>
      <c r="AD212" s="545"/>
      <c r="AE212" s="545"/>
      <c r="AF212" s="545"/>
      <c r="AG212" s="545"/>
      <c r="AH212" s="545"/>
      <c r="AI212" s="545"/>
      <c r="AJ212" s="545"/>
      <c r="AK212" s="545"/>
      <c r="AL212" s="545"/>
      <c r="AM212" s="545"/>
      <c r="AN212" s="545"/>
      <c r="AO212" s="545"/>
      <c r="AP212" s="545"/>
      <c r="AQ212" s="545"/>
      <c r="AR212" s="545"/>
      <c r="AS212" s="545"/>
      <c r="AT212" s="545"/>
      <c r="AU212" s="545"/>
      <c r="AV212" s="545"/>
      <c r="AW212" s="545"/>
      <c r="AX212" s="545"/>
      <c r="AY212" s="545"/>
      <c r="AZ212" s="545"/>
      <c r="BA212" s="545"/>
      <c r="BB212" s="545"/>
      <c r="BC212" s="545"/>
      <c r="BD212" s="545"/>
      <c r="BE212" s="545"/>
      <c r="BF212" s="545"/>
      <c r="BG212" s="545"/>
      <c r="BH212" s="545"/>
      <c r="BI212" s="545"/>
      <c r="BJ212" s="545"/>
      <c r="BK212" s="545"/>
      <c r="BL212" s="545"/>
      <c r="BM212" s="545"/>
      <c r="BN212" s="545"/>
      <c r="BO212" s="545"/>
      <c r="BP212" s="545"/>
      <c r="BQ212" s="545"/>
      <c r="BR212" s="545"/>
      <c r="BS212" s="545"/>
      <c r="BT212" s="545"/>
      <c r="BU212" s="545"/>
      <c r="BV212" s="545"/>
      <c r="BW212" s="545"/>
      <c r="BX212" s="545"/>
      <c r="BY212" s="545"/>
      <c r="BZ212" s="545"/>
      <c r="CA212" s="545"/>
      <c r="CB212" s="545"/>
      <c r="CC212" s="545"/>
      <c r="CD212" s="545"/>
      <c r="CE212" s="545"/>
      <c r="CF212" s="545"/>
      <c r="CG212" s="545"/>
      <c r="CH212" s="545"/>
      <c r="CI212" s="545"/>
      <c r="CJ212" s="545"/>
      <c r="CK212" s="545"/>
      <c r="CL212" s="545"/>
      <c r="CM212" s="545"/>
      <c r="CN212" s="545"/>
      <c r="CO212" s="545"/>
      <c r="CP212" s="545"/>
      <c r="CQ212" s="545"/>
      <c r="CR212" s="545"/>
      <c r="CS212" s="545"/>
      <c r="CT212" s="545"/>
      <c r="CU212" s="545"/>
      <c r="CV212" s="545"/>
      <c r="CW212" s="545"/>
      <c r="CX212" s="545"/>
      <c r="CY212" s="545"/>
      <c r="CZ212" s="545"/>
      <c r="DA212" s="545"/>
      <c r="DB212" s="545"/>
      <c r="DC212" s="545"/>
      <c r="DD212" s="545"/>
      <c r="DE212" s="545"/>
      <c r="DF212" s="545"/>
      <c r="DG212" s="545"/>
      <c r="DH212" s="545"/>
      <c r="DI212" s="545"/>
      <c r="DJ212" s="545"/>
      <c r="DK212" s="545"/>
      <c r="DL212" s="545"/>
      <c r="DM212" s="545"/>
      <c r="DN212" s="545"/>
      <c r="DO212" s="545"/>
      <c r="DP212" s="545"/>
      <c r="DQ212" s="545"/>
      <c r="DR212" s="545"/>
      <c r="DS212" s="545"/>
      <c r="DT212" s="545"/>
      <c r="DU212" s="545"/>
      <c r="DV212" s="545"/>
      <c r="DW212" s="545"/>
      <c r="DX212" s="545"/>
      <c r="DY212" s="545"/>
      <c r="DZ212" s="545"/>
      <c r="EA212" s="545"/>
      <c r="EB212" s="545"/>
      <c r="EC212" s="545"/>
      <c r="ED212" s="545"/>
      <c r="EE212" s="545"/>
      <c r="EF212" s="545"/>
      <c r="EG212" s="545"/>
      <c r="EH212" s="545"/>
      <c r="EI212" s="545"/>
      <c r="EJ212" s="545"/>
      <c r="EK212" s="545"/>
      <c r="EL212" s="545"/>
      <c r="EM212" s="545"/>
      <c r="EN212" s="545"/>
      <c r="EO212" s="545"/>
      <c r="EP212" s="545"/>
      <c r="EQ212" s="545"/>
      <c r="ER212" s="545"/>
      <c r="ES212" s="545"/>
      <c r="ET212" s="545"/>
      <c r="EU212" s="545"/>
      <c r="EV212" s="545"/>
      <c r="EW212" s="545"/>
      <c r="EX212" s="545"/>
      <c r="EY212" s="545"/>
      <c r="EZ212" s="545"/>
      <c r="FA212" s="545"/>
      <c r="FB212" s="545"/>
      <c r="FC212" s="545"/>
      <c r="FD212" s="545"/>
      <c r="FE212" s="545"/>
      <c r="FF212" s="545"/>
      <c r="FG212" s="545"/>
      <c r="FH212" s="545"/>
      <c r="FI212" s="545"/>
      <c r="FJ212" s="545"/>
      <c r="FK212" s="545"/>
      <c r="FL212" s="545"/>
      <c r="FM212" s="545"/>
      <c r="FN212" s="545"/>
      <c r="FO212" s="545"/>
      <c r="FP212" s="545"/>
      <c r="FQ212" s="545"/>
      <c r="FR212" s="545"/>
      <c r="FS212" s="545"/>
      <c r="FT212" s="545"/>
      <c r="FU212" s="545"/>
      <c r="FV212" s="545"/>
      <c r="FW212" s="545"/>
      <c r="FX212" s="545"/>
      <c r="FY212" s="545"/>
      <c r="FZ212" s="545"/>
      <c r="GA212" s="545"/>
      <c r="GB212" s="545"/>
      <c r="GC212" s="545"/>
      <c r="GD212" s="545"/>
      <c r="GE212" s="545"/>
      <c r="GF212" s="545"/>
      <c r="GG212" s="545"/>
      <c r="GH212" s="545"/>
      <c r="GI212" s="545"/>
      <c r="GJ212" s="545"/>
      <c r="GK212" s="545"/>
      <c r="GL212" s="545"/>
      <c r="GM212" s="545"/>
      <c r="GN212" s="545"/>
      <c r="GO212" s="545"/>
      <c r="GP212" s="545"/>
      <c r="GQ212" s="545"/>
      <c r="GR212" s="545"/>
      <c r="GS212" s="545"/>
      <c r="GT212" s="545"/>
      <c r="GU212" s="545"/>
      <c r="GV212" s="545"/>
      <c r="GW212" s="545"/>
      <c r="GX212" s="545"/>
    </row>
    <row r="213" spans="15:206" x14ac:dyDescent="0.25">
      <c r="O213" s="545"/>
      <c r="P213" s="545"/>
      <c r="Q213" s="545"/>
      <c r="R213" s="545"/>
      <c r="S213" s="545"/>
      <c r="T213" s="545"/>
      <c r="U213" s="545"/>
      <c r="V213" s="545"/>
      <c r="W213" s="545"/>
      <c r="X213" s="545"/>
      <c r="Y213" s="545"/>
      <c r="Z213" s="545"/>
      <c r="AA213" s="545"/>
      <c r="AB213" s="545"/>
      <c r="AC213" s="545"/>
      <c r="AD213" s="545"/>
      <c r="AE213" s="545"/>
      <c r="AF213" s="545"/>
      <c r="AG213" s="545"/>
      <c r="AH213" s="545"/>
      <c r="AI213" s="545"/>
      <c r="AJ213" s="545"/>
      <c r="AK213" s="545"/>
      <c r="AL213" s="545"/>
      <c r="AM213" s="545"/>
      <c r="AN213" s="545"/>
      <c r="AO213" s="545"/>
      <c r="AP213" s="545"/>
      <c r="AQ213" s="545"/>
      <c r="AR213" s="545"/>
      <c r="AS213" s="545"/>
      <c r="AT213" s="545"/>
      <c r="AU213" s="545"/>
      <c r="AV213" s="545"/>
      <c r="AW213" s="545"/>
      <c r="AX213" s="545"/>
      <c r="AY213" s="545"/>
      <c r="AZ213" s="545"/>
      <c r="BA213" s="545"/>
      <c r="BB213" s="545"/>
      <c r="BC213" s="545"/>
      <c r="BD213" s="545"/>
      <c r="BE213" s="545"/>
      <c r="BF213" s="545"/>
      <c r="BG213" s="545"/>
      <c r="BH213" s="545"/>
      <c r="BI213" s="545"/>
      <c r="BJ213" s="545"/>
      <c r="BK213" s="545"/>
      <c r="BL213" s="545"/>
      <c r="BM213" s="545"/>
      <c r="BN213" s="545"/>
      <c r="BO213" s="545"/>
      <c r="BP213" s="545"/>
      <c r="BQ213" s="545"/>
      <c r="BR213" s="545"/>
      <c r="BS213" s="545"/>
      <c r="BT213" s="545"/>
      <c r="BU213" s="545"/>
      <c r="BV213" s="545"/>
      <c r="BW213" s="545"/>
      <c r="BX213" s="545"/>
      <c r="BY213" s="545"/>
      <c r="BZ213" s="545"/>
      <c r="CA213" s="545"/>
      <c r="CB213" s="545"/>
      <c r="CC213" s="545"/>
      <c r="CD213" s="545"/>
      <c r="CE213" s="545"/>
      <c r="CF213" s="545"/>
      <c r="CG213" s="545"/>
      <c r="CH213" s="545"/>
      <c r="CI213" s="545"/>
      <c r="CJ213" s="545"/>
      <c r="CK213" s="545"/>
      <c r="CL213" s="545"/>
      <c r="CM213" s="545"/>
      <c r="CN213" s="545"/>
      <c r="CO213" s="545"/>
      <c r="CP213" s="545"/>
      <c r="CQ213" s="545"/>
      <c r="CR213" s="545"/>
      <c r="CS213" s="545"/>
      <c r="CT213" s="545"/>
      <c r="CU213" s="545"/>
      <c r="CV213" s="545"/>
      <c r="CW213" s="545"/>
      <c r="CX213" s="545"/>
      <c r="CY213" s="545"/>
      <c r="CZ213" s="545"/>
      <c r="DA213" s="545"/>
      <c r="DB213" s="545"/>
      <c r="DC213" s="545"/>
      <c r="DD213" s="545"/>
      <c r="DE213" s="545"/>
      <c r="DF213" s="545"/>
      <c r="DG213" s="545"/>
      <c r="DH213" s="545"/>
      <c r="DI213" s="545"/>
      <c r="DJ213" s="545"/>
      <c r="DK213" s="545"/>
      <c r="DL213" s="545"/>
      <c r="DM213" s="545"/>
      <c r="DN213" s="545"/>
      <c r="DO213" s="545"/>
      <c r="DP213" s="545"/>
      <c r="DQ213" s="545"/>
      <c r="DR213" s="545"/>
      <c r="DS213" s="545"/>
      <c r="DT213" s="545"/>
      <c r="DU213" s="545"/>
      <c r="DV213" s="545"/>
      <c r="DW213" s="545"/>
      <c r="DX213" s="545"/>
      <c r="DY213" s="545"/>
      <c r="DZ213" s="545"/>
      <c r="EA213" s="545"/>
      <c r="EB213" s="545"/>
      <c r="EC213" s="545"/>
      <c r="ED213" s="545"/>
      <c r="EE213" s="545"/>
      <c r="EF213" s="545"/>
      <c r="EG213" s="545"/>
      <c r="EH213" s="545"/>
      <c r="EI213" s="545"/>
      <c r="EJ213" s="545"/>
      <c r="EK213" s="545"/>
      <c r="EL213" s="545"/>
      <c r="EM213" s="545"/>
      <c r="EN213" s="545"/>
      <c r="EO213" s="545"/>
      <c r="EP213" s="545"/>
      <c r="EQ213" s="545"/>
      <c r="ER213" s="545"/>
      <c r="ES213" s="545"/>
      <c r="ET213" s="545"/>
      <c r="EU213" s="545"/>
      <c r="EV213" s="545"/>
      <c r="EW213" s="545"/>
      <c r="EX213" s="545"/>
      <c r="EY213" s="545"/>
      <c r="EZ213" s="545"/>
      <c r="FA213" s="545"/>
      <c r="FB213" s="545"/>
      <c r="FC213" s="545"/>
      <c r="FD213" s="545"/>
      <c r="FE213" s="545"/>
      <c r="FF213" s="545"/>
      <c r="FG213" s="545"/>
      <c r="FH213" s="545"/>
      <c r="FI213" s="545"/>
      <c r="FJ213" s="545"/>
      <c r="FK213" s="545"/>
      <c r="FL213" s="545"/>
      <c r="FM213" s="545"/>
      <c r="FN213" s="545"/>
      <c r="FO213" s="545"/>
      <c r="FP213" s="545"/>
      <c r="FQ213" s="545"/>
      <c r="FR213" s="545"/>
      <c r="FS213" s="545"/>
      <c r="FT213" s="545"/>
      <c r="FU213" s="545"/>
      <c r="FV213" s="545"/>
      <c r="FW213" s="545"/>
      <c r="FX213" s="545"/>
      <c r="FY213" s="545"/>
      <c r="FZ213" s="545"/>
      <c r="GA213" s="545"/>
      <c r="GB213" s="545"/>
      <c r="GC213" s="545"/>
      <c r="GD213" s="545"/>
      <c r="GE213" s="545"/>
      <c r="GF213" s="545"/>
      <c r="GG213" s="545"/>
      <c r="GH213" s="545"/>
      <c r="GI213" s="545"/>
      <c r="GJ213" s="545"/>
      <c r="GK213" s="545"/>
      <c r="GL213" s="545"/>
      <c r="GM213" s="545"/>
      <c r="GN213" s="545"/>
      <c r="GO213" s="545"/>
      <c r="GP213" s="545"/>
      <c r="GQ213" s="545"/>
      <c r="GR213" s="545"/>
      <c r="GS213" s="545"/>
      <c r="GT213" s="545"/>
      <c r="GU213" s="545"/>
      <c r="GV213" s="545"/>
      <c r="GW213" s="545"/>
      <c r="GX213" s="545"/>
    </row>
    <row r="214" spans="15:206" x14ac:dyDescent="0.25">
      <c r="O214" s="545"/>
      <c r="P214" s="545"/>
      <c r="Q214" s="545"/>
      <c r="R214" s="545"/>
      <c r="S214" s="545"/>
      <c r="T214" s="545"/>
      <c r="U214" s="545"/>
      <c r="V214" s="545"/>
      <c r="W214" s="545"/>
      <c r="X214" s="545"/>
      <c r="Y214" s="545"/>
      <c r="Z214" s="545"/>
      <c r="AA214" s="545"/>
      <c r="AB214" s="545"/>
      <c r="AC214" s="545"/>
      <c r="AD214" s="545"/>
      <c r="AE214" s="545"/>
      <c r="AF214" s="545"/>
      <c r="AG214" s="545"/>
      <c r="AH214" s="545"/>
      <c r="AI214" s="545"/>
      <c r="AJ214" s="545"/>
      <c r="AK214" s="545"/>
      <c r="AL214" s="545"/>
      <c r="AM214" s="545"/>
      <c r="AN214" s="545"/>
      <c r="AO214" s="545"/>
      <c r="AP214" s="545"/>
      <c r="AQ214" s="545"/>
      <c r="AR214" s="545"/>
      <c r="AS214" s="545"/>
      <c r="AT214" s="545"/>
      <c r="AU214" s="545"/>
      <c r="AV214" s="545"/>
      <c r="AW214" s="545"/>
      <c r="AX214" s="545"/>
      <c r="AY214" s="545"/>
      <c r="AZ214" s="545"/>
      <c r="BA214" s="545"/>
      <c r="BB214" s="545"/>
      <c r="BC214" s="545"/>
      <c r="BD214" s="545"/>
      <c r="BE214" s="545"/>
      <c r="BF214" s="545"/>
      <c r="BG214" s="545"/>
      <c r="BH214" s="545"/>
      <c r="BI214" s="545"/>
      <c r="BJ214" s="545"/>
      <c r="BK214" s="545"/>
      <c r="BL214" s="545"/>
      <c r="BM214" s="545"/>
      <c r="BN214" s="545"/>
      <c r="BO214" s="545"/>
      <c r="BP214" s="545"/>
      <c r="BQ214" s="545"/>
      <c r="BR214" s="545"/>
      <c r="BS214" s="545"/>
      <c r="BT214" s="545"/>
      <c r="BU214" s="545"/>
      <c r="BV214" s="545"/>
      <c r="BW214" s="545"/>
      <c r="BX214" s="545"/>
      <c r="BY214" s="545"/>
      <c r="BZ214" s="545"/>
      <c r="CA214" s="545"/>
      <c r="CB214" s="545"/>
      <c r="CC214" s="545"/>
      <c r="CD214" s="545"/>
      <c r="CE214" s="545"/>
      <c r="CF214" s="545"/>
      <c r="CG214" s="545"/>
      <c r="CH214" s="545"/>
      <c r="CI214" s="545"/>
      <c r="CJ214" s="545"/>
      <c r="CK214" s="545"/>
      <c r="CL214" s="545"/>
      <c r="CM214" s="545"/>
      <c r="CN214" s="545"/>
      <c r="CO214" s="545"/>
      <c r="CP214" s="545"/>
      <c r="CQ214" s="545"/>
      <c r="CR214" s="545"/>
      <c r="CS214" s="545"/>
      <c r="CT214" s="545"/>
      <c r="CU214" s="545"/>
      <c r="CV214" s="545"/>
      <c r="CW214" s="545"/>
      <c r="CX214" s="545"/>
      <c r="CY214" s="545"/>
      <c r="CZ214" s="545"/>
      <c r="DA214" s="545"/>
      <c r="DB214" s="545"/>
      <c r="DC214" s="545"/>
      <c r="DD214" s="545"/>
      <c r="DE214" s="545"/>
      <c r="DF214" s="545"/>
      <c r="DG214" s="545"/>
      <c r="DH214" s="545"/>
      <c r="DI214" s="545"/>
      <c r="DJ214" s="545"/>
      <c r="DK214" s="545"/>
      <c r="DL214" s="545"/>
      <c r="DM214" s="545"/>
      <c r="DN214" s="545"/>
      <c r="DO214" s="545"/>
      <c r="DP214" s="545"/>
      <c r="DQ214" s="545"/>
      <c r="DR214" s="545"/>
      <c r="DS214" s="545"/>
      <c r="DT214" s="545"/>
      <c r="DU214" s="545"/>
      <c r="DV214" s="545"/>
      <c r="DW214" s="545"/>
      <c r="DX214" s="545"/>
      <c r="DY214" s="545"/>
      <c r="DZ214" s="545"/>
      <c r="EA214" s="545"/>
      <c r="EB214" s="545"/>
      <c r="EC214" s="545"/>
      <c r="ED214" s="545"/>
      <c r="EE214" s="545"/>
      <c r="EF214" s="545"/>
      <c r="EG214" s="545"/>
      <c r="EH214" s="545"/>
      <c r="EI214" s="545"/>
      <c r="EJ214" s="545"/>
      <c r="EK214" s="545"/>
      <c r="EL214" s="545"/>
      <c r="EM214" s="545"/>
      <c r="EN214" s="545"/>
      <c r="EO214" s="545"/>
      <c r="EP214" s="545"/>
      <c r="EQ214" s="545"/>
      <c r="ER214" s="545"/>
      <c r="ES214" s="545"/>
      <c r="ET214" s="545"/>
      <c r="EU214" s="545"/>
      <c r="EV214" s="545"/>
      <c r="EW214" s="545"/>
      <c r="EX214" s="545"/>
      <c r="EY214" s="545"/>
      <c r="EZ214" s="545"/>
      <c r="FA214" s="545"/>
      <c r="FB214" s="545"/>
      <c r="FC214" s="545"/>
      <c r="FD214" s="545"/>
      <c r="FE214" s="545"/>
      <c r="FF214" s="545"/>
      <c r="FG214" s="545"/>
      <c r="FH214" s="545"/>
      <c r="FI214" s="545"/>
      <c r="FJ214" s="545"/>
      <c r="FK214" s="545"/>
      <c r="FL214" s="545"/>
      <c r="FM214" s="545"/>
      <c r="FN214" s="545"/>
      <c r="FO214" s="545"/>
      <c r="FP214" s="545"/>
      <c r="FQ214" s="545"/>
      <c r="FR214" s="545"/>
      <c r="FS214" s="545"/>
      <c r="FT214" s="545"/>
      <c r="FU214" s="545"/>
      <c r="FV214" s="545"/>
      <c r="FW214" s="545"/>
      <c r="FX214" s="545"/>
      <c r="FY214" s="545"/>
      <c r="FZ214" s="545"/>
      <c r="GA214" s="545"/>
      <c r="GB214" s="545"/>
      <c r="GC214" s="545"/>
      <c r="GD214" s="545"/>
      <c r="GE214" s="545"/>
      <c r="GF214" s="545"/>
      <c r="GG214" s="545"/>
      <c r="GH214" s="545"/>
      <c r="GI214" s="545"/>
      <c r="GJ214" s="545"/>
      <c r="GK214" s="545"/>
      <c r="GL214" s="545"/>
      <c r="GM214" s="545"/>
      <c r="GN214" s="545"/>
      <c r="GO214" s="545"/>
      <c r="GP214" s="545"/>
      <c r="GQ214" s="545"/>
      <c r="GR214" s="545"/>
      <c r="GS214" s="545"/>
      <c r="GT214" s="545"/>
      <c r="GU214" s="545"/>
      <c r="GV214" s="545"/>
      <c r="GW214" s="545"/>
      <c r="GX214" s="545"/>
    </row>
    <row r="215" spans="15:206" x14ac:dyDescent="0.25">
      <c r="O215" s="545"/>
      <c r="P215" s="545"/>
      <c r="Q215" s="545"/>
      <c r="R215" s="545"/>
      <c r="S215" s="545"/>
      <c r="T215" s="545"/>
      <c r="U215" s="545"/>
      <c r="V215" s="545"/>
      <c r="W215" s="545"/>
      <c r="X215" s="545"/>
      <c r="Y215" s="545"/>
      <c r="Z215" s="545"/>
      <c r="AA215" s="545"/>
      <c r="AB215" s="545"/>
      <c r="AC215" s="545"/>
      <c r="AD215" s="545"/>
      <c r="AE215" s="545"/>
      <c r="AF215" s="545"/>
      <c r="AG215" s="545"/>
      <c r="AH215" s="545"/>
      <c r="AI215" s="545"/>
      <c r="AJ215" s="545"/>
      <c r="AK215" s="545"/>
      <c r="AL215" s="545"/>
      <c r="AM215" s="545"/>
      <c r="AN215" s="545"/>
      <c r="AO215" s="545"/>
      <c r="AP215" s="545"/>
      <c r="AQ215" s="545"/>
      <c r="AR215" s="545"/>
      <c r="AS215" s="545"/>
      <c r="AT215" s="545"/>
      <c r="AU215" s="545"/>
      <c r="AV215" s="545"/>
      <c r="AW215" s="545"/>
      <c r="AX215" s="545"/>
      <c r="AY215" s="545"/>
      <c r="AZ215" s="545"/>
      <c r="BA215" s="545"/>
      <c r="BB215" s="545"/>
      <c r="BC215" s="545"/>
      <c r="BD215" s="545"/>
      <c r="BE215" s="545"/>
      <c r="BF215" s="545"/>
      <c r="BG215" s="545"/>
      <c r="BH215" s="545"/>
      <c r="BI215" s="545"/>
      <c r="BJ215" s="545"/>
      <c r="BK215" s="545"/>
      <c r="BL215" s="545"/>
      <c r="BM215" s="545"/>
      <c r="BN215" s="545"/>
      <c r="BO215" s="545"/>
      <c r="BP215" s="545"/>
      <c r="BQ215" s="545"/>
      <c r="BR215" s="545"/>
      <c r="BS215" s="545"/>
      <c r="BT215" s="545"/>
      <c r="BU215" s="545"/>
      <c r="BV215" s="545"/>
      <c r="BW215" s="545"/>
      <c r="BX215" s="545"/>
      <c r="BY215" s="545"/>
      <c r="BZ215" s="545"/>
      <c r="CA215" s="545"/>
      <c r="CB215" s="545"/>
      <c r="CC215" s="545"/>
      <c r="CD215" s="545"/>
      <c r="CE215" s="545"/>
      <c r="CF215" s="545"/>
      <c r="CG215" s="545"/>
      <c r="CH215" s="545"/>
      <c r="CI215" s="545"/>
      <c r="CJ215" s="545"/>
      <c r="CK215" s="545"/>
      <c r="CL215" s="545"/>
      <c r="CM215" s="545"/>
      <c r="CN215" s="545"/>
      <c r="CO215" s="545"/>
      <c r="CP215" s="545"/>
      <c r="CQ215" s="545"/>
      <c r="CR215" s="545"/>
      <c r="CS215" s="545"/>
      <c r="CT215" s="545"/>
      <c r="CU215" s="545"/>
      <c r="CV215" s="545"/>
      <c r="CW215" s="545"/>
      <c r="CX215" s="545"/>
      <c r="CY215" s="545"/>
      <c r="CZ215" s="545"/>
      <c r="DA215" s="545"/>
      <c r="DB215" s="545"/>
      <c r="DC215" s="545"/>
      <c r="DD215" s="545"/>
      <c r="DE215" s="545"/>
      <c r="DF215" s="545"/>
      <c r="DG215" s="545"/>
      <c r="DH215" s="545"/>
      <c r="DI215" s="545"/>
      <c r="DJ215" s="545"/>
      <c r="DK215" s="545"/>
      <c r="DL215" s="545"/>
      <c r="DM215" s="545"/>
      <c r="DN215" s="545"/>
      <c r="DO215" s="545"/>
      <c r="DP215" s="545"/>
      <c r="DQ215" s="545"/>
      <c r="DR215" s="545"/>
      <c r="DS215" s="545"/>
      <c r="DT215" s="545"/>
      <c r="DU215" s="545"/>
      <c r="DV215" s="545"/>
      <c r="DW215" s="545"/>
      <c r="DX215" s="545"/>
      <c r="DY215" s="545"/>
      <c r="DZ215" s="545"/>
      <c r="EA215" s="545"/>
      <c r="EB215" s="545"/>
      <c r="EC215" s="545"/>
      <c r="ED215" s="545"/>
      <c r="EE215" s="545"/>
      <c r="EF215" s="545"/>
      <c r="EG215" s="545"/>
      <c r="EH215" s="545"/>
      <c r="EI215" s="545"/>
      <c r="EJ215" s="545"/>
      <c r="EK215" s="545"/>
      <c r="EL215" s="545"/>
      <c r="EM215" s="545"/>
      <c r="EN215" s="545"/>
      <c r="EO215" s="545"/>
      <c r="EP215" s="545"/>
      <c r="EQ215" s="545"/>
      <c r="ER215" s="545"/>
      <c r="ES215" s="545"/>
      <c r="ET215" s="545"/>
      <c r="EU215" s="545"/>
      <c r="EV215" s="545"/>
      <c r="EW215" s="545"/>
      <c r="EX215" s="545"/>
      <c r="EY215" s="545"/>
      <c r="EZ215" s="545"/>
      <c r="FA215" s="545"/>
      <c r="FB215" s="545"/>
      <c r="FC215" s="545"/>
      <c r="FD215" s="545"/>
      <c r="FE215" s="545"/>
      <c r="FF215" s="545"/>
      <c r="FG215" s="545"/>
      <c r="FH215" s="545"/>
      <c r="FI215" s="545"/>
      <c r="FJ215" s="545"/>
      <c r="FK215" s="545"/>
      <c r="FL215" s="545"/>
      <c r="FM215" s="545"/>
      <c r="FN215" s="545"/>
      <c r="FO215" s="545"/>
      <c r="FP215" s="545"/>
      <c r="FQ215" s="545"/>
      <c r="FR215" s="545"/>
      <c r="FS215" s="545"/>
      <c r="FT215" s="545"/>
      <c r="FU215" s="545"/>
      <c r="FV215" s="545"/>
      <c r="FW215" s="545"/>
      <c r="FX215" s="545"/>
      <c r="FY215" s="545"/>
      <c r="FZ215" s="545"/>
      <c r="GA215" s="545"/>
      <c r="GB215" s="545"/>
      <c r="GC215" s="545"/>
      <c r="GD215" s="545"/>
      <c r="GE215" s="545"/>
      <c r="GF215" s="545"/>
      <c r="GG215" s="545"/>
      <c r="GH215" s="545"/>
      <c r="GI215" s="545"/>
      <c r="GJ215" s="545"/>
      <c r="GK215" s="545"/>
      <c r="GL215" s="545"/>
      <c r="GM215" s="545"/>
      <c r="GN215" s="545"/>
      <c r="GO215" s="545"/>
      <c r="GP215" s="545"/>
      <c r="GQ215" s="545"/>
      <c r="GR215" s="545"/>
      <c r="GS215" s="545"/>
      <c r="GT215" s="545"/>
      <c r="GU215" s="545"/>
      <c r="GV215" s="545"/>
      <c r="GW215" s="545"/>
      <c r="GX215" s="545"/>
    </row>
    <row r="216" spans="15:206" x14ac:dyDescent="0.25">
      <c r="O216" s="545"/>
      <c r="P216" s="545"/>
      <c r="Q216" s="545"/>
      <c r="R216" s="545"/>
      <c r="S216" s="545"/>
      <c r="T216" s="545"/>
      <c r="U216" s="545"/>
      <c r="V216" s="545"/>
      <c r="W216" s="545"/>
      <c r="X216" s="545"/>
      <c r="Y216" s="545"/>
      <c r="Z216" s="545"/>
      <c r="AA216" s="545"/>
      <c r="AB216" s="545"/>
      <c r="AC216" s="545"/>
      <c r="AD216" s="545"/>
      <c r="AE216" s="545"/>
      <c r="AF216" s="545"/>
      <c r="AG216" s="545"/>
      <c r="AH216" s="545"/>
      <c r="AI216" s="545"/>
      <c r="AJ216" s="545"/>
      <c r="AK216" s="545"/>
      <c r="AL216" s="545"/>
      <c r="AM216" s="545"/>
      <c r="AN216" s="545"/>
      <c r="AO216" s="545"/>
      <c r="AP216" s="545"/>
      <c r="AQ216" s="545"/>
      <c r="AR216" s="545"/>
      <c r="AS216" s="545"/>
      <c r="AT216" s="545"/>
      <c r="AU216" s="545"/>
      <c r="AV216" s="545"/>
      <c r="AW216" s="545"/>
      <c r="AX216" s="545"/>
      <c r="AY216" s="545"/>
      <c r="AZ216" s="545"/>
      <c r="BA216" s="545"/>
      <c r="BB216" s="545"/>
      <c r="BC216" s="545"/>
      <c r="BD216" s="545"/>
      <c r="BE216" s="545"/>
      <c r="BF216" s="545"/>
      <c r="BG216" s="545"/>
      <c r="BH216" s="545"/>
      <c r="BI216" s="545"/>
      <c r="BJ216" s="545"/>
      <c r="BK216" s="545"/>
      <c r="BL216" s="545"/>
      <c r="BM216" s="545"/>
      <c r="BN216" s="545"/>
      <c r="BO216" s="545"/>
      <c r="BP216" s="545"/>
      <c r="BQ216" s="545"/>
      <c r="BR216" s="545"/>
      <c r="BS216" s="545"/>
      <c r="BT216" s="545"/>
      <c r="BU216" s="545"/>
      <c r="BV216" s="545"/>
      <c r="BW216" s="545"/>
      <c r="BX216" s="545"/>
      <c r="BY216" s="545"/>
      <c r="BZ216" s="545"/>
      <c r="CA216" s="545"/>
      <c r="CB216" s="545"/>
      <c r="CC216" s="545"/>
      <c r="CD216" s="545"/>
      <c r="CE216" s="545"/>
      <c r="CF216" s="545"/>
      <c r="CG216" s="545"/>
      <c r="CH216" s="545"/>
      <c r="CI216" s="545"/>
      <c r="CJ216" s="545"/>
      <c r="CK216" s="545"/>
      <c r="CL216" s="545"/>
      <c r="CM216" s="545"/>
      <c r="CN216" s="545"/>
      <c r="CO216" s="545"/>
      <c r="CP216" s="545"/>
      <c r="CQ216" s="545"/>
      <c r="CR216" s="545"/>
      <c r="CS216" s="545"/>
      <c r="CT216" s="545"/>
      <c r="CU216" s="545"/>
      <c r="CV216" s="545"/>
      <c r="CW216" s="545"/>
      <c r="CX216" s="545"/>
      <c r="CY216" s="545"/>
      <c r="CZ216" s="545"/>
      <c r="DA216" s="545"/>
      <c r="DB216" s="545"/>
      <c r="DC216" s="545"/>
      <c r="DD216" s="545"/>
      <c r="DE216" s="545"/>
      <c r="DF216" s="545"/>
      <c r="DG216" s="545"/>
      <c r="DH216" s="545"/>
      <c r="DI216" s="545"/>
      <c r="DJ216" s="545"/>
      <c r="DK216" s="545"/>
      <c r="DL216" s="545"/>
      <c r="DM216" s="545"/>
      <c r="DN216" s="545"/>
      <c r="DO216" s="545"/>
      <c r="DP216" s="545"/>
      <c r="DQ216" s="545"/>
      <c r="DR216" s="545"/>
      <c r="DS216" s="545"/>
      <c r="DT216" s="545"/>
      <c r="DU216" s="545"/>
      <c r="DV216" s="545"/>
      <c r="DW216" s="545"/>
      <c r="DX216" s="545"/>
      <c r="DY216" s="545"/>
      <c r="DZ216" s="545"/>
      <c r="EA216" s="545"/>
      <c r="EB216" s="545"/>
      <c r="EC216" s="545"/>
      <c r="ED216" s="545"/>
      <c r="EE216" s="545"/>
      <c r="EF216" s="545"/>
      <c r="EG216" s="545"/>
      <c r="EH216" s="545"/>
      <c r="EI216" s="545"/>
      <c r="EJ216" s="545"/>
      <c r="EK216" s="545"/>
      <c r="EL216" s="545"/>
      <c r="EM216" s="545"/>
      <c r="EN216" s="545"/>
      <c r="EO216" s="545"/>
      <c r="EP216" s="545"/>
      <c r="EQ216" s="545"/>
      <c r="ER216" s="545"/>
      <c r="ES216" s="545"/>
      <c r="ET216" s="545"/>
      <c r="EU216" s="545"/>
      <c r="EV216" s="545"/>
      <c r="EW216" s="545"/>
      <c r="EX216" s="545"/>
      <c r="EY216" s="545"/>
      <c r="EZ216" s="545"/>
      <c r="FA216" s="545"/>
      <c r="FB216" s="545"/>
      <c r="FC216" s="545"/>
      <c r="FD216" s="545"/>
      <c r="FE216" s="545"/>
      <c r="FF216" s="545"/>
      <c r="FG216" s="545"/>
      <c r="FH216" s="545"/>
      <c r="FI216" s="545"/>
      <c r="FJ216" s="545"/>
      <c r="FK216" s="545"/>
      <c r="FL216" s="545"/>
      <c r="FM216" s="545"/>
      <c r="FN216" s="545"/>
      <c r="FO216" s="545"/>
      <c r="FP216" s="545"/>
      <c r="FQ216" s="545"/>
      <c r="FR216" s="545"/>
      <c r="FS216" s="545"/>
      <c r="FT216" s="545"/>
      <c r="FU216" s="545"/>
      <c r="FV216" s="545"/>
      <c r="FW216" s="545"/>
      <c r="FX216" s="545"/>
      <c r="FY216" s="545"/>
      <c r="FZ216" s="545"/>
      <c r="GA216" s="545"/>
      <c r="GB216" s="545"/>
      <c r="GC216" s="545"/>
      <c r="GD216" s="545"/>
      <c r="GE216" s="545"/>
      <c r="GF216" s="545"/>
      <c r="GG216" s="545"/>
      <c r="GH216" s="545"/>
      <c r="GI216" s="545"/>
      <c r="GJ216" s="545"/>
      <c r="GK216" s="545"/>
      <c r="GL216" s="545"/>
      <c r="GM216" s="545"/>
      <c r="GN216" s="545"/>
      <c r="GO216" s="545"/>
      <c r="GP216" s="545"/>
      <c r="GQ216" s="545"/>
      <c r="GR216" s="545"/>
      <c r="GS216" s="545"/>
      <c r="GT216" s="545"/>
      <c r="GU216" s="545"/>
      <c r="GV216" s="545"/>
      <c r="GW216" s="545"/>
      <c r="GX216" s="545"/>
    </row>
    <row r="217" spans="15:206" x14ac:dyDescent="0.25">
      <c r="O217" s="545"/>
      <c r="P217" s="545"/>
      <c r="Q217" s="545"/>
      <c r="R217" s="545"/>
      <c r="S217" s="545"/>
      <c r="T217" s="545"/>
      <c r="U217" s="545"/>
      <c r="V217" s="545"/>
      <c r="W217" s="545"/>
      <c r="X217" s="545"/>
      <c r="Y217" s="545"/>
      <c r="Z217" s="545"/>
      <c r="AA217" s="545"/>
      <c r="AB217" s="545"/>
      <c r="AC217" s="545"/>
      <c r="AD217" s="545"/>
      <c r="AE217" s="545"/>
      <c r="AF217" s="545"/>
      <c r="AG217" s="545"/>
      <c r="AH217" s="545"/>
      <c r="AI217" s="545"/>
      <c r="AJ217" s="545"/>
      <c r="AK217" s="545"/>
      <c r="AL217" s="545"/>
      <c r="AM217" s="545"/>
      <c r="AN217" s="545"/>
      <c r="AO217" s="545"/>
      <c r="AP217" s="545"/>
      <c r="AQ217" s="545"/>
      <c r="AR217" s="545"/>
      <c r="AS217" s="545"/>
      <c r="AT217" s="545"/>
      <c r="AU217" s="545"/>
      <c r="AV217" s="545"/>
      <c r="AW217" s="545"/>
      <c r="AX217" s="545"/>
      <c r="AY217" s="545"/>
      <c r="AZ217" s="545"/>
      <c r="BA217" s="545"/>
      <c r="BB217" s="545"/>
      <c r="BC217" s="545"/>
      <c r="BD217" s="545"/>
      <c r="BE217" s="545"/>
      <c r="BF217" s="545"/>
      <c r="BG217" s="545"/>
      <c r="BH217" s="545"/>
      <c r="BI217" s="545"/>
      <c r="BJ217" s="545"/>
      <c r="BK217" s="545"/>
      <c r="BL217" s="545"/>
      <c r="BM217" s="545"/>
      <c r="BN217" s="545"/>
      <c r="BO217" s="545"/>
      <c r="BP217" s="545"/>
      <c r="BQ217" s="545"/>
      <c r="BR217" s="545"/>
      <c r="BS217" s="545"/>
      <c r="BT217" s="545"/>
      <c r="BU217" s="545"/>
      <c r="BV217" s="545"/>
      <c r="BW217" s="545"/>
      <c r="BX217" s="545"/>
      <c r="BY217" s="545"/>
      <c r="BZ217" s="545"/>
      <c r="CA217" s="545"/>
      <c r="CB217" s="545"/>
      <c r="CC217" s="545"/>
      <c r="CD217" s="545"/>
      <c r="CE217" s="545"/>
      <c r="CF217" s="545"/>
      <c r="CG217" s="545"/>
      <c r="CH217" s="545"/>
      <c r="CI217" s="545"/>
      <c r="CJ217" s="545"/>
      <c r="CK217" s="545"/>
      <c r="CL217" s="545"/>
      <c r="CM217" s="545"/>
      <c r="CN217" s="545"/>
      <c r="CO217" s="545"/>
      <c r="CP217" s="545"/>
      <c r="CQ217" s="545"/>
      <c r="CR217" s="545"/>
      <c r="CS217" s="545"/>
      <c r="CT217" s="545"/>
      <c r="CU217" s="545"/>
      <c r="CV217" s="545"/>
      <c r="CW217" s="545"/>
      <c r="CX217" s="545"/>
      <c r="CY217" s="545"/>
      <c r="CZ217" s="545"/>
      <c r="DA217" s="545"/>
      <c r="DB217" s="545"/>
      <c r="DC217" s="545"/>
      <c r="DD217" s="545"/>
      <c r="DE217" s="545"/>
      <c r="DF217" s="545"/>
      <c r="DG217" s="545"/>
      <c r="DH217" s="545"/>
      <c r="DI217" s="545"/>
      <c r="DJ217" s="545"/>
      <c r="DK217" s="545"/>
      <c r="DL217" s="545"/>
      <c r="DM217" s="545"/>
      <c r="DN217" s="545"/>
      <c r="DO217" s="545"/>
      <c r="DP217" s="545"/>
      <c r="DQ217" s="545"/>
      <c r="DR217" s="545"/>
      <c r="DS217" s="545"/>
      <c r="DT217" s="545"/>
      <c r="DU217" s="545"/>
      <c r="DV217" s="545"/>
      <c r="DW217" s="545"/>
      <c r="DX217" s="545"/>
      <c r="DY217" s="545"/>
      <c r="DZ217" s="545"/>
      <c r="EA217" s="545"/>
      <c r="EB217" s="545"/>
      <c r="EC217" s="545"/>
      <c r="ED217" s="545"/>
      <c r="EE217" s="545"/>
      <c r="EF217" s="545"/>
      <c r="EG217" s="545"/>
      <c r="EH217" s="545"/>
      <c r="EI217" s="545"/>
      <c r="EJ217" s="545"/>
      <c r="EK217" s="545"/>
      <c r="EL217" s="545"/>
      <c r="EM217" s="545"/>
      <c r="EN217" s="545"/>
      <c r="EO217" s="545"/>
      <c r="EP217" s="545"/>
      <c r="EQ217" s="545"/>
      <c r="ER217" s="545"/>
      <c r="ES217" s="545"/>
      <c r="ET217" s="545"/>
      <c r="EU217" s="545"/>
      <c r="EV217" s="545"/>
      <c r="EW217" s="545"/>
      <c r="EX217" s="545"/>
      <c r="EY217" s="545"/>
      <c r="EZ217" s="545"/>
      <c r="FA217" s="545"/>
      <c r="FB217" s="545"/>
      <c r="FC217" s="545"/>
      <c r="FD217" s="545"/>
      <c r="FE217" s="545"/>
      <c r="FF217" s="545"/>
      <c r="FG217" s="545"/>
      <c r="FH217" s="545"/>
      <c r="FI217" s="545"/>
      <c r="FJ217" s="545"/>
      <c r="FK217" s="545"/>
      <c r="FL217" s="545"/>
      <c r="FM217" s="545"/>
      <c r="FN217" s="545"/>
      <c r="FO217" s="545"/>
      <c r="FP217" s="545"/>
      <c r="FQ217" s="545"/>
      <c r="FR217" s="545"/>
      <c r="FS217" s="545"/>
      <c r="FT217" s="545"/>
      <c r="FU217" s="545"/>
      <c r="FV217" s="545"/>
      <c r="FW217" s="545"/>
      <c r="FX217" s="545"/>
      <c r="FY217" s="545"/>
      <c r="FZ217" s="545"/>
      <c r="GA217" s="545"/>
      <c r="GB217" s="545"/>
      <c r="GC217" s="545"/>
      <c r="GD217" s="545"/>
      <c r="GE217" s="545"/>
      <c r="GF217" s="545"/>
      <c r="GG217" s="545"/>
      <c r="GH217" s="545"/>
      <c r="GI217" s="545"/>
      <c r="GJ217" s="545"/>
      <c r="GK217" s="545"/>
      <c r="GL217" s="545"/>
      <c r="GM217" s="545"/>
      <c r="GN217" s="545"/>
      <c r="GO217" s="545"/>
      <c r="GP217" s="545"/>
      <c r="GQ217" s="545"/>
      <c r="GR217" s="545"/>
      <c r="GS217" s="545"/>
      <c r="GT217" s="545"/>
      <c r="GU217" s="545"/>
      <c r="GV217" s="545"/>
      <c r="GW217" s="545"/>
      <c r="GX217" s="545"/>
    </row>
    <row r="218" spans="15:206" x14ac:dyDescent="0.25">
      <c r="O218" s="545"/>
      <c r="P218" s="545"/>
      <c r="Q218" s="545"/>
      <c r="R218" s="545"/>
      <c r="S218" s="545"/>
      <c r="T218" s="545"/>
      <c r="U218" s="545"/>
      <c r="V218" s="545"/>
      <c r="W218" s="545"/>
      <c r="X218" s="545"/>
      <c r="Y218" s="545"/>
      <c r="Z218" s="545"/>
      <c r="AA218" s="545"/>
      <c r="AB218" s="545"/>
      <c r="AC218" s="545"/>
      <c r="AD218" s="545"/>
      <c r="AE218" s="545"/>
      <c r="AF218" s="545"/>
      <c r="AG218" s="545"/>
      <c r="AH218" s="545"/>
      <c r="AI218" s="545"/>
      <c r="AJ218" s="545"/>
      <c r="AK218" s="545"/>
      <c r="AL218" s="545"/>
      <c r="AM218" s="545"/>
      <c r="AN218" s="545"/>
      <c r="AO218" s="545"/>
      <c r="AP218" s="545"/>
      <c r="AQ218" s="545"/>
      <c r="AR218" s="545"/>
      <c r="AS218" s="545"/>
      <c r="AT218" s="545"/>
      <c r="AU218" s="545"/>
      <c r="AV218" s="545"/>
      <c r="AW218" s="545"/>
      <c r="AX218" s="545"/>
      <c r="AY218" s="545"/>
      <c r="AZ218" s="545"/>
      <c r="BA218" s="545"/>
      <c r="BB218" s="545"/>
      <c r="BC218" s="545"/>
      <c r="BD218" s="545"/>
      <c r="BE218" s="545"/>
      <c r="BF218" s="545"/>
      <c r="BG218" s="545"/>
      <c r="BH218" s="545"/>
      <c r="BI218" s="545"/>
      <c r="BJ218" s="545"/>
      <c r="BK218" s="545"/>
      <c r="BL218" s="545"/>
      <c r="BM218" s="545"/>
      <c r="BN218" s="545"/>
      <c r="BO218" s="545"/>
      <c r="BP218" s="545"/>
      <c r="BQ218" s="545"/>
      <c r="BR218" s="545"/>
      <c r="BS218" s="545"/>
      <c r="BT218" s="545"/>
      <c r="BU218" s="545"/>
      <c r="BV218" s="545"/>
      <c r="BW218" s="545"/>
      <c r="BX218" s="545"/>
      <c r="BY218" s="545"/>
      <c r="BZ218" s="545"/>
      <c r="CA218" s="545"/>
      <c r="CB218" s="545"/>
      <c r="CC218" s="545"/>
      <c r="CD218" s="545"/>
      <c r="CE218" s="545"/>
      <c r="CF218" s="545"/>
      <c r="CG218" s="545"/>
      <c r="CH218" s="545"/>
      <c r="CI218" s="545"/>
      <c r="CJ218" s="545"/>
      <c r="CK218" s="545"/>
      <c r="CL218" s="545"/>
      <c r="CM218" s="545"/>
      <c r="CN218" s="545"/>
      <c r="CO218" s="545"/>
      <c r="CP218" s="545"/>
      <c r="CQ218" s="545"/>
      <c r="CR218" s="545"/>
      <c r="CS218" s="545"/>
      <c r="CT218" s="545"/>
      <c r="CU218" s="545"/>
      <c r="CV218" s="545"/>
      <c r="CW218" s="545"/>
      <c r="CX218" s="545"/>
      <c r="CY218" s="545"/>
      <c r="CZ218" s="545"/>
      <c r="DA218" s="545"/>
      <c r="DB218" s="545"/>
      <c r="DC218" s="545"/>
      <c r="DD218" s="545"/>
      <c r="DE218" s="545"/>
      <c r="DF218" s="545"/>
      <c r="DG218" s="545"/>
      <c r="DH218" s="545"/>
      <c r="DI218" s="545"/>
      <c r="DJ218" s="545"/>
      <c r="DK218" s="545"/>
      <c r="DL218" s="545"/>
      <c r="DM218" s="545"/>
      <c r="DN218" s="545"/>
      <c r="DO218" s="545"/>
      <c r="DP218" s="545"/>
      <c r="DQ218" s="545"/>
      <c r="DR218" s="545"/>
      <c r="DS218" s="545"/>
      <c r="DT218" s="545"/>
      <c r="DU218" s="545"/>
      <c r="DV218" s="545"/>
      <c r="DW218" s="545"/>
      <c r="DX218" s="545"/>
      <c r="DY218" s="545"/>
      <c r="DZ218" s="545"/>
      <c r="EA218" s="545"/>
      <c r="EB218" s="545"/>
      <c r="EC218" s="545"/>
      <c r="ED218" s="545"/>
      <c r="EE218" s="545"/>
      <c r="EF218" s="545"/>
      <c r="EG218" s="545"/>
      <c r="EH218" s="545"/>
      <c r="EI218" s="545"/>
      <c r="EJ218" s="545"/>
      <c r="EK218" s="545"/>
      <c r="EL218" s="545"/>
      <c r="EM218" s="545"/>
      <c r="EN218" s="545"/>
      <c r="EO218" s="545"/>
      <c r="EP218" s="545"/>
      <c r="EQ218" s="545"/>
      <c r="ER218" s="545"/>
      <c r="ES218" s="545"/>
      <c r="ET218" s="545"/>
      <c r="EU218" s="545"/>
      <c r="EV218" s="545"/>
      <c r="EW218" s="545"/>
      <c r="EX218" s="545"/>
      <c r="EY218" s="545"/>
      <c r="EZ218" s="545"/>
      <c r="FA218" s="545"/>
      <c r="FB218" s="545"/>
      <c r="FC218" s="545"/>
      <c r="FD218" s="545"/>
      <c r="FE218" s="545"/>
      <c r="FF218" s="545"/>
      <c r="FG218" s="545"/>
      <c r="FH218" s="545"/>
      <c r="FI218" s="545"/>
      <c r="FJ218" s="545"/>
      <c r="FK218" s="545"/>
      <c r="FL218" s="545"/>
      <c r="FM218" s="545"/>
      <c r="FN218" s="545"/>
      <c r="FO218" s="545"/>
      <c r="FP218" s="545"/>
      <c r="FQ218" s="545"/>
      <c r="FR218" s="545"/>
      <c r="FS218" s="545"/>
      <c r="FT218" s="545"/>
      <c r="FU218" s="545"/>
      <c r="FV218" s="545"/>
      <c r="FW218" s="545"/>
      <c r="FX218" s="545"/>
      <c r="FY218" s="545"/>
      <c r="FZ218" s="545"/>
      <c r="GA218" s="545"/>
      <c r="GB218" s="545"/>
      <c r="GC218" s="545"/>
      <c r="GD218" s="545"/>
      <c r="GE218" s="545"/>
      <c r="GF218" s="545"/>
      <c r="GG218" s="545"/>
      <c r="GH218" s="545"/>
      <c r="GI218" s="545"/>
      <c r="GJ218" s="545"/>
      <c r="GK218" s="545"/>
      <c r="GL218" s="545"/>
      <c r="GM218" s="545"/>
      <c r="GN218" s="545"/>
      <c r="GO218" s="545"/>
      <c r="GP218" s="545"/>
      <c r="GQ218" s="545"/>
      <c r="GR218" s="545"/>
      <c r="GS218" s="545"/>
      <c r="GT218" s="545"/>
      <c r="GU218" s="545"/>
      <c r="GV218" s="545"/>
      <c r="GW218" s="545"/>
      <c r="GX218" s="545"/>
    </row>
    <row r="219" spans="15:206" x14ac:dyDescent="0.25">
      <c r="O219" s="545"/>
      <c r="P219" s="545"/>
      <c r="Q219" s="545"/>
      <c r="R219" s="545"/>
      <c r="S219" s="545"/>
      <c r="T219" s="545"/>
      <c r="U219" s="545"/>
      <c r="V219" s="545"/>
      <c r="W219" s="545"/>
      <c r="X219" s="545"/>
      <c r="Y219" s="545"/>
      <c r="Z219" s="545"/>
      <c r="AA219" s="545"/>
      <c r="AB219" s="545"/>
      <c r="AC219" s="545"/>
      <c r="AD219" s="545"/>
      <c r="AE219" s="545"/>
      <c r="AF219" s="545"/>
      <c r="AG219" s="545"/>
      <c r="AH219" s="545"/>
      <c r="AI219" s="545"/>
      <c r="AJ219" s="545"/>
      <c r="AK219" s="545"/>
      <c r="AL219" s="545"/>
      <c r="AM219" s="545"/>
      <c r="AN219" s="545"/>
      <c r="AO219" s="545"/>
      <c r="AP219" s="545"/>
      <c r="AQ219" s="545"/>
      <c r="AR219" s="545"/>
      <c r="AS219" s="545"/>
      <c r="AT219" s="545"/>
      <c r="AU219" s="545"/>
      <c r="AV219" s="545"/>
      <c r="AW219" s="545"/>
      <c r="AX219" s="545"/>
      <c r="AY219" s="545"/>
      <c r="AZ219" s="545"/>
      <c r="BA219" s="545"/>
      <c r="BB219" s="545"/>
      <c r="BC219" s="545"/>
      <c r="BD219" s="545"/>
      <c r="BE219" s="545"/>
      <c r="BF219" s="545"/>
      <c r="BG219" s="545"/>
      <c r="BH219" s="545"/>
      <c r="BI219" s="545"/>
      <c r="BJ219" s="545"/>
      <c r="BK219" s="545"/>
      <c r="BL219" s="545"/>
      <c r="BM219" s="545"/>
      <c r="BN219" s="545"/>
      <c r="BO219" s="545"/>
      <c r="BP219" s="545"/>
      <c r="BQ219" s="545"/>
      <c r="BR219" s="545"/>
      <c r="BS219" s="545"/>
      <c r="BT219" s="545"/>
      <c r="BU219" s="545"/>
      <c r="BV219" s="545"/>
      <c r="BW219" s="545"/>
      <c r="BX219" s="545"/>
      <c r="BY219" s="545"/>
      <c r="BZ219" s="545"/>
      <c r="CA219" s="545"/>
      <c r="CB219" s="545"/>
      <c r="CC219" s="545"/>
      <c r="CD219" s="545"/>
      <c r="CE219" s="545"/>
      <c r="CF219" s="545"/>
      <c r="CG219" s="545"/>
      <c r="CH219" s="545"/>
      <c r="CI219" s="545"/>
      <c r="CJ219" s="545"/>
      <c r="CK219" s="545"/>
      <c r="CL219" s="545"/>
      <c r="CM219" s="545"/>
      <c r="CN219" s="545"/>
      <c r="CO219" s="545"/>
      <c r="CP219" s="545"/>
      <c r="CQ219" s="545"/>
      <c r="CR219" s="545"/>
      <c r="CS219" s="545"/>
      <c r="CT219" s="545"/>
      <c r="CU219" s="545"/>
      <c r="CV219" s="545"/>
      <c r="CW219" s="545"/>
      <c r="CX219" s="545"/>
      <c r="CY219" s="545"/>
      <c r="CZ219" s="545"/>
      <c r="DA219" s="545"/>
      <c r="DB219" s="545"/>
      <c r="DC219" s="545"/>
      <c r="DD219" s="545"/>
      <c r="DE219" s="545"/>
      <c r="DF219" s="545"/>
      <c r="DG219" s="545"/>
      <c r="DH219" s="545"/>
      <c r="DI219" s="545"/>
      <c r="DJ219" s="545"/>
      <c r="DK219" s="545"/>
      <c r="DL219" s="545"/>
      <c r="DM219" s="545"/>
      <c r="DN219" s="545"/>
      <c r="DO219" s="545"/>
      <c r="DP219" s="545"/>
      <c r="DQ219" s="545"/>
      <c r="DR219" s="545"/>
      <c r="DS219" s="545"/>
      <c r="DT219" s="545"/>
      <c r="DU219" s="545"/>
      <c r="DV219" s="545"/>
      <c r="DW219" s="545"/>
      <c r="DX219" s="545"/>
      <c r="DY219" s="545"/>
      <c r="DZ219" s="545"/>
      <c r="EA219" s="545"/>
      <c r="EB219" s="545"/>
      <c r="EC219" s="545"/>
      <c r="ED219" s="545"/>
      <c r="EE219" s="545"/>
      <c r="EF219" s="545"/>
      <c r="EG219" s="545"/>
      <c r="EH219" s="545"/>
      <c r="EI219" s="545"/>
      <c r="EJ219" s="545"/>
      <c r="EK219" s="545"/>
      <c r="EL219" s="545"/>
      <c r="EM219" s="545"/>
      <c r="EN219" s="545"/>
      <c r="EO219" s="545"/>
      <c r="EP219" s="545"/>
      <c r="EQ219" s="545"/>
      <c r="ER219" s="545"/>
      <c r="ES219" s="545"/>
      <c r="ET219" s="545"/>
      <c r="EU219" s="545"/>
      <c r="EV219" s="545"/>
      <c r="EW219" s="545"/>
      <c r="EX219" s="545"/>
      <c r="EY219" s="545"/>
      <c r="EZ219" s="545"/>
      <c r="FA219" s="545"/>
      <c r="FB219" s="545"/>
      <c r="FC219" s="545"/>
      <c r="FD219" s="545"/>
      <c r="FE219" s="545"/>
      <c r="FF219" s="545"/>
      <c r="FG219" s="545"/>
      <c r="FH219" s="545"/>
      <c r="FI219" s="545"/>
      <c r="FJ219" s="545"/>
      <c r="FK219" s="545"/>
      <c r="FL219" s="545"/>
      <c r="FM219" s="545"/>
      <c r="FN219" s="545"/>
      <c r="FO219" s="545"/>
      <c r="FP219" s="545"/>
      <c r="FQ219" s="545"/>
      <c r="FR219" s="545"/>
      <c r="FS219" s="545"/>
      <c r="FT219" s="545"/>
      <c r="FU219" s="545"/>
      <c r="FV219" s="545"/>
      <c r="FW219" s="545"/>
      <c r="FX219" s="545"/>
      <c r="FY219" s="545"/>
      <c r="FZ219" s="545"/>
      <c r="GA219" s="545"/>
      <c r="GB219" s="545"/>
      <c r="GC219" s="545"/>
      <c r="GD219" s="545"/>
      <c r="GE219" s="545"/>
      <c r="GF219" s="545"/>
      <c r="GG219" s="545"/>
      <c r="GH219" s="545"/>
      <c r="GI219" s="545"/>
      <c r="GJ219" s="545"/>
      <c r="GK219" s="545"/>
      <c r="GL219" s="545"/>
      <c r="GM219" s="545"/>
      <c r="GN219" s="545"/>
      <c r="GO219" s="545"/>
      <c r="GP219" s="545"/>
      <c r="GQ219" s="545"/>
      <c r="GR219" s="545"/>
      <c r="GS219" s="545"/>
      <c r="GT219" s="545"/>
      <c r="GU219" s="545"/>
      <c r="GV219" s="545"/>
      <c r="GW219" s="545"/>
      <c r="GX219" s="545"/>
    </row>
    <row r="220" spans="15:206" x14ac:dyDescent="0.25">
      <c r="O220" s="545"/>
      <c r="P220" s="545"/>
      <c r="Q220" s="545"/>
      <c r="R220" s="545"/>
      <c r="S220" s="545"/>
      <c r="T220" s="545"/>
      <c r="U220" s="545"/>
      <c r="V220" s="545"/>
      <c r="W220" s="545"/>
      <c r="X220" s="545"/>
      <c r="Y220" s="545"/>
      <c r="Z220" s="545"/>
      <c r="AA220" s="545"/>
      <c r="AB220" s="545"/>
      <c r="AC220" s="545"/>
      <c r="AD220" s="545"/>
      <c r="AE220" s="545"/>
      <c r="AF220" s="545"/>
      <c r="AG220" s="545"/>
      <c r="AH220" s="545"/>
      <c r="AI220" s="545"/>
      <c r="AJ220" s="545"/>
      <c r="AK220" s="545"/>
      <c r="AL220" s="545"/>
      <c r="AM220" s="545"/>
      <c r="AN220" s="545"/>
      <c r="AO220" s="545"/>
      <c r="AP220" s="545"/>
      <c r="AQ220" s="545"/>
      <c r="AR220" s="545"/>
      <c r="AS220" s="545"/>
      <c r="AT220" s="545"/>
      <c r="AU220" s="545"/>
      <c r="AV220" s="545"/>
      <c r="AW220" s="545"/>
      <c r="AX220" s="545"/>
      <c r="AY220" s="545"/>
      <c r="AZ220" s="545"/>
      <c r="BA220" s="545"/>
      <c r="BB220" s="545"/>
      <c r="BC220" s="545"/>
      <c r="BD220" s="545"/>
      <c r="BE220" s="545"/>
      <c r="BF220" s="545"/>
      <c r="BG220" s="545"/>
      <c r="BH220" s="545"/>
      <c r="BI220" s="545"/>
      <c r="BJ220" s="545"/>
      <c r="BK220" s="545"/>
      <c r="BL220" s="545"/>
      <c r="BM220" s="545"/>
      <c r="BN220" s="545"/>
      <c r="BO220" s="545"/>
      <c r="BP220" s="545"/>
      <c r="BQ220" s="545"/>
      <c r="BR220" s="545"/>
      <c r="BS220" s="545"/>
      <c r="BT220" s="545"/>
      <c r="BU220" s="545"/>
      <c r="BV220" s="545"/>
      <c r="BW220" s="545"/>
      <c r="BX220" s="545"/>
      <c r="BY220" s="545"/>
      <c r="BZ220" s="545"/>
      <c r="CA220" s="545"/>
      <c r="CB220" s="545"/>
      <c r="CC220" s="545"/>
      <c r="CD220" s="545"/>
      <c r="CE220" s="545"/>
      <c r="CF220" s="545"/>
      <c r="CG220" s="545"/>
      <c r="CH220" s="545"/>
      <c r="CI220" s="545"/>
      <c r="CJ220" s="545"/>
      <c r="CK220" s="545"/>
      <c r="CL220" s="545"/>
      <c r="CM220" s="545"/>
      <c r="CN220" s="545"/>
      <c r="CO220" s="545"/>
      <c r="CP220" s="545"/>
      <c r="CQ220" s="545"/>
      <c r="CR220" s="545"/>
      <c r="CS220" s="545"/>
      <c r="CT220" s="545"/>
      <c r="CU220" s="545"/>
      <c r="CV220" s="545"/>
      <c r="CW220" s="545"/>
      <c r="CX220" s="545"/>
      <c r="CY220" s="545"/>
      <c r="CZ220" s="545"/>
      <c r="DA220" s="545"/>
      <c r="DB220" s="545"/>
      <c r="DC220" s="545"/>
      <c r="DD220" s="545"/>
      <c r="DE220" s="545"/>
      <c r="DF220" s="545"/>
      <c r="DG220" s="545"/>
      <c r="DH220" s="545"/>
      <c r="DI220" s="545"/>
      <c r="DJ220" s="545"/>
      <c r="DK220" s="545"/>
      <c r="DL220" s="545"/>
      <c r="DM220" s="545"/>
      <c r="DN220" s="545"/>
      <c r="DO220" s="545"/>
      <c r="DP220" s="545"/>
      <c r="DQ220" s="545"/>
      <c r="DR220" s="545"/>
      <c r="DS220" s="545"/>
      <c r="DT220" s="545"/>
      <c r="DU220" s="545"/>
      <c r="DV220" s="545"/>
      <c r="DW220" s="545"/>
      <c r="DX220" s="545"/>
      <c r="DY220" s="545"/>
      <c r="DZ220" s="545"/>
      <c r="EA220" s="545"/>
      <c r="EB220" s="545"/>
      <c r="EC220" s="545"/>
      <c r="ED220" s="545"/>
      <c r="EE220" s="545"/>
      <c r="EF220" s="545"/>
      <c r="EG220" s="545"/>
      <c r="EH220" s="545"/>
      <c r="EI220" s="545"/>
      <c r="EJ220" s="545"/>
      <c r="EK220" s="545"/>
      <c r="EL220" s="545"/>
      <c r="EM220" s="545"/>
      <c r="EN220" s="545"/>
      <c r="EO220" s="545"/>
      <c r="EP220" s="545"/>
      <c r="EQ220" s="545"/>
      <c r="ER220" s="545"/>
      <c r="ES220" s="545"/>
      <c r="ET220" s="545"/>
      <c r="EU220" s="545"/>
      <c r="EV220" s="545"/>
      <c r="EW220" s="545"/>
      <c r="EX220" s="545"/>
      <c r="EY220" s="545"/>
      <c r="EZ220" s="545"/>
      <c r="FA220" s="545"/>
      <c r="FB220" s="545"/>
      <c r="FC220" s="545"/>
      <c r="FD220" s="545"/>
      <c r="FE220" s="545"/>
      <c r="FF220" s="545"/>
      <c r="FG220" s="545"/>
      <c r="FH220" s="545"/>
      <c r="FI220" s="545"/>
      <c r="FJ220" s="545"/>
      <c r="FK220" s="545"/>
      <c r="FL220" s="545"/>
      <c r="FM220" s="545"/>
      <c r="FN220" s="545"/>
      <c r="FO220" s="545"/>
      <c r="FP220" s="545"/>
      <c r="FQ220" s="545"/>
      <c r="FR220" s="545"/>
      <c r="FS220" s="545"/>
      <c r="FT220" s="545"/>
      <c r="FU220" s="545"/>
      <c r="FV220" s="545"/>
      <c r="FW220" s="545"/>
      <c r="FX220" s="545"/>
      <c r="FY220" s="545"/>
      <c r="FZ220" s="545"/>
      <c r="GA220" s="545"/>
      <c r="GB220" s="545"/>
      <c r="GC220" s="545"/>
      <c r="GD220" s="545"/>
      <c r="GE220" s="545"/>
      <c r="GF220" s="545"/>
      <c r="GG220" s="545"/>
      <c r="GH220" s="545"/>
      <c r="GI220" s="545"/>
      <c r="GJ220" s="545"/>
      <c r="GK220" s="545"/>
      <c r="GL220" s="545"/>
      <c r="GM220" s="545"/>
      <c r="GN220" s="545"/>
      <c r="GO220" s="545"/>
      <c r="GP220" s="545"/>
      <c r="GQ220" s="545"/>
      <c r="GR220" s="545"/>
      <c r="GS220" s="545"/>
      <c r="GT220" s="545"/>
      <c r="GU220" s="545"/>
      <c r="GV220" s="545"/>
      <c r="GW220" s="545"/>
      <c r="GX220" s="545"/>
    </row>
    <row r="221" spans="15:206" x14ac:dyDescent="0.25">
      <c r="O221" s="545"/>
      <c r="P221" s="545"/>
      <c r="Q221" s="545"/>
      <c r="R221" s="545"/>
      <c r="S221" s="545"/>
      <c r="T221" s="545"/>
      <c r="U221" s="545"/>
      <c r="V221" s="545"/>
      <c r="W221" s="545"/>
      <c r="X221" s="545"/>
      <c r="Y221" s="545"/>
      <c r="Z221" s="545"/>
      <c r="AA221" s="545"/>
      <c r="AB221" s="545"/>
      <c r="AC221" s="545"/>
      <c r="AD221" s="545"/>
      <c r="AE221" s="545"/>
      <c r="AF221" s="545"/>
      <c r="AG221" s="545"/>
      <c r="AH221" s="545"/>
      <c r="AI221" s="545"/>
      <c r="AJ221" s="545"/>
      <c r="AK221" s="545"/>
      <c r="AL221" s="545"/>
      <c r="AM221" s="545"/>
      <c r="AN221" s="545"/>
      <c r="AO221" s="545"/>
      <c r="AP221" s="545"/>
      <c r="AQ221" s="545"/>
      <c r="AR221" s="545"/>
      <c r="AS221" s="545"/>
      <c r="AT221" s="545"/>
      <c r="AU221" s="545"/>
      <c r="AV221" s="545"/>
      <c r="AW221" s="545"/>
      <c r="AX221" s="545"/>
      <c r="AY221" s="545"/>
      <c r="AZ221" s="545"/>
      <c r="BA221" s="545"/>
      <c r="BB221" s="545"/>
      <c r="BC221" s="545"/>
      <c r="BD221" s="545"/>
      <c r="BE221" s="545"/>
      <c r="BF221" s="545"/>
      <c r="BG221" s="545"/>
      <c r="BH221" s="545"/>
      <c r="BI221" s="545"/>
      <c r="BJ221" s="545"/>
      <c r="BK221" s="545"/>
      <c r="BL221" s="545"/>
      <c r="BM221" s="545"/>
      <c r="BN221" s="545"/>
      <c r="BO221" s="545"/>
      <c r="BP221" s="545"/>
      <c r="BQ221" s="545"/>
      <c r="BR221" s="545"/>
      <c r="BS221" s="545"/>
      <c r="BT221" s="545"/>
      <c r="BU221" s="545"/>
      <c r="BV221" s="545"/>
      <c r="BW221" s="545"/>
      <c r="BX221" s="545"/>
      <c r="BY221" s="545"/>
      <c r="BZ221" s="545"/>
      <c r="CA221" s="545"/>
      <c r="CB221" s="545"/>
      <c r="CC221" s="545"/>
      <c r="CD221" s="545"/>
      <c r="CE221" s="545"/>
      <c r="CF221" s="545"/>
      <c r="CG221" s="545"/>
      <c r="CH221" s="545"/>
      <c r="CI221" s="545"/>
      <c r="CJ221" s="545"/>
      <c r="CK221" s="545"/>
      <c r="CL221" s="545"/>
      <c r="CM221" s="545"/>
      <c r="CN221" s="545"/>
      <c r="CO221" s="545"/>
      <c r="CP221" s="545"/>
      <c r="CQ221" s="545"/>
      <c r="CR221" s="545"/>
      <c r="CS221" s="545"/>
      <c r="CT221" s="545"/>
      <c r="CU221" s="545"/>
      <c r="CV221" s="545"/>
      <c r="CW221" s="545"/>
      <c r="CX221" s="545"/>
      <c r="CY221" s="545"/>
      <c r="CZ221" s="545"/>
      <c r="DA221" s="545"/>
      <c r="DB221" s="545"/>
      <c r="DC221" s="545"/>
      <c r="DD221" s="545"/>
      <c r="DE221" s="545"/>
      <c r="DF221" s="545"/>
      <c r="DG221" s="545"/>
      <c r="DH221" s="545"/>
      <c r="DI221" s="545"/>
      <c r="DJ221" s="545"/>
      <c r="DK221" s="545"/>
      <c r="DL221" s="545"/>
      <c r="DM221" s="545"/>
      <c r="DN221" s="545"/>
      <c r="DO221" s="545"/>
      <c r="DP221" s="545"/>
      <c r="DQ221" s="545"/>
      <c r="DR221" s="545"/>
      <c r="DS221" s="545"/>
      <c r="DT221" s="545"/>
      <c r="DU221" s="545"/>
      <c r="DV221" s="545"/>
      <c r="DW221" s="545"/>
      <c r="DX221" s="545"/>
      <c r="DY221" s="545"/>
      <c r="DZ221" s="545"/>
      <c r="EA221" s="545"/>
      <c r="EB221" s="545"/>
      <c r="EC221" s="545"/>
      <c r="ED221" s="545"/>
      <c r="EE221" s="545"/>
      <c r="EF221" s="545"/>
      <c r="EG221" s="545"/>
      <c r="EH221" s="545"/>
      <c r="EI221" s="545"/>
      <c r="EJ221" s="545"/>
      <c r="EK221" s="545"/>
      <c r="EL221" s="545"/>
      <c r="EM221" s="545"/>
      <c r="EN221" s="545"/>
      <c r="EO221" s="545"/>
      <c r="EP221" s="545"/>
      <c r="EQ221" s="545"/>
      <c r="ER221" s="545"/>
      <c r="ES221" s="545"/>
      <c r="ET221" s="545"/>
      <c r="EU221" s="545"/>
      <c r="EV221" s="545"/>
      <c r="EW221" s="545"/>
      <c r="EX221" s="545"/>
      <c r="EY221" s="545"/>
      <c r="EZ221" s="545"/>
      <c r="FA221" s="545"/>
      <c r="FB221" s="545"/>
      <c r="FC221" s="545"/>
      <c r="FD221" s="545"/>
      <c r="FE221" s="545"/>
      <c r="FF221" s="545"/>
      <c r="FG221" s="545"/>
      <c r="FH221" s="545"/>
      <c r="FI221" s="545"/>
      <c r="FJ221" s="545"/>
      <c r="FK221" s="545"/>
      <c r="FL221" s="545"/>
      <c r="FM221" s="545"/>
      <c r="FN221" s="545"/>
      <c r="FO221" s="545"/>
      <c r="FP221" s="545"/>
      <c r="FQ221" s="545"/>
      <c r="FR221" s="545"/>
      <c r="FS221" s="545"/>
      <c r="FT221" s="545"/>
      <c r="FU221" s="545"/>
      <c r="FV221" s="545"/>
      <c r="FW221" s="545"/>
      <c r="FX221" s="545"/>
      <c r="FY221" s="545"/>
      <c r="FZ221" s="545"/>
      <c r="GA221" s="545"/>
      <c r="GB221" s="545"/>
      <c r="GC221" s="545"/>
      <c r="GD221" s="545"/>
      <c r="GE221" s="545"/>
      <c r="GF221" s="545"/>
      <c r="GG221" s="545"/>
      <c r="GH221" s="545"/>
      <c r="GI221" s="545"/>
      <c r="GJ221" s="545"/>
      <c r="GK221" s="545"/>
      <c r="GL221" s="545"/>
      <c r="GM221" s="545"/>
      <c r="GN221" s="545"/>
      <c r="GO221" s="545"/>
      <c r="GP221" s="545"/>
      <c r="GQ221" s="545"/>
      <c r="GR221" s="545"/>
      <c r="GS221" s="545"/>
      <c r="GT221" s="545"/>
      <c r="GU221" s="545"/>
      <c r="GV221" s="545"/>
      <c r="GW221" s="545"/>
      <c r="GX221" s="545"/>
    </row>
    <row r="222" spans="15:206" x14ac:dyDescent="0.25">
      <c r="O222" s="545"/>
      <c r="P222" s="545"/>
      <c r="Q222" s="545"/>
      <c r="R222" s="545"/>
      <c r="S222" s="545"/>
      <c r="T222" s="545"/>
      <c r="U222" s="545"/>
      <c r="V222" s="545"/>
      <c r="W222" s="545"/>
      <c r="X222" s="545"/>
      <c r="Y222" s="545"/>
      <c r="Z222" s="545"/>
      <c r="AA222" s="545"/>
      <c r="AB222" s="545"/>
      <c r="AC222" s="545"/>
      <c r="AD222" s="545"/>
      <c r="AE222" s="545"/>
      <c r="AF222" s="545"/>
      <c r="AG222" s="545"/>
      <c r="AH222" s="545"/>
      <c r="AI222" s="545"/>
      <c r="AJ222" s="545"/>
      <c r="AK222" s="545"/>
      <c r="AL222" s="545"/>
      <c r="AM222" s="545"/>
      <c r="AN222" s="545"/>
      <c r="AO222" s="545"/>
      <c r="AP222" s="545"/>
      <c r="AQ222" s="545"/>
      <c r="AR222" s="545"/>
      <c r="AS222" s="545"/>
      <c r="AT222" s="545"/>
      <c r="AU222" s="545"/>
      <c r="AV222" s="545"/>
      <c r="AW222" s="545"/>
      <c r="AX222" s="545"/>
      <c r="AY222" s="545"/>
      <c r="AZ222" s="545"/>
      <c r="BA222" s="545"/>
      <c r="BB222" s="545"/>
      <c r="BC222" s="545"/>
      <c r="BD222" s="545"/>
      <c r="BE222" s="545"/>
      <c r="BF222" s="545"/>
      <c r="BG222" s="545"/>
      <c r="BH222" s="545"/>
      <c r="BI222" s="545"/>
      <c r="BJ222" s="545"/>
      <c r="BK222" s="545"/>
      <c r="BL222" s="545"/>
      <c r="BM222" s="545"/>
      <c r="BN222" s="545"/>
      <c r="BO222" s="545"/>
      <c r="BP222" s="545"/>
      <c r="BQ222" s="545"/>
      <c r="BR222" s="545"/>
      <c r="BS222" s="545"/>
      <c r="BT222" s="545"/>
      <c r="BU222" s="545"/>
      <c r="BV222" s="545"/>
      <c r="BW222" s="545"/>
      <c r="BX222" s="545"/>
      <c r="BY222" s="545"/>
      <c r="BZ222" s="545"/>
      <c r="CA222" s="545"/>
      <c r="CB222" s="545"/>
      <c r="CC222" s="545"/>
      <c r="CD222" s="545"/>
      <c r="CE222" s="545"/>
      <c r="CF222" s="545"/>
      <c r="CG222" s="545"/>
      <c r="CH222" s="545"/>
      <c r="CI222" s="545"/>
      <c r="CJ222" s="545"/>
      <c r="CK222" s="545"/>
      <c r="CL222" s="545"/>
      <c r="CM222" s="545"/>
      <c r="CN222" s="545"/>
      <c r="CO222" s="545"/>
      <c r="CP222" s="545"/>
      <c r="CQ222" s="545"/>
      <c r="CR222" s="545"/>
      <c r="CS222" s="545"/>
      <c r="CT222" s="545"/>
      <c r="CU222" s="545"/>
      <c r="CV222" s="545"/>
      <c r="CW222" s="545"/>
      <c r="CX222" s="545"/>
      <c r="CY222" s="545"/>
      <c r="CZ222" s="545"/>
      <c r="DA222" s="545"/>
      <c r="DB222" s="545"/>
      <c r="DC222" s="545"/>
      <c r="DD222" s="545"/>
      <c r="DE222" s="545"/>
      <c r="DF222" s="545"/>
      <c r="DG222" s="545"/>
      <c r="DH222" s="545"/>
      <c r="DI222" s="545"/>
      <c r="DJ222" s="545"/>
      <c r="DK222" s="545"/>
      <c r="DL222" s="545"/>
      <c r="DM222" s="545"/>
      <c r="DN222" s="545"/>
      <c r="DO222" s="545"/>
      <c r="DP222" s="545"/>
      <c r="DQ222" s="545"/>
      <c r="DR222" s="545"/>
      <c r="DS222" s="545"/>
      <c r="DT222" s="545"/>
      <c r="DU222" s="545"/>
      <c r="DV222" s="545"/>
      <c r="DW222" s="545"/>
      <c r="DX222" s="545"/>
      <c r="DY222" s="545"/>
      <c r="DZ222" s="545"/>
      <c r="EA222" s="545"/>
      <c r="EB222" s="545"/>
      <c r="EC222" s="545"/>
      <c r="ED222" s="545"/>
      <c r="EE222" s="545"/>
      <c r="EF222" s="545"/>
      <c r="EG222" s="545"/>
      <c r="EH222" s="545"/>
      <c r="EI222" s="545"/>
      <c r="EJ222" s="545"/>
      <c r="EK222" s="545"/>
      <c r="EL222" s="545"/>
      <c r="EM222" s="545"/>
      <c r="EN222" s="545"/>
      <c r="EO222" s="545"/>
      <c r="EP222" s="545"/>
      <c r="EQ222" s="545"/>
      <c r="ER222" s="545"/>
      <c r="ES222" s="545"/>
      <c r="ET222" s="545"/>
      <c r="EU222" s="545"/>
      <c r="EV222" s="545"/>
      <c r="EW222" s="545"/>
      <c r="EX222" s="545"/>
      <c r="EY222" s="545"/>
      <c r="EZ222" s="545"/>
      <c r="FA222" s="545"/>
      <c r="FB222" s="545"/>
      <c r="FC222" s="545"/>
      <c r="FD222" s="545"/>
      <c r="FE222" s="545"/>
      <c r="FF222" s="545"/>
      <c r="FG222" s="545"/>
      <c r="FH222" s="545"/>
      <c r="FI222" s="545"/>
      <c r="FJ222" s="545"/>
      <c r="FK222" s="545"/>
      <c r="FL222" s="545"/>
      <c r="FM222" s="545"/>
      <c r="FN222" s="545"/>
      <c r="FO222" s="545"/>
      <c r="FP222" s="545"/>
      <c r="FQ222" s="545"/>
      <c r="FR222" s="545"/>
      <c r="FS222" s="545"/>
      <c r="FT222" s="545"/>
      <c r="FU222" s="545"/>
      <c r="FV222" s="545"/>
      <c r="FW222" s="545"/>
      <c r="FX222" s="545"/>
      <c r="FY222" s="545"/>
      <c r="FZ222" s="545"/>
      <c r="GA222" s="545"/>
      <c r="GB222" s="545"/>
      <c r="GC222" s="545"/>
      <c r="GD222" s="545"/>
      <c r="GE222" s="545"/>
      <c r="GF222" s="545"/>
      <c r="GG222" s="545"/>
      <c r="GH222" s="545"/>
      <c r="GI222" s="545"/>
      <c r="GJ222" s="545"/>
      <c r="GK222" s="545"/>
      <c r="GL222" s="545"/>
      <c r="GM222" s="545"/>
      <c r="GN222" s="545"/>
      <c r="GO222" s="545"/>
      <c r="GP222" s="545"/>
      <c r="GQ222" s="545"/>
      <c r="GR222" s="545"/>
      <c r="GS222" s="545"/>
      <c r="GT222" s="545"/>
      <c r="GU222" s="545"/>
      <c r="GV222" s="545"/>
      <c r="GW222" s="545"/>
      <c r="GX222" s="545"/>
    </row>
    <row r="223" spans="15:206" x14ac:dyDescent="0.25">
      <c r="O223" s="545"/>
      <c r="P223" s="545"/>
      <c r="Q223" s="545"/>
      <c r="R223" s="545"/>
      <c r="S223" s="545"/>
      <c r="T223" s="545"/>
      <c r="U223" s="545"/>
      <c r="V223" s="545"/>
      <c r="W223" s="545"/>
      <c r="X223" s="545"/>
      <c r="Y223" s="545"/>
      <c r="Z223" s="545"/>
      <c r="AA223" s="545"/>
      <c r="AB223" s="545"/>
      <c r="AC223" s="545"/>
      <c r="AD223" s="545"/>
      <c r="AE223" s="545"/>
      <c r="AF223" s="545"/>
      <c r="AG223" s="545"/>
      <c r="AH223" s="545"/>
      <c r="AI223" s="545"/>
      <c r="AJ223" s="545"/>
      <c r="AK223" s="545"/>
      <c r="AL223" s="545"/>
      <c r="AM223" s="545"/>
      <c r="AN223" s="545"/>
      <c r="AO223" s="545"/>
      <c r="AP223" s="545"/>
      <c r="AQ223" s="545"/>
      <c r="AR223" s="545"/>
      <c r="AS223" s="545"/>
      <c r="AT223" s="545"/>
      <c r="AU223" s="545"/>
      <c r="AV223" s="545"/>
      <c r="AW223" s="545"/>
      <c r="AX223" s="545"/>
      <c r="AY223" s="545"/>
      <c r="AZ223" s="545"/>
      <c r="BA223" s="545"/>
      <c r="BB223" s="545"/>
      <c r="BC223" s="545"/>
      <c r="BD223" s="545"/>
      <c r="BE223" s="545"/>
      <c r="BF223" s="545"/>
      <c r="BG223" s="545"/>
      <c r="BH223" s="545"/>
      <c r="BI223" s="545"/>
      <c r="BJ223" s="545"/>
      <c r="BK223" s="545"/>
      <c r="BL223" s="545"/>
      <c r="BM223" s="545"/>
      <c r="BN223" s="545"/>
      <c r="BO223" s="545"/>
      <c r="BP223" s="545"/>
      <c r="BQ223" s="545"/>
      <c r="BR223" s="545"/>
      <c r="BS223" s="545"/>
      <c r="BT223" s="545"/>
      <c r="BU223" s="545"/>
      <c r="BV223" s="545"/>
      <c r="BW223" s="545"/>
      <c r="BX223" s="545"/>
      <c r="BY223" s="545"/>
      <c r="BZ223" s="545"/>
      <c r="CA223" s="545"/>
      <c r="CB223" s="545"/>
      <c r="CC223" s="545"/>
      <c r="CD223" s="545"/>
      <c r="CE223" s="545"/>
      <c r="CF223" s="545"/>
      <c r="CG223" s="545"/>
      <c r="CH223" s="545"/>
      <c r="CI223" s="545"/>
      <c r="CJ223" s="545"/>
      <c r="CK223" s="545"/>
      <c r="CL223" s="545"/>
      <c r="CM223" s="545"/>
      <c r="CN223" s="545"/>
      <c r="CO223" s="545"/>
      <c r="CP223" s="545"/>
      <c r="CQ223" s="545"/>
      <c r="CR223" s="545"/>
      <c r="CS223" s="545"/>
      <c r="CT223" s="545"/>
      <c r="CU223" s="545"/>
      <c r="CV223" s="545"/>
      <c r="CW223" s="545"/>
      <c r="CX223" s="545"/>
      <c r="CY223" s="545"/>
      <c r="CZ223" s="545"/>
      <c r="DA223" s="545"/>
      <c r="DB223" s="545"/>
      <c r="DC223" s="545"/>
      <c r="DD223" s="545"/>
      <c r="DE223" s="545"/>
      <c r="DF223" s="545"/>
      <c r="DG223" s="545"/>
      <c r="DH223" s="545"/>
      <c r="DI223" s="545"/>
      <c r="DJ223" s="545"/>
      <c r="DK223" s="545"/>
      <c r="DL223" s="545"/>
      <c r="DM223" s="545"/>
      <c r="DN223" s="545"/>
      <c r="DO223" s="545"/>
      <c r="DP223" s="545"/>
      <c r="DQ223" s="545"/>
      <c r="DR223" s="545"/>
      <c r="DS223" s="545"/>
      <c r="DT223" s="545"/>
      <c r="DU223" s="545"/>
      <c r="DV223" s="545"/>
      <c r="DW223" s="545"/>
      <c r="DX223" s="545"/>
      <c r="DY223" s="545"/>
      <c r="DZ223" s="545"/>
      <c r="EA223" s="545"/>
      <c r="EB223" s="545"/>
      <c r="EC223" s="545"/>
      <c r="ED223" s="545"/>
      <c r="EE223" s="545"/>
      <c r="EF223" s="545"/>
      <c r="EG223" s="545"/>
      <c r="EH223" s="545"/>
      <c r="EI223" s="545"/>
      <c r="EJ223" s="545"/>
      <c r="EK223" s="545"/>
      <c r="EL223" s="545"/>
      <c r="EM223" s="545"/>
      <c r="EN223" s="545"/>
      <c r="EO223" s="545"/>
      <c r="EP223" s="545"/>
      <c r="EQ223" s="545"/>
      <c r="ER223" s="545"/>
      <c r="ES223" s="545"/>
      <c r="ET223" s="545"/>
      <c r="EU223" s="545"/>
      <c r="EV223" s="545"/>
      <c r="EW223" s="545"/>
      <c r="EX223" s="545"/>
      <c r="EY223" s="545"/>
      <c r="EZ223" s="545"/>
      <c r="FA223" s="545"/>
      <c r="FB223" s="545"/>
      <c r="FC223" s="545"/>
      <c r="FD223" s="545"/>
      <c r="FE223" s="545"/>
      <c r="FF223" s="545"/>
      <c r="FG223" s="545"/>
      <c r="FH223" s="545"/>
      <c r="FI223" s="545"/>
      <c r="FJ223" s="545"/>
      <c r="FK223" s="545"/>
      <c r="FL223" s="545"/>
      <c r="FM223" s="545"/>
      <c r="FN223" s="545"/>
      <c r="FO223" s="545"/>
      <c r="FP223" s="545"/>
      <c r="FQ223" s="545"/>
      <c r="FR223" s="545"/>
      <c r="FS223" s="545"/>
      <c r="FT223" s="545"/>
      <c r="FU223" s="545"/>
      <c r="FV223" s="545"/>
      <c r="FW223" s="545"/>
      <c r="FX223" s="545"/>
      <c r="FY223" s="545"/>
      <c r="FZ223" s="545"/>
      <c r="GA223" s="545"/>
      <c r="GB223" s="545"/>
      <c r="GC223" s="545"/>
      <c r="GD223" s="545"/>
      <c r="GE223" s="545"/>
      <c r="GF223" s="545"/>
      <c r="GG223" s="545"/>
      <c r="GH223" s="545"/>
      <c r="GI223" s="545"/>
      <c r="GJ223" s="545"/>
      <c r="GK223" s="545"/>
      <c r="GL223" s="545"/>
      <c r="GM223" s="545"/>
      <c r="GN223" s="545"/>
      <c r="GO223" s="545"/>
      <c r="GP223" s="545"/>
      <c r="GQ223" s="545"/>
      <c r="GR223" s="545"/>
      <c r="GS223" s="545"/>
      <c r="GT223" s="545"/>
      <c r="GU223" s="545"/>
      <c r="GV223" s="545"/>
      <c r="GW223" s="545"/>
      <c r="GX223" s="545"/>
    </row>
    <row r="224" spans="15:206" x14ac:dyDescent="0.25">
      <c r="O224" s="545"/>
      <c r="P224" s="545"/>
      <c r="Q224" s="545"/>
      <c r="R224" s="545"/>
      <c r="S224" s="545"/>
      <c r="T224" s="545"/>
      <c r="U224" s="545"/>
      <c r="V224" s="545"/>
      <c r="W224" s="545"/>
      <c r="X224" s="545"/>
      <c r="Y224" s="545"/>
      <c r="Z224" s="545"/>
      <c r="AA224" s="545"/>
      <c r="AB224" s="545"/>
      <c r="AC224" s="545"/>
      <c r="AD224" s="545"/>
      <c r="AE224" s="545"/>
      <c r="AF224" s="545"/>
      <c r="AG224" s="545"/>
      <c r="AH224" s="545"/>
      <c r="AI224" s="545"/>
      <c r="AJ224" s="545"/>
      <c r="AK224" s="545"/>
      <c r="AL224" s="545"/>
      <c r="AM224" s="545"/>
      <c r="AN224" s="545"/>
      <c r="AO224" s="545"/>
      <c r="AP224" s="545"/>
      <c r="AQ224" s="545"/>
      <c r="AR224" s="545"/>
      <c r="AS224" s="545"/>
      <c r="AT224" s="545"/>
      <c r="AU224" s="545"/>
      <c r="AV224" s="545"/>
      <c r="AW224" s="545"/>
      <c r="AX224" s="545"/>
      <c r="AY224" s="545"/>
      <c r="AZ224" s="545"/>
      <c r="BA224" s="545"/>
      <c r="BB224" s="545"/>
      <c r="BC224" s="545"/>
      <c r="BD224" s="545"/>
      <c r="BE224" s="545"/>
      <c r="BF224" s="545"/>
      <c r="BG224" s="545"/>
      <c r="BH224" s="545"/>
      <c r="BI224" s="545"/>
      <c r="BJ224" s="545"/>
      <c r="BK224" s="545"/>
      <c r="BL224" s="545"/>
      <c r="BM224" s="545"/>
      <c r="BN224" s="545"/>
      <c r="BO224" s="545"/>
      <c r="BP224" s="545"/>
      <c r="BQ224" s="545"/>
      <c r="BR224" s="545"/>
      <c r="BS224" s="545"/>
      <c r="BT224" s="545"/>
      <c r="BU224" s="545"/>
      <c r="BV224" s="545"/>
      <c r="BW224" s="545"/>
      <c r="BX224" s="545"/>
      <c r="BY224" s="545"/>
      <c r="BZ224" s="545"/>
      <c r="CA224" s="545"/>
      <c r="CB224" s="545"/>
      <c r="CC224" s="545"/>
      <c r="CD224" s="545"/>
      <c r="CE224" s="545"/>
      <c r="CF224" s="545"/>
      <c r="CG224" s="545"/>
      <c r="CH224" s="545"/>
      <c r="CI224" s="545"/>
      <c r="CJ224" s="545"/>
      <c r="CK224" s="545"/>
      <c r="CL224" s="545"/>
      <c r="CM224" s="545"/>
      <c r="CN224" s="545"/>
      <c r="CO224" s="545"/>
      <c r="CP224" s="545"/>
      <c r="CQ224" s="545"/>
      <c r="CR224" s="545"/>
      <c r="CS224" s="545"/>
      <c r="CT224" s="545"/>
      <c r="CU224" s="545"/>
      <c r="CV224" s="545"/>
      <c r="CW224" s="545"/>
      <c r="CX224" s="545"/>
      <c r="CY224" s="545"/>
      <c r="CZ224" s="545"/>
      <c r="DA224" s="545"/>
      <c r="DB224" s="545"/>
      <c r="DC224" s="545"/>
      <c r="DD224" s="545"/>
      <c r="DE224" s="545"/>
      <c r="DF224" s="545"/>
      <c r="DG224" s="545"/>
      <c r="DH224" s="545"/>
      <c r="DI224" s="545"/>
      <c r="DJ224" s="545"/>
      <c r="DK224" s="545"/>
      <c r="DL224" s="545"/>
      <c r="DM224" s="545"/>
      <c r="DN224" s="545"/>
      <c r="DO224" s="545"/>
      <c r="DP224" s="545"/>
      <c r="DQ224" s="545"/>
      <c r="DR224" s="545"/>
      <c r="DS224" s="545"/>
      <c r="DT224" s="545"/>
      <c r="DU224" s="545"/>
      <c r="DV224" s="545"/>
      <c r="DW224" s="545"/>
      <c r="DX224" s="545"/>
      <c r="DY224" s="545"/>
      <c r="DZ224" s="545"/>
      <c r="EA224" s="545"/>
      <c r="EB224" s="545"/>
      <c r="EC224" s="545"/>
      <c r="ED224" s="545"/>
      <c r="EE224" s="545"/>
      <c r="EF224" s="545"/>
      <c r="EG224" s="545"/>
      <c r="EH224" s="545"/>
      <c r="EI224" s="545"/>
      <c r="EJ224" s="545"/>
      <c r="EK224" s="545"/>
      <c r="EL224" s="545"/>
      <c r="EM224" s="545"/>
      <c r="EN224" s="545"/>
      <c r="EO224" s="545"/>
      <c r="EP224" s="545"/>
      <c r="EQ224" s="545"/>
      <c r="ER224" s="545"/>
      <c r="ES224" s="545"/>
      <c r="ET224" s="545"/>
      <c r="EU224" s="545"/>
      <c r="EV224" s="545"/>
      <c r="EW224" s="545"/>
      <c r="EX224" s="545"/>
      <c r="EY224" s="545"/>
      <c r="EZ224" s="545"/>
      <c r="FA224" s="545"/>
      <c r="FB224" s="545"/>
      <c r="FC224" s="545"/>
      <c r="FD224" s="545"/>
      <c r="FE224" s="545"/>
      <c r="FF224" s="545"/>
      <c r="FG224" s="545"/>
      <c r="FH224" s="545"/>
      <c r="FI224" s="545"/>
      <c r="FJ224" s="545"/>
      <c r="FK224" s="545"/>
      <c r="FL224" s="545"/>
      <c r="FM224" s="545"/>
      <c r="FN224" s="545"/>
      <c r="FO224" s="545"/>
      <c r="FP224" s="545"/>
      <c r="FQ224" s="545"/>
      <c r="FR224" s="545"/>
      <c r="FS224" s="545"/>
      <c r="FT224" s="545"/>
      <c r="FU224" s="545"/>
      <c r="FV224" s="545"/>
      <c r="FW224" s="545"/>
      <c r="FX224" s="545"/>
      <c r="FY224" s="545"/>
      <c r="FZ224" s="545"/>
      <c r="GA224" s="545"/>
      <c r="GB224" s="545"/>
      <c r="GC224" s="545"/>
      <c r="GD224" s="545"/>
      <c r="GE224" s="545"/>
      <c r="GF224" s="545"/>
      <c r="GG224" s="545"/>
      <c r="GH224" s="545"/>
      <c r="GI224" s="545"/>
      <c r="GJ224" s="545"/>
      <c r="GK224" s="545"/>
      <c r="GL224" s="545"/>
      <c r="GM224" s="545"/>
      <c r="GN224" s="545"/>
      <c r="GO224" s="545"/>
      <c r="GP224" s="545"/>
      <c r="GQ224" s="545"/>
      <c r="GR224" s="545"/>
      <c r="GS224" s="545"/>
      <c r="GT224" s="545"/>
      <c r="GU224" s="545"/>
      <c r="GV224" s="545"/>
      <c r="GW224" s="545"/>
      <c r="GX224" s="545"/>
    </row>
    <row r="225" spans="15:206" x14ac:dyDescent="0.25">
      <c r="O225" s="545"/>
      <c r="P225" s="545"/>
      <c r="Q225" s="545"/>
      <c r="R225" s="545"/>
      <c r="S225" s="545"/>
      <c r="T225" s="545"/>
      <c r="U225" s="545"/>
      <c r="V225" s="545"/>
      <c r="W225" s="545"/>
      <c r="X225" s="545"/>
      <c r="Y225" s="545"/>
      <c r="Z225" s="545"/>
      <c r="AA225" s="545"/>
      <c r="AB225" s="545"/>
      <c r="AC225" s="545"/>
      <c r="AD225" s="545"/>
      <c r="AE225" s="545"/>
      <c r="AF225" s="545"/>
      <c r="AG225" s="545"/>
      <c r="AH225" s="545"/>
      <c r="AI225" s="545"/>
      <c r="AJ225" s="545"/>
      <c r="AK225" s="545"/>
      <c r="AL225" s="545"/>
      <c r="AM225" s="545"/>
      <c r="AN225" s="545"/>
      <c r="AO225" s="545"/>
      <c r="AP225" s="545"/>
      <c r="AQ225" s="545"/>
      <c r="AR225" s="545"/>
      <c r="AS225" s="545"/>
      <c r="AT225" s="545"/>
      <c r="AU225" s="545"/>
      <c r="AV225" s="545"/>
      <c r="AW225" s="545"/>
      <c r="AX225" s="545"/>
      <c r="AY225" s="545"/>
      <c r="AZ225" s="545"/>
      <c r="BA225" s="545"/>
      <c r="BB225" s="545"/>
      <c r="BC225" s="545"/>
      <c r="BD225" s="545"/>
      <c r="BE225" s="545"/>
      <c r="BF225" s="545"/>
      <c r="BG225" s="545"/>
      <c r="BH225" s="545"/>
      <c r="BI225" s="545"/>
      <c r="BJ225" s="545"/>
      <c r="BK225" s="545"/>
      <c r="BL225" s="545"/>
      <c r="BM225" s="545"/>
      <c r="BN225" s="545"/>
      <c r="BO225" s="545"/>
      <c r="BP225" s="545"/>
      <c r="BQ225" s="545"/>
      <c r="BR225" s="545"/>
      <c r="BS225" s="545"/>
      <c r="BT225" s="545"/>
      <c r="BU225" s="545"/>
      <c r="BV225" s="545"/>
      <c r="BW225" s="545"/>
      <c r="BX225" s="545"/>
      <c r="BY225" s="545"/>
      <c r="BZ225" s="545"/>
      <c r="CA225" s="545"/>
      <c r="CB225" s="545"/>
      <c r="CC225" s="545"/>
      <c r="CD225" s="545"/>
      <c r="CE225" s="545"/>
      <c r="CF225" s="545"/>
      <c r="CG225" s="545"/>
      <c r="CH225" s="545"/>
      <c r="CI225" s="545"/>
      <c r="CJ225" s="545"/>
      <c r="CK225" s="545"/>
      <c r="CL225" s="545"/>
      <c r="CM225" s="545"/>
      <c r="CN225" s="545"/>
      <c r="CO225" s="545"/>
      <c r="CP225" s="545"/>
      <c r="CQ225" s="545"/>
      <c r="CR225" s="545"/>
      <c r="CS225" s="545"/>
      <c r="CT225" s="545"/>
      <c r="CU225" s="545"/>
      <c r="CV225" s="545"/>
      <c r="CW225" s="545"/>
      <c r="CX225" s="545"/>
      <c r="CY225" s="545"/>
      <c r="CZ225" s="545"/>
      <c r="DA225" s="545"/>
      <c r="DB225" s="545"/>
      <c r="DC225" s="545"/>
      <c r="DD225" s="545"/>
      <c r="DE225" s="545"/>
      <c r="DF225" s="545"/>
      <c r="DG225" s="545"/>
      <c r="DH225" s="545"/>
      <c r="DI225" s="545"/>
      <c r="DJ225" s="545"/>
      <c r="DK225" s="545"/>
      <c r="DL225" s="545"/>
      <c r="DM225" s="545"/>
      <c r="DN225" s="545"/>
      <c r="DO225" s="545"/>
      <c r="DP225" s="545"/>
      <c r="DQ225" s="545"/>
      <c r="DR225" s="545"/>
      <c r="DS225" s="545"/>
      <c r="DT225" s="545"/>
      <c r="DU225" s="545"/>
      <c r="DV225" s="545"/>
      <c r="DW225" s="545"/>
      <c r="DX225" s="545"/>
      <c r="DY225" s="545"/>
      <c r="DZ225" s="545"/>
      <c r="EA225" s="545"/>
      <c r="EB225" s="545"/>
      <c r="EC225" s="545"/>
      <c r="ED225" s="545"/>
      <c r="EE225" s="545"/>
      <c r="EF225" s="545"/>
      <c r="EG225" s="545"/>
      <c r="EH225" s="545"/>
      <c r="EI225" s="545"/>
      <c r="EJ225" s="545"/>
      <c r="EK225" s="545"/>
      <c r="EL225" s="545"/>
      <c r="EM225" s="545"/>
      <c r="EN225" s="545"/>
      <c r="EO225" s="545"/>
      <c r="EP225" s="545"/>
      <c r="EQ225" s="545"/>
      <c r="ER225" s="545"/>
      <c r="ES225" s="545"/>
      <c r="ET225" s="545"/>
      <c r="EU225" s="545"/>
      <c r="EV225" s="545"/>
      <c r="EW225" s="545"/>
      <c r="EX225" s="545"/>
      <c r="EY225" s="545"/>
      <c r="EZ225" s="545"/>
      <c r="FA225" s="545"/>
      <c r="FB225" s="545"/>
      <c r="FC225" s="545"/>
      <c r="FD225" s="545"/>
      <c r="FE225" s="545"/>
      <c r="FF225" s="545"/>
      <c r="FG225" s="545"/>
      <c r="FH225" s="545"/>
      <c r="FI225" s="545"/>
      <c r="FJ225" s="545"/>
      <c r="FK225" s="545"/>
      <c r="FL225" s="545"/>
      <c r="FM225" s="545"/>
      <c r="FN225" s="545"/>
      <c r="FO225" s="545"/>
      <c r="FP225" s="545"/>
      <c r="FQ225" s="545"/>
      <c r="FR225" s="545"/>
      <c r="FS225" s="545"/>
      <c r="FT225" s="545"/>
      <c r="FU225" s="545"/>
      <c r="FV225" s="545"/>
      <c r="FW225" s="545"/>
      <c r="FX225" s="545"/>
      <c r="FY225" s="545"/>
      <c r="FZ225" s="545"/>
      <c r="GA225" s="545"/>
      <c r="GB225" s="545"/>
      <c r="GC225" s="545"/>
      <c r="GD225" s="545"/>
      <c r="GE225" s="545"/>
      <c r="GF225" s="545"/>
      <c r="GG225" s="545"/>
      <c r="GH225" s="545"/>
      <c r="GI225" s="545"/>
      <c r="GJ225" s="545"/>
      <c r="GK225" s="545"/>
      <c r="GL225" s="545"/>
      <c r="GM225" s="545"/>
      <c r="GN225" s="545"/>
      <c r="GO225" s="545"/>
      <c r="GP225" s="545"/>
      <c r="GQ225" s="545"/>
      <c r="GR225" s="545"/>
      <c r="GS225" s="545"/>
      <c r="GT225" s="545"/>
      <c r="GU225" s="545"/>
      <c r="GV225" s="545"/>
      <c r="GW225" s="545"/>
      <c r="GX225" s="545"/>
    </row>
    <row r="226" spans="15:206" x14ac:dyDescent="0.25">
      <c r="O226" s="545"/>
      <c r="P226" s="545"/>
      <c r="Q226" s="545"/>
      <c r="R226" s="545"/>
      <c r="S226" s="545"/>
      <c r="T226" s="545"/>
      <c r="U226" s="545"/>
      <c r="V226" s="545"/>
      <c r="W226" s="545"/>
      <c r="X226" s="545"/>
      <c r="Y226" s="545"/>
      <c r="Z226" s="545"/>
      <c r="AA226" s="545"/>
      <c r="AB226" s="545"/>
      <c r="AC226" s="545"/>
      <c r="AD226" s="545"/>
      <c r="AE226" s="545"/>
      <c r="AF226" s="545"/>
      <c r="AG226" s="545"/>
      <c r="AH226" s="545"/>
      <c r="AI226" s="545"/>
      <c r="AJ226" s="545"/>
      <c r="AK226" s="545"/>
      <c r="AL226" s="545"/>
      <c r="AM226" s="545"/>
      <c r="AN226" s="545"/>
      <c r="AO226" s="545"/>
      <c r="AP226" s="545"/>
      <c r="AQ226" s="545"/>
      <c r="AR226" s="545"/>
      <c r="AS226" s="545"/>
      <c r="AT226" s="545"/>
      <c r="AU226" s="545"/>
      <c r="AV226" s="545"/>
      <c r="AW226" s="545"/>
      <c r="AX226" s="545"/>
      <c r="AY226" s="545"/>
      <c r="AZ226" s="545"/>
      <c r="BA226" s="545"/>
      <c r="BB226" s="545"/>
      <c r="BC226" s="545"/>
      <c r="BD226" s="545"/>
      <c r="BE226" s="545"/>
      <c r="BF226" s="545"/>
      <c r="BG226" s="545"/>
      <c r="BH226" s="545"/>
      <c r="BI226" s="545"/>
      <c r="BJ226" s="545"/>
      <c r="BK226" s="545"/>
      <c r="BL226" s="545"/>
      <c r="BM226" s="545"/>
      <c r="BN226" s="545"/>
      <c r="BO226" s="545"/>
      <c r="BP226" s="545"/>
      <c r="BQ226" s="545"/>
      <c r="BR226" s="545"/>
      <c r="BS226" s="545"/>
      <c r="BT226" s="545"/>
      <c r="BU226" s="545"/>
      <c r="BV226" s="545"/>
      <c r="BW226" s="545"/>
      <c r="BX226" s="545"/>
      <c r="BY226" s="545"/>
      <c r="BZ226" s="545"/>
      <c r="CA226" s="545"/>
      <c r="CB226" s="545"/>
      <c r="CC226" s="545"/>
      <c r="CD226" s="545"/>
      <c r="CE226" s="545"/>
      <c r="CF226" s="545"/>
      <c r="CG226" s="545"/>
      <c r="CH226" s="545"/>
      <c r="CI226" s="545"/>
      <c r="CJ226" s="545"/>
      <c r="CK226" s="545"/>
      <c r="CL226" s="545"/>
      <c r="CM226" s="545"/>
      <c r="CN226" s="545"/>
      <c r="CO226" s="545"/>
      <c r="CP226" s="545"/>
      <c r="CQ226" s="545"/>
      <c r="CR226" s="545"/>
      <c r="CS226" s="545"/>
      <c r="CT226" s="545"/>
      <c r="CU226" s="545"/>
      <c r="CV226" s="545"/>
      <c r="CW226" s="545"/>
      <c r="CX226" s="545"/>
      <c r="CY226" s="545"/>
      <c r="CZ226" s="545"/>
      <c r="DA226" s="545"/>
      <c r="DB226" s="545"/>
      <c r="DC226" s="545"/>
      <c r="DD226" s="545"/>
      <c r="DE226" s="545"/>
      <c r="DF226" s="545"/>
      <c r="DG226" s="545"/>
      <c r="DH226" s="545"/>
      <c r="DI226" s="545"/>
      <c r="DJ226" s="545"/>
      <c r="DK226" s="545"/>
      <c r="DL226" s="545"/>
      <c r="DM226" s="545"/>
      <c r="DN226" s="545"/>
      <c r="DO226" s="545"/>
      <c r="DP226" s="545"/>
      <c r="DQ226" s="545"/>
      <c r="DR226" s="545"/>
      <c r="DS226" s="545"/>
      <c r="DT226" s="545"/>
      <c r="DU226" s="545"/>
      <c r="DV226" s="545"/>
      <c r="DW226" s="545"/>
      <c r="DX226" s="545"/>
      <c r="DY226" s="545"/>
      <c r="DZ226" s="545"/>
      <c r="EA226" s="545"/>
      <c r="EB226" s="545"/>
      <c r="EC226" s="545"/>
      <c r="ED226" s="545"/>
      <c r="EE226" s="545"/>
      <c r="EF226" s="545"/>
      <c r="EG226" s="545"/>
      <c r="EH226" s="545"/>
      <c r="EI226" s="545"/>
      <c r="EJ226" s="545"/>
      <c r="EK226" s="545"/>
      <c r="EL226" s="545"/>
      <c r="EM226" s="545"/>
      <c r="EN226" s="545"/>
      <c r="EO226" s="545"/>
      <c r="EP226" s="545"/>
      <c r="EQ226" s="545"/>
      <c r="ER226" s="545"/>
      <c r="ES226" s="545"/>
      <c r="ET226" s="545"/>
      <c r="EU226" s="545"/>
      <c r="EV226" s="545"/>
      <c r="EW226" s="545"/>
      <c r="EX226" s="545"/>
      <c r="EY226" s="545"/>
      <c r="EZ226" s="545"/>
      <c r="FA226" s="545"/>
      <c r="FB226" s="545"/>
      <c r="FC226" s="545"/>
      <c r="FD226" s="545"/>
      <c r="FE226" s="545"/>
      <c r="FF226" s="545"/>
      <c r="FG226" s="545"/>
      <c r="FH226" s="545"/>
      <c r="FI226" s="545"/>
      <c r="FJ226" s="545"/>
      <c r="FK226" s="545"/>
      <c r="FL226" s="545"/>
      <c r="FM226" s="545"/>
      <c r="FN226" s="545"/>
      <c r="FO226" s="545"/>
      <c r="FP226" s="545"/>
      <c r="FQ226" s="545"/>
      <c r="FR226" s="545"/>
      <c r="FS226" s="545"/>
      <c r="FT226" s="545"/>
      <c r="FU226" s="545"/>
      <c r="FV226" s="545"/>
      <c r="FW226" s="545"/>
      <c r="FX226" s="545"/>
      <c r="FY226" s="545"/>
      <c r="FZ226" s="545"/>
      <c r="GA226" s="545"/>
      <c r="GB226" s="545"/>
      <c r="GC226" s="545"/>
      <c r="GD226" s="545"/>
      <c r="GE226" s="545"/>
      <c r="GF226" s="545"/>
      <c r="GG226" s="545"/>
      <c r="GH226" s="545"/>
      <c r="GI226" s="545"/>
      <c r="GJ226" s="545"/>
      <c r="GK226" s="545"/>
      <c r="GL226" s="545"/>
      <c r="GM226" s="545"/>
      <c r="GN226" s="545"/>
      <c r="GO226" s="545"/>
      <c r="GP226" s="545"/>
      <c r="GQ226" s="545"/>
      <c r="GR226" s="545"/>
      <c r="GS226" s="545"/>
      <c r="GT226" s="545"/>
      <c r="GU226" s="545"/>
      <c r="GV226" s="545"/>
      <c r="GW226" s="545"/>
      <c r="GX226" s="545"/>
    </row>
    <row r="227" spans="15:206" x14ac:dyDescent="0.25">
      <c r="O227" s="545"/>
      <c r="P227" s="545"/>
      <c r="Q227" s="545"/>
      <c r="R227" s="545"/>
      <c r="S227" s="545"/>
      <c r="T227" s="545"/>
      <c r="U227" s="545"/>
      <c r="V227" s="545"/>
      <c r="W227" s="545"/>
      <c r="X227" s="545"/>
      <c r="Y227" s="545"/>
      <c r="Z227" s="545"/>
      <c r="AA227" s="545"/>
      <c r="AB227" s="545"/>
      <c r="AC227" s="545"/>
      <c r="AD227" s="545"/>
      <c r="AE227" s="545"/>
      <c r="AF227" s="545"/>
      <c r="AG227" s="545"/>
      <c r="AH227" s="545"/>
      <c r="AI227" s="545"/>
      <c r="AJ227" s="545"/>
      <c r="AK227" s="545"/>
      <c r="AL227" s="545"/>
      <c r="AM227" s="545"/>
      <c r="AN227" s="545"/>
      <c r="AO227" s="545"/>
      <c r="AP227" s="545"/>
      <c r="AQ227" s="545"/>
      <c r="AR227" s="545"/>
      <c r="AS227" s="545"/>
      <c r="AT227" s="545"/>
      <c r="AU227" s="545"/>
      <c r="AV227" s="545"/>
      <c r="AW227" s="545"/>
      <c r="AX227" s="545"/>
      <c r="AY227" s="545"/>
      <c r="AZ227" s="545"/>
      <c r="BA227" s="545"/>
      <c r="BB227" s="545"/>
      <c r="BC227" s="545"/>
      <c r="BD227" s="545"/>
      <c r="BE227" s="545"/>
      <c r="BF227" s="545"/>
      <c r="BG227" s="545"/>
      <c r="BH227" s="545"/>
      <c r="BI227" s="545"/>
      <c r="BJ227" s="545"/>
      <c r="BK227" s="545"/>
      <c r="BL227" s="545"/>
      <c r="BM227" s="545"/>
      <c r="BN227" s="545"/>
      <c r="BO227" s="545"/>
      <c r="BP227" s="545"/>
      <c r="BQ227" s="545"/>
      <c r="BR227" s="545"/>
      <c r="BS227" s="545"/>
      <c r="BT227" s="545"/>
      <c r="BU227" s="545"/>
      <c r="BV227" s="545"/>
      <c r="BW227" s="545"/>
      <c r="BX227" s="545"/>
      <c r="BY227" s="545"/>
      <c r="BZ227" s="545"/>
      <c r="CA227" s="545"/>
      <c r="CB227" s="545"/>
      <c r="CC227" s="545"/>
      <c r="CD227" s="545"/>
      <c r="CE227" s="545"/>
      <c r="CF227" s="545"/>
      <c r="CG227" s="545"/>
      <c r="CH227" s="545"/>
      <c r="CI227" s="545"/>
      <c r="CJ227" s="545"/>
      <c r="CK227" s="545"/>
      <c r="CL227" s="545"/>
      <c r="CM227" s="545"/>
      <c r="CN227" s="545"/>
      <c r="CO227" s="545"/>
      <c r="CP227" s="545"/>
      <c r="CQ227" s="545"/>
      <c r="CR227" s="545"/>
      <c r="CS227" s="545"/>
      <c r="CT227" s="545"/>
      <c r="CU227" s="545"/>
      <c r="CV227" s="545"/>
      <c r="CW227" s="545"/>
      <c r="CX227" s="545"/>
      <c r="CY227" s="545"/>
      <c r="CZ227" s="545"/>
      <c r="DA227" s="545"/>
      <c r="DB227" s="545"/>
      <c r="DC227" s="545"/>
      <c r="DD227" s="545"/>
      <c r="DE227" s="545"/>
      <c r="DF227" s="545"/>
      <c r="DG227" s="545"/>
      <c r="DH227" s="545"/>
      <c r="DI227" s="545"/>
      <c r="DJ227" s="545"/>
      <c r="DK227" s="545"/>
      <c r="DL227" s="545"/>
      <c r="DM227" s="545"/>
      <c r="DN227" s="545"/>
      <c r="DO227" s="545"/>
      <c r="DP227" s="545"/>
      <c r="DQ227" s="545"/>
      <c r="DR227" s="545"/>
      <c r="DS227" s="545"/>
      <c r="DT227" s="545"/>
      <c r="DU227" s="545"/>
      <c r="DV227" s="545"/>
      <c r="DW227" s="545"/>
      <c r="DX227" s="545"/>
      <c r="DY227" s="545"/>
      <c r="DZ227" s="545"/>
      <c r="EA227" s="545"/>
      <c r="EB227" s="545"/>
      <c r="EC227" s="545"/>
      <c r="ED227" s="545"/>
      <c r="EE227" s="545"/>
      <c r="EF227" s="545"/>
      <c r="EG227" s="545"/>
      <c r="EH227" s="545"/>
      <c r="EI227" s="545"/>
      <c r="EJ227" s="545"/>
      <c r="EK227" s="545"/>
      <c r="EL227" s="545"/>
      <c r="EM227" s="545"/>
      <c r="EN227" s="545"/>
      <c r="EO227" s="545"/>
      <c r="EP227" s="545"/>
      <c r="EQ227" s="545"/>
      <c r="ER227" s="545"/>
      <c r="ES227" s="545"/>
      <c r="ET227" s="545"/>
      <c r="EU227" s="545"/>
      <c r="EV227" s="545"/>
      <c r="EW227" s="545"/>
      <c r="EX227" s="545"/>
      <c r="EY227" s="545"/>
      <c r="EZ227" s="545"/>
      <c r="FA227" s="545"/>
      <c r="FB227" s="545"/>
      <c r="FC227" s="545"/>
      <c r="FD227" s="545"/>
      <c r="FE227" s="545"/>
      <c r="FF227" s="545"/>
      <c r="FG227" s="545"/>
      <c r="FH227" s="545"/>
      <c r="FI227" s="545"/>
      <c r="FJ227" s="545"/>
      <c r="FK227" s="545"/>
      <c r="FL227" s="545"/>
      <c r="FM227" s="545"/>
      <c r="FN227" s="545"/>
      <c r="FO227" s="545"/>
      <c r="FP227" s="545"/>
      <c r="FQ227" s="545"/>
      <c r="FR227" s="545"/>
      <c r="FS227" s="545"/>
      <c r="FT227" s="545"/>
      <c r="FU227" s="545"/>
      <c r="FV227" s="545"/>
      <c r="FW227" s="545"/>
      <c r="FX227" s="545"/>
      <c r="FY227" s="545"/>
      <c r="FZ227" s="545"/>
      <c r="GA227" s="545"/>
      <c r="GB227" s="545"/>
      <c r="GC227" s="545"/>
      <c r="GD227" s="545"/>
      <c r="GE227" s="545"/>
      <c r="GF227" s="545"/>
      <c r="GG227" s="545"/>
      <c r="GH227" s="545"/>
      <c r="GI227" s="545"/>
      <c r="GJ227" s="545"/>
      <c r="GK227" s="545"/>
      <c r="GL227" s="545"/>
      <c r="GM227" s="545"/>
      <c r="GN227" s="545"/>
      <c r="GO227" s="545"/>
      <c r="GP227" s="545"/>
      <c r="GQ227" s="545"/>
      <c r="GR227" s="545"/>
      <c r="GS227" s="545"/>
      <c r="GT227" s="545"/>
      <c r="GU227" s="545"/>
      <c r="GV227" s="545"/>
      <c r="GW227" s="545"/>
      <c r="GX227" s="545"/>
    </row>
    <row r="228" spans="15:206" x14ac:dyDescent="0.25">
      <c r="O228" s="545"/>
      <c r="P228" s="545"/>
      <c r="Q228" s="545"/>
      <c r="R228" s="545"/>
      <c r="S228" s="545"/>
      <c r="T228" s="545"/>
      <c r="U228" s="545"/>
      <c r="V228" s="545"/>
      <c r="W228" s="545"/>
      <c r="X228" s="545"/>
      <c r="Y228" s="545"/>
      <c r="Z228" s="545"/>
      <c r="AA228" s="545"/>
      <c r="AB228" s="545"/>
      <c r="AC228" s="545"/>
      <c r="AD228" s="545"/>
      <c r="AE228" s="545"/>
      <c r="AF228" s="545"/>
      <c r="AG228" s="545"/>
      <c r="AH228" s="545"/>
      <c r="AI228" s="545"/>
      <c r="AJ228" s="545"/>
      <c r="AK228" s="545"/>
      <c r="AL228" s="545"/>
      <c r="AM228" s="545"/>
      <c r="AN228" s="545"/>
      <c r="AO228" s="545"/>
      <c r="AP228" s="545"/>
      <c r="AQ228" s="545"/>
      <c r="AR228" s="545"/>
      <c r="AS228" s="545"/>
      <c r="AT228" s="545"/>
      <c r="AU228" s="545"/>
      <c r="AV228" s="545"/>
      <c r="AW228" s="545"/>
      <c r="AX228" s="545"/>
      <c r="AY228" s="545"/>
      <c r="AZ228" s="545"/>
      <c r="BA228" s="545"/>
      <c r="BB228" s="545"/>
      <c r="BC228" s="545"/>
      <c r="BD228" s="545"/>
      <c r="BE228" s="545"/>
      <c r="BF228" s="545"/>
      <c r="BG228" s="545"/>
      <c r="BH228" s="545"/>
      <c r="BI228" s="545"/>
      <c r="BJ228" s="545"/>
      <c r="BK228" s="545"/>
      <c r="BL228" s="545"/>
      <c r="BM228" s="545"/>
      <c r="BN228" s="545"/>
      <c r="BO228" s="545"/>
      <c r="BP228" s="545"/>
      <c r="BQ228" s="545"/>
      <c r="BR228" s="545"/>
      <c r="BS228" s="545"/>
      <c r="BT228" s="545"/>
      <c r="BU228" s="545"/>
      <c r="BV228" s="545"/>
      <c r="BW228" s="545"/>
      <c r="BX228" s="545"/>
      <c r="BY228" s="545"/>
      <c r="BZ228" s="545"/>
      <c r="CA228" s="545"/>
      <c r="CB228" s="545"/>
      <c r="CC228" s="545"/>
      <c r="CD228" s="545"/>
      <c r="CE228" s="545"/>
      <c r="CF228" s="545"/>
      <c r="CG228" s="545"/>
      <c r="CH228" s="545"/>
      <c r="CI228" s="545"/>
      <c r="CJ228" s="545"/>
      <c r="CK228" s="545"/>
      <c r="CL228" s="545"/>
      <c r="CM228" s="545"/>
      <c r="CN228" s="545"/>
      <c r="CO228" s="545"/>
      <c r="CP228" s="545"/>
      <c r="CQ228" s="545"/>
      <c r="CR228" s="545"/>
      <c r="CS228" s="545"/>
      <c r="CT228" s="545"/>
      <c r="CU228" s="545"/>
      <c r="CV228" s="545"/>
      <c r="CW228" s="545"/>
      <c r="CX228" s="545"/>
      <c r="CY228" s="545"/>
      <c r="CZ228" s="545"/>
      <c r="DA228" s="545"/>
      <c r="DB228" s="545"/>
      <c r="DC228" s="545"/>
      <c r="DD228" s="545"/>
      <c r="DE228" s="545"/>
      <c r="DF228" s="545"/>
      <c r="DG228" s="545"/>
      <c r="DH228" s="545"/>
      <c r="DI228" s="545"/>
      <c r="DJ228" s="545"/>
      <c r="DK228" s="545"/>
      <c r="DL228" s="545"/>
      <c r="DM228" s="545"/>
      <c r="DN228" s="545"/>
      <c r="DO228" s="545"/>
      <c r="DP228" s="545"/>
      <c r="DQ228" s="545"/>
      <c r="DR228" s="545"/>
      <c r="DS228" s="545"/>
      <c r="DT228" s="545"/>
      <c r="DU228" s="545"/>
      <c r="DV228" s="545"/>
      <c r="DW228" s="545"/>
      <c r="DX228" s="545"/>
      <c r="DY228" s="545"/>
      <c r="DZ228" s="545"/>
      <c r="EA228" s="545"/>
      <c r="EB228" s="545"/>
      <c r="EC228" s="545"/>
      <c r="ED228" s="545"/>
      <c r="EE228" s="545"/>
      <c r="EF228" s="545"/>
      <c r="EG228" s="545"/>
      <c r="EH228" s="545"/>
      <c r="EI228" s="545"/>
      <c r="EJ228" s="545"/>
      <c r="EK228" s="545"/>
      <c r="EL228" s="545"/>
      <c r="EM228" s="545"/>
      <c r="EN228" s="545"/>
      <c r="EO228" s="545"/>
      <c r="EP228" s="545"/>
      <c r="EQ228" s="545"/>
      <c r="ER228" s="545"/>
      <c r="ES228" s="545"/>
      <c r="ET228" s="545"/>
      <c r="EU228" s="545"/>
      <c r="EV228" s="545"/>
      <c r="EW228" s="545"/>
      <c r="EX228" s="545"/>
      <c r="EY228" s="545"/>
      <c r="EZ228" s="545"/>
      <c r="FA228" s="545"/>
      <c r="FB228" s="545"/>
      <c r="FC228" s="545"/>
      <c r="FD228" s="545"/>
      <c r="FE228" s="545"/>
      <c r="FF228" s="545"/>
      <c r="FG228" s="545"/>
      <c r="FH228" s="545"/>
      <c r="FI228" s="545"/>
      <c r="FJ228" s="545"/>
      <c r="FK228" s="545"/>
      <c r="FL228" s="545"/>
      <c r="FM228" s="545"/>
      <c r="FN228" s="545"/>
      <c r="FO228" s="545"/>
      <c r="FP228" s="545"/>
      <c r="FQ228" s="545"/>
      <c r="FR228" s="545"/>
      <c r="FS228" s="545"/>
      <c r="FT228" s="545"/>
      <c r="FU228" s="545"/>
      <c r="FV228" s="545"/>
      <c r="FW228" s="545"/>
      <c r="FX228" s="545"/>
      <c r="FY228" s="545"/>
      <c r="FZ228" s="545"/>
      <c r="GA228" s="545"/>
      <c r="GB228" s="545"/>
      <c r="GC228" s="545"/>
      <c r="GD228" s="545"/>
      <c r="GE228" s="545"/>
      <c r="GF228" s="545"/>
      <c r="GG228" s="545"/>
      <c r="GH228" s="545"/>
      <c r="GI228" s="545"/>
      <c r="GJ228" s="545"/>
      <c r="GK228" s="545"/>
      <c r="GL228" s="545"/>
      <c r="GM228" s="545"/>
      <c r="GN228" s="545"/>
      <c r="GO228" s="545"/>
      <c r="GP228" s="545"/>
      <c r="GQ228" s="545"/>
      <c r="GR228" s="545"/>
      <c r="GS228" s="545"/>
      <c r="GT228" s="545"/>
      <c r="GU228" s="545"/>
      <c r="GV228" s="545"/>
      <c r="GW228" s="545"/>
      <c r="GX228" s="545"/>
    </row>
    <row r="229" spans="15:206" x14ac:dyDescent="0.25">
      <c r="O229" s="545"/>
      <c r="P229" s="545"/>
      <c r="Q229" s="545"/>
      <c r="R229" s="545"/>
      <c r="S229" s="545"/>
      <c r="T229" s="545"/>
      <c r="U229" s="545"/>
      <c r="V229" s="545"/>
      <c r="W229" s="545"/>
      <c r="X229" s="545"/>
      <c r="Y229" s="545"/>
      <c r="Z229" s="545"/>
      <c r="AA229" s="545"/>
      <c r="AB229" s="545"/>
      <c r="AC229" s="545"/>
      <c r="AD229" s="545"/>
      <c r="AE229" s="545"/>
      <c r="AF229" s="545"/>
      <c r="AG229" s="545"/>
      <c r="AH229" s="545"/>
      <c r="AI229" s="545"/>
      <c r="AJ229" s="545"/>
      <c r="AK229" s="545"/>
      <c r="AL229" s="545"/>
      <c r="AM229" s="545"/>
      <c r="AN229" s="545"/>
      <c r="AO229" s="545"/>
      <c r="AP229" s="545"/>
      <c r="AQ229" s="545"/>
      <c r="AR229" s="545"/>
      <c r="AS229" s="545"/>
      <c r="AT229" s="545"/>
      <c r="AU229" s="545"/>
      <c r="AV229" s="545"/>
      <c r="AW229" s="545"/>
      <c r="AX229" s="545"/>
      <c r="AY229" s="545"/>
      <c r="AZ229" s="545"/>
      <c r="BA229" s="545"/>
      <c r="BB229" s="545"/>
      <c r="BC229" s="545"/>
      <c r="BD229" s="545"/>
      <c r="BE229" s="545"/>
      <c r="BF229" s="545"/>
      <c r="BG229" s="545"/>
      <c r="BH229" s="545"/>
      <c r="BI229" s="545"/>
      <c r="BJ229" s="545"/>
      <c r="BK229" s="545"/>
      <c r="BL229" s="545"/>
      <c r="BM229" s="545"/>
      <c r="BN229" s="545"/>
      <c r="BO229" s="545"/>
      <c r="BP229" s="545"/>
      <c r="BQ229" s="545"/>
      <c r="BR229" s="545"/>
      <c r="BS229" s="545"/>
      <c r="BT229" s="545"/>
      <c r="BU229" s="545"/>
      <c r="BV229" s="545"/>
      <c r="BW229" s="545"/>
      <c r="BX229" s="545"/>
      <c r="BY229" s="545"/>
      <c r="BZ229" s="545"/>
      <c r="CA229" s="545"/>
      <c r="CB229" s="545"/>
      <c r="CC229" s="545"/>
      <c r="CD229" s="545"/>
      <c r="CE229" s="545"/>
      <c r="CF229" s="545"/>
      <c r="CG229" s="545"/>
      <c r="CH229" s="545"/>
      <c r="CI229" s="545"/>
      <c r="CJ229" s="545"/>
      <c r="CK229" s="545"/>
      <c r="CL229" s="545"/>
      <c r="CM229" s="545"/>
      <c r="CN229" s="545"/>
      <c r="CO229" s="545"/>
      <c r="CP229" s="545"/>
      <c r="CQ229" s="545"/>
      <c r="CR229" s="545"/>
      <c r="CS229" s="545"/>
      <c r="CT229" s="545"/>
      <c r="CU229" s="545"/>
      <c r="CV229" s="545"/>
      <c r="CW229" s="545"/>
      <c r="CX229" s="545"/>
      <c r="CY229" s="545"/>
      <c r="CZ229" s="545"/>
      <c r="DA229" s="545"/>
      <c r="DB229" s="545"/>
      <c r="DC229" s="545"/>
      <c r="DD229" s="545"/>
      <c r="DE229" s="545"/>
      <c r="DF229" s="545"/>
      <c r="DG229" s="545"/>
      <c r="DH229" s="545"/>
      <c r="DI229" s="545"/>
      <c r="DJ229" s="545"/>
      <c r="DK229" s="545"/>
      <c r="DL229" s="545"/>
      <c r="DM229" s="545"/>
      <c r="DN229" s="545"/>
      <c r="DO229" s="545"/>
      <c r="DP229" s="545"/>
      <c r="DQ229" s="545"/>
      <c r="DR229" s="545"/>
      <c r="DS229" s="545"/>
      <c r="DT229" s="545"/>
      <c r="DU229" s="545"/>
      <c r="DV229" s="545"/>
      <c r="DW229" s="545"/>
      <c r="DX229" s="545"/>
      <c r="DY229" s="545"/>
      <c r="DZ229" s="545"/>
      <c r="EA229" s="545"/>
      <c r="EB229" s="545"/>
      <c r="EC229" s="545"/>
      <c r="ED229" s="545"/>
      <c r="EE229" s="545"/>
      <c r="EF229" s="545"/>
      <c r="EG229" s="545"/>
      <c r="EH229" s="545"/>
      <c r="EI229" s="545"/>
      <c r="EJ229" s="545"/>
      <c r="EK229" s="545"/>
      <c r="EL229" s="545"/>
      <c r="EM229" s="545"/>
      <c r="EN229" s="545"/>
      <c r="EO229" s="545"/>
      <c r="EP229" s="545"/>
      <c r="EQ229" s="545"/>
      <c r="ER229" s="545"/>
      <c r="ES229" s="545"/>
      <c r="ET229" s="545"/>
      <c r="EU229" s="545"/>
      <c r="EV229" s="545"/>
      <c r="EW229" s="545"/>
      <c r="EX229" s="545"/>
      <c r="EY229" s="545"/>
      <c r="EZ229" s="545"/>
      <c r="FA229" s="545"/>
      <c r="FB229" s="545"/>
      <c r="FC229" s="545"/>
      <c r="FD229" s="545"/>
      <c r="FE229" s="545"/>
      <c r="FF229" s="545"/>
      <c r="FG229" s="545"/>
      <c r="FH229" s="545"/>
      <c r="FI229" s="545"/>
      <c r="FJ229" s="545"/>
      <c r="FK229" s="545"/>
      <c r="FL229" s="545"/>
      <c r="FM229" s="545"/>
      <c r="FN229" s="545"/>
      <c r="FO229" s="545"/>
      <c r="FP229" s="545"/>
      <c r="FQ229" s="545"/>
      <c r="FR229" s="545"/>
      <c r="FS229" s="545"/>
      <c r="FT229" s="545"/>
      <c r="FU229" s="545"/>
      <c r="FV229" s="545"/>
      <c r="FW229" s="545"/>
      <c r="FX229" s="545"/>
      <c r="FY229" s="545"/>
      <c r="FZ229" s="545"/>
      <c r="GA229" s="545"/>
      <c r="GB229" s="545"/>
      <c r="GC229" s="545"/>
      <c r="GD229" s="545"/>
      <c r="GE229" s="545"/>
      <c r="GF229" s="545"/>
      <c r="GG229" s="545"/>
      <c r="GH229" s="545"/>
      <c r="GI229" s="545"/>
      <c r="GJ229" s="545"/>
      <c r="GK229" s="545"/>
      <c r="GL229" s="545"/>
      <c r="GM229" s="545"/>
      <c r="GN229" s="545"/>
      <c r="GO229" s="545"/>
      <c r="GP229" s="545"/>
      <c r="GQ229" s="545"/>
      <c r="GR229" s="545"/>
      <c r="GS229" s="545"/>
      <c r="GT229" s="545"/>
      <c r="GU229" s="545"/>
      <c r="GV229" s="545"/>
      <c r="GW229" s="545"/>
      <c r="GX229" s="545"/>
    </row>
    <row r="230" spans="15:206" x14ac:dyDescent="0.25">
      <c r="O230" s="545"/>
      <c r="P230" s="545"/>
      <c r="Q230" s="545"/>
      <c r="R230" s="545"/>
      <c r="S230" s="545"/>
      <c r="T230" s="545"/>
      <c r="U230" s="545"/>
      <c r="V230" s="545"/>
      <c r="W230" s="545"/>
      <c r="X230" s="545"/>
      <c r="Y230" s="545"/>
      <c r="Z230" s="545"/>
      <c r="AA230" s="545"/>
      <c r="AB230" s="545"/>
      <c r="AC230" s="545"/>
      <c r="AD230" s="545"/>
      <c r="AE230" s="545"/>
      <c r="AF230" s="545"/>
      <c r="AG230" s="545"/>
      <c r="AH230" s="545"/>
      <c r="AI230" s="545"/>
      <c r="AJ230" s="545"/>
      <c r="AK230" s="545"/>
      <c r="AL230" s="545"/>
      <c r="AM230" s="545"/>
      <c r="AN230" s="545"/>
      <c r="AO230" s="545"/>
      <c r="AP230" s="545"/>
      <c r="AQ230" s="545"/>
      <c r="AR230" s="545"/>
      <c r="AS230" s="545"/>
      <c r="AT230" s="545"/>
      <c r="AU230" s="545"/>
      <c r="AV230" s="545"/>
      <c r="AW230" s="545"/>
      <c r="AX230" s="545"/>
      <c r="AY230" s="545"/>
      <c r="AZ230" s="545"/>
      <c r="BA230" s="545"/>
      <c r="BB230" s="545"/>
      <c r="BC230" s="545"/>
      <c r="BD230" s="545"/>
      <c r="BE230" s="545"/>
      <c r="BF230" s="545"/>
      <c r="BG230" s="545"/>
      <c r="BH230" s="545"/>
      <c r="BI230" s="545"/>
      <c r="BJ230" s="545"/>
      <c r="BK230" s="545"/>
      <c r="BL230" s="545"/>
      <c r="BM230" s="545"/>
      <c r="BN230" s="545"/>
      <c r="BO230" s="545"/>
      <c r="BP230" s="545"/>
      <c r="BQ230" s="545"/>
      <c r="BR230" s="545"/>
      <c r="BS230" s="545"/>
      <c r="BT230" s="545"/>
      <c r="BU230" s="545"/>
      <c r="BV230" s="545"/>
      <c r="BW230" s="545"/>
      <c r="BX230" s="545"/>
      <c r="BY230" s="545"/>
      <c r="BZ230" s="545"/>
      <c r="CA230" s="545"/>
      <c r="CB230" s="545"/>
      <c r="CC230" s="545"/>
      <c r="CD230" s="545"/>
      <c r="CE230" s="545"/>
      <c r="CF230" s="545"/>
      <c r="CG230" s="545"/>
      <c r="CH230" s="545"/>
      <c r="CI230" s="545"/>
      <c r="CJ230" s="545"/>
      <c r="CK230" s="545"/>
      <c r="CL230" s="545"/>
      <c r="CM230" s="545"/>
      <c r="CN230" s="545"/>
      <c r="CO230" s="545"/>
      <c r="CP230" s="545"/>
      <c r="CQ230" s="545"/>
      <c r="CR230" s="545"/>
      <c r="CS230" s="545"/>
      <c r="CT230" s="545"/>
      <c r="CU230" s="545"/>
      <c r="CV230" s="545"/>
      <c r="CW230" s="545"/>
      <c r="CX230" s="545"/>
      <c r="CY230" s="545"/>
      <c r="CZ230" s="545"/>
      <c r="DA230" s="545"/>
      <c r="DB230" s="545"/>
      <c r="DC230" s="545"/>
      <c r="DD230" s="545"/>
      <c r="DE230" s="545"/>
      <c r="DF230" s="545"/>
      <c r="DG230" s="545"/>
      <c r="DH230" s="545"/>
      <c r="DI230" s="545"/>
      <c r="DJ230" s="545"/>
      <c r="DK230" s="545"/>
      <c r="DL230" s="545"/>
      <c r="DM230" s="545"/>
      <c r="DN230" s="545"/>
      <c r="DO230" s="545"/>
      <c r="DP230" s="545"/>
      <c r="DQ230" s="545"/>
      <c r="DR230" s="545"/>
      <c r="DS230" s="545"/>
      <c r="DT230" s="545"/>
      <c r="DU230" s="545"/>
      <c r="DV230" s="545"/>
      <c r="DW230" s="545"/>
      <c r="DX230" s="545"/>
      <c r="DY230" s="545"/>
      <c r="DZ230" s="545"/>
      <c r="EA230" s="545"/>
      <c r="EB230" s="545"/>
      <c r="EC230" s="545"/>
      <c r="ED230" s="545"/>
      <c r="EE230" s="545"/>
      <c r="EF230" s="545"/>
      <c r="EG230" s="545"/>
      <c r="EH230" s="545"/>
      <c r="EI230" s="545"/>
      <c r="EJ230" s="545"/>
      <c r="EK230" s="545"/>
      <c r="EL230" s="545"/>
      <c r="EM230" s="545"/>
      <c r="EN230" s="545"/>
      <c r="EO230" s="545"/>
      <c r="EP230" s="545"/>
      <c r="EQ230" s="545"/>
      <c r="ER230" s="545"/>
      <c r="ES230" s="545"/>
      <c r="ET230" s="545"/>
      <c r="EU230" s="545"/>
      <c r="EV230" s="545"/>
      <c r="EW230" s="545"/>
      <c r="EX230" s="545"/>
      <c r="EY230" s="545"/>
      <c r="EZ230" s="545"/>
      <c r="FA230" s="545"/>
      <c r="FB230" s="545"/>
      <c r="FC230" s="545"/>
      <c r="FD230" s="545"/>
      <c r="FE230" s="545"/>
      <c r="FF230" s="545"/>
      <c r="FG230" s="545"/>
      <c r="FH230" s="545"/>
      <c r="FI230" s="545"/>
      <c r="FJ230" s="545"/>
      <c r="FK230" s="545"/>
      <c r="FL230" s="545"/>
      <c r="FM230" s="545"/>
      <c r="FN230" s="545"/>
      <c r="FO230" s="545"/>
      <c r="FP230" s="545"/>
      <c r="FQ230" s="545"/>
      <c r="FR230" s="545"/>
      <c r="FS230" s="545"/>
      <c r="FT230" s="545"/>
      <c r="FU230" s="545"/>
      <c r="FV230" s="545"/>
      <c r="FW230" s="545"/>
      <c r="FX230" s="545"/>
      <c r="FY230" s="545"/>
      <c r="FZ230" s="545"/>
      <c r="GA230" s="545"/>
      <c r="GB230" s="545"/>
      <c r="GC230" s="545"/>
      <c r="GD230" s="545"/>
      <c r="GE230" s="545"/>
      <c r="GF230" s="545"/>
      <c r="GG230" s="545"/>
      <c r="GH230" s="545"/>
      <c r="GI230" s="545"/>
      <c r="GJ230" s="545"/>
      <c r="GK230" s="545"/>
      <c r="GL230" s="545"/>
      <c r="GM230" s="545"/>
      <c r="GN230" s="545"/>
      <c r="GO230" s="545"/>
      <c r="GP230" s="545"/>
      <c r="GQ230" s="545"/>
      <c r="GR230" s="545"/>
      <c r="GS230" s="545"/>
      <c r="GT230" s="545"/>
      <c r="GU230" s="545"/>
      <c r="GV230" s="545"/>
      <c r="GW230" s="545"/>
      <c r="GX230" s="545"/>
    </row>
    <row r="231" spans="15:206" x14ac:dyDescent="0.25">
      <c r="O231" s="545"/>
      <c r="P231" s="545"/>
      <c r="Q231" s="545"/>
      <c r="R231" s="545"/>
      <c r="S231" s="545"/>
      <c r="T231" s="545"/>
      <c r="U231" s="545"/>
      <c r="V231" s="545"/>
      <c r="W231" s="545"/>
      <c r="X231" s="545"/>
      <c r="Y231" s="545"/>
      <c r="Z231" s="545"/>
      <c r="AA231" s="545"/>
      <c r="AB231" s="545"/>
      <c r="AC231" s="545"/>
      <c r="AD231" s="545"/>
      <c r="AE231" s="545"/>
      <c r="AF231" s="545"/>
      <c r="AG231" s="545"/>
      <c r="AH231" s="545"/>
      <c r="AI231" s="545"/>
      <c r="AJ231" s="545"/>
      <c r="AK231" s="545"/>
      <c r="AL231" s="545"/>
      <c r="AM231" s="545"/>
      <c r="AN231" s="545"/>
      <c r="AO231" s="545"/>
      <c r="AP231" s="545"/>
      <c r="AQ231" s="545"/>
      <c r="AR231" s="545"/>
      <c r="AS231" s="545"/>
      <c r="AT231" s="545"/>
      <c r="AU231" s="545"/>
      <c r="AV231" s="545"/>
      <c r="AW231" s="545"/>
      <c r="AX231" s="545"/>
      <c r="AY231" s="545"/>
      <c r="AZ231" s="545"/>
      <c r="BA231" s="545"/>
      <c r="BB231" s="545"/>
      <c r="BC231" s="545"/>
      <c r="BD231" s="545"/>
      <c r="BE231" s="545"/>
      <c r="BF231" s="545"/>
      <c r="BG231" s="545"/>
      <c r="BH231" s="545"/>
      <c r="BI231" s="545"/>
      <c r="BJ231" s="545"/>
      <c r="BK231" s="545"/>
      <c r="BL231" s="545"/>
      <c r="BM231" s="545"/>
      <c r="BN231" s="545"/>
      <c r="BO231" s="545"/>
      <c r="BP231" s="545"/>
      <c r="BQ231" s="545"/>
      <c r="BR231" s="545"/>
      <c r="BS231" s="545"/>
      <c r="BT231" s="545"/>
      <c r="BU231" s="545"/>
      <c r="BV231" s="545"/>
      <c r="BW231" s="545"/>
      <c r="BX231" s="545"/>
      <c r="BY231" s="545"/>
      <c r="BZ231" s="545"/>
      <c r="CA231" s="545"/>
      <c r="CB231" s="545"/>
      <c r="CC231" s="545"/>
      <c r="CD231" s="545"/>
      <c r="CE231" s="545"/>
      <c r="CF231" s="545"/>
      <c r="CG231" s="545"/>
      <c r="CH231" s="545"/>
      <c r="CI231" s="545"/>
      <c r="CJ231" s="545"/>
      <c r="CK231" s="545"/>
      <c r="CL231" s="545"/>
      <c r="CM231" s="545"/>
      <c r="CN231" s="545"/>
      <c r="CO231" s="545"/>
      <c r="CP231" s="545"/>
      <c r="CQ231" s="545"/>
      <c r="CR231" s="545"/>
      <c r="CS231" s="545"/>
      <c r="CT231" s="545"/>
      <c r="CU231" s="545"/>
      <c r="CV231" s="545"/>
      <c r="CW231" s="545"/>
      <c r="CX231" s="545"/>
      <c r="CY231" s="545"/>
      <c r="CZ231" s="545"/>
      <c r="DA231" s="545"/>
      <c r="DB231" s="545"/>
      <c r="DC231" s="545"/>
      <c r="DD231" s="545"/>
      <c r="DE231" s="545"/>
      <c r="DF231" s="545"/>
      <c r="DG231" s="545"/>
      <c r="DH231" s="545"/>
      <c r="DI231" s="545"/>
      <c r="DJ231" s="545"/>
      <c r="DK231" s="545"/>
      <c r="DL231" s="545"/>
      <c r="DM231" s="545"/>
      <c r="DN231" s="545"/>
      <c r="DO231" s="545"/>
      <c r="DP231" s="545"/>
      <c r="DQ231" s="545"/>
      <c r="DR231" s="545"/>
      <c r="DS231" s="545"/>
      <c r="DT231" s="545"/>
      <c r="DU231" s="545"/>
      <c r="DV231" s="545"/>
      <c r="DW231" s="545"/>
      <c r="DX231" s="545"/>
      <c r="DY231" s="545"/>
      <c r="DZ231" s="545"/>
      <c r="EA231" s="545"/>
      <c r="EB231" s="545"/>
      <c r="EC231" s="545"/>
      <c r="ED231" s="545"/>
      <c r="EE231" s="545"/>
      <c r="EF231" s="545"/>
      <c r="EG231" s="545"/>
      <c r="EH231" s="545"/>
      <c r="EI231" s="545"/>
      <c r="EJ231" s="545"/>
      <c r="EK231" s="545"/>
      <c r="EL231" s="545"/>
      <c r="EM231" s="545"/>
      <c r="EN231" s="545"/>
      <c r="EO231" s="545"/>
      <c r="EP231" s="545"/>
      <c r="EQ231" s="545"/>
      <c r="ER231" s="545"/>
      <c r="ES231" s="545"/>
      <c r="ET231" s="545"/>
      <c r="EU231" s="545"/>
      <c r="EV231" s="545"/>
      <c r="EW231" s="545"/>
      <c r="EX231" s="545"/>
      <c r="EY231" s="545"/>
      <c r="EZ231" s="545"/>
      <c r="FA231" s="545"/>
      <c r="FB231" s="545"/>
      <c r="FC231" s="545"/>
      <c r="FD231" s="545"/>
      <c r="FE231" s="545"/>
      <c r="FF231" s="545"/>
      <c r="FG231" s="545"/>
      <c r="FH231" s="545"/>
      <c r="FI231" s="545"/>
      <c r="FJ231" s="545"/>
      <c r="FK231" s="545"/>
      <c r="FL231" s="545"/>
      <c r="FM231" s="545"/>
      <c r="FN231" s="545"/>
      <c r="FO231" s="545"/>
      <c r="FP231" s="545"/>
      <c r="FQ231" s="545"/>
      <c r="FR231" s="545"/>
      <c r="FS231" s="545"/>
      <c r="FT231" s="545"/>
      <c r="FU231" s="545"/>
      <c r="FV231" s="545"/>
      <c r="FW231" s="545"/>
      <c r="FX231" s="545"/>
      <c r="FY231" s="545"/>
      <c r="FZ231" s="545"/>
      <c r="GA231" s="545"/>
      <c r="GB231" s="545"/>
      <c r="GC231" s="545"/>
      <c r="GD231" s="545"/>
      <c r="GE231" s="545"/>
      <c r="GF231" s="545"/>
      <c r="GG231" s="545"/>
      <c r="GH231" s="545"/>
      <c r="GI231" s="545"/>
      <c r="GJ231" s="545"/>
      <c r="GK231" s="545"/>
      <c r="GL231" s="545"/>
      <c r="GM231" s="545"/>
      <c r="GN231" s="545"/>
      <c r="GO231" s="545"/>
      <c r="GP231" s="545"/>
      <c r="GQ231" s="545"/>
      <c r="GR231" s="545"/>
      <c r="GS231" s="545"/>
      <c r="GT231" s="545"/>
      <c r="GU231" s="545"/>
      <c r="GV231" s="545"/>
      <c r="GW231" s="545"/>
      <c r="GX231" s="545"/>
    </row>
    <row r="232" spans="15:206" x14ac:dyDescent="0.25">
      <c r="O232" s="545"/>
      <c r="P232" s="545"/>
      <c r="Q232" s="545"/>
      <c r="R232" s="545"/>
      <c r="S232" s="545"/>
      <c r="T232" s="545"/>
      <c r="U232" s="545"/>
      <c r="V232" s="545"/>
      <c r="W232" s="545"/>
      <c r="X232" s="545"/>
      <c r="Y232" s="545"/>
      <c r="Z232" s="545"/>
      <c r="AA232" s="545"/>
      <c r="AB232" s="545"/>
      <c r="AC232" s="545"/>
      <c r="AD232" s="545"/>
      <c r="AE232" s="545"/>
      <c r="AF232" s="545"/>
      <c r="AG232" s="545"/>
      <c r="AH232" s="545"/>
      <c r="AI232" s="545"/>
      <c r="AJ232" s="545"/>
      <c r="AK232" s="545"/>
      <c r="AL232" s="545"/>
      <c r="AM232" s="545"/>
      <c r="AN232" s="545"/>
      <c r="AO232" s="545"/>
      <c r="AP232" s="545"/>
      <c r="AQ232" s="545"/>
      <c r="AR232" s="545"/>
      <c r="AS232" s="545"/>
      <c r="AT232" s="545"/>
      <c r="AU232" s="545"/>
      <c r="AV232" s="545"/>
      <c r="AW232" s="545"/>
      <c r="AX232" s="545"/>
      <c r="AY232" s="545"/>
      <c r="AZ232" s="545"/>
      <c r="BA232" s="545"/>
      <c r="BB232" s="545"/>
      <c r="BC232" s="545"/>
      <c r="BD232" s="545"/>
      <c r="BE232" s="545"/>
      <c r="BF232" s="545"/>
      <c r="BG232" s="545"/>
      <c r="BH232" s="545"/>
      <c r="BI232" s="545"/>
      <c r="BJ232" s="545"/>
      <c r="BK232" s="545"/>
      <c r="BL232" s="545"/>
      <c r="BM232" s="545"/>
      <c r="BN232" s="545"/>
      <c r="BO232" s="545"/>
      <c r="BP232" s="545"/>
      <c r="BQ232" s="545"/>
      <c r="BR232" s="545"/>
      <c r="BS232" s="545"/>
      <c r="BT232" s="545"/>
      <c r="BU232" s="545"/>
      <c r="BV232" s="545"/>
      <c r="BW232" s="545"/>
      <c r="BX232" s="545"/>
      <c r="BY232" s="545"/>
      <c r="BZ232" s="545"/>
      <c r="CA232" s="545"/>
      <c r="CB232" s="545"/>
      <c r="CC232" s="545"/>
      <c r="CD232" s="545"/>
      <c r="CE232" s="545"/>
      <c r="CF232" s="545"/>
      <c r="CG232" s="545"/>
      <c r="CH232" s="545"/>
      <c r="CI232" s="545"/>
      <c r="CJ232" s="545"/>
      <c r="CK232" s="545"/>
      <c r="CL232" s="545"/>
      <c r="CM232" s="545"/>
      <c r="CN232" s="545"/>
      <c r="CO232" s="545"/>
      <c r="CP232" s="545"/>
      <c r="CQ232" s="545"/>
      <c r="CR232" s="545"/>
      <c r="CS232" s="545"/>
      <c r="CT232" s="545"/>
      <c r="CU232" s="545"/>
      <c r="CV232" s="545"/>
      <c r="CW232" s="545"/>
      <c r="CX232" s="545"/>
      <c r="CY232" s="545"/>
      <c r="CZ232" s="545"/>
      <c r="DA232" s="545"/>
      <c r="DB232" s="545"/>
      <c r="DC232" s="545"/>
      <c r="DD232" s="545"/>
      <c r="DE232" s="545"/>
      <c r="DF232" s="545"/>
      <c r="DG232" s="545"/>
      <c r="DH232" s="545"/>
      <c r="DI232" s="545"/>
      <c r="DJ232" s="545"/>
      <c r="DK232" s="545"/>
      <c r="DL232" s="545"/>
      <c r="DM232" s="545"/>
      <c r="DN232" s="545"/>
      <c r="DO232" s="545"/>
      <c r="DP232" s="545"/>
      <c r="DQ232" s="545"/>
      <c r="DR232" s="545"/>
      <c r="DS232" s="545"/>
      <c r="DT232" s="545"/>
      <c r="DU232" s="545"/>
      <c r="DV232" s="545"/>
      <c r="DW232" s="545"/>
      <c r="DX232" s="545"/>
      <c r="DY232" s="545"/>
      <c r="DZ232" s="545"/>
      <c r="EA232" s="545"/>
      <c r="EB232" s="545"/>
      <c r="EC232" s="545"/>
      <c r="ED232" s="545"/>
      <c r="EE232" s="545"/>
      <c r="EF232" s="545"/>
      <c r="EG232" s="545"/>
      <c r="EH232" s="545"/>
      <c r="EI232" s="545"/>
      <c r="EJ232" s="545"/>
      <c r="EK232" s="545"/>
      <c r="EL232" s="545"/>
      <c r="EM232" s="545"/>
      <c r="EN232" s="545"/>
      <c r="EO232" s="545"/>
      <c r="EP232" s="545"/>
      <c r="EQ232" s="545"/>
      <c r="ER232" s="545"/>
      <c r="ES232" s="545"/>
      <c r="ET232" s="545"/>
      <c r="EU232" s="545"/>
      <c r="EV232" s="545"/>
      <c r="EW232" s="545"/>
      <c r="EX232" s="545"/>
      <c r="EY232" s="545"/>
      <c r="EZ232" s="545"/>
      <c r="FA232" s="545"/>
      <c r="FB232" s="545"/>
      <c r="FC232" s="545"/>
      <c r="FD232" s="545"/>
      <c r="FE232" s="545"/>
      <c r="FF232" s="545"/>
      <c r="FG232" s="545"/>
      <c r="FH232" s="545"/>
      <c r="FI232" s="545"/>
      <c r="FJ232" s="545"/>
      <c r="FK232" s="545"/>
      <c r="FL232" s="545"/>
      <c r="FM232" s="545"/>
      <c r="FN232" s="545"/>
      <c r="FO232" s="545"/>
      <c r="FP232" s="545"/>
      <c r="FQ232" s="545"/>
      <c r="FR232" s="545"/>
      <c r="FS232" s="545"/>
      <c r="FT232" s="545"/>
      <c r="FU232" s="545"/>
      <c r="FV232" s="545"/>
      <c r="FW232" s="545"/>
      <c r="FX232" s="545"/>
      <c r="FY232" s="545"/>
      <c r="FZ232" s="545"/>
      <c r="GA232" s="545"/>
      <c r="GB232" s="545"/>
      <c r="GC232" s="545"/>
      <c r="GD232" s="545"/>
      <c r="GE232" s="545"/>
      <c r="GF232" s="545"/>
      <c r="GG232" s="545"/>
      <c r="GH232" s="545"/>
      <c r="GI232" s="545"/>
      <c r="GJ232" s="545"/>
      <c r="GK232" s="545"/>
      <c r="GL232" s="545"/>
      <c r="GM232" s="545"/>
      <c r="GN232" s="545"/>
      <c r="GO232" s="545"/>
      <c r="GP232" s="545"/>
      <c r="GQ232" s="545"/>
      <c r="GR232" s="545"/>
      <c r="GS232" s="545"/>
      <c r="GT232" s="545"/>
      <c r="GU232" s="545"/>
      <c r="GV232" s="545"/>
      <c r="GW232" s="545"/>
      <c r="GX232" s="545"/>
    </row>
    <row r="233" spans="15:206" x14ac:dyDescent="0.25">
      <c r="O233" s="545"/>
      <c r="P233" s="545"/>
      <c r="Q233" s="545"/>
      <c r="R233" s="545"/>
      <c r="S233" s="545"/>
      <c r="T233" s="545"/>
      <c r="U233" s="545"/>
      <c r="V233" s="545"/>
      <c r="W233" s="545"/>
      <c r="X233" s="545"/>
      <c r="Y233" s="545"/>
      <c r="Z233" s="545"/>
      <c r="AA233" s="545"/>
      <c r="AB233" s="545"/>
      <c r="AC233" s="545"/>
      <c r="AD233" s="545"/>
      <c r="AE233" s="545"/>
      <c r="AF233" s="545"/>
      <c r="AG233" s="545"/>
      <c r="AH233" s="545"/>
      <c r="AI233" s="545"/>
      <c r="AJ233" s="545"/>
      <c r="AK233" s="545"/>
      <c r="AL233" s="545"/>
      <c r="AM233" s="545"/>
      <c r="AN233" s="545"/>
      <c r="AO233" s="545"/>
      <c r="AP233" s="545"/>
      <c r="AQ233" s="545"/>
      <c r="AR233" s="545"/>
      <c r="AS233" s="545"/>
      <c r="AT233" s="545"/>
      <c r="AU233" s="545"/>
      <c r="AV233" s="545"/>
      <c r="AW233" s="545"/>
      <c r="AX233" s="545"/>
      <c r="AY233" s="545"/>
      <c r="AZ233" s="545"/>
      <c r="BA233" s="545"/>
      <c r="BB233" s="545"/>
      <c r="BC233" s="545"/>
      <c r="BD233" s="545"/>
      <c r="BE233" s="545"/>
      <c r="BF233" s="545"/>
      <c r="BG233" s="545"/>
      <c r="BH233" s="545"/>
      <c r="BI233" s="545"/>
      <c r="BJ233" s="545"/>
      <c r="BK233" s="545"/>
      <c r="BL233" s="545"/>
      <c r="BM233" s="545"/>
      <c r="BN233" s="545"/>
      <c r="BO233" s="545"/>
      <c r="BP233" s="545"/>
      <c r="BQ233" s="545"/>
      <c r="BR233" s="545"/>
      <c r="BS233" s="545"/>
      <c r="BT233" s="545"/>
      <c r="BU233" s="545"/>
      <c r="BV233" s="545"/>
      <c r="BW233" s="545"/>
      <c r="BX233" s="545"/>
      <c r="BY233" s="545"/>
      <c r="BZ233" s="545"/>
      <c r="CA233" s="545"/>
      <c r="CB233" s="545"/>
      <c r="CC233" s="545"/>
      <c r="CD233" s="545"/>
      <c r="CE233" s="545"/>
      <c r="CF233" s="545"/>
      <c r="CG233" s="545"/>
      <c r="CH233" s="545"/>
      <c r="CI233" s="545"/>
      <c r="CJ233" s="545"/>
      <c r="CK233" s="545"/>
      <c r="CL233" s="545"/>
      <c r="CM233" s="545"/>
      <c r="CN233" s="545"/>
      <c r="CO233" s="545"/>
      <c r="CP233" s="545"/>
      <c r="CQ233" s="545"/>
      <c r="CR233" s="545"/>
      <c r="CS233" s="545"/>
      <c r="CT233" s="545"/>
      <c r="CU233" s="545"/>
      <c r="CV233" s="545"/>
      <c r="CW233" s="545"/>
      <c r="CX233" s="545"/>
      <c r="CY233" s="545"/>
      <c r="CZ233" s="545"/>
      <c r="DA233" s="545"/>
      <c r="DB233" s="545"/>
      <c r="DC233" s="545"/>
      <c r="DD233" s="545"/>
      <c r="DE233" s="545"/>
      <c r="DF233" s="545"/>
      <c r="DG233" s="545"/>
      <c r="DH233" s="545"/>
      <c r="DI233" s="545"/>
      <c r="DJ233" s="545"/>
      <c r="DK233" s="545"/>
      <c r="DL233" s="545"/>
      <c r="DM233" s="545"/>
      <c r="DN233" s="545"/>
      <c r="DO233" s="545"/>
      <c r="DP233" s="545"/>
      <c r="DQ233" s="545"/>
      <c r="DR233" s="545"/>
      <c r="DS233" s="545"/>
      <c r="DT233" s="545"/>
      <c r="DU233" s="545"/>
      <c r="DV233" s="545"/>
      <c r="DW233" s="545"/>
      <c r="DX233" s="545"/>
      <c r="DY233" s="545"/>
      <c r="DZ233" s="545"/>
      <c r="EA233" s="545"/>
      <c r="EB233" s="545"/>
      <c r="EC233" s="545"/>
      <c r="ED233" s="545"/>
      <c r="EE233" s="545"/>
      <c r="EF233" s="545"/>
      <c r="EG233" s="545"/>
      <c r="EH233" s="545"/>
      <c r="EI233" s="545"/>
      <c r="EJ233" s="545"/>
      <c r="EK233" s="545"/>
      <c r="EL233" s="545"/>
      <c r="EM233" s="545"/>
      <c r="EN233" s="545"/>
      <c r="EO233" s="545"/>
      <c r="EP233" s="545"/>
      <c r="EQ233" s="545"/>
      <c r="ER233" s="545"/>
      <c r="ES233" s="545"/>
      <c r="ET233" s="545"/>
      <c r="EU233" s="545"/>
      <c r="EV233" s="545"/>
      <c r="EW233" s="545"/>
      <c r="EX233" s="545"/>
      <c r="EY233" s="545"/>
      <c r="EZ233" s="545"/>
      <c r="FA233" s="545"/>
      <c r="FB233" s="545"/>
      <c r="FC233" s="545"/>
      <c r="FD233" s="545"/>
      <c r="FE233" s="545"/>
      <c r="FF233" s="545"/>
      <c r="FG233" s="545"/>
      <c r="FH233" s="545"/>
      <c r="FI233" s="545"/>
      <c r="FJ233" s="545"/>
      <c r="FK233" s="545"/>
      <c r="FL233" s="545"/>
      <c r="FM233" s="545"/>
      <c r="FN233" s="545"/>
      <c r="FO233" s="545"/>
      <c r="FP233" s="545"/>
      <c r="FQ233" s="545"/>
      <c r="FR233" s="545"/>
      <c r="FS233" s="545"/>
      <c r="FT233" s="545"/>
      <c r="FU233" s="545"/>
      <c r="FV233" s="545"/>
      <c r="FW233" s="545"/>
      <c r="FX233" s="545"/>
      <c r="FY233" s="545"/>
      <c r="FZ233" s="545"/>
      <c r="GA233" s="545"/>
      <c r="GB233" s="545"/>
      <c r="GC233" s="545"/>
      <c r="GD233" s="545"/>
      <c r="GE233" s="545"/>
      <c r="GF233" s="545"/>
      <c r="GG233" s="545"/>
      <c r="GH233" s="545"/>
      <c r="GI233" s="545"/>
      <c r="GJ233" s="545"/>
      <c r="GK233" s="545"/>
      <c r="GL233" s="545"/>
      <c r="GM233" s="545"/>
      <c r="GN233" s="545"/>
      <c r="GO233" s="545"/>
      <c r="GP233" s="545"/>
      <c r="GQ233" s="545"/>
      <c r="GR233" s="545"/>
      <c r="GS233" s="545"/>
      <c r="GT233" s="545"/>
      <c r="GU233" s="545"/>
      <c r="GV233" s="545"/>
      <c r="GW233" s="545"/>
      <c r="GX233" s="545"/>
    </row>
    <row r="234" spans="15:206" x14ac:dyDescent="0.25">
      <c r="O234" s="545"/>
      <c r="P234" s="545"/>
      <c r="Q234" s="545"/>
      <c r="R234" s="545"/>
      <c r="S234" s="545"/>
      <c r="T234" s="545"/>
      <c r="U234" s="545"/>
      <c r="V234" s="545"/>
      <c r="W234" s="545"/>
      <c r="X234" s="545"/>
      <c r="Y234" s="545"/>
      <c r="Z234" s="545"/>
      <c r="AA234" s="545"/>
      <c r="AB234" s="545"/>
      <c r="AC234" s="545"/>
      <c r="AD234" s="545"/>
      <c r="AE234" s="545"/>
      <c r="AF234" s="545"/>
      <c r="AG234" s="545"/>
      <c r="AH234" s="545"/>
      <c r="AI234" s="545"/>
      <c r="AJ234" s="545"/>
      <c r="AK234" s="545"/>
      <c r="AL234" s="545"/>
      <c r="AM234" s="545"/>
      <c r="AN234" s="545"/>
      <c r="AO234" s="545"/>
      <c r="AP234" s="545"/>
      <c r="AQ234" s="545"/>
      <c r="AR234" s="545"/>
      <c r="AS234" s="545"/>
      <c r="AT234" s="545"/>
      <c r="AU234" s="545"/>
      <c r="AV234" s="545"/>
      <c r="AW234" s="545"/>
      <c r="AX234" s="545"/>
      <c r="AY234" s="545"/>
      <c r="AZ234" s="545"/>
      <c r="BA234" s="545"/>
      <c r="BB234" s="545"/>
      <c r="BC234" s="545"/>
      <c r="BD234" s="545"/>
      <c r="BE234" s="545"/>
      <c r="BF234" s="545"/>
      <c r="BG234" s="545"/>
      <c r="BH234" s="545"/>
      <c r="BI234" s="545"/>
      <c r="BJ234" s="545"/>
      <c r="BK234" s="545"/>
      <c r="BL234" s="545"/>
      <c r="BM234" s="545"/>
      <c r="BN234" s="545"/>
      <c r="BO234" s="545"/>
      <c r="BP234" s="545"/>
      <c r="BQ234" s="545"/>
      <c r="BR234" s="545"/>
      <c r="BS234" s="545"/>
      <c r="BT234" s="545"/>
      <c r="BU234" s="545"/>
      <c r="BV234" s="545"/>
      <c r="BW234" s="545"/>
      <c r="BX234" s="545"/>
      <c r="BY234" s="545"/>
      <c r="BZ234" s="545"/>
      <c r="CA234" s="545"/>
      <c r="CB234" s="545"/>
      <c r="CC234" s="545"/>
      <c r="CD234" s="545"/>
      <c r="CE234" s="545"/>
      <c r="CF234" s="545"/>
      <c r="CG234" s="545"/>
      <c r="CH234" s="545"/>
      <c r="CI234" s="545"/>
      <c r="CJ234" s="545"/>
      <c r="CK234" s="545"/>
      <c r="CL234" s="545"/>
      <c r="CM234" s="545"/>
      <c r="CN234" s="545"/>
      <c r="CO234" s="545"/>
      <c r="CP234" s="545"/>
      <c r="CQ234" s="545"/>
      <c r="CR234" s="545"/>
      <c r="CS234" s="545"/>
      <c r="CT234" s="545"/>
      <c r="CU234" s="545"/>
      <c r="CV234" s="545"/>
      <c r="CW234" s="545"/>
      <c r="CX234" s="545"/>
      <c r="CY234" s="545"/>
      <c r="CZ234" s="545"/>
      <c r="DA234" s="545"/>
      <c r="DB234" s="545"/>
      <c r="DC234" s="545"/>
      <c r="DD234" s="545"/>
      <c r="DE234" s="545"/>
      <c r="DF234" s="545"/>
      <c r="DG234" s="545"/>
      <c r="DH234" s="545"/>
      <c r="DI234" s="545"/>
      <c r="DJ234" s="545"/>
      <c r="DK234" s="545"/>
      <c r="DL234" s="545"/>
      <c r="DM234" s="545"/>
      <c r="DN234" s="545"/>
      <c r="DO234" s="545"/>
      <c r="DP234" s="545"/>
      <c r="DQ234" s="545"/>
      <c r="DR234" s="545"/>
      <c r="DS234" s="545"/>
      <c r="DT234" s="545"/>
      <c r="DU234" s="545"/>
      <c r="DV234" s="545"/>
      <c r="DW234" s="545"/>
      <c r="DX234" s="545"/>
      <c r="DY234" s="545"/>
      <c r="DZ234" s="545"/>
      <c r="EA234" s="545"/>
      <c r="EB234" s="545"/>
      <c r="EC234" s="545"/>
      <c r="ED234" s="545"/>
      <c r="EE234" s="545"/>
      <c r="EF234" s="545"/>
      <c r="EG234" s="545"/>
      <c r="EH234" s="545"/>
      <c r="EI234" s="545"/>
      <c r="EJ234" s="545"/>
      <c r="EK234" s="545"/>
      <c r="EL234" s="545"/>
      <c r="EM234" s="545"/>
      <c r="EN234" s="545"/>
      <c r="EO234" s="545"/>
      <c r="EP234" s="545"/>
      <c r="EQ234" s="545"/>
      <c r="ER234" s="545"/>
      <c r="ES234" s="545"/>
      <c r="ET234" s="545"/>
      <c r="EU234" s="545"/>
      <c r="EV234" s="545"/>
      <c r="EW234" s="545"/>
      <c r="EX234" s="545"/>
      <c r="EY234" s="545"/>
      <c r="EZ234" s="545"/>
      <c r="FA234" s="545"/>
      <c r="FB234" s="545"/>
      <c r="FC234" s="545"/>
      <c r="FD234" s="545"/>
      <c r="FE234" s="545"/>
      <c r="FF234" s="545"/>
      <c r="FG234" s="545"/>
      <c r="FH234" s="545"/>
      <c r="FI234" s="545"/>
      <c r="FJ234" s="545"/>
      <c r="FK234" s="545"/>
      <c r="FL234" s="545"/>
      <c r="FM234" s="545"/>
      <c r="FN234" s="545"/>
      <c r="FO234" s="545"/>
      <c r="FP234" s="545"/>
      <c r="FQ234" s="545"/>
      <c r="FR234" s="545"/>
      <c r="FS234" s="545"/>
      <c r="FT234" s="545"/>
      <c r="FU234" s="545"/>
      <c r="FV234" s="545"/>
      <c r="FW234" s="545"/>
      <c r="FX234" s="545"/>
      <c r="FY234" s="545"/>
      <c r="FZ234" s="545"/>
      <c r="GA234" s="545"/>
      <c r="GB234" s="545"/>
      <c r="GC234" s="545"/>
      <c r="GD234" s="545"/>
      <c r="GE234" s="545"/>
      <c r="GF234" s="545"/>
      <c r="GG234" s="545"/>
      <c r="GH234" s="545"/>
      <c r="GI234" s="545"/>
      <c r="GJ234" s="545"/>
      <c r="GK234" s="545"/>
      <c r="GL234" s="545"/>
      <c r="GM234" s="545"/>
      <c r="GN234" s="545"/>
      <c r="GO234" s="545"/>
      <c r="GP234" s="545"/>
      <c r="GQ234" s="545"/>
      <c r="GR234" s="545"/>
      <c r="GS234" s="545"/>
      <c r="GT234" s="545"/>
      <c r="GU234" s="545"/>
      <c r="GV234" s="545"/>
      <c r="GW234" s="545"/>
      <c r="GX234" s="545"/>
    </row>
    <row r="235" spans="15:206" x14ac:dyDescent="0.25">
      <c r="O235" s="545"/>
      <c r="P235" s="545"/>
      <c r="Q235" s="545"/>
      <c r="R235" s="545"/>
      <c r="S235" s="545"/>
      <c r="T235" s="545"/>
      <c r="U235" s="545"/>
      <c r="V235" s="545"/>
      <c r="W235" s="545"/>
      <c r="X235" s="545"/>
      <c r="Y235" s="545"/>
      <c r="Z235" s="545"/>
      <c r="AA235" s="545"/>
      <c r="AB235" s="545"/>
      <c r="AC235" s="545"/>
      <c r="AD235" s="545"/>
      <c r="AE235" s="545"/>
      <c r="AF235" s="545"/>
      <c r="AG235" s="545"/>
      <c r="AH235" s="545"/>
      <c r="AI235" s="545"/>
      <c r="AJ235" s="545"/>
      <c r="AK235" s="545"/>
      <c r="AL235" s="545"/>
      <c r="AM235" s="545"/>
      <c r="AN235" s="545"/>
      <c r="AO235" s="545"/>
      <c r="AP235" s="545"/>
      <c r="AQ235" s="545"/>
      <c r="AR235" s="545"/>
      <c r="AS235" s="545"/>
      <c r="AT235" s="545"/>
      <c r="AU235" s="545"/>
      <c r="AV235" s="545"/>
      <c r="AW235" s="545"/>
      <c r="AX235" s="545"/>
      <c r="AY235" s="545"/>
      <c r="AZ235" s="545"/>
      <c r="BA235" s="545"/>
      <c r="BB235" s="545"/>
      <c r="BC235" s="545"/>
      <c r="BD235" s="545"/>
      <c r="BE235" s="545"/>
      <c r="BF235" s="545"/>
      <c r="BG235" s="545"/>
      <c r="BH235" s="545"/>
      <c r="BI235" s="545"/>
      <c r="BJ235" s="545"/>
      <c r="BK235" s="545"/>
      <c r="BL235" s="545"/>
      <c r="BM235" s="545"/>
      <c r="BN235" s="545"/>
      <c r="BO235" s="545"/>
      <c r="BP235" s="545"/>
      <c r="BQ235" s="545"/>
      <c r="BR235" s="545"/>
      <c r="BS235" s="545"/>
      <c r="BT235" s="545"/>
      <c r="BU235" s="545"/>
      <c r="BV235" s="545"/>
      <c r="BW235" s="545"/>
      <c r="BX235" s="545"/>
      <c r="BY235" s="545"/>
      <c r="BZ235" s="545"/>
      <c r="CA235" s="545"/>
      <c r="CB235" s="545"/>
      <c r="CC235" s="545"/>
      <c r="CD235" s="545"/>
      <c r="CE235" s="545"/>
      <c r="CF235" s="545"/>
      <c r="CG235" s="545"/>
      <c r="CH235" s="545"/>
      <c r="CI235" s="545"/>
      <c r="CJ235" s="545"/>
      <c r="CK235" s="545"/>
      <c r="CL235" s="545"/>
      <c r="CM235" s="545"/>
      <c r="CN235" s="545"/>
      <c r="CO235" s="545"/>
      <c r="CP235" s="545"/>
      <c r="CQ235" s="545"/>
      <c r="CR235" s="545"/>
      <c r="CS235" s="545"/>
      <c r="CT235" s="545"/>
      <c r="CU235" s="545"/>
      <c r="CV235" s="545"/>
      <c r="CW235" s="545"/>
      <c r="CX235" s="545"/>
      <c r="CY235" s="545"/>
      <c r="CZ235" s="545"/>
      <c r="DA235" s="545"/>
      <c r="DB235" s="545"/>
      <c r="DC235" s="545"/>
      <c r="DD235" s="545"/>
      <c r="DE235" s="545"/>
      <c r="DF235" s="545"/>
      <c r="DG235" s="545"/>
      <c r="DH235" s="545"/>
      <c r="DI235" s="545"/>
      <c r="DJ235" s="545"/>
      <c r="DK235" s="545"/>
      <c r="DL235" s="545"/>
      <c r="DM235" s="545"/>
      <c r="DN235" s="545"/>
      <c r="DO235" s="545"/>
      <c r="DP235" s="545"/>
      <c r="DQ235" s="545"/>
      <c r="DR235" s="545"/>
      <c r="DS235" s="545"/>
      <c r="DT235" s="545"/>
      <c r="DU235" s="545"/>
      <c r="DV235" s="545"/>
      <c r="DW235" s="545"/>
      <c r="DX235" s="545"/>
      <c r="DY235" s="545"/>
      <c r="DZ235" s="545"/>
      <c r="EA235" s="545"/>
      <c r="EB235" s="545"/>
      <c r="EC235" s="545"/>
      <c r="ED235" s="545"/>
      <c r="EE235" s="545"/>
      <c r="EF235" s="545"/>
      <c r="EG235" s="545"/>
      <c r="EH235" s="545"/>
      <c r="EI235" s="545"/>
      <c r="EJ235" s="545"/>
      <c r="EK235" s="545"/>
      <c r="EL235" s="545"/>
      <c r="EM235" s="545"/>
      <c r="EN235" s="545"/>
      <c r="EO235" s="545"/>
      <c r="EP235" s="545"/>
      <c r="EQ235" s="545"/>
      <c r="ER235" s="545"/>
      <c r="ES235" s="545"/>
      <c r="ET235" s="545"/>
      <c r="EU235" s="545"/>
      <c r="EV235" s="545"/>
      <c r="EW235" s="545"/>
      <c r="EX235" s="545"/>
      <c r="EY235" s="545"/>
      <c r="EZ235" s="545"/>
      <c r="FA235" s="545"/>
      <c r="FB235" s="545"/>
      <c r="FC235" s="545"/>
      <c r="FD235" s="545"/>
      <c r="FE235" s="545"/>
      <c r="FF235" s="545"/>
      <c r="FG235" s="545"/>
      <c r="FH235" s="545"/>
      <c r="FI235" s="545"/>
      <c r="FJ235" s="545"/>
      <c r="FK235" s="545"/>
      <c r="FL235" s="545"/>
      <c r="FM235" s="545"/>
      <c r="FN235" s="545"/>
      <c r="FO235" s="545"/>
      <c r="FP235" s="545"/>
      <c r="FQ235" s="545"/>
      <c r="FR235" s="545"/>
      <c r="FS235" s="545"/>
      <c r="FT235" s="545"/>
      <c r="FU235" s="545"/>
      <c r="FV235" s="545"/>
      <c r="FW235" s="545"/>
      <c r="FX235" s="545"/>
      <c r="FY235" s="545"/>
      <c r="FZ235" s="545"/>
      <c r="GA235" s="545"/>
      <c r="GB235" s="545"/>
      <c r="GC235" s="545"/>
      <c r="GD235" s="545"/>
      <c r="GE235" s="545"/>
      <c r="GF235" s="545"/>
      <c r="GG235" s="545"/>
      <c r="GH235" s="545"/>
      <c r="GI235" s="545"/>
      <c r="GJ235" s="545"/>
      <c r="GK235" s="545"/>
      <c r="GL235" s="545"/>
      <c r="GM235" s="545"/>
      <c r="GN235" s="545"/>
      <c r="GO235" s="545"/>
      <c r="GP235" s="545"/>
      <c r="GQ235" s="545"/>
      <c r="GR235" s="545"/>
      <c r="GS235" s="545"/>
      <c r="GT235" s="545"/>
      <c r="GU235" s="545"/>
      <c r="GV235" s="545"/>
      <c r="GW235" s="545"/>
      <c r="GX235" s="545"/>
    </row>
    <row r="236" spans="15:206" x14ac:dyDescent="0.25">
      <c r="O236" s="545"/>
      <c r="P236" s="545"/>
      <c r="Q236" s="545"/>
      <c r="R236" s="545"/>
      <c r="S236" s="545"/>
      <c r="T236" s="545"/>
      <c r="U236" s="545"/>
      <c r="V236" s="545"/>
      <c r="W236" s="545"/>
      <c r="X236" s="545"/>
      <c r="Y236" s="545"/>
      <c r="Z236" s="545"/>
      <c r="AA236" s="545"/>
      <c r="AB236" s="545"/>
      <c r="AC236" s="545"/>
      <c r="AD236" s="545"/>
      <c r="AE236" s="545"/>
      <c r="AF236" s="545"/>
      <c r="AG236" s="545"/>
      <c r="AH236" s="545"/>
      <c r="AI236" s="545"/>
      <c r="AJ236" s="545"/>
      <c r="AK236" s="545"/>
      <c r="AL236" s="545"/>
      <c r="AM236" s="545"/>
      <c r="AN236" s="545"/>
      <c r="AO236" s="545"/>
      <c r="AP236" s="545"/>
      <c r="AQ236" s="545"/>
      <c r="AR236" s="545"/>
      <c r="AS236" s="545"/>
      <c r="AT236" s="545"/>
      <c r="AU236" s="545"/>
      <c r="AV236" s="545"/>
      <c r="AW236" s="545"/>
      <c r="AX236" s="545"/>
      <c r="AY236" s="545"/>
      <c r="AZ236" s="545"/>
      <c r="BA236" s="545"/>
      <c r="BB236" s="545"/>
      <c r="BC236" s="545"/>
      <c r="BD236" s="545"/>
      <c r="BE236" s="545"/>
      <c r="BF236" s="545"/>
      <c r="BG236" s="545"/>
      <c r="BH236" s="545"/>
      <c r="BI236" s="545"/>
      <c r="BJ236" s="545"/>
      <c r="BK236" s="545"/>
      <c r="BL236" s="545"/>
      <c r="BM236" s="545"/>
      <c r="BN236" s="545"/>
      <c r="BO236" s="545"/>
      <c r="BP236" s="545"/>
      <c r="BQ236" s="545"/>
      <c r="BR236" s="545"/>
      <c r="BS236" s="545"/>
      <c r="BT236" s="545"/>
      <c r="BU236" s="545"/>
      <c r="BV236" s="545"/>
      <c r="BW236" s="545"/>
      <c r="BX236" s="545"/>
      <c r="BY236" s="545"/>
      <c r="BZ236" s="545"/>
      <c r="CA236" s="545"/>
      <c r="CB236" s="545"/>
      <c r="CC236" s="545"/>
      <c r="CD236" s="545"/>
      <c r="CE236" s="545"/>
      <c r="CF236" s="545"/>
      <c r="CG236" s="545"/>
      <c r="CH236" s="545"/>
      <c r="CI236" s="545"/>
      <c r="CJ236" s="545"/>
      <c r="CK236" s="545"/>
      <c r="CL236" s="545"/>
      <c r="CM236" s="545"/>
      <c r="CN236" s="545"/>
      <c r="CO236" s="545"/>
      <c r="CP236" s="545"/>
      <c r="CQ236" s="545"/>
      <c r="CR236" s="545"/>
      <c r="CS236" s="545"/>
      <c r="CT236" s="545"/>
      <c r="CU236" s="545"/>
      <c r="CV236" s="545"/>
      <c r="CW236" s="545"/>
      <c r="CX236" s="545"/>
      <c r="CY236" s="545"/>
      <c r="CZ236" s="545"/>
      <c r="DA236" s="545"/>
      <c r="DB236" s="545"/>
      <c r="DC236" s="545"/>
      <c r="DD236" s="545"/>
      <c r="DE236" s="545"/>
      <c r="DF236" s="545"/>
      <c r="DG236" s="545"/>
      <c r="DH236" s="545"/>
      <c r="DI236" s="545"/>
      <c r="DJ236" s="545"/>
      <c r="DK236" s="545"/>
      <c r="DL236" s="545"/>
      <c r="DM236" s="545"/>
      <c r="DN236" s="545"/>
      <c r="DO236" s="545"/>
      <c r="DP236" s="545"/>
      <c r="DQ236" s="545"/>
      <c r="DR236" s="545"/>
      <c r="DS236" s="545"/>
      <c r="DT236" s="545"/>
      <c r="DU236" s="545"/>
      <c r="DV236" s="545"/>
      <c r="DW236" s="545"/>
      <c r="DX236" s="545"/>
      <c r="DY236" s="545"/>
      <c r="DZ236" s="545"/>
      <c r="EA236" s="545"/>
      <c r="EB236" s="545"/>
      <c r="EC236" s="545"/>
      <c r="ED236" s="545"/>
      <c r="EE236" s="545"/>
      <c r="EF236" s="545"/>
      <c r="EG236" s="545"/>
      <c r="EH236" s="545"/>
      <c r="EI236" s="545"/>
      <c r="EJ236" s="545"/>
      <c r="EK236" s="545"/>
      <c r="EL236" s="545"/>
      <c r="EM236" s="545"/>
      <c r="EN236" s="545"/>
      <c r="EO236" s="545"/>
      <c r="EP236" s="545"/>
      <c r="EQ236" s="545"/>
      <c r="ER236" s="545"/>
      <c r="ES236" s="545"/>
      <c r="ET236" s="545"/>
      <c r="EU236" s="545"/>
      <c r="EV236" s="545"/>
      <c r="EW236" s="545"/>
      <c r="EX236" s="545"/>
      <c r="EY236" s="545"/>
      <c r="EZ236" s="545"/>
      <c r="FA236" s="545"/>
      <c r="FB236" s="545"/>
      <c r="FC236" s="545"/>
      <c r="FD236" s="545"/>
      <c r="FE236" s="545"/>
      <c r="FF236" s="545"/>
      <c r="FG236" s="545"/>
      <c r="FH236" s="545"/>
      <c r="FI236" s="545"/>
      <c r="FJ236" s="545"/>
      <c r="FK236" s="545"/>
      <c r="FL236" s="545"/>
      <c r="FM236" s="545"/>
      <c r="FN236" s="545"/>
      <c r="FO236" s="545"/>
      <c r="FP236" s="545"/>
      <c r="FQ236" s="545"/>
      <c r="FR236" s="545"/>
      <c r="FS236" s="545"/>
      <c r="FT236" s="545"/>
      <c r="FU236" s="545"/>
      <c r="FV236" s="545"/>
      <c r="FW236" s="545"/>
      <c r="FX236" s="545"/>
      <c r="FY236" s="545"/>
      <c r="FZ236" s="545"/>
      <c r="GA236" s="545"/>
      <c r="GB236" s="545"/>
      <c r="GC236" s="545"/>
      <c r="GD236" s="545"/>
      <c r="GE236" s="545"/>
      <c r="GF236" s="545"/>
      <c r="GG236" s="545"/>
      <c r="GH236" s="545"/>
      <c r="GI236" s="545"/>
      <c r="GJ236" s="545"/>
      <c r="GK236" s="545"/>
      <c r="GL236" s="545"/>
      <c r="GM236" s="545"/>
      <c r="GN236" s="545"/>
      <c r="GO236" s="545"/>
      <c r="GP236" s="545"/>
      <c r="GQ236" s="545"/>
      <c r="GR236" s="545"/>
      <c r="GS236" s="545"/>
      <c r="GT236" s="545"/>
      <c r="GU236" s="545"/>
      <c r="GV236" s="545"/>
      <c r="GW236" s="545"/>
      <c r="GX236" s="545"/>
    </row>
    <row r="237" spans="15:206" x14ac:dyDescent="0.25">
      <c r="O237" s="545"/>
      <c r="P237" s="545"/>
      <c r="Q237" s="545"/>
      <c r="R237" s="545"/>
      <c r="S237" s="545"/>
      <c r="T237" s="545"/>
      <c r="U237" s="545"/>
      <c r="V237" s="545"/>
      <c r="W237" s="545"/>
      <c r="X237" s="545"/>
      <c r="Y237" s="545"/>
      <c r="Z237" s="545"/>
      <c r="AA237" s="545"/>
      <c r="AB237" s="545"/>
      <c r="AC237" s="545"/>
      <c r="AD237" s="545"/>
      <c r="AE237" s="545"/>
      <c r="AF237" s="545"/>
      <c r="AG237" s="545"/>
      <c r="AH237" s="545"/>
      <c r="AI237" s="545"/>
      <c r="AJ237" s="545"/>
      <c r="AK237" s="545"/>
      <c r="AL237" s="545"/>
      <c r="AM237" s="545"/>
      <c r="AN237" s="545"/>
      <c r="AO237" s="545"/>
      <c r="AP237" s="545"/>
      <c r="AQ237" s="545"/>
      <c r="AR237" s="545"/>
      <c r="AS237" s="545"/>
      <c r="AT237" s="545"/>
      <c r="AU237" s="545"/>
      <c r="AV237" s="545"/>
      <c r="AW237" s="545"/>
      <c r="AX237" s="545"/>
      <c r="AY237" s="545"/>
      <c r="AZ237" s="545"/>
      <c r="BA237" s="545"/>
      <c r="BB237" s="545"/>
      <c r="BC237" s="545"/>
      <c r="BD237" s="545"/>
      <c r="BE237" s="545"/>
      <c r="BF237" s="545"/>
      <c r="BG237" s="545"/>
      <c r="BH237" s="545"/>
      <c r="BI237" s="545"/>
      <c r="BJ237" s="545"/>
      <c r="BK237" s="545"/>
      <c r="BL237" s="545"/>
      <c r="BM237" s="545"/>
      <c r="BN237" s="545"/>
      <c r="BO237" s="545"/>
      <c r="BP237" s="545"/>
      <c r="BQ237" s="545"/>
      <c r="BR237" s="545"/>
      <c r="BS237" s="545"/>
      <c r="BT237" s="545"/>
      <c r="BU237" s="545"/>
      <c r="BV237" s="545"/>
      <c r="BW237" s="545"/>
      <c r="BX237" s="545"/>
      <c r="BY237" s="545"/>
      <c r="BZ237" s="545"/>
      <c r="CA237" s="545"/>
      <c r="CB237" s="545"/>
      <c r="CC237" s="545"/>
      <c r="CD237" s="545"/>
      <c r="CE237" s="545"/>
      <c r="CF237" s="545"/>
      <c r="CG237" s="545"/>
      <c r="CH237" s="545"/>
      <c r="CI237" s="545"/>
      <c r="CJ237" s="545"/>
      <c r="CK237" s="545"/>
      <c r="CL237" s="545"/>
      <c r="CM237" s="545"/>
      <c r="CN237" s="545"/>
      <c r="CO237" s="545"/>
      <c r="CP237" s="545"/>
      <c r="CQ237" s="545"/>
      <c r="CR237" s="545"/>
      <c r="CS237" s="545"/>
      <c r="CT237" s="545"/>
      <c r="CU237" s="545"/>
      <c r="CV237" s="545"/>
      <c r="CW237" s="545"/>
      <c r="CX237" s="545"/>
      <c r="CY237" s="545"/>
      <c r="CZ237" s="545"/>
      <c r="DA237" s="545"/>
      <c r="DB237" s="545"/>
      <c r="DC237" s="545"/>
      <c r="DD237" s="545"/>
      <c r="DE237" s="545"/>
      <c r="DF237" s="545"/>
      <c r="DG237" s="545"/>
      <c r="DH237" s="545"/>
      <c r="DI237" s="545"/>
      <c r="DJ237" s="545"/>
      <c r="DK237" s="545"/>
      <c r="DL237" s="545"/>
      <c r="DM237" s="545"/>
      <c r="DN237" s="545"/>
      <c r="DO237" s="545"/>
      <c r="DP237" s="545"/>
      <c r="DQ237" s="545"/>
      <c r="DR237" s="545"/>
      <c r="DS237" s="545"/>
      <c r="DT237" s="545"/>
      <c r="DU237" s="545"/>
      <c r="DV237" s="545"/>
      <c r="DW237" s="545"/>
      <c r="DX237" s="545"/>
      <c r="DY237" s="545"/>
      <c r="DZ237" s="545"/>
      <c r="EA237" s="545"/>
      <c r="EB237" s="545"/>
      <c r="EC237" s="545"/>
      <c r="ED237" s="545"/>
      <c r="EE237" s="545"/>
      <c r="EF237" s="545"/>
      <c r="EG237" s="545"/>
      <c r="EH237" s="545"/>
      <c r="EI237" s="545"/>
      <c r="EJ237" s="545"/>
      <c r="EK237" s="545"/>
      <c r="EL237" s="545"/>
      <c r="EM237" s="545"/>
      <c r="EN237" s="545"/>
      <c r="EO237" s="545"/>
      <c r="EP237" s="545"/>
      <c r="EQ237" s="545"/>
      <c r="ER237" s="545"/>
      <c r="ES237" s="545"/>
      <c r="ET237" s="545"/>
      <c r="EU237" s="545"/>
      <c r="EV237" s="545"/>
      <c r="EW237" s="545"/>
      <c r="EX237" s="545"/>
      <c r="EY237" s="545"/>
      <c r="EZ237" s="545"/>
      <c r="FA237" s="545"/>
      <c r="FB237" s="545"/>
      <c r="FC237" s="545"/>
      <c r="FD237" s="545"/>
      <c r="FE237" s="545"/>
      <c r="FF237" s="545"/>
      <c r="FG237" s="545"/>
      <c r="FH237" s="545"/>
      <c r="FI237" s="545"/>
      <c r="FJ237" s="545"/>
      <c r="FK237" s="545"/>
      <c r="FL237" s="545"/>
      <c r="FM237" s="545"/>
      <c r="FN237" s="545"/>
      <c r="FO237" s="545"/>
      <c r="FP237" s="545"/>
      <c r="FQ237" s="545"/>
      <c r="FR237" s="545"/>
      <c r="FS237" s="545"/>
      <c r="FT237" s="545"/>
      <c r="FU237" s="545"/>
      <c r="FV237" s="545"/>
      <c r="FW237" s="545"/>
      <c r="FX237" s="545"/>
      <c r="FY237" s="545"/>
      <c r="FZ237" s="545"/>
      <c r="GA237" s="545"/>
      <c r="GB237" s="545"/>
      <c r="GC237" s="545"/>
      <c r="GD237" s="545"/>
      <c r="GE237" s="545"/>
      <c r="GF237" s="545"/>
      <c r="GG237" s="545"/>
      <c r="GH237" s="545"/>
      <c r="GI237" s="545"/>
      <c r="GJ237" s="545"/>
      <c r="GK237" s="545"/>
      <c r="GL237" s="545"/>
      <c r="GM237" s="545"/>
      <c r="GN237" s="545"/>
      <c r="GO237" s="545"/>
      <c r="GP237" s="545"/>
      <c r="GQ237" s="545"/>
      <c r="GR237" s="545"/>
      <c r="GS237" s="545"/>
      <c r="GT237" s="545"/>
      <c r="GU237" s="545"/>
      <c r="GV237" s="545"/>
      <c r="GW237" s="545"/>
      <c r="GX237" s="545"/>
    </row>
    <row r="238" spans="15:206" x14ac:dyDescent="0.25">
      <c r="O238" s="545"/>
      <c r="P238" s="545"/>
      <c r="Q238" s="545"/>
      <c r="R238" s="545"/>
      <c r="S238" s="545"/>
      <c r="T238" s="545"/>
      <c r="U238" s="545"/>
      <c r="V238" s="545"/>
      <c r="W238" s="545"/>
      <c r="X238" s="545"/>
      <c r="Y238" s="545"/>
      <c r="Z238" s="545"/>
      <c r="AA238" s="545"/>
      <c r="AB238" s="545"/>
      <c r="AC238" s="545"/>
      <c r="AD238" s="545"/>
      <c r="AE238" s="545"/>
      <c r="AF238" s="545"/>
      <c r="AG238" s="545"/>
      <c r="AH238" s="545"/>
      <c r="AI238" s="545"/>
      <c r="AJ238" s="545"/>
      <c r="AK238" s="545"/>
      <c r="AL238" s="545"/>
      <c r="AM238" s="545"/>
      <c r="AN238" s="545"/>
      <c r="AO238" s="545"/>
      <c r="AP238" s="545"/>
      <c r="AQ238" s="545"/>
      <c r="AR238" s="545"/>
      <c r="AS238" s="545"/>
      <c r="AT238" s="545"/>
      <c r="AU238" s="545"/>
      <c r="AV238" s="545"/>
      <c r="AW238" s="545"/>
      <c r="AX238" s="545"/>
      <c r="AY238" s="545"/>
      <c r="AZ238" s="545"/>
      <c r="BA238" s="545"/>
      <c r="BB238" s="545"/>
      <c r="BC238" s="545"/>
      <c r="BD238" s="545"/>
      <c r="BE238" s="545"/>
      <c r="BF238" s="545"/>
      <c r="BG238" s="545"/>
      <c r="BH238" s="545"/>
      <c r="BI238" s="545"/>
      <c r="BJ238" s="545"/>
      <c r="BK238" s="545"/>
      <c r="BL238" s="545"/>
      <c r="BM238" s="545"/>
      <c r="BN238" s="545"/>
      <c r="BO238" s="545"/>
      <c r="BP238" s="545"/>
      <c r="BQ238" s="545"/>
      <c r="BR238" s="545"/>
      <c r="BS238" s="545"/>
      <c r="BT238" s="545"/>
      <c r="BU238" s="545"/>
      <c r="BV238" s="545"/>
      <c r="BW238" s="545"/>
      <c r="BX238" s="545"/>
      <c r="BY238" s="545"/>
      <c r="BZ238" s="545"/>
      <c r="CA238" s="545"/>
      <c r="CB238" s="545"/>
      <c r="CC238" s="545"/>
      <c r="CD238" s="545"/>
      <c r="CE238" s="545"/>
      <c r="CF238" s="545"/>
      <c r="CG238" s="545"/>
      <c r="CH238" s="545"/>
      <c r="CI238" s="545"/>
      <c r="CJ238" s="545"/>
      <c r="CK238" s="545"/>
      <c r="CL238" s="545"/>
      <c r="CM238" s="545"/>
      <c r="CN238" s="545"/>
      <c r="CO238" s="545"/>
      <c r="CP238" s="545"/>
      <c r="CQ238" s="545"/>
      <c r="CR238" s="545"/>
      <c r="CS238" s="545"/>
      <c r="CT238" s="545"/>
      <c r="CU238" s="545"/>
      <c r="CV238" s="545"/>
      <c r="CW238" s="545"/>
      <c r="CX238" s="545"/>
      <c r="CY238" s="545"/>
      <c r="CZ238" s="545"/>
      <c r="DA238" s="545"/>
      <c r="DB238" s="545"/>
      <c r="DC238" s="545"/>
      <c r="DD238" s="545"/>
      <c r="DE238" s="545"/>
      <c r="DF238" s="545"/>
      <c r="DG238" s="545"/>
      <c r="DH238" s="545"/>
      <c r="DI238" s="545"/>
      <c r="DJ238" s="545"/>
      <c r="DK238" s="545"/>
      <c r="DL238" s="545"/>
      <c r="DM238" s="545"/>
      <c r="DN238" s="545"/>
      <c r="DO238" s="545"/>
      <c r="DP238" s="545"/>
      <c r="DQ238" s="545"/>
      <c r="DR238" s="545"/>
      <c r="DS238" s="545"/>
      <c r="DT238" s="545"/>
      <c r="DU238" s="545"/>
      <c r="DV238" s="545"/>
      <c r="DW238" s="545"/>
      <c r="DX238" s="545"/>
      <c r="DY238" s="545"/>
      <c r="DZ238" s="545"/>
      <c r="EA238" s="545"/>
      <c r="EB238" s="545"/>
      <c r="EC238" s="545"/>
      <c r="ED238" s="545"/>
      <c r="EE238" s="545"/>
      <c r="EF238" s="545"/>
      <c r="EG238" s="545"/>
      <c r="EH238" s="545"/>
      <c r="EI238" s="545"/>
      <c r="EJ238" s="545"/>
      <c r="EK238" s="545"/>
      <c r="EL238" s="545"/>
      <c r="EM238" s="545"/>
      <c r="EN238" s="545"/>
      <c r="EO238" s="545"/>
      <c r="EP238" s="545"/>
      <c r="EQ238" s="545"/>
      <c r="ER238" s="545"/>
      <c r="ES238" s="545"/>
      <c r="ET238" s="545"/>
      <c r="EU238" s="545"/>
      <c r="EV238" s="545"/>
      <c r="EW238" s="545"/>
      <c r="EX238" s="545"/>
      <c r="EY238" s="545"/>
      <c r="EZ238" s="545"/>
      <c r="FA238" s="545"/>
      <c r="FB238" s="545"/>
      <c r="FC238" s="545"/>
      <c r="FD238" s="545"/>
      <c r="FE238" s="545"/>
      <c r="FF238" s="545"/>
      <c r="FG238" s="545"/>
      <c r="FH238" s="545"/>
      <c r="FI238" s="545"/>
      <c r="FJ238" s="545"/>
      <c r="FK238" s="545"/>
      <c r="FL238" s="545"/>
      <c r="FM238" s="545"/>
      <c r="FN238" s="545"/>
      <c r="FO238" s="545"/>
      <c r="FP238" s="545"/>
      <c r="FQ238" s="545"/>
      <c r="FR238" s="545"/>
      <c r="FS238" s="545"/>
      <c r="FT238" s="545"/>
      <c r="FU238" s="545"/>
      <c r="FV238" s="545"/>
      <c r="FW238" s="545"/>
      <c r="FX238" s="545"/>
      <c r="FY238" s="545"/>
      <c r="FZ238" s="545"/>
      <c r="GA238" s="545"/>
      <c r="GB238" s="545"/>
      <c r="GC238" s="545"/>
      <c r="GD238" s="545"/>
      <c r="GE238" s="545"/>
      <c r="GF238" s="545"/>
      <c r="GG238" s="545"/>
      <c r="GH238" s="545"/>
      <c r="GI238" s="545"/>
      <c r="GJ238" s="545"/>
      <c r="GK238" s="545"/>
      <c r="GL238" s="545"/>
      <c r="GM238" s="545"/>
      <c r="GN238" s="545"/>
      <c r="GO238" s="545"/>
      <c r="GP238" s="545"/>
      <c r="GQ238" s="545"/>
      <c r="GR238" s="545"/>
      <c r="GS238" s="545"/>
      <c r="GT238" s="545"/>
      <c r="GU238" s="545"/>
      <c r="GV238" s="545"/>
      <c r="GW238" s="545"/>
      <c r="GX238" s="545"/>
    </row>
    <row r="239" spans="15:206" x14ac:dyDescent="0.25">
      <c r="O239" s="545"/>
      <c r="P239" s="545"/>
      <c r="Q239" s="545"/>
      <c r="R239" s="545"/>
      <c r="S239" s="545"/>
      <c r="T239" s="545"/>
      <c r="U239" s="545"/>
      <c r="V239" s="545"/>
      <c r="W239" s="545"/>
      <c r="X239" s="545"/>
      <c r="Y239" s="545"/>
      <c r="Z239" s="545"/>
      <c r="AA239" s="545"/>
      <c r="AB239" s="545"/>
      <c r="AC239" s="545"/>
      <c r="AD239" s="545"/>
      <c r="AE239" s="545"/>
      <c r="AF239" s="545"/>
      <c r="AG239" s="545"/>
      <c r="AH239" s="545"/>
      <c r="AI239" s="545"/>
      <c r="AJ239" s="545"/>
      <c r="AK239" s="545"/>
      <c r="AL239" s="545"/>
      <c r="AM239" s="545"/>
      <c r="AN239" s="545"/>
      <c r="AO239" s="545"/>
      <c r="AP239" s="545"/>
      <c r="AQ239" s="545"/>
      <c r="AR239" s="545"/>
      <c r="AS239" s="545"/>
      <c r="AT239" s="545"/>
      <c r="AU239" s="545"/>
      <c r="AV239" s="545"/>
      <c r="AW239" s="545"/>
      <c r="AX239" s="545"/>
      <c r="AY239" s="545"/>
      <c r="AZ239" s="545"/>
      <c r="BA239" s="545"/>
      <c r="BB239" s="545"/>
      <c r="BC239" s="545"/>
      <c r="BD239" s="545"/>
      <c r="BE239" s="545"/>
      <c r="BF239" s="545"/>
      <c r="BG239" s="545"/>
      <c r="BH239" s="545"/>
      <c r="BI239" s="545"/>
      <c r="BJ239" s="545"/>
      <c r="BK239" s="545"/>
      <c r="BL239" s="545"/>
      <c r="BM239" s="545"/>
      <c r="BN239" s="545"/>
      <c r="BO239" s="545"/>
      <c r="BP239" s="545"/>
      <c r="BQ239" s="545"/>
      <c r="BR239" s="545"/>
      <c r="BS239" s="545"/>
      <c r="BT239" s="545"/>
      <c r="BU239" s="545"/>
      <c r="BV239" s="545"/>
      <c r="BW239" s="545"/>
      <c r="BX239" s="545"/>
      <c r="BY239" s="545"/>
      <c r="BZ239" s="545"/>
      <c r="CA239" s="545"/>
      <c r="CB239" s="545"/>
      <c r="CC239" s="545"/>
      <c r="CD239" s="545"/>
      <c r="CE239" s="545"/>
      <c r="CF239" s="545"/>
      <c r="CG239" s="545"/>
      <c r="CH239" s="545"/>
      <c r="CI239" s="545"/>
      <c r="CJ239" s="545"/>
      <c r="CK239" s="545"/>
      <c r="CL239" s="545"/>
      <c r="CM239" s="545"/>
      <c r="CN239" s="545"/>
      <c r="CO239" s="545"/>
      <c r="CP239" s="545"/>
      <c r="CQ239" s="545"/>
      <c r="CR239" s="545"/>
      <c r="CS239" s="545"/>
      <c r="CT239" s="545"/>
      <c r="CU239" s="545"/>
      <c r="CV239" s="545"/>
      <c r="CW239" s="545"/>
      <c r="CX239" s="545"/>
      <c r="CY239" s="545"/>
      <c r="CZ239" s="545"/>
      <c r="DA239" s="545"/>
      <c r="DB239" s="545"/>
      <c r="DC239" s="545"/>
      <c r="DD239" s="545"/>
      <c r="DE239" s="545"/>
      <c r="DF239" s="545"/>
      <c r="DG239" s="545"/>
      <c r="DH239" s="545"/>
      <c r="DI239" s="545"/>
      <c r="DJ239" s="545"/>
      <c r="DK239" s="545"/>
      <c r="DL239" s="545"/>
      <c r="DM239" s="545"/>
      <c r="DN239" s="545"/>
      <c r="DO239" s="545"/>
      <c r="DP239" s="545"/>
      <c r="DQ239" s="545"/>
      <c r="DR239" s="545"/>
      <c r="DS239" s="545"/>
      <c r="DT239" s="545"/>
      <c r="DU239" s="545"/>
      <c r="DV239" s="545"/>
      <c r="DW239" s="545"/>
      <c r="DX239" s="545"/>
      <c r="DY239" s="545"/>
      <c r="DZ239" s="545"/>
      <c r="EA239" s="545"/>
      <c r="EB239" s="545"/>
      <c r="EC239" s="545"/>
      <c r="ED239" s="545"/>
      <c r="EE239" s="545"/>
      <c r="EF239" s="545"/>
      <c r="EG239" s="545"/>
      <c r="EH239" s="545"/>
      <c r="EI239" s="545"/>
      <c r="EJ239" s="545"/>
      <c r="EK239" s="545"/>
      <c r="EL239" s="545"/>
      <c r="EM239" s="545"/>
      <c r="EN239" s="545"/>
      <c r="EO239" s="545"/>
      <c r="EP239" s="545"/>
      <c r="EQ239" s="545"/>
      <c r="ER239" s="545"/>
      <c r="ES239" s="545"/>
      <c r="ET239" s="545"/>
      <c r="EU239" s="545"/>
      <c r="EV239" s="545"/>
      <c r="EW239" s="545"/>
      <c r="EX239" s="545"/>
      <c r="EY239" s="545"/>
      <c r="EZ239" s="545"/>
      <c r="FA239" s="545"/>
      <c r="FB239" s="545"/>
      <c r="FC239" s="545"/>
      <c r="FD239" s="545"/>
      <c r="FE239" s="545"/>
      <c r="FF239" s="545"/>
      <c r="FG239" s="545"/>
      <c r="FH239" s="545"/>
      <c r="FI239" s="545"/>
      <c r="FJ239" s="545"/>
      <c r="FK239" s="545"/>
      <c r="FL239" s="545"/>
      <c r="FM239" s="545"/>
      <c r="FN239" s="545"/>
      <c r="FO239" s="545"/>
      <c r="FP239" s="545"/>
      <c r="FQ239" s="545"/>
      <c r="FR239" s="545"/>
      <c r="FS239" s="545"/>
      <c r="FT239" s="545"/>
      <c r="FU239" s="545"/>
      <c r="FV239" s="545"/>
      <c r="FW239" s="545"/>
      <c r="FX239" s="545"/>
      <c r="FY239" s="545"/>
      <c r="FZ239" s="545"/>
      <c r="GA239" s="545"/>
      <c r="GB239" s="545"/>
      <c r="GC239" s="545"/>
      <c r="GD239" s="545"/>
      <c r="GE239" s="545"/>
      <c r="GF239" s="545"/>
      <c r="GG239" s="545"/>
      <c r="GH239" s="545"/>
      <c r="GI239" s="545"/>
      <c r="GJ239" s="545"/>
      <c r="GK239" s="545"/>
      <c r="GL239" s="545"/>
      <c r="GM239" s="545"/>
      <c r="GN239" s="545"/>
      <c r="GO239" s="545"/>
      <c r="GP239" s="545"/>
      <c r="GQ239" s="545"/>
      <c r="GR239" s="545"/>
      <c r="GS239" s="545"/>
      <c r="GT239" s="545"/>
      <c r="GU239" s="545"/>
      <c r="GV239" s="545"/>
      <c r="GW239" s="545"/>
      <c r="GX239" s="545"/>
    </row>
    <row r="240" spans="15:206" x14ac:dyDescent="0.25">
      <c r="O240" s="545"/>
      <c r="P240" s="545"/>
      <c r="Q240" s="545"/>
      <c r="R240" s="545"/>
      <c r="S240" s="545"/>
      <c r="T240" s="545"/>
      <c r="U240" s="545"/>
      <c r="V240" s="545"/>
      <c r="W240" s="545"/>
      <c r="X240" s="545"/>
      <c r="Y240" s="545"/>
      <c r="Z240" s="545"/>
      <c r="AA240" s="545"/>
      <c r="AB240" s="545"/>
      <c r="AC240" s="545"/>
      <c r="AD240" s="545"/>
      <c r="AE240" s="545"/>
      <c r="AF240" s="545"/>
      <c r="AG240" s="545"/>
      <c r="AH240" s="545"/>
      <c r="AI240" s="545"/>
      <c r="AJ240" s="545"/>
      <c r="AK240" s="545"/>
      <c r="AL240" s="545"/>
      <c r="AM240" s="545"/>
      <c r="AN240" s="545"/>
      <c r="AO240" s="545"/>
      <c r="AP240" s="545"/>
      <c r="AQ240" s="545"/>
      <c r="AR240" s="545"/>
      <c r="AS240" s="545"/>
      <c r="AT240" s="545"/>
      <c r="AU240" s="545"/>
      <c r="AV240" s="545"/>
      <c r="AW240" s="545"/>
      <c r="AX240" s="545"/>
      <c r="AY240" s="545"/>
      <c r="AZ240" s="545"/>
      <c r="BA240" s="545"/>
      <c r="BB240" s="545"/>
      <c r="BC240" s="545"/>
      <c r="BD240" s="545"/>
      <c r="BE240" s="545"/>
      <c r="BF240" s="545"/>
      <c r="BG240" s="545"/>
      <c r="BH240" s="545"/>
      <c r="BI240" s="545"/>
      <c r="BJ240" s="545"/>
      <c r="BK240" s="545"/>
      <c r="BL240" s="545"/>
      <c r="BM240" s="545"/>
      <c r="BN240" s="545"/>
      <c r="BO240" s="545"/>
      <c r="BP240" s="545"/>
      <c r="BQ240" s="545"/>
      <c r="BR240" s="545"/>
      <c r="BS240" s="545"/>
      <c r="BT240" s="545"/>
      <c r="BU240" s="545"/>
      <c r="BV240" s="545"/>
      <c r="BW240" s="545"/>
      <c r="BX240" s="545"/>
      <c r="BY240" s="545"/>
      <c r="BZ240" s="545"/>
      <c r="CA240" s="545"/>
      <c r="CB240" s="545"/>
      <c r="CC240" s="545"/>
      <c r="CD240" s="545"/>
      <c r="CE240" s="545"/>
      <c r="CF240" s="545"/>
      <c r="CG240" s="545"/>
      <c r="CH240" s="545"/>
      <c r="CI240" s="545"/>
      <c r="CJ240" s="545"/>
      <c r="CK240" s="545"/>
      <c r="CL240" s="545"/>
      <c r="CM240" s="545"/>
      <c r="CN240" s="545"/>
      <c r="CO240" s="545"/>
      <c r="CP240" s="545"/>
      <c r="CQ240" s="545"/>
      <c r="CR240" s="545"/>
      <c r="CS240" s="545"/>
      <c r="CT240" s="545"/>
      <c r="CU240" s="545"/>
      <c r="CV240" s="545"/>
      <c r="CW240" s="545"/>
      <c r="CX240" s="545"/>
      <c r="CY240" s="545"/>
      <c r="CZ240" s="545"/>
      <c r="DA240" s="545"/>
      <c r="DB240" s="545"/>
      <c r="DC240" s="545"/>
      <c r="DD240" s="545"/>
      <c r="DE240" s="545"/>
      <c r="DF240" s="545"/>
      <c r="DG240" s="545"/>
      <c r="DH240" s="545"/>
      <c r="DI240" s="545"/>
      <c r="DJ240" s="545"/>
      <c r="DK240" s="545"/>
      <c r="DL240" s="545"/>
      <c r="DM240" s="545"/>
      <c r="DN240" s="545"/>
      <c r="DO240" s="545"/>
      <c r="DP240" s="545"/>
      <c r="DQ240" s="545"/>
      <c r="DR240" s="545"/>
      <c r="DS240" s="545"/>
      <c r="DT240" s="545"/>
      <c r="DU240" s="545"/>
      <c r="DV240" s="545"/>
      <c r="DW240" s="545"/>
      <c r="DX240" s="545"/>
      <c r="DY240" s="545"/>
      <c r="DZ240" s="545"/>
      <c r="EA240" s="545"/>
      <c r="EB240" s="545"/>
      <c r="EC240" s="545"/>
      <c r="ED240" s="545"/>
      <c r="EE240" s="545"/>
      <c r="EF240" s="545"/>
      <c r="EG240" s="545"/>
      <c r="EH240" s="545"/>
      <c r="EI240" s="545"/>
      <c r="EJ240" s="545"/>
      <c r="EK240" s="545"/>
      <c r="EL240" s="545"/>
      <c r="EM240" s="545"/>
      <c r="EN240" s="545"/>
      <c r="EO240" s="545"/>
      <c r="EP240" s="545"/>
      <c r="EQ240" s="545"/>
      <c r="ER240" s="545"/>
      <c r="ES240" s="545"/>
      <c r="ET240" s="545"/>
      <c r="EU240" s="545"/>
      <c r="EV240" s="545"/>
      <c r="EW240" s="545"/>
      <c r="EX240" s="545"/>
      <c r="EY240" s="545"/>
      <c r="EZ240" s="545"/>
      <c r="FA240" s="545"/>
      <c r="FB240" s="545"/>
      <c r="FC240" s="545"/>
      <c r="FD240" s="545"/>
      <c r="FE240" s="545"/>
      <c r="FF240" s="545"/>
      <c r="FG240" s="545"/>
      <c r="FH240" s="545"/>
      <c r="FI240" s="545"/>
      <c r="FJ240" s="545"/>
      <c r="FK240" s="545"/>
      <c r="FL240" s="545"/>
      <c r="FM240" s="545"/>
      <c r="FN240" s="545"/>
      <c r="FO240" s="545"/>
      <c r="FP240" s="545"/>
      <c r="FQ240" s="545"/>
      <c r="FR240" s="545"/>
      <c r="FS240" s="545"/>
      <c r="FT240" s="545"/>
      <c r="FU240" s="545"/>
      <c r="FV240" s="545"/>
      <c r="FW240" s="545"/>
      <c r="FX240" s="545"/>
      <c r="FY240" s="545"/>
      <c r="FZ240" s="545"/>
      <c r="GA240" s="545"/>
      <c r="GB240" s="545"/>
      <c r="GC240" s="545"/>
      <c r="GD240" s="545"/>
      <c r="GE240" s="545"/>
      <c r="GF240" s="545"/>
      <c r="GG240" s="545"/>
      <c r="GH240" s="545"/>
      <c r="GI240" s="545"/>
      <c r="GJ240" s="545"/>
      <c r="GK240" s="545"/>
      <c r="GL240" s="545"/>
      <c r="GM240" s="545"/>
      <c r="GN240" s="545"/>
      <c r="GO240" s="545"/>
      <c r="GP240" s="545"/>
      <c r="GQ240" s="545"/>
      <c r="GR240" s="545"/>
      <c r="GS240" s="545"/>
      <c r="GT240" s="545"/>
      <c r="GU240" s="545"/>
      <c r="GV240" s="545"/>
      <c r="GW240" s="545"/>
      <c r="GX240" s="545"/>
    </row>
    <row r="241" spans="15:206" x14ac:dyDescent="0.25">
      <c r="O241" s="545"/>
      <c r="P241" s="545"/>
      <c r="Q241" s="545"/>
      <c r="R241" s="545"/>
      <c r="S241" s="545"/>
      <c r="T241" s="545"/>
      <c r="U241" s="545"/>
      <c r="V241" s="545"/>
      <c r="W241" s="545"/>
      <c r="X241" s="545"/>
      <c r="Y241" s="545"/>
      <c r="Z241" s="545"/>
      <c r="AA241" s="545"/>
      <c r="AB241" s="545"/>
      <c r="AC241" s="545"/>
      <c r="AD241" s="545"/>
      <c r="AE241" s="545"/>
      <c r="AF241" s="545"/>
      <c r="AG241" s="545"/>
      <c r="AH241" s="545"/>
      <c r="AI241" s="545"/>
      <c r="AJ241" s="545"/>
      <c r="AK241" s="545"/>
      <c r="AL241" s="545"/>
      <c r="AM241" s="545"/>
      <c r="AN241" s="545"/>
      <c r="AO241" s="545"/>
      <c r="AP241" s="545"/>
      <c r="AQ241" s="545"/>
      <c r="AR241" s="545"/>
      <c r="AS241" s="545"/>
      <c r="AT241" s="545"/>
      <c r="AU241" s="545"/>
      <c r="AV241" s="545"/>
      <c r="AW241" s="545"/>
      <c r="AX241" s="545"/>
      <c r="AY241" s="545"/>
      <c r="AZ241" s="545"/>
      <c r="BA241" s="545"/>
      <c r="BB241" s="545"/>
      <c r="BC241" s="545"/>
      <c r="BD241" s="545"/>
      <c r="BE241" s="545"/>
      <c r="BF241" s="545"/>
      <c r="BG241" s="545"/>
      <c r="BH241" s="545"/>
      <c r="BI241" s="545"/>
      <c r="BJ241" s="545"/>
      <c r="BK241" s="545"/>
      <c r="BL241" s="545"/>
      <c r="BM241" s="545"/>
      <c r="BN241" s="545"/>
      <c r="BO241" s="545"/>
      <c r="BP241" s="545"/>
      <c r="BQ241" s="545"/>
      <c r="BR241" s="545"/>
      <c r="BS241" s="545"/>
      <c r="BT241" s="545"/>
      <c r="BU241" s="545"/>
      <c r="BV241" s="545"/>
      <c r="BW241" s="545"/>
      <c r="BX241" s="545"/>
      <c r="BY241" s="545"/>
      <c r="BZ241" s="545"/>
      <c r="CA241" s="545"/>
      <c r="CB241" s="545"/>
      <c r="CC241" s="545"/>
      <c r="CD241" s="545"/>
      <c r="CE241" s="545"/>
      <c r="CF241" s="545"/>
      <c r="CG241" s="545"/>
      <c r="CH241" s="545"/>
      <c r="CI241" s="545"/>
      <c r="CJ241" s="545"/>
      <c r="CK241" s="545"/>
      <c r="CL241" s="545"/>
      <c r="CM241" s="545"/>
      <c r="CN241" s="545"/>
      <c r="CO241" s="545"/>
      <c r="CP241" s="545"/>
      <c r="CQ241" s="545"/>
      <c r="CR241" s="545"/>
      <c r="CS241" s="545"/>
      <c r="CT241" s="545"/>
      <c r="CU241" s="545"/>
      <c r="CV241" s="545"/>
      <c r="CW241" s="545"/>
      <c r="CX241" s="545"/>
      <c r="CY241" s="545"/>
      <c r="CZ241" s="545"/>
      <c r="DA241" s="545"/>
      <c r="DB241" s="545"/>
      <c r="DC241" s="545"/>
      <c r="DD241" s="545"/>
      <c r="DE241" s="545"/>
      <c r="DF241" s="545"/>
      <c r="DG241" s="545"/>
      <c r="DH241" s="545"/>
      <c r="DI241" s="545"/>
      <c r="DJ241" s="545"/>
      <c r="DK241" s="545"/>
      <c r="DL241" s="545"/>
      <c r="DM241" s="545"/>
      <c r="DN241" s="545"/>
      <c r="DO241" s="545"/>
      <c r="DP241" s="545"/>
      <c r="DQ241" s="545"/>
      <c r="DR241" s="545"/>
      <c r="DS241" s="545"/>
      <c r="DT241" s="545"/>
      <c r="DU241" s="545"/>
      <c r="DV241" s="545"/>
      <c r="DW241" s="545"/>
      <c r="DX241" s="545"/>
      <c r="DY241" s="545"/>
      <c r="DZ241" s="545"/>
      <c r="EA241" s="545"/>
      <c r="EB241" s="545"/>
      <c r="EC241" s="545"/>
      <c r="ED241" s="545"/>
      <c r="EE241" s="545"/>
      <c r="EF241" s="545"/>
      <c r="EG241" s="545"/>
      <c r="EH241" s="545"/>
      <c r="EI241" s="545"/>
      <c r="EJ241" s="545"/>
      <c r="EK241" s="545"/>
      <c r="EL241" s="545"/>
      <c r="EM241" s="545"/>
      <c r="EN241" s="545"/>
      <c r="EO241" s="545"/>
      <c r="EP241" s="545"/>
      <c r="EQ241" s="545"/>
      <c r="ER241" s="545"/>
      <c r="ES241" s="545"/>
      <c r="ET241" s="545"/>
      <c r="EU241" s="545"/>
      <c r="EV241" s="545"/>
      <c r="EW241" s="545"/>
      <c r="EX241" s="545"/>
      <c r="EY241" s="545"/>
      <c r="EZ241" s="545"/>
      <c r="FA241" s="545"/>
      <c r="FB241" s="545"/>
      <c r="FC241" s="545"/>
      <c r="FD241" s="545"/>
      <c r="FE241" s="545"/>
      <c r="FF241" s="545"/>
      <c r="FG241" s="545"/>
      <c r="FH241" s="545"/>
      <c r="FI241" s="545"/>
      <c r="FJ241" s="545"/>
      <c r="FK241" s="545"/>
      <c r="FL241" s="545"/>
      <c r="FM241" s="545"/>
      <c r="FN241" s="545"/>
      <c r="FO241" s="545"/>
      <c r="FP241" s="545"/>
      <c r="FQ241" s="545"/>
      <c r="FR241" s="545"/>
      <c r="FS241" s="545"/>
      <c r="FT241" s="545"/>
      <c r="FU241" s="545"/>
      <c r="FV241" s="545"/>
      <c r="FW241" s="545"/>
      <c r="FX241" s="545"/>
      <c r="FY241" s="545"/>
      <c r="FZ241" s="545"/>
      <c r="GA241" s="545"/>
      <c r="GB241" s="545"/>
      <c r="GC241" s="545"/>
      <c r="GD241" s="545"/>
      <c r="GE241" s="545"/>
      <c r="GF241" s="545"/>
      <c r="GG241" s="545"/>
      <c r="GH241" s="545"/>
      <c r="GI241" s="545"/>
      <c r="GJ241" s="545"/>
      <c r="GK241" s="545"/>
      <c r="GL241" s="545"/>
      <c r="GM241" s="545"/>
      <c r="GN241" s="545"/>
      <c r="GO241" s="545"/>
      <c r="GP241" s="545"/>
      <c r="GQ241" s="545"/>
      <c r="GR241" s="545"/>
      <c r="GS241" s="545"/>
      <c r="GT241" s="545"/>
      <c r="GU241" s="545"/>
      <c r="GV241" s="545"/>
      <c r="GW241" s="545"/>
      <c r="GX241" s="545"/>
    </row>
    <row r="242" spans="15:206" x14ac:dyDescent="0.25">
      <c r="O242" s="545"/>
      <c r="P242" s="545"/>
      <c r="Q242" s="545"/>
      <c r="R242" s="545"/>
      <c r="S242" s="545"/>
      <c r="T242" s="545"/>
      <c r="U242" s="545"/>
      <c r="V242" s="545"/>
      <c r="W242" s="545"/>
      <c r="X242" s="545"/>
      <c r="Y242" s="545"/>
      <c r="Z242" s="545"/>
      <c r="AA242" s="545"/>
      <c r="AB242" s="545"/>
      <c r="AC242" s="545"/>
      <c r="AD242" s="545"/>
      <c r="AE242" s="545"/>
      <c r="AF242" s="545"/>
      <c r="AG242" s="545"/>
      <c r="AH242" s="545"/>
      <c r="AI242" s="545"/>
      <c r="AJ242" s="545"/>
      <c r="AK242" s="545"/>
      <c r="AL242" s="545"/>
      <c r="AM242" s="545"/>
      <c r="AN242" s="545"/>
      <c r="AO242" s="545"/>
      <c r="AP242" s="545"/>
      <c r="AQ242" s="545"/>
      <c r="AR242" s="545"/>
      <c r="AS242" s="545"/>
      <c r="AT242" s="545"/>
      <c r="AU242" s="545"/>
      <c r="AV242" s="545"/>
      <c r="AW242" s="545"/>
      <c r="AX242" s="545"/>
      <c r="AY242" s="545"/>
      <c r="AZ242" s="545"/>
      <c r="BA242" s="545"/>
      <c r="BB242" s="545"/>
      <c r="BC242" s="545"/>
      <c r="BD242" s="545"/>
      <c r="BE242" s="545"/>
      <c r="BF242" s="545"/>
      <c r="BG242" s="545"/>
      <c r="BH242" s="545"/>
      <c r="BI242" s="545"/>
      <c r="BJ242" s="545"/>
      <c r="BK242" s="545"/>
      <c r="BL242" s="545"/>
      <c r="BM242" s="545"/>
      <c r="BN242" s="545"/>
      <c r="BO242" s="545"/>
      <c r="BP242" s="545"/>
      <c r="BQ242" s="545"/>
      <c r="BR242" s="545"/>
      <c r="BS242" s="545"/>
      <c r="BT242" s="545"/>
      <c r="BU242" s="545"/>
      <c r="BV242" s="545"/>
      <c r="BW242" s="545"/>
      <c r="BX242" s="545"/>
      <c r="BY242" s="545"/>
      <c r="BZ242" s="545"/>
      <c r="CA242" s="545"/>
      <c r="CB242" s="545"/>
      <c r="CC242" s="545"/>
      <c r="CD242" s="545"/>
      <c r="CE242" s="545"/>
      <c r="CF242" s="545"/>
      <c r="CG242" s="545"/>
      <c r="CH242" s="545"/>
      <c r="CI242" s="545"/>
      <c r="CJ242" s="545"/>
      <c r="CK242" s="545"/>
      <c r="CL242" s="545"/>
      <c r="CM242" s="545"/>
      <c r="CN242" s="545"/>
      <c r="CO242" s="545"/>
      <c r="CP242" s="545"/>
      <c r="CQ242" s="545"/>
      <c r="CR242" s="545"/>
      <c r="CS242" s="545"/>
      <c r="CT242" s="545"/>
      <c r="CU242" s="545"/>
      <c r="CV242" s="545"/>
      <c r="CW242" s="545"/>
      <c r="CX242" s="545"/>
      <c r="CY242" s="545"/>
      <c r="CZ242" s="545"/>
      <c r="DA242" s="545"/>
      <c r="DB242" s="545"/>
      <c r="DC242" s="545"/>
      <c r="DD242" s="545"/>
      <c r="DE242" s="545"/>
      <c r="DF242" s="545"/>
      <c r="DG242" s="545"/>
      <c r="DH242" s="545"/>
      <c r="DI242" s="545"/>
      <c r="DJ242" s="545"/>
      <c r="DK242" s="545"/>
      <c r="DL242" s="545"/>
      <c r="DM242" s="545"/>
      <c r="DN242" s="545"/>
      <c r="DO242" s="545"/>
      <c r="DP242" s="545"/>
      <c r="DQ242" s="545"/>
      <c r="DR242" s="545"/>
      <c r="DS242" s="545"/>
      <c r="DT242" s="545"/>
      <c r="DU242" s="545"/>
      <c r="DV242" s="545"/>
      <c r="DW242" s="545"/>
      <c r="DX242" s="545"/>
      <c r="DY242" s="545"/>
      <c r="DZ242" s="545"/>
      <c r="EA242" s="545"/>
      <c r="EB242" s="545"/>
      <c r="EC242" s="545"/>
      <c r="ED242" s="545"/>
      <c r="EE242" s="545"/>
      <c r="EF242" s="545"/>
      <c r="EG242" s="545"/>
      <c r="EH242" s="545"/>
      <c r="EI242" s="545"/>
      <c r="EJ242" s="545"/>
      <c r="EK242" s="545"/>
      <c r="EL242" s="545"/>
      <c r="EM242" s="545"/>
      <c r="EN242" s="545"/>
      <c r="EO242" s="545"/>
      <c r="EP242" s="545"/>
      <c r="EQ242" s="545"/>
      <c r="ER242" s="545"/>
      <c r="ES242" s="545"/>
      <c r="ET242" s="545"/>
      <c r="EU242" s="545"/>
      <c r="EV242" s="545"/>
      <c r="EW242" s="545"/>
      <c r="EX242" s="545"/>
      <c r="EY242" s="545"/>
      <c r="EZ242" s="545"/>
      <c r="FA242" s="545"/>
      <c r="FB242" s="545"/>
      <c r="FC242" s="545"/>
      <c r="FD242" s="545"/>
      <c r="FE242" s="545"/>
      <c r="FF242" s="545"/>
      <c r="FG242" s="545"/>
      <c r="FH242" s="545"/>
      <c r="FI242" s="545"/>
      <c r="FJ242" s="545"/>
      <c r="FK242" s="545"/>
      <c r="FL242" s="545"/>
      <c r="FM242" s="545"/>
      <c r="FN242" s="545"/>
      <c r="FO242" s="545"/>
      <c r="FP242" s="545"/>
      <c r="FQ242" s="545"/>
      <c r="FR242" s="545"/>
      <c r="FS242" s="545"/>
      <c r="FT242" s="545"/>
      <c r="FU242" s="545"/>
      <c r="FV242" s="545"/>
      <c r="FW242" s="545"/>
      <c r="FX242" s="545"/>
      <c r="FY242" s="545"/>
      <c r="FZ242" s="545"/>
      <c r="GA242" s="545"/>
      <c r="GB242" s="545"/>
      <c r="GC242" s="545"/>
      <c r="GD242" s="545"/>
      <c r="GE242" s="545"/>
      <c r="GF242" s="545"/>
      <c r="GG242" s="545"/>
      <c r="GH242" s="545"/>
      <c r="GI242" s="545"/>
      <c r="GJ242" s="545"/>
      <c r="GK242" s="545"/>
      <c r="GL242" s="545"/>
      <c r="GM242" s="545"/>
      <c r="GN242" s="545"/>
      <c r="GO242" s="545"/>
      <c r="GP242" s="545"/>
      <c r="GQ242" s="545"/>
      <c r="GR242" s="545"/>
      <c r="GS242" s="545"/>
      <c r="GT242" s="545"/>
      <c r="GU242" s="545"/>
      <c r="GV242" s="545"/>
      <c r="GW242" s="545"/>
      <c r="GX242" s="545"/>
    </row>
    <row r="243" spans="15:206" x14ac:dyDescent="0.25">
      <c r="O243" s="545"/>
      <c r="P243" s="545"/>
      <c r="Q243" s="545"/>
      <c r="R243" s="545"/>
      <c r="S243" s="545"/>
      <c r="T243" s="545"/>
      <c r="U243" s="545"/>
      <c r="V243" s="545"/>
      <c r="W243" s="545"/>
      <c r="X243" s="545"/>
      <c r="Y243" s="545"/>
      <c r="Z243" s="545"/>
      <c r="AA243" s="545"/>
      <c r="AB243" s="545"/>
      <c r="AC243" s="545"/>
      <c r="AD243" s="545"/>
      <c r="AE243" s="545"/>
      <c r="AF243" s="545"/>
      <c r="AG243" s="545"/>
      <c r="AH243" s="545"/>
      <c r="AI243" s="545"/>
      <c r="AJ243" s="545"/>
      <c r="AK243" s="545"/>
      <c r="AL243" s="545"/>
      <c r="AM243" s="545"/>
      <c r="AN243" s="545"/>
      <c r="AO243" s="545"/>
      <c r="AP243" s="545"/>
      <c r="AQ243" s="545"/>
      <c r="AR243" s="545"/>
      <c r="AS243" s="545"/>
      <c r="AT243" s="545"/>
      <c r="AU243" s="545"/>
      <c r="AV243" s="545"/>
      <c r="AW243" s="545"/>
      <c r="AX243" s="545"/>
      <c r="AY243" s="545"/>
      <c r="AZ243" s="545"/>
      <c r="BA243" s="545"/>
      <c r="BB243" s="545"/>
      <c r="BC243" s="545"/>
      <c r="BD243" s="545"/>
      <c r="BE243" s="545"/>
      <c r="BF243" s="545"/>
      <c r="BG243" s="545"/>
      <c r="BH243" s="545"/>
      <c r="BI243" s="545"/>
      <c r="BJ243" s="545"/>
      <c r="BK243" s="545"/>
      <c r="BL243" s="545"/>
      <c r="BM243" s="545"/>
      <c r="BN243" s="545"/>
      <c r="BO243" s="545"/>
      <c r="BP243" s="545"/>
      <c r="BQ243" s="545"/>
      <c r="BR243" s="545"/>
      <c r="BS243" s="545"/>
      <c r="BT243" s="545"/>
      <c r="BU243" s="545"/>
      <c r="BV243" s="545"/>
      <c r="BW243" s="545"/>
      <c r="BX243" s="545"/>
      <c r="BY243" s="545"/>
      <c r="BZ243" s="545"/>
      <c r="CA243" s="545"/>
      <c r="CB243" s="545"/>
      <c r="CC243" s="545"/>
      <c r="CD243" s="545"/>
      <c r="CE243" s="545"/>
      <c r="CF243" s="545"/>
      <c r="CG243" s="545"/>
      <c r="CH243" s="545"/>
      <c r="CI243" s="545"/>
      <c r="CJ243" s="545"/>
      <c r="CK243" s="545"/>
      <c r="CL243" s="545"/>
      <c r="CM243" s="545"/>
      <c r="CN243" s="545"/>
      <c r="CO243" s="545"/>
      <c r="CP243" s="545"/>
      <c r="CQ243" s="545"/>
      <c r="CR243" s="545"/>
      <c r="CS243" s="545"/>
      <c r="CT243" s="545"/>
      <c r="CU243" s="545"/>
      <c r="CV243" s="545"/>
      <c r="CW243" s="545"/>
      <c r="CX243" s="545"/>
      <c r="CY243" s="545"/>
      <c r="CZ243" s="545"/>
      <c r="DA243" s="545"/>
      <c r="DB243" s="545"/>
      <c r="DC243" s="545"/>
      <c r="DD243" s="545"/>
      <c r="DE243" s="545"/>
      <c r="DF243" s="545"/>
      <c r="DG243" s="545"/>
      <c r="DH243" s="545"/>
      <c r="DI243" s="545"/>
      <c r="DJ243" s="545"/>
      <c r="DK243" s="545"/>
      <c r="DL243" s="545"/>
      <c r="DM243" s="545"/>
      <c r="DN243" s="545"/>
      <c r="DO243" s="545"/>
      <c r="DP243" s="545"/>
      <c r="DQ243" s="545"/>
      <c r="DR243" s="545"/>
      <c r="DS243" s="545"/>
      <c r="DT243" s="545"/>
      <c r="DU243" s="545"/>
      <c r="DV243" s="545"/>
      <c r="DW243" s="545"/>
      <c r="DX243" s="545"/>
      <c r="DY243" s="545"/>
      <c r="DZ243" s="545"/>
      <c r="EA243" s="545"/>
      <c r="EB243" s="545"/>
      <c r="EC243" s="545"/>
      <c r="ED243" s="545"/>
      <c r="EE243" s="545"/>
      <c r="EF243" s="545"/>
      <c r="EG243" s="545"/>
      <c r="EH243" s="545"/>
      <c r="EI243" s="545"/>
      <c r="EJ243" s="545"/>
      <c r="EK243" s="545"/>
      <c r="EL243" s="545"/>
      <c r="EM243" s="545"/>
      <c r="EN243" s="545"/>
      <c r="EO243" s="545"/>
      <c r="EP243" s="545"/>
      <c r="EQ243" s="545"/>
      <c r="ER243" s="545"/>
      <c r="ES243" s="545"/>
      <c r="ET243" s="545"/>
      <c r="EU243" s="545"/>
      <c r="EV243" s="545"/>
      <c r="EW243" s="545"/>
      <c r="EX243" s="545"/>
      <c r="EY243" s="545"/>
      <c r="EZ243" s="545"/>
      <c r="FA243" s="545"/>
      <c r="FB243" s="545"/>
      <c r="FC243" s="545"/>
      <c r="FD243" s="545"/>
      <c r="FE243" s="545"/>
      <c r="FF243" s="545"/>
      <c r="FG243" s="545"/>
      <c r="FH243" s="545"/>
      <c r="FI243" s="545"/>
      <c r="FJ243" s="545"/>
      <c r="FK243" s="545"/>
      <c r="FL243" s="545"/>
      <c r="FM243" s="545"/>
      <c r="FN243" s="545"/>
      <c r="FO243" s="545"/>
      <c r="FP243" s="545"/>
      <c r="FQ243" s="545"/>
      <c r="FR243" s="545"/>
      <c r="FS243" s="545"/>
      <c r="FT243" s="545"/>
      <c r="FU243" s="545"/>
      <c r="FV243" s="545"/>
      <c r="FW243" s="545"/>
      <c r="FX243" s="545"/>
      <c r="FY243" s="545"/>
      <c r="FZ243" s="545"/>
      <c r="GA243" s="545"/>
      <c r="GB243" s="545"/>
      <c r="GC243" s="545"/>
      <c r="GD243" s="545"/>
      <c r="GE243" s="545"/>
      <c r="GF243" s="545"/>
      <c r="GG243" s="545"/>
      <c r="GH243" s="545"/>
      <c r="GI243" s="545"/>
      <c r="GJ243" s="545"/>
      <c r="GK243" s="545"/>
      <c r="GL243" s="545"/>
      <c r="GM243" s="545"/>
      <c r="GN243" s="545"/>
      <c r="GO243" s="545"/>
      <c r="GP243" s="545"/>
      <c r="GQ243" s="545"/>
      <c r="GR243" s="545"/>
      <c r="GS243" s="545"/>
      <c r="GT243" s="545"/>
      <c r="GU243" s="545"/>
      <c r="GV243" s="545"/>
      <c r="GW243" s="545"/>
      <c r="GX243" s="545"/>
    </row>
    <row r="244" spans="15:206" x14ac:dyDescent="0.25">
      <c r="O244" s="545"/>
      <c r="P244" s="545"/>
      <c r="Q244" s="545"/>
      <c r="R244" s="545"/>
      <c r="S244" s="545"/>
      <c r="T244" s="545"/>
      <c r="U244" s="545"/>
      <c r="V244" s="545"/>
      <c r="W244" s="545"/>
      <c r="X244" s="545"/>
      <c r="Y244" s="545"/>
      <c r="Z244" s="545"/>
      <c r="AA244" s="545"/>
      <c r="AB244" s="545"/>
      <c r="AC244" s="545"/>
      <c r="AD244" s="545"/>
      <c r="AE244" s="545"/>
      <c r="AF244" s="545"/>
      <c r="AG244" s="545"/>
      <c r="AH244" s="545"/>
      <c r="AI244" s="545"/>
      <c r="AJ244" s="545"/>
      <c r="AK244" s="545"/>
      <c r="AL244" s="545"/>
      <c r="AM244" s="545"/>
      <c r="AN244" s="545"/>
      <c r="AO244" s="545"/>
      <c r="AP244" s="545"/>
      <c r="AQ244" s="545"/>
      <c r="AR244" s="545"/>
      <c r="AS244" s="545"/>
      <c r="AT244" s="545"/>
      <c r="AU244" s="545"/>
      <c r="AV244" s="545"/>
      <c r="AW244" s="545"/>
      <c r="AX244" s="545"/>
      <c r="AY244" s="545"/>
      <c r="AZ244" s="545"/>
      <c r="BA244" s="545"/>
      <c r="BB244" s="545"/>
      <c r="BC244" s="545"/>
      <c r="BD244" s="545"/>
      <c r="BE244" s="545"/>
      <c r="BF244" s="545"/>
      <c r="BG244" s="545"/>
      <c r="BH244" s="545"/>
      <c r="BI244" s="545"/>
      <c r="BJ244" s="545"/>
      <c r="BK244" s="545"/>
      <c r="BL244" s="545"/>
      <c r="BM244" s="545"/>
      <c r="BN244" s="545"/>
      <c r="BO244" s="545"/>
      <c r="BP244" s="545"/>
      <c r="BQ244" s="545"/>
      <c r="BR244" s="545"/>
      <c r="BS244" s="545"/>
      <c r="BT244" s="545"/>
      <c r="BU244" s="545"/>
      <c r="BV244" s="545"/>
      <c r="BW244" s="545"/>
      <c r="BX244" s="545"/>
      <c r="BY244" s="545"/>
      <c r="BZ244" s="545"/>
      <c r="CA244" s="545"/>
      <c r="CB244" s="545"/>
      <c r="CC244" s="545"/>
      <c r="CD244" s="545"/>
      <c r="CE244" s="545"/>
      <c r="CF244" s="545"/>
      <c r="CG244" s="545"/>
      <c r="CH244" s="545"/>
      <c r="CI244" s="545"/>
      <c r="CJ244" s="545"/>
      <c r="CK244" s="545"/>
      <c r="CL244" s="545"/>
      <c r="CM244" s="545"/>
      <c r="CN244" s="545"/>
      <c r="CO244" s="545"/>
      <c r="CP244" s="545"/>
      <c r="CQ244" s="545"/>
      <c r="CR244" s="545"/>
      <c r="CS244" s="545"/>
      <c r="CT244" s="545"/>
      <c r="CU244" s="545"/>
      <c r="CV244" s="545"/>
      <c r="CW244" s="545"/>
      <c r="CX244" s="545"/>
      <c r="CY244" s="545"/>
      <c r="CZ244" s="545"/>
      <c r="DA244" s="545"/>
      <c r="DB244" s="545"/>
      <c r="DC244" s="545"/>
      <c r="DD244" s="545"/>
      <c r="DE244" s="545"/>
      <c r="DF244" s="545"/>
      <c r="DG244" s="545"/>
      <c r="DH244" s="545"/>
      <c r="DI244" s="545"/>
      <c r="DJ244" s="545"/>
      <c r="DK244" s="545"/>
      <c r="DL244" s="545"/>
      <c r="DM244" s="545"/>
      <c r="DN244" s="545"/>
      <c r="DO244" s="545"/>
      <c r="DP244" s="545"/>
      <c r="DQ244" s="545"/>
      <c r="DR244" s="545"/>
      <c r="DS244" s="545"/>
      <c r="DT244" s="545"/>
      <c r="DU244" s="545"/>
      <c r="DV244" s="545"/>
      <c r="DW244" s="545"/>
      <c r="DX244" s="545"/>
      <c r="DY244" s="545"/>
      <c r="DZ244" s="545"/>
      <c r="EA244" s="545"/>
      <c r="EB244" s="545"/>
      <c r="EC244" s="545"/>
      <c r="ED244" s="545"/>
      <c r="EE244" s="545"/>
      <c r="EF244" s="545"/>
      <c r="EG244" s="545"/>
      <c r="EH244" s="545"/>
      <c r="EI244" s="545"/>
      <c r="EJ244" s="545"/>
      <c r="EK244" s="545"/>
      <c r="EL244" s="545"/>
      <c r="EM244" s="545"/>
      <c r="EN244" s="545"/>
      <c r="EO244" s="545"/>
      <c r="EP244" s="545"/>
      <c r="EQ244" s="545"/>
      <c r="ER244" s="545"/>
      <c r="ES244" s="545"/>
      <c r="ET244" s="545"/>
      <c r="EU244" s="545"/>
      <c r="EV244" s="545"/>
      <c r="EW244" s="545"/>
      <c r="EX244" s="545"/>
      <c r="EY244" s="545"/>
      <c r="EZ244" s="545"/>
      <c r="FA244" s="545"/>
      <c r="FB244" s="545"/>
      <c r="FC244" s="545"/>
      <c r="FD244" s="545"/>
      <c r="FE244" s="545"/>
      <c r="FF244" s="545"/>
      <c r="FG244" s="545"/>
      <c r="FH244" s="545"/>
      <c r="FI244" s="545"/>
      <c r="FJ244" s="545"/>
      <c r="FK244" s="545"/>
      <c r="FL244" s="545"/>
      <c r="FM244" s="545"/>
      <c r="FN244" s="545"/>
      <c r="FO244" s="545"/>
      <c r="FP244" s="545"/>
      <c r="FQ244" s="545"/>
      <c r="FR244" s="545"/>
      <c r="FS244" s="545"/>
      <c r="FT244" s="545"/>
      <c r="FU244" s="545"/>
      <c r="FV244" s="545"/>
      <c r="FW244" s="545"/>
      <c r="FX244" s="545"/>
      <c r="FY244" s="545"/>
      <c r="FZ244" s="545"/>
      <c r="GA244" s="545"/>
      <c r="GB244" s="545"/>
      <c r="GC244" s="545"/>
      <c r="GD244" s="545"/>
      <c r="GE244" s="545"/>
      <c r="GF244" s="545"/>
      <c r="GG244" s="545"/>
      <c r="GH244" s="545"/>
      <c r="GI244" s="545"/>
      <c r="GJ244" s="545"/>
      <c r="GK244" s="545"/>
      <c r="GL244" s="545"/>
      <c r="GM244" s="545"/>
      <c r="GN244" s="545"/>
      <c r="GO244" s="545"/>
      <c r="GP244" s="545"/>
      <c r="GQ244" s="545"/>
      <c r="GR244" s="545"/>
      <c r="GS244" s="545"/>
      <c r="GT244" s="545"/>
      <c r="GU244" s="545"/>
      <c r="GV244" s="545"/>
      <c r="GW244" s="545"/>
      <c r="GX244" s="545"/>
    </row>
    <row r="245" spans="15:206" x14ac:dyDescent="0.25">
      <c r="O245" s="545"/>
      <c r="P245" s="545"/>
      <c r="Q245" s="545"/>
      <c r="R245" s="545"/>
      <c r="S245" s="545"/>
      <c r="T245" s="545"/>
      <c r="U245" s="545"/>
      <c r="V245" s="545"/>
      <c r="W245" s="545"/>
      <c r="X245" s="545"/>
      <c r="Y245" s="545"/>
      <c r="Z245" s="545"/>
      <c r="AA245" s="545"/>
      <c r="AB245" s="545"/>
      <c r="AC245" s="545"/>
      <c r="AD245" s="545"/>
      <c r="AE245" s="545"/>
      <c r="AF245" s="545"/>
      <c r="AG245" s="545"/>
      <c r="AH245" s="545"/>
      <c r="AI245" s="545"/>
      <c r="AJ245" s="545"/>
      <c r="AK245" s="545"/>
      <c r="AL245" s="545"/>
      <c r="AM245" s="545"/>
      <c r="AN245" s="545"/>
      <c r="AO245" s="545"/>
      <c r="AP245" s="545"/>
      <c r="AQ245" s="545"/>
      <c r="AR245" s="545"/>
      <c r="AS245" s="545"/>
      <c r="AT245" s="545"/>
      <c r="AU245" s="545"/>
      <c r="AV245" s="545"/>
      <c r="AW245" s="545"/>
      <c r="AX245" s="545"/>
      <c r="AY245" s="545"/>
      <c r="AZ245" s="545"/>
      <c r="BA245" s="545"/>
      <c r="BB245" s="545"/>
      <c r="BC245" s="545"/>
      <c r="BD245" s="545"/>
      <c r="BE245" s="545"/>
      <c r="BF245" s="545"/>
      <c r="BG245" s="545"/>
      <c r="BH245" s="545"/>
      <c r="BI245" s="545"/>
      <c r="BJ245" s="545"/>
      <c r="BK245" s="545"/>
      <c r="BL245" s="545"/>
      <c r="BM245" s="545"/>
      <c r="BN245" s="545"/>
      <c r="BO245" s="545"/>
      <c r="BP245" s="545"/>
      <c r="BQ245" s="545"/>
      <c r="BR245" s="545"/>
      <c r="BS245" s="545"/>
      <c r="BT245" s="545"/>
      <c r="BU245" s="545"/>
      <c r="BV245" s="545"/>
      <c r="BW245" s="545"/>
      <c r="BX245" s="545"/>
      <c r="BY245" s="545"/>
      <c r="BZ245" s="545"/>
      <c r="CA245" s="545"/>
      <c r="CB245" s="545"/>
      <c r="CC245" s="545"/>
      <c r="CD245" s="545"/>
      <c r="CE245" s="545"/>
      <c r="CF245" s="545"/>
      <c r="CG245" s="545"/>
      <c r="CH245" s="545"/>
      <c r="CI245" s="545"/>
      <c r="CJ245" s="545"/>
      <c r="CK245" s="545"/>
      <c r="CL245" s="545"/>
      <c r="CM245" s="545"/>
      <c r="CN245" s="545"/>
      <c r="CO245" s="545"/>
      <c r="CP245" s="545"/>
      <c r="CQ245" s="545"/>
      <c r="CR245" s="545"/>
      <c r="CS245" s="545"/>
      <c r="CT245" s="545"/>
      <c r="CU245" s="545"/>
      <c r="CV245" s="545"/>
      <c r="CW245" s="545"/>
      <c r="CX245" s="545"/>
      <c r="CY245" s="545"/>
      <c r="CZ245" s="545"/>
      <c r="DA245" s="545"/>
      <c r="DB245" s="545"/>
      <c r="DC245" s="545"/>
      <c r="DD245" s="545"/>
      <c r="DE245" s="545"/>
      <c r="DF245" s="545"/>
      <c r="DG245" s="545"/>
      <c r="DH245" s="545"/>
      <c r="DI245" s="545"/>
      <c r="DJ245" s="545"/>
      <c r="DK245" s="545"/>
      <c r="DL245" s="545"/>
      <c r="DM245" s="545"/>
      <c r="DN245" s="545"/>
      <c r="DO245" s="545"/>
      <c r="DP245" s="545"/>
      <c r="DQ245" s="545"/>
      <c r="DR245" s="545"/>
      <c r="DS245" s="545"/>
      <c r="DT245" s="545"/>
      <c r="DU245" s="545"/>
      <c r="DV245" s="545"/>
      <c r="DW245" s="545"/>
      <c r="DX245" s="545"/>
      <c r="DY245" s="545"/>
      <c r="DZ245" s="545"/>
      <c r="EA245" s="545"/>
      <c r="EB245" s="545"/>
      <c r="EC245" s="545"/>
      <c r="ED245" s="545"/>
      <c r="EE245" s="545"/>
      <c r="EF245" s="545"/>
      <c r="EG245" s="545"/>
      <c r="EH245" s="545"/>
      <c r="EI245" s="545"/>
      <c r="EJ245" s="545"/>
      <c r="EK245" s="545"/>
      <c r="EL245" s="545"/>
      <c r="EM245" s="545"/>
      <c r="EN245" s="545"/>
      <c r="EO245" s="545"/>
      <c r="EP245" s="545"/>
      <c r="EQ245" s="545"/>
      <c r="ER245" s="545"/>
      <c r="ES245" s="545"/>
      <c r="ET245" s="545"/>
      <c r="EU245" s="545"/>
      <c r="EV245" s="545"/>
      <c r="EW245" s="545"/>
      <c r="EX245" s="545"/>
      <c r="EY245" s="545"/>
      <c r="EZ245" s="545"/>
      <c r="FA245" s="545"/>
      <c r="FB245" s="545"/>
      <c r="FC245" s="545"/>
      <c r="FD245" s="545"/>
      <c r="FE245" s="545"/>
      <c r="FF245" s="545"/>
      <c r="FG245" s="545"/>
      <c r="FH245" s="545"/>
      <c r="FI245" s="545"/>
      <c r="FJ245" s="545"/>
      <c r="FK245" s="545"/>
      <c r="FL245" s="545"/>
      <c r="FM245" s="545"/>
      <c r="FN245" s="545"/>
      <c r="FO245" s="545"/>
      <c r="FP245" s="545"/>
      <c r="FQ245" s="545"/>
      <c r="FR245" s="545"/>
      <c r="FS245" s="545"/>
      <c r="FT245" s="545"/>
      <c r="FU245" s="545"/>
      <c r="FV245" s="545"/>
      <c r="FW245" s="545"/>
      <c r="FX245" s="545"/>
      <c r="FY245" s="545"/>
      <c r="FZ245" s="545"/>
      <c r="GA245" s="545"/>
      <c r="GB245" s="545"/>
      <c r="GC245" s="545"/>
      <c r="GD245" s="545"/>
      <c r="GE245" s="545"/>
      <c r="GF245" s="545"/>
      <c r="GG245" s="545"/>
      <c r="GH245" s="545"/>
      <c r="GI245" s="545"/>
      <c r="GJ245" s="545"/>
      <c r="GK245" s="545"/>
      <c r="GL245" s="545"/>
      <c r="GM245" s="545"/>
      <c r="GN245" s="545"/>
      <c r="GO245" s="545"/>
      <c r="GP245" s="545"/>
      <c r="GQ245" s="545"/>
      <c r="GR245" s="545"/>
      <c r="GS245" s="545"/>
      <c r="GT245" s="545"/>
      <c r="GU245" s="545"/>
      <c r="GV245" s="545"/>
      <c r="GW245" s="545"/>
      <c r="GX245" s="545"/>
    </row>
    <row r="246" spans="15:206" x14ac:dyDescent="0.25">
      <c r="O246" s="545"/>
      <c r="P246" s="545"/>
      <c r="Q246" s="545"/>
      <c r="R246" s="545"/>
      <c r="S246" s="545"/>
      <c r="T246" s="545"/>
      <c r="U246" s="545"/>
      <c r="V246" s="545"/>
      <c r="W246" s="545"/>
      <c r="X246" s="545"/>
      <c r="Y246" s="545"/>
      <c r="Z246" s="545"/>
      <c r="AA246" s="545"/>
      <c r="AB246" s="545"/>
      <c r="AC246" s="545"/>
      <c r="AD246" s="545"/>
      <c r="AE246" s="545"/>
      <c r="AF246" s="545"/>
      <c r="AG246" s="545"/>
      <c r="AH246" s="545"/>
      <c r="AI246" s="545"/>
      <c r="AJ246" s="545"/>
      <c r="AK246" s="545"/>
      <c r="AL246" s="545"/>
      <c r="AM246" s="545"/>
      <c r="AN246" s="545"/>
      <c r="AO246" s="545"/>
      <c r="AP246" s="545"/>
      <c r="AQ246" s="545"/>
      <c r="AR246" s="545"/>
      <c r="AS246" s="545"/>
      <c r="AT246" s="545"/>
      <c r="AU246" s="545"/>
      <c r="AV246" s="545"/>
      <c r="AW246" s="545"/>
      <c r="AX246" s="545"/>
      <c r="AY246" s="545"/>
      <c r="AZ246" s="545"/>
      <c r="BA246" s="545"/>
      <c r="BB246" s="545"/>
      <c r="BC246" s="545"/>
      <c r="BD246" s="545"/>
      <c r="BE246" s="545"/>
      <c r="BF246" s="545"/>
      <c r="BG246" s="545"/>
      <c r="BH246" s="545"/>
      <c r="BI246" s="545"/>
      <c r="BJ246" s="545"/>
      <c r="BK246" s="545"/>
      <c r="BL246" s="545"/>
      <c r="BM246" s="545"/>
      <c r="BN246" s="545"/>
      <c r="BO246" s="545"/>
      <c r="BP246" s="545"/>
      <c r="BQ246" s="545"/>
      <c r="BR246" s="545"/>
      <c r="BS246" s="545"/>
      <c r="BT246" s="545"/>
      <c r="BU246" s="545"/>
      <c r="BV246" s="545"/>
      <c r="BW246" s="545"/>
      <c r="BX246" s="545"/>
      <c r="BY246" s="545"/>
      <c r="BZ246" s="545"/>
      <c r="CA246" s="545"/>
      <c r="CB246" s="545"/>
      <c r="CC246" s="545"/>
      <c r="CD246" s="545"/>
      <c r="CE246" s="545"/>
      <c r="CF246" s="545"/>
      <c r="CG246" s="545"/>
      <c r="CH246" s="545"/>
      <c r="CI246" s="545"/>
      <c r="CJ246" s="545"/>
      <c r="CK246" s="545"/>
      <c r="CL246" s="545"/>
      <c r="CM246" s="545"/>
      <c r="CN246" s="545"/>
      <c r="CO246" s="545"/>
      <c r="CP246" s="545"/>
      <c r="CQ246" s="545"/>
      <c r="CR246" s="545"/>
      <c r="CS246" s="545"/>
      <c r="CT246" s="545"/>
      <c r="CU246" s="545"/>
      <c r="CV246" s="545"/>
      <c r="CW246" s="545"/>
      <c r="CX246" s="545"/>
      <c r="CY246" s="545"/>
      <c r="CZ246" s="545"/>
      <c r="DA246" s="545"/>
      <c r="DB246" s="545"/>
      <c r="DC246" s="545"/>
      <c r="DD246" s="545"/>
      <c r="DE246" s="545"/>
      <c r="DF246" s="545"/>
      <c r="DG246" s="545"/>
      <c r="DH246" s="545"/>
      <c r="DI246" s="545"/>
      <c r="DJ246" s="545"/>
      <c r="DK246" s="545"/>
      <c r="DL246" s="545"/>
      <c r="DM246" s="545"/>
      <c r="DN246" s="545"/>
      <c r="DO246" s="545"/>
      <c r="DP246" s="545"/>
      <c r="DQ246" s="545"/>
      <c r="DR246" s="545"/>
      <c r="DS246" s="545"/>
      <c r="DT246" s="545"/>
      <c r="DU246" s="545"/>
      <c r="DV246" s="545"/>
      <c r="DW246" s="545"/>
      <c r="DX246" s="545"/>
      <c r="DY246" s="545"/>
      <c r="DZ246" s="545"/>
      <c r="EA246" s="545"/>
      <c r="EB246" s="545"/>
      <c r="EC246" s="545"/>
      <c r="ED246" s="545"/>
      <c r="EE246" s="545"/>
      <c r="EF246" s="545"/>
      <c r="EG246" s="545"/>
      <c r="EH246" s="545"/>
      <c r="EI246" s="545"/>
      <c r="EJ246" s="545"/>
      <c r="EK246" s="545"/>
      <c r="EL246" s="545"/>
      <c r="EM246" s="545"/>
      <c r="EN246" s="545"/>
      <c r="EO246" s="545"/>
      <c r="EP246" s="545"/>
      <c r="EQ246" s="545"/>
      <c r="ER246" s="545"/>
      <c r="ES246" s="545"/>
      <c r="ET246" s="545"/>
      <c r="EU246" s="545"/>
      <c r="EV246" s="545"/>
      <c r="EW246" s="545"/>
      <c r="EX246" s="545"/>
      <c r="EY246" s="545"/>
      <c r="EZ246" s="545"/>
      <c r="FA246" s="545"/>
      <c r="FB246" s="545"/>
      <c r="FC246" s="545"/>
      <c r="FD246" s="545"/>
      <c r="FE246" s="545"/>
      <c r="FF246" s="545"/>
      <c r="FG246" s="545"/>
      <c r="FH246" s="545"/>
      <c r="FI246" s="545"/>
      <c r="FJ246" s="545"/>
      <c r="FK246" s="545"/>
      <c r="FL246" s="545"/>
      <c r="FM246" s="545"/>
      <c r="FN246" s="545"/>
      <c r="FO246" s="545"/>
      <c r="FP246" s="545"/>
      <c r="FQ246" s="545"/>
      <c r="FR246" s="545"/>
      <c r="FS246" s="545"/>
      <c r="FT246" s="545"/>
      <c r="FU246" s="545"/>
      <c r="FV246" s="545"/>
      <c r="FW246" s="545"/>
      <c r="FX246" s="545"/>
      <c r="FY246" s="545"/>
      <c r="FZ246" s="545"/>
      <c r="GA246" s="545"/>
      <c r="GB246" s="545"/>
      <c r="GC246" s="545"/>
      <c r="GD246" s="545"/>
      <c r="GE246" s="545"/>
      <c r="GF246" s="545"/>
      <c r="GG246" s="545"/>
      <c r="GH246" s="545"/>
      <c r="GI246" s="545"/>
      <c r="GJ246" s="545"/>
      <c r="GK246" s="545"/>
      <c r="GL246" s="545"/>
      <c r="GM246" s="545"/>
      <c r="GN246" s="545"/>
      <c r="GO246" s="545"/>
      <c r="GP246" s="545"/>
      <c r="GQ246" s="545"/>
      <c r="GR246" s="545"/>
      <c r="GS246" s="545"/>
      <c r="GT246" s="545"/>
      <c r="GU246" s="545"/>
      <c r="GV246" s="545"/>
      <c r="GW246" s="545"/>
      <c r="GX246" s="545"/>
    </row>
    <row r="247" spans="15:206" x14ac:dyDescent="0.25">
      <c r="O247" s="545"/>
      <c r="P247" s="545"/>
      <c r="Q247" s="545"/>
      <c r="R247" s="545"/>
      <c r="S247" s="545"/>
      <c r="T247" s="545"/>
      <c r="U247" s="545"/>
      <c r="V247" s="545"/>
      <c r="W247" s="545"/>
      <c r="X247" s="545"/>
      <c r="Y247" s="545"/>
      <c r="Z247" s="545"/>
      <c r="AA247" s="545"/>
      <c r="AB247" s="545"/>
      <c r="AC247" s="545"/>
      <c r="AD247" s="545"/>
      <c r="AE247" s="545"/>
      <c r="AF247" s="545"/>
      <c r="AG247" s="545"/>
      <c r="AH247" s="545"/>
      <c r="AI247" s="545"/>
      <c r="AJ247" s="545"/>
      <c r="AK247" s="545"/>
      <c r="AL247" s="545"/>
      <c r="AM247" s="545"/>
      <c r="AN247" s="545"/>
      <c r="AO247" s="545"/>
      <c r="AP247" s="545"/>
      <c r="AQ247" s="545"/>
      <c r="AR247" s="545"/>
      <c r="AS247" s="545"/>
      <c r="AT247" s="545"/>
      <c r="AU247" s="545"/>
      <c r="AV247" s="545"/>
      <c r="AW247" s="545"/>
      <c r="AX247" s="545"/>
      <c r="AY247" s="545"/>
      <c r="AZ247" s="545"/>
      <c r="BA247" s="545"/>
      <c r="BB247" s="545"/>
      <c r="BC247" s="545"/>
      <c r="BD247" s="545"/>
      <c r="BE247" s="545"/>
      <c r="BF247" s="545"/>
      <c r="BG247" s="545"/>
      <c r="BH247" s="545"/>
      <c r="BI247" s="545"/>
      <c r="BJ247" s="545"/>
      <c r="BK247" s="545"/>
      <c r="BL247" s="545"/>
      <c r="BM247" s="545"/>
      <c r="BN247" s="545"/>
      <c r="BO247" s="545"/>
      <c r="BP247" s="545"/>
      <c r="BQ247" s="545"/>
      <c r="BR247" s="545"/>
      <c r="BS247" s="545"/>
      <c r="BT247" s="545"/>
      <c r="BU247" s="545"/>
      <c r="BV247" s="545"/>
      <c r="BW247" s="545"/>
      <c r="BX247" s="545"/>
      <c r="BY247" s="545"/>
      <c r="BZ247" s="545"/>
      <c r="CA247" s="545"/>
      <c r="CB247" s="545"/>
      <c r="CC247" s="545"/>
      <c r="CD247" s="545"/>
      <c r="CE247" s="545"/>
      <c r="CF247" s="545"/>
      <c r="CG247" s="545"/>
      <c r="CH247" s="545"/>
      <c r="CI247" s="545"/>
      <c r="CJ247" s="545"/>
      <c r="CK247" s="545"/>
      <c r="CL247" s="545"/>
      <c r="CM247" s="545"/>
      <c r="CN247" s="545"/>
      <c r="CO247" s="545"/>
      <c r="CP247" s="545"/>
      <c r="CQ247" s="545"/>
      <c r="CR247" s="545"/>
      <c r="CS247" s="545"/>
      <c r="CT247" s="545"/>
      <c r="CU247" s="545"/>
      <c r="CV247" s="545"/>
      <c r="CW247" s="545"/>
      <c r="CX247" s="545"/>
      <c r="CY247" s="545"/>
      <c r="CZ247" s="545"/>
      <c r="DA247" s="545"/>
      <c r="DB247" s="545"/>
      <c r="DC247" s="545"/>
      <c r="DD247" s="545"/>
      <c r="DE247" s="545"/>
      <c r="DF247" s="545"/>
      <c r="DG247" s="545"/>
      <c r="DH247" s="545"/>
      <c r="DI247" s="545"/>
      <c r="DJ247" s="545"/>
      <c r="DK247" s="545"/>
      <c r="DL247" s="545"/>
      <c r="DM247" s="545"/>
      <c r="DN247" s="545"/>
      <c r="DO247" s="545"/>
      <c r="DP247" s="545"/>
      <c r="DQ247" s="545"/>
      <c r="DR247" s="545"/>
      <c r="DS247" s="545"/>
      <c r="DT247" s="545"/>
      <c r="DU247" s="545"/>
      <c r="DV247" s="545"/>
      <c r="DW247" s="545"/>
      <c r="DX247" s="545"/>
      <c r="DY247" s="545"/>
      <c r="DZ247" s="545"/>
      <c r="EA247" s="545"/>
      <c r="EB247" s="545"/>
      <c r="EC247" s="545"/>
      <c r="ED247" s="545"/>
      <c r="EE247" s="545"/>
      <c r="EF247" s="545"/>
      <c r="EG247" s="545"/>
      <c r="EH247" s="545"/>
      <c r="EI247" s="545"/>
      <c r="EJ247" s="545"/>
      <c r="EK247" s="545"/>
      <c r="EL247" s="545"/>
      <c r="EM247" s="545"/>
      <c r="EN247" s="545"/>
      <c r="EO247" s="545"/>
      <c r="EP247" s="545"/>
      <c r="EQ247" s="545"/>
      <c r="ER247" s="545"/>
      <c r="ES247" s="545"/>
      <c r="ET247" s="545"/>
      <c r="EU247" s="545"/>
      <c r="EV247" s="545"/>
      <c r="EW247" s="545"/>
      <c r="EX247" s="545"/>
      <c r="EY247" s="545"/>
      <c r="EZ247" s="545"/>
      <c r="FA247" s="545"/>
      <c r="FB247" s="545"/>
      <c r="FC247" s="545"/>
      <c r="FD247" s="545"/>
      <c r="FE247" s="545"/>
      <c r="FF247" s="545"/>
      <c r="FG247" s="545"/>
      <c r="FH247" s="545"/>
      <c r="FI247" s="545"/>
      <c r="FJ247" s="545"/>
      <c r="FK247" s="545"/>
      <c r="FL247" s="545"/>
      <c r="FM247" s="545"/>
      <c r="FN247" s="545"/>
      <c r="FO247" s="545"/>
      <c r="FP247" s="545"/>
      <c r="FQ247" s="545"/>
      <c r="FR247" s="545"/>
      <c r="FS247" s="545"/>
      <c r="FT247" s="545"/>
      <c r="FU247" s="545"/>
      <c r="FV247" s="545"/>
      <c r="FW247" s="545"/>
      <c r="FX247" s="545"/>
      <c r="FY247" s="545"/>
      <c r="FZ247" s="545"/>
      <c r="GA247" s="545"/>
      <c r="GB247" s="545"/>
      <c r="GC247" s="545"/>
      <c r="GD247" s="545"/>
      <c r="GE247" s="545"/>
      <c r="GF247" s="545"/>
      <c r="GG247" s="545"/>
      <c r="GH247" s="545"/>
      <c r="GI247" s="545"/>
      <c r="GJ247" s="545"/>
      <c r="GK247" s="545"/>
      <c r="GL247" s="545"/>
      <c r="GM247" s="545"/>
      <c r="GN247" s="545"/>
      <c r="GO247" s="545"/>
      <c r="GP247" s="545"/>
      <c r="GQ247" s="545"/>
      <c r="GR247" s="545"/>
      <c r="GS247" s="545"/>
      <c r="GT247" s="545"/>
      <c r="GU247" s="545"/>
      <c r="GV247" s="545"/>
      <c r="GW247" s="545"/>
      <c r="GX247" s="545"/>
    </row>
    <row r="248" spans="15:206" x14ac:dyDescent="0.25">
      <c r="O248" s="545"/>
      <c r="P248" s="545"/>
      <c r="Q248" s="545"/>
      <c r="R248" s="545"/>
      <c r="S248" s="545"/>
      <c r="T248" s="545"/>
      <c r="U248" s="545"/>
      <c r="V248" s="545"/>
      <c r="W248" s="545"/>
      <c r="X248" s="545"/>
      <c r="Y248" s="545"/>
      <c r="Z248" s="545"/>
      <c r="AA248" s="545"/>
      <c r="AB248" s="545"/>
      <c r="AC248" s="545"/>
      <c r="AD248" s="545"/>
      <c r="AE248" s="545"/>
      <c r="AF248" s="545"/>
      <c r="AG248" s="545"/>
      <c r="AH248" s="545"/>
      <c r="AI248" s="545"/>
      <c r="AJ248" s="545"/>
      <c r="AK248" s="545"/>
      <c r="AL248" s="545"/>
      <c r="AM248" s="545"/>
      <c r="AN248" s="545"/>
      <c r="AO248" s="545"/>
      <c r="AP248" s="545"/>
      <c r="AQ248" s="545"/>
      <c r="AR248" s="545"/>
      <c r="AS248" s="545"/>
      <c r="AT248" s="545"/>
      <c r="AU248" s="545"/>
      <c r="AV248" s="545"/>
      <c r="AW248" s="545"/>
      <c r="AX248" s="545"/>
      <c r="AY248" s="545"/>
      <c r="AZ248" s="545"/>
      <c r="BA248" s="545"/>
      <c r="BB248" s="545"/>
      <c r="BC248" s="545"/>
      <c r="BD248" s="545"/>
      <c r="BE248" s="545"/>
      <c r="BF248" s="545"/>
      <c r="BG248" s="545"/>
      <c r="BH248" s="545"/>
      <c r="BI248" s="545"/>
      <c r="BJ248" s="545"/>
      <c r="BK248" s="545"/>
      <c r="BL248" s="545"/>
      <c r="BM248" s="545"/>
      <c r="BN248" s="545"/>
      <c r="BO248" s="545"/>
      <c r="BP248" s="545"/>
      <c r="BQ248" s="545"/>
      <c r="BR248" s="545"/>
      <c r="BS248" s="545"/>
      <c r="BT248" s="545"/>
      <c r="BU248" s="545"/>
      <c r="BV248" s="545"/>
      <c r="BW248" s="545"/>
      <c r="BX248" s="545"/>
      <c r="BY248" s="545"/>
      <c r="BZ248" s="545"/>
      <c r="CA248" s="545"/>
      <c r="CB248" s="545"/>
      <c r="CC248" s="545"/>
      <c r="CD248" s="545"/>
      <c r="CE248" s="545"/>
      <c r="CF248" s="545"/>
      <c r="CG248" s="545"/>
      <c r="CH248" s="545"/>
      <c r="CI248" s="545"/>
      <c r="CJ248" s="545"/>
      <c r="CK248" s="545"/>
      <c r="CL248" s="545"/>
      <c r="CM248" s="545"/>
      <c r="CN248" s="545"/>
      <c r="CO248" s="545"/>
      <c r="CP248" s="545"/>
      <c r="CQ248" s="545"/>
      <c r="CR248" s="545"/>
      <c r="CS248" s="545"/>
      <c r="CT248" s="545"/>
      <c r="CU248" s="545"/>
      <c r="CV248" s="545"/>
      <c r="CW248" s="545"/>
      <c r="CX248" s="545"/>
      <c r="CY248" s="545"/>
      <c r="CZ248" s="545"/>
      <c r="DA248" s="545"/>
      <c r="DB248" s="545"/>
      <c r="DC248" s="545"/>
      <c r="DD248" s="545"/>
      <c r="DE248" s="545"/>
      <c r="DF248" s="545"/>
      <c r="DG248" s="545"/>
      <c r="DH248" s="545"/>
      <c r="DI248" s="545"/>
      <c r="DJ248" s="545"/>
      <c r="DK248" s="545"/>
      <c r="DL248" s="545"/>
      <c r="DM248" s="545"/>
      <c r="DN248" s="545"/>
      <c r="DO248" s="545"/>
      <c r="DP248" s="545"/>
      <c r="DQ248" s="545"/>
      <c r="DR248" s="545"/>
      <c r="DS248" s="545"/>
      <c r="DT248" s="545"/>
      <c r="DU248" s="545"/>
      <c r="DV248" s="545"/>
      <c r="DW248" s="545"/>
      <c r="DX248" s="545"/>
      <c r="DY248" s="545"/>
      <c r="DZ248" s="545"/>
      <c r="EA248" s="545"/>
      <c r="EB248" s="545"/>
      <c r="EC248" s="545"/>
      <c r="ED248" s="545"/>
      <c r="EE248" s="545"/>
      <c r="EF248" s="545"/>
      <c r="EG248" s="545"/>
      <c r="EH248" s="545"/>
      <c r="EI248" s="545"/>
      <c r="EJ248" s="545"/>
      <c r="EK248" s="545"/>
      <c r="EL248" s="545"/>
      <c r="EM248" s="545"/>
      <c r="EN248" s="545"/>
      <c r="EO248" s="545"/>
      <c r="EP248" s="545"/>
      <c r="EQ248" s="545"/>
      <c r="ER248" s="545"/>
      <c r="ES248" s="545"/>
      <c r="ET248" s="545"/>
      <c r="EU248" s="545"/>
      <c r="EV248" s="545"/>
      <c r="EW248" s="545"/>
      <c r="EX248" s="545"/>
      <c r="EY248" s="545"/>
      <c r="EZ248" s="545"/>
      <c r="FA248" s="545"/>
      <c r="FB248" s="545"/>
      <c r="FC248" s="545"/>
      <c r="FD248" s="545"/>
      <c r="FE248" s="545"/>
      <c r="FF248" s="545"/>
      <c r="FG248" s="545"/>
      <c r="FH248" s="545"/>
      <c r="FI248" s="545"/>
      <c r="FJ248" s="545"/>
      <c r="FK248" s="545"/>
      <c r="FL248" s="545"/>
      <c r="FM248" s="545"/>
      <c r="FN248" s="545"/>
      <c r="FO248" s="545"/>
      <c r="FP248" s="545"/>
      <c r="FQ248" s="545"/>
      <c r="FR248" s="545"/>
      <c r="FS248" s="545"/>
      <c r="FT248" s="545"/>
      <c r="FU248" s="545"/>
      <c r="FV248" s="545"/>
      <c r="FW248" s="545"/>
      <c r="FX248" s="545"/>
      <c r="FY248" s="545"/>
      <c r="FZ248" s="545"/>
      <c r="GA248" s="545"/>
      <c r="GB248" s="545"/>
      <c r="GC248" s="545"/>
      <c r="GD248" s="545"/>
      <c r="GE248" s="545"/>
      <c r="GF248" s="545"/>
      <c r="GG248" s="545"/>
      <c r="GH248" s="545"/>
      <c r="GI248" s="545"/>
      <c r="GJ248" s="545"/>
      <c r="GK248" s="545"/>
      <c r="GL248" s="545"/>
      <c r="GM248" s="545"/>
      <c r="GN248" s="545"/>
      <c r="GO248" s="545"/>
      <c r="GP248" s="545"/>
      <c r="GQ248" s="545"/>
      <c r="GR248" s="545"/>
      <c r="GS248" s="545"/>
      <c r="GT248" s="545"/>
      <c r="GU248" s="545"/>
      <c r="GV248" s="545"/>
      <c r="GW248" s="545"/>
      <c r="GX248" s="545"/>
    </row>
    <row r="249" spans="15:206" x14ac:dyDescent="0.25">
      <c r="O249" s="545"/>
      <c r="P249" s="545"/>
      <c r="Q249" s="545"/>
      <c r="R249" s="545"/>
      <c r="S249" s="545"/>
      <c r="T249" s="545"/>
      <c r="U249" s="545"/>
      <c r="V249" s="545"/>
      <c r="W249" s="545"/>
      <c r="X249" s="545"/>
      <c r="Y249" s="545"/>
      <c r="Z249" s="545"/>
      <c r="AA249" s="545"/>
      <c r="AB249" s="545"/>
      <c r="AC249" s="545"/>
      <c r="AD249" s="545"/>
      <c r="AE249" s="545"/>
      <c r="AF249" s="545"/>
      <c r="AG249" s="545"/>
      <c r="AH249" s="545"/>
      <c r="AI249" s="545"/>
      <c r="AJ249" s="545"/>
      <c r="AK249" s="545"/>
      <c r="AL249" s="545"/>
      <c r="AM249" s="545"/>
      <c r="AN249" s="545"/>
      <c r="AO249" s="545"/>
      <c r="AP249" s="545"/>
      <c r="AQ249" s="545"/>
      <c r="AR249" s="545"/>
      <c r="AS249" s="545"/>
      <c r="AT249" s="545"/>
      <c r="AU249" s="545"/>
      <c r="AV249" s="545"/>
      <c r="AW249" s="545"/>
      <c r="AX249" s="545"/>
      <c r="AY249" s="545"/>
      <c r="AZ249" s="545"/>
      <c r="BA249" s="545"/>
      <c r="BB249" s="545"/>
      <c r="BC249" s="545"/>
      <c r="BD249" s="545"/>
      <c r="BE249" s="545"/>
      <c r="BF249" s="545"/>
      <c r="BG249" s="545"/>
      <c r="BH249" s="545"/>
      <c r="BI249" s="545"/>
      <c r="BJ249" s="545"/>
      <c r="BK249" s="545"/>
      <c r="BL249" s="545"/>
      <c r="BM249" s="545"/>
      <c r="BN249" s="545"/>
      <c r="BO249" s="545"/>
      <c r="BP249" s="545"/>
      <c r="BQ249" s="545"/>
      <c r="BR249" s="545"/>
      <c r="BS249" s="545"/>
      <c r="BT249" s="545"/>
      <c r="BU249" s="545"/>
      <c r="BV249" s="545"/>
      <c r="BW249" s="545"/>
      <c r="BX249" s="545"/>
      <c r="BY249" s="545"/>
      <c r="BZ249" s="545"/>
      <c r="CA249" s="545"/>
      <c r="CB249" s="545"/>
      <c r="CC249" s="545"/>
      <c r="CD249" s="545"/>
      <c r="CE249" s="545"/>
      <c r="CF249" s="545"/>
      <c r="CG249" s="545"/>
      <c r="CH249" s="545"/>
      <c r="CI249" s="545"/>
      <c r="CJ249" s="545"/>
      <c r="CK249" s="545"/>
      <c r="CL249" s="545"/>
      <c r="CM249" s="545"/>
      <c r="CN249" s="545"/>
      <c r="CO249" s="545"/>
      <c r="CP249" s="545"/>
      <c r="CQ249" s="545"/>
      <c r="CR249" s="545"/>
      <c r="CS249" s="545"/>
      <c r="CT249" s="545"/>
      <c r="CU249" s="545"/>
      <c r="CV249" s="545"/>
      <c r="CW249" s="545"/>
      <c r="CX249" s="545"/>
      <c r="CY249" s="545"/>
      <c r="CZ249" s="545"/>
      <c r="DA249" s="545"/>
      <c r="DB249" s="545"/>
      <c r="DC249" s="545"/>
      <c r="DD249" s="545"/>
      <c r="DE249" s="545"/>
      <c r="DF249" s="545"/>
      <c r="DG249" s="545"/>
      <c r="DH249" s="545"/>
      <c r="DI249" s="545"/>
      <c r="DJ249" s="545"/>
      <c r="DK249" s="545"/>
      <c r="DL249" s="545"/>
      <c r="DM249" s="545"/>
      <c r="DN249" s="545"/>
      <c r="DO249" s="545"/>
      <c r="DP249" s="545"/>
      <c r="DQ249" s="545"/>
      <c r="DR249" s="545"/>
      <c r="DS249" s="545"/>
      <c r="DT249" s="545"/>
      <c r="DU249" s="545"/>
      <c r="DV249" s="545"/>
      <c r="DW249" s="545"/>
      <c r="DX249" s="545"/>
      <c r="DY249" s="545"/>
      <c r="DZ249" s="545"/>
      <c r="EA249" s="545"/>
      <c r="EB249" s="545"/>
      <c r="EC249" s="545"/>
      <c r="ED249" s="545"/>
      <c r="EE249" s="545"/>
      <c r="EF249" s="545"/>
      <c r="EG249" s="545"/>
      <c r="EH249" s="545"/>
      <c r="EI249" s="545"/>
      <c r="EJ249" s="545"/>
      <c r="EK249" s="545"/>
      <c r="EL249" s="545"/>
      <c r="EM249" s="545"/>
      <c r="EN249" s="545"/>
      <c r="EO249" s="545"/>
      <c r="EP249" s="545"/>
      <c r="EQ249" s="545"/>
      <c r="ER249" s="545"/>
      <c r="ES249" s="545"/>
      <c r="ET249" s="545"/>
      <c r="EU249" s="545"/>
      <c r="EV249" s="545"/>
      <c r="EW249" s="545"/>
      <c r="EX249" s="545"/>
      <c r="EY249" s="545"/>
      <c r="EZ249" s="545"/>
      <c r="FA249" s="545"/>
      <c r="FB249" s="545"/>
      <c r="FC249" s="545"/>
      <c r="FD249" s="545"/>
      <c r="FE249" s="545"/>
      <c r="FF249" s="545"/>
      <c r="FG249" s="545"/>
      <c r="FH249" s="545"/>
      <c r="FI249" s="545"/>
      <c r="FJ249" s="545"/>
      <c r="FK249" s="545"/>
      <c r="FL249" s="545"/>
      <c r="FM249" s="545"/>
      <c r="FN249" s="545"/>
      <c r="FO249" s="545"/>
      <c r="FP249" s="545"/>
      <c r="FQ249" s="545"/>
      <c r="FR249" s="545"/>
      <c r="FS249" s="545"/>
      <c r="FT249" s="545"/>
      <c r="FU249" s="545"/>
      <c r="FV249" s="545"/>
      <c r="FW249" s="545"/>
      <c r="FX249" s="545"/>
      <c r="FY249" s="545"/>
      <c r="FZ249" s="545"/>
      <c r="GA249" s="545"/>
      <c r="GB249" s="545"/>
      <c r="GC249" s="545"/>
      <c r="GD249" s="545"/>
      <c r="GE249" s="545"/>
      <c r="GF249" s="545"/>
      <c r="GG249" s="545"/>
      <c r="GH249" s="545"/>
      <c r="GI249" s="545"/>
      <c r="GJ249" s="545"/>
      <c r="GK249" s="545"/>
      <c r="GL249" s="545"/>
      <c r="GM249" s="545"/>
      <c r="GN249" s="545"/>
      <c r="GO249" s="545"/>
      <c r="GP249" s="545"/>
      <c r="GQ249" s="545"/>
      <c r="GR249" s="545"/>
      <c r="GS249" s="545"/>
      <c r="GT249" s="545"/>
      <c r="GU249" s="545"/>
      <c r="GV249" s="545"/>
      <c r="GW249" s="545"/>
      <c r="GX249" s="545"/>
    </row>
    <row r="250" spans="15:206" x14ac:dyDescent="0.25">
      <c r="O250" s="545"/>
      <c r="P250" s="545"/>
      <c r="Q250" s="545"/>
      <c r="R250" s="545"/>
      <c r="S250" s="545"/>
      <c r="T250" s="545"/>
      <c r="U250" s="545"/>
      <c r="V250" s="545"/>
      <c r="W250" s="545"/>
      <c r="X250" s="545"/>
      <c r="Y250" s="545"/>
      <c r="Z250" s="545"/>
      <c r="AA250" s="545"/>
      <c r="AB250" s="545"/>
      <c r="AC250" s="545"/>
      <c r="AD250" s="545"/>
      <c r="AE250" s="545"/>
      <c r="AF250" s="545"/>
      <c r="AG250" s="545"/>
      <c r="AH250" s="545"/>
      <c r="AI250" s="545"/>
      <c r="AJ250" s="545"/>
      <c r="AK250" s="545"/>
      <c r="AL250" s="545"/>
      <c r="AM250" s="545"/>
      <c r="AN250" s="545"/>
      <c r="AO250" s="545"/>
      <c r="AP250" s="545"/>
      <c r="AQ250" s="545"/>
      <c r="AR250" s="545"/>
      <c r="AS250" s="545"/>
      <c r="AT250" s="545"/>
      <c r="AU250" s="545"/>
      <c r="AV250" s="545"/>
      <c r="AW250" s="545"/>
      <c r="AX250" s="545"/>
      <c r="AY250" s="545"/>
      <c r="AZ250" s="545"/>
      <c r="BA250" s="545"/>
      <c r="BB250" s="545"/>
      <c r="BC250" s="545"/>
      <c r="BD250" s="545"/>
      <c r="BE250" s="545"/>
      <c r="BF250" s="545"/>
      <c r="BG250" s="545"/>
      <c r="BH250" s="545"/>
      <c r="BI250" s="545"/>
      <c r="BJ250" s="545"/>
      <c r="BK250" s="545"/>
      <c r="BL250" s="545"/>
      <c r="BM250" s="545"/>
      <c r="BN250" s="545"/>
      <c r="BO250" s="545"/>
      <c r="BP250" s="545"/>
      <c r="BQ250" s="545"/>
      <c r="BR250" s="545"/>
      <c r="BS250" s="545"/>
      <c r="BT250" s="545"/>
      <c r="BU250" s="545"/>
      <c r="BV250" s="545"/>
      <c r="BW250" s="545"/>
      <c r="BX250" s="545"/>
      <c r="BY250" s="545"/>
      <c r="BZ250" s="545"/>
      <c r="CA250" s="545"/>
      <c r="CB250" s="545"/>
      <c r="CC250" s="545"/>
      <c r="CD250" s="545"/>
      <c r="CE250" s="545"/>
      <c r="CF250" s="545"/>
      <c r="CG250" s="545"/>
      <c r="CH250" s="545"/>
      <c r="CI250" s="545"/>
      <c r="CJ250" s="545"/>
      <c r="CK250" s="545"/>
      <c r="CL250" s="545"/>
      <c r="CM250" s="545"/>
      <c r="CN250" s="545"/>
      <c r="CO250" s="545"/>
      <c r="CP250" s="545"/>
      <c r="CQ250" s="545"/>
      <c r="CR250" s="545"/>
      <c r="CS250" s="545"/>
      <c r="CT250" s="545"/>
      <c r="CU250" s="545"/>
      <c r="CV250" s="545"/>
      <c r="CW250" s="545"/>
      <c r="CX250" s="545"/>
      <c r="CY250" s="545"/>
      <c r="CZ250" s="545"/>
      <c r="DA250" s="545"/>
      <c r="DB250" s="545"/>
      <c r="DC250" s="545"/>
      <c r="DD250" s="545"/>
      <c r="DE250" s="545"/>
      <c r="DF250" s="545"/>
      <c r="DG250" s="545"/>
      <c r="DH250" s="545"/>
      <c r="DI250" s="545"/>
      <c r="DJ250" s="545"/>
      <c r="DK250" s="545"/>
      <c r="DL250" s="545"/>
      <c r="DM250" s="545"/>
      <c r="DN250" s="545"/>
      <c r="DO250" s="545"/>
      <c r="DP250" s="545"/>
      <c r="DQ250" s="545"/>
      <c r="DR250" s="545"/>
      <c r="DS250" s="545"/>
      <c r="DT250" s="545"/>
      <c r="DU250" s="545"/>
      <c r="DV250" s="545"/>
      <c r="DW250" s="545"/>
      <c r="DX250" s="545"/>
      <c r="DY250" s="545"/>
      <c r="DZ250" s="545"/>
      <c r="EA250" s="545"/>
      <c r="EB250" s="545"/>
      <c r="EC250" s="545"/>
      <c r="ED250" s="545"/>
      <c r="EE250" s="545"/>
      <c r="EF250" s="545"/>
      <c r="EG250" s="545"/>
      <c r="EH250" s="545"/>
      <c r="EI250" s="545"/>
      <c r="EJ250" s="545"/>
      <c r="EK250" s="545"/>
      <c r="EL250" s="545"/>
      <c r="EM250" s="545"/>
      <c r="EN250" s="545"/>
      <c r="EO250" s="545"/>
      <c r="EP250" s="545"/>
      <c r="EQ250" s="545"/>
      <c r="ER250" s="545"/>
      <c r="ES250" s="545"/>
      <c r="ET250" s="545"/>
      <c r="EU250" s="545"/>
      <c r="EV250" s="545"/>
      <c r="EW250" s="545"/>
      <c r="EX250" s="545"/>
      <c r="EY250" s="545"/>
      <c r="EZ250" s="545"/>
      <c r="FA250" s="545"/>
      <c r="FB250" s="545"/>
      <c r="FC250" s="545"/>
      <c r="FD250" s="545"/>
      <c r="FE250" s="545"/>
      <c r="FF250" s="545"/>
      <c r="FG250" s="545"/>
      <c r="FH250" s="545"/>
      <c r="FI250" s="545"/>
      <c r="FJ250" s="545"/>
      <c r="FK250" s="545"/>
      <c r="FL250" s="545"/>
      <c r="FM250" s="545"/>
      <c r="FN250" s="545"/>
      <c r="FO250" s="545"/>
      <c r="FP250" s="545"/>
      <c r="FQ250" s="545"/>
      <c r="FR250" s="545"/>
      <c r="FS250" s="545"/>
      <c r="FT250" s="545"/>
      <c r="FU250" s="545"/>
      <c r="FV250" s="545"/>
      <c r="FW250" s="545"/>
      <c r="FX250" s="545"/>
      <c r="FY250" s="545"/>
      <c r="FZ250" s="545"/>
      <c r="GA250" s="545"/>
      <c r="GB250" s="545"/>
      <c r="GC250" s="545"/>
      <c r="GD250" s="545"/>
      <c r="GE250" s="545"/>
      <c r="GF250" s="545"/>
      <c r="GG250" s="545"/>
      <c r="GH250" s="545"/>
      <c r="GI250" s="545"/>
      <c r="GJ250" s="545"/>
      <c r="GK250" s="545"/>
      <c r="GL250" s="545"/>
      <c r="GM250" s="545"/>
      <c r="GN250" s="545"/>
      <c r="GO250" s="545"/>
      <c r="GP250" s="545"/>
      <c r="GQ250" s="545"/>
      <c r="GR250" s="545"/>
      <c r="GS250" s="545"/>
      <c r="GT250" s="545"/>
      <c r="GU250" s="545"/>
      <c r="GV250" s="545"/>
      <c r="GW250" s="545"/>
      <c r="GX250" s="545"/>
    </row>
    <row r="251" spans="15:206" x14ac:dyDescent="0.25">
      <c r="O251" s="545"/>
      <c r="P251" s="545"/>
      <c r="Q251" s="545"/>
      <c r="R251" s="545"/>
      <c r="S251" s="545"/>
      <c r="T251" s="545"/>
      <c r="U251" s="545"/>
      <c r="V251" s="545"/>
      <c r="W251" s="545"/>
      <c r="X251" s="545"/>
      <c r="Y251" s="545"/>
      <c r="Z251" s="545"/>
      <c r="AA251" s="545"/>
      <c r="AB251" s="545"/>
      <c r="AC251" s="545"/>
      <c r="AD251" s="545"/>
      <c r="AE251" s="545"/>
      <c r="AF251" s="545"/>
      <c r="AG251" s="545"/>
      <c r="AH251" s="545"/>
      <c r="AI251" s="545"/>
      <c r="AJ251" s="545"/>
      <c r="AK251" s="545"/>
      <c r="AL251" s="545"/>
      <c r="AM251" s="545"/>
      <c r="AN251" s="545"/>
      <c r="AO251" s="545"/>
      <c r="AP251" s="545"/>
      <c r="AQ251" s="545"/>
      <c r="AR251" s="545"/>
      <c r="AS251" s="545"/>
      <c r="AT251" s="545"/>
      <c r="AU251" s="545"/>
      <c r="AV251" s="545"/>
      <c r="AW251" s="545"/>
      <c r="AX251" s="545"/>
      <c r="AY251" s="545"/>
      <c r="AZ251" s="545"/>
      <c r="BA251" s="545"/>
      <c r="BB251" s="545"/>
      <c r="BC251" s="545"/>
      <c r="BD251" s="545"/>
      <c r="BE251" s="545"/>
      <c r="BF251" s="545"/>
      <c r="BG251" s="545"/>
      <c r="BH251" s="545"/>
      <c r="BI251" s="545"/>
      <c r="BJ251" s="545"/>
      <c r="BK251" s="545"/>
      <c r="BL251" s="545"/>
      <c r="BM251" s="545"/>
      <c r="BN251" s="545"/>
      <c r="BO251" s="545"/>
      <c r="BP251" s="545"/>
      <c r="BQ251" s="545"/>
      <c r="BR251" s="545"/>
      <c r="BS251" s="545"/>
      <c r="BT251" s="545"/>
      <c r="BU251" s="545"/>
      <c r="BV251" s="545"/>
      <c r="BW251" s="545"/>
      <c r="BX251" s="545"/>
      <c r="BY251" s="545"/>
      <c r="BZ251" s="545"/>
      <c r="CA251" s="545"/>
      <c r="CB251" s="545"/>
      <c r="CC251" s="545"/>
      <c r="CD251" s="545"/>
      <c r="CE251" s="545"/>
      <c r="CF251" s="545"/>
      <c r="CG251" s="545"/>
      <c r="CH251" s="545"/>
      <c r="CI251" s="545"/>
      <c r="CJ251" s="545"/>
      <c r="CK251" s="545"/>
      <c r="CL251" s="545"/>
      <c r="CM251" s="545"/>
      <c r="CN251" s="545"/>
      <c r="CO251" s="545"/>
      <c r="CP251" s="545"/>
      <c r="CQ251" s="545"/>
      <c r="CR251" s="545"/>
      <c r="CS251" s="545"/>
      <c r="CT251" s="545"/>
      <c r="CU251" s="545"/>
      <c r="CV251" s="545"/>
      <c r="CW251" s="545"/>
      <c r="CX251" s="545"/>
      <c r="CY251" s="545"/>
      <c r="CZ251" s="545"/>
      <c r="DA251" s="545"/>
      <c r="DB251" s="545"/>
      <c r="DC251" s="545"/>
      <c r="DD251" s="545"/>
      <c r="DE251" s="545"/>
      <c r="DF251" s="545"/>
      <c r="DG251" s="545"/>
      <c r="DH251" s="545"/>
      <c r="DI251" s="545"/>
      <c r="DJ251" s="545"/>
      <c r="DK251" s="545"/>
      <c r="DL251" s="545"/>
      <c r="DM251" s="545"/>
      <c r="DN251" s="545"/>
      <c r="DO251" s="545"/>
      <c r="DP251" s="545"/>
      <c r="DQ251" s="545"/>
      <c r="DR251" s="545"/>
      <c r="DS251" s="545"/>
      <c r="DT251" s="545"/>
      <c r="DU251" s="545"/>
      <c r="DV251" s="545"/>
      <c r="DW251" s="545"/>
      <c r="DX251" s="545"/>
      <c r="DY251" s="545"/>
      <c r="DZ251" s="545"/>
      <c r="EA251" s="545"/>
      <c r="EB251" s="545"/>
      <c r="EC251" s="545"/>
      <c r="ED251" s="545"/>
      <c r="EE251" s="545"/>
      <c r="EF251" s="545"/>
      <c r="EG251" s="545"/>
      <c r="EH251" s="545"/>
      <c r="EI251" s="545"/>
      <c r="EJ251" s="545"/>
      <c r="EK251" s="545"/>
      <c r="EL251" s="545"/>
      <c r="EM251" s="545"/>
      <c r="EN251" s="545"/>
      <c r="EO251" s="545"/>
      <c r="EP251" s="545"/>
      <c r="EQ251" s="545"/>
      <c r="ER251" s="545"/>
      <c r="ES251" s="545"/>
      <c r="ET251" s="545"/>
      <c r="EU251" s="545"/>
      <c r="EV251" s="545"/>
      <c r="EW251" s="545"/>
      <c r="EX251" s="545"/>
      <c r="EY251" s="545"/>
      <c r="EZ251" s="545"/>
      <c r="FA251" s="545"/>
      <c r="FB251" s="545"/>
      <c r="FC251" s="545"/>
      <c r="FD251" s="545"/>
      <c r="FE251" s="545"/>
      <c r="FF251" s="545"/>
      <c r="FG251" s="545"/>
      <c r="FH251" s="545"/>
      <c r="FI251" s="545"/>
      <c r="FJ251" s="545"/>
      <c r="FK251" s="545"/>
      <c r="FL251" s="545"/>
      <c r="FM251" s="545"/>
      <c r="FN251" s="545"/>
      <c r="FO251" s="545"/>
      <c r="FP251" s="545"/>
      <c r="FQ251" s="545"/>
      <c r="FR251" s="545"/>
      <c r="FS251" s="545"/>
      <c r="FT251" s="545"/>
      <c r="FU251" s="545"/>
      <c r="FV251" s="545"/>
      <c r="FW251" s="545"/>
      <c r="FX251" s="545"/>
      <c r="FY251" s="545"/>
      <c r="FZ251" s="545"/>
      <c r="GA251" s="545"/>
      <c r="GB251" s="545"/>
      <c r="GC251" s="545"/>
      <c r="GD251" s="545"/>
      <c r="GE251" s="545"/>
      <c r="GF251" s="545"/>
      <c r="GG251" s="545"/>
      <c r="GH251" s="545"/>
      <c r="GI251" s="545"/>
      <c r="GJ251" s="545"/>
      <c r="GK251" s="545"/>
      <c r="GL251" s="545"/>
      <c r="GM251" s="545"/>
      <c r="GN251" s="545"/>
      <c r="GO251" s="545"/>
      <c r="GP251" s="545"/>
      <c r="GQ251" s="545"/>
      <c r="GR251" s="545"/>
      <c r="GS251" s="545"/>
      <c r="GT251" s="545"/>
      <c r="GU251" s="545"/>
      <c r="GV251" s="545"/>
      <c r="GW251" s="545"/>
      <c r="GX251" s="545"/>
    </row>
    <row r="252" spans="15:206" x14ac:dyDescent="0.25">
      <c r="O252" s="545"/>
      <c r="P252" s="545"/>
      <c r="Q252" s="545"/>
      <c r="R252" s="545"/>
      <c r="S252" s="545"/>
      <c r="T252" s="545"/>
      <c r="U252" s="545"/>
      <c r="V252" s="545"/>
      <c r="W252" s="545"/>
      <c r="X252" s="545"/>
      <c r="Y252" s="545"/>
      <c r="Z252" s="545"/>
      <c r="AA252" s="545"/>
      <c r="AB252" s="545"/>
      <c r="AC252" s="545"/>
      <c r="AD252" s="545"/>
      <c r="AE252" s="545"/>
      <c r="AF252" s="545"/>
      <c r="AG252" s="545"/>
      <c r="AH252" s="545"/>
      <c r="AI252" s="545"/>
      <c r="AJ252" s="545"/>
      <c r="AK252" s="545"/>
      <c r="AL252" s="545"/>
      <c r="AM252" s="545"/>
      <c r="AN252" s="545"/>
      <c r="AO252" s="545"/>
      <c r="AP252" s="545"/>
      <c r="AQ252" s="545"/>
      <c r="AR252" s="545"/>
      <c r="AS252" s="545"/>
      <c r="AT252" s="545"/>
      <c r="AU252" s="545"/>
      <c r="AV252" s="545"/>
      <c r="AW252" s="545"/>
      <c r="AX252" s="545"/>
      <c r="AY252" s="545"/>
      <c r="AZ252" s="545"/>
      <c r="BA252" s="545"/>
      <c r="BB252" s="545"/>
      <c r="BC252" s="545"/>
      <c r="BD252" s="545"/>
      <c r="BE252" s="545"/>
      <c r="BF252" s="545"/>
      <c r="BG252" s="545"/>
      <c r="BH252" s="545"/>
      <c r="BI252" s="545"/>
      <c r="BJ252" s="545"/>
      <c r="BK252" s="545"/>
      <c r="BL252" s="545"/>
      <c r="BM252" s="545"/>
      <c r="BN252" s="545"/>
      <c r="BO252" s="545"/>
      <c r="BP252" s="545"/>
      <c r="BQ252" s="545"/>
      <c r="BR252" s="545"/>
      <c r="BS252" s="545"/>
      <c r="BT252" s="545"/>
      <c r="BU252" s="545"/>
      <c r="BV252" s="545"/>
      <c r="BW252" s="545"/>
      <c r="BX252" s="545"/>
      <c r="BY252" s="545"/>
      <c r="BZ252" s="545"/>
      <c r="CA252" s="545"/>
      <c r="CB252" s="545"/>
      <c r="CC252" s="545"/>
      <c r="CD252" s="545"/>
      <c r="CE252" s="545"/>
      <c r="CF252" s="545"/>
      <c r="CG252" s="545"/>
      <c r="CH252" s="545"/>
      <c r="CI252" s="545"/>
      <c r="CJ252" s="545"/>
      <c r="CK252" s="545"/>
      <c r="CL252" s="545"/>
      <c r="CM252" s="545"/>
      <c r="CN252" s="545"/>
      <c r="CO252" s="545"/>
      <c r="CP252" s="545"/>
      <c r="CQ252" s="545"/>
      <c r="CR252" s="545"/>
      <c r="CS252" s="545"/>
      <c r="CT252" s="545"/>
      <c r="CU252" s="545"/>
      <c r="CV252" s="545"/>
      <c r="CW252" s="545"/>
      <c r="CX252" s="545"/>
      <c r="CY252" s="545"/>
      <c r="CZ252" s="545"/>
      <c r="DA252" s="545"/>
      <c r="DB252" s="545"/>
      <c r="DC252" s="545"/>
      <c r="DD252" s="545"/>
      <c r="DE252" s="545"/>
      <c r="DF252" s="545"/>
      <c r="DG252" s="545"/>
      <c r="DH252" s="545"/>
      <c r="DI252" s="545"/>
      <c r="DJ252" s="545"/>
      <c r="DK252" s="545"/>
      <c r="DL252" s="545"/>
      <c r="DM252" s="545"/>
      <c r="DN252" s="545"/>
      <c r="DO252" s="545"/>
      <c r="DP252" s="545"/>
      <c r="DQ252" s="545"/>
      <c r="DR252" s="545"/>
      <c r="DS252" s="545"/>
      <c r="DT252" s="545"/>
      <c r="DU252" s="545"/>
      <c r="DV252" s="545"/>
      <c r="DW252" s="545"/>
      <c r="DX252" s="545"/>
      <c r="DY252" s="545"/>
      <c r="DZ252" s="545"/>
      <c r="EA252" s="545"/>
      <c r="EB252" s="545"/>
      <c r="EC252" s="545"/>
      <c r="ED252" s="545"/>
      <c r="EE252" s="545"/>
      <c r="EF252" s="545"/>
      <c r="EG252" s="545"/>
      <c r="EH252" s="545"/>
      <c r="EI252" s="545"/>
      <c r="EJ252" s="545"/>
      <c r="EK252" s="545"/>
      <c r="EL252" s="545"/>
      <c r="EM252" s="545"/>
      <c r="EN252" s="545"/>
      <c r="EO252" s="545"/>
      <c r="EP252" s="545"/>
      <c r="EQ252" s="545"/>
      <c r="ER252" s="545"/>
      <c r="ES252" s="545"/>
      <c r="ET252" s="545"/>
      <c r="EU252" s="545"/>
      <c r="EV252" s="545"/>
      <c r="EW252" s="545"/>
      <c r="EX252" s="545"/>
      <c r="EY252" s="545"/>
      <c r="EZ252" s="545"/>
      <c r="FA252" s="545"/>
      <c r="FB252" s="545"/>
      <c r="FC252" s="545"/>
      <c r="FD252" s="545"/>
      <c r="FE252" s="545"/>
      <c r="FF252" s="545"/>
      <c r="FG252" s="545"/>
      <c r="FH252" s="545"/>
      <c r="FI252" s="545"/>
      <c r="FJ252" s="545"/>
      <c r="FK252" s="545"/>
      <c r="FL252" s="545"/>
      <c r="FM252" s="545"/>
      <c r="FN252" s="545"/>
      <c r="FO252" s="545"/>
      <c r="FP252" s="545"/>
      <c r="FQ252" s="545"/>
      <c r="FR252" s="545"/>
      <c r="FS252" s="545"/>
      <c r="FT252" s="545"/>
      <c r="FU252" s="545"/>
      <c r="FV252" s="545"/>
      <c r="FW252" s="545"/>
      <c r="FX252" s="545"/>
      <c r="FY252" s="545"/>
      <c r="FZ252" s="545"/>
      <c r="GA252" s="545"/>
      <c r="GB252" s="545"/>
      <c r="GC252" s="545"/>
      <c r="GD252" s="545"/>
      <c r="GE252" s="545"/>
      <c r="GF252" s="545"/>
      <c r="GG252" s="545"/>
      <c r="GH252" s="545"/>
      <c r="GI252" s="545"/>
      <c r="GJ252" s="545"/>
      <c r="GK252" s="545"/>
      <c r="GL252" s="545"/>
      <c r="GM252" s="545"/>
      <c r="GN252" s="545"/>
      <c r="GO252" s="545"/>
      <c r="GP252" s="545"/>
      <c r="GQ252" s="545"/>
      <c r="GR252" s="545"/>
      <c r="GS252" s="545"/>
      <c r="GT252" s="545"/>
      <c r="GU252" s="545"/>
      <c r="GV252" s="545"/>
      <c r="GW252" s="545"/>
      <c r="GX252" s="545"/>
    </row>
    <row r="253" spans="15:206" x14ac:dyDescent="0.25">
      <c r="O253" s="545"/>
      <c r="P253" s="545"/>
      <c r="Q253" s="545"/>
      <c r="R253" s="545"/>
      <c r="S253" s="545"/>
      <c r="T253" s="545"/>
      <c r="U253" s="545"/>
      <c r="V253" s="545"/>
      <c r="W253" s="545"/>
      <c r="X253" s="545"/>
      <c r="Y253" s="545"/>
      <c r="Z253" s="545"/>
      <c r="AA253" s="545"/>
      <c r="AB253" s="545"/>
      <c r="AC253" s="545"/>
      <c r="AD253" s="545"/>
      <c r="AE253" s="545"/>
      <c r="AF253" s="545"/>
      <c r="AG253" s="545"/>
      <c r="AH253" s="545"/>
      <c r="AI253" s="545"/>
      <c r="AJ253" s="545"/>
      <c r="AK253" s="545"/>
      <c r="AL253" s="545"/>
      <c r="AM253" s="545"/>
      <c r="AN253" s="545"/>
      <c r="AO253" s="545"/>
      <c r="AP253" s="545"/>
      <c r="AQ253" s="545"/>
      <c r="AR253" s="545"/>
      <c r="AS253" s="545"/>
      <c r="AT253" s="545"/>
      <c r="AU253" s="545"/>
      <c r="AV253" s="545"/>
      <c r="AW253" s="545"/>
      <c r="AX253" s="545"/>
      <c r="AY253" s="545"/>
      <c r="AZ253" s="545"/>
      <c r="BA253" s="545"/>
      <c r="BB253" s="545"/>
      <c r="BC253" s="545"/>
      <c r="BD253" s="545"/>
      <c r="BE253" s="545"/>
      <c r="BF253" s="545"/>
      <c r="BG253" s="545"/>
      <c r="BH253" s="545"/>
      <c r="BI253" s="545"/>
      <c r="BJ253" s="545"/>
      <c r="BK253" s="545"/>
      <c r="BL253" s="545"/>
      <c r="BM253" s="545"/>
      <c r="BN253" s="545"/>
      <c r="BO253" s="545"/>
      <c r="BP253" s="545"/>
      <c r="BQ253" s="545"/>
      <c r="BR253" s="545"/>
      <c r="BS253" s="545"/>
      <c r="BT253" s="545"/>
      <c r="BU253" s="545"/>
      <c r="BV253" s="545"/>
      <c r="BW253" s="545"/>
      <c r="BX253" s="545"/>
      <c r="BY253" s="545"/>
      <c r="BZ253" s="545"/>
      <c r="CA253" s="545"/>
      <c r="CB253" s="545"/>
      <c r="CC253" s="545"/>
      <c r="CD253" s="545"/>
      <c r="CE253" s="545"/>
      <c r="CF253" s="545"/>
      <c r="CG253" s="545"/>
      <c r="CH253" s="545"/>
      <c r="CI253" s="545"/>
      <c r="CJ253" s="545"/>
      <c r="CK253" s="545"/>
      <c r="CL253" s="545"/>
      <c r="CM253" s="545"/>
      <c r="CN253" s="545"/>
      <c r="CO253" s="545"/>
      <c r="CP253" s="545"/>
      <c r="CQ253" s="545"/>
      <c r="CR253" s="545"/>
      <c r="CS253" s="545"/>
      <c r="CT253" s="545"/>
      <c r="CU253" s="545"/>
      <c r="CV253" s="545"/>
      <c r="CW253" s="545"/>
      <c r="CX253" s="545"/>
      <c r="CY253" s="545"/>
      <c r="CZ253" s="545"/>
      <c r="DA253" s="545"/>
      <c r="DB253" s="545"/>
      <c r="DC253" s="545"/>
      <c r="DD253" s="545"/>
      <c r="DE253" s="545"/>
      <c r="DF253" s="545"/>
      <c r="DG253" s="545"/>
      <c r="DH253" s="545"/>
      <c r="DI253" s="545"/>
      <c r="DJ253" s="545"/>
      <c r="DK253" s="545"/>
      <c r="DL253" s="545"/>
      <c r="DM253" s="545"/>
      <c r="DN253" s="545"/>
      <c r="DO253" s="545"/>
      <c r="DP253" s="545"/>
      <c r="DQ253" s="545"/>
      <c r="DR253" s="545"/>
      <c r="DS253" s="545"/>
      <c r="DT253" s="545"/>
      <c r="DU253" s="545"/>
      <c r="DV253" s="545"/>
      <c r="DW253" s="545"/>
      <c r="DX253" s="545"/>
      <c r="DY253" s="545"/>
      <c r="DZ253" s="545"/>
      <c r="EA253" s="545"/>
      <c r="EB253" s="545"/>
      <c r="EC253" s="545"/>
      <c r="ED253" s="545"/>
      <c r="EE253" s="545"/>
      <c r="EF253" s="545"/>
      <c r="EG253" s="545"/>
      <c r="EH253" s="545"/>
      <c r="EI253" s="545"/>
      <c r="EJ253" s="545"/>
      <c r="EK253" s="545"/>
      <c r="EL253" s="545"/>
      <c r="EM253" s="545"/>
      <c r="EN253" s="545"/>
      <c r="EO253" s="545"/>
      <c r="EP253" s="545"/>
      <c r="EQ253" s="545"/>
      <c r="ER253" s="545"/>
      <c r="ES253" s="545"/>
      <c r="ET253" s="545"/>
      <c r="EU253" s="545"/>
      <c r="EV253" s="545"/>
      <c r="EW253" s="545"/>
      <c r="EX253" s="545"/>
      <c r="EY253" s="545"/>
      <c r="EZ253" s="545"/>
      <c r="FA253" s="545"/>
      <c r="FB253" s="545"/>
      <c r="FC253" s="545"/>
      <c r="FD253" s="545"/>
      <c r="FE253" s="545"/>
      <c r="FF253" s="545"/>
      <c r="FG253" s="545"/>
      <c r="FH253" s="545"/>
      <c r="FI253" s="545"/>
      <c r="FJ253" s="545"/>
      <c r="FK253" s="545"/>
      <c r="FL253" s="545"/>
      <c r="FM253" s="545"/>
      <c r="FN253" s="545"/>
      <c r="FO253" s="545"/>
      <c r="FP253" s="545"/>
      <c r="FQ253" s="545"/>
      <c r="FR253" s="545"/>
      <c r="FS253" s="545"/>
      <c r="FT253" s="545"/>
      <c r="FU253" s="545"/>
      <c r="FV253" s="545"/>
      <c r="FW253" s="545"/>
      <c r="FX253" s="545"/>
      <c r="FY253" s="545"/>
      <c r="FZ253" s="545"/>
      <c r="GA253" s="545"/>
      <c r="GB253" s="545"/>
      <c r="GC253" s="545"/>
      <c r="GD253" s="545"/>
      <c r="GE253" s="545"/>
      <c r="GF253" s="545"/>
      <c r="GG253" s="545"/>
      <c r="GH253" s="545"/>
      <c r="GI253" s="545"/>
      <c r="GJ253" s="545"/>
      <c r="GK253" s="545"/>
      <c r="GL253" s="545"/>
      <c r="GM253" s="545"/>
      <c r="GN253" s="545"/>
      <c r="GO253" s="545"/>
      <c r="GP253" s="545"/>
      <c r="GQ253" s="545"/>
      <c r="GR253" s="545"/>
      <c r="GS253" s="545"/>
      <c r="GT253" s="545"/>
      <c r="GU253" s="545"/>
      <c r="GV253" s="545"/>
      <c r="GW253" s="545"/>
      <c r="GX253" s="545"/>
    </row>
    <row r="254" spans="15:206" x14ac:dyDescent="0.25">
      <c r="O254" s="545"/>
      <c r="P254" s="545"/>
      <c r="Q254" s="545"/>
      <c r="R254" s="545"/>
      <c r="S254" s="545"/>
      <c r="T254" s="545"/>
      <c r="U254" s="545"/>
      <c r="V254" s="545"/>
      <c r="W254" s="545"/>
      <c r="X254" s="545"/>
      <c r="Y254" s="545"/>
      <c r="Z254" s="545"/>
      <c r="AA254" s="545"/>
      <c r="AB254" s="545"/>
      <c r="AC254" s="545"/>
      <c r="AD254" s="545"/>
      <c r="AE254" s="545"/>
      <c r="AF254" s="545"/>
      <c r="AG254" s="545"/>
      <c r="AH254" s="545"/>
      <c r="AI254" s="545"/>
      <c r="AJ254" s="545"/>
      <c r="AK254" s="545"/>
      <c r="AL254" s="545"/>
      <c r="AM254" s="545"/>
      <c r="AN254" s="545"/>
      <c r="AO254" s="545"/>
      <c r="AP254" s="545"/>
      <c r="AQ254" s="545"/>
      <c r="AR254" s="545"/>
      <c r="AS254" s="545"/>
      <c r="AT254" s="545"/>
      <c r="AU254" s="545"/>
      <c r="AV254" s="545"/>
      <c r="AW254" s="545"/>
      <c r="AX254" s="545"/>
      <c r="AY254" s="545"/>
      <c r="AZ254" s="545"/>
      <c r="BA254" s="545"/>
      <c r="BB254" s="545"/>
      <c r="BC254" s="545"/>
      <c r="BD254" s="545"/>
      <c r="BE254" s="545"/>
      <c r="BF254" s="545"/>
      <c r="BG254" s="545"/>
      <c r="BH254" s="545"/>
      <c r="BI254" s="545"/>
      <c r="BJ254" s="545"/>
      <c r="BK254" s="545"/>
      <c r="BL254" s="545"/>
      <c r="BM254" s="545"/>
      <c r="BN254" s="545"/>
      <c r="BO254" s="545"/>
      <c r="BP254" s="545"/>
      <c r="BQ254" s="545"/>
      <c r="BR254" s="545"/>
      <c r="BS254" s="545"/>
      <c r="BT254" s="545"/>
      <c r="BU254" s="545"/>
      <c r="BV254" s="545"/>
      <c r="BW254" s="545"/>
      <c r="BX254" s="545"/>
      <c r="BY254" s="545"/>
      <c r="BZ254" s="545"/>
      <c r="CA254" s="545"/>
      <c r="CB254" s="545"/>
      <c r="CC254" s="545"/>
      <c r="CD254" s="545"/>
      <c r="CE254" s="545"/>
      <c r="CF254" s="545"/>
      <c r="CG254" s="545"/>
      <c r="CH254" s="545"/>
      <c r="CI254" s="545"/>
      <c r="CJ254" s="545"/>
      <c r="CK254" s="545"/>
      <c r="CL254" s="545"/>
      <c r="CM254" s="545"/>
      <c r="CN254" s="545"/>
      <c r="CO254" s="545"/>
      <c r="CP254" s="545"/>
      <c r="CQ254" s="545"/>
      <c r="CR254" s="545"/>
      <c r="CS254" s="545"/>
      <c r="CT254" s="545"/>
      <c r="CU254" s="545"/>
      <c r="CV254" s="545"/>
      <c r="CW254" s="545"/>
      <c r="CX254" s="545"/>
      <c r="CY254" s="545"/>
      <c r="CZ254" s="545"/>
      <c r="DA254" s="545"/>
      <c r="DB254" s="545"/>
      <c r="DC254" s="545"/>
      <c r="DD254" s="545"/>
      <c r="DE254" s="545"/>
      <c r="DF254" s="545"/>
      <c r="DG254" s="545"/>
      <c r="DH254" s="545"/>
      <c r="DI254" s="545"/>
      <c r="DJ254" s="545"/>
      <c r="DK254" s="545"/>
      <c r="DL254" s="545"/>
      <c r="DM254" s="545"/>
      <c r="DN254" s="545"/>
      <c r="DO254" s="545"/>
      <c r="DP254" s="545"/>
      <c r="DQ254" s="545"/>
      <c r="DR254" s="545"/>
      <c r="DS254" s="545"/>
      <c r="DT254" s="545"/>
      <c r="DU254" s="545"/>
      <c r="DV254" s="545"/>
      <c r="DW254" s="545"/>
      <c r="DX254" s="545"/>
      <c r="DY254" s="545"/>
      <c r="DZ254" s="545"/>
      <c r="EA254" s="545"/>
      <c r="EB254" s="545"/>
      <c r="EC254" s="545"/>
      <c r="ED254" s="545"/>
      <c r="EE254" s="545"/>
      <c r="EF254" s="545"/>
      <c r="EG254" s="545"/>
      <c r="EH254" s="545"/>
      <c r="EI254" s="545"/>
      <c r="EJ254" s="545"/>
      <c r="EK254" s="545"/>
      <c r="EL254" s="545"/>
      <c r="EM254" s="545"/>
      <c r="EN254" s="545"/>
      <c r="EO254" s="545"/>
      <c r="EP254" s="545"/>
      <c r="EQ254" s="545"/>
      <c r="ER254" s="545"/>
      <c r="ES254" s="545"/>
      <c r="ET254" s="545"/>
      <c r="EU254" s="545"/>
      <c r="EV254" s="545"/>
      <c r="EW254" s="545"/>
      <c r="EX254" s="545"/>
      <c r="EY254" s="545"/>
      <c r="EZ254" s="545"/>
      <c r="FA254" s="545"/>
      <c r="FB254" s="545"/>
      <c r="FC254" s="545"/>
      <c r="FD254" s="545"/>
      <c r="FE254" s="545"/>
      <c r="FF254" s="545"/>
      <c r="FG254" s="545"/>
      <c r="FH254" s="545"/>
      <c r="FI254" s="545"/>
      <c r="FJ254" s="545"/>
      <c r="FK254" s="545"/>
      <c r="FL254" s="545"/>
      <c r="FM254" s="545"/>
      <c r="FN254" s="545"/>
      <c r="FO254" s="545"/>
      <c r="FP254" s="545"/>
      <c r="FQ254" s="545"/>
      <c r="FR254" s="545"/>
      <c r="FS254" s="545"/>
      <c r="FT254" s="545"/>
      <c r="FU254" s="545"/>
      <c r="FV254" s="545"/>
      <c r="FW254" s="545"/>
      <c r="FX254" s="545"/>
      <c r="FY254" s="545"/>
      <c r="FZ254" s="545"/>
      <c r="GA254" s="545"/>
      <c r="GB254" s="545"/>
      <c r="GC254" s="545"/>
      <c r="GD254" s="545"/>
      <c r="GE254" s="545"/>
      <c r="GF254" s="545"/>
      <c r="GG254" s="545"/>
      <c r="GH254" s="545"/>
      <c r="GI254" s="545"/>
      <c r="GJ254" s="545"/>
      <c r="GK254" s="545"/>
      <c r="GL254" s="545"/>
      <c r="GM254" s="545"/>
      <c r="GN254" s="545"/>
      <c r="GO254" s="545"/>
      <c r="GP254" s="545"/>
      <c r="GQ254" s="545"/>
      <c r="GR254" s="545"/>
      <c r="GS254" s="545"/>
      <c r="GT254" s="545"/>
      <c r="GU254" s="545"/>
      <c r="GV254" s="545"/>
      <c r="GW254" s="545"/>
      <c r="GX254" s="545"/>
    </row>
    <row r="255" spans="15:206" x14ac:dyDescent="0.25">
      <c r="O255" s="545"/>
      <c r="P255" s="545"/>
      <c r="Q255" s="545"/>
      <c r="R255" s="545"/>
      <c r="S255" s="545"/>
      <c r="T255" s="545"/>
      <c r="U255" s="545"/>
      <c r="V255" s="545"/>
      <c r="W255" s="545"/>
      <c r="X255" s="545"/>
      <c r="Y255" s="545"/>
      <c r="Z255" s="545"/>
      <c r="AA255" s="545"/>
      <c r="AB255" s="545"/>
      <c r="AC255" s="545"/>
      <c r="AD255" s="545"/>
      <c r="AE255" s="545"/>
      <c r="AF255" s="545"/>
      <c r="AG255" s="545"/>
      <c r="AH255" s="545"/>
      <c r="AI255" s="545"/>
      <c r="AJ255" s="545"/>
      <c r="AK255" s="545"/>
      <c r="AL255" s="545"/>
      <c r="AM255" s="545"/>
      <c r="AN255" s="545"/>
      <c r="AO255" s="545"/>
      <c r="AP255" s="545"/>
      <c r="AQ255" s="545"/>
      <c r="AR255" s="545"/>
      <c r="AS255" s="545"/>
      <c r="AT255" s="545"/>
      <c r="AU255" s="545"/>
      <c r="AV255" s="545"/>
      <c r="AW255" s="545"/>
      <c r="AX255" s="545"/>
      <c r="AY255" s="545"/>
      <c r="AZ255" s="545"/>
      <c r="BA255" s="545"/>
      <c r="BB255" s="545"/>
      <c r="BC255" s="545"/>
      <c r="BD255" s="545"/>
      <c r="BE255" s="545"/>
      <c r="BF255" s="545"/>
      <c r="BG255" s="545"/>
      <c r="BH255" s="545"/>
      <c r="BI255" s="545"/>
      <c r="BJ255" s="545"/>
      <c r="BK255" s="545"/>
      <c r="BL255" s="545"/>
      <c r="BM255" s="545"/>
      <c r="BN255" s="545"/>
      <c r="BO255" s="545"/>
      <c r="BP255" s="545"/>
      <c r="BQ255" s="545"/>
      <c r="BR255" s="545"/>
      <c r="BS255" s="545"/>
      <c r="BT255" s="545"/>
      <c r="BU255" s="545"/>
      <c r="BV255" s="545"/>
      <c r="BW255" s="545"/>
      <c r="BX255" s="545"/>
      <c r="BY255" s="545"/>
      <c r="BZ255" s="545"/>
      <c r="CA255" s="545"/>
      <c r="CB255" s="545"/>
      <c r="CC255" s="545"/>
      <c r="CD255" s="545"/>
      <c r="CE255" s="545"/>
      <c r="CF255" s="545"/>
      <c r="CG255" s="545"/>
      <c r="CH255" s="545"/>
      <c r="CI255" s="545"/>
      <c r="CJ255" s="545"/>
      <c r="CK255" s="545"/>
      <c r="CL255" s="545"/>
      <c r="CM255" s="545"/>
      <c r="CN255" s="545"/>
      <c r="CO255" s="545"/>
      <c r="CP255" s="545"/>
      <c r="CQ255" s="545"/>
      <c r="CR255" s="545"/>
      <c r="CS255" s="545"/>
      <c r="CT255" s="545"/>
      <c r="CU255" s="545"/>
      <c r="CV255" s="545"/>
      <c r="CW255" s="545"/>
      <c r="CX255" s="545"/>
      <c r="CY255" s="545"/>
      <c r="CZ255" s="545"/>
      <c r="DA255" s="545"/>
      <c r="DB255" s="545"/>
      <c r="DC255" s="545"/>
      <c r="DD255" s="545"/>
      <c r="DE255" s="545"/>
      <c r="DF255" s="545"/>
      <c r="DG255" s="545"/>
      <c r="DH255" s="545"/>
      <c r="DI255" s="545"/>
      <c r="DJ255" s="545"/>
      <c r="DK255" s="545"/>
      <c r="DL255" s="545"/>
      <c r="DM255" s="545"/>
      <c r="DN255" s="545"/>
      <c r="DO255" s="545"/>
      <c r="DP255" s="545"/>
      <c r="DQ255" s="545"/>
      <c r="DR255" s="545"/>
      <c r="DS255" s="545"/>
      <c r="DT255" s="545"/>
      <c r="DU255" s="545"/>
      <c r="DV255" s="545"/>
      <c r="DW255" s="545"/>
      <c r="DX255" s="545"/>
      <c r="DY255" s="545"/>
      <c r="DZ255" s="545"/>
      <c r="EA255" s="545"/>
      <c r="EB255" s="545"/>
      <c r="EC255" s="545"/>
      <c r="ED255" s="545"/>
      <c r="EE255" s="545"/>
      <c r="EF255" s="545"/>
      <c r="EG255" s="545"/>
      <c r="EH255" s="545"/>
      <c r="EI255" s="545"/>
      <c r="EJ255" s="545"/>
      <c r="EK255" s="545"/>
      <c r="EL255" s="545"/>
      <c r="EM255" s="545"/>
      <c r="EN255" s="545"/>
      <c r="EO255" s="545"/>
      <c r="EP255" s="545"/>
      <c r="EQ255" s="545"/>
      <c r="ER255" s="545"/>
      <c r="ES255" s="545"/>
      <c r="ET255" s="545"/>
      <c r="EU255" s="545"/>
      <c r="EV255" s="545"/>
      <c r="EW255" s="545"/>
      <c r="EX255" s="545"/>
      <c r="EY255" s="545"/>
      <c r="EZ255" s="545"/>
      <c r="FA255" s="545"/>
      <c r="FB255" s="545"/>
      <c r="FC255" s="545"/>
      <c r="FD255" s="545"/>
      <c r="FE255" s="545"/>
      <c r="FF255" s="545"/>
      <c r="FG255" s="545"/>
      <c r="FH255" s="545"/>
      <c r="FI255" s="545"/>
      <c r="FJ255" s="545"/>
      <c r="FK255" s="545"/>
      <c r="FL255" s="545"/>
      <c r="FM255" s="545"/>
      <c r="FN255" s="545"/>
      <c r="FO255" s="545"/>
      <c r="FP255" s="545"/>
      <c r="FQ255" s="545"/>
      <c r="FR255" s="545"/>
      <c r="FS255" s="545"/>
      <c r="FT255" s="545"/>
      <c r="FU255" s="545"/>
      <c r="FV255" s="545"/>
      <c r="FW255" s="545"/>
      <c r="FX255" s="545"/>
      <c r="FY255" s="545"/>
      <c r="FZ255" s="545"/>
      <c r="GA255" s="545"/>
      <c r="GB255" s="545"/>
      <c r="GC255" s="545"/>
      <c r="GD255" s="545"/>
      <c r="GE255" s="545"/>
      <c r="GF255" s="545"/>
      <c r="GG255" s="545"/>
      <c r="GH255" s="545"/>
      <c r="GI255" s="545"/>
      <c r="GJ255" s="545"/>
      <c r="GK255" s="545"/>
      <c r="GL255" s="545"/>
      <c r="GM255" s="545"/>
      <c r="GN255" s="545"/>
      <c r="GO255" s="545"/>
      <c r="GP255" s="545"/>
      <c r="GQ255" s="545"/>
      <c r="GR255" s="545"/>
      <c r="GS255" s="545"/>
      <c r="GT255" s="545"/>
      <c r="GU255" s="545"/>
      <c r="GV255" s="545"/>
      <c r="GW255" s="545"/>
      <c r="GX255" s="545"/>
    </row>
    <row r="256" spans="15:206" x14ac:dyDescent="0.25">
      <c r="O256" s="545"/>
      <c r="P256" s="545"/>
      <c r="Q256" s="545"/>
      <c r="R256" s="545"/>
      <c r="S256" s="545"/>
      <c r="T256" s="545"/>
      <c r="U256" s="545"/>
      <c r="V256" s="545"/>
      <c r="W256" s="545"/>
      <c r="X256" s="545"/>
      <c r="Y256" s="545"/>
      <c r="Z256" s="545"/>
      <c r="AA256" s="545"/>
      <c r="AB256" s="545"/>
      <c r="AC256" s="545"/>
      <c r="AD256" s="545"/>
      <c r="AE256" s="545"/>
      <c r="AF256" s="545"/>
      <c r="AG256" s="545"/>
      <c r="AH256" s="545"/>
      <c r="AI256" s="545"/>
      <c r="AJ256" s="545"/>
      <c r="AK256" s="545"/>
      <c r="AL256" s="545"/>
      <c r="AM256" s="545"/>
      <c r="AN256" s="545"/>
      <c r="AO256" s="545"/>
      <c r="AP256" s="545"/>
      <c r="AQ256" s="545"/>
      <c r="AR256" s="545"/>
      <c r="AS256" s="545"/>
      <c r="AT256" s="545"/>
      <c r="AU256" s="545"/>
      <c r="AV256" s="545"/>
      <c r="AW256" s="545"/>
      <c r="AX256" s="545"/>
      <c r="AY256" s="545"/>
      <c r="AZ256" s="545"/>
      <c r="BA256" s="545"/>
      <c r="BB256" s="545"/>
      <c r="BC256" s="545"/>
      <c r="BD256" s="545"/>
      <c r="BE256" s="545"/>
      <c r="BF256" s="545"/>
      <c r="BG256" s="545"/>
      <c r="BH256" s="545"/>
      <c r="BI256" s="545"/>
      <c r="BJ256" s="545"/>
      <c r="BK256" s="545"/>
      <c r="BL256" s="545"/>
      <c r="BM256" s="545"/>
      <c r="BN256" s="545"/>
      <c r="BO256" s="545"/>
      <c r="BP256" s="545"/>
      <c r="BQ256" s="545"/>
      <c r="BR256" s="545"/>
      <c r="BS256" s="545"/>
      <c r="BT256" s="545"/>
      <c r="BU256" s="545"/>
      <c r="BV256" s="545"/>
      <c r="BW256" s="545"/>
      <c r="BX256" s="545"/>
      <c r="BY256" s="545"/>
      <c r="BZ256" s="545"/>
      <c r="CA256" s="545"/>
      <c r="CB256" s="545"/>
      <c r="CC256" s="545"/>
      <c r="CD256" s="545"/>
      <c r="CE256" s="545"/>
      <c r="CF256" s="545"/>
      <c r="CG256" s="545"/>
      <c r="CH256" s="545"/>
      <c r="CI256" s="545"/>
      <c r="CJ256" s="545"/>
      <c r="CK256" s="545"/>
      <c r="CL256" s="545"/>
      <c r="CM256" s="545"/>
      <c r="CN256" s="545"/>
      <c r="CO256" s="545"/>
      <c r="CP256" s="545"/>
      <c r="CQ256" s="545"/>
      <c r="CR256" s="545"/>
      <c r="CS256" s="545"/>
      <c r="CT256" s="545"/>
      <c r="CU256" s="545"/>
      <c r="CV256" s="545"/>
      <c r="CW256" s="545"/>
      <c r="CX256" s="545"/>
      <c r="CY256" s="545"/>
      <c r="CZ256" s="545"/>
      <c r="DA256" s="545"/>
      <c r="DB256" s="545"/>
      <c r="DC256" s="545"/>
      <c r="DD256" s="545"/>
      <c r="DE256" s="545"/>
      <c r="DF256" s="545"/>
      <c r="DG256" s="545"/>
      <c r="DH256" s="545"/>
      <c r="DI256" s="545"/>
      <c r="DJ256" s="545"/>
      <c r="DK256" s="545"/>
      <c r="DL256" s="545"/>
      <c r="DM256" s="545"/>
      <c r="DN256" s="545"/>
      <c r="DO256" s="545"/>
      <c r="DP256" s="545"/>
      <c r="DQ256" s="545"/>
      <c r="DR256" s="545"/>
      <c r="DS256" s="545"/>
      <c r="DT256" s="545"/>
      <c r="DU256" s="545"/>
      <c r="DV256" s="545"/>
      <c r="DW256" s="545"/>
      <c r="DX256" s="545"/>
      <c r="DY256" s="545"/>
      <c r="DZ256" s="545"/>
      <c r="EA256" s="545"/>
      <c r="EB256" s="545"/>
      <c r="EC256" s="545"/>
      <c r="ED256" s="545"/>
      <c r="EE256" s="545"/>
      <c r="EF256" s="545"/>
      <c r="EG256" s="545"/>
      <c r="EH256" s="545"/>
      <c r="EI256" s="545"/>
      <c r="EJ256" s="545"/>
      <c r="EK256" s="545"/>
      <c r="EL256" s="545"/>
      <c r="EM256" s="545"/>
      <c r="EN256" s="545"/>
      <c r="EO256" s="545"/>
      <c r="EP256" s="545"/>
      <c r="EQ256" s="545"/>
      <c r="ER256" s="545"/>
      <c r="ES256" s="545"/>
      <c r="ET256" s="545"/>
      <c r="EU256" s="545"/>
      <c r="EV256" s="545"/>
      <c r="EW256" s="545"/>
      <c r="EX256" s="545"/>
      <c r="EY256" s="545"/>
      <c r="EZ256" s="545"/>
      <c r="FA256" s="545"/>
      <c r="FB256" s="545"/>
      <c r="FC256" s="545"/>
      <c r="FD256" s="545"/>
      <c r="FE256" s="545"/>
      <c r="FF256" s="545"/>
      <c r="FG256" s="545"/>
      <c r="FH256" s="545"/>
      <c r="FI256" s="545"/>
      <c r="FJ256" s="545"/>
      <c r="FK256" s="545"/>
      <c r="FL256" s="545"/>
      <c r="FM256" s="545"/>
      <c r="FN256" s="545"/>
      <c r="FO256" s="545"/>
      <c r="FP256" s="545"/>
      <c r="FQ256" s="545"/>
      <c r="FR256" s="545"/>
      <c r="FS256" s="545"/>
      <c r="FT256" s="545"/>
      <c r="FU256" s="545"/>
      <c r="FV256" s="545"/>
      <c r="FW256" s="545"/>
      <c r="FX256" s="545"/>
      <c r="FY256" s="545"/>
      <c r="FZ256" s="545"/>
      <c r="GA256" s="545"/>
      <c r="GB256" s="545"/>
      <c r="GC256" s="545"/>
      <c r="GD256" s="545"/>
      <c r="GE256" s="545"/>
      <c r="GF256" s="545"/>
      <c r="GG256" s="545"/>
      <c r="GH256" s="545"/>
      <c r="GI256" s="545"/>
      <c r="GJ256" s="545"/>
      <c r="GK256" s="545"/>
      <c r="GL256" s="545"/>
      <c r="GM256" s="545"/>
      <c r="GN256" s="545"/>
      <c r="GO256" s="545"/>
      <c r="GP256" s="545"/>
      <c r="GQ256" s="545"/>
      <c r="GR256" s="545"/>
      <c r="GS256" s="545"/>
      <c r="GT256" s="545"/>
      <c r="GU256" s="545"/>
      <c r="GV256" s="545"/>
      <c r="GW256" s="545"/>
      <c r="GX256" s="545"/>
    </row>
    <row r="257" spans="15:206" x14ac:dyDescent="0.25">
      <c r="O257" s="545"/>
      <c r="P257" s="545"/>
      <c r="Q257" s="545"/>
      <c r="R257" s="545"/>
      <c r="S257" s="545"/>
      <c r="T257" s="545"/>
      <c r="U257" s="545"/>
      <c r="V257" s="545"/>
      <c r="W257" s="545"/>
      <c r="X257" s="545"/>
      <c r="Y257" s="545"/>
      <c r="Z257" s="545"/>
      <c r="AA257" s="545"/>
      <c r="AB257" s="545"/>
      <c r="AC257" s="545"/>
      <c r="AD257" s="545"/>
      <c r="AE257" s="545"/>
      <c r="AF257" s="545"/>
      <c r="AG257" s="545"/>
      <c r="AH257" s="545"/>
      <c r="AI257" s="545"/>
      <c r="AJ257" s="545"/>
      <c r="AK257" s="545"/>
      <c r="AL257" s="545"/>
      <c r="AM257" s="545"/>
      <c r="AN257" s="545"/>
      <c r="AO257" s="545"/>
      <c r="AP257" s="545"/>
      <c r="AQ257" s="545"/>
      <c r="AR257" s="545"/>
      <c r="AS257" s="545"/>
      <c r="AT257" s="545"/>
      <c r="AU257" s="545"/>
      <c r="AV257" s="545"/>
      <c r="AW257" s="545"/>
      <c r="AX257" s="545"/>
      <c r="AY257" s="545"/>
      <c r="AZ257" s="545"/>
      <c r="BA257" s="545"/>
      <c r="BB257" s="545"/>
      <c r="BC257" s="545"/>
      <c r="BD257" s="545"/>
      <c r="BE257" s="545"/>
      <c r="BF257" s="545"/>
      <c r="BG257" s="545"/>
      <c r="BH257" s="545"/>
      <c r="BI257" s="545"/>
      <c r="BJ257" s="545"/>
      <c r="BK257" s="545"/>
      <c r="BL257" s="545"/>
      <c r="BM257" s="545"/>
      <c r="BN257" s="545"/>
      <c r="BO257" s="545"/>
      <c r="BP257" s="545"/>
      <c r="BQ257" s="545"/>
      <c r="BR257" s="545"/>
      <c r="BS257" s="545"/>
      <c r="BT257" s="545"/>
      <c r="BU257" s="545"/>
      <c r="BV257" s="545"/>
      <c r="BW257" s="545"/>
      <c r="BX257" s="545"/>
      <c r="BY257" s="545"/>
      <c r="BZ257" s="545"/>
      <c r="CA257" s="545"/>
      <c r="CB257" s="545"/>
      <c r="CC257" s="545"/>
      <c r="CD257" s="545"/>
      <c r="CE257" s="545"/>
      <c r="CF257" s="545"/>
      <c r="CG257" s="545"/>
      <c r="CH257" s="545"/>
      <c r="CI257" s="545"/>
      <c r="CJ257" s="545"/>
      <c r="CK257" s="545"/>
      <c r="CL257" s="545"/>
      <c r="CM257" s="545"/>
      <c r="CN257" s="545"/>
      <c r="CO257" s="545"/>
      <c r="CP257" s="545"/>
      <c r="CQ257" s="545"/>
      <c r="CR257" s="545"/>
      <c r="CS257" s="545"/>
      <c r="CT257" s="545"/>
      <c r="CU257" s="545"/>
      <c r="CV257" s="545"/>
      <c r="CW257" s="545"/>
      <c r="CX257" s="545"/>
      <c r="CY257" s="545"/>
      <c r="CZ257" s="545"/>
      <c r="DA257" s="545"/>
      <c r="DB257" s="545"/>
      <c r="DC257" s="545"/>
      <c r="DD257" s="545"/>
      <c r="DE257" s="545"/>
      <c r="DF257" s="545"/>
      <c r="DG257" s="545"/>
      <c r="DH257" s="545"/>
      <c r="DI257" s="545"/>
      <c r="DJ257" s="545"/>
      <c r="DK257" s="545"/>
      <c r="DL257" s="545"/>
      <c r="DM257" s="545"/>
      <c r="DN257" s="545"/>
      <c r="DO257" s="545"/>
      <c r="DP257" s="545"/>
      <c r="DQ257" s="545"/>
      <c r="DR257" s="545"/>
      <c r="DS257" s="545"/>
      <c r="DT257" s="545"/>
      <c r="DU257" s="545"/>
      <c r="DV257" s="545"/>
      <c r="DW257" s="545"/>
      <c r="DX257" s="545"/>
      <c r="DY257" s="545"/>
      <c r="DZ257" s="545"/>
      <c r="EA257" s="545"/>
      <c r="EB257" s="545"/>
      <c r="EC257" s="545"/>
      <c r="ED257" s="545"/>
      <c r="EE257" s="545"/>
      <c r="EF257" s="545"/>
      <c r="EG257" s="545"/>
      <c r="EH257" s="545"/>
      <c r="EI257" s="545"/>
      <c r="EJ257" s="545"/>
      <c r="EK257" s="545"/>
      <c r="EL257" s="545"/>
      <c r="EM257" s="545"/>
      <c r="EN257" s="545"/>
      <c r="EO257" s="545"/>
      <c r="EP257" s="545"/>
      <c r="EQ257" s="545"/>
      <c r="ER257" s="545"/>
      <c r="ES257" s="545"/>
      <c r="ET257" s="545"/>
      <c r="EU257" s="545"/>
      <c r="EV257" s="545"/>
      <c r="EW257" s="545"/>
      <c r="EX257" s="545"/>
      <c r="EY257" s="545"/>
      <c r="EZ257" s="545"/>
      <c r="FA257" s="545"/>
      <c r="FB257" s="545"/>
      <c r="FC257" s="545"/>
      <c r="FD257" s="545"/>
      <c r="FE257" s="545"/>
      <c r="FF257" s="545"/>
      <c r="FG257" s="545"/>
      <c r="FH257" s="545"/>
      <c r="FI257" s="545"/>
      <c r="FJ257" s="545"/>
      <c r="FK257" s="545"/>
      <c r="FL257" s="545"/>
      <c r="FM257" s="545"/>
      <c r="FN257" s="545"/>
      <c r="FO257" s="545"/>
      <c r="FP257" s="545"/>
      <c r="FQ257" s="545"/>
      <c r="FR257" s="545"/>
      <c r="FS257" s="545"/>
      <c r="FT257" s="545"/>
      <c r="FU257" s="545"/>
      <c r="FV257" s="545"/>
      <c r="FW257" s="545"/>
      <c r="FX257" s="545"/>
      <c r="FY257" s="545"/>
      <c r="FZ257" s="545"/>
      <c r="GA257" s="545"/>
      <c r="GB257" s="545"/>
      <c r="GC257" s="545"/>
      <c r="GD257" s="545"/>
      <c r="GE257" s="545"/>
      <c r="GF257" s="545"/>
      <c r="GG257" s="545"/>
      <c r="GH257" s="545"/>
      <c r="GI257" s="545"/>
      <c r="GJ257" s="545"/>
      <c r="GK257" s="545"/>
      <c r="GL257" s="545"/>
      <c r="GM257" s="545"/>
      <c r="GN257" s="545"/>
      <c r="GO257" s="545"/>
      <c r="GP257" s="545"/>
      <c r="GQ257" s="545"/>
      <c r="GR257" s="545"/>
      <c r="GS257" s="545"/>
      <c r="GT257" s="545"/>
      <c r="GU257" s="545"/>
      <c r="GV257" s="545"/>
      <c r="GW257" s="545"/>
      <c r="GX257" s="545"/>
    </row>
    <row r="258" spans="15:206" x14ac:dyDescent="0.25">
      <c r="O258" s="545"/>
      <c r="P258" s="545"/>
      <c r="Q258" s="545"/>
      <c r="R258" s="545"/>
      <c r="S258" s="545"/>
      <c r="T258" s="545"/>
      <c r="U258" s="545"/>
      <c r="V258" s="545"/>
      <c r="W258" s="545"/>
      <c r="X258" s="545"/>
      <c r="Y258" s="545"/>
      <c r="Z258" s="545"/>
      <c r="AA258" s="545"/>
      <c r="AB258" s="545"/>
      <c r="AC258" s="545"/>
      <c r="AD258" s="545"/>
      <c r="AE258" s="545"/>
      <c r="AF258" s="545"/>
      <c r="AG258" s="545"/>
      <c r="AH258" s="545"/>
      <c r="AI258" s="545"/>
      <c r="AJ258" s="545"/>
      <c r="AK258" s="545"/>
      <c r="AL258" s="545"/>
      <c r="AM258" s="545"/>
      <c r="AN258" s="545"/>
      <c r="AO258" s="545"/>
      <c r="AP258" s="545"/>
      <c r="AQ258" s="545"/>
      <c r="AR258" s="545"/>
      <c r="AS258" s="545"/>
      <c r="AT258" s="545"/>
      <c r="AU258" s="545"/>
      <c r="AV258" s="545"/>
      <c r="AW258" s="545"/>
      <c r="AX258" s="545"/>
      <c r="AY258" s="545"/>
      <c r="AZ258" s="545"/>
      <c r="BA258" s="545"/>
      <c r="BB258" s="545"/>
      <c r="BC258" s="545"/>
      <c r="BD258" s="545"/>
      <c r="BE258" s="545"/>
      <c r="BF258" s="545"/>
      <c r="BG258" s="545"/>
      <c r="BH258" s="545"/>
      <c r="BI258" s="545"/>
      <c r="BJ258" s="545"/>
      <c r="BK258" s="545"/>
      <c r="BL258" s="545"/>
      <c r="BM258" s="545"/>
      <c r="BN258" s="545"/>
      <c r="BO258" s="545"/>
      <c r="BP258" s="545"/>
      <c r="BQ258" s="545"/>
      <c r="BR258" s="545"/>
      <c r="BS258" s="545"/>
      <c r="BT258" s="545"/>
      <c r="BU258" s="545"/>
      <c r="BV258" s="545"/>
      <c r="BW258" s="545"/>
      <c r="BX258" s="545"/>
      <c r="BY258" s="545"/>
      <c r="BZ258" s="545"/>
      <c r="CA258" s="545"/>
      <c r="CB258" s="545"/>
      <c r="CC258" s="545"/>
      <c r="CD258" s="545"/>
      <c r="CE258" s="545"/>
      <c r="CF258" s="545"/>
      <c r="CG258" s="545"/>
      <c r="CH258" s="545"/>
      <c r="CI258" s="545"/>
      <c r="CJ258" s="545"/>
      <c r="CK258" s="545"/>
      <c r="CL258" s="545"/>
      <c r="CM258" s="545"/>
      <c r="CN258" s="545"/>
      <c r="CO258" s="545"/>
      <c r="CP258" s="545"/>
      <c r="CQ258" s="545"/>
      <c r="CR258" s="545"/>
      <c r="CS258" s="545"/>
      <c r="CT258" s="545"/>
      <c r="CU258" s="545"/>
      <c r="CV258" s="545"/>
      <c r="CW258" s="545"/>
      <c r="CX258" s="545"/>
      <c r="CY258" s="545"/>
      <c r="CZ258" s="545"/>
      <c r="DA258" s="545"/>
      <c r="DB258" s="545"/>
      <c r="DC258" s="545"/>
      <c r="DD258" s="545"/>
      <c r="DE258" s="545"/>
      <c r="DF258" s="545"/>
      <c r="DG258" s="545"/>
      <c r="DH258" s="545"/>
      <c r="DI258" s="545"/>
      <c r="DJ258" s="545"/>
      <c r="DK258" s="545"/>
      <c r="DL258" s="545"/>
      <c r="DM258" s="545"/>
      <c r="DN258" s="545"/>
      <c r="DO258" s="545"/>
      <c r="DP258" s="545"/>
      <c r="DQ258" s="545"/>
      <c r="DR258" s="545"/>
      <c r="DS258" s="545"/>
      <c r="DT258" s="545"/>
      <c r="DU258" s="545"/>
      <c r="DV258" s="545"/>
      <c r="DW258" s="545"/>
      <c r="DX258" s="545"/>
      <c r="DY258" s="545"/>
      <c r="DZ258" s="545"/>
      <c r="EA258" s="545"/>
      <c r="EB258" s="545"/>
      <c r="EC258" s="545"/>
      <c r="ED258" s="545"/>
      <c r="EE258" s="545"/>
      <c r="EF258" s="545"/>
      <c r="EG258" s="545"/>
      <c r="EH258" s="545"/>
      <c r="EI258" s="545"/>
      <c r="EJ258" s="545"/>
      <c r="EK258" s="545"/>
      <c r="EL258" s="545"/>
      <c r="EM258" s="545"/>
      <c r="EN258" s="545"/>
      <c r="EO258" s="545"/>
      <c r="EP258" s="545"/>
      <c r="EQ258" s="545"/>
      <c r="ER258" s="545"/>
      <c r="ES258" s="545"/>
      <c r="ET258" s="545"/>
      <c r="EU258" s="545"/>
      <c r="EV258" s="545"/>
      <c r="EW258" s="545"/>
      <c r="EX258" s="545"/>
      <c r="EY258" s="545"/>
      <c r="EZ258" s="545"/>
      <c r="FA258" s="545"/>
      <c r="FB258" s="545"/>
      <c r="FC258" s="545"/>
      <c r="FD258" s="545"/>
      <c r="FE258" s="545"/>
      <c r="FF258" s="545"/>
      <c r="FG258" s="545"/>
      <c r="FH258" s="545"/>
      <c r="FI258" s="545"/>
      <c r="FJ258" s="545"/>
      <c r="FK258" s="545"/>
      <c r="FL258" s="545"/>
      <c r="FM258" s="545"/>
      <c r="FN258" s="545"/>
      <c r="FO258" s="545"/>
      <c r="FP258" s="545"/>
      <c r="FQ258" s="545"/>
      <c r="FR258" s="545"/>
      <c r="FS258" s="545"/>
      <c r="FT258" s="545"/>
      <c r="FU258" s="545"/>
      <c r="FV258" s="545"/>
      <c r="FW258" s="545"/>
      <c r="FX258" s="545"/>
      <c r="FY258" s="545"/>
      <c r="FZ258" s="545"/>
      <c r="GA258" s="545"/>
      <c r="GB258" s="545"/>
      <c r="GC258" s="545"/>
      <c r="GD258" s="545"/>
      <c r="GE258" s="545"/>
      <c r="GF258" s="545"/>
      <c r="GG258" s="545"/>
      <c r="GH258" s="545"/>
      <c r="GI258" s="545"/>
      <c r="GJ258" s="545"/>
      <c r="GK258" s="545"/>
      <c r="GL258" s="545"/>
      <c r="GM258" s="545"/>
      <c r="GN258" s="545"/>
      <c r="GO258" s="545"/>
      <c r="GP258" s="545"/>
      <c r="GQ258" s="545"/>
      <c r="GR258" s="545"/>
      <c r="GS258" s="545"/>
      <c r="GT258" s="545"/>
      <c r="GU258" s="545"/>
      <c r="GV258" s="545"/>
      <c r="GW258" s="545"/>
      <c r="GX258" s="545"/>
    </row>
    <row r="259" spans="15:206" x14ac:dyDescent="0.25">
      <c r="O259" s="545"/>
      <c r="P259" s="545"/>
      <c r="Q259" s="545"/>
      <c r="R259" s="545"/>
      <c r="S259" s="545"/>
      <c r="T259" s="545"/>
      <c r="U259" s="545"/>
      <c r="V259" s="545"/>
      <c r="W259" s="545"/>
      <c r="X259" s="545"/>
      <c r="Y259" s="545"/>
      <c r="Z259" s="545"/>
      <c r="AA259" s="545"/>
      <c r="AB259" s="545"/>
      <c r="AC259" s="545"/>
      <c r="AD259" s="545"/>
      <c r="AE259" s="545"/>
      <c r="AF259" s="545"/>
      <c r="AG259" s="545"/>
      <c r="AH259" s="545"/>
      <c r="AI259" s="545"/>
      <c r="AJ259" s="545"/>
      <c r="AK259" s="545"/>
      <c r="AL259" s="545"/>
      <c r="AM259" s="545"/>
      <c r="AN259" s="545"/>
      <c r="AO259" s="545"/>
      <c r="AP259" s="545"/>
      <c r="AQ259" s="545"/>
      <c r="AR259" s="545"/>
      <c r="AS259" s="545"/>
      <c r="AT259" s="545"/>
      <c r="AU259" s="545"/>
      <c r="AV259" s="545"/>
      <c r="AW259" s="545"/>
      <c r="AX259" s="545"/>
      <c r="AY259" s="545"/>
      <c r="AZ259" s="545"/>
      <c r="BA259" s="545"/>
      <c r="BB259" s="545"/>
      <c r="BC259" s="545"/>
      <c r="BD259" s="545"/>
      <c r="BE259" s="545"/>
      <c r="BF259" s="545"/>
      <c r="BG259" s="545"/>
      <c r="BH259" s="545"/>
      <c r="BI259" s="545"/>
      <c r="BJ259" s="545"/>
      <c r="BK259" s="545"/>
      <c r="BL259" s="545"/>
      <c r="BM259" s="545"/>
      <c r="BN259" s="545"/>
      <c r="BO259" s="545"/>
      <c r="BP259" s="545"/>
      <c r="BQ259" s="545"/>
      <c r="BR259" s="545"/>
      <c r="BS259" s="545"/>
      <c r="BT259" s="545"/>
      <c r="BU259" s="545"/>
      <c r="BV259" s="545"/>
      <c r="BW259" s="545"/>
      <c r="BX259" s="545"/>
      <c r="BY259" s="545"/>
      <c r="BZ259" s="545"/>
      <c r="CA259" s="545"/>
      <c r="CB259" s="545"/>
      <c r="CC259" s="545"/>
      <c r="CD259" s="545"/>
      <c r="CE259" s="545"/>
      <c r="CF259" s="545"/>
      <c r="CG259" s="545"/>
      <c r="CH259" s="545"/>
      <c r="CI259" s="545"/>
      <c r="CJ259" s="545"/>
      <c r="CK259" s="545"/>
      <c r="CL259" s="545"/>
      <c r="CM259" s="545"/>
      <c r="CN259" s="545"/>
      <c r="CO259" s="545"/>
      <c r="CP259" s="545"/>
      <c r="CQ259" s="545"/>
      <c r="CR259" s="545"/>
      <c r="CS259" s="545"/>
      <c r="CT259" s="545"/>
      <c r="CU259" s="545"/>
      <c r="CV259" s="545"/>
      <c r="CW259" s="545"/>
      <c r="CX259" s="545"/>
      <c r="CY259" s="545"/>
      <c r="CZ259" s="545"/>
      <c r="DA259" s="545"/>
      <c r="DB259" s="545"/>
      <c r="DC259" s="545"/>
      <c r="DD259" s="545"/>
      <c r="DE259" s="545"/>
      <c r="DF259" s="545"/>
      <c r="DG259" s="545"/>
      <c r="DH259" s="545"/>
      <c r="DI259" s="545"/>
      <c r="DJ259" s="545"/>
      <c r="DK259" s="545"/>
      <c r="DL259" s="545"/>
      <c r="DM259" s="545"/>
      <c r="DN259" s="545"/>
      <c r="DO259" s="545"/>
      <c r="DP259" s="545"/>
      <c r="DQ259" s="545"/>
      <c r="DR259" s="545"/>
      <c r="DS259" s="545"/>
      <c r="DT259" s="545"/>
      <c r="DU259" s="545"/>
      <c r="DV259" s="545"/>
      <c r="DW259" s="545"/>
      <c r="DX259" s="545"/>
      <c r="DY259" s="545"/>
      <c r="DZ259" s="545"/>
      <c r="EA259" s="545"/>
      <c r="EB259" s="545"/>
      <c r="EC259" s="545"/>
      <c r="ED259" s="545"/>
      <c r="EE259" s="545"/>
      <c r="EF259" s="545"/>
      <c r="EG259" s="545"/>
      <c r="EH259" s="545"/>
      <c r="EI259" s="545"/>
      <c r="EJ259" s="545"/>
      <c r="EK259" s="545"/>
      <c r="EL259" s="545"/>
      <c r="EM259" s="545"/>
      <c r="EN259" s="545"/>
      <c r="EO259" s="545"/>
      <c r="EP259" s="545"/>
      <c r="EQ259" s="545"/>
      <c r="ER259" s="545"/>
      <c r="ES259" s="545"/>
      <c r="ET259" s="545"/>
      <c r="EU259" s="545"/>
      <c r="EV259" s="545"/>
      <c r="EW259" s="545"/>
      <c r="EX259" s="545"/>
      <c r="EY259" s="545"/>
      <c r="EZ259" s="545"/>
      <c r="FA259" s="545"/>
      <c r="FB259" s="545"/>
      <c r="FC259" s="545"/>
      <c r="FD259" s="545"/>
      <c r="FE259" s="545"/>
      <c r="FF259" s="545"/>
      <c r="FG259" s="545"/>
      <c r="FH259" s="545"/>
      <c r="FI259" s="545"/>
      <c r="FJ259" s="545"/>
      <c r="FK259" s="545"/>
      <c r="FL259" s="545"/>
      <c r="FM259" s="545"/>
      <c r="FN259" s="545"/>
      <c r="FO259" s="545"/>
      <c r="FP259" s="545"/>
      <c r="FQ259" s="545"/>
      <c r="FR259" s="545"/>
      <c r="FS259" s="545"/>
      <c r="FT259" s="545"/>
      <c r="FU259" s="545"/>
      <c r="FV259" s="545"/>
      <c r="FW259" s="545"/>
      <c r="FX259" s="545"/>
      <c r="FY259" s="545"/>
      <c r="FZ259" s="545"/>
      <c r="GA259" s="545"/>
      <c r="GB259" s="545"/>
      <c r="GC259" s="545"/>
      <c r="GD259" s="545"/>
      <c r="GE259" s="545"/>
      <c r="GF259" s="545"/>
      <c r="GG259" s="545"/>
      <c r="GH259" s="545"/>
      <c r="GI259" s="545"/>
      <c r="GJ259" s="545"/>
      <c r="GK259" s="545"/>
      <c r="GL259" s="545"/>
      <c r="GM259" s="545"/>
      <c r="GN259" s="545"/>
      <c r="GO259" s="545"/>
      <c r="GP259" s="545"/>
      <c r="GQ259" s="545"/>
      <c r="GR259" s="545"/>
      <c r="GS259" s="545"/>
      <c r="GT259" s="545"/>
      <c r="GU259" s="545"/>
      <c r="GV259" s="545"/>
      <c r="GW259" s="545"/>
      <c r="GX259" s="545"/>
    </row>
    <row r="260" spans="15:206" x14ac:dyDescent="0.25">
      <c r="O260" s="545"/>
      <c r="P260" s="545"/>
      <c r="Q260" s="545"/>
      <c r="R260" s="545"/>
      <c r="S260" s="545"/>
      <c r="T260" s="545"/>
      <c r="U260" s="545"/>
      <c r="V260" s="545"/>
      <c r="W260" s="545"/>
      <c r="X260" s="545"/>
      <c r="Y260" s="545"/>
      <c r="Z260" s="545"/>
      <c r="AA260" s="545"/>
      <c r="AB260" s="545"/>
      <c r="AC260" s="545"/>
      <c r="AD260" s="545"/>
      <c r="AE260" s="545"/>
      <c r="AF260" s="545"/>
      <c r="AG260" s="545"/>
      <c r="AH260" s="545"/>
      <c r="AI260" s="545"/>
      <c r="AJ260" s="545"/>
      <c r="AK260" s="545"/>
      <c r="AL260" s="545"/>
      <c r="AM260" s="545"/>
      <c r="AN260" s="545"/>
      <c r="AO260" s="545"/>
      <c r="AP260" s="545"/>
      <c r="AQ260" s="545"/>
      <c r="AR260" s="545"/>
      <c r="AS260" s="545"/>
      <c r="AT260" s="545"/>
      <c r="AU260" s="545"/>
      <c r="AV260" s="545"/>
      <c r="AW260" s="545"/>
      <c r="AX260" s="545"/>
      <c r="AY260" s="545"/>
      <c r="AZ260" s="545"/>
      <c r="BA260" s="545"/>
      <c r="BB260" s="545"/>
      <c r="BC260" s="545"/>
      <c r="BD260" s="545"/>
      <c r="BE260" s="545"/>
      <c r="BF260" s="545"/>
      <c r="BG260" s="545"/>
      <c r="BH260" s="545"/>
      <c r="BI260" s="545"/>
      <c r="BJ260" s="545"/>
      <c r="BK260" s="545"/>
      <c r="BL260" s="545"/>
      <c r="BM260" s="545"/>
      <c r="BN260" s="545"/>
      <c r="BO260" s="545"/>
      <c r="BP260" s="545"/>
      <c r="BQ260" s="545"/>
      <c r="BR260" s="545"/>
      <c r="BS260" s="545"/>
      <c r="BT260" s="545"/>
      <c r="BU260" s="545"/>
      <c r="BV260" s="545"/>
      <c r="BW260" s="545"/>
      <c r="BX260" s="545"/>
      <c r="BY260" s="545"/>
      <c r="BZ260" s="545"/>
      <c r="CA260" s="545"/>
      <c r="CB260" s="545"/>
      <c r="CC260" s="545"/>
      <c r="CD260" s="545"/>
      <c r="CE260" s="545"/>
      <c r="CF260" s="545"/>
      <c r="CG260" s="545"/>
      <c r="CH260" s="545"/>
      <c r="CI260" s="545"/>
      <c r="CJ260" s="545"/>
      <c r="CK260" s="545"/>
      <c r="CL260" s="545"/>
      <c r="CM260" s="545"/>
      <c r="CN260" s="545"/>
      <c r="CO260" s="545"/>
      <c r="CP260" s="545"/>
      <c r="CQ260" s="545"/>
      <c r="CR260" s="545"/>
      <c r="CS260" s="545"/>
      <c r="CT260" s="545"/>
      <c r="CU260" s="545"/>
      <c r="CV260" s="545"/>
      <c r="CW260" s="545"/>
      <c r="CX260" s="545"/>
      <c r="CY260" s="545"/>
      <c r="CZ260" s="545"/>
      <c r="DA260" s="545"/>
      <c r="DB260" s="545"/>
      <c r="DC260" s="545"/>
      <c r="DD260" s="545"/>
      <c r="DE260" s="545"/>
      <c r="DF260" s="545"/>
      <c r="DG260" s="545"/>
      <c r="DH260" s="545"/>
      <c r="DI260" s="545"/>
      <c r="DJ260" s="545"/>
      <c r="DK260" s="545"/>
      <c r="DL260" s="545"/>
      <c r="DM260" s="545"/>
      <c r="DN260" s="545"/>
      <c r="DO260" s="545"/>
      <c r="DP260" s="545"/>
      <c r="DQ260" s="545"/>
      <c r="DR260" s="545"/>
      <c r="DS260" s="545"/>
      <c r="DT260" s="545"/>
      <c r="DU260" s="545"/>
      <c r="DV260" s="545"/>
      <c r="DW260" s="545"/>
      <c r="DX260" s="545"/>
      <c r="DY260" s="545"/>
      <c r="DZ260" s="545"/>
      <c r="EA260" s="545"/>
      <c r="EB260" s="545"/>
      <c r="EC260" s="545"/>
      <c r="ED260" s="545"/>
      <c r="EE260" s="545"/>
      <c r="EF260" s="545"/>
      <c r="EG260" s="545"/>
      <c r="EH260" s="545"/>
      <c r="EI260" s="545"/>
      <c r="EJ260" s="545"/>
      <c r="EK260" s="545"/>
      <c r="EL260" s="545"/>
      <c r="EM260" s="545"/>
      <c r="EN260" s="545"/>
      <c r="EO260" s="545"/>
      <c r="EP260" s="545"/>
      <c r="EQ260" s="545"/>
      <c r="ER260" s="545"/>
      <c r="ES260" s="545"/>
      <c r="ET260" s="545"/>
      <c r="EU260" s="545"/>
      <c r="EV260" s="545"/>
      <c r="EW260" s="545"/>
      <c r="EX260" s="545"/>
      <c r="EY260" s="545"/>
      <c r="EZ260" s="545"/>
      <c r="FA260" s="545"/>
      <c r="FB260" s="545"/>
      <c r="FC260" s="545"/>
      <c r="FD260" s="545"/>
      <c r="FE260" s="545"/>
      <c r="FF260" s="545"/>
      <c r="FG260" s="545"/>
      <c r="FH260" s="545"/>
      <c r="FI260" s="545"/>
      <c r="FJ260" s="545"/>
      <c r="FK260" s="545"/>
      <c r="FL260" s="545"/>
      <c r="FM260" s="545"/>
      <c r="FN260" s="545"/>
      <c r="FO260" s="545"/>
      <c r="FP260" s="545"/>
      <c r="FQ260" s="545"/>
      <c r="FR260" s="545"/>
      <c r="FS260" s="545"/>
      <c r="FT260" s="545"/>
      <c r="FU260" s="545"/>
      <c r="FV260" s="545"/>
      <c r="FW260" s="545"/>
      <c r="FX260" s="545"/>
      <c r="FY260" s="545"/>
      <c r="FZ260" s="545"/>
      <c r="GA260" s="545"/>
      <c r="GB260" s="545"/>
      <c r="GC260" s="545"/>
      <c r="GD260" s="545"/>
      <c r="GE260" s="545"/>
      <c r="GF260" s="545"/>
      <c r="GG260" s="545"/>
      <c r="GH260" s="545"/>
      <c r="GI260" s="545"/>
      <c r="GJ260" s="545"/>
      <c r="GK260" s="545"/>
      <c r="GL260" s="545"/>
      <c r="GM260" s="545"/>
      <c r="GN260" s="545"/>
      <c r="GO260" s="545"/>
      <c r="GP260" s="545"/>
      <c r="GQ260" s="545"/>
      <c r="GR260" s="545"/>
      <c r="GS260" s="545"/>
      <c r="GT260" s="545"/>
      <c r="GU260" s="545"/>
      <c r="GV260" s="545"/>
      <c r="GW260" s="545"/>
      <c r="GX260" s="545"/>
    </row>
    <row r="261" spans="15:206" x14ac:dyDescent="0.25">
      <c r="O261" s="545"/>
      <c r="P261" s="545"/>
      <c r="Q261" s="545"/>
      <c r="R261" s="545"/>
      <c r="S261" s="545"/>
      <c r="T261" s="545"/>
      <c r="U261" s="545"/>
      <c r="V261" s="545"/>
      <c r="W261" s="545"/>
      <c r="X261" s="545"/>
      <c r="Y261" s="545"/>
      <c r="Z261" s="545"/>
      <c r="AA261" s="545"/>
      <c r="AB261" s="545"/>
      <c r="AC261" s="545"/>
      <c r="AD261" s="545"/>
      <c r="AE261" s="545"/>
      <c r="AF261" s="545"/>
      <c r="AG261" s="545"/>
      <c r="AH261" s="545"/>
      <c r="AI261" s="545"/>
      <c r="AJ261" s="545"/>
      <c r="AK261" s="545"/>
      <c r="AL261" s="545"/>
      <c r="AM261" s="545"/>
      <c r="AN261" s="545"/>
      <c r="AO261" s="545"/>
      <c r="AP261" s="545"/>
      <c r="AQ261" s="545"/>
      <c r="AR261" s="545"/>
      <c r="AS261" s="545"/>
      <c r="AT261" s="545"/>
      <c r="AU261" s="545"/>
      <c r="AV261" s="545"/>
      <c r="AW261" s="545"/>
      <c r="AX261" s="545"/>
      <c r="AY261" s="545"/>
      <c r="AZ261" s="545"/>
      <c r="BA261" s="545"/>
      <c r="BB261" s="545"/>
      <c r="BC261" s="545"/>
      <c r="BD261" s="545"/>
      <c r="BE261" s="545"/>
      <c r="BF261" s="545"/>
      <c r="BG261" s="545"/>
      <c r="BH261" s="545"/>
      <c r="BI261" s="545"/>
      <c r="BJ261" s="545"/>
      <c r="BK261" s="545"/>
      <c r="BL261" s="545"/>
      <c r="BM261" s="545"/>
      <c r="BN261" s="545"/>
      <c r="BO261" s="545"/>
      <c r="BP261" s="545"/>
      <c r="BQ261" s="545"/>
      <c r="BR261" s="545"/>
      <c r="BS261" s="545"/>
      <c r="BT261" s="545"/>
      <c r="BU261" s="545"/>
      <c r="BV261" s="545"/>
      <c r="BW261" s="545"/>
      <c r="BX261" s="545"/>
      <c r="BY261" s="545"/>
      <c r="BZ261" s="545"/>
      <c r="CA261" s="545"/>
      <c r="CB261" s="545"/>
      <c r="CC261" s="545"/>
      <c r="CD261" s="545"/>
      <c r="CE261" s="545"/>
      <c r="CF261" s="545"/>
      <c r="CG261" s="545"/>
      <c r="CH261" s="545"/>
      <c r="CI261" s="545"/>
      <c r="CJ261" s="545"/>
      <c r="CK261" s="545"/>
      <c r="CL261" s="545"/>
      <c r="CM261" s="545"/>
      <c r="CN261" s="545"/>
      <c r="CO261" s="545"/>
      <c r="CP261" s="545"/>
      <c r="CQ261" s="545"/>
      <c r="CR261" s="545"/>
      <c r="CS261" s="545"/>
      <c r="CT261" s="545"/>
      <c r="CU261" s="545"/>
      <c r="CV261" s="545"/>
      <c r="CW261" s="545"/>
      <c r="CX261" s="545"/>
      <c r="CY261" s="545"/>
      <c r="CZ261" s="545"/>
      <c r="DA261" s="545"/>
      <c r="DB261" s="545"/>
      <c r="DC261" s="545"/>
      <c r="DD261" s="545"/>
      <c r="DE261" s="545"/>
      <c r="DF261" s="545"/>
      <c r="DG261" s="545"/>
      <c r="DH261" s="545"/>
      <c r="DI261" s="545"/>
      <c r="DJ261" s="545"/>
      <c r="DK261" s="545"/>
      <c r="DL261" s="545"/>
      <c r="DM261" s="545"/>
      <c r="DN261" s="545"/>
      <c r="DO261" s="545"/>
      <c r="DP261" s="545"/>
      <c r="DQ261" s="545"/>
      <c r="DR261" s="545"/>
      <c r="DS261" s="545"/>
      <c r="DT261" s="545"/>
      <c r="DU261" s="545"/>
      <c r="DV261" s="545"/>
      <c r="DW261" s="545"/>
      <c r="DX261" s="545"/>
      <c r="DY261" s="545"/>
      <c r="DZ261" s="545"/>
      <c r="EA261" s="545"/>
      <c r="EB261" s="545"/>
      <c r="EC261" s="545"/>
      <c r="ED261" s="545"/>
      <c r="EE261" s="545"/>
      <c r="EF261" s="545"/>
      <c r="EG261" s="545"/>
      <c r="EH261" s="545"/>
      <c r="EI261" s="545"/>
      <c r="EJ261" s="545"/>
      <c r="EK261" s="545"/>
      <c r="EL261" s="545"/>
      <c r="EM261" s="545"/>
      <c r="EN261" s="545"/>
      <c r="EO261" s="545"/>
      <c r="EP261" s="545"/>
      <c r="EQ261" s="545"/>
      <c r="ER261" s="545"/>
      <c r="ES261" s="545"/>
      <c r="ET261" s="545"/>
      <c r="EU261" s="545"/>
      <c r="EV261" s="545"/>
      <c r="EW261" s="545"/>
      <c r="EX261" s="545"/>
      <c r="EY261" s="545"/>
      <c r="EZ261" s="545"/>
      <c r="FA261" s="545"/>
      <c r="FB261" s="545"/>
      <c r="FC261" s="545"/>
      <c r="FD261" s="545"/>
      <c r="FE261" s="545"/>
      <c r="FF261" s="545"/>
      <c r="FG261" s="545"/>
      <c r="FH261" s="545"/>
      <c r="FI261" s="545"/>
      <c r="FJ261" s="545"/>
      <c r="FK261" s="545"/>
      <c r="FL261" s="545"/>
      <c r="FM261" s="545"/>
      <c r="FN261" s="545"/>
      <c r="FO261" s="545"/>
      <c r="FP261" s="545"/>
      <c r="FQ261" s="545"/>
      <c r="FR261" s="545"/>
      <c r="FS261" s="545"/>
      <c r="FT261" s="545"/>
      <c r="FU261" s="545"/>
      <c r="FV261" s="545"/>
      <c r="FW261" s="545"/>
      <c r="FX261" s="545"/>
      <c r="FY261" s="545"/>
      <c r="FZ261" s="545"/>
      <c r="GA261" s="545"/>
      <c r="GB261" s="545"/>
      <c r="GC261" s="545"/>
      <c r="GD261" s="545"/>
      <c r="GE261" s="545"/>
      <c r="GF261" s="545"/>
      <c r="GG261" s="545"/>
      <c r="GH261" s="545"/>
      <c r="GI261" s="545"/>
      <c r="GJ261" s="545"/>
      <c r="GK261" s="545"/>
      <c r="GL261" s="545"/>
      <c r="GM261" s="545"/>
      <c r="GN261" s="545"/>
      <c r="GO261" s="545"/>
      <c r="GP261" s="545"/>
      <c r="GQ261" s="545"/>
      <c r="GR261" s="545"/>
      <c r="GS261" s="545"/>
      <c r="GT261" s="545"/>
      <c r="GU261" s="545"/>
      <c r="GV261" s="545"/>
      <c r="GW261" s="545"/>
      <c r="GX261" s="545"/>
    </row>
    <row r="262" spans="15:206" x14ac:dyDescent="0.25">
      <c r="O262" s="545"/>
      <c r="P262" s="545"/>
      <c r="Q262" s="545"/>
      <c r="R262" s="545"/>
      <c r="S262" s="545"/>
      <c r="T262" s="545"/>
      <c r="U262" s="545"/>
      <c r="V262" s="545"/>
      <c r="W262" s="545"/>
      <c r="X262" s="545"/>
      <c r="Y262" s="545"/>
      <c r="Z262" s="545"/>
      <c r="AA262" s="545"/>
      <c r="AB262" s="545"/>
      <c r="AC262" s="545"/>
      <c r="AD262" s="545"/>
      <c r="AE262" s="545"/>
      <c r="AF262" s="545"/>
      <c r="AG262" s="545"/>
      <c r="AH262" s="545"/>
      <c r="AI262" s="545"/>
      <c r="AJ262" s="545"/>
      <c r="AK262" s="545"/>
      <c r="AL262" s="545"/>
      <c r="AM262" s="545"/>
      <c r="AN262" s="545"/>
      <c r="AO262" s="545"/>
      <c r="AP262" s="545"/>
      <c r="AQ262" s="545"/>
      <c r="AR262" s="545"/>
      <c r="AS262" s="545"/>
      <c r="AT262" s="545"/>
      <c r="AU262" s="545"/>
      <c r="AV262" s="545"/>
      <c r="AW262" s="545"/>
      <c r="AX262" s="545"/>
      <c r="AY262" s="545"/>
      <c r="AZ262" s="545"/>
      <c r="BA262" s="545"/>
      <c r="BB262" s="545"/>
      <c r="BC262" s="545"/>
      <c r="BD262" s="545"/>
      <c r="BE262" s="545"/>
      <c r="BF262" s="545"/>
      <c r="BG262" s="545"/>
      <c r="BH262" s="545"/>
      <c r="BI262" s="545"/>
      <c r="BJ262" s="545"/>
      <c r="BK262" s="545"/>
      <c r="BL262" s="545"/>
      <c r="BM262" s="545"/>
      <c r="BN262" s="545"/>
      <c r="BO262" s="545"/>
      <c r="BP262" s="545"/>
      <c r="BQ262" s="545"/>
      <c r="BR262" s="545"/>
      <c r="BS262" s="545"/>
      <c r="BT262" s="545"/>
      <c r="BU262" s="545"/>
      <c r="BV262" s="545"/>
      <c r="BW262" s="545"/>
      <c r="BX262" s="545"/>
      <c r="BY262" s="545"/>
      <c r="BZ262" s="545"/>
      <c r="CA262" s="545"/>
      <c r="CB262" s="545"/>
      <c r="CC262" s="545"/>
      <c r="CD262" s="545"/>
      <c r="CE262" s="545"/>
      <c r="CF262" s="545"/>
      <c r="CG262" s="545"/>
      <c r="CH262" s="545"/>
      <c r="CI262" s="545"/>
      <c r="CJ262" s="545"/>
      <c r="CK262" s="545"/>
      <c r="CL262" s="545"/>
      <c r="CM262" s="545"/>
      <c r="CN262" s="545"/>
      <c r="CO262" s="545"/>
      <c r="CP262" s="545"/>
      <c r="CQ262" s="545"/>
      <c r="CR262" s="545"/>
      <c r="CS262" s="545"/>
      <c r="CT262" s="545"/>
      <c r="CU262" s="545"/>
      <c r="CV262" s="545"/>
      <c r="CW262" s="545"/>
      <c r="CX262" s="545"/>
      <c r="CY262" s="545"/>
      <c r="CZ262" s="545"/>
      <c r="DA262" s="545"/>
      <c r="DB262" s="545"/>
      <c r="DC262" s="545"/>
      <c r="DD262" s="545"/>
      <c r="DE262" s="545"/>
      <c r="DF262" s="545"/>
      <c r="DG262" s="545"/>
      <c r="DH262" s="545"/>
      <c r="DI262" s="545"/>
      <c r="DJ262" s="545"/>
      <c r="DK262" s="545"/>
      <c r="DL262" s="545"/>
      <c r="DM262" s="545"/>
      <c r="DN262" s="545"/>
      <c r="DO262" s="545"/>
      <c r="DP262" s="545"/>
      <c r="DQ262" s="545"/>
      <c r="DR262" s="545"/>
      <c r="DS262" s="545"/>
      <c r="DT262" s="545"/>
      <c r="DU262" s="545"/>
      <c r="DV262" s="545"/>
      <c r="DW262" s="545"/>
      <c r="DX262" s="545"/>
      <c r="DY262" s="545"/>
      <c r="DZ262" s="545"/>
      <c r="EA262" s="545"/>
      <c r="EB262" s="545"/>
      <c r="EC262" s="545"/>
      <c r="ED262" s="545"/>
      <c r="EE262" s="545"/>
      <c r="EF262" s="545"/>
      <c r="EG262" s="545"/>
      <c r="EH262" s="545"/>
      <c r="EI262" s="545"/>
      <c r="EJ262" s="545"/>
      <c r="EK262" s="545"/>
      <c r="EL262" s="545"/>
      <c r="EM262" s="545"/>
      <c r="EN262" s="545"/>
      <c r="EO262" s="545"/>
      <c r="EP262" s="545"/>
      <c r="EQ262" s="545"/>
      <c r="ER262" s="545"/>
      <c r="ES262" s="545"/>
      <c r="ET262" s="545"/>
      <c r="EU262" s="545"/>
      <c r="EV262" s="545"/>
      <c r="EW262" s="545"/>
      <c r="EX262" s="545"/>
      <c r="EY262" s="545"/>
      <c r="EZ262" s="545"/>
      <c r="FA262" s="545"/>
      <c r="FB262" s="545"/>
      <c r="FC262" s="545"/>
      <c r="FD262" s="545"/>
      <c r="FE262" s="545"/>
      <c r="FF262" s="545"/>
      <c r="FG262" s="545"/>
      <c r="FH262" s="545"/>
      <c r="FI262" s="545"/>
      <c r="FJ262" s="545"/>
      <c r="FK262" s="545"/>
      <c r="FL262" s="545"/>
      <c r="FM262" s="545"/>
      <c r="FN262" s="545"/>
      <c r="FO262" s="545"/>
      <c r="FP262" s="545"/>
      <c r="FQ262" s="545"/>
      <c r="FR262" s="545"/>
      <c r="FS262" s="545"/>
      <c r="FT262" s="545"/>
      <c r="FU262" s="545"/>
      <c r="FV262" s="545"/>
      <c r="FW262" s="545"/>
      <c r="FX262" s="545"/>
      <c r="FY262" s="545"/>
      <c r="FZ262" s="545"/>
      <c r="GA262" s="545"/>
      <c r="GB262" s="545"/>
      <c r="GC262" s="545"/>
      <c r="GD262" s="545"/>
      <c r="GE262" s="545"/>
      <c r="GF262" s="545"/>
      <c r="GG262" s="545"/>
      <c r="GH262" s="545"/>
      <c r="GI262" s="545"/>
      <c r="GJ262" s="545"/>
      <c r="GK262" s="545"/>
      <c r="GL262" s="545"/>
      <c r="GM262" s="545"/>
      <c r="GN262" s="545"/>
      <c r="GO262" s="545"/>
      <c r="GP262" s="545"/>
      <c r="GQ262" s="545"/>
      <c r="GR262" s="545"/>
      <c r="GS262" s="545"/>
      <c r="GT262" s="545"/>
      <c r="GU262" s="545"/>
      <c r="GV262" s="545"/>
      <c r="GW262" s="545"/>
      <c r="GX262" s="545"/>
    </row>
    <row r="263" spans="15:206" x14ac:dyDescent="0.25">
      <c r="O263" s="545"/>
      <c r="P263" s="545"/>
      <c r="Q263" s="545"/>
      <c r="R263" s="545"/>
      <c r="S263" s="545"/>
      <c r="T263" s="545"/>
      <c r="U263" s="545"/>
      <c r="V263" s="545"/>
      <c r="W263" s="545"/>
      <c r="X263" s="545"/>
      <c r="Y263" s="545"/>
      <c r="Z263" s="545"/>
      <c r="AA263" s="545"/>
      <c r="AB263" s="545"/>
      <c r="AC263" s="545"/>
      <c r="AD263" s="545"/>
      <c r="AE263" s="545"/>
      <c r="AF263" s="545"/>
      <c r="AG263" s="545"/>
      <c r="AH263" s="545"/>
      <c r="AI263" s="545"/>
      <c r="AJ263" s="545"/>
      <c r="AK263" s="545"/>
      <c r="AL263" s="545"/>
      <c r="AM263" s="545"/>
      <c r="AN263" s="545"/>
      <c r="AO263" s="545"/>
      <c r="AP263" s="545"/>
      <c r="AQ263" s="545"/>
      <c r="AR263" s="545"/>
      <c r="AS263" s="545"/>
      <c r="AT263" s="545"/>
      <c r="AU263" s="545"/>
      <c r="AV263" s="545"/>
      <c r="AW263" s="545"/>
      <c r="AX263" s="545"/>
      <c r="AY263" s="545"/>
      <c r="AZ263" s="545"/>
      <c r="BA263" s="545"/>
      <c r="BB263" s="545"/>
      <c r="BC263" s="545"/>
      <c r="BD263" s="545"/>
      <c r="BE263" s="545"/>
      <c r="BF263" s="545"/>
      <c r="BG263" s="545"/>
      <c r="BH263" s="545"/>
      <c r="BI263" s="545"/>
      <c r="BJ263" s="545"/>
      <c r="BK263" s="545"/>
      <c r="BL263" s="545"/>
      <c r="BM263" s="545"/>
      <c r="BN263" s="545"/>
      <c r="BO263" s="545"/>
      <c r="BP263" s="545"/>
      <c r="BQ263" s="545"/>
      <c r="BR263" s="545"/>
      <c r="BS263" s="545"/>
      <c r="BT263" s="545"/>
      <c r="BU263" s="545"/>
      <c r="BV263" s="545"/>
      <c r="BW263" s="545"/>
      <c r="BX263" s="545"/>
      <c r="BY263" s="545"/>
      <c r="BZ263" s="545"/>
      <c r="CA263" s="545"/>
      <c r="CB263" s="545"/>
      <c r="CC263" s="545"/>
      <c r="CD263" s="545"/>
      <c r="CE263" s="545"/>
      <c r="CF263" s="545"/>
      <c r="CG263" s="545"/>
      <c r="CH263" s="545"/>
      <c r="CI263" s="545"/>
      <c r="CJ263" s="545"/>
      <c r="CK263" s="545"/>
      <c r="CL263" s="545"/>
      <c r="CM263" s="545"/>
      <c r="CN263" s="545"/>
      <c r="CO263" s="545"/>
      <c r="CP263" s="545"/>
      <c r="CQ263" s="545"/>
      <c r="CR263" s="545"/>
      <c r="CS263" s="545"/>
      <c r="CT263" s="545"/>
      <c r="CU263" s="545"/>
      <c r="CV263" s="545"/>
      <c r="CW263" s="545"/>
      <c r="CX263" s="545"/>
      <c r="CY263" s="545"/>
      <c r="CZ263" s="545"/>
      <c r="DA263" s="545"/>
      <c r="DB263" s="545"/>
      <c r="DC263" s="545"/>
      <c r="DD263" s="545"/>
      <c r="DE263" s="545"/>
      <c r="DF263" s="545"/>
      <c r="DG263" s="545"/>
      <c r="DH263" s="545"/>
      <c r="DI263" s="545"/>
      <c r="DJ263" s="545"/>
      <c r="DK263" s="545"/>
      <c r="DL263" s="545"/>
      <c r="DM263" s="545"/>
      <c r="DN263" s="545"/>
      <c r="DO263" s="545"/>
      <c r="DP263" s="545"/>
      <c r="DQ263" s="545"/>
      <c r="DR263" s="545"/>
      <c r="DS263" s="545"/>
      <c r="DT263" s="545"/>
      <c r="DU263" s="545"/>
      <c r="DV263" s="545"/>
      <c r="DW263" s="545"/>
      <c r="DX263" s="545"/>
      <c r="DY263" s="545"/>
      <c r="DZ263" s="545"/>
      <c r="EA263" s="545"/>
      <c r="EB263" s="545"/>
      <c r="EC263" s="545"/>
      <c r="ED263" s="545"/>
      <c r="EE263" s="545"/>
      <c r="EF263" s="545"/>
      <c r="EG263" s="545"/>
      <c r="EH263" s="545"/>
      <c r="EI263" s="545"/>
      <c r="EJ263" s="545"/>
      <c r="EK263" s="545"/>
      <c r="EL263" s="545"/>
      <c r="EM263" s="545"/>
      <c r="EN263" s="545"/>
      <c r="EO263" s="545"/>
      <c r="EP263" s="545"/>
      <c r="EQ263" s="545"/>
      <c r="ER263" s="545"/>
      <c r="ES263" s="545"/>
      <c r="ET263" s="545"/>
      <c r="EU263" s="545"/>
      <c r="EV263" s="545"/>
      <c r="EW263" s="545"/>
      <c r="EX263" s="545"/>
      <c r="EY263" s="545"/>
      <c r="EZ263" s="545"/>
      <c r="FA263" s="545"/>
      <c r="FB263" s="545"/>
      <c r="FC263" s="545"/>
      <c r="FD263" s="545"/>
      <c r="FE263" s="545"/>
      <c r="FF263" s="545"/>
      <c r="FG263" s="545"/>
      <c r="FH263" s="545"/>
      <c r="FI263" s="545"/>
      <c r="FJ263" s="545"/>
      <c r="FK263" s="545"/>
      <c r="FL263" s="545"/>
      <c r="FM263" s="545"/>
      <c r="FN263" s="545"/>
      <c r="FO263" s="545"/>
      <c r="FP263" s="545"/>
      <c r="FQ263" s="545"/>
      <c r="FR263" s="545"/>
      <c r="FS263" s="545"/>
      <c r="FT263" s="545"/>
      <c r="FU263" s="545"/>
      <c r="FV263" s="545"/>
      <c r="FW263" s="545"/>
      <c r="FX263" s="545"/>
      <c r="FY263" s="545"/>
      <c r="FZ263" s="545"/>
      <c r="GA263" s="545"/>
      <c r="GB263" s="545"/>
      <c r="GC263" s="545"/>
      <c r="GD263" s="545"/>
      <c r="GE263" s="545"/>
      <c r="GF263" s="545"/>
      <c r="GG263" s="545"/>
      <c r="GH263" s="545"/>
      <c r="GI263" s="545"/>
      <c r="GJ263" s="545"/>
      <c r="GK263" s="545"/>
      <c r="GL263" s="545"/>
      <c r="GM263" s="545"/>
      <c r="GN263" s="545"/>
      <c r="GO263" s="545"/>
      <c r="GP263" s="545"/>
      <c r="GQ263" s="545"/>
      <c r="GR263" s="545"/>
      <c r="GS263" s="545"/>
      <c r="GT263" s="545"/>
      <c r="GU263" s="545"/>
      <c r="GV263" s="545"/>
      <c r="GW263" s="545"/>
      <c r="GX263" s="545"/>
    </row>
    <row r="264" spans="15:206" x14ac:dyDescent="0.25">
      <c r="O264" s="545"/>
      <c r="P264" s="545"/>
      <c r="Q264" s="545"/>
      <c r="R264" s="545"/>
      <c r="S264" s="545"/>
      <c r="T264" s="545"/>
      <c r="U264" s="545"/>
      <c r="V264" s="545"/>
      <c r="W264" s="545"/>
      <c r="X264" s="545"/>
      <c r="Y264" s="545"/>
      <c r="Z264" s="545"/>
      <c r="AA264" s="545"/>
      <c r="AB264" s="545"/>
      <c r="AC264" s="545"/>
      <c r="AD264" s="545"/>
      <c r="AE264" s="545"/>
      <c r="AF264" s="545"/>
      <c r="AG264" s="545"/>
      <c r="AH264" s="545"/>
      <c r="AI264" s="545"/>
      <c r="AJ264" s="545"/>
      <c r="AK264" s="545"/>
      <c r="AL264" s="545"/>
      <c r="AM264" s="545"/>
      <c r="AN264" s="545"/>
      <c r="AO264" s="545"/>
      <c r="AP264" s="545"/>
      <c r="AQ264" s="545"/>
      <c r="AR264" s="545"/>
      <c r="AS264" s="545"/>
      <c r="AT264" s="545"/>
      <c r="AU264" s="545"/>
      <c r="AV264" s="545"/>
      <c r="AW264" s="545"/>
      <c r="AX264" s="545"/>
      <c r="AY264" s="545"/>
      <c r="AZ264" s="545"/>
      <c r="BA264" s="545"/>
      <c r="BB264" s="545"/>
      <c r="BC264" s="545"/>
      <c r="BD264" s="545"/>
      <c r="BE264" s="545"/>
      <c r="BF264" s="545"/>
      <c r="BG264" s="545"/>
      <c r="BH264" s="545"/>
      <c r="BI264" s="545"/>
      <c r="BJ264" s="545"/>
      <c r="BK264" s="545"/>
      <c r="BL264" s="545"/>
      <c r="BM264" s="545"/>
      <c r="BN264" s="545"/>
      <c r="BO264" s="545"/>
      <c r="BP264" s="545"/>
      <c r="BQ264" s="545"/>
      <c r="BR264" s="545"/>
      <c r="BS264" s="545"/>
      <c r="BT264" s="545"/>
      <c r="BU264" s="545"/>
      <c r="BV264" s="545"/>
      <c r="BW264" s="545"/>
      <c r="BX264" s="545"/>
      <c r="BY264" s="545"/>
      <c r="BZ264" s="545"/>
      <c r="CA264" s="545"/>
      <c r="CB264" s="545"/>
      <c r="CC264" s="545"/>
      <c r="CD264" s="545"/>
      <c r="CE264" s="545"/>
      <c r="CF264" s="545"/>
      <c r="CG264" s="545"/>
      <c r="CH264" s="545"/>
      <c r="CI264" s="545"/>
      <c r="CJ264" s="545"/>
      <c r="CK264" s="545"/>
      <c r="CL264" s="545"/>
      <c r="CM264" s="545"/>
      <c r="CN264" s="545"/>
      <c r="CO264" s="545"/>
      <c r="CP264" s="545"/>
      <c r="CQ264" s="545"/>
      <c r="CR264" s="545"/>
      <c r="CS264" s="545"/>
      <c r="CT264" s="545"/>
      <c r="CU264" s="545"/>
      <c r="CV264" s="545"/>
      <c r="CW264" s="545"/>
      <c r="CX264" s="545"/>
      <c r="CY264" s="545"/>
      <c r="CZ264" s="545"/>
      <c r="DA264" s="545"/>
      <c r="DB264" s="545"/>
      <c r="DC264" s="545"/>
      <c r="DD264" s="545"/>
      <c r="DE264" s="545"/>
      <c r="DF264" s="545"/>
      <c r="DG264" s="545"/>
      <c r="DH264" s="545"/>
      <c r="DI264" s="545"/>
      <c r="DJ264" s="545"/>
      <c r="DK264" s="545"/>
      <c r="DL264" s="545"/>
      <c r="DM264" s="545"/>
      <c r="DN264" s="545"/>
      <c r="DO264" s="545"/>
      <c r="DP264" s="545"/>
      <c r="DQ264" s="545"/>
      <c r="DR264" s="545"/>
      <c r="DS264" s="545"/>
      <c r="DT264" s="545"/>
      <c r="DU264" s="545"/>
      <c r="DV264" s="545"/>
      <c r="DW264" s="545"/>
      <c r="DX264" s="545"/>
      <c r="DY264" s="545"/>
      <c r="DZ264" s="545"/>
      <c r="EA264" s="545"/>
      <c r="EB264" s="545"/>
      <c r="EC264" s="545"/>
      <c r="ED264" s="545"/>
      <c r="EE264" s="545"/>
      <c r="EF264" s="545"/>
      <c r="EG264" s="545"/>
      <c r="EH264" s="545"/>
      <c r="EI264" s="545"/>
      <c r="EJ264" s="545"/>
      <c r="EK264" s="545"/>
      <c r="EL264" s="545"/>
      <c r="EM264" s="545"/>
      <c r="EN264" s="545"/>
      <c r="EO264" s="545"/>
      <c r="EP264" s="545"/>
      <c r="EQ264" s="545"/>
      <c r="ER264" s="545"/>
      <c r="ES264" s="545"/>
      <c r="ET264" s="545"/>
      <c r="EU264" s="545"/>
      <c r="EV264" s="545"/>
      <c r="EW264" s="545"/>
      <c r="EX264" s="545"/>
      <c r="EY264" s="545"/>
      <c r="EZ264" s="545"/>
      <c r="FA264" s="545"/>
      <c r="FB264" s="545"/>
      <c r="FC264" s="545"/>
      <c r="FD264" s="545"/>
      <c r="FE264" s="545"/>
      <c r="FF264" s="545"/>
      <c r="FG264" s="545"/>
      <c r="FH264" s="545"/>
      <c r="FI264" s="545"/>
      <c r="FJ264" s="545"/>
      <c r="FK264" s="545"/>
      <c r="FL264" s="545"/>
      <c r="FM264" s="545"/>
      <c r="FN264" s="545"/>
      <c r="FO264" s="545"/>
      <c r="FP264" s="545"/>
      <c r="FQ264" s="545"/>
      <c r="FR264" s="545"/>
      <c r="FS264" s="545"/>
      <c r="FT264" s="545"/>
      <c r="FU264" s="545"/>
      <c r="FV264" s="545"/>
      <c r="FW264" s="545"/>
      <c r="FX264" s="545"/>
      <c r="FY264" s="545"/>
      <c r="FZ264" s="545"/>
      <c r="GA264" s="545"/>
      <c r="GB264" s="545"/>
      <c r="GC264" s="545"/>
      <c r="GD264" s="545"/>
      <c r="GE264" s="545"/>
      <c r="GF264" s="545"/>
      <c r="GG264" s="545"/>
      <c r="GH264" s="545"/>
      <c r="GI264" s="545"/>
      <c r="GJ264" s="545"/>
      <c r="GK264" s="545"/>
      <c r="GL264" s="545"/>
      <c r="GM264" s="545"/>
      <c r="GN264" s="545"/>
      <c r="GO264" s="545"/>
      <c r="GP264" s="545"/>
      <c r="GQ264" s="545"/>
      <c r="GR264" s="545"/>
      <c r="GS264" s="545"/>
      <c r="GT264" s="545"/>
      <c r="GU264" s="545"/>
      <c r="GV264" s="545"/>
      <c r="GW264" s="545"/>
      <c r="GX264" s="545"/>
    </row>
    <row r="265" spans="15:206" x14ac:dyDescent="0.25">
      <c r="O265" s="545"/>
      <c r="P265" s="545"/>
      <c r="Q265" s="545"/>
      <c r="R265" s="545"/>
      <c r="S265" s="545"/>
      <c r="T265" s="545"/>
      <c r="U265" s="545"/>
      <c r="V265" s="545"/>
      <c r="W265" s="545"/>
      <c r="X265" s="545"/>
      <c r="Y265" s="545"/>
      <c r="Z265" s="545"/>
      <c r="AA265" s="545"/>
      <c r="AB265" s="545"/>
      <c r="AC265" s="545"/>
      <c r="AD265" s="545"/>
      <c r="AE265" s="545"/>
      <c r="AF265" s="545"/>
      <c r="AG265" s="545"/>
      <c r="AH265" s="545"/>
      <c r="AI265" s="545"/>
      <c r="AJ265" s="545"/>
      <c r="AK265" s="545"/>
      <c r="AL265" s="545"/>
      <c r="AM265" s="545"/>
      <c r="AN265" s="545"/>
      <c r="AO265" s="545"/>
      <c r="AP265" s="545"/>
      <c r="AQ265" s="545"/>
      <c r="AR265" s="545"/>
      <c r="AS265" s="545"/>
      <c r="AT265" s="545"/>
      <c r="AU265" s="545"/>
      <c r="AV265" s="545"/>
      <c r="AW265" s="545"/>
      <c r="AX265" s="545"/>
      <c r="AY265" s="545"/>
      <c r="AZ265" s="545"/>
      <c r="BA265" s="545"/>
      <c r="BB265" s="545"/>
      <c r="BC265" s="545"/>
      <c r="BD265" s="545"/>
      <c r="BE265" s="545"/>
      <c r="BF265" s="545"/>
      <c r="BG265" s="545"/>
      <c r="BH265" s="545"/>
      <c r="BI265" s="545"/>
      <c r="BJ265" s="545"/>
      <c r="BK265" s="545"/>
      <c r="BL265" s="545"/>
      <c r="BM265" s="545"/>
      <c r="BN265" s="545"/>
      <c r="BO265" s="545"/>
      <c r="BP265" s="545"/>
      <c r="BQ265" s="545"/>
      <c r="BR265" s="545"/>
      <c r="BS265" s="545"/>
      <c r="BT265" s="545"/>
      <c r="BU265" s="545"/>
      <c r="BV265" s="545"/>
      <c r="BW265" s="545"/>
      <c r="BX265" s="545"/>
      <c r="BY265" s="545"/>
      <c r="BZ265" s="545"/>
      <c r="CA265" s="545"/>
      <c r="CB265" s="545"/>
      <c r="CC265" s="545"/>
      <c r="CD265" s="545"/>
      <c r="CE265" s="545"/>
      <c r="CF265" s="545"/>
      <c r="CG265" s="545"/>
      <c r="CH265" s="545"/>
      <c r="CI265" s="545"/>
      <c r="CJ265" s="545"/>
      <c r="CK265" s="545"/>
      <c r="CL265" s="545"/>
      <c r="CM265" s="545"/>
      <c r="CN265" s="545"/>
      <c r="CO265" s="545"/>
      <c r="CP265" s="545"/>
      <c r="CQ265" s="545"/>
      <c r="CR265" s="545"/>
      <c r="CS265" s="545"/>
      <c r="CT265" s="545"/>
      <c r="CU265" s="545"/>
      <c r="CV265" s="545"/>
      <c r="CW265" s="545"/>
      <c r="CX265" s="545"/>
      <c r="CY265" s="545"/>
      <c r="CZ265" s="545"/>
      <c r="DA265" s="545"/>
      <c r="DB265" s="545"/>
      <c r="DC265" s="545"/>
      <c r="DD265" s="545"/>
      <c r="DE265" s="545"/>
      <c r="DF265" s="545"/>
      <c r="DG265" s="545"/>
      <c r="DH265" s="545"/>
      <c r="DI265" s="545"/>
      <c r="DJ265" s="545"/>
      <c r="DK265" s="545"/>
      <c r="DL265" s="545"/>
      <c r="DM265" s="545"/>
      <c r="DN265" s="545"/>
      <c r="DO265" s="545"/>
      <c r="DP265" s="545"/>
      <c r="DQ265" s="545"/>
      <c r="DR265" s="545"/>
      <c r="DS265" s="545"/>
      <c r="DT265" s="545"/>
      <c r="DU265" s="545"/>
      <c r="DV265" s="545"/>
      <c r="DW265" s="545"/>
      <c r="DX265" s="545"/>
      <c r="DY265" s="545"/>
      <c r="DZ265" s="545"/>
      <c r="EA265" s="545"/>
      <c r="EB265" s="545"/>
      <c r="EC265" s="545"/>
      <c r="ED265" s="545"/>
      <c r="EE265" s="545"/>
      <c r="EF265" s="545"/>
      <c r="EG265" s="545"/>
      <c r="EH265" s="545"/>
      <c r="EI265" s="545"/>
      <c r="EJ265" s="545"/>
      <c r="EK265" s="545"/>
      <c r="EL265" s="545"/>
      <c r="EM265" s="545"/>
      <c r="EN265" s="545"/>
      <c r="EO265" s="545"/>
      <c r="EP265" s="545"/>
      <c r="EQ265" s="545"/>
      <c r="ER265" s="545"/>
      <c r="ES265" s="545"/>
      <c r="ET265" s="545"/>
      <c r="EU265" s="545"/>
      <c r="EV265" s="545"/>
      <c r="EW265" s="545"/>
      <c r="EX265" s="545"/>
      <c r="EY265" s="545"/>
      <c r="EZ265" s="545"/>
      <c r="FA265" s="545"/>
      <c r="FB265" s="545"/>
      <c r="FC265" s="545"/>
      <c r="FD265" s="545"/>
      <c r="FE265" s="545"/>
      <c r="FF265" s="545"/>
      <c r="FG265" s="545"/>
      <c r="FH265" s="545"/>
      <c r="FI265" s="545"/>
      <c r="FJ265" s="545"/>
      <c r="FK265" s="545"/>
      <c r="FL265" s="545"/>
      <c r="FM265" s="545"/>
      <c r="FN265" s="545"/>
      <c r="FO265" s="545"/>
      <c r="FP265" s="545"/>
      <c r="FQ265" s="545"/>
      <c r="FR265" s="545"/>
      <c r="FS265" s="545"/>
      <c r="FT265" s="545"/>
      <c r="FU265" s="545"/>
      <c r="FV265" s="545"/>
      <c r="FW265" s="545"/>
      <c r="FX265" s="545"/>
      <c r="FY265" s="545"/>
      <c r="FZ265" s="545"/>
      <c r="GA265" s="545"/>
      <c r="GB265" s="545"/>
      <c r="GC265" s="545"/>
      <c r="GD265" s="545"/>
      <c r="GE265" s="545"/>
      <c r="GF265" s="545"/>
      <c r="GG265" s="545"/>
      <c r="GH265" s="545"/>
      <c r="GI265" s="545"/>
      <c r="GJ265" s="545"/>
      <c r="GK265" s="545"/>
      <c r="GL265" s="545"/>
      <c r="GM265" s="545"/>
      <c r="GN265" s="545"/>
      <c r="GO265" s="545"/>
      <c r="GP265" s="545"/>
      <c r="GQ265" s="545"/>
      <c r="GR265" s="545"/>
      <c r="GS265" s="545"/>
      <c r="GT265" s="545"/>
      <c r="GU265" s="545"/>
      <c r="GV265" s="545"/>
      <c r="GW265" s="545"/>
      <c r="GX265" s="545"/>
    </row>
    <row r="266" spans="15:206" x14ac:dyDescent="0.25">
      <c r="O266" s="545"/>
      <c r="P266" s="545"/>
      <c r="Q266" s="545"/>
      <c r="R266" s="545"/>
      <c r="S266" s="545"/>
      <c r="T266" s="545"/>
      <c r="U266" s="545"/>
      <c r="V266" s="545"/>
      <c r="W266" s="545"/>
      <c r="X266" s="545"/>
      <c r="Y266" s="545"/>
      <c r="Z266" s="545"/>
      <c r="AA266" s="545"/>
      <c r="AB266" s="545"/>
      <c r="AC266" s="545"/>
      <c r="AD266" s="545"/>
      <c r="AE266" s="545"/>
      <c r="AF266" s="545"/>
      <c r="AG266" s="545"/>
      <c r="AH266" s="545"/>
      <c r="AI266" s="545"/>
      <c r="AJ266" s="545"/>
      <c r="AK266" s="545"/>
      <c r="AL266" s="545"/>
      <c r="AM266" s="545"/>
      <c r="AN266" s="545"/>
      <c r="AO266" s="545"/>
      <c r="AP266" s="545"/>
      <c r="AQ266" s="545"/>
      <c r="AR266" s="545"/>
      <c r="AS266" s="545"/>
      <c r="AT266" s="545"/>
      <c r="AU266" s="545"/>
      <c r="AV266" s="545"/>
      <c r="AW266" s="545"/>
      <c r="AX266" s="545"/>
      <c r="AY266" s="545"/>
      <c r="AZ266" s="545"/>
      <c r="BA266" s="545"/>
      <c r="BB266" s="545"/>
      <c r="BC266" s="545"/>
      <c r="BD266" s="545"/>
      <c r="BE266" s="545"/>
      <c r="BF266" s="545"/>
      <c r="BG266" s="545"/>
      <c r="BH266" s="545"/>
      <c r="BI266" s="545"/>
      <c r="BJ266" s="545"/>
      <c r="BK266" s="545"/>
      <c r="BL266" s="545"/>
      <c r="BM266" s="545"/>
      <c r="BN266" s="545"/>
      <c r="BO266" s="545"/>
      <c r="BP266" s="545"/>
      <c r="BQ266" s="545"/>
      <c r="BR266" s="545"/>
      <c r="BS266" s="545"/>
      <c r="BT266" s="545"/>
      <c r="BU266" s="545"/>
      <c r="BV266" s="545"/>
      <c r="BW266" s="545"/>
      <c r="BX266" s="545"/>
      <c r="BY266" s="545"/>
      <c r="BZ266" s="545"/>
      <c r="CA266" s="545"/>
      <c r="CB266" s="545"/>
      <c r="CC266" s="545"/>
      <c r="CD266" s="545"/>
      <c r="CE266" s="545"/>
      <c r="CF266" s="545"/>
      <c r="CG266" s="545"/>
      <c r="CH266" s="545"/>
      <c r="CI266" s="545"/>
      <c r="CJ266" s="545"/>
      <c r="CK266" s="545"/>
      <c r="CL266" s="545"/>
      <c r="CM266" s="545"/>
      <c r="CN266" s="545"/>
      <c r="CO266" s="545"/>
      <c r="CP266" s="545"/>
      <c r="CQ266" s="545"/>
      <c r="CR266" s="545"/>
      <c r="CS266" s="545"/>
      <c r="CT266" s="545"/>
      <c r="CU266" s="545"/>
      <c r="CV266" s="545"/>
      <c r="CW266" s="545"/>
      <c r="CX266" s="545"/>
      <c r="CY266" s="545"/>
      <c r="CZ266" s="545"/>
      <c r="DA266" s="545"/>
      <c r="DB266" s="545"/>
      <c r="DC266" s="545"/>
      <c r="DD266" s="545"/>
      <c r="DE266" s="545"/>
      <c r="DF266" s="545"/>
      <c r="DG266" s="545"/>
      <c r="DH266" s="545"/>
      <c r="DI266" s="545"/>
      <c r="DJ266" s="545"/>
      <c r="DK266" s="545"/>
      <c r="DL266" s="545"/>
      <c r="DM266" s="545"/>
      <c r="DN266" s="545"/>
      <c r="DO266" s="545"/>
      <c r="DP266" s="545"/>
      <c r="DQ266" s="545"/>
      <c r="DR266" s="545"/>
      <c r="DS266" s="545"/>
      <c r="DT266" s="545"/>
      <c r="DU266" s="545"/>
      <c r="DV266" s="545"/>
      <c r="DW266" s="545"/>
      <c r="DX266" s="545"/>
      <c r="DY266" s="545"/>
      <c r="DZ266" s="545"/>
      <c r="EA266" s="545"/>
      <c r="EB266" s="545"/>
      <c r="EC266" s="545"/>
      <c r="ED266" s="545"/>
      <c r="EE266" s="545"/>
      <c r="EF266" s="545"/>
      <c r="EG266" s="545"/>
      <c r="EH266" s="545"/>
      <c r="EI266" s="545"/>
      <c r="EJ266" s="545"/>
      <c r="EK266" s="545"/>
      <c r="EL266" s="545"/>
      <c r="EM266" s="545"/>
      <c r="EN266" s="545"/>
      <c r="EO266" s="545"/>
      <c r="EP266" s="545"/>
      <c r="EQ266" s="545"/>
      <c r="ER266" s="545"/>
      <c r="ES266" s="545"/>
      <c r="ET266" s="545"/>
      <c r="EU266" s="545"/>
      <c r="EV266" s="545"/>
      <c r="EW266" s="545"/>
      <c r="EX266" s="545"/>
      <c r="EY266" s="545"/>
      <c r="EZ266" s="545"/>
      <c r="FA266" s="545"/>
      <c r="FB266" s="545"/>
      <c r="FC266" s="545"/>
      <c r="FD266" s="545"/>
      <c r="FE266" s="545"/>
      <c r="FF266" s="545"/>
      <c r="FG266" s="545"/>
      <c r="FH266" s="545"/>
      <c r="FI266" s="545"/>
      <c r="FJ266" s="545"/>
      <c r="FK266" s="545"/>
      <c r="FL266" s="545"/>
      <c r="FM266" s="545"/>
      <c r="FN266" s="545"/>
      <c r="FO266" s="545"/>
      <c r="FP266" s="545"/>
      <c r="FQ266" s="545"/>
      <c r="FR266" s="545"/>
      <c r="FS266" s="545"/>
      <c r="FT266" s="545"/>
      <c r="FU266" s="545"/>
      <c r="FV266" s="545"/>
      <c r="FW266" s="545"/>
      <c r="FX266" s="545"/>
      <c r="FY266" s="545"/>
      <c r="FZ266" s="545"/>
      <c r="GA266" s="545"/>
      <c r="GB266" s="545"/>
      <c r="GC266" s="545"/>
      <c r="GD266" s="545"/>
      <c r="GE266" s="545"/>
      <c r="GF266" s="545"/>
      <c r="GG266" s="545"/>
      <c r="GH266" s="545"/>
      <c r="GI266" s="545"/>
      <c r="GJ266" s="545"/>
      <c r="GK266" s="545"/>
      <c r="GL266" s="545"/>
      <c r="GM266" s="545"/>
      <c r="GN266" s="545"/>
      <c r="GO266" s="545"/>
      <c r="GP266" s="545"/>
      <c r="GQ266" s="545"/>
      <c r="GR266" s="545"/>
      <c r="GS266" s="545"/>
      <c r="GT266" s="545"/>
      <c r="GU266" s="545"/>
      <c r="GV266" s="545"/>
      <c r="GW266" s="545"/>
      <c r="GX266" s="545"/>
    </row>
    <row r="267" spans="15:206" x14ac:dyDescent="0.25">
      <c r="O267" s="545"/>
      <c r="P267" s="545"/>
      <c r="Q267" s="545"/>
      <c r="R267" s="545"/>
      <c r="S267" s="545"/>
      <c r="T267" s="545"/>
      <c r="U267" s="545"/>
      <c r="V267" s="545"/>
      <c r="W267" s="545"/>
      <c r="X267" s="545"/>
      <c r="Y267" s="545"/>
      <c r="Z267" s="545"/>
      <c r="AA267" s="545"/>
      <c r="AB267" s="545"/>
      <c r="AC267" s="545"/>
      <c r="AD267" s="545"/>
      <c r="AE267" s="545"/>
      <c r="AF267" s="545"/>
      <c r="AG267" s="545"/>
      <c r="AH267" s="545"/>
      <c r="AI267" s="545"/>
      <c r="AJ267" s="545"/>
      <c r="AK267" s="545"/>
      <c r="AL267" s="545"/>
      <c r="AM267" s="545"/>
      <c r="AN267" s="545"/>
      <c r="AO267" s="545"/>
      <c r="AP267" s="545"/>
      <c r="AQ267" s="545"/>
      <c r="AR267" s="545"/>
      <c r="AS267" s="545"/>
      <c r="AT267" s="545"/>
      <c r="AU267" s="545"/>
      <c r="AV267" s="545"/>
      <c r="AW267" s="545"/>
      <c r="AX267" s="545"/>
      <c r="AY267" s="545"/>
      <c r="AZ267" s="545"/>
      <c r="BA267" s="545"/>
      <c r="BB267" s="545"/>
      <c r="BC267" s="545"/>
      <c r="BD267" s="545"/>
      <c r="BE267" s="545"/>
      <c r="BF267" s="545"/>
      <c r="BG267" s="545"/>
      <c r="BH267" s="545"/>
      <c r="BI267" s="545"/>
      <c r="BJ267" s="545"/>
      <c r="BK267" s="545"/>
      <c r="BL267" s="545"/>
      <c r="BM267" s="545"/>
      <c r="BN267" s="545"/>
      <c r="BO267" s="545"/>
      <c r="BP267" s="545"/>
      <c r="BQ267" s="545"/>
      <c r="BR267" s="545"/>
      <c r="BS267" s="545"/>
      <c r="BT267" s="545"/>
      <c r="BU267" s="545"/>
      <c r="BV267" s="545"/>
      <c r="BW267" s="545"/>
      <c r="BX267" s="545"/>
      <c r="BY267" s="545"/>
      <c r="BZ267" s="545"/>
      <c r="CA267" s="545"/>
      <c r="CB267" s="545"/>
      <c r="CC267" s="545"/>
      <c r="CD267" s="545"/>
      <c r="CE267" s="545"/>
      <c r="CF267" s="545"/>
      <c r="CG267" s="545"/>
      <c r="CH267" s="545"/>
      <c r="CI267" s="545"/>
      <c r="CJ267" s="545"/>
      <c r="CK267" s="545"/>
      <c r="CL267" s="545"/>
      <c r="CM267" s="545"/>
      <c r="CN267" s="545"/>
      <c r="CO267" s="545"/>
      <c r="CP267" s="545"/>
      <c r="CQ267" s="545"/>
      <c r="CR267" s="545"/>
      <c r="CS267" s="545"/>
      <c r="CT267" s="545"/>
      <c r="CU267" s="545"/>
      <c r="CV267" s="545"/>
      <c r="CW267" s="545"/>
      <c r="CX267" s="545"/>
      <c r="CY267" s="545"/>
      <c r="CZ267" s="545"/>
      <c r="DA267" s="545"/>
      <c r="DB267" s="545"/>
      <c r="DC267" s="545"/>
      <c r="DD267" s="545"/>
      <c r="DE267" s="545"/>
      <c r="DF267" s="545"/>
      <c r="DG267" s="545"/>
      <c r="DH267" s="545"/>
      <c r="DI267" s="545"/>
      <c r="DJ267" s="545"/>
      <c r="DK267" s="545"/>
      <c r="DL267" s="545"/>
      <c r="DM267" s="545"/>
      <c r="DN267" s="545"/>
      <c r="DO267" s="545"/>
      <c r="DP267" s="545"/>
      <c r="DQ267" s="545"/>
      <c r="DR267" s="545"/>
      <c r="DS267" s="545"/>
      <c r="DT267" s="545"/>
      <c r="DU267" s="545"/>
      <c r="DV267" s="545"/>
      <c r="DW267" s="545"/>
      <c r="DX267" s="545"/>
      <c r="DY267" s="545"/>
      <c r="DZ267" s="545"/>
      <c r="EA267" s="545"/>
      <c r="EB267" s="545"/>
      <c r="EC267" s="545"/>
      <c r="ED267" s="545"/>
      <c r="EE267" s="545"/>
      <c r="EF267" s="545"/>
      <c r="EG267" s="545"/>
      <c r="EH267" s="545"/>
      <c r="EI267" s="545"/>
      <c r="EJ267" s="545"/>
      <c r="EK267" s="545"/>
      <c r="EL267" s="545"/>
      <c r="EM267" s="545"/>
      <c r="EN267" s="545"/>
      <c r="EO267" s="545"/>
      <c r="EP267" s="545"/>
      <c r="EQ267" s="545"/>
      <c r="ER267" s="545"/>
      <c r="ES267" s="545"/>
      <c r="ET267" s="545"/>
      <c r="EU267" s="545"/>
      <c r="EV267" s="545"/>
      <c r="EW267" s="545"/>
      <c r="EX267" s="545"/>
      <c r="EY267" s="545"/>
      <c r="EZ267" s="545"/>
      <c r="FA267" s="545"/>
      <c r="FB267" s="545"/>
      <c r="FC267" s="545"/>
      <c r="FD267" s="545"/>
      <c r="FE267" s="545"/>
      <c r="FF267" s="545"/>
      <c r="FG267" s="545"/>
      <c r="FH267" s="545"/>
      <c r="FI267" s="545"/>
      <c r="FJ267" s="545"/>
      <c r="FK267" s="545"/>
      <c r="FL267" s="545"/>
      <c r="FM267" s="545"/>
      <c r="FN267" s="545"/>
      <c r="FO267" s="545"/>
      <c r="FP267" s="545"/>
      <c r="FQ267" s="545"/>
      <c r="FR267" s="545"/>
      <c r="FS267" s="545"/>
      <c r="FT267" s="545"/>
      <c r="FU267" s="545"/>
      <c r="FV267" s="545"/>
      <c r="FW267" s="545"/>
      <c r="FX267" s="545"/>
      <c r="FY267" s="545"/>
      <c r="FZ267" s="545"/>
      <c r="GA267" s="545"/>
      <c r="GB267" s="545"/>
      <c r="GC267" s="545"/>
      <c r="GD267" s="545"/>
      <c r="GE267" s="545"/>
      <c r="GF267" s="545"/>
      <c r="GG267" s="545"/>
      <c r="GH267" s="545"/>
      <c r="GI267" s="545"/>
      <c r="GJ267" s="545"/>
      <c r="GK267" s="545"/>
      <c r="GL267" s="545"/>
      <c r="GM267" s="545"/>
      <c r="GN267" s="545"/>
      <c r="GO267" s="545"/>
      <c r="GP267" s="545"/>
      <c r="GQ267" s="545"/>
      <c r="GR267" s="545"/>
      <c r="GS267" s="545"/>
      <c r="GT267" s="545"/>
      <c r="GU267" s="545"/>
      <c r="GV267" s="545"/>
      <c r="GW267" s="545"/>
      <c r="GX267" s="545"/>
    </row>
    <row r="268" spans="15:206" x14ac:dyDescent="0.25">
      <c r="O268" s="545"/>
      <c r="P268" s="545"/>
      <c r="Q268" s="545"/>
      <c r="R268" s="545"/>
      <c r="S268" s="545"/>
      <c r="T268" s="545"/>
      <c r="U268" s="545"/>
      <c r="V268" s="545"/>
      <c r="W268" s="545"/>
      <c r="X268" s="545"/>
      <c r="Y268" s="545"/>
      <c r="Z268" s="545"/>
      <c r="AA268" s="545"/>
      <c r="AB268" s="545"/>
      <c r="AC268" s="545"/>
      <c r="AD268" s="545"/>
      <c r="AE268" s="545"/>
      <c r="AF268" s="545"/>
      <c r="AG268" s="545"/>
      <c r="AH268" s="545"/>
      <c r="AI268" s="545"/>
      <c r="AJ268" s="545"/>
      <c r="AK268" s="545"/>
      <c r="AL268" s="545"/>
      <c r="AM268" s="545"/>
      <c r="AN268" s="545"/>
      <c r="AO268" s="545"/>
      <c r="AP268" s="545"/>
      <c r="AQ268" s="545"/>
      <c r="AR268" s="545"/>
      <c r="AS268" s="545"/>
      <c r="AT268" s="545"/>
      <c r="AU268" s="545"/>
      <c r="AV268" s="545"/>
      <c r="AW268" s="545"/>
      <c r="AX268" s="545"/>
      <c r="AY268" s="545"/>
      <c r="AZ268" s="545"/>
      <c r="BA268" s="545"/>
      <c r="BB268" s="545"/>
      <c r="BC268" s="545"/>
      <c r="BD268" s="545"/>
      <c r="BE268" s="545"/>
      <c r="BF268" s="545"/>
      <c r="BG268" s="545"/>
      <c r="BH268" s="545"/>
      <c r="BI268" s="545"/>
      <c r="BJ268" s="545"/>
      <c r="BK268" s="545"/>
      <c r="BL268" s="545"/>
      <c r="BM268" s="545"/>
      <c r="BN268" s="545"/>
      <c r="BO268" s="545"/>
      <c r="BP268" s="545"/>
      <c r="BQ268" s="545"/>
      <c r="BR268" s="545"/>
      <c r="BS268" s="545"/>
      <c r="BT268" s="545"/>
      <c r="BU268" s="545"/>
      <c r="BV268" s="545"/>
      <c r="BW268" s="545"/>
      <c r="BX268" s="545"/>
      <c r="BY268" s="545"/>
      <c r="BZ268" s="545"/>
      <c r="CA268" s="545"/>
      <c r="CB268" s="545"/>
      <c r="CC268" s="545"/>
      <c r="CD268" s="545"/>
      <c r="CE268" s="545"/>
      <c r="CF268" s="545"/>
      <c r="CG268" s="545"/>
      <c r="CH268" s="545"/>
      <c r="CI268" s="545"/>
      <c r="CJ268" s="545"/>
      <c r="CK268" s="545"/>
      <c r="CL268" s="545"/>
      <c r="CM268" s="545"/>
      <c r="CN268" s="545"/>
      <c r="CO268" s="545"/>
      <c r="CP268" s="545"/>
      <c r="CQ268" s="545"/>
      <c r="CR268" s="545"/>
      <c r="CS268" s="545"/>
      <c r="CT268" s="545"/>
      <c r="CU268" s="545"/>
      <c r="CV268" s="545"/>
      <c r="CW268" s="545"/>
      <c r="CX268" s="545"/>
      <c r="CY268" s="545"/>
      <c r="CZ268" s="545"/>
      <c r="DA268" s="545"/>
      <c r="DB268" s="545"/>
      <c r="DC268" s="545"/>
      <c r="DD268" s="545"/>
      <c r="DE268" s="545"/>
      <c r="DF268" s="545"/>
      <c r="DG268" s="545"/>
      <c r="DH268" s="545"/>
      <c r="DI268" s="545"/>
      <c r="DJ268" s="545"/>
      <c r="DK268" s="545"/>
      <c r="DL268" s="545"/>
      <c r="DM268" s="545"/>
      <c r="DN268" s="545"/>
      <c r="DO268" s="545"/>
      <c r="DP268" s="545"/>
      <c r="DQ268" s="545"/>
      <c r="DR268" s="545"/>
      <c r="DS268" s="545"/>
      <c r="DT268" s="545"/>
      <c r="DU268" s="545"/>
      <c r="DV268" s="545"/>
      <c r="DW268" s="545"/>
      <c r="DX268" s="545"/>
      <c r="DY268" s="545"/>
      <c r="DZ268" s="545"/>
      <c r="EA268" s="545"/>
      <c r="EB268" s="545"/>
      <c r="EC268" s="545"/>
      <c r="ED268" s="545"/>
      <c r="EE268" s="545"/>
      <c r="EF268" s="545"/>
      <c r="EG268" s="545"/>
      <c r="EH268" s="545"/>
      <c r="EI268" s="545"/>
      <c r="EJ268" s="545"/>
      <c r="EK268" s="545"/>
      <c r="EL268" s="545"/>
      <c r="EM268" s="545"/>
      <c r="EN268" s="545"/>
      <c r="EO268" s="545"/>
      <c r="EP268" s="545"/>
      <c r="EQ268" s="545"/>
      <c r="ER268" s="545"/>
      <c r="ES268" s="545"/>
      <c r="ET268" s="545"/>
      <c r="EU268" s="545"/>
      <c r="EV268" s="545"/>
      <c r="EW268" s="545"/>
      <c r="EX268" s="545"/>
      <c r="EY268" s="545"/>
      <c r="EZ268" s="545"/>
      <c r="FA268" s="545"/>
      <c r="FB268" s="545"/>
      <c r="FC268" s="545"/>
      <c r="FD268" s="545"/>
      <c r="FE268" s="545"/>
      <c r="FF268" s="545"/>
      <c r="FG268" s="545"/>
      <c r="FH268" s="545"/>
      <c r="FI268" s="545"/>
      <c r="FJ268" s="545"/>
      <c r="FK268" s="545"/>
      <c r="FL268" s="545"/>
      <c r="FM268" s="545"/>
      <c r="FN268" s="545"/>
      <c r="FO268" s="545"/>
      <c r="FP268" s="545"/>
      <c r="FQ268" s="545"/>
      <c r="FR268" s="545"/>
      <c r="FS268" s="545"/>
      <c r="FT268" s="545"/>
      <c r="FU268" s="545"/>
      <c r="FV268" s="545"/>
      <c r="FW268" s="545"/>
      <c r="FX268" s="545"/>
      <c r="FY268" s="545"/>
      <c r="FZ268" s="545"/>
      <c r="GA268" s="545"/>
      <c r="GB268" s="545"/>
      <c r="GC268" s="545"/>
      <c r="GD268" s="545"/>
      <c r="GE268" s="545"/>
      <c r="GF268" s="545"/>
      <c r="GG268" s="545"/>
      <c r="GH268" s="545"/>
      <c r="GI268" s="545"/>
      <c r="GJ268" s="545"/>
      <c r="GK268" s="545"/>
      <c r="GL268" s="545"/>
      <c r="GM268" s="545"/>
      <c r="GN268" s="545"/>
      <c r="GO268" s="545"/>
      <c r="GP268" s="545"/>
      <c r="GQ268" s="545"/>
      <c r="GR268" s="545"/>
      <c r="GS268" s="545"/>
      <c r="GT268" s="545"/>
      <c r="GU268" s="545"/>
      <c r="GV268" s="545"/>
      <c r="GW268" s="545"/>
      <c r="GX268" s="545"/>
    </row>
    <row r="269" spans="15:206" x14ac:dyDescent="0.25">
      <c r="O269" s="545"/>
      <c r="P269" s="545"/>
      <c r="Q269" s="545"/>
      <c r="R269" s="545"/>
      <c r="S269" s="545"/>
      <c r="T269" s="545"/>
      <c r="U269" s="545"/>
      <c r="V269" s="545"/>
      <c r="W269" s="545"/>
      <c r="X269" s="545"/>
      <c r="Y269" s="545"/>
      <c r="Z269" s="545"/>
      <c r="AA269" s="545"/>
      <c r="AB269" s="545"/>
      <c r="AC269" s="545"/>
      <c r="AD269" s="545"/>
      <c r="AE269" s="545"/>
      <c r="AF269" s="545"/>
      <c r="AG269" s="545"/>
      <c r="AH269" s="545"/>
      <c r="AI269" s="545"/>
      <c r="AJ269" s="545"/>
      <c r="AK269" s="545"/>
      <c r="AL269" s="545"/>
      <c r="AM269" s="545"/>
      <c r="AN269" s="545"/>
      <c r="AO269" s="545"/>
      <c r="AP269" s="545"/>
      <c r="AQ269" s="545"/>
      <c r="AR269" s="545"/>
      <c r="AS269" s="545"/>
      <c r="AT269" s="545"/>
      <c r="AU269" s="545"/>
      <c r="AV269" s="545"/>
      <c r="AW269" s="545"/>
      <c r="AX269" s="545"/>
      <c r="AY269" s="545"/>
      <c r="AZ269" s="545"/>
      <c r="BA269" s="545"/>
      <c r="BB269" s="545"/>
      <c r="BC269" s="545"/>
      <c r="BD269" s="545"/>
      <c r="BE269" s="545"/>
      <c r="BF269" s="545"/>
      <c r="BG269" s="545"/>
      <c r="BH269" s="545"/>
      <c r="BI269" s="545"/>
      <c r="BJ269" s="545"/>
      <c r="BK269" s="545"/>
      <c r="BL269" s="545"/>
      <c r="BM269" s="545"/>
      <c r="BN269" s="545"/>
      <c r="BO269" s="545"/>
      <c r="BP269" s="545"/>
      <c r="BQ269" s="545"/>
      <c r="BR269" s="545"/>
      <c r="BS269" s="545"/>
      <c r="BT269" s="545"/>
      <c r="BU269" s="545"/>
      <c r="BV269" s="545"/>
      <c r="BW269" s="545"/>
      <c r="BX269" s="545"/>
      <c r="BY269" s="545"/>
      <c r="BZ269" s="545"/>
      <c r="CA269" s="545"/>
      <c r="CB269" s="545"/>
      <c r="CC269" s="545"/>
      <c r="CD269" s="545"/>
      <c r="CE269" s="545"/>
      <c r="CF269" s="545"/>
      <c r="CG269" s="545"/>
      <c r="CH269" s="545"/>
      <c r="CI269" s="545"/>
      <c r="CJ269" s="545"/>
      <c r="CK269" s="545"/>
      <c r="CL269" s="545"/>
      <c r="CM269" s="545"/>
      <c r="CN269" s="545"/>
      <c r="CO269" s="545"/>
      <c r="CP269" s="545"/>
      <c r="CQ269" s="545"/>
      <c r="CR269" s="545"/>
      <c r="CS269" s="545"/>
      <c r="CT269" s="545"/>
      <c r="CU269" s="545"/>
      <c r="CV269" s="545"/>
      <c r="CW269" s="545"/>
      <c r="CX269" s="545"/>
      <c r="CY269" s="545"/>
      <c r="CZ269" s="545"/>
      <c r="DA269" s="545"/>
      <c r="DB269" s="545"/>
      <c r="DC269" s="545"/>
      <c r="DD269" s="545"/>
      <c r="DE269" s="545"/>
      <c r="DF269" s="545"/>
      <c r="DG269" s="545"/>
      <c r="DH269" s="545"/>
      <c r="DI269" s="545"/>
      <c r="DJ269" s="545"/>
      <c r="DK269" s="545"/>
      <c r="DL269" s="545"/>
      <c r="DM269" s="545"/>
      <c r="DN269" s="545"/>
      <c r="DO269" s="545"/>
      <c r="DP269" s="545"/>
      <c r="DQ269" s="545"/>
      <c r="DR269" s="545"/>
      <c r="DS269" s="545"/>
      <c r="DT269" s="545"/>
      <c r="DU269" s="545"/>
      <c r="DV269" s="545"/>
      <c r="DW269" s="545"/>
      <c r="DX269" s="545"/>
      <c r="DY269" s="545"/>
      <c r="DZ269" s="545"/>
      <c r="EA269" s="545"/>
      <c r="EB269" s="545"/>
      <c r="EC269" s="545"/>
      <c r="ED269" s="545"/>
      <c r="EE269" s="545"/>
      <c r="EF269" s="545"/>
      <c r="EG269" s="545"/>
      <c r="EH269" s="545"/>
      <c r="EI269" s="545"/>
      <c r="EJ269" s="545"/>
      <c r="EK269" s="545"/>
      <c r="EL269" s="545"/>
      <c r="EM269" s="545"/>
      <c r="EN269" s="545"/>
      <c r="EO269" s="545"/>
      <c r="EP269" s="545"/>
      <c r="EQ269" s="545"/>
      <c r="ER269" s="545"/>
      <c r="ES269" s="545"/>
      <c r="ET269" s="545"/>
      <c r="EU269" s="545"/>
      <c r="EV269" s="545"/>
      <c r="EW269" s="545"/>
      <c r="EX269" s="545"/>
      <c r="EY269" s="545"/>
      <c r="EZ269" s="545"/>
      <c r="FA269" s="545"/>
      <c r="FB269" s="545"/>
      <c r="FC269" s="545"/>
      <c r="FD269" s="545"/>
      <c r="FE269" s="545"/>
      <c r="FF269" s="545"/>
      <c r="FG269" s="545"/>
      <c r="FH269" s="545"/>
      <c r="FI269" s="545"/>
      <c r="FJ269" s="545"/>
      <c r="FK269" s="545"/>
      <c r="FL269" s="545"/>
      <c r="FM269" s="545"/>
      <c r="FN269" s="545"/>
      <c r="FO269" s="545"/>
      <c r="FP269" s="545"/>
      <c r="FQ269" s="545"/>
      <c r="FR269" s="545"/>
      <c r="FS269" s="545"/>
      <c r="FT269" s="545"/>
      <c r="FU269" s="545"/>
      <c r="FV269" s="545"/>
      <c r="FW269" s="545"/>
      <c r="FX269" s="545"/>
      <c r="FY269" s="545"/>
      <c r="FZ269" s="545"/>
      <c r="GA269" s="545"/>
      <c r="GB269" s="545"/>
      <c r="GC269" s="545"/>
      <c r="GD269" s="545"/>
      <c r="GE269" s="545"/>
      <c r="GF269" s="545"/>
      <c r="GG269" s="545"/>
      <c r="GH269" s="545"/>
      <c r="GI269" s="545"/>
      <c r="GJ269" s="545"/>
      <c r="GK269" s="545"/>
      <c r="GL269" s="545"/>
      <c r="GM269" s="545"/>
      <c r="GN269" s="545"/>
      <c r="GO269" s="545"/>
      <c r="GP269" s="545"/>
      <c r="GQ269" s="545"/>
      <c r="GR269" s="545"/>
      <c r="GS269" s="545"/>
      <c r="GT269" s="545"/>
      <c r="GU269" s="545"/>
      <c r="GV269" s="545"/>
      <c r="GW269" s="545"/>
      <c r="GX269" s="545"/>
    </row>
    <row r="270" spans="15:206" x14ac:dyDescent="0.25">
      <c r="O270" s="545"/>
      <c r="P270" s="545"/>
      <c r="Q270" s="545"/>
      <c r="R270" s="545"/>
      <c r="S270" s="545"/>
      <c r="T270" s="545"/>
      <c r="U270" s="545"/>
      <c r="V270" s="545"/>
      <c r="W270" s="545"/>
      <c r="X270" s="545"/>
      <c r="Y270" s="545"/>
      <c r="Z270" s="545"/>
      <c r="AA270" s="545"/>
      <c r="AB270" s="545"/>
      <c r="AC270" s="545"/>
      <c r="AD270" s="545"/>
      <c r="AE270" s="545"/>
      <c r="AF270" s="545"/>
      <c r="AG270" s="545"/>
      <c r="AH270" s="545"/>
      <c r="AI270" s="545"/>
      <c r="AJ270" s="545"/>
      <c r="AK270" s="545"/>
      <c r="AL270" s="545"/>
      <c r="AM270" s="545"/>
      <c r="AN270" s="545"/>
      <c r="AO270" s="545"/>
      <c r="AP270" s="545"/>
      <c r="AQ270" s="545"/>
      <c r="AR270" s="545"/>
      <c r="AS270" s="545"/>
      <c r="AT270" s="545"/>
      <c r="AU270" s="545"/>
      <c r="AV270" s="545"/>
      <c r="AW270" s="545"/>
      <c r="AX270" s="545"/>
      <c r="AY270" s="545"/>
      <c r="AZ270" s="545"/>
      <c r="BA270" s="545"/>
      <c r="BB270" s="545"/>
      <c r="BC270" s="545"/>
      <c r="BD270" s="545"/>
      <c r="BE270" s="545"/>
      <c r="BF270" s="545"/>
      <c r="BG270" s="545"/>
      <c r="BH270" s="545"/>
      <c r="BI270" s="545"/>
      <c r="BJ270" s="545"/>
      <c r="BK270" s="545"/>
      <c r="BL270" s="545"/>
      <c r="BM270" s="545"/>
      <c r="BN270" s="545"/>
      <c r="BO270" s="545"/>
      <c r="BP270" s="545"/>
      <c r="BQ270" s="545"/>
      <c r="BR270" s="545"/>
      <c r="BS270" s="545"/>
      <c r="BT270" s="545"/>
      <c r="BU270" s="545"/>
      <c r="BV270" s="545"/>
      <c r="BW270" s="545"/>
      <c r="BX270" s="545"/>
      <c r="BY270" s="545"/>
      <c r="BZ270" s="545"/>
      <c r="CA270" s="545"/>
      <c r="CB270" s="545"/>
      <c r="CC270" s="545"/>
      <c r="CD270" s="545"/>
      <c r="CE270" s="545"/>
      <c r="CF270" s="545"/>
      <c r="CG270" s="545"/>
      <c r="CH270" s="545"/>
      <c r="CI270" s="545"/>
      <c r="CJ270" s="545"/>
      <c r="CK270" s="545"/>
      <c r="CL270" s="545"/>
      <c r="CM270" s="545"/>
      <c r="CN270" s="545"/>
      <c r="CO270" s="545"/>
      <c r="CP270" s="545"/>
      <c r="CQ270" s="545"/>
      <c r="CR270" s="545"/>
      <c r="CS270" s="545"/>
      <c r="CT270" s="545"/>
      <c r="CU270" s="545"/>
      <c r="CV270" s="545"/>
      <c r="CW270" s="545"/>
      <c r="CX270" s="545"/>
      <c r="CY270" s="545"/>
      <c r="CZ270" s="545"/>
      <c r="DA270" s="545"/>
      <c r="DB270" s="545"/>
      <c r="DC270" s="545"/>
      <c r="DD270" s="545"/>
      <c r="DE270" s="545"/>
      <c r="DF270" s="545"/>
      <c r="DG270" s="545"/>
      <c r="DH270" s="545"/>
      <c r="DI270" s="545"/>
      <c r="DJ270" s="545"/>
      <c r="DK270" s="545"/>
      <c r="DL270" s="545"/>
      <c r="DM270" s="545"/>
      <c r="DN270" s="545"/>
      <c r="DO270" s="545"/>
      <c r="DP270" s="545"/>
      <c r="DQ270" s="545"/>
      <c r="DR270" s="545"/>
      <c r="DS270" s="545"/>
      <c r="DT270" s="545"/>
      <c r="DU270" s="545"/>
      <c r="DV270" s="545"/>
      <c r="DW270" s="545"/>
      <c r="DX270" s="545"/>
      <c r="DY270" s="545"/>
      <c r="DZ270" s="545"/>
      <c r="EA270" s="545"/>
      <c r="EB270" s="545"/>
      <c r="EC270" s="545"/>
      <c r="ED270" s="545"/>
      <c r="EE270" s="545"/>
      <c r="EF270" s="545"/>
      <c r="EG270" s="545"/>
      <c r="EH270" s="545"/>
      <c r="EI270" s="545"/>
      <c r="EJ270" s="545"/>
      <c r="EK270" s="545"/>
      <c r="EL270" s="545"/>
      <c r="EM270" s="545"/>
      <c r="EN270" s="545"/>
      <c r="EO270" s="545"/>
      <c r="EP270" s="545"/>
      <c r="EQ270" s="545"/>
      <c r="ER270" s="545"/>
      <c r="ES270" s="545"/>
      <c r="ET270" s="545"/>
      <c r="EU270" s="545"/>
      <c r="EV270" s="545"/>
      <c r="EW270" s="545"/>
      <c r="EX270" s="545"/>
      <c r="EY270" s="545"/>
      <c r="EZ270" s="545"/>
      <c r="FA270" s="545"/>
      <c r="FB270" s="545"/>
      <c r="FC270" s="545"/>
      <c r="FD270" s="545"/>
      <c r="FE270" s="545"/>
      <c r="FF270" s="545"/>
      <c r="FG270" s="545"/>
      <c r="FH270" s="545"/>
      <c r="FI270" s="545"/>
      <c r="FJ270" s="545"/>
      <c r="FK270" s="545"/>
      <c r="FL270" s="545"/>
      <c r="FM270" s="545"/>
      <c r="FN270" s="545"/>
      <c r="FO270" s="545"/>
      <c r="FP270" s="545"/>
      <c r="FQ270" s="545"/>
      <c r="FR270" s="545"/>
      <c r="FS270" s="545"/>
      <c r="FT270" s="545"/>
      <c r="FU270" s="545"/>
      <c r="FV270" s="545"/>
      <c r="FW270" s="545"/>
      <c r="FX270" s="545"/>
      <c r="FY270" s="545"/>
      <c r="FZ270" s="545"/>
      <c r="GA270" s="545"/>
      <c r="GB270" s="545"/>
      <c r="GC270" s="545"/>
      <c r="GD270" s="545"/>
      <c r="GE270" s="545"/>
      <c r="GF270" s="545"/>
      <c r="GG270" s="545"/>
      <c r="GH270" s="545"/>
      <c r="GI270" s="545"/>
      <c r="GJ270" s="545"/>
      <c r="GK270" s="545"/>
      <c r="GL270" s="545"/>
      <c r="GM270" s="545"/>
      <c r="GN270" s="545"/>
      <c r="GO270" s="545"/>
      <c r="GP270" s="545"/>
      <c r="GQ270" s="545"/>
      <c r="GR270" s="545"/>
      <c r="GS270" s="545"/>
      <c r="GT270" s="545"/>
      <c r="GU270" s="545"/>
      <c r="GV270" s="545"/>
      <c r="GW270" s="545"/>
      <c r="GX270" s="545"/>
    </row>
    <row r="271" spans="15:206" x14ac:dyDescent="0.25">
      <c r="O271" s="545"/>
      <c r="P271" s="545"/>
      <c r="Q271" s="545"/>
      <c r="R271" s="545"/>
      <c r="S271" s="545"/>
      <c r="T271" s="545"/>
      <c r="U271" s="545"/>
      <c r="V271" s="545"/>
      <c r="W271" s="545"/>
      <c r="X271" s="545"/>
      <c r="Y271" s="545"/>
      <c r="Z271" s="545"/>
      <c r="AA271" s="545"/>
      <c r="AB271" s="545"/>
      <c r="AC271" s="545"/>
      <c r="AD271" s="545"/>
      <c r="AE271" s="545"/>
      <c r="AF271" s="545"/>
      <c r="AG271" s="545"/>
      <c r="AH271" s="545"/>
      <c r="AI271" s="545"/>
      <c r="AJ271" s="545"/>
      <c r="AK271" s="545"/>
      <c r="AL271" s="545"/>
      <c r="AM271" s="545"/>
      <c r="AN271" s="545"/>
      <c r="AO271" s="545"/>
      <c r="AP271" s="545"/>
      <c r="AQ271" s="545"/>
      <c r="AR271" s="545"/>
      <c r="AS271" s="545"/>
      <c r="AT271" s="545"/>
      <c r="AU271" s="545"/>
      <c r="AV271" s="545"/>
      <c r="AW271" s="545"/>
      <c r="AX271" s="545"/>
      <c r="AY271" s="545"/>
      <c r="AZ271" s="545"/>
      <c r="BA271" s="545"/>
      <c r="BB271" s="545"/>
      <c r="BC271" s="545"/>
      <c r="BD271" s="545"/>
      <c r="BE271" s="545"/>
      <c r="BF271" s="545"/>
      <c r="BG271" s="545"/>
      <c r="BH271" s="545"/>
      <c r="BI271" s="545"/>
      <c r="BJ271" s="545"/>
      <c r="BK271" s="545"/>
      <c r="BL271" s="545"/>
      <c r="BM271" s="545"/>
      <c r="BN271" s="545"/>
      <c r="BO271" s="545"/>
      <c r="BP271" s="545"/>
      <c r="BQ271" s="545"/>
      <c r="BR271" s="545"/>
      <c r="BS271" s="545"/>
      <c r="BT271" s="545"/>
      <c r="BU271" s="545"/>
      <c r="BV271" s="545"/>
      <c r="BW271" s="545"/>
      <c r="BX271" s="545"/>
      <c r="BY271" s="545"/>
      <c r="BZ271" s="545"/>
      <c r="CA271" s="545"/>
      <c r="CB271" s="545"/>
      <c r="CC271" s="545"/>
      <c r="CD271" s="545"/>
      <c r="CE271" s="545"/>
      <c r="CF271" s="545"/>
      <c r="CG271" s="545"/>
      <c r="CH271" s="545"/>
      <c r="CI271" s="545"/>
      <c r="CJ271" s="545"/>
      <c r="CK271" s="545"/>
      <c r="CL271" s="545"/>
      <c r="CM271" s="545"/>
      <c r="CN271" s="545"/>
      <c r="CO271" s="545"/>
      <c r="CP271" s="545"/>
      <c r="CQ271" s="545"/>
      <c r="CR271" s="545"/>
      <c r="CS271" s="545"/>
      <c r="CT271" s="545"/>
      <c r="CU271" s="545"/>
      <c r="CV271" s="545"/>
      <c r="CW271" s="545"/>
      <c r="CX271" s="545"/>
      <c r="CY271" s="545"/>
      <c r="CZ271" s="545"/>
      <c r="DA271" s="545"/>
      <c r="DB271" s="545"/>
      <c r="DC271" s="545"/>
      <c r="DD271" s="545"/>
      <c r="DE271" s="545"/>
      <c r="DF271" s="545"/>
      <c r="DG271" s="545"/>
      <c r="DH271" s="545"/>
      <c r="DI271" s="545"/>
      <c r="DJ271" s="545"/>
      <c r="DK271" s="545"/>
      <c r="DL271" s="545"/>
      <c r="DM271" s="545"/>
      <c r="DN271" s="545"/>
      <c r="DO271" s="545"/>
      <c r="DP271" s="545"/>
      <c r="DQ271" s="545"/>
      <c r="DR271" s="545"/>
      <c r="DS271" s="545"/>
      <c r="DT271" s="545"/>
      <c r="DU271" s="545"/>
      <c r="DV271" s="545"/>
      <c r="DW271" s="545"/>
      <c r="DX271" s="545"/>
      <c r="DY271" s="545"/>
      <c r="DZ271" s="545"/>
      <c r="EA271" s="545"/>
      <c r="EB271" s="545"/>
      <c r="EC271" s="545"/>
      <c r="ED271" s="545"/>
      <c r="EE271" s="545"/>
      <c r="EF271" s="545"/>
      <c r="EG271" s="545"/>
      <c r="EH271" s="545"/>
      <c r="EI271" s="545"/>
      <c r="EJ271" s="545"/>
      <c r="EK271" s="545"/>
      <c r="EL271" s="545"/>
      <c r="EM271" s="545"/>
      <c r="EN271" s="545"/>
      <c r="EO271" s="545"/>
      <c r="EP271" s="545"/>
      <c r="EQ271" s="545"/>
      <c r="ER271" s="545"/>
      <c r="ES271" s="545"/>
      <c r="ET271" s="545"/>
      <c r="EU271" s="545"/>
      <c r="EV271" s="545"/>
      <c r="EW271" s="545"/>
      <c r="EX271" s="545"/>
      <c r="EY271" s="545"/>
      <c r="EZ271" s="545"/>
      <c r="FA271" s="545"/>
      <c r="FB271" s="545"/>
      <c r="FC271" s="545"/>
      <c r="FD271" s="545"/>
      <c r="FE271" s="545"/>
      <c r="FF271" s="545"/>
      <c r="FG271" s="545"/>
      <c r="FH271" s="545"/>
      <c r="FI271" s="545"/>
      <c r="FJ271" s="545"/>
      <c r="FK271" s="545"/>
      <c r="FL271" s="545"/>
      <c r="FM271" s="545"/>
      <c r="FN271" s="545"/>
      <c r="FO271" s="545"/>
      <c r="FP271" s="545"/>
      <c r="FQ271" s="545"/>
      <c r="FR271" s="545"/>
      <c r="FS271" s="545"/>
      <c r="FT271" s="545"/>
      <c r="FU271" s="545"/>
      <c r="FV271" s="545"/>
      <c r="FW271" s="545"/>
      <c r="FX271" s="545"/>
      <c r="FY271" s="545"/>
      <c r="FZ271" s="545"/>
      <c r="GA271" s="545"/>
      <c r="GB271" s="545"/>
      <c r="GC271" s="545"/>
      <c r="GD271" s="545"/>
      <c r="GE271" s="545"/>
      <c r="GF271" s="545"/>
      <c r="GG271" s="545"/>
      <c r="GH271" s="545"/>
      <c r="GI271" s="545"/>
      <c r="GJ271" s="545"/>
      <c r="GK271" s="545"/>
      <c r="GL271" s="545"/>
      <c r="GM271" s="545"/>
      <c r="GN271" s="545"/>
      <c r="GO271" s="545"/>
      <c r="GP271" s="545"/>
      <c r="GQ271" s="545"/>
      <c r="GR271" s="545"/>
      <c r="GS271" s="545"/>
      <c r="GT271" s="545"/>
      <c r="GU271" s="545"/>
      <c r="GV271" s="545"/>
      <c r="GW271" s="545"/>
      <c r="GX271" s="545"/>
    </row>
    <row r="272" spans="15:206" x14ac:dyDescent="0.25">
      <c r="O272" s="545"/>
      <c r="P272" s="545"/>
      <c r="Q272" s="545"/>
      <c r="R272" s="545"/>
      <c r="S272" s="545"/>
      <c r="T272" s="545"/>
      <c r="U272" s="545"/>
      <c r="V272" s="545"/>
      <c r="W272" s="545"/>
      <c r="X272" s="545"/>
      <c r="Y272" s="545"/>
      <c r="Z272" s="545"/>
      <c r="AA272" s="545"/>
      <c r="AB272" s="545"/>
      <c r="AC272" s="545"/>
      <c r="AD272" s="545"/>
      <c r="AE272" s="545"/>
      <c r="AF272" s="545"/>
      <c r="AG272" s="545"/>
      <c r="AH272" s="545"/>
      <c r="AI272" s="545"/>
      <c r="AJ272" s="545"/>
      <c r="AK272" s="545"/>
      <c r="AL272" s="545"/>
      <c r="AM272" s="545"/>
      <c r="AN272" s="545"/>
      <c r="AO272" s="545"/>
      <c r="AP272" s="545"/>
      <c r="AQ272" s="545"/>
      <c r="AR272" s="545"/>
      <c r="AS272" s="545"/>
      <c r="AT272" s="545"/>
      <c r="AU272" s="545"/>
      <c r="AV272" s="545"/>
      <c r="AW272" s="545"/>
      <c r="AX272" s="545"/>
      <c r="AY272" s="545"/>
      <c r="AZ272" s="545"/>
      <c r="BA272" s="545"/>
      <c r="BB272" s="545"/>
      <c r="BC272" s="545"/>
      <c r="BD272" s="545"/>
      <c r="BE272" s="545"/>
      <c r="BF272" s="545"/>
      <c r="BG272" s="545"/>
      <c r="BH272" s="545"/>
      <c r="BI272" s="545"/>
      <c r="BJ272" s="545"/>
      <c r="BK272" s="545"/>
      <c r="BL272" s="545"/>
      <c r="BM272" s="545"/>
      <c r="BN272" s="545"/>
      <c r="BO272" s="545"/>
      <c r="BP272" s="545"/>
      <c r="BQ272" s="545"/>
      <c r="BR272" s="545"/>
      <c r="BS272" s="545"/>
      <c r="BT272" s="545"/>
      <c r="BU272" s="545"/>
      <c r="BV272" s="545"/>
      <c r="BW272" s="545"/>
      <c r="BX272" s="545"/>
      <c r="BY272" s="545"/>
      <c r="BZ272" s="545"/>
      <c r="CA272" s="545"/>
      <c r="CB272" s="545"/>
      <c r="CC272" s="545"/>
      <c r="CD272" s="545"/>
      <c r="CE272" s="545"/>
      <c r="CF272" s="545"/>
      <c r="CG272" s="545"/>
      <c r="CH272" s="545"/>
      <c r="CI272" s="545"/>
      <c r="CJ272" s="545"/>
      <c r="CK272" s="545"/>
      <c r="CL272" s="545"/>
      <c r="CM272" s="545"/>
      <c r="CN272" s="545"/>
      <c r="CO272" s="545"/>
      <c r="CP272" s="545"/>
      <c r="CQ272" s="545"/>
      <c r="CR272" s="545"/>
      <c r="CS272" s="545"/>
      <c r="CT272" s="545"/>
      <c r="CU272" s="545"/>
      <c r="CV272" s="545"/>
      <c r="CW272" s="545"/>
      <c r="CX272" s="545"/>
      <c r="CY272" s="545"/>
      <c r="CZ272" s="545"/>
      <c r="DA272" s="545"/>
      <c r="DB272" s="545"/>
      <c r="DC272" s="545"/>
      <c r="DD272" s="545"/>
      <c r="DE272" s="545"/>
      <c r="DF272" s="545"/>
      <c r="DG272" s="545"/>
      <c r="DH272" s="545"/>
      <c r="DI272" s="545"/>
      <c r="DJ272" s="545"/>
      <c r="DK272" s="545"/>
      <c r="DL272" s="545"/>
      <c r="DM272" s="545"/>
      <c r="DN272" s="545"/>
      <c r="DO272" s="545"/>
      <c r="DP272" s="545"/>
      <c r="DQ272" s="545"/>
      <c r="DR272" s="545"/>
      <c r="DS272" s="545"/>
      <c r="DT272" s="545"/>
      <c r="DU272" s="545"/>
      <c r="DV272" s="545"/>
      <c r="DW272" s="545"/>
      <c r="DX272" s="545"/>
      <c r="DY272" s="545"/>
      <c r="DZ272" s="545"/>
      <c r="EA272" s="545"/>
      <c r="EB272" s="545"/>
      <c r="EC272" s="545"/>
      <c r="ED272" s="545"/>
      <c r="EE272" s="545"/>
      <c r="EF272" s="545"/>
      <c r="EG272" s="545"/>
      <c r="EH272" s="545"/>
      <c r="EI272" s="545"/>
      <c r="EJ272" s="545"/>
      <c r="EK272" s="545"/>
      <c r="EL272" s="545"/>
      <c r="EM272" s="545"/>
      <c r="EN272" s="545"/>
      <c r="EO272" s="545"/>
      <c r="EP272" s="545"/>
      <c r="EQ272" s="545"/>
      <c r="ER272" s="545"/>
      <c r="ES272" s="545"/>
      <c r="ET272" s="545"/>
      <c r="EU272" s="545"/>
      <c r="EV272" s="545"/>
      <c r="EW272" s="545"/>
      <c r="EX272" s="545"/>
      <c r="EY272" s="545"/>
      <c r="EZ272" s="545"/>
      <c r="FA272" s="545"/>
      <c r="FB272" s="545"/>
      <c r="FC272" s="545"/>
      <c r="FD272" s="545"/>
      <c r="FE272" s="545"/>
      <c r="FF272" s="545"/>
      <c r="FG272" s="545"/>
      <c r="FH272" s="545"/>
      <c r="FI272" s="545"/>
      <c r="FJ272" s="545"/>
      <c r="FK272" s="545"/>
      <c r="FL272" s="545"/>
      <c r="FM272" s="545"/>
      <c r="FN272" s="545"/>
      <c r="FO272" s="545"/>
      <c r="FP272" s="545"/>
      <c r="FQ272" s="545"/>
      <c r="FR272" s="545"/>
      <c r="FS272" s="545"/>
      <c r="FT272" s="545"/>
      <c r="FU272" s="545"/>
      <c r="FV272" s="545"/>
      <c r="FW272" s="545"/>
      <c r="FX272" s="545"/>
      <c r="FY272" s="545"/>
      <c r="FZ272" s="545"/>
      <c r="GA272" s="545"/>
      <c r="GB272" s="545"/>
      <c r="GC272" s="545"/>
      <c r="GD272" s="545"/>
      <c r="GE272" s="545"/>
      <c r="GF272" s="545"/>
      <c r="GG272" s="545"/>
      <c r="GH272" s="545"/>
      <c r="GI272" s="545"/>
      <c r="GJ272" s="545"/>
      <c r="GK272" s="545"/>
      <c r="GL272" s="545"/>
      <c r="GM272" s="545"/>
      <c r="GN272" s="545"/>
      <c r="GO272" s="545"/>
      <c r="GP272" s="545"/>
      <c r="GQ272" s="545"/>
      <c r="GR272" s="545"/>
      <c r="GS272" s="545"/>
      <c r="GT272" s="545"/>
      <c r="GU272" s="545"/>
      <c r="GV272" s="545"/>
      <c r="GW272" s="545"/>
      <c r="GX272" s="545"/>
    </row>
    <row r="273" spans="15:206" x14ac:dyDescent="0.25">
      <c r="O273" s="545"/>
      <c r="P273" s="545"/>
      <c r="Q273" s="545"/>
      <c r="R273" s="545"/>
      <c r="S273" s="545"/>
      <c r="T273" s="545"/>
      <c r="U273" s="545"/>
      <c r="V273" s="545"/>
      <c r="W273" s="545"/>
      <c r="X273" s="545"/>
      <c r="Y273" s="545"/>
      <c r="Z273" s="545"/>
      <c r="AA273" s="545"/>
      <c r="AB273" s="545"/>
      <c r="AC273" s="545"/>
      <c r="AD273" s="545"/>
      <c r="AE273" s="545"/>
      <c r="AF273" s="545"/>
      <c r="AG273" s="545"/>
      <c r="AH273" s="545"/>
      <c r="AI273" s="545"/>
      <c r="AJ273" s="545"/>
      <c r="AK273" s="545"/>
      <c r="AL273" s="545"/>
      <c r="AM273" s="545"/>
      <c r="AN273" s="545"/>
      <c r="AO273" s="545"/>
      <c r="AP273" s="545"/>
      <c r="AQ273" s="545"/>
      <c r="AR273" s="545"/>
      <c r="AS273" s="545"/>
      <c r="AT273" s="545"/>
      <c r="AU273" s="545"/>
      <c r="AV273" s="545"/>
      <c r="AW273" s="545"/>
      <c r="AX273" s="545"/>
      <c r="AY273" s="545"/>
      <c r="AZ273" s="545"/>
      <c r="BA273" s="545"/>
      <c r="BB273" s="545"/>
      <c r="BC273" s="545"/>
      <c r="BD273" s="545"/>
      <c r="BE273" s="545"/>
      <c r="BF273" s="545"/>
      <c r="BG273" s="545"/>
      <c r="BH273" s="545"/>
      <c r="BI273" s="545"/>
      <c r="BJ273" s="545"/>
      <c r="BK273" s="545"/>
      <c r="BL273" s="545"/>
      <c r="BM273" s="545"/>
      <c r="BN273" s="545"/>
      <c r="BO273" s="545"/>
      <c r="BP273" s="545"/>
      <c r="BQ273" s="545"/>
      <c r="BR273" s="545"/>
      <c r="BS273" s="545"/>
      <c r="BT273" s="545"/>
      <c r="BU273" s="545"/>
      <c r="BV273" s="545"/>
      <c r="BW273" s="545"/>
      <c r="BX273" s="545"/>
      <c r="BY273" s="545"/>
      <c r="BZ273" s="545"/>
      <c r="CA273" s="545"/>
      <c r="CB273" s="545"/>
      <c r="CC273" s="545"/>
      <c r="CD273" s="545"/>
      <c r="CE273" s="545"/>
      <c r="CF273" s="545"/>
      <c r="CG273" s="545"/>
      <c r="CH273" s="545"/>
      <c r="CI273" s="545"/>
      <c r="CJ273" s="545"/>
      <c r="CK273" s="545"/>
      <c r="CL273" s="545"/>
      <c r="CM273" s="545"/>
      <c r="CN273" s="545"/>
      <c r="CO273" s="545"/>
      <c r="CP273" s="545"/>
      <c r="CQ273" s="545"/>
      <c r="CR273" s="545"/>
      <c r="CS273" s="545"/>
      <c r="CT273" s="545"/>
      <c r="CU273" s="545"/>
      <c r="CV273" s="545"/>
      <c r="CW273" s="545"/>
      <c r="CX273" s="545"/>
      <c r="CY273" s="545"/>
      <c r="CZ273" s="545"/>
      <c r="DA273" s="545"/>
      <c r="DB273" s="545"/>
      <c r="DC273" s="545"/>
      <c r="DD273" s="545"/>
      <c r="DE273" s="545"/>
      <c r="DF273" s="545"/>
      <c r="DG273" s="545"/>
      <c r="DH273" s="545"/>
      <c r="DI273" s="545"/>
      <c r="DJ273" s="545"/>
      <c r="DK273" s="545"/>
      <c r="DL273" s="545"/>
      <c r="DM273" s="545"/>
      <c r="DN273" s="545"/>
      <c r="DO273" s="545"/>
      <c r="DP273" s="545"/>
      <c r="DQ273" s="545"/>
      <c r="DR273" s="545"/>
      <c r="DS273" s="545"/>
      <c r="DT273" s="545"/>
      <c r="DU273" s="545"/>
      <c r="DV273" s="545"/>
      <c r="DW273" s="545"/>
      <c r="DX273" s="545"/>
      <c r="DY273" s="545"/>
      <c r="DZ273" s="545"/>
      <c r="EA273" s="545"/>
      <c r="EB273" s="545"/>
      <c r="EC273" s="545"/>
      <c r="ED273" s="545"/>
      <c r="EE273" s="545"/>
      <c r="EF273" s="545"/>
      <c r="EG273" s="545"/>
      <c r="EH273" s="545"/>
      <c r="EI273" s="545"/>
      <c r="EJ273" s="545"/>
      <c r="EK273" s="545"/>
      <c r="EL273" s="545"/>
      <c r="EM273" s="545"/>
      <c r="EN273" s="545"/>
      <c r="EO273" s="545"/>
      <c r="EP273" s="545"/>
      <c r="EQ273" s="545"/>
      <c r="ER273" s="545"/>
      <c r="ES273" s="545"/>
      <c r="ET273" s="545"/>
      <c r="EU273" s="545"/>
      <c r="EV273" s="545"/>
      <c r="EW273" s="545"/>
      <c r="EX273" s="545"/>
      <c r="EY273" s="545"/>
      <c r="EZ273" s="545"/>
      <c r="FA273" s="545"/>
      <c r="FB273" s="545"/>
      <c r="FC273" s="545"/>
      <c r="FD273" s="545"/>
      <c r="FE273" s="545"/>
      <c r="FF273" s="545"/>
      <c r="FG273" s="545"/>
      <c r="FH273" s="545"/>
      <c r="FI273" s="545"/>
      <c r="FJ273" s="545"/>
      <c r="FK273" s="545"/>
      <c r="FL273" s="545"/>
      <c r="FM273" s="545"/>
      <c r="FN273" s="545"/>
      <c r="FO273" s="545"/>
      <c r="FP273" s="545"/>
      <c r="FQ273" s="545"/>
      <c r="FR273" s="545"/>
      <c r="FS273" s="545"/>
      <c r="FT273" s="545"/>
      <c r="FU273" s="545"/>
      <c r="FV273" s="545"/>
      <c r="FW273" s="545"/>
      <c r="FX273" s="545"/>
      <c r="FY273" s="545"/>
      <c r="FZ273" s="545"/>
      <c r="GA273" s="545"/>
      <c r="GB273" s="545"/>
      <c r="GC273" s="545"/>
      <c r="GD273" s="545"/>
      <c r="GE273" s="545"/>
      <c r="GF273" s="545"/>
      <c r="GG273" s="545"/>
      <c r="GH273" s="545"/>
      <c r="GI273" s="545"/>
      <c r="GJ273" s="545"/>
      <c r="GK273" s="545"/>
      <c r="GL273" s="545"/>
      <c r="GM273" s="545"/>
      <c r="GN273" s="545"/>
      <c r="GO273" s="545"/>
      <c r="GP273" s="545"/>
      <c r="GQ273" s="545"/>
      <c r="GR273" s="545"/>
      <c r="GS273" s="545"/>
      <c r="GT273" s="545"/>
      <c r="GU273" s="545"/>
      <c r="GV273" s="545"/>
      <c r="GW273" s="545"/>
      <c r="GX273" s="545"/>
    </row>
    <row r="274" spans="15:206" x14ac:dyDescent="0.25">
      <c r="O274" s="545"/>
      <c r="P274" s="545"/>
      <c r="Q274" s="545"/>
      <c r="R274" s="545"/>
      <c r="S274" s="545"/>
      <c r="T274" s="545"/>
      <c r="U274" s="545"/>
      <c r="V274" s="545"/>
      <c r="W274" s="545"/>
      <c r="X274" s="545"/>
      <c r="Y274" s="545"/>
      <c r="Z274" s="545"/>
      <c r="AA274" s="545"/>
      <c r="AB274" s="545"/>
      <c r="AC274" s="545"/>
      <c r="AD274" s="545"/>
      <c r="AE274" s="545"/>
      <c r="AF274" s="545"/>
      <c r="AG274" s="545"/>
      <c r="AH274" s="545"/>
      <c r="AI274" s="545"/>
      <c r="AJ274" s="545"/>
      <c r="AK274" s="545"/>
      <c r="AL274" s="545"/>
      <c r="AM274" s="545"/>
      <c r="AN274" s="545"/>
      <c r="AO274" s="545"/>
      <c r="AP274" s="545"/>
      <c r="AQ274" s="545"/>
      <c r="AR274" s="545"/>
      <c r="AS274" s="545"/>
      <c r="AT274" s="545"/>
      <c r="AU274" s="545"/>
      <c r="AV274" s="545"/>
      <c r="AW274" s="545"/>
      <c r="AX274" s="545"/>
      <c r="AY274" s="545"/>
      <c r="AZ274" s="545"/>
      <c r="BA274" s="545"/>
      <c r="BB274" s="545"/>
      <c r="BC274" s="545"/>
      <c r="BD274" s="545"/>
      <c r="BE274" s="545"/>
      <c r="BF274" s="545"/>
      <c r="BG274" s="545"/>
      <c r="BH274" s="545"/>
      <c r="BI274" s="545"/>
      <c r="BJ274" s="545"/>
      <c r="BK274" s="545"/>
      <c r="BL274" s="545"/>
      <c r="BM274" s="545"/>
      <c r="BN274" s="545"/>
      <c r="BO274" s="545"/>
      <c r="BP274" s="545"/>
      <c r="BQ274" s="545"/>
      <c r="BR274" s="545"/>
      <c r="BS274" s="545"/>
      <c r="BT274" s="545"/>
      <c r="BU274" s="545"/>
      <c r="BV274" s="545"/>
      <c r="BW274" s="545"/>
      <c r="BX274" s="545"/>
      <c r="BY274" s="545"/>
      <c r="BZ274" s="545"/>
      <c r="CA274" s="545"/>
      <c r="CB274" s="545"/>
      <c r="CC274" s="545"/>
      <c r="CD274" s="545"/>
      <c r="CE274" s="545"/>
      <c r="CF274" s="545"/>
      <c r="CG274" s="545"/>
      <c r="CH274" s="545"/>
      <c r="CI274" s="545"/>
      <c r="CJ274" s="545"/>
      <c r="CK274" s="545"/>
      <c r="CL274" s="545"/>
      <c r="CM274" s="545"/>
      <c r="CN274" s="545"/>
      <c r="CO274" s="545"/>
      <c r="CP274" s="545"/>
      <c r="CQ274" s="545"/>
      <c r="CR274" s="545"/>
      <c r="CS274" s="545"/>
      <c r="CT274" s="545"/>
      <c r="CU274" s="545"/>
      <c r="CV274" s="545"/>
      <c r="CW274" s="545"/>
      <c r="CX274" s="545"/>
      <c r="CY274" s="545"/>
      <c r="CZ274" s="545"/>
      <c r="DA274" s="545"/>
      <c r="DB274" s="545"/>
      <c r="DC274" s="545"/>
      <c r="DD274" s="545"/>
      <c r="DE274" s="545"/>
      <c r="DF274" s="545"/>
      <c r="DG274" s="545"/>
      <c r="DH274" s="545"/>
      <c r="DI274" s="545"/>
      <c r="DJ274" s="545"/>
      <c r="DK274" s="545"/>
      <c r="DL274" s="545"/>
      <c r="DM274" s="545"/>
      <c r="DN274" s="545"/>
      <c r="DO274" s="545"/>
      <c r="DP274" s="545"/>
      <c r="DQ274" s="545"/>
      <c r="DR274" s="545"/>
      <c r="DS274" s="545"/>
      <c r="DT274" s="545"/>
      <c r="DU274" s="545"/>
      <c r="DV274" s="545"/>
      <c r="DW274" s="545"/>
      <c r="DX274" s="545"/>
      <c r="DY274" s="545"/>
      <c r="DZ274" s="545"/>
      <c r="EA274" s="545"/>
      <c r="EB274" s="545"/>
      <c r="EC274" s="545"/>
      <c r="ED274" s="545"/>
      <c r="EE274" s="545"/>
      <c r="EF274" s="545"/>
      <c r="EG274" s="545"/>
      <c r="EH274" s="545"/>
      <c r="EI274" s="545"/>
      <c r="EJ274" s="545"/>
      <c r="EK274" s="545"/>
      <c r="EL274" s="545"/>
      <c r="EM274" s="545"/>
      <c r="EN274" s="545"/>
      <c r="EO274" s="545"/>
      <c r="EP274" s="545"/>
      <c r="EQ274" s="545"/>
      <c r="ER274" s="545"/>
      <c r="ES274" s="545"/>
      <c r="ET274" s="545"/>
      <c r="EU274" s="545"/>
      <c r="EV274" s="545"/>
      <c r="EW274" s="545"/>
      <c r="EX274" s="545"/>
      <c r="EY274" s="545"/>
      <c r="EZ274" s="545"/>
      <c r="FA274" s="545"/>
      <c r="FB274" s="545"/>
      <c r="FC274" s="545"/>
      <c r="FD274" s="545"/>
      <c r="FE274" s="545"/>
      <c r="FF274" s="545"/>
      <c r="FG274" s="545"/>
      <c r="FH274" s="545"/>
      <c r="FI274" s="545"/>
      <c r="FJ274" s="545"/>
      <c r="FK274" s="545"/>
      <c r="FL274" s="545"/>
      <c r="FM274" s="545"/>
      <c r="FN274" s="545"/>
      <c r="FO274" s="545"/>
      <c r="FP274" s="545"/>
      <c r="FQ274" s="545"/>
      <c r="FR274" s="545"/>
      <c r="FS274" s="545"/>
      <c r="FT274" s="545"/>
      <c r="FU274" s="545"/>
      <c r="FV274" s="545"/>
      <c r="FW274" s="545"/>
      <c r="FX274" s="545"/>
      <c r="FY274" s="545"/>
      <c r="FZ274" s="545"/>
      <c r="GA274" s="545"/>
      <c r="GB274" s="545"/>
      <c r="GC274" s="545"/>
      <c r="GD274" s="545"/>
      <c r="GE274" s="545"/>
      <c r="GF274" s="545"/>
      <c r="GG274" s="545"/>
      <c r="GH274" s="545"/>
      <c r="GI274" s="545"/>
      <c r="GJ274" s="545"/>
      <c r="GK274" s="545"/>
      <c r="GL274" s="545"/>
      <c r="GM274" s="545"/>
      <c r="GN274" s="545"/>
      <c r="GO274" s="545"/>
      <c r="GP274" s="545"/>
      <c r="GQ274" s="545"/>
      <c r="GR274" s="545"/>
      <c r="GS274" s="545"/>
      <c r="GT274" s="545"/>
      <c r="GU274" s="545"/>
      <c r="GV274" s="545"/>
      <c r="GW274" s="545"/>
      <c r="GX274" s="545"/>
    </row>
    <row r="275" spans="15:206" x14ac:dyDescent="0.25">
      <c r="O275" s="545"/>
      <c r="P275" s="545"/>
      <c r="Q275" s="545"/>
      <c r="R275" s="545"/>
      <c r="S275" s="545"/>
      <c r="T275" s="545"/>
      <c r="U275" s="545"/>
      <c r="V275" s="545"/>
      <c r="W275" s="545"/>
      <c r="X275" s="545"/>
      <c r="Y275" s="545"/>
      <c r="Z275" s="545"/>
      <c r="AA275" s="545"/>
      <c r="AB275" s="545"/>
      <c r="AC275" s="545"/>
      <c r="AD275" s="545"/>
      <c r="AE275" s="545"/>
      <c r="AF275" s="545"/>
      <c r="AG275" s="545"/>
      <c r="AH275" s="545"/>
      <c r="AI275" s="545"/>
      <c r="AJ275" s="545"/>
      <c r="AK275" s="545"/>
      <c r="AL275" s="545"/>
      <c r="AM275" s="545"/>
      <c r="AN275" s="545"/>
      <c r="AO275" s="545"/>
      <c r="AP275" s="545"/>
      <c r="AQ275" s="545"/>
      <c r="AR275" s="545"/>
      <c r="AS275" s="545"/>
      <c r="AT275" s="545"/>
      <c r="AU275" s="545"/>
      <c r="AV275" s="545"/>
      <c r="AW275" s="545"/>
      <c r="AX275" s="545"/>
      <c r="AY275" s="545"/>
      <c r="AZ275" s="545"/>
      <c r="BA275" s="545"/>
      <c r="BB275" s="545"/>
      <c r="BC275" s="545"/>
      <c r="BD275" s="545"/>
      <c r="BE275" s="545"/>
      <c r="BF275" s="545"/>
      <c r="BG275" s="545"/>
      <c r="BH275" s="545"/>
      <c r="BI275" s="545"/>
      <c r="BJ275" s="545"/>
      <c r="BK275" s="545"/>
      <c r="BL275" s="545"/>
      <c r="BM275" s="545"/>
      <c r="BN275" s="545"/>
      <c r="BO275" s="545"/>
      <c r="BP275" s="545"/>
      <c r="BQ275" s="545"/>
      <c r="BR275" s="545"/>
      <c r="BS275" s="545"/>
      <c r="BT275" s="545"/>
      <c r="BU275" s="545"/>
      <c r="BV275" s="545"/>
      <c r="BW275" s="545"/>
      <c r="BX275" s="545"/>
      <c r="BY275" s="545"/>
      <c r="BZ275" s="545"/>
      <c r="CA275" s="545"/>
      <c r="CB275" s="545"/>
      <c r="CC275" s="545"/>
      <c r="CD275" s="545"/>
      <c r="CE275" s="545"/>
      <c r="CF275" s="545"/>
      <c r="CG275" s="545"/>
      <c r="CH275" s="545"/>
      <c r="CI275" s="545"/>
      <c r="CJ275" s="545"/>
      <c r="CK275" s="545"/>
      <c r="CL275" s="545"/>
      <c r="CM275" s="545"/>
      <c r="CN275" s="545"/>
      <c r="CO275" s="545"/>
      <c r="CP275" s="545"/>
      <c r="CQ275" s="545"/>
      <c r="CR275" s="545"/>
      <c r="CS275" s="545"/>
      <c r="CT275" s="545"/>
      <c r="CU275" s="545"/>
      <c r="CV275" s="545"/>
      <c r="CW275" s="545"/>
      <c r="CX275" s="545"/>
      <c r="CY275" s="545"/>
      <c r="CZ275" s="545"/>
      <c r="DA275" s="545"/>
      <c r="DB275" s="545"/>
      <c r="DC275" s="545"/>
      <c r="DD275" s="545"/>
      <c r="DE275" s="545"/>
      <c r="DF275" s="545"/>
      <c r="DG275" s="545"/>
      <c r="DH275" s="545"/>
      <c r="DI275" s="545"/>
      <c r="DJ275" s="545"/>
      <c r="DK275" s="545"/>
      <c r="DL275" s="545"/>
      <c r="DM275" s="545"/>
      <c r="DN275" s="545"/>
      <c r="DO275" s="545"/>
      <c r="DP275" s="545"/>
      <c r="DQ275" s="545"/>
      <c r="DR275" s="545"/>
      <c r="DS275" s="545"/>
      <c r="DT275" s="545"/>
      <c r="DU275" s="545"/>
      <c r="DV275" s="545"/>
      <c r="DW275" s="545"/>
      <c r="DX275" s="545"/>
      <c r="DY275" s="545"/>
      <c r="DZ275" s="545"/>
      <c r="EA275" s="545"/>
      <c r="EB275" s="545"/>
      <c r="EC275" s="545"/>
      <c r="ED275" s="545"/>
      <c r="EE275" s="545"/>
      <c r="EF275" s="545"/>
      <c r="EG275" s="545"/>
      <c r="EH275" s="545"/>
      <c r="EI275" s="545"/>
      <c r="EJ275" s="545"/>
      <c r="EK275" s="545"/>
      <c r="EL275" s="545"/>
      <c r="EM275" s="545"/>
      <c r="EN275" s="545"/>
      <c r="EO275" s="545"/>
      <c r="EP275" s="545"/>
      <c r="EQ275" s="545"/>
      <c r="ER275" s="545"/>
      <c r="ES275" s="545"/>
      <c r="ET275" s="545"/>
      <c r="EU275" s="545"/>
      <c r="EV275" s="545"/>
      <c r="EW275" s="545"/>
      <c r="EX275" s="545"/>
      <c r="EY275" s="545"/>
      <c r="EZ275" s="545"/>
      <c r="FA275" s="545"/>
      <c r="FB275" s="545"/>
      <c r="FC275" s="545"/>
      <c r="FD275" s="545"/>
      <c r="FE275" s="545"/>
      <c r="FF275" s="545"/>
      <c r="FG275" s="545"/>
      <c r="FH275" s="545"/>
      <c r="FI275" s="545"/>
      <c r="FJ275" s="545"/>
      <c r="FK275" s="545"/>
      <c r="FL275" s="545"/>
      <c r="FM275" s="545"/>
      <c r="FN275" s="545"/>
      <c r="FO275" s="545"/>
      <c r="FP275" s="545"/>
      <c r="FQ275" s="545"/>
      <c r="FR275" s="545"/>
      <c r="FS275" s="545"/>
      <c r="FT275" s="545"/>
      <c r="FU275" s="545"/>
      <c r="FV275" s="545"/>
      <c r="FW275" s="545"/>
      <c r="FX275" s="545"/>
      <c r="FY275" s="545"/>
      <c r="FZ275" s="545"/>
      <c r="GA275" s="545"/>
      <c r="GB275" s="545"/>
      <c r="GC275" s="545"/>
      <c r="GD275" s="545"/>
      <c r="GE275" s="545"/>
      <c r="GF275" s="545"/>
      <c r="GG275" s="545"/>
      <c r="GH275" s="545"/>
      <c r="GI275" s="545"/>
      <c r="GJ275" s="545"/>
      <c r="GK275" s="545"/>
      <c r="GL275" s="545"/>
      <c r="GM275" s="545"/>
      <c r="GN275" s="545"/>
      <c r="GO275" s="545"/>
      <c r="GP275" s="545"/>
      <c r="GQ275" s="545"/>
      <c r="GR275" s="545"/>
      <c r="GS275" s="545"/>
      <c r="GT275" s="545"/>
      <c r="GU275" s="545"/>
      <c r="GV275" s="545"/>
      <c r="GW275" s="545"/>
      <c r="GX275" s="545"/>
    </row>
    <row r="276" spans="15:206" x14ac:dyDescent="0.25">
      <c r="O276" s="545"/>
      <c r="P276" s="545"/>
      <c r="Q276" s="545"/>
      <c r="R276" s="545"/>
      <c r="S276" s="545"/>
      <c r="T276" s="545"/>
      <c r="U276" s="545"/>
      <c r="V276" s="545"/>
      <c r="W276" s="545"/>
      <c r="X276" s="545"/>
      <c r="Y276" s="545"/>
      <c r="Z276" s="545"/>
      <c r="AA276" s="545"/>
      <c r="AB276" s="545"/>
      <c r="AC276" s="545"/>
      <c r="AD276" s="545"/>
      <c r="AE276" s="545"/>
      <c r="AF276" s="545"/>
      <c r="AG276" s="545"/>
      <c r="AH276" s="545"/>
      <c r="AI276" s="545"/>
      <c r="AJ276" s="545"/>
      <c r="AK276" s="545"/>
      <c r="AL276" s="545"/>
      <c r="AM276" s="545"/>
      <c r="AN276" s="545"/>
      <c r="AO276" s="545"/>
      <c r="AP276" s="545"/>
      <c r="AQ276" s="545"/>
      <c r="AR276" s="545"/>
      <c r="AS276" s="545"/>
      <c r="AT276" s="545"/>
      <c r="AU276" s="545"/>
      <c r="AV276" s="545"/>
      <c r="AW276" s="545"/>
      <c r="AX276" s="545"/>
      <c r="AY276" s="545"/>
      <c r="AZ276" s="545"/>
      <c r="BA276" s="545"/>
      <c r="BB276" s="545"/>
      <c r="BC276" s="545"/>
      <c r="BD276" s="545"/>
      <c r="BE276" s="545"/>
      <c r="BF276" s="545"/>
      <c r="BG276" s="545"/>
      <c r="BH276" s="545"/>
      <c r="BI276" s="545"/>
      <c r="BJ276" s="545"/>
      <c r="BK276" s="545"/>
      <c r="BL276" s="545"/>
      <c r="BM276" s="545"/>
      <c r="BN276" s="545"/>
      <c r="BO276" s="545"/>
      <c r="BP276" s="545"/>
      <c r="BQ276" s="545"/>
      <c r="BR276" s="545"/>
      <c r="BS276" s="545"/>
      <c r="BT276" s="545"/>
      <c r="BU276" s="545"/>
      <c r="BV276" s="545"/>
      <c r="BW276" s="545"/>
      <c r="BX276" s="545"/>
      <c r="BY276" s="545"/>
      <c r="BZ276" s="545"/>
      <c r="CA276" s="545"/>
      <c r="CB276" s="545"/>
      <c r="CC276" s="545"/>
      <c r="CD276" s="545"/>
      <c r="CE276" s="545"/>
      <c r="CF276" s="545"/>
      <c r="CG276" s="545"/>
      <c r="CH276" s="545"/>
      <c r="CI276" s="545"/>
      <c r="CJ276" s="545"/>
      <c r="CK276" s="545"/>
      <c r="CL276" s="545"/>
      <c r="CM276" s="545"/>
      <c r="CN276" s="545"/>
      <c r="CO276" s="545"/>
      <c r="CP276" s="545"/>
      <c r="CQ276" s="545"/>
      <c r="CR276" s="545"/>
      <c r="CS276" s="545"/>
      <c r="CT276" s="545"/>
      <c r="CU276" s="545"/>
      <c r="CV276" s="545"/>
      <c r="CW276" s="545"/>
      <c r="CX276" s="545"/>
      <c r="CY276" s="545"/>
      <c r="CZ276" s="545"/>
      <c r="DA276" s="545"/>
      <c r="DB276" s="545"/>
      <c r="DC276" s="545"/>
      <c r="DD276" s="545"/>
      <c r="DE276" s="545"/>
      <c r="DF276" s="545"/>
      <c r="DG276" s="545"/>
      <c r="DH276" s="545"/>
      <c r="DI276" s="545"/>
      <c r="DJ276" s="545"/>
      <c r="DK276" s="545"/>
      <c r="DL276" s="545"/>
      <c r="DM276" s="545"/>
      <c r="DN276" s="545"/>
      <c r="DO276" s="545"/>
      <c r="DP276" s="545"/>
      <c r="DQ276" s="545"/>
      <c r="DR276" s="545"/>
      <c r="DS276" s="545"/>
      <c r="DT276" s="545"/>
      <c r="DU276" s="545"/>
      <c r="DV276" s="545"/>
      <c r="DW276" s="545"/>
      <c r="DX276" s="545"/>
      <c r="DY276" s="545"/>
      <c r="DZ276" s="545"/>
      <c r="EA276" s="545"/>
      <c r="EB276" s="545"/>
      <c r="EC276" s="545"/>
      <c r="ED276" s="545"/>
      <c r="EE276" s="545"/>
      <c r="EF276" s="545"/>
      <c r="EG276" s="545"/>
      <c r="EH276" s="545"/>
      <c r="EI276" s="545"/>
      <c r="EJ276" s="545"/>
      <c r="EK276" s="545"/>
      <c r="EL276" s="545"/>
      <c r="EM276" s="545"/>
      <c r="EN276" s="545"/>
      <c r="EO276" s="545"/>
      <c r="EP276" s="545"/>
      <c r="EQ276" s="545"/>
      <c r="ER276" s="545"/>
      <c r="ES276" s="545"/>
      <c r="ET276" s="545"/>
      <c r="EU276" s="545"/>
      <c r="EV276" s="545"/>
      <c r="EW276" s="545"/>
      <c r="EX276" s="545"/>
      <c r="EY276" s="545"/>
      <c r="EZ276" s="545"/>
      <c r="FA276" s="545"/>
      <c r="FB276" s="545"/>
      <c r="FC276" s="545"/>
      <c r="FD276" s="545"/>
      <c r="FE276" s="545"/>
      <c r="FF276" s="545"/>
      <c r="FG276" s="545"/>
      <c r="FH276" s="545"/>
      <c r="FI276" s="545"/>
      <c r="FJ276" s="545"/>
      <c r="FK276" s="545"/>
      <c r="FL276" s="545"/>
      <c r="FM276" s="545"/>
      <c r="FN276" s="545"/>
      <c r="FO276" s="545"/>
      <c r="FP276" s="545"/>
      <c r="FQ276" s="545"/>
      <c r="FR276" s="545"/>
      <c r="FS276" s="545"/>
      <c r="FT276" s="545"/>
      <c r="FU276" s="545"/>
      <c r="FV276" s="545"/>
      <c r="FW276" s="545"/>
      <c r="FX276" s="545"/>
      <c r="FY276" s="545"/>
      <c r="FZ276" s="545"/>
      <c r="GA276" s="545"/>
      <c r="GB276" s="545"/>
      <c r="GC276" s="545"/>
      <c r="GD276" s="545"/>
      <c r="GE276" s="545"/>
      <c r="GF276" s="545"/>
      <c r="GG276" s="545"/>
      <c r="GH276" s="545"/>
      <c r="GI276" s="545"/>
      <c r="GJ276" s="545"/>
      <c r="GK276" s="545"/>
      <c r="GL276" s="545"/>
      <c r="GM276" s="545"/>
      <c r="GN276" s="545"/>
      <c r="GO276" s="545"/>
      <c r="GP276" s="545"/>
      <c r="GQ276" s="545"/>
      <c r="GR276" s="545"/>
      <c r="GS276" s="545"/>
      <c r="GT276" s="545"/>
      <c r="GU276" s="545"/>
      <c r="GV276" s="545"/>
      <c r="GW276" s="545"/>
      <c r="GX276" s="545"/>
    </row>
    <row r="277" spans="15:206" x14ac:dyDescent="0.25">
      <c r="O277" s="545"/>
      <c r="P277" s="545"/>
      <c r="Q277" s="545"/>
      <c r="R277" s="545"/>
      <c r="S277" s="545"/>
      <c r="T277" s="545"/>
      <c r="U277" s="545"/>
      <c r="V277" s="545"/>
      <c r="W277" s="545"/>
      <c r="X277" s="545"/>
      <c r="Y277" s="545"/>
      <c r="Z277" s="545"/>
      <c r="AA277" s="545"/>
      <c r="AB277" s="545"/>
      <c r="AC277" s="545"/>
      <c r="AD277" s="545"/>
      <c r="AE277" s="545"/>
      <c r="AF277" s="545"/>
      <c r="AG277" s="545"/>
      <c r="AH277" s="545"/>
      <c r="AI277" s="545"/>
      <c r="AJ277" s="545"/>
      <c r="AK277" s="545"/>
      <c r="AL277" s="545"/>
      <c r="AM277" s="545"/>
      <c r="AN277" s="545"/>
      <c r="AO277" s="545"/>
      <c r="AP277" s="545"/>
      <c r="AQ277" s="545"/>
      <c r="AR277" s="545"/>
      <c r="AS277" s="545"/>
      <c r="AT277" s="545"/>
      <c r="AU277" s="545"/>
      <c r="AV277" s="545"/>
      <c r="AW277" s="545"/>
      <c r="AX277" s="545"/>
      <c r="AY277" s="545"/>
      <c r="AZ277" s="545"/>
      <c r="BA277" s="545"/>
      <c r="BB277" s="545"/>
      <c r="BC277" s="545"/>
      <c r="BD277" s="545"/>
      <c r="BE277" s="545"/>
      <c r="BF277" s="545"/>
      <c r="BG277" s="545"/>
      <c r="BH277" s="545"/>
      <c r="BI277" s="545"/>
      <c r="BJ277" s="545"/>
      <c r="BK277" s="545"/>
      <c r="BL277" s="545"/>
      <c r="BM277" s="545"/>
      <c r="BN277" s="545"/>
      <c r="BO277" s="545"/>
      <c r="BP277" s="545"/>
      <c r="BQ277" s="545"/>
      <c r="BR277" s="545"/>
      <c r="BS277" s="545"/>
      <c r="BT277" s="545"/>
      <c r="BU277" s="545"/>
      <c r="BV277" s="545"/>
      <c r="BW277" s="545"/>
      <c r="BX277" s="545"/>
      <c r="BY277" s="545"/>
      <c r="BZ277" s="545"/>
      <c r="CA277" s="545"/>
      <c r="CB277" s="545"/>
      <c r="CC277" s="545"/>
      <c r="CD277" s="545"/>
      <c r="CE277" s="545"/>
      <c r="CF277" s="545"/>
      <c r="CG277" s="545"/>
      <c r="CH277" s="545"/>
      <c r="CI277" s="545"/>
      <c r="CJ277" s="545"/>
      <c r="CK277" s="545"/>
      <c r="CL277" s="545"/>
      <c r="CM277" s="545"/>
      <c r="CN277" s="545"/>
      <c r="CO277" s="545"/>
      <c r="CP277" s="545"/>
      <c r="CQ277" s="545"/>
      <c r="CR277" s="545"/>
      <c r="CS277" s="545"/>
      <c r="CT277" s="545"/>
      <c r="CU277" s="545"/>
      <c r="CV277" s="545"/>
      <c r="CW277" s="545"/>
      <c r="CX277" s="545"/>
      <c r="CY277" s="545"/>
      <c r="CZ277" s="545"/>
      <c r="DA277" s="545"/>
      <c r="DB277" s="545"/>
      <c r="DC277" s="545"/>
      <c r="DD277" s="545"/>
      <c r="DE277" s="545"/>
      <c r="DF277" s="545"/>
      <c r="DG277" s="545"/>
      <c r="DH277" s="545"/>
      <c r="DI277" s="545"/>
      <c r="DJ277" s="545"/>
      <c r="DK277" s="545"/>
      <c r="DL277" s="545"/>
      <c r="DM277" s="545"/>
      <c r="DN277" s="545"/>
      <c r="DO277" s="545"/>
      <c r="DP277" s="545"/>
      <c r="DQ277" s="545"/>
      <c r="DR277" s="545"/>
      <c r="DS277" s="545"/>
      <c r="DT277" s="545"/>
      <c r="DU277" s="545"/>
      <c r="DV277" s="545"/>
      <c r="DW277" s="545"/>
      <c r="DX277" s="545"/>
      <c r="DY277" s="545"/>
      <c r="DZ277" s="545"/>
      <c r="EA277" s="545"/>
      <c r="EB277" s="545"/>
      <c r="EC277" s="545"/>
      <c r="ED277" s="545"/>
      <c r="EE277" s="545"/>
      <c r="EF277" s="545"/>
      <c r="EG277" s="545"/>
      <c r="EH277" s="545"/>
      <c r="EI277" s="545"/>
      <c r="EJ277" s="545"/>
      <c r="EK277" s="545"/>
      <c r="EL277" s="545"/>
      <c r="EM277" s="545"/>
      <c r="EN277" s="545"/>
      <c r="EO277" s="545"/>
      <c r="EP277" s="545"/>
      <c r="EQ277" s="545"/>
      <c r="ER277" s="545"/>
      <c r="ES277" s="545"/>
      <c r="ET277" s="545"/>
      <c r="EU277" s="545"/>
      <c r="EV277" s="545"/>
      <c r="EW277" s="545"/>
      <c r="EX277" s="545"/>
      <c r="EY277" s="545"/>
      <c r="EZ277" s="545"/>
      <c r="FA277" s="545"/>
      <c r="FB277" s="545"/>
      <c r="FC277" s="545"/>
      <c r="FD277" s="545"/>
      <c r="FE277" s="545"/>
      <c r="FF277" s="545"/>
      <c r="FG277" s="545"/>
      <c r="FH277" s="545"/>
      <c r="FI277" s="545"/>
      <c r="FJ277" s="545"/>
      <c r="FK277" s="545"/>
      <c r="FL277" s="545"/>
      <c r="FM277" s="545"/>
      <c r="FN277" s="545"/>
      <c r="FO277" s="545"/>
      <c r="FP277" s="545"/>
      <c r="FQ277" s="545"/>
      <c r="FR277" s="545"/>
      <c r="FS277" s="545"/>
      <c r="FT277" s="545"/>
      <c r="FU277" s="545"/>
      <c r="FV277" s="545"/>
      <c r="FW277" s="545"/>
      <c r="FX277" s="545"/>
      <c r="FY277" s="545"/>
      <c r="FZ277" s="545"/>
      <c r="GA277" s="545"/>
      <c r="GB277" s="545"/>
      <c r="GC277" s="545"/>
      <c r="GD277" s="545"/>
      <c r="GE277" s="545"/>
      <c r="GF277" s="545"/>
      <c r="GG277" s="545"/>
      <c r="GH277" s="545"/>
      <c r="GI277" s="545"/>
      <c r="GJ277" s="545"/>
      <c r="GK277" s="545"/>
      <c r="GL277" s="545"/>
      <c r="GM277" s="545"/>
      <c r="GN277" s="545"/>
      <c r="GO277" s="545"/>
      <c r="GP277" s="545"/>
      <c r="GQ277" s="545"/>
      <c r="GR277" s="545"/>
      <c r="GS277" s="545"/>
      <c r="GT277" s="545"/>
      <c r="GU277" s="545"/>
      <c r="GV277" s="545"/>
      <c r="GW277" s="545"/>
      <c r="GX277" s="545"/>
    </row>
    <row r="278" spans="15:206" x14ac:dyDescent="0.25">
      <c r="O278" s="545"/>
      <c r="P278" s="545"/>
      <c r="Q278" s="545"/>
      <c r="R278" s="545"/>
      <c r="S278" s="545"/>
      <c r="T278" s="545"/>
      <c r="U278" s="545"/>
      <c r="V278" s="545"/>
      <c r="W278" s="545"/>
      <c r="X278" s="545"/>
      <c r="Y278" s="545"/>
      <c r="Z278" s="545"/>
      <c r="AA278" s="545"/>
      <c r="AB278" s="545"/>
      <c r="AC278" s="545"/>
      <c r="AD278" s="545"/>
      <c r="AE278" s="545"/>
      <c r="AF278" s="545"/>
      <c r="AG278" s="545"/>
      <c r="AH278" s="545"/>
      <c r="AI278" s="545"/>
      <c r="AJ278" s="545"/>
      <c r="AK278" s="545"/>
      <c r="AL278" s="545"/>
      <c r="AM278" s="545"/>
      <c r="AN278" s="545"/>
      <c r="AO278" s="545"/>
      <c r="AP278" s="545"/>
      <c r="AQ278" s="545"/>
      <c r="AR278" s="545"/>
      <c r="AS278" s="545"/>
      <c r="AT278" s="545"/>
      <c r="AU278" s="545"/>
      <c r="AV278" s="545"/>
      <c r="AW278" s="545"/>
      <c r="AX278" s="545"/>
      <c r="AY278" s="545"/>
      <c r="AZ278" s="545"/>
      <c r="BA278" s="545"/>
      <c r="BB278" s="545"/>
      <c r="BC278" s="545"/>
      <c r="BD278" s="545"/>
      <c r="BE278" s="545"/>
      <c r="BF278" s="545"/>
      <c r="BG278" s="545"/>
      <c r="BH278" s="545"/>
      <c r="BI278" s="545"/>
      <c r="BJ278" s="545"/>
      <c r="BK278" s="545"/>
      <c r="BL278" s="545"/>
      <c r="BM278" s="545"/>
      <c r="BN278" s="545"/>
      <c r="BO278" s="545"/>
      <c r="BP278" s="545"/>
      <c r="BQ278" s="545"/>
      <c r="BR278" s="545"/>
      <c r="BS278" s="545"/>
      <c r="BT278" s="545"/>
      <c r="BU278" s="545"/>
      <c r="BV278" s="545"/>
      <c r="BW278" s="545"/>
      <c r="BX278" s="545"/>
      <c r="BY278" s="545"/>
      <c r="BZ278" s="545"/>
      <c r="CA278" s="545"/>
      <c r="CB278" s="545"/>
      <c r="CC278" s="545"/>
      <c r="CD278" s="545"/>
      <c r="CE278" s="545"/>
      <c r="CF278" s="545"/>
      <c r="CG278" s="545"/>
      <c r="CH278" s="545"/>
      <c r="CI278" s="545"/>
      <c r="CJ278" s="545"/>
      <c r="CK278" s="545"/>
      <c r="CL278" s="545"/>
      <c r="CM278" s="545"/>
      <c r="CN278" s="545"/>
      <c r="CO278" s="545"/>
      <c r="CP278" s="545"/>
      <c r="CQ278" s="545"/>
      <c r="CR278" s="545"/>
      <c r="CS278" s="545"/>
      <c r="CT278" s="545"/>
      <c r="CU278" s="545"/>
      <c r="CV278" s="545"/>
      <c r="CW278" s="545"/>
      <c r="CX278" s="545"/>
      <c r="CY278" s="545"/>
      <c r="CZ278" s="545"/>
      <c r="DA278" s="545"/>
      <c r="DB278" s="545"/>
      <c r="DC278" s="545"/>
      <c r="DD278" s="545"/>
      <c r="DE278" s="545"/>
      <c r="DF278" s="545"/>
      <c r="DG278" s="545"/>
      <c r="DH278" s="545"/>
      <c r="DI278" s="545"/>
      <c r="DJ278" s="545"/>
      <c r="DK278" s="545"/>
      <c r="DL278" s="545"/>
      <c r="DM278" s="545"/>
      <c r="DN278" s="545"/>
      <c r="DO278" s="545"/>
      <c r="DP278" s="545"/>
      <c r="DQ278" s="545"/>
      <c r="DR278" s="545"/>
      <c r="DS278" s="545"/>
      <c r="DT278" s="545"/>
      <c r="DU278" s="545"/>
      <c r="DV278" s="545"/>
      <c r="DW278" s="545"/>
      <c r="DX278" s="545"/>
      <c r="DY278" s="545"/>
      <c r="DZ278" s="545"/>
      <c r="EA278" s="545"/>
      <c r="EB278" s="545"/>
      <c r="EC278" s="545"/>
      <c r="ED278" s="545"/>
      <c r="EE278" s="545"/>
      <c r="EF278" s="545"/>
      <c r="EG278" s="545"/>
      <c r="EH278" s="545"/>
      <c r="EI278" s="545"/>
      <c r="EJ278" s="545"/>
      <c r="EK278" s="545"/>
      <c r="EL278" s="545"/>
      <c r="EM278" s="545"/>
      <c r="EN278" s="545"/>
      <c r="EO278" s="545"/>
      <c r="EP278" s="545"/>
      <c r="EQ278" s="545"/>
      <c r="ER278" s="545"/>
      <c r="ES278" s="545"/>
      <c r="ET278" s="545"/>
      <c r="EU278" s="545"/>
      <c r="EV278" s="545"/>
      <c r="EW278" s="545"/>
      <c r="EX278" s="545"/>
      <c r="EY278" s="545"/>
      <c r="EZ278" s="545"/>
      <c r="FA278" s="545"/>
      <c r="FB278" s="545"/>
      <c r="FC278" s="545"/>
      <c r="FD278" s="545"/>
      <c r="FE278" s="545"/>
      <c r="FF278" s="545"/>
      <c r="FG278" s="545"/>
      <c r="FH278" s="545"/>
      <c r="FI278" s="545"/>
      <c r="FJ278" s="545"/>
      <c r="FK278" s="545"/>
      <c r="FL278" s="545"/>
      <c r="FM278" s="545"/>
      <c r="FN278" s="545"/>
      <c r="FO278" s="545"/>
      <c r="FP278" s="545"/>
      <c r="FQ278" s="545"/>
      <c r="FR278" s="545"/>
      <c r="FS278" s="545"/>
      <c r="FT278" s="545"/>
      <c r="FU278" s="545"/>
      <c r="FV278" s="545"/>
      <c r="FW278" s="545"/>
      <c r="FX278" s="545"/>
      <c r="FY278" s="545"/>
      <c r="FZ278" s="545"/>
      <c r="GA278" s="545"/>
      <c r="GB278" s="545"/>
      <c r="GC278" s="545"/>
      <c r="GD278" s="545"/>
      <c r="GE278" s="545"/>
      <c r="GF278" s="545"/>
      <c r="GG278" s="545"/>
      <c r="GH278" s="545"/>
      <c r="GI278" s="545"/>
      <c r="GJ278" s="545"/>
      <c r="GK278" s="545"/>
      <c r="GL278" s="545"/>
      <c r="GM278" s="545"/>
      <c r="GN278" s="545"/>
      <c r="GO278" s="545"/>
      <c r="GP278" s="545"/>
      <c r="GQ278" s="545"/>
      <c r="GR278" s="545"/>
      <c r="GS278" s="545"/>
      <c r="GT278" s="545"/>
      <c r="GU278" s="545"/>
      <c r="GV278" s="545"/>
      <c r="GW278" s="545"/>
      <c r="GX278" s="545"/>
    </row>
    <row r="279" spans="15:206" x14ac:dyDescent="0.25">
      <c r="O279" s="545"/>
      <c r="P279" s="545"/>
      <c r="Q279" s="545"/>
      <c r="R279" s="545"/>
      <c r="S279" s="545"/>
      <c r="T279" s="545"/>
      <c r="U279" s="545"/>
      <c r="V279" s="545"/>
      <c r="W279" s="545"/>
      <c r="X279" s="545"/>
      <c r="Y279" s="545"/>
      <c r="Z279" s="545"/>
      <c r="AA279" s="545"/>
      <c r="AB279" s="545"/>
      <c r="AC279" s="545"/>
      <c r="AD279" s="545"/>
      <c r="AE279" s="545"/>
      <c r="AF279" s="545"/>
      <c r="AG279" s="545"/>
      <c r="AH279" s="545"/>
      <c r="AI279" s="545"/>
      <c r="AJ279" s="545"/>
      <c r="AK279" s="545"/>
      <c r="AL279" s="545"/>
      <c r="AM279" s="545"/>
      <c r="AN279" s="545"/>
      <c r="AO279" s="545"/>
      <c r="AP279" s="545"/>
      <c r="AQ279" s="545"/>
      <c r="AR279" s="545"/>
      <c r="AS279" s="545"/>
      <c r="AT279" s="545"/>
      <c r="AU279" s="545"/>
      <c r="AV279" s="545"/>
      <c r="AW279" s="545"/>
      <c r="AX279" s="545"/>
      <c r="AY279" s="545"/>
      <c r="AZ279" s="545"/>
      <c r="BA279" s="545"/>
      <c r="BB279" s="545"/>
      <c r="BC279" s="545"/>
      <c r="BD279" s="545"/>
      <c r="BE279" s="545"/>
      <c r="BF279" s="545"/>
      <c r="BG279" s="545"/>
      <c r="BH279" s="545"/>
      <c r="BI279" s="545"/>
      <c r="BJ279" s="545"/>
      <c r="BK279" s="545"/>
      <c r="BL279" s="545"/>
      <c r="BM279" s="545"/>
      <c r="BN279" s="545"/>
      <c r="BO279" s="545"/>
      <c r="BP279" s="545"/>
      <c r="BQ279" s="545"/>
      <c r="BR279" s="545"/>
      <c r="BS279" s="545"/>
      <c r="BT279" s="545"/>
      <c r="BU279" s="545"/>
      <c r="BV279" s="545"/>
      <c r="BW279" s="545"/>
      <c r="BX279" s="545"/>
      <c r="BY279" s="545"/>
      <c r="BZ279" s="545"/>
      <c r="CA279" s="545"/>
      <c r="CB279" s="545"/>
      <c r="CC279" s="545"/>
      <c r="CD279" s="545"/>
      <c r="CE279" s="545"/>
      <c r="CF279" s="545"/>
      <c r="CG279" s="545"/>
      <c r="CH279" s="545"/>
      <c r="CI279" s="545"/>
      <c r="CJ279" s="545"/>
      <c r="CK279" s="545"/>
      <c r="CL279" s="545"/>
      <c r="CM279" s="545"/>
      <c r="CN279" s="545"/>
      <c r="CO279" s="545"/>
      <c r="CP279" s="545"/>
      <c r="CQ279" s="545"/>
      <c r="CR279" s="545"/>
      <c r="CS279" s="545"/>
      <c r="CT279" s="545"/>
      <c r="CU279" s="545"/>
      <c r="CV279" s="545"/>
      <c r="CW279" s="545"/>
      <c r="CX279" s="545"/>
      <c r="CY279" s="545"/>
      <c r="CZ279" s="545"/>
      <c r="DA279" s="545"/>
      <c r="DB279" s="545"/>
      <c r="DC279" s="545"/>
      <c r="DD279" s="545"/>
      <c r="DE279" s="545"/>
      <c r="DF279" s="545"/>
      <c r="DG279" s="545"/>
      <c r="DH279" s="545"/>
      <c r="DI279" s="545"/>
      <c r="DJ279" s="545"/>
      <c r="DK279" s="545"/>
      <c r="DL279" s="545"/>
      <c r="DM279" s="545"/>
      <c r="DN279" s="545"/>
      <c r="DO279" s="545"/>
      <c r="DP279" s="545"/>
      <c r="DQ279" s="545"/>
      <c r="DR279" s="545"/>
      <c r="DS279" s="545"/>
      <c r="DT279" s="545"/>
      <c r="DU279" s="545"/>
      <c r="DV279" s="545"/>
      <c r="DW279" s="545"/>
      <c r="DX279" s="545"/>
      <c r="DY279" s="545"/>
      <c r="DZ279" s="545"/>
      <c r="EA279" s="545"/>
      <c r="EB279" s="545"/>
      <c r="EC279" s="545"/>
      <c r="ED279" s="545"/>
      <c r="EE279" s="545"/>
      <c r="EF279" s="545"/>
      <c r="EG279" s="545"/>
      <c r="EH279" s="545"/>
      <c r="EI279" s="545"/>
      <c r="EJ279" s="545"/>
      <c r="EK279" s="545"/>
      <c r="EL279" s="545"/>
      <c r="EM279" s="545"/>
      <c r="EN279" s="545"/>
      <c r="EO279" s="545"/>
      <c r="EP279" s="545"/>
      <c r="EQ279" s="545"/>
      <c r="ER279" s="545"/>
      <c r="ES279" s="545"/>
      <c r="ET279" s="545"/>
      <c r="EU279" s="545"/>
      <c r="EV279" s="545"/>
      <c r="EW279" s="545"/>
      <c r="EX279" s="545"/>
      <c r="EY279" s="545"/>
      <c r="EZ279" s="545"/>
      <c r="FA279" s="545"/>
      <c r="FB279" s="545"/>
      <c r="FC279" s="545"/>
      <c r="FD279" s="545"/>
      <c r="FE279" s="545"/>
      <c r="FF279" s="545"/>
      <c r="FG279" s="545"/>
      <c r="FH279" s="545"/>
      <c r="FI279" s="545"/>
      <c r="FJ279" s="545"/>
      <c r="FK279" s="545"/>
      <c r="FL279" s="545"/>
      <c r="FM279" s="545"/>
      <c r="FN279" s="545"/>
      <c r="FO279" s="545"/>
      <c r="FP279" s="545"/>
      <c r="FQ279" s="545"/>
      <c r="FR279" s="545"/>
      <c r="FS279" s="545"/>
      <c r="FT279" s="545"/>
      <c r="FU279" s="545"/>
      <c r="FV279" s="545"/>
      <c r="FW279" s="545"/>
      <c r="FX279" s="545"/>
      <c r="FY279" s="545"/>
      <c r="FZ279" s="545"/>
      <c r="GA279" s="545"/>
      <c r="GB279" s="545"/>
      <c r="GC279" s="545"/>
      <c r="GD279" s="545"/>
      <c r="GE279" s="545"/>
      <c r="GF279" s="545"/>
      <c r="GG279" s="545"/>
      <c r="GH279" s="545"/>
      <c r="GI279" s="545"/>
      <c r="GJ279" s="545"/>
      <c r="GK279" s="545"/>
      <c r="GL279" s="545"/>
      <c r="GM279" s="545"/>
      <c r="GN279" s="545"/>
      <c r="GO279" s="545"/>
      <c r="GP279" s="545"/>
      <c r="GQ279" s="545"/>
      <c r="GR279" s="545"/>
      <c r="GS279" s="545"/>
      <c r="GT279" s="545"/>
      <c r="GU279" s="545"/>
      <c r="GV279" s="545"/>
      <c r="GW279" s="545"/>
      <c r="GX279" s="545"/>
    </row>
    <row r="280" spans="15:206" x14ac:dyDescent="0.25">
      <c r="O280" s="545"/>
      <c r="P280" s="545"/>
      <c r="Q280" s="545"/>
      <c r="R280" s="545"/>
      <c r="S280" s="545"/>
      <c r="T280" s="545"/>
      <c r="U280" s="545"/>
      <c r="V280" s="545"/>
      <c r="W280" s="545"/>
      <c r="X280" s="545"/>
      <c r="Y280" s="545"/>
      <c r="Z280" s="545"/>
      <c r="AA280" s="545"/>
      <c r="AB280" s="545"/>
      <c r="AC280" s="545"/>
      <c r="AD280" s="545"/>
      <c r="AE280" s="545"/>
      <c r="AF280" s="545"/>
      <c r="AG280" s="545"/>
      <c r="AH280" s="545"/>
      <c r="AI280" s="545"/>
      <c r="AJ280" s="545"/>
      <c r="AK280" s="545"/>
      <c r="AL280" s="545"/>
      <c r="AM280" s="545"/>
      <c r="AN280" s="545"/>
      <c r="AO280" s="545"/>
      <c r="AP280" s="545"/>
      <c r="AQ280" s="545"/>
      <c r="AR280" s="545"/>
      <c r="AS280" s="545"/>
      <c r="AT280" s="545"/>
      <c r="AU280" s="545"/>
      <c r="AV280" s="545"/>
      <c r="AW280" s="545"/>
      <c r="AX280" s="545"/>
      <c r="AY280" s="545"/>
      <c r="AZ280" s="545"/>
      <c r="BA280" s="545"/>
      <c r="BB280" s="545"/>
      <c r="BC280" s="545"/>
      <c r="BD280" s="545"/>
      <c r="BE280" s="545"/>
      <c r="BF280" s="545"/>
      <c r="BG280" s="545"/>
      <c r="BH280" s="545"/>
      <c r="BI280" s="545"/>
      <c r="BJ280" s="545"/>
      <c r="BK280" s="545"/>
      <c r="BL280" s="545"/>
      <c r="BM280" s="545"/>
      <c r="BN280" s="545"/>
      <c r="BO280" s="545"/>
      <c r="BP280" s="545"/>
      <c r="BQ280" s="545"/>
      <c r="BR280" s="545"/>
      <c r="BS280" s="545"/>
      <c r="BT280" s="545"/>
      <c r="BU280" s="545"/>
      <c r="BV280" s="545"/>
      <c r="BW280" s="545"/>
      <c r="BX280" s="545"/>
      <c r="BY280" s="545"/>
      <c r="BZ280" s="545"/>
      <c r="CA280" s="545"/>
      <c r="CB280" s="545"/>
      <c r="CC280" s="545"/>
      <c r="CD280" s="545"/>
      <c r="CE280" s="545"/>
      <c r="CF280" s="545"/>
      <c r="CG280" s="545"/>
      <c r="CH280" s="545"/>
      <c r="CI280" s="545"/>
      <c r="CJ280" s="545"/>
      <c r="CK280" s="545"/>
      <c r="CL280" s="545"/>
      <c r="CM280" s="545"/>
      <c r="CN280" s="545"/>
      <c r="CO280" s="545"/>
      <c r="CP280" s="545"/>
      <c r="CQ280" s="545"/>
      <c r="CR280" s="545"/>
      <c r="CS280" s="545"/>
      <c r="CT280" s="545"/>
      <c r="CU280" s="545"/>
      <c r="CV280" s="545"/>
      <c r="CW280" s="545"/>
      <c r="CX280" s="545"/>
      <c r="CY280" s="545"/>
      <c r="CZ280" s="545"/>
      <c r="DA280" s="545"/>
      <c r="DB280" s="545"/>
      <c r="DC280" s="545"/>
      <c r="DD280" s="545"/>
      <c r="DE280" s="545"/>
      <c r="DF280" s="545"/>
      <c r="DG280" s="545"/>
      <c r="DH280" s="545"/>
      <c r="DI280" s="545"/>
      <c r="DJ280" s="545"/>
      <c r="DK280" s="545"/>
      <c r="DL280" s="545"/>
      <c r="DM280" s="545"/>
      <c r="DN280" s="545"/>
      <c r="DO280" s="545"/>
      <c r="DP280" s="545"/>
      <c r="DQ280" s="545"/>
      <c r="DR280" s="545"/>
      <c r="DS280" s="545"/>
      <c r="DT280" s="545"/>
      <c r="DU280" s="545"/>
      <c r="DV280" s="545"/>
      <c r="DW280" s="545"/>
      <c r="DX280" s="545"/>
      <c r="DY280" s="545"/>
      <c r="DZ280" s="545"/>
      <c r="EA280" s="545"/>
      <c r="EB280" s="545"/>
      <c r="EC280" s="545"/>
      <c r="ED280" s="545"/>
      <c r="EE280" s="545"/>
      <c r="EF280" s="545"/>
      <c r="EG280" s="545"/>
      <c r="EH280" s="545"/>
      <c r="EI280" s="545"/>
      <c r="EJ280" s="545"/>
      <c r="EK280" s="545"/>
      <c r="EL280" s="545"/>
      <c r="EM280" s="545"/>
      <c r="EN280" s="545"/>
      <c r="EO280" s="545"/>
      <c r="EP280" s="545"/>
      <c r="EQ280" s="545"/>
      <c r="ER280" s="545"/>
      <c r="ES280" s="545"/>
      <c r="ET280" s="545"/>
      <c r="EU280" s="545"/>
      <c r="EV280" s="545"/>
      <c r="EW280" s="545"/>
      <c r="EX280" s="545"/>
      <c r="EY280" s="545"/>
      <c r="EZ280" s="545"/>
      <c r="FA280" s="545"/>
      <c r="FB280" s="545"/>
      <c r="FC280" s="545"/>
      <c r="FD280" s="545"/>
      <c r="FE280" s="545"/>
      <c r="FF280" s="545"/>
      <c r="FG280" s="545"/>
      <c r="FH280" s="545"/>
      <c r="FI280" s="545"/>
      <c r="FJ280" s="545"/>
      <c r="FK280" s="545"/>
      <c r="FL280" s="545"/>
      <c r="FM280" s="545"/>
      <c r="FN280" s="545"/>
      <c r="FO280" s="545"/>
      <c r="FP280" s="545"/>
      <c r="FQ280" s="545"/>
      <c r="FR280" s="545"/>
      <c r="FS280" s="545"/>
      <c r="FT280" s="545"/>
      <c r="FU280" s="545"/>
      <c r="FV280" s="545"/>
      <c r="FW280" s="545"/>
      <c r="FX280" s="545"/>
      <c r="FY280" s="545"/>
      <c r="FZ280" s="545"/>
      <c r="GA280" s="545"/>
      <c r="GB280" s="545"/>
      <c r="GC280" s="545"/>
      <c r="GD280" s="545"/>
      <c r="GE280" s="545"/>
      <c r="GF280" s="545"/>
      <c r="GG280" s="545"/>
      <c r="GH280" s="545"/>
      <c r="GI280" s="545"/>
      <c r="GJ280" s="545"/>
      <c r="GK280" s="545"/>
      <c r="GL280" s="545"/>
      <c r="GM280" s="545"/>
      <c r="GN280" s="545"/>
      <c r="GO280" s="545"/>
      <c r="GP280" s="545"/>
      <c r="GQ280" s="545"/>
      <c r="GR280" s="545"/>
      <c r="GS280" s="545"/>
      <c r="GT280" s="545"/>
      <c r="GU280" s="545"/>
      <c r="GV280" s="545"/>
      <c r="GW280" s="545"/>
      <c r="GX280" s="545"/>
    </row>
    <row r="281" spans="15:206" x14ac:dyDescent="0.25">
      <c r="O281" s="545"/>
      <c r="P281" s="545"/>
      <c r="Q281" s="545"/>
      <c r="R281" s="545"/>
      <c r="S281" s="545"/>
      <c r="T281" s="545"/>
      <c r="U281" s="545"/>
      <c r="V281" s="545"/>
      <c r="W281" s="545"/>
      <c r="X281" s="545"/>
      <c r="Y281" s="545"/>
      <c r="Z281" s="545"/>
      <c r="AA281" s="545"/>
      <c r="AB281" s="545"/>
      <c r="AC281" s="545"/>
      <c r="AD281" s="545"/>
      <c r="AE281" s="545"/>
      <c r="AF281" s="545"/>
      <c r="AG281" s="545"/>
      <c r="AH281" s="545"/>
      <c r="AI281" s="545"/>
      <c r="AJ281" s="545"/>
      <c r="AK281" s="545"/>
      <c r="AL281" s="545"/>
      <c r="AM281" s="545"/>
      <c r="AN281" s="545"/>
      <c r="AO281" s="545"/>
      <c r="AP281" s="545"/>
      <c r="AQ281" s="545"/>
      <c r="AR281" s="545"/>
      <c r="AS281" s="545"/>
      <c r="AT281" s="545"/>
      <c r="AU281" s="545"/>
      <c r="AV281" s="545"/>
      <c r="AW281" s="545"/>
      <c r="AX281" s="545"/>
      <c r="AY281" s="545"/>
      <c r="AZ281" s="545"/>
      <c r="BA281" s="545"/>
      <c r="BB281" s="545"/>
      <c r="BC281" s="545"/>
      <c r="BD281" s="545"/>
      <c r="BE281" s="545"/>
      <c r="BF281" s="545"/>
      <c r="BG281" s="545"/>
      <c r="BH281" s="545"/>
      <c r="BI281" s="545"/>
      <c r="BJ281" s="545"/>
      <c r="BK281" s="545"/>
      <c r="BL281" s="545"/>
      <c r="BM281" s="545"/>
      <c r="BN281" s="545"/>
      <c r="BO281" s="545"/>
      <c r="BP281" s="545"/>
      <c r="BQ281" s="545"/>
      <c r="BR281" s="545"/>
      <c r="BS281" s="545"/>
      <c r="BT281" s="545"/>
      <c r="BU281" s="545"/>
      <c r="BV281" s="545"/>
      <c r="BW281" s="545"/>
      <c r="BX281" s="545"/>
      <c r="BY281" s="545"/>
      <c r="BZ281" s="545"/>
      <c r="CA281" s="545"/>
      <c r="CB281" s="545"/>
      <c r="CC281" s="545"/>
      <c r="CD281" s="545"/>
      <c r="CE281" s="545"/>
      <c r="CF281" s="545"/>
      <c r="CG281" s="545"/>
      <c r="CH281" s="545"/>
      <c r="CI281" s="545"/>
      <c r="CJ281" s="545"/>
      <c r="CK281" s="545"/>
      <c r="CL281" s="545"/>
      <c r="CM281" s="545"/>
      <c r="CN281" s="545"/>
      <c r="CO281" s="545"/>
      <c r="CP281" s="545"/>
      <c r="CQ281" s="545"/>
      <c r="CR281" s="545"/>
      <c r="CS281" s="545"/>
      <c r="CT281" s="545"/>
      <c r="CU281" s="545"/>
      <c r="CV281" s="545"/>
      <c r="CW281" s="545"/>
      <c r="CX281" s="545"/>
      <c r="CY281" s="545"/>
      <c r="CZ281" s="545"/>
      <c r="DA281" s="545"/>
      <c r="DB281" s="545"/>
      <c r="DC281" s="545"/>
      <c r="DD281" s="545"/>
      <c r="DE281" s="545"/>
      <c r="DF281" s="545"/>
      <c r="DG281" s="545"/>
      <c r="DH281" s="545"/>
      <c r="DI281" s="545"/>
      <c r="DJ281" s="545"/>
      <c r="DK281" s="545"/>
      <c r="DL281" s="545"/>
      <c r="DM281" s="545"/>
      <c r="DN281" s="545"/>
      <c r="DO281" s="545"/>
      <c r="DP281" s="545"/>
      <c r="DQ281" s="545"/>
      <c r="DR281" s="545"/>
      <c r="DS281" s="545"/>
      <c r="DT281" s="545"/>
      <c r="DU281" s="545"/>
      <c r="DV281" s="545"/>
      <c r="DW281" s="545"/>
      <c r="DX281" s="545"/>
      <c r="DY281" s="545"/>
      <c r="DZ281" s="545"/>
      <c r="EA281" s="545"/>
      <c r="EB281" s="545"/>
      <c r="EC281" s="545"/>
      <c r="ED281" s="545"/>
      <c r="EE281" s="545"/>
      <c r="EF281" s="545"/>
      <c r="EG281" s="545"/>
      <c r="EH281" s="545"/>
      <c r="EI281" s="545"/>
      <c r="EJ281" s="545"/>
      <c r="EK281" s="545"/>
      <c r="EL281" s="545"/>
      <c r="EM281" s="545"/>
      <c r="EN281" s="545"/>
      <c r="EO281" s="545"/>
      <c r="EP281" s="545"/>
      <c r="EQ281" s="545"/>
      <c r="ER281" s="545"/>
      <c r="ES281" s="545"/>
      <c r="ET281" s="545"/>
      <c r="EU281" s="545"/>
      <c r="EV281" s="545"/>
      <c r="EW281" s="545"/>
      <c r="EX281" s="545"/>
      <c r="EY281" s="545"/>
      <c r="EZ281" s="545"/>
      <c r="FA281" s="545"/>
      <c r="FB281" s="545"/>
      <c r="FC281" s="545"/>
      <c r="FD281" s="545"/>
      <c r="FE281" s="545"/>
      <c r="FF281" s="545"/>
      <c r="FG281" s="545"/>
      <c r="FH281" s="545"/>
      <c r="FI281" s="545"/>
      <c r="FJ281" s="545"/>
      <c r="FK281" s="545"/>
      <c r="FL281" s="545"/>
      <c r="FM281" s="545"/>
      <c r="FN281" s="545"/>
      <c r="FO281" s="545"/>
      <c r="FP281" s="545"/>
      <c r="FQ281" s="545"/>
      <c r="FR281" s="545"/>
      <c r="FS281" s="545"/>
      <c r="FT281" s="545"/>
      <c r="FU281" s="545"/>
      <c r="FV281" s="545"/>
      <c r="FW281" s="545"/>
      <c r="FX281" s="545"/>
      <c r="FY281" s="545"/>
      <c r="FZ281" s="545"/>
      <c r="GA281" s="545"/>
      <c r="GB281" s="545"/>
      <c r="GC281" s="545"/>
      <c r="GD281" s="545"/>
      <c r="GE281" s="545"/>
      <c r="GF281" s="545"/>
      <c r="GG281" s="545"/>
      <c r="GH281" s="545"/>
      <c r="GI281" s="545"/>
      <c r="GJ281" s="545"/>
      <c r="GK281" s="545"/>
      <c r="GL281" s="545"/>
      <c r="GM281" s="545"/>
      <c r="GN281" s="545"/>
      <c r="GO281" s="545"/>
      <c r="GP281" s="545"/>
      <c r="GQ281" s="545"/>
      <c r="GR281" s="545"/>
      <c r="GS281" s="545"/>
      <c r="GT281" s="545"/>
      <c r="GU281" s="545"/>
      <c r="GV281" s="545"/>
      <c r="GW281" s="545"/>
      <c r="GX281" s="545"/>
    </row>
    <row r="282" spans="15:206" x14ac:dyDescent="0.25">
      <c r="O282" s="545"/>
      <c r="P282" s="545"/>
      <c r="Q282" s="545"/>
      <c r="R282" s="545"/>
      <c r="S282" s="545"/>
      <c r="T282" s="545"/>
      <c r="U282" s="545"/>
      <c r="V282" s="545"/>
      <c r="W282" s="545"/>
      <c r="X282" s="545"/>
      <c r="Y282" s="545"/>
      <c r="Z282" s="545"/>
      <c r="AA282" s="545"/>
      <c r="AB282" s="545"/>
      <c r="AC282" s="545"/>
      <c r="AD282" s="545"/>
      <c r="AE282" s="545"/>
      <c r="AF282" s="545"/>
      <c r="AG282" s="545"/>
      <c r="AH282" s="545"/>
      <c r="AI282" s="545"/>
      <c r="AJ282" s="545"/>
      <c r="AK282" s="545"/>
      <c r="AL282" s="545"/>
      <c r="AM282" s="545"/>
      <c r="AN282" s="545"/>
      <c r="AO282" s="545"/>
      <c r="AP282" s="545"/>
      <c r="AQ282" s="545"/>
      <c r="AR282" s="545"/>
      <c r="AS282" s="545"/>
      <c r="AT282" s="545"/>
      <c r="AU282" s="545"/>
      <c r="AV282" s="545"/>
      <c r="AW282" s="545"/>
      <c r="AX282" s="545"/>
      <c r="AY282" s="545"/>
      <c r="AZ282" s="545"/>
      <c r="BA282" s="545"/>
      <c r="BB282" s="545"/>
      <c r="BC282" s="545"/>
      <c r="BD282" s="545"/>
      <c r="BE282" s="545"/>
      <c r="BF282" s="545"/>
      <c r="BG282" s="545"/>
      <c r="BH282" s="545"/>
      <c r="BI282" s="545"/>
      <c r="BJ282" s="545"/>
      <c r="BK282" s="545"/>
      <c r="BL282" s="545"/>
      <c r="BM282" s="545"/>
      <c r="BN282" s="545"/>
      <c r="BO282" s="545"/>
      <c r="BP282" s="545"/>
      <c r="BQ282" s="545"/>
      <c r="BR282" s="545"/>
      <c r="BS282" s="545"/>
      <c r="BT282" s="545"/>
      <c r="BU282" s="545"/>
      <c r="BV282" s="545"/>
      <c r="BW282" s="545"/>
      <c r="BX282" s="545"/>
      <c r="BY282" s="545"/>
      <c r="BZ282" s="545"/>
      <c r="CA282" s="545"/>
      <c r="CB282" s="545"/>
      <c r="CC282" s="545"/>
      <c r="CD282" s="545"/>
      <c r="CE282" s="545"/>
      <c r="CF282" s="545"/>
      <c r="CG282" s="545"/>
      <c r="CH282" s="545"/>
      <c r="CI282" s="545"/>
      <c r="CJ282" s="545"/>
      <c r="CK282" s="545"/>
      <c r="CL282" s="545"/>
      <c r="CM282" s="545"/>
      <c r="CN282" s="545"/>
      <c r="CO282" s="545"/>
      <c r="CP282" s="545"/>
      <c r="CQ282" s="545"/>
      <c r="CR282" s="545"/>
      <c r="CS282" s="545"/>
      <c r="CT282" s="545"/>
      <c r="CU282" s="545"/>
      <c r="CV282" s="545"/>
      <c r="CW282" s="545"/>
      <c r="CX282" s="545"/>
      <c r="CY282" s="545"/>
      <c r="CZ282" s="545"/>
      <c r="DA282" s="545"/>
      <c r="DB282" s="545"/>
      <c r="DC282" s="545"/>
      <c r="DD282" s="545"/>
      <c r="DE282" s="545"/>
      <c r="DF282" s="545"/>
      <c r="DG282" s="545"/>
      <c r="DH282" s="545"/>
      <c r="DI282" s="545"/>
      <c r="DJ282" s="545"/>
      <c r="DK282" s="545"/>
      <c r="DL282" s="545"/>
      <c r="DM282" s="545"/>
      <c r="DN282" s="545"/>
      <c r="DO282" s="545"/>
      <c r="DP282" s="545"/>
      <c r="DQ282" s="545"/>
      <c r="DR282" s="545"/>
      <c r="DS282" s="545"/>
      <c r="DT282" s="545"/>
      <c r="DU282" s="545"/>
      <c r="DV282" s="545"/>
      <c r="DW282" s="545"/>
      <c r="DX282" s="545"/>
      <c r="DY282" s="545"/>
      <c r="DZ282" s="545"/>
      <c r="EA282" s="545"/>
      <c r="EB282" s="545"/>
      <c r="EC282" s="545"/>
      <c r="ED282" s="545"/>
      <c r="EE282" s="545"/>
      <c r="EF282" s="545"/>
      <c r="EG282" s="545"/>
      <c r="EH282" s="545"/>
      <c r="EI282" s="545"/>
      <c r="EJ282" s="545"/>
      <c r="EK282" s="545"/>
      <c r="EL282" s="545"/>
      <c r="EM282" s="545"/>
      <c r="EN282" s="545"/>
      <c r="EO282" s="545"/>
      <c r="EP282" s="545"/>
      <c r="EQ282" s="545"/>
      <c r="ER282" s="545"/>
      <c r="ES282" s="545"/>
      <c r="ET282" s="545"/>
      <c r="EU282" s="545"/>
      <c r="EV282" s="545"/>
      <c r="EW282" s="545"/>
      <c r="EX282" s="545"/>
      <c r="EY282" s="545"/>
      <c r="EZ282" s="545"/>
      <c r="FA282" s="545"/>
      <c r="FB282" s="545"/>
      <c r="FC282" s="545"/>
      <c r="FD282" s="545"/>
      <c r="FE282" s="545"/>
      <c r="FF282" s="545"/>
      <c r="FG282" s="545"/>
      <c r="FH282" s="545"/>
      <c r="FI282" s="545"/>
      <c r="FJ282" s="545"/>
      <c r="FK282" s="545"/>
      <c r="FL282" s="545"/>
      <c r="FM282" s="545"/>
      <c r="FN282" s="545"/>
      <c r="FO282" s="545"/>
      <c r="FP282" s="545"/>
      <c r="FQ282" s="545"/>
      <c r="FR282" s="545"/>
      <c r="FS282" s="545"/>
      <c r="FT282" s="545"/>
      <c r="FU282" s="545"/>
      <c r="FV282" s="545"/>
      <c r="FW282" s="545"/>
      <c r="FX282" s="545"/>
      <c r="FY282" s="545"/>
      <c r="FZ282" s="545"/>
      <c r="GA282" s="545"/>
      <c r="GB282" s="545"/>
      <c r="GC282" s="545"/>
      <c r="GD282" s="545"/>
      <c r="GE282" s="545"/>
      <c r="GF282" s="545"/>
      <c r="GG282" s="545"/>
      <c r="GH282" s="545"/>
      <c r="GI282" s="545"/>
      <c r="GJ282" s="545"/>
      <c r="GK282" s="545"/>
      <c r="GL282" s="545"/>
      <c r="GM282" s="545"/>
      <c r="GN282" s="545"/>
      <c r="GO282" s="545"/>
      <c r="GP282" s="545"/>
      <c r="GQ282" s="545"/>
      <c r="GR282" s="545"/>
      <c r="GS282" s="545"/>
      <c r="GT282" s="545"/>
      <c r="GU282" s="545"/>
      <c r="GV282" s="545"/>
      <c r="GW282" s="545"/>
      <c r="GX282" s="545"/>
    </row>
    <row r="283" spans="15:206" x14ac:dyDescent="0.25">
      <c r="O283" s="545"/>
      <c r="P283" s="545"/>
      <c r="Q283" s="545"/>
      <c r="R283" s="545"/>
      <c r="S283" s="545"/>
      <c r="T283" s="545"/>
      <c r="U283" s="545"/>
      <c r="V283" s="545"/>
      <c r="W283" s="545"/>
      <c r="X283" s="545"/>
      <c r="Y283" s="545"/>
      <c r="Z283" s="545"/>
      <c r="AA283" s="545"/>
      <c r="AB283" s="545"/>
      <c r="AC283" s="545"/>
      <c r="AD283" s="545"/>
      <c r="AE283" s="545"/>
      <c r="AF283" s="545"/>
      <c r="AG283" s="545"/>
      <c r="AH283" s="545"/>
      <c r="AI283" s="545"/>
      <c r="AJ283" s="545"/>
      <c r="AK283" s="545"/>
      <c r="AL283" s="545"/>
      <c r="AM283" s="545"/>
      <c r="AN283" s="545"/>
      <c r="AO283" s="545"/>
      <c r="AP283" s="545"/>
      <c r="AQ283" s="545"/>
      <c r="AR283" s="545"/>
      <c r="AS283" s="545"/>
      <c r="AT283" s="545"/>
      <c r="AU283" s="545"/>
      <c r="AV283" s="545"/>
      <c r="AW283" s="545"/>
      <c r="AX283" s="545"/>
      <c r="AY283" s="545"/>
      <c r="AZ283" s="545"/>
      <c r="BA283" s="545"/>
      <c r="BB283" s="545"/>
      <c r="BC283" s="545"/>
      <c r="BD283" s="545"/>
      <c r="BE283" s="545"/>
      <c r="BF283" s="545"/>
      <c r="BG283" s="545"/>
      <c r="BH283" s="545"/>
      <c r="BI283" s="545"/>
      <c r="BJ283" s="545"/>
      <c r="BK283" s="545"/>
      <c r="BL283" s="545"/>
      <c r="BM283" s="545"/>
      <c r="BN283" s="545"/>
      <c r="BO283" s="545"/>
      <c r="BP283" s="545"/>
      <c r="BQ283" s="545"/>
      <c r="BR283" s="545"/>
      <c r="BS283" s="545"/>
      <c r="BT283" s="545"/>
      <c r="BU283" s="545"/>
      <c r="BV283" s="545"/>
      <c r="BW283" s="545"/>
      <c r="BX283" s="545"/>
      <c r="BY283" s="545"/>
      <c r="BZ283" s="545"/>
      <c r="CA283" s="545"/>
      <c r="CB283" s="545"/>
      <c r="CC283" s="545"/>
      <c r="CD283" s="545"/>
      <c r="CE283" s="545"/>
      <c r="CF283" s="545"/>
      <c r="CG283" s="545"/>
      <c r="CH283" s="545"/>
      <c r="CI283" s="545"/>
      <c r="CJ283" s="545"/>
      <c r="CK283" s="545"/>
      <c r="CL283" s="545"/>
      <c r="CM283" s="545"/>
      <c r="CN283" s="545"/>
      <c r="CO283" s="545"/>
      <c r="CP283" s="545"/>
      <c r="CQ283" s="545"/>
      <c r="CR283" s="545"/>
      <c r="CS283" s="545"/>
      <c r="CT283" s="545"/>
      <c r="CU283" s="545"/>
      <c r="CV283" s="545"/>
      <c r="CW283" s="545"/>
      <c r="CX283" s="545"/>
      <c r="CY283" s="545"/>
      <c r="CZ283" s="545"/>
      <c r="DA283" s="545"/>
      <c r="DB283" s="545"/>
      <c r="DC283" s="545"/>
      <c r="DD283" s="545"/>
      <c r="DE283" s="545"/>
      <c r="DF283" s="545"/>
      <c r="DG283" s="545"/>
      <c r="DH283" s="545"/>
      <c r="DI283" s="545"/>
      <c r="DJ283" s="545"/>
      <c r="DK283" s="545"/>
      <c r="DL283" s="545"/>
      <c r="DM283" s="545"/>
      <c r="DN283" s="545"/>
      <c r="DO283" s="545"/>
      <c r="DP283" s="545"/>
      <c r="DQ283" s="545"/>
      <c r="DR283" s="545"/>
      <c r="DS283" s="545"/>
      <c r="DT283" s="545"/>
      <c r="DU283" s="545"/>
      <c r="DV283" s="545"/>
      <c r="DW283" s="545"/>
      <c r="DX283" s="545"/>
      <c r="DY283" s="545"/>
      <c r="DZ283" s="545"/>
      <c r="EA283" s="545"/>
      <c r="EB283" s="545"/>
      <c r="EC283" s="545"/>
      <c r="ED283" s="545"/>
      <c r="EE283" s="545"/>
      <c r="EF283" s="545"/>
      <c r="EG283" s="545"/>
      <c r="EH283" s="545"/>
      <c r="EI283" s="545"/>
      <c r="EJ283" s="545"/>
      <c r="EK283" s="545"/>
      <c r="EL283" s="545"/>
      <c r="EM283" s="545"/>
      <c r="EN283" s="545"/>
      <c r="EO283" s="545"/>
      <c r="EP283" s="545"/>
      <c r="EQ283" s="545"/>
      <c r="ER283" s="545"/>
      <c r="ES283" s="545"/>
      <c r="ET283" s="545"/>
      <c r="EU283" s="545"/>
      <c r="EV283" s="545"/>
      <c r="EW283" s="545"/>
      <c r="EX283" s="545"/>
      <c r="EY283" s="545"/>
      <c r="EZ283" s="545"/>
      <c r="FA283" s="545"/>
      <c r="FB283" s="545"/>
      <c r="FC283" s="545"/>
      <c r="FD283" s="545"/>
      <c r="FE283" s="545"/>
      <c r="FF283" s="545"/>
      <c r="FG283" s="545"/>
      <c r="FH283" s="545"/>
      <c r="FI283" s="545"/>
      <c r="FJ283" s="545"/>
      <c r="FK283" s="545"/>
      <c r="FL283" s="545"/>
      <c r="FM283" s="545"/>
      <c r="FN283" s="545"/>
      <c r="FO283" s="545"/>
      <c r="FP283" s="545"/>
      <c r="FQ283" s="545"/>
      <c r="FR283" s="545"/>
      <c r="FS283" s="545"/>
      <c r="FT283" s="545"/>
      <c r="FU283" s="545"/>
      <c r="FV283" s="545"/>
      <c r="FW283" s="545"/>
      <c r="FX283" s="545"/>
      <c r="FY283" s="545"/>
      <c r="FZ283" s="545"/>
      <c r="GA283" s="545"/>
      <c r="GB283" s="545"/>
      <c r="GC283" s="545"/>
      <c r="GD283" s="545"/>
      <c r="GE283" s="545"/>
      <c r="GF283" s="545"/>
      <c r="GG283" s="545"/>
      <c r="GH283" s="545"/>
      <c r="GI283" s="545"/>
      <c r="GJ283" s="545"/>
      <c r="GK283" s="545"/>
      <c r="GL283" s="545"/>
      <c r="GM283" s="545"/>
      <c r="GN283" s="545"/>
      <c r="GO283" s="545"/>
      <c r="GP283" s="545"/>
      <c r="GQ283" s="545"/>
      <c r="GR283" s="545"/>
      <c r="GS283" s="545"/>
      <c r="GT283" s="545"/>
      <c r="GU283" s="545"/>
      <c r="GV283" s="545"/>
      <c r="GW283" s="545"/>
      <c r="GX283" s="545"/>
    </row>
    <row r="284" spans="15:206" x14ac:dyDescent="0.25">
      <c r="O284" s="545"/>
      <c r="P284" s="545"/>
      <c r="Q284" s="545"/>
      <c r="R284" s="545"/>
      <c r="S284" s="545"/>
      <c r="T284" s="545"/>
      <c r="U284" s="545"/>
      <c r="V284" s="545"/>
      <c r="W284" s="545"/>
      <c r="X284" s="545"/>
      <c r="Y284" s="545"/>
      <c r="Z284" s="545"/>
      <c r="AA284" s="545"/>
      <c r="AB284" s="545"/>
      <c r="AC284" s="545"/>
      <c r="AD284" s="545"/>
      <c r="AE284" s="545"/>
      <c r="AF284" s="545"/>
      <c r="AG284" s="545"/>
      <c r="AH284" s="545"/>
      <c r="AI284" s="545"/>
      <c r="AJ284" s="545"/>
      <c r="AK284" s="545"/>
      <c r="AL284" s="545"/>
      <c r="AM284" s="545"/>
      <c r="AN284" s="545"/>
      <c r="AO284" s="545"/>
      <c r="AP284" s="545"/>
      <c r="AQ284" s="545"/>
      <c r="AR284" s="545"/>
      <c r="AS284" s="545"/>
      <c r="AT284" s="545"/>
      <c r="AU284" s="545"/>
      <c r="AV284" s="545"/>
      <c r="AW284" s="545"/>
      <c r="AX284" s="545"/>
      <c r="AY284" s="545"/>
      <c r="AZ284" s="545"/>
      <c r="BA284" s="545"/>
      <c r="BB284" s="545"/>
      <c r="BC284" s="545"/>
      <c r="BD284" s="545"/>
      <c r="BE284" s="545"/>
      <c r="BF284" s="545"/>
      <c r="BG284" s="545"/>
      <c r="BH284" s="545"/>
      <c r="BI284" s="545"/>
      <c r="BJ284" s="545"/>
      <c r="BK284" s="545"/>
      <c r="BL284" s="545"/>
      <c r="BM284" s="545"/>
      <c r="BN284" s="545"/>
      <c r="BO284" s="545"/>
      <c r="BP284" s="545"/>
      <c r="BQ284" s="545"/>
      <c r="BR284" s="545"/>
      <c r="BS284" s="545"/>
      <c r="BT284" s="545"/>
      <c r="BU284" s="545"/>
      <c r="BV284" s="545"/>
      <c r="BW284" s="545"/>
      <c r="BX284" s="545"/>
      <c r="BY284" s="545"/>
      <c r="BZ284" s="545"/>
      <c r="CA284" s="545"/>
      <c r="CB284" s="545"/>
      <c r="CC284" s="545"/>
      <c r="CD284" s="545"/>
      <c r="CE284" s="545"/>
      <c r="CF284" s="545"/>
      <c r="CG284" s="545"/>
      <c r="CH284" s="545"/>
      <c r="CI284" s="545"/>
      <c r="CJ284" s="545"/>
      <c r="CK284" s="545"/>
      <c r="CL284" s="545"/>
      <c r="CM284" s="545"/>
      <c r="CN284" s="545"/>
      <c r="CO284" s="545"/>
      <c r="CP284" s="545"/>
      <c r="CQ284" s="545"/>
      <c r="CR284" s="545"/>
      <c r="CS284" s="545"/>
      <c r="CT284" s="545"/>
      <c r="CU284" s="545"/>
      <c r="CV284" s="545"/>
      <c r="CW284" s="545"/>
      <c r="CX284" s="545"/>
      <c r="CY284" s="545"/>
      <c r="CZ284" s="545"/>
      <c r="DA284" s="545"/>
      <c r="DB284" s="545"/>
      <c r="DC284" s="545"/>
      <c r="DD284" s="545"/>
      <c r="DE284" s="545"/>
      <c r="DF284" s="545"/>
      <c r="DG284" s="545"/>
      <c r="DH284" s="545"/>
      <c r="DI284" s="545"/>
      <c r="DJ284" s="545"/>
      <c r="DK284" s="545"/>
      <c r="DL284" s="545"/>
      <c r="DM284" s="545"/>
      <c r="DN284" s="545"/>
      <c r="DO284" s="545"/>
      <c r="DP284" s="545"/>
      <c r="DQ284" s="545"/>
      <c r="DR284" s="545"/>
      <c r="DS284" s="545"/>
      <c r="DT284" s="545"/>
      <c r="DU284" s="545"/>
      <c r="DV284" s="545"/>
      <c r="DW284" s="545"/>
      <c r="DX284" s="545"/>
      <c r="DY284" s="545"/>
      <c r="DZ284" s="545"/>
      <c r="EA284" s="545"/>
      <c r="EB284" s="545"/>
      <c r="EC284" s="545"/>
      <c r="ED284" s="545"/>
      <c r="EE284" s="545"/>
      <c r="EF284" s="545"/>
      <c r="EG284" s="545"/>
      <c r="EH284" s="545"/>
      <c r="EI284" s="545"/>
      <c r="EJ284" s="545"/>
      <c r="EK284" s="545"/>
      <c r="EL284" s="545"/>
      <c r="EM284" s="545"/>
      <c r="EN284" s="545"/>
      <c r="EO284" s="545"/>
      <c r="EP284" s="545"/>
      <c r="EQ284" s="545"/>
      <c r="ER284" s="545"/>
      <c r="ES284" s="545"/>
      <c r="ET284" s="545"/>
      <c r="EU284" s="545"/>
      <c r="EV284" s="545"/>
      <c r="EW284" s="545"/>
      <c r="EX284" s="545"/>
      <c r="EY284" s="545"/>
      <c r="EZ284" s="545"/>
      <c r="FA284" s="545"/>
      <c r="FB284" s="545"/>
      <c r="FC284" s="545"/>
      <c r="FD284" s="545"/>
      <c r="FE284" s="545"/>
      <c r="FF284" s="545"/>
      <c r="FG284" s="545"/>
      <c r="FH284" s="545"/>
      <c r="FI284" s="545"/>
      <c r="FJ284" s="545"/>
      <c r="FK284" s="545"/>
      <c r="FL284" s="545"/>
      <c r="FM284" s="545"/>
      <c r="FN284" s="545"/>
      <c r="FO284" s="545"/>
      <c r="FP284" s="545"/>
      <c r="FQ284" s="545"/>
      <c r="FR284" s="545"/>
      <c r="FS284" s="545"/>
      <c r="FT284" s="545"/>
      <c r="FU284" s="545"/>
      <c r="FV284" s="545"/>
      <c r="FW284" s="545"/>
      <c r="FX284" s="545"/>
      <c r="FY284" s="545"/>
      <c r="FZ284" s="545"/>
      <c r="GA284" s="545"/>
      <c r="GB284" s="545"/>
      <c r="GC284" s="545"/>
      <c r="GD284" s="545"/>
      <c r="GE284" s="545"/>
      <c r="GF284" s="545"/>
      <c r="GG284" s="545"/>
      <c r="GH284" s="545"/>
      <c r="GI284" s="545"/>
      <c r="GJ284" s="545"/>
      <c r="GK284" s="545"/>
      <c r="GL284" s="545"/>
      <c r="GM284" s="545"/>
      <c r="GN284" s="545"/>
      <c r="GO284" s="545"/>
      <c r="GP284" s="545"/>
      <c r="GQ284" s="545"/>
      <c r="GR284" s="545"/>
      <c r="GS284" s="545"/>
      <c r="GT284" s="545"/>
      <c r="GU284" s="545"/>
      <c r="GV284" s="545"/>
      <c r="GW284" s="545"/>
      <c r="GX284" s="545"/>
    </row>
    <row r="285" spans="15:206" x14ac:dyDescent="0.25">
      <c r="O285" s="545"/>
      <c r="P285" s="545"/>
      <c r="Q285" s="545"/>
      <c r="R285" s="545"/>
      <c r="S285" s="545"/>
      <c r="T285" s="545"/>
      <c r="U285" s="545"/>
      <c r="V285" s="545"/>
      <c r="W285" s="545"/>
      <c r="X285" s="545"/>
      <c r="Y285" s="545"/>
      <c r="Z285" s="545"/>
      <c r="AA285" s="545"/>
      <c r="AB285" s="545"/>
      <c r="AC285" s="545"/>
      <c r="AD285" s="545"/>
      <c r="AE285" s="545"/>
      <c r="AF285" s="545"/>
      <c r="AG285" s="545"/>
      <c r="AH285" s="545"/>
      <c r="AI285" s="545"/>
      <c r="AJ285" s="545"/>
      <c r="AK285" s="545"/>
      <c r="AL285" s="545"/>
      <c r="AM285" s="545"/>
      <c r="AN285" s="545"/>
      <c r="AO285" s="545"/>
      <c r="AP285" s="545"/>
      <c r="AQ285" s="545"/>
      <c r="AR285" s="545"/>
      <c r="AS285" s="545"/>
      <c r="AT285" s="545"/>
      <c r="AU285" s="545"/>
      <c r="AV285" s="545"/>
      <c r="AW285" s="545"/>
      <c r="AX285" s="545"/>
      <c r="AY285" s="545"/>
      <c r="AZ285" s="545"/>
      <c r="BA285" s="545"/>
      <c r="BB285" s="545"/>
      <c r="BC285" s="545"/>
      <c r="BD285" s="545"/>
      <c r="BE285" s="545"/>
      <c r="BF285" s="545"/>
      <c r="BG285" s="545"/>
      <c r="BH285" s="545"/>
      <c r="BI285" s="545"/>
      <c r="BJ285" s="545"/>
      <c r="BK285" s="545"/>
      <c r="BL285" s="545"/>
      <c r="BM285" s="545"/>
      <c r="BN285" s="545"/>
      <c r="BO285" s="545"/>
      <c r="BP285" s="545"/>
      <c r="BQ285" s="545"/>
      <c r="BR285" s="545"/>
      <c r="BS285" s="545"/>
      <c r="BT285" s="545"/>
      <c r="BU285" s="545"/>
      <c r="BV285" s="545"/>
      <c r="BW285" s="545"/>
      <c r="BX285" s="545"/>
      <c r="BY285" s="545"/>
      <c r="BZ285" s="545"/>
      <c r="CA285" s="545"/>
      <c r="CB285" s="545"/>
      <c r="CC285" s="545"/>
      <c r="CD285" s="545"/>
      <c r="CE285" s="545"/>
      <c r="CF285" s="545"/>
      <c r="CG285" s="545"/>
      <c r="CH285" s="545"/>
      <c r="CI285" s="545"/>
      <c r="CJ285" s="545"/>
      <c r="CK285" s="545"/>
      <c r="CL285" s="545"/>
      <c r="CM285" s="545"/>
      <c r="CN285" s="545"/>
      <c r="CO285" s="545"/>
      <c r="CP285" s="545"/>
      <c r="CQ285" s="545"/>
      <c r="CR285" s="545"/>
      <c r="CS285" s="545"/>
      <c r="CT285" s="545"/>
      <c r="CU285" s="545"/>
      <c r="CV285" s="545"/>
      <c r="CW285" s="545"/>
      <c r="CX285" s="545"/>
      <c r="CY285" s="545"/>
      <c r="CZ285" s="545"/>
      <c r="DA285" s="545"/>
      <c r="DB285" s="545"/>
      <c r="DC285" s="545"/>
      <c r="DD285" s="545"/>
      <c r="DE285" s="545"/>
      <c r="DF285" s="545"/>
      <c r="DG285" s="545"/>
      <c r="DH285" s="545"/>
      <c r="DI285" s="545"/>
      <c r="DJ285" s="545"/>
      <c r="DK285" s="545"/>
      <c r="DL285" s="545"/>
      <c r="DM285" s="545"/>
      <c r="DN285" s="545"/>
      <c r="DO285" s="545"/>
      <c r="DP285" s="545"/>
      <c r="DQ285" s="545"/>
      <c r="DR285" s="545"/>
      <c r="DS285" s="545"/>
      <c r="DT285" s="545"/>
      <c r="DU285" s="545"/>
      <c r="DV285" s="545"/>
      <c r="DW285" s="545"/>
      <c r="DX285" s="545"/>
      <c r="DY285" s="545"/>
      <c r="DZ285" s="545"/>
      <c r="EA285" s="545"/>
      <c r="EB285" s="545"/>
      <c r="EC285" s="545"/>
      <c r="ED285" s="545"/>
      <c r="EE285" s="545"/>
      <c r="EF285" s="545"/>
      <c r="EG285" s="545"/>
      <c r="EH285" s="545"/>
      <c r="EI285" s="545"/>
      <c r="EJ285" s="545"/>
      <c r="EK285" s="545"/>
      <c r="EL285" s="545"/>
      <c r="EM285" s="545"/>
      <c r="EN285" s="545"/>
      <c r="EO285" s="545"/>
      <c r="EP285" s="545"/>
      <c r="EQ285" s="545"/>
      <c r="ER285" s="545"/>
      <c r="ES285" s="545"/>
      <c r="ET285" s="545"/>
      <c r="EU285" s="545"/>
      <c r="EV285" s="545"/>
      <c r="EW285" s="545"/>
      <c r="EX285" s="545"/>
      <c r="EY285" s="545"/>
      <c r="EZ285" s="545"/>
      <c r="FA285" s="545"/>
      <c r="FB285" s="545"/>
      <c r="FC285" s="545"/>
      <c r="FD285" s="545"/>
      <c r="FE285" s="545"/>
      <c r="FF285" s="545"/>
      <c r="FG285" s="545"/>
      <c r="FH285" s="545"/>
      <c r="FI285" s="545"/>
      <c r="FJ285" s="545"/>
      <c r="FK285" s="545"/>
      <c r="FL285" s="545"/>
      <c r="FM285" s="545"/>
      <c r="FN285" s="545"/>
      <c r="FO285" s="545"/>
      <c r="FP285" s="545"/>
      <c r="FQ285" s="545"/>
      <c r="FR285" s="545"/>
      <c r="FS285" s="545"/>
      <c r="FT285" s="545"/>
      <c r="FU285" s="545"/>
      <c r="FV285" s="545"/>
      <c r="FW285" s="545"/>
      <c r="FX285" s="545"/>
      <c r="FY285" s="545"/>
      <c r="FZ285" s="545"/>
      <c r="GA285" s="545"/>
      <c r="GB285" s="545"/>
      <c r="GC285" s="545"/>
      <c r="GD285" s="545"/>
      <c r="GE285" s="545"/>
      <c r="GF285" s="545"/>
      <c r="GG285" s="545"/>
      <c r="GH285" s="545"/>
      <c r="GI285" s="545"/>
      <c r="GJ285" s="545"/>
      <c r="GK285" s="545"/>
      <c r="GL285" s="545"/>
      <c r="GM285" s="545"/>
      <c r="GN285" s="545"/>
      <c r="GO285" s="545"/>
      <c r="GP285" s="545"/>
      <c r="GQ285" s="545"/>
      <c r="GR285" s="545"/>
      <c r="GS285" s="545"/>
      <c r="GT285" s="545"/>
      <c r="GU285" s="545"/>
      <c r="GV285" s="545"/>
      <c r="GW285" s="545"/>
      <c r="GX285" s="545"/>
    </row>
    <row r="286" spans="15:206" x14ac:dyDescent="0.25">
      <c r="O286" s="545"/>
      <c r="P286" s="545"/>
      <c r="Q286" s="545"/>
      <c r="R286" s="545"/>
      <c r="S286" s="545"/>
      <c r="T286" s="545"/>
      <c r="U286" s="545"/>
      <c r="V286" s="545"/>
      <c r="W286" s="545"/>
      <c r="X286" s="545"/>
      <c r="Y286" s="545"/>
      <c r="Z286" s="545"/>
      <c r="AA286" s="545"/>
      <c r="AB286" s="545"/>
      <c r="AC286" s="545"/>
      <c r="AD286" s="545"/>
      <c r="AE286" s="545"/>
      <c r="AF286" s="545"/>
      <c r="AG286" s="545"/>
      <c r="AH286" s="545"/>
      <c r="AI286" s="545"/>
      <c r="AJ286" s="545"/>
      <c r="AK286" s="545"/>
      <c r="AL286" s="545"/>
      <c r="AM286" s="545"/>
      <c r="AN286" s="545"/>
      <c r="AO286" s="545"/>
      <c r="AP286" s="545"/>
      <c r="AQ286" s="545"/>
      <c r="AR286" s="545"/>
      <c r="AS286" s="545"/>
      <c r="AT286" s="545"/>
      <c r="AU286" s="545"/>
      <c r="AV286" s="545"/>
      <c r="AW286" s="545"/>
      <c r="AX286" s="545"/>
      <c r="AY286" s="545"/>
      <c r="AZ286" s="545"/>
      <c r="BA286" s="545"/>
      <c r="BB286" s="545"/>
      <c r="BC286" s="545"/>
      <c r="BD286" s="545"/>
      <c r="BE286" s="545"/>
      <c r="BF286" s="545"/>
      <c r="BG286" s="545"/>
      <c r="BH286" s="545"/>
      <c r="BI286" s="545"/>
      <c r="BJ286" s="545"/>
      <c r="BK286" s="545"/>
      <c r="BL286" s="545"/>
      <c r="BM286" s="545"/>
      <c r="BN286" s="545"/>
      <c r="BO286" s="545"/>
      <c r="BP286" s="545"/>
      <c r="BQ286" s="545"/>
      <c r="BR286" s="545"/>
      <c r="BS286" s="545"/>
      <c r="BT286" s="545"/>
      <c r="BU286" s="545"/>
      <c r="BV286" s="545"/>
      <c r="BW286" s="545"/>
      <c r="BX286" s="545"/>
      <c r="BY286" s="545"/>
      <c r="BZ286" s="545"/>
      <c r="CA286" s="545"/>
      <c r="CB286" s="545"/>
      <c r="CC286" s="545"/>
      <c r="CD286" s="545"/>
      <c r="CE286" s="545"/>
      <c r="CF286" s="545"/>
      <c r="CG286" s="545"/>
      <c r="CH286" s="545"/>
      <c r="CI286" s="545"/>
      <c r="CJ286" s="545"/>
      <c r="CK286" s="545"/>
      <c r="CL286" s="545"/>
      <c r="CM286" s="545"/>
      <c r="CN286" s="545"/>
      <c r="CO286" s="545"/>
      <c r="CP286" s="545"/>
      <c r="CQ286" s="545"/>
      <c r="CR286" s="545"/>
      <c r="CS286" s="545"/>
      <c r="CT286" s="545"/>
      <c r="CU286" s="545"/>
      <c r="CV286" s="545"/>
      <c r="CW286" s="545"/>
      <c r="CX286" s="545"/>
      <c r="CY286" s="545"/>
      <c r="CZ286" s="545"/>
      <c r="DA286" s="545"/>
      <c r="DB286" s="545"/>
      <c r="DC286" s="545"/>
      <c r="DD286" s="545"/>
      <c r="DE286" s="545"/>
      <c r="DF286" s="545"/>
      <c r="DG286" s="545"/>
      <c r="DH286" s="545"/>
      <c r="DI286" s="545"/>
      <c r="DJ286" s="545"/>
      <c r="DK286" s="545"/>
      <c r="DL286" s="545"/>
      <c r="DM286" s="545"/>
      <c r="DN286" s="545"/>
      <c r="DO286" s="545"/>
      <c r="DP286" s="545"/>
      <c r="DQ286" s="545"/>
      <c r="DR286" s="545"/>
      <c r="DS286" s="545"/>
      <c r="DT286" s="545"/>
      <c r="DU286" s="545"/>
      <c r="DV286" s="545"/>
      <c r="DW286" s="545"/>
      <c r="DX286" s="545"/>
      <c r="DY286" s="545"/>
      <c r="DZ286" s="545"/>
      <c r="EA286" s="545"/>
      <c r="EB286" s="545"/>
      <c r="EC286" s="545"/>
      <c r="ED286" s="545"/>
      <c r="EE286" s="545"/>
      <c r="EF286" s="545"/>
      <c r="EG286" s="545"/>
      <c r="EH286" s="545"/>
      <c r="EI286" s="545"/>
      <c r="EJ286" s="545"/>
      <c r="EK286" s="545"/>
      <c r="EL286" s="545"/>
      <c r="EM286" s="545"/>
      <c r="EN286" s="545"/>
      <c r="EO286" s="545"/>
      <c r="EP286" s="545"/>
      <c r="EQ286" s="545"/>
      <c r="ER286" s="545"/>
      <c r="ES286" s="545"/>
      <c r="ET286" s="545"/>
      <c r="EU286" s="545"/>
      <c r="EV286" s="545"/>
      <c r="EW286" s="545"/>
      <c r="EX286" s="545"/>
      <c r="EY286" s="545"/>
      <c r="EZ286" s="545"/>
      <c r="FA286" s="545"/>
      <c r="FB286" s="545"/>
      <c r="FC286" s="545"/>
      <c r="FD286" s="545"/>
      <c r="FE286" s="545"/>
      <c r="FF286" s="545"/>
      <c r="FG286" s="545"/>
      <c r="FH286" s="545"/>
      <c r="FI286" s="545"/>
      <c r="FJ286" s="545"/>
      <c r="FK286" s="545"/>
      <c r="FL286" s="545"/>
      <c r="FM286" s="545"/>
      <c r="FN286" s="545"/>
      <c r="FO286" s="545"/>
      <c r="FP286" s="545"/>
      <c r="FQ286" s="545"/>
      <c r="FR286" s="545"/>
      <c r="FS286" s="545"/>
      <c r="FT286" s="545"/>
      <c r="FU286" s="545"/>
      <c r="FV286" s="545"/>
      <c r="FW286" s="545"/>
      <c r="FX286" s="545"/>
      <c r="FY286" s="545"/>
      <c r="FZ286" s="545"/>
      <c r="GA286" s="545"/>
      <c r="GB286" s="545"/>
      <c r="GC286" s="545"/>
      <c r="GD286" s="545"/>
      <c r="GE286" s="545"/>
      <c r="GF286" s="545"/>
      <c r="GG286" s="545"/>
      <c r="GH286" s="545"/>
      <c r="GI286" s="545"/>
      <c r="GJ286" s="545"/>
      <c r="GK286" s="545"/>
      <c r="GL286" s="545"/>
      <c r="GM286" s="545"/>
      <c r="GN286" s="545"/>
      <c r="GO286" s="545"/>
      <c r="GP286" s="545"/>
      <c r="GQ286" s="545"/>
      <c r="GR286" s="545"/>
      <c r="GS286" s="545"/>
      <c r="GT286" s="545"/>
      <c r="GU286" s="545"/>
      <c r="GV286" s="545"/>
      <c r="GW286" s="545"/>
      <c r="GX286" s="545"/>
    </row>
    <row r="287" spans="15:206" x14ac:dyDescent="0.25">
      <c r="O287" s="545"/>
      <c r="P287" s="545"/>
      <c r="Q287" s="545"/>
      <c r="R287" s="545"/>
      <c r="S287" s="545"/>
      <c r="T287" s="545"/>
      <c r="U287" s="545"/>
      <c r="V287" s="545"/>
      <c r="W287" s="545"/>
      <c r="X287" s="545"/>
      <c r="Y287" s="545"/>
      <c r="Z287" s="545"/>
      <c r="AA287" s="545"/>
      <c r="AB287" s="545"/>
      <c r="AC287" s="545"/>
      <c r="AD287" s="545"/>
      <c r="AE287" s="545"/>
      <c r="AF287" s="545"/>
      <c r="AG287" s="545"/>
      <c r="AH287" s="545"/>
      <c r="AI287" s="545"/>
      <c r="AJ287" s="545"/>
      <c r="AK287" s="545"/>
      <c r="AL287" s="545"/>
      <c r="AM287" s="545"/>
      <c r="AN287" s="545"/>
      <c r="AO287" s="545"/>
      <c r="AP287" s="545"/>
      <c r="AQ287" s="545"/>
      <c r="AR287" s="545"/>
      <c r="AS287" s="545"/>
      <c r="AT287" s="545"/>
      <c r="AU287" s="545"/>
      <c r="AV287" s="545"/>
      <c r="AW287" s="545"/>
      <c r="AX287" s="545"/>
      <c r="AY287" s="545"/>
      <c r="AZ287" s="545"/>
      <c r="BA287" s="545"/>
      <c r="BB287" s="545"/>
      <c r="BC287" s="545"/>
      <c r="BD287" s="545"/>
      <c r="BE287" s="545"/>
      <c r="BF287" s="545"/>
      <c r="BG287" s="545"/>
      <c r="BH287" s="545"/>
      <c r="BI287" s="545"/>
      <c r="BJ287" s="545"/>
      <c r="BK287" s="545"/>
      <c r="BL287" s="545"/>
      <c r="BM287" s="545"/>
      <c r="BN287" s="545"/>
      <c r="BO287" s="545"/>
      <c r="BP287" s="545"/>
      <c r="BQ287" s="545"/>
      <c r="BR287" s="545"/>
      <c r="BS287" s="545"/>
      <c r="BT287" s="545"/>
      <c r="BU287" s="545"/>
      <c r="BV287" s="545"/>
      <c r="BW287" s="545"/>
      <c r="BX287" s="545"/>
      <c r="BY287" s="545"/>
      <c r="BZ287" s="545"/>
      <c r="CA287" s="545"/>
      <c r="CB287" s="545"/>
      <c r="CC287" s="545"/>
      <c r="CD287" s="545"/>
      <c r="CE287" s="545"/>
      <c r="CF287" s="545"/>
      <c r="CG287" s="545"/>
      <c r="CH287" s="545"/>
      <c r="CI287" s="545"/>
      <c r="CJ287" s="545"/>
      <c r="CK287" s="545"/>
      <c r="CL287" s="545"/>
      <c r="CM287" s="545"/>
      <c r="CN287" s="545"/>
      <c r="CO287" s="545"/>
      <c r="CP287" s="545"/>
      <c r="CQ287" s="545"/>
      <c r="CR287" s="545"/>
      <c r="CS287" s="545"/>
      <c r="CT287" s="545"/>
      <c r="CU287" s="545"/>
      <c r="CV287" s="545"/>
      <c r="CW287" s="545"/>
      <c r="CX287" s="545"/>
      <c r="CY287" s="545"/>
      <c r="CZ287" s="545"/>
      <c r="DA287" s="545"/>
      <c r="DB287" s="545"/>
      <c r="DC287" s="545"/>
      <c r="DD287" s="545"/>
      <c r="DE287" s="545"/>
      <c r="DF287" s="545"/>
      <c r="DG287" s="545"/>
      <c r="DH287" s="545"/>
      <c r="DI287" s="545"/>
      <c r="DJ287" s="545"/>
      <c r="DK287" s="545"/>
      <c r="DL287" s="545"/>
      <c r="DM287" s="545"/>
      <c r="DN287" s="545"/>
      <c r="DO287" s="545"/>
      <c r="DP287" s="545"/>
      <c r="DQ287" s="545"/>
      <c r="DR287" s="545"/>
      <c r="DS287" s="545"/>
      <c r="DT287" s="545"/>
      <c r="DU287" s="545"/>
      <c r="DV287" s="545"/>
      <c r="DW287" s="545"/>
      <c r="DX287" s="545"/>
      <c r="DY287" s="545"/>
      <c r="DZ287" s="545"/>
      <c r="EA287" s="545"/>
      <c r="EB287" s="545"/>
      <c r="EC287" s="545"/>
      <c r="ED287" s="545"/>
      <c r="EE287" s="545"/>
      <c r="EF287" s="545"/>
      <c r="EG287" s="545"/>
      <c r="EH287" s="545"/>
      <c r="EI287" s="545"/>
      <c r="EJ287" s="545"/>
      <c r="EK287" s="545"/>
      <c r="EL287" s="545"/>
      <c r="EM287" s="545"/>
      <c r="EN287" s="545"/>
      <c r="EO287" s="545"/>
      <c r="EP287" s="545"/>
      <c r="EQ287" s="545"/>
      <c r="ER287" s="545"/>
      <c r="ES287" s="545"/>
      <c r="ET287" s="545"/>
      <c r="EU287" s="545"/>
      <c r="EV287" s="545"/>
      <c r="EW287" s="545"/>
      <c r="EX287" s="545"/>
      <c r="EY287" s="545"/>
      <c r="EZ287" s="545"/>
      <c r="FA287" s="545"/>
      <c r="FB287" s="545"/>
      <c r="FC287" s="545"/>
      <c r="FD287" s="545"/>
      <c r="FE287" s="545"/>
      <c r="FF287" s="545"/>
      <c r="FG287" s="545"/>
      <c r="FH287" s="545"/>
      <c r="FI287" s="545"/>
      <c r="FJ287" s="545"/>
      <c r="FK287" s="545"/>
      <c r="FL287" s="545"/>
      <c r="FM287" s="545"/>
      <c r="FN287" s="545"/>
      <c r="FO287" s="545"/>
      <c r="FP287" s="545"/>
      <c r="FQ287" s="545"/>
      <c r="FR287" s="545"/>
      <c r="FS287" s="545"/>
      <c r="FT287" s="545"/>
      <c r="FU287" s="545"/>
      <c r="FV287" s="545"/>
      <c r="FW287" s="545"/>
      <c r="FX287" s="545"/>
      <c r="FY287" s="545"/>
      <c r="FZ287" s="545"/>
      <c r="GA287" s="545"/>
      <c r="GB287" s="545"/>
      <c r="GC287" s="545"/>
      <c r="GD287" s="545"/>
      <c r="GE287" s="545"/>
      <c r="GF287" s="545"/>
      <c r="GG287" s="545"/>
      <c r="GH287" s="545"/>
      <c r="GI287" s="545"/>
      <c r="GJ287" s="545"/>
      <c r="GK287" s="545"/>
      <c r="GL287" s="545"/>
      <c r="GM287" s="545"/>
      <c r="GN287" s="545"/>
      <c r="GO287" s="545"/>
      <c r="GP287" s="545"/>
      <c r="GQ287" s="545"/>
      <c r="GR287" s="545"/>
      <c r="GS287" s="545"/>
      <c r="GT287" s="545"/>
      <c r="GU287" s="545"/>
      <c r="GV287" s="545"/>
      <c r="GW287" s="545"/>
      <c r="GX287" s="545"/>
    </row>
    <row r="288" spans="15:206" x14ac:dyDescent="0.25">
      <c r="O288" s="545"/>
      <c r="P288" s="545"/>
      <c r="Q288" s="545"/>
      <c r="R288" s="545"/>
      <c r="S288" s="545"/>
      <c r="T288" s="545"/>
      <c r="U288" s="545"/>
      <c r="V288" s="545"/>
      <c r="W288" s="545"/>
      <c r="X288" s="545"/>
      <c r="Y288" s="545"/>
      <c r="Z288" s="545"/>
      <c r="AA288" s="545"/>
      <c r="AB288" s="545"/>
      <c r="AC288" s="545"/>
      <c r="AD288" s="545"/>
      <c r="AE288" s="545"/>
      <c r="AF288" s="545"/>
      <c r="AG288" s="545"/>
      <c r="AH288" s="545"/>
      <c r="AI288" s="545"/>
      <c r="AJ288" s="545"/>
      <c r="AK288" s="545"/>
      <c r="AL288" s="545"/>
      <c r="AM288" s="545"/>
      <c r="AN288" s="545"/>
      <c r="AO288" s="545"/>
      <c r="AP288" s="545"/>
      <c r="AQ288" s="545"/>
      <c r="AR288" s="545"/>
      <c r="AS288" s="545"/>
      <c r="AT288" s="545"/>
      <c r="AU288" s="545"/>
      <c r="AV288" s="545"/>
      <c r="AW288" s="545"/>
      <c r="AX288" s="545"/>
      <c r="AY288" s="545"/>
      <c r="AZ288" s="545"/>
      <c r="BA288" s="545"/>
      <c r="BB288" s="545"/>
      <c r="BC288" s="545"/>
      <c r="BD288" s="545"/>
      <c r="BE288" s="545"/>
      <c r="BF288" s="545"/>
      <c r="BG288" s="545"/>
      <c r="BH288" s="545"/>
      <c r="BI288" s="545"/>
      <c r="BJ288" s="545"/>
      <c r="BK288" s="545"/>
      <c r="BL288" s="545"/>
      <c r="BM288" s="545"/>
      <c r="BN288" s="545"/>
      <c r="BO288" s="545"/>
      <c r="BP288" s="545"/>
      <c r="BQ288" s="545"/>
      <c r="BR288" s="545"/>
      <c r="BS288" s="545"/>
      <c r="BT288" s="545"/>
      <c r="BU288" s="545"/>
      <c r="BV288" s="545"/>
      <c r="BW288" s="545"/>
      <c r="BX288" s="545"/>
      <c r="BY288" s="545"/>
      <c r="BZ288" s="545"/>
      <c r="CA288" s="545"/>
      <c r="CB288" s="545"/>
      <c r="CC288" s="545"/>
      <c r="CD288" s="545"/>
      <c r="CE288" s="545"/>
      <c r="CF288" s="545"/>
      <c r="CG288" s="545"/>
      <c r="CH288" s="545"/>
      <c r="CI288" s="545"/>
      <c r="CJ288" s="545"/>
      <c r="CK288" s="545"/>
      <c r="CL288" s="545"/>
      <c r="CM288" s="545"/>
      <c r="CN288" s="545"/>
      <c r="CO288" s="545"/>
      <c r="CP288" s="545"/>
      <c r="CQ288" s="545"/>
      <c r="CR288" s="545"/>
      <c r="CS288" s="545"/>
      <c r="CT288" s="545"/>
      <c r="CU288" s="545"/>
      <c r="CV288" s="545"/>
      <c r="CW288" s="545"/>
      <c r="CX288" s="545"/>
      <c r="CY288" s="545"/>
      <c r="CZ288" s="545"/>
      <c r="DA288" s="545"/>
      <c r="DB288" s="545"/>
      <c r="DC288" s="545"/>
      <c r="DD288" s="545"/>
      <c r="DE288" s="545"/>
      <c r="DF288" s="545"/>
      <c r="DG288" s="545"/>
      <c r="DH288" s="545"/>
      <c r="DI288" s="545"/>
      <c r="DJ288" s="545"/>
      <c r="DK288" s="545"/>
      <c r="DL288" s="545"/>
      <c r="DM288" s="545"/>
      <c r="DN288" s="545"/>
      <c r="DO288" s="545"/>
      <c r="DP288" s="545"/>
      <c r="DQ288" s="545"/>
      <c r="DR288" s="545"/>
      <c r="DS288" s="545"/>
      <c r="DT288" s="545"/>
      <c r="DU288" s="545"/>
      <c r="DV288" s="545"/>
      <c r="DW288" s="545"/>
      <c r="DX288" s="545"/>
      <c r="DY288" s="545"/>
      <c r="DZ288" s="545"/>
      <c r="EA288" s="545"/>
      <c r="EB288" s="545"/>
      <c r="EC288" s="545"/>
      <c r="ED288" s="545"/>
      <c r="EE288" s="545"/>
      <c r="EF288" s="545"/>
      <c r="EG288" s="545"/>
      <c r="EH288" s="545"/>
      <c r="EI288" s="545"/>
      <c r="EJ288" s="545"/>
      <c r="EK288" s="545"/>
      <c r="EL288" s="545"/>
      <c r="EM288" s="545"/>
      <c r="EN288" s="545"/>
      <c r="EO288" s="545"/>
      <c r="EP288" s="545"/>
      <c r="EQ288" s="545"/>
      <c r="ER288" s="545"/>
      <c r="ES288" s="545"/>
      <c r="ET288" s="545"/>
      <c r="EU288" s="545"/>
      <c r="EV288" s="545"/>
      <c r="EW288" s="545"/>
      <c r="EX288" s="545"/>
      <c r="EY288" s="545"/>
      <c r="EZ288" s="545"/>
      <c r="FA288" s="545"/>
      <c r="FB288" s="545"/>
      <c r="FC288" s="545"/>
      <c r="FD288" s="545"/>
      <c r="FE288" s="545"/>
      <c r="FF288" s="545"/>
      <c r="FG288" s="545"/>
      <c r="FH288" s="545"/>
      <c r="FI288" s="545"/>
      <c r="FJ288" s="545"/>
      <c r="FK288" s="545"/>
      <c r="FL288" s="545"/>
      <c r="FM288" s="545"/>
      <c r="FN288" s="545"/>
      <c r="FO288" s="545"/>
      <c r="FP288" s="545"/>
      <c r="FQ288" s="545"/>
      <c r="FR288" s="545"/>
      <c r="FS288" s="545"/>
      <c r="FT288" s="545"/>
      <c r="FU288" s="545"/>
      <c r="FV288" s="545"/>
      <c r="FW288" s="545"/>
      <c r="FX288" s="545"/>
      <c r="FY288" s="545"/>
      <c r="FZ288" s="545"/>
      <c r="GA288" s="545"/>
      <c r="GB288" s="545"/>
      <c r="GC288" s="545"/>
      <c r="GD288" s="545"/>
      <c r="GE288" s="545"/>
      <c r="GF288" s="545"/>
      <c r="GG288" s="545"/>
      <c r="GH288" s="545"/>
      <c r="GI288" s="545"/>
      <c r="GJ288" s="545"/>
      <c r="GK288" s="545"/>
      <c r="GL288" s="545"/>
      <c r="GM288" s="545"/>
      <c r="GN288" s="545"/>
      <c r="GO288" s="545"/>
      <c r="GP288" s="545"/>
      <c r="GQ288" s="545"/>
      <c r="GR288" s="545"/>
      <c r="GS288" s="545"/>
      <c r="GT288" s="545"/>
      <c r="GU288" s="545"/>
      <c r="GV288" s="545"/>
      <c r="GW288" s="545"/>
      <c r="GX288" s="545"/>
    </row>
    <row r="289" spans="15:206" x14ac:dyDescent="0.25">
      <c r="O289" s="545"/>
      <c r="P289" s="545"/>
      <c r="Q289" s="545"/>
      <c r="R289" s="545"/>
      <c r="S289" s="545"/>
      <c r="T289" s="545"/>
      <c r="U289" s="545"/>
      <c r="V289" s="545"/>
      <c r="W289" s="545"/>
      <c r="X289" s="545"/>
      <c r="Y289" s="545"/>
      <c r="Z289" s="545"/>
      <c r="AA289" s="545"/>
      <c r="AB289" s="545"/>
      <c r="AC289" s="545"/>
      <c r="AD289" s="545"/>
      <c r="AE289" s="545"/>
      <c r="AF289" s="545"/>
      <c r="AG289" s="545"/>
      <c r="AH289" s="545"/>
      <c r="AI289" s="545"/>
      <c r="AJ289" s="545"/>
      <c r="AK289" s="545"/>
      <c r="AL289" s="545"/>
      <c r="AM289" s="545"/>
      <c r="AN289" s="545"/>
      <c r="AO289" s="545"/>
      <c r="AP289" s="545"/>
      <c r="AQ289" s="545"/>
      <c r="AR289" s="545"/>
      <c r="AS289" s="545"/>
      <c r="AT289" s="545"/>
      <c r="AU289" s="545"/>
      <c r="AV289" s="545"/>
      <c r="AW289" s="545"/>
      <c r="AX289" s="545"/>
      <c r="AY289" s="545"/>
      <c r="AZ289" s="545"/>
      <c r="BA289" s="545"/>
      <c r="BB289" s="545"/>
      <c r="BC289" s="545"/>
      <c r="BD289" s="545"/>
      <c r="BE289" s="545"/>
      <c r="BF289" s="545"/>
      <c r="BG289" s="545"/>
      <c r="BH289" s="545"/>
      <c r="BI289" s="545"/>
      <c r="BJ289" s="545"/>
      <c r="BK289" s="545"/>
      <c r="BL289" s="545"/>
      <c r="BM289" s="545"/>
      <c r="BN289" s="545"/>
      <c r="BO289" s="545"/>
      <c r="BP289" s="545"/>
      <c r="BQ289" s="545"/>
      <c r="BR289" s="545"/>
      <c r="BS289" s="545"/>
      <c r="BT289" s="545"/>
      <c r="BU289" s="545"/>
      <c r="BV289" s="545"/>
      <c r="BW289" s="545"/>
      <c r="BX289" s="545"/>
      <c r="BY289" s="545"/>
      <c r="BZ289" s="545"/>
      <c r="CA289" s="545"/>
      <c r="CB289" s="545"/>
      <c r="CC289" s="545"/>
      <c r="CD289" s="545"/>
      <c r="CE289" s="545"/>
      <c r="CF289" s="545"/>
      <c r="CG289" s="545"/>
      <c r="CH289" s="545"/>
      <c r="CI289" s="545"/>
      <c r="CJ289" s="545"/>
      <c r="CK289" s="545"/>
      <c r="CL289" s="545"/>
      <c r="CM289" s="545"/>
      <c r="CN289" s="545"/>
      <c r="CO289" s="545"/>
      <c r="CP289" s="545"/>
      <c r="CQ289" s="545"/>
      <c r="CR289" s="545"/>
      <c r="CS289" s="545"/>
      <c r="CT289" s="545"/>
      <c r="CU289" s="545"/>
      <c r="CV289" s="545"/>
      <c r="CW289" s="545"/>
      <c r="CX289" s="545"/>
      <c r="CY289" s="545"/>
      <c r="CZ289" s="545"/>
      <c r="DA289" s="545"/>
      <c r="DB289" s="545"/>
      <c r="DC289" s="545"/>
      <c r="DD289" s="545"/>
      <c r="DE289" s="545"/>
      <c r="DF289" s="545"/>
      <c r="DG289" s="545"/>
      <c r="DH289" s="545"/>
      <c r="DI289" s="545"/>
      <c r="DJ289" s="545"/>
      <c r="DK289" s="545"/>
      <c r="DL289" s="545"/>
      <c r="DM289" s="545"/>
      <c r="DN289" s="545"/>
      <c r="DO289" s="545"/>
      <c r="DP289" s="545"/>
      <c r="DQ289" s="545"/>
      <c r="DR289" s="545"/>
      <c r="DS289" s="545"/>
      <c r="DT289" s="545"/>
      <c r="DU289" s="545"/>
      <c r="DV289" s="545"/>
      <c r="DW289" s="545"/>
      <c r="DX289" s="545"/>
      <c r="DY289" s="545"/>
      <c r="DZ289" s="545"/>
      <c r="EA289" s="545"/>
      <c r="EB289" s="545"/>
      <c r="EC289" s="545"/>
      <c r="ED289" s="545"/>
      <c r="EE289" s="545"/>
      <c r="EF289" s="545"/>
      <c r="EG289" s="545"/>
      <c r="EH289" s="545"/>
      <c r="EI289" s="545"/>
      <c r="EJ289" s="545"/>
      <c r="EK289" s="545"/>
      <c r="EL289" s="545"/>
      <c r="EM289" s="545"/>
      <c r="EN289" s="545"/>
      <c r="EO289" s="545"/>
      <c r="EP289" s="545"/>
      <c r="EQ289" s="545"/>
      <c r="ER289" s="545"/>
      <c r="ES289" s="545"/>
      <c r="ET289" s="545"/>
      <c r="EU289" s="545"/>
      <c r="EV289" s="545"/>
      <c r="EW289" s="545"/>
      <c r="EX289" s="545"/>
      <c r="EY289" s="545"/>
      <c r="EZ289" s="545"/>
      <c r="FA289" s="545"/>
      <c r="FB289" s="545"/>
      <c r="FC289" s="545"/>
      <c r="FD289" s="545"/>
      <c r="FE289" s="545"/>
      <c r="FF289" s="545"/>
      <c r="FG289" s="545"/>
      <c r="FH289" s="545"/>
      <c r="FI289" s="545"/>
      <c r="FJ289" s="545"/>
      <c r="FK289" s="545"/>
      <c r="FL289" s="545"/>
      <c r="FM289" s="545"/>
      <c r="FN289" s="545"/>
      <c r="FO289" s="545"/>
      <c r="FP289" s="545"/>
      <c r="FQ289" s="545"/>
      <c r="FR289" s="545"/>
      <c r="FS289" s="545"/>
      <c r="FT289" s="545"/>
      <c r="FU289" s="545"/>
      <c r="FV289" s="545"/>
      <c r="FW289" s="545"/>
      <c r="FX289" s="545"/>
      <c r="FY289" s="545"/>
      <c r="FZ289" s="545"/>
      <c r="GA289" s="545"/>
      <c r="GB289" s="545"/>
      <c r="GC289" s="545"/>
      <c r="GD289" s="545"/>
      <c r="GE289" s="545"/>
      <c r="GF289" s="545"/>
      <c r="GG289" s="545"/>
      <c r="GH289" s="545"/>
      <c r="GI289" s="545"/>
      <c r="GJ289" s="545"/>
      <c r="GK289" s="545"/>
      <c r="GL289" s="545"/>
      <c r="GM289" s="545"/>
      <c r="GN289" s="545"/>
      <c r="GO289" s="545"/>
      <c r="GP289" s="545"/>
      <c r="GQ289" s="545"/>
      <c r="GR289" s="545"/>
      <c r="GS289" s="545"/>
      <c r="GT289" s="545"/>
      <c r="GU289" s="545"/>
      <c r="GV289" s="545"/>
      <c r="GW289" s="545"/>
      <c r="GX289" s="545"/>
    </row>
    <row r="290" spans="15:206" x14ac:dyDescent="0.25">
      <c r="O290" s="545"/>
      <c r="P290" s="545"/>
      <c r="Q290" s="545"/>
      <c r="R290" s="545"/>
      <c r="S290" s="545"/>
      <c r="T290" s="545"/>
      <c r="U290" s="545"/>
      <c r="V290" s="545"/>
      <c r="W290" s="545"/>
      <c r="X290" s="545"/>
      <c r="Y290" s="545"/>
      <c r="Z290" s="545"/>
      <c r="AA290" s="545"/>
      <c r="AB290" s="545"/>
      <c r="AC290" s="545"/>
      <c r="AD290" s="545"/>
      <c r="AE290" s="545"/>
      <c r="AF290" s="545"/>
      <c r="AG290" s="545"/>
      <c r="AH290" s="545"/>
      <c r="AI290" s="545"/>
      <c r="AJ290" s="545"/>
      <c r="AK290" s="545"/>
      <c r="AL290" s="545"/>
      <c r="AM290" s="545"/>
      <c r="AN290" s="545"/>
      <c r="AO290" s="545"/>
      <c r="AP290" s="545"/>
      <c r="AQ290" s="545"/>
      <c r="AR290" s="545"/>
      <c r="AS290" s="545"/>
      <c r="AT290" s="545"/>
      <c r="AU290" s="545"/>
      <c r="AV290" s="545"/>
      <c r="AW290" s="545"/>
      <c r="AX290" s="545"/>
      <c r="AY290" s="545"/>
      <c r="AZ290" s="545"/>
      <c r="BA290" s="545"/>
      <c r="BB290" s="545"/>
      <c r="BC290" s="545"/>
      <c r="BD290" s="545"/>
      <c r="BE290" s="545"/>
      <c r="BF290" s="545"/>
      <c r="BG290" s="545"/>
      <c r="BH290" s="545"/>
      <c r="BI290" s="545"/>
      <c r="BJ290" s="545"/>
      <c r="BK290" s="545"/>
      <c r="BL290" s="545"/>
      <c r="BM290" s="545"/>
      <c r="BN290" s="545"/>
      <c r="BO290" s="545"/>
      <c r="BP290" s="545"/>
      <c r="BQ290" s="545"/>
      <c r="BR290" s="545"/>
      <c r="BS290" s="545"/>
      <c r="BT290" s="545"/>
      <c r="BU290" s="545"/>
      <c r="BV290" s="545"/>
      <c r="BW290" s="545"/>
      <c r="BX290" s="545"/>
      <c r="BY290" s="545"/>
      <c r="BZ290" s="545"/>
      <c r="CA290" s="545"/>
      <c r="CB290" s="545"/>
      <c r="CC290" s="545"/>
      <c r="CD290" s="545"/>
      <c r="CE290" s="545"/>
      <c r="CF290" s="545"/>
      <c r="CG290" s="545"/>
      <c r="CH290" s="545"/>
      <c r="CI290" s="545"/>
      <c r="CJ290" s="545"/>
      <c r="CK290" s="545"/>
      <c r="CL290" s="545"/>
      <c r="CM290" s="545"/>
      <c r="CN290" s="545"/>
      <c r="CO290" s="545"/>
      <c r="CP290" s="545"/>
      <c r="CQ290" s="545"/>
      <c r="CR290" s="545"/>
      <c r="CS290" s="545"/>
      <c r="CT290" s="545"/>
      <c r="CU290" s="545"/>
      <c r="CV290" s="545"/>
      <c r="CW290" s="545"/>
      <c r="CX290" s="545"/>
      <c r="CY290" s="545"/>
      <c r="CZ290" s="545"/>
      <c r="DA290" s="545"/>
      <c r="DB290" s="545"/>
      <c r="DC290" s="545"/>
      <c r="DD290" s="545"/>
      <c r="DE290" s="545"/>
      <c r="DF290" s="545"/>
      <c r="DG290" s="545"/>
      <c r="DH290" s="545"/>
      <c r="DI290" s="545"/>
      <c r="DJ290" s="545"/>
      <c r="DK290" s="545"/>
      <c r="DL290" s="545"/>
      <c r="DM290" s="545"/>
      <c r="DN290" s="545"/>
      <c r="DO290" s="545"/>
      <c r="DP290" s="545"/>
      <c r="DQ290" s="545"/>
      <c r="DR290" s="545"/>
      <c r="DS290" s="545"/>
      <c r="DT290" s="545"/>
      <c r="DU290" s="545"/>
      <c r="DV290" s="545"/>
      <c r="DW290" s="545"/>
      <c r="DX290" s="545"/>
      <c r="DY290" s="545"/>
      <c r="DZ290" s="545"/>
      <c r="EA290" s="545"/>
      <c r="EB290" s="545"/>
      <c r="EC290" s="545"/>
      <c r="ED290" s="545"/>
      <c r="EE290" s="545"/>
      <c r="EF290" s="545"/>
      <c r="EG290" s="545"/>
      <c r="EH290" s="545"/>
      <c r="EI290" s="545"/>
      <c r="EJ290" s="545"/>
      <c r="EK290" s="545"/>
      <c r="EL290" s="545"/>
      <c r="EM290" s="545"/>
      <c r="EN290" s="545"/>
      <c r="EO290" s="545"/>
      <c r="EP290" s="545"/>
      <c r="EQ290" s="545"/>
      <c r="ER290" s="545"/>
      <c r="ES290" s="545"/>
      <c r="ET290" s="545"/>
      <c r="EU290" s="545"/>
      <c r="EV290" s="545"/>
      <c r="EW290" s="545"/>
      <c r="EX290" s="545"/>
      <c r="EY290" s="545"/>
      <c r="EZ290" s="545"/>
      <c r="FA290" s="545"/>
      <c r="FB290" s="545"/>
      <c r="FC290" s="545"/>
      <c r="FD290" s="545"/>
      <c r="FE290" s="545"/>
      <c r="FF290" s="545"/>
      <c r="FG290" s="545"/>
      <c r="FH290" s="545"/>
      <c r="FI290" s="545"/>
      <c r="FJ290" s="545"/>
      <c r="FK290" s="545"/>
      <c r="FL290" s="545"/>
      <c r="FM290" s="545"/>
      <c r="FN290" s="545"/>
      <c r="FO290" s="545"/>
      <c r="FP290" s="545"/>
      <c r="FQ290" s="545"/>
      <c r="FR290" s="545"/>
      <c r="FS290" s="545"/>
      <c r="FT290" s="545"/>
      <c r="FU290" s="545"/>
      <c r="FV290" s="545"/>
      <c r="FW290" s="545"/>
      <c r="FX290" s="545"/>
      <c r="FY290" s="545"/>
      <c r="FZ290" s="545"/>
      <c r="GA290" s="545"/>
      <c r="GB290" s="545"/>
      <c r="GC290" s="545"/>
      <c r="GD290" s="545"/>
      <c r="GE290" s="545"/>
      <c r="GF290" s="545"/>
      <c r="GG290" s="545"/>
      <c r="GH290" s="545"/>
      <c r="GI290" s="545"/>
      <c r="GJ290" s="545"/>
      <c r="GK290" s="545"/>
      <c r="GL290" s="545"/>
      <c r="GM290" s="545"/>
      <c r="GN290" s="545"/>
      <c r="GO290" s="545"/>
      <c r="GP290" s="545"/>
      <c r="GQ290" s="545"/>
      <c r="GR290" s="545"/>
      <c r="GS290" s="545"/>
      <c r="GT290" s="545"/>
      <c r="GU290" s="545"/>
      <c r="GV290" s="545"/>
      <c r="GW290" s="545"/>
      <c r="GX290" s="545"/>
    </row>
    <row r="291" spans="15:206" x14ac:dyDescent="0.25">
      <c r="O291" s="545"/>
      <c r="P291" s="545"/>
      <c r="Q291" s="545"/>
      <c r="R291" s="545"/>
      <c r="S291" s="545"/>
      <c r="T291" s="545"/>
      <c r="U291" s="545"/>
      <c r="V291" s="545"/>
      <c r="W291" s="545"/>
      <c r="X291" s="545"/>
      <c r="Y291" s="545"/>
      <c r="Z291" s="545"/>
      <c r="AA291" s="545"/>
      <c r="AB291" s="545"/>
      <c r="AC291" s="545"/>
      <c r="AD291" s="545"/>
      <c r="AE291" s="545"/>
      <c r="AF291" s="545"/>
      <c r="AG291" s="545"/>
      <c r="AH291" s="545"/>
      <c r="AI291" s="545"/>
      <c r="AJ291" s="545"/>
      <c r="AK291" s="545"/>
      <c r="AL291" s="545"/>
      <c r="AM291" s="545"/>
      <c r="AN291" s="545"/>
      <c r="AO291" s="545"/>
      <c r="AP291" s="545"/>
      <c r="AQ291" s="545"/>
      <c r="AR291" s="545"/>
      <c r="AS291" s="545"/>
      <c r="AT291" s="545"/>
      <c r="AU291" s="545"/>
      <c r="AV291" s="545"/>
      <c r="AW291" s="545"/>
      <c r="AX291" s="545"/>
      <c r="AY291" s="545"/>
      <c r="AZ291" s="545"/>
      <c r="BA291" s="545"/>
      <c r="BB291" s="545"/>
      <c r="BC291" s="545"/>
      <c r="BD291" s="545"/>
      <c r="BE291" s="545"/>
      <c r="BF291" s="545"/>
      <c r="BG291" s="545"/>
      <c r="BH291" s="545"/>
      <c r="BI291" s="545"/>
      <c r="BJ291" s="545"/>
      <c r="BK291" s="545"/>
      <c r="BL291" s="545"/>
      <c r="BM291" s="545"/>
      <c r="BN291" s="545"/>
      <c r="BO291" s="545"/>
      <c r="BP291" s="545"/>
      <c r="BQ291" s="545"/>
      <c r="BR291" s="545"/>
      <c r="BS291" s="545"/>
      <c r="BT291" s="545"/>
      <c r="BU291" s="545"/>
      <c r="BV291" s="545"/>
      <c r="BW291" s="545"/>
      <c r="BX291" s="545"/>
      <c r="BY291" s="545"/>
      <c r="BZ291" s="545"/>
      <c r="CA291" s="545"/>
      <c r="CB291" s="545"/>
      <c r="CC291" s="545"/>
      <c r="CD291" s="545"/>
      <c r="CE291" s="545"/>
      <c r="CF291" s="545"/>
      <c r="CG291" s="545"/>
      <c r="CH291" s="545"/>
      <c r="CI291" s="545"/>
      <c r="CJ291" s="545"/>
      <c r="CK291" s="545"/>
      <c r="CL291" s="545"/>
      <c r="CM291" s="545"/>
      <c r="CN291" s="545"/>
      <c r="CO291" s="545"/>
      <c r="CP291" s="545"/>
      <c r="CQ291" s="545"/>
      <c r="CR291" s="545"/>
      <c r="CS291" s="545"/>
      <c r="CT291" s="545"/>
      <c r="CU291" s="545"/>
      <c r="CV291" s="545"/>
      <c r="CW291" s="545"/>
      <c r="CX291" s="545"/>
      <c r="CY291" s="545"/>
      <c r="CZ291" s="545"/>
      <c r="DA291" s="545"/>
      <c r="DB291" s="545"/>
      <c r="DC291" s="545"/>
      <c r="DD291" s="545"/>
      <c r="DE291" s="545"/>
      <c r="DF291" s="545"/>
      <c r="DG291" s="545"/>
      <c r="DH291" s="545"/>
      <c r="DI291" s="545"/>
      <c r="DJ291" s="545"/>
      <c r="DK291" s="545"/>
      <c r="DL291" s="545"/>
      <c r="DM291" s="545"/>
      <c r="DN291" s="545"/>
      <c r="DO291" s="545"/>
      <c r="DP291" s="545"/>
      <c r="DQ291" s="545"/>
      <c r="DR291" s="545"/>
      <c r="DS291" s="545"/>
      <c r="DT291" s="545"/>
      <c r="DU291" s="545"/>
      <c r="DV291" s="545"/>
      <c r="DW291" s="545"/>
      <c r="DX291" s="545"/>
      <c r="DY291" s="545"/>
      <c r="DZ291" s="545"/>
      <c r="EA291" s="545"/>
      <c r="EB291" s="545"/>
      <c r="EC291" s="545"/>
      <c r="ED291" s="545"/>
      <c r="EE291" s="545"/>
      <c r="EF291" s="545"/>
      <c r="EG291" s="545"/>
      <c r="EH291" s="545"/>
      <c r="EI291" s="545"/>
      <c r="EJ291" s="545"/>
      <c r="EK291" s="545"/>
      <c r="EL291" s="545"/>
      <c r="EM291" s="545"/>
      <c r="EN291" s="545"/>
      <c r="EO291" s="545"/>
      <c r="EP291" s="545"/>
      <c r="EQ291" s="545"/>
      <c r="ER291" s="545"/>
      <c r="ES291" s="545"/>
      <c r="ET291" s="545"/>
      <c r="EU291" s="545"/>
      <c r="EV291" s="545"/>
      <c r="EW291" s="545"/>
      <c r="EX291" s="545"/>
      <c r="EY291" s="545"/>
      <c r="EZ291" s="545"/>
      <c r="FA291" s="545"/>
      <c r="FB291" s="545"/>
      <c r="FC291" s="545"/>
      <c r="FD291" s="545"/>
      <c r="FE291" s="545"/>
      <c r="FF291" s="545"/>
      <c r="FG291" s="545"/>
      <c r="FH291" s="545"/>
      <c r="FI291" s="545"/>
      <c r="FJ291" s="545"/>
      <c r="FK291" s="545"/>
      <c r="FL291" s="545"/>
      <c r="FM291" s="545"/>
      <c r="FN291" s="545"/>
      <c r="FO291" s="545"/>
      <c r="FP291" s="545"/>
      <c r="FQ291" s="545"/>
      <c r="FR291" s="545"/>
      <c r="FS291" s="545"/>
      <c r="FT291" s="545"/>
      <c r="FU291" s="545"/>
      <c r="FV291" s="545"/>
      <c r="FW291" s="545"/>
      <c r="FX291" s="545"/>
      <c r="FY291" s="545"/>
      <c r="FZ291" s="545"/>
      <c r="GA291" s="545"/>
      <c r="GB291" s="545"/>
      <c r="GC291" s="545"/>
      <c r="GD291" s="545"/>
      <c r="GE291" s="545"/>
      <c r="GF291" s="545"/>
      <c r="GG291" s="545"/>
      <c r="GH291" s="545"/>
      <c r="GI291" s="545"/>
      <c r="GJ291" s="545"/>
      <c r="GK291" s="545"/>
      <c r="GL291" s="545"/>
      <c r="GM291" s="545"/>
      <c r="GN291" s="545"/>
      <c r="GO291" s="545"/>
      <c r="GP291" s="545"/>
      <c r="GQ291" s="545"/>
      <c r="GR291" s="545"/>
      <c r="GS291" s="545"/>
      <c r="GT291" s="545"/>
      <c r="GU291" s="545"/>
      <c r="GV291" s="545"/>
      <c r="GW291" s="545"/>
      <c r="GX291" s="545"/>
    </row>
    <row r="292" spans="15:206" x14ac:dyDescent="0.25">
      <c r="O292" s="545"/>
      <c r="P292" s="545"/>
      <c r="Q292" s="545"/>
      <c r="R292" s="545"/>
      <c r="S292" s="545"/>
      <c r="T292" s="545"/>
      <c r="U292" s="545"/>
      <c r="V292" s="545"/>
      <c r="W292" s="545"/>
      <c r="X292" s="545"/>
      <c r="Y292" s="545"/>
      <c r="Z292" s="545"/>
      <c r="AA292" s="545"/>
      <c r="AB292" s="545"/>
      <c r="AC292" s="545"/>
      <c r="AD292" s="545"/>
      <c r="AE292" s="545"/>
      <c r="AF292" s="545"/>
      <c r="AG292" s="545"/>
      <c r="AH292" s="545"/>
      <c r="AI292" s="545"/>
      <c r="AJ292" s="545"/>
      <c r="AK292" s="545"/>
      <c r="AL292" s="545"/>
      <c r="AM292" s="545"/>
      <c r="AN292" s="545"/>
      <c r="AO292" s="545"/>
      <c r="AP292" s="545"/>
      <c r="AQ292" s="545"/>
      <c r="AR292" s="545"/>
      <c r="AS292" s="545"/>
      <c r="AT292" s="545"/>
      <c r="AU292" s="545"/>
      <c r="AV292" s="545"/>
      <c r="AW292" s="545"/>
      <c r="AX292" s="545"/>
      <c r="AY292" s="545"/>
      <c r="AZ292" s="545"/>
      <c r="BA292" s="545"/>
      <c r="BB292" s="545"/>
      <c r="BC292" s="545"/>
      <c r="BD292" s="545"/>
      <c r="BE292" s="545"/>
      <c r="BF292" s="545"/>
      <c r="BG292" s="545"/>
      <c r="BH292" s="545"/>
      <c r="BI292" s="545"/>
      <c r="BJ292" s="545"/>
      <c r="BK292" s="545"/>
      <c r="BL292" s="545"/>
      <c r="BM292" s="545"/>
      <c r="BN292" s="545"/>
      <c r="BO292" s="545"/>
      <c r="BP292" s="545"/>
      <c r="BQ292" s="545"/>
      <c r="BR292" s="545"/>
      <c r="BS292" s="545"/>
      <c r="BT292" s="545"/>
      <c r="BU292" s="545"/>
      <c r="BV292" s="545"/>
      <c r="BW292" s="545"/>
      <c r="BX292" s="545"/>
      <c r="BY292" s="545"/>
      <c r="BZ292" s="545"/>
      <c r="CA292" s="545"/>
      <c r="CB292" s="545"/>
      <c r="CC292" s="545"/>
      <c r="CD292" s="545"/>
      <c r="CE292" s="545"/>
      <c r="CF292" s="545"/>
      <c r="CG292" s="545"/>
      <c r="CH292" s="545"/>
      <c r="CI292" s="545"/>
      <c r="CJ292" s="545"/>
      <c r="CK292" s="545"/>
      <c r="CL292" s="545"/>
      <c r="CM292" s="545"/>
      <c r="CN292" s="545"/>
      <c r="CO292" s="545"/>
      <c r="CP292" s="545"/>
      <c r="CQ292" s="545"/>
      <c r="CR292" s="545"/>
      <c r="CS292" s="545"/>
      <c r="CT292" s="545"/>
      <c r="CU292" s="545"/>
      <c r="CV292" s="545"/>
      <c r="CW292" s="545"/>
      <c r="CX292" s="545"/>
      <c r="CY292" s="545"/>
      <c r="CZ292" s="545"/>
      <c r="DA292" s="545"/>
      <c r="DB292" s="545"/>
      <c r="DC292" s="545"/>
      <c r="DD292" s="545"/>
      <c r="DE292" s="545"/>
      <c r="DF292" s="545"/>
      <c r="DG292" s="545"/>
      <c r="DH292" s="545"/>
      <c r="DI292" s="545"/>
      <c r="DJ292" s="545"/>
      <c r="DK292" s="545"/>
      <c r="DL292" s="545"/>
      <c r="DM292" s="545"/>
      <c r="DN292" s="545"/>
      <c r="DO292" s="545"/>
      <c r="DP292" s="545"/>
      <c r="DQ292" s="545"/>
      <c r="DR292" s="545"/>
      <c r="DS292" s="545"/>
      <c r="DT292" s="545"/>
      <c r="DU292" s="545"/>
      <c r="DV292" s="545"/>
      <c r="DW292" s="545"/>
      <c r="DX292" s="545"/>
      <c r="DY292" s="545"/>
      <c r="DZ292" s="545"/>
      <c r="EA292" s="545"/>
      <c r="EB292" s="545"/>
      <c r="EC292" s="545"/>
      <c r="ED292" s="545"/>
      <c r="EE292" s="545"/>
      <c r="EF292" s="545"/>
      <c r="EG292" s="545"/>
      <c r="EH292" s="545"/>
      <c r="EI292" s="545"/>
      <c r="EJ292" s="545"/>
      <c r="EK292" s="545"/>
      <c r="EL292" s="545"/>
      <c r="EM292" s="545"/>
      <c r="EN292" s="545"/>
      <c r="EO292" s="545"/>
      <c r="EP292" s="545"/>
      <c r="EQ292" s="545"/>
      <c r="ER292" s="545"/>
      <c r="ES292" s="545"/>
      <c r="ET292" s="545"/>
      <c r="EU292" s="545"/>
      <c r="EV292" s="545"/>
      <c r="EW292" s="545"/>
      <c r="EX292" s="545"/>
      <c r="EY292" s="545"/>
      <c r="EZ292" s="545"/>
      <c r="FA292" s="545"/>
      <c r="FB292" s="545"/>
      <c r="FC292" s="545"/>
      <c r="FD292" s="545"/>
      <c r="FE292" s="545"/>
      <c r="FF292" s="545"/>
      <c r="FG292" s="545"/>
      <c r="FH292" s="545"/>
      <c r="FI292" s="545"/>
      <c r="FJ292" s="545"/>
      <c r="FK292" s="545"/>
      <c r="FL292" s="545"/>
      <c r="FM292" s="545"/>
      <c r="FN292" s="545"/>
      <c r="FO292" s="545"/>
      <c r="FP292" s="545"/>
      <c r="FQ292" s="545"/>
      <c r="FR292" s="545"/>
      <c r="FS292" s="545"/>
      <c r="FT292" s="545"/>
      <c r="FU292" s="545"/>
      <c r="FV292" s="545"/>
      <c r="FW292" s="545"/>
      <c r="FX292" s="545"/>
      <c r="FY292" s="545"/>
      <c r="FZ292" s="545"/>
      <c r="GA292" s="545"/>
      <c r="GB292" s="545"/>
      <c r="GC292" s="545"/>
      <c r="GD292" s="545"/>
      <c r="GE292" s="545"/>
      <c r="GF292" s="545"/>
      <c r="GG292" s="545"/>
      <c r="GH292" s="545"/>
      <c r="GI292" s="545"/>
      <c r="GJ292" s="545"/>
      <c r="GK292" s="545"/>
      <c r="GL292" s="545"/>
      <c r="GM292" s="545"/>
      <c r="GN292" s="545"/>
      <c r="GO292" s="545"/>
      <c r="GP292" s="545"/>
      <c r="GQ292" s="545"/>
      <c r="GR292" s="545"/>
      <c r="GS292" s="545"/>
      <c r="GT292" s="545"/>
      <c r="GU292" s="545"/>
      <c r="GV292" s="545"/>
      <c r="GW292" s="545"/>
      <c r="GX292" s="545"/>
    </row>
    <row r="293" spans="15:206" x14ac:dyDescent="0.25">
      <c r="O293" s="545"/>
      <c r="P293" s="545"/>
      <c r="Q293" s="545"/>
      <c r="R293" s="545"/>
      <c r="S293" s="545"/>
      <c r="T293" s="545"/>
      <c r="U293" s="545"/>
      <c r="V293" s="545"/>
      <c r="W293" s="545"/>
      <c r="X293" s="545"/>
      <c r="Y293" s="545"/>
      <c r="Z293" s="545"/>
      <c r="AA293" s="545"/>
      <c r="AB293" s="545"/>
      <c r="AC293" s="545"/>
      <c r="AD293" s="545"/>
      <c r="AE293" s="545"/>
      <c r="AF293" s="545"/>
      <c r="AG293" s="545"/>
      <c r="AH293" s="545"/>
      <c r="AI293" s="545"/>
      <c r="AJ293" s="545"/>
      <c r="AK293" s="545"/>
      <c r="AL293" s="545"/>
      <c r="AM293" s="545"/>
      <c r="AN293" s="545"/>
      <c r="AO293" s="545"/>
      <c r="AP293" s="545"/>
      <c r="AQ293" s="545"/>
      <c r="AR293" s="545"/>
      <c r="AS293" s="545"/>
      <c r="AT293" s="545"/>
      <c r="AU293" s="545"/>
      <c r="AV293" s="545"/>
      <c r="AW293" s="545"/>
      <c r="AX293" s="545"/>
      <c r="AY293" s="545"/>
      <c r="AZ293" s="545"/>
      <c r="BA293" s="545"/>
      <c r="BB293" s="545"/>
      <c r="BC293" s="545"/>
      <c r="BD293" s="545"/>
      <c r="BE293" s="545"/>
      <c r="BF293" s="545"/>
      <c r="BG293" s="545"/>
      <c r="BH293" s="545"/>
      <c r="BI293" s="545"/>
      <c r="BJ293" s="545"/>
      <c r="BK293" s="545"/>
      <c r="BL293" s="545"/>
      <c r="BM293" s="545"/>
      <c r="BN293" s="545"/>
      <c r="BO293" s="545"/>
      <c r="BP293" s="545"/>
      <c r="BQ293" s="545"/>
      <c r="BR293" s="545"/>
      <c r="BS293" s="545"/>
      <c r="BT293" s="545"/>
      <c r="BU293" s="545"/>
      <c r="BV293" s="545"/>
      <c r="BW293" s="545"/>
      <c r="BX293" s="545"/>
      <c r="BY293" s="545"/>
      <c r="BZ293" s="545"/>
      <c r="CA293" s="545"/>
      <c r="CB293" s="545"/>
      <c r="CC293" s="545"/>
      <c r="CD293" s="545"/>
      <c r="CE293" s="545"/>
      <c r="CF293" s="545"/>
      <c r="CG293" s="545"/>
      <c r="CH293" s="545"/>
      <c r="CI293" s="545"/>
      <c r="CJ293" s="545"/>
      <c r="CK293" s="545"/>
      <c r="CL293" s="545"/>
      <c r="CM293" s="545"/>
      <c r="CN293" s="545"/>
      <c r="CO293" s="545"/>
      <c r="CP293" s="545"/>
      <c r="CQ293" s="545"/>
      <c r="CR293" s="545"/>
      <c r="CS293" s="545"/>
      <c r="CT293" s="545"/>
      <c r="CU293" s="545"/>
      <c r="CV293" s="545"/>
      <c r="CW293" s="545"/>
      <c r="CX293" s="545"/>
      <c r="CY293" s="545"/>
      <c r="CZ293" s="545"/>
      <c r="DA293" s="545"/>
      <c r="DB293" s="545"/>
      <c r="DC293" s="545"/>
      <c r="DD293" s="545"/>
      <c r="DE293" s="545"/>
      <c r="DF293" s="545"/>
      <c r="DG293" s="545"/>
      <c r="DH293" s="545"/>
      <c r="DI293" s="545"/>
      <c r="DJ293" s="545"/>
      <c r="DK293" s="545"/>
      <c r="DL293" s="545"/>
      <c r="DM293" s="545"/>
      <c r="DN293" s="545"/>
      <c r="DO293" s="545"/>
      <c r="DP293" s="545"/>
      <c r="DQ293" s="545"/>
      <c r="DR293" s="545"/>
      <c r="DS293" s="545"/>
      <c r="DT293" s="545"/>
      <c r="DU293" s="545"/>
      <c r="DV293" s="545"/>
      <c r="DW293" s="545"/>
      <c r="DX293" s="545"/>
      <c r="DY293" s="545"/>
      <c r="DZ293" s="545"/>
      <c r="EA293" s="545"/>
      <c r="EB293" s="545"/>
      <c r="EC293" s="545"/>
      <c r="ED293" s="545"/>
      <c r="EE293" s="545"/>
      <c r="EF293" s="545"/>
      <c r="EG293" s="545"/>
      <c r="EH293" s="545"/>
      <c r="EI293" s="545"/>
      <c r="EJ293" s="545"/>
      <c r="EK293" s="545"/>
      <c r="EL293" s="545"/>
      <c r="EM293" s="545"/>
      <c r="EN293" s="545"/>
      <c r="EO293" s="545"/>
      <c r="EP293" s="545"/>
      <c r="EQ293" s="545"/>
      <c r="ER293" s="545"/>
      <c r="ES293" s="545"/>
      <c r="ET293" s="545"/>
      <c r="EU293" s="545"/>
      <c r="EV293" s="545"/>
      <c r="EW293" s="545"/>
      <c r="EX293" s="545"/>
      <c r="EY293" s="545"/>
      <c r="EZ293" s="545"/>
      <c r="FA293" s="545"/>
      <c r="FB293" s="545"/>
      <c r="FC293" s="545"/>
      <c r="FD293" s="545"/>
      <c r="FE293" s="545"/>
      <c r="FF293" s="545"/>
      <c r="FG293" s="545"/>
      <c r="FH293" s="545"/>
      <c r="FI293" s="545"/>
      <c r="FJ293" s="545"/>
      <c r="FK293" s="545"/>
      <c r="FL293" s="545"/>
      <c r="FM293" s="545"/>
      <c r="FN293" s="545"/>
      <c r="FO293" s="545"/>
      <c r="FP293" s="545"/>
      <c r="FQ293" s="545"/>
      <c r="FR293" s="545"/>
      <c r="FS293" s="545"/>
      <c r="FT293" s="545"/>
      <c r="FU293" s="545"/>
      <c r="FV293" s="545"/>
      <c r="FW293" s="545"/>
      <c r="FX293" s="545"/>
      <c r="FY293" s="545"/>
      <c r="FZ293" s="545"/>
      <c r="GA293" s="545"/>
      <c r="GB293" s="545"/>
      <c r="GC293" s="545"/>
      <c r="GD293" s="545"/>
      <c r="GE293" s="545"/>
      <c r="GF293" s="545"/>
      <c r="GG293" s="545"/>
      <c r="GH293" s="545"/>
      <c r="GI293" s="545"/>
      <c r="GJ293" s="545"/>
      <c r="GK293" s="545"/>
      <c r="GL293" s="545"/>
      <c r="GM293" s="545"/>
      <c r="GN293" s="545"/>
      <c r="GO293" s="545"/>
      <c r="GP293" s="545"/>
      <c r="GQ293" s="545"/>
      <c r="GR293" s="545"/>
      <c r="GS293" s="545"/>
      <c r="GT293" s="545"/>
      <c r="GU293" s="545"/>
      <c r="GV293" s="545"/>
      <c r="GW293" s="545"/>
      <c r="GX293" s="545"/>
    </row>
    <row r="294" spans="15:206" x14ac:dyDescent="0.25">
      <c r="O294" s="545"/>
      <c r="P294" s="545"/>
      <c r="Q294" s="545"/>
      <c r="R294" s="545"/>
      <c r="S294" s="545"/>
      <c r="T294" s="545"/>
      <c r="U294" s="545"/>
      <c r="V294" s="545"/>
      <c r="W294" s="545"/>
      <c r="X294" s="545"/>
      <c r="Y294" s="545"/>
      <c r="Z294" s="545"/>
      <c r="AA294" s="545"/>
      <c r="AB294" s="545"/>
      <c r="AC294" s="545"/>
      <c r="AD294" s="545"/>
      <c r="AE294" s="545"/>
      <c r="AF294" s="545"/>
      <c r="AG294" s="545"/>
      <c r="AH294" s="545"/>
      <c r="AI294" s="545"/>
      <c r="AJ294" s="545"/>
      <c r="AK294" s="545"/>
      <c r="AL294" s="545"/>
      <c r="AM294" s="545"/>
      <c r="AN294" s="545"/>
      <c r="AO294" s="545"/>
      <c r="AP294" s="545"/>
      <c r="AQ294" s="545"/>
      <c r="AR294" s="545"/>
      <c r="AS294" s="545"/>
      <c r="AT294" s="545"/>
      <c r="AU294" s="545"/>
      <c r="AV294" s="545"/>
      <c r="AW294" s="545"/>
      <c r="AX294" s="545"/>
      <c r="AY294" s="545"/>
      <c r="AZ294" s="545"/>
      <c r="BA294" s="545"/>
      <c r="BB294" s="545"/>
      <c r="BC294" s="545"/>
      <c r="BD294" s="545"/>
      <c r="BE294" s="545"/>
      <c r="BF294" s="545"/>
      <c r="BG294" s="545"/>
      <c r="BH294" s="545"/>
      <c r="BI294" s="545"/>
      <c r="BJ294" s="545"/>
      <c r="BK294" s="545"/>
      <c r="BL294" s="545"/>
      <c r="BM294" s="545"/>
      <c r="BN294" s="545"/>
      <c r="BO294" s="545"/>
      <c r="BP294" s="545"/>
      <c r="BQ294" s="545"/>
      <c r="BR294" s="545"/>
      <c r="BS294" s="545"/>
      <c r="BT294" s="545"/>
      <c r="BU294" s="545"/>
      <c r="BV294" s="545"/>
      <c r="BW294" s="545"/>
      <c r="BX294" s="545"/>
      <c r="BY294" s="545"/>
      <c r="BZ294" s="545"/>
      <c r="CA294" s="545"/>
      <c r="CB294" s="545"/>
      <c r="CC294" s="545"/>
      <c r="CD294" s="545"/>
      <c r="CE294" s="545"/>
      <c r="CF294" s="545"/>
      <c r="CG294" s="545"/>
      <c r="CH294" s="545"/>
      <c r="CI294" s="545"/>
      <c r="CJ294" s="545"/>
      <c r="CK294" s="545"/>
      <c r="CL294" s="545"/>
      <c r="CM294" s="545"/>
      <c r="CN294" s="545"/>
      <c r="CO294" s="545"/>
      <c r="CP294" s="545"/>
      <c r="CQ294" s="545"/>
      <c r="CR294" s="545"/>
      <c r="CS294" s="545"/>
      <c r="CT294" s="545"/>
      <c r="CU294" s="545"/>
      <c r="CV294" s="545"/>
      <c r="CW294" s="545"/>
      <c r="CX294" s="545"/>
      <c r="CY294" s="545"/>
      <c r="CZ294" s="545"/>
      <c r="DA294" s="545"/>
      <c r="DB294" s="545"/>
      <c r="DC294" s="545"/>
      <c r="DD294" s="545"/>
      <c r="DE294" s="545"/>
      <c r="DF294" s="545"/>
      <c r="DG294" s="545"/>
      <c r="DH294" s="545"/>
      <c r="DI294" s="545"/>
      <c r="DJ294" s="545"/>
      <c r="DK294" s="545"/>
      <c r="DL294" s="545"/>
      <c r="DM294" s="545"/>
      <c r="DN294" s="545"/>
      <c r="DO294" s="545"/>
      <c r="DP294" s="545"/>
      <c r="DQ294" s="545"/>
      <c r="DR294" s="545"/>
      <c r="DS294" s="545"/>
      <c r="DT294" s="545"/>
      <c r="DU294" s="545"/>
      <c r="DV294" s="545"/>
      <c r="DW294" s="545"/>
      <c r="DX294" s="545"/>
      <c r="DY294" s="545"/>
      <c r="DZ294" s="545"/>
      <c r="EA294" s="545"/>
      <c r="EB294" s="545"/>
      <c r="EC294" s="545"/>
      <c r="ED294" s="545"/>
      <c r="EE294" s="545"/>
      <c r="EF294" s="545"/>
      <c r="EG294" s="545"/>
      <c r="EH294" s="545"/>
      <c r="EI294" s="545"/>
      <c r="EJ294" s="545"/>
      <c r="EK294" s="545"/>
      <c r="EL294" s="545"/>
      <c r="EM294" s="545"/>
      <c r="EN294" s="545"/>
      <c r="EO294" s="545"/>
      <c r="EP294" s="545"/>
      <c r="EQ294" s="545"/>
      <c r="ER294" s="545"/>
      <c r="ES294" s="545"/>
      <c r="ET294" s="545"/>
      <c r="EU294" s="545"/>
      <c r="EV294" s="545"/>
      <c r="EW294" s="545"/>
      <c r="EX294" s="545"/>
      <c r="EY294" s="545"/>
      <c r="EZ294" s="545"/>
      <c r="FA294" s="545"/>
      <c r="FB294" s="545"/>
      <c r="FC294" s="545"/>
      <c r="FD294" s="545"/>
      <c r="FE294" s="545"/>
      <c r="FF294" s="545"/>
      <c r="FG294" s="545"/>
      <c r="FH294" s="545"/>
      <c r="FI294" s="545"/>
      <c r="FJ294" s="545"/>
      <c r="FK294" s="545"/>
      <c r="FL294" s="545"/>
      <c r="FM294" s="545"/>
      <c r="FN294" s="545"/>
      <c r="FO294" s="545"/>
      <c r="FP294" s="545"/>
      <c r="FQ294" s="545"/>
      <c r="FR294" s="545"/>
      <c r="FS294" s="545"/>
      <c r="FT294" s="545"/>
      <c r="FU294" s="545"/>
      <c r="FV294" s="545"/>
      <c r="FW294" s="545"/>
      <c r="FX294" s="545"/>
      <c r="FY294" s="545"/>
      <c r="FZ294" s="545"/>
      <c r="GA294" s="545"/>
      <c r="GB294" s="545"/>
      <c r="GC294" s="545"/>
      <c r="GD294" s="545"/>
      <c r="GE294" s="545"/>
      <c r="GF294" s="545"/>
      <c r="GG294" s="545"/>
      <c r="GH294" s="545"/>
      <c r="GI294" s="545"/>
      <c r="GJ294" s="545"/>
      <c r="GK294" s="545"/>
      <c r="GL294" s="545"/>
      <c r="GM294" s="545"/>
      <c r="GN294" s="545"/>
      <c r="GO294" s="545"/>
      <c r="GP294" s="545"/>
      <c r="GQ294" s="545"/>
      <c r="GR294" s="545"/>
      <c r="GS294" s="545"/>
      <c r="GT294" s="545"/>
      <c r="GU294" s="545"/>
      <c r="GV294" s="545"/>
      <c r="GW294" s="545"/>
      <c r="GX294" s="545"/>
    </row>
    <row r="295" spans="15:206" x14ac:dyDescent="0.25">
      <c r="O295" s="545"/>
      <c r="P295" s="545"/>
      <c r="Q295" s="545"/>
      <c r="R295" s="545"/>
      <c r="S295" s="545"/>
      <c r="T295" s="545"/>
      <c r="U295" s="545"/>
      <c r="V295" s="545"/>
      <c r="W295" s="545"/>
      <c r="X295" s="545"/>
      <c r="Y295" s="545"/>
      <c r="Z295" s="545"/>
      <c r="AA295" s="545"/>
      <c r="AB295" s="545"/>
      <c r="AC295" s="545"/>
      <c r="AD295" s="545"/>
      <c r="AE295" s="545"/>
      <c r="AF295" s="545"/>
      <c r="AG295" s="545"/>
      <c r="AH295" s="545"/>
      <c r="AI295" s="545"/>
      <c r="AJ295" s="545"/>
      <c r="AK295" s="545"/>
      <c r="AL295" s="545"/>
      <c r="AM295" s="545"/>
      <c r="AN295" s="545"/>
      <c r="AO295" s="545"/>
      <c r="AP295" s="545"/>
      <c r="AQ295" s="545"/>
      <c r="AR295" s="545"/>
      <c r="AS295" s="545"/>
      <c r="AT295" s="545"/>
      <c r="AU295" s="545"/>
      <c r="AV295" s="545"/>
      <c r="AW295" s="545"/>
      <c r="AX295" s="545"/>
      <c r="AY295" s="545"/>
      <c r="AZ295" s="545"/>
      <c r="BA295" s="545"/>
      <c r="BB295" s="545"/>
      <c r="BC295" s="545"/>
      <c r="BD295" s="545"/>
      <c r="BE295" s="545"/>
      <c r="BF295" s="545"/>
      <c r="BG295" s="545"/>
      <c r="BH295" s="545"/>
      <c r="BI295" s="545"/>
      <c r="BJ295" s="545"/>
      <c r="BK295" s="545"/>
      <c r="BL295" s="545"/>
      <c r="BM295" s="545"/>
      <c r="BN295" s="545"/>
      <c r="BO295" s="545"/>
      <c r="BP295" s="545"/>
      <c r="BQ295" s="545"/>
      <c r="BR295" s="545"/>
      <c r="BS295" s="545"/>
      <c r="BT295" s="545"/>
      <c r="BU295" s="545"/>
      <c r="BV295" s="545"/>
      <c r="BW295" s="545"/>
      <c r="BX295" s="545"/>
      <c r="BY295" s="545"/>
      <c r="BZ295" s="545"/>
      <c r="CA295" s="545"/>
      <c r="CB295" s="545"/>
      <c r="CC295" s="545"/>
      <c r="CD295" s="545"/>
      <c r="CE295" s="545"/>
      <c r="CF295" s="545"/>
      <c r="CG295" s="545"/>
      <c r="CH295" s="545"/>
      <c r="CI295" s="545"/>
      <c r="CJ295" s="545"/>
      <c r="CK295" s="545"/>
      <c r="CL295" s="545"/>
      <c r="CM295" s="545"/>
      <c r="CN295" s="545"/>
      <c r="CO295" s="545"/>
      <c r="CP295" s="545"/>
      <c r="CQ295" s="545"/>
      <c r="CR295" s="545"/>
      <c r="CS295" s="545"/>
      <c r="CT295" s="545"/>
      <c r="CU295" s="545"/>
      <c r="CV295" s="545"/>
      <c r="CW295" s="545"/>
      <c r="CX295" s="545"/>
      <c r="CY295" s="545"/>
      <c r="CZ295" s="545"/>
      <c r="DA295" s="545"/>
      <c r="DB295" s="545"/>
      <c r="DC295" s="545"/>
      <c r="DD295" s="545"/>
      <c r="DE295" s="545"/>
      <c r="DF295" s="545"/>
      <c r="DG295" s="545"/>
      <c r="DH295" s="545"/>
      <c r="DI295" s="545"/>
      <c r="DJ295" s="545"/>
      <c r="DK295" s="545"/>
      <c r="DL295" s="545"/>
      <c r="DM295" s="545"/>
      <c r="DN295" s="545"/>
      <c r="DO295" s="545"/>
      <c r="DP295" s="545"/>
      <c r="DQ295" s="545"/>
      <c r="DR295" s="545"/>
      <c r="DS295" s="545"/>
      <c r="DT295" s="545"/>
      <c r="DU295" s="545"/>
      <c r="DV295" s="545"/>
      <c r="DW295" s="545"/>
      <c r="DX295" s="545"/>
      <c r="DY295" s="545"/>
      <c r="DZ295" s="545"/>
      <c r="EA295" s="545"/>
      <c r="EB295" s="545"/>
      <c r="EC295" s="545"/>
      <c r="ED295" s="545"/>
      <c r="EE295" s="545"/>
      <c r="EF295" s="545"/>
      <c r="EG295" s="545"/>
      <c r="EH295" s="545"/>
      <c r="EI295" s="545"/>
      <c r="EJ295" s="545"/>
      <c r="EK295" s="545"/>
      <c r="EL295" s="545"/>
      <c r="EM295" s="545"/>
      <c r="EN295" s="545"/>
      <c r="EO295" s="545"/>
      <c r="EP295" s="545"/>
      <c r="EQ295" s="545"/>
      <c r="ER295" s="545"/>
      <c r="ES295" s="545"/>
      <c r="ET295" s="545"/>
      <c r="EU295" s="545"/>
      <c r="EV295" s="545"/>
      <c r="EW295" s="545"/>
      <c r="EX295" s="545"/>
      <c r="EY295" s="545"/>
      <c r="EZ295" s="545"/>
      <c r="FA295" s="545"/>
      <c r="FB295" s="545"/>
      <c r="FC295" s="545"/>
      <c r="FD295" s="545"/>
      <c r="FE295" s="545"/>
      <c r="FF295" s="545"/>
      <c r="FG295" s="545"/>
      <c r="FH295" s="545"/>
      <c r="FI295" s="545"/>
      <c r="FJ295" s="545"/>
      <c r="FK295" s="545"/>
      <c r="FL295" s="545"/>
      <c r="FM295" s="545"/>
      <c r="FN295" s="545"/>
      <c r="FO295" s="545"/>
      <c r="FP295" s="545"/>
      <c r="FQ295" s="545"/>
      <c r="FR295" s="545"/>
      <c r="FS295" s="545"/>
      <c r="FT295" s="545"/>
      <c r="FU295" s="545"/>
      <c r="FV295" s="545"/>
      <c r="FW295" s="545"/>
      <c r="FX295" s="545"/>
      <c r="FY295" s="545"/>
      <c r="FZ295" s="545"/>
      <c r="GA295" s="545"/>
      <c r="GB295" s="545"/>
      <c r="GC295" s="545"/>
      <c r="GD295" s="545"/>
      <c r="GE295" s="545"/>
      <c r="GF295" s="545"/>
      <c r="GG295" s="545"/>
      <c r="GH295" s="545"/>
      <c r="GI295" s="545"/>
      <c r="GJ295" s="545"/>
      <c r="GK295" s="545"/>
      <c r="GL295" s="545"/>
      <c r="GM295" s="545"/>
      <c r="GN295" s="545"/>
      <c r="GO295" s="545"/>
      <c r="GP295" s="545"/>
      <c r="GQ295" s="545"/>
      <c r="GR295" s="545"/>
      <c r="GS295" s="545"/>
      <c r="GT295" s="545"/>
      <c r="GU295" s="545"/>
      <c r="GV295" s="545"/>
      <c r="GW295" s="545"/>
      <c r="GX295" s="545"/>
    </row>
    <row r="296" spans="15:206" x14ac:dyDescent="0.25">
      <c r="O296" s="545"/>
      <c r="P296" s="545"/>
      <c r="Q296" s="545"/>
      <c r="R296" s="545"/>
      <c r="S296" s="545"/>
      <c r="T296" s="545"/>
      <c r="U296" s="545"/>
      <c r="V296" s="545"/>
      <c r="W296" s="545"/>
      <c r="X296" s="545"/>
      <c r="Y296" s="545"/>
      <c r="Z296" s="545"/>
      <c r="AA296" s="545"/>
      <c r="AB296" s="545"/>
      <c r="AC296" s="545"/>
      <c r="AD296" s="545"/>
      <c r="AE296" s="545"/>
      <c r="AF296" s="545"/>
      <c r="AG296" s="545"/>
      <c r="AH296" s="545"/>
      <c r="AI296" s="545"/>
      <c r="AJ296" s="545"/>
      <c r="AK296" s="545"/>
      <c r="AL296" s="545"/>
      <c r="AM296" s="545"/>
      <c r="AN296" s="545"/>
      <c r="AO296" s="545"/>
      <c r="AP296" s="545"/>
      <c r="AQ296" s="545"/>
      <c r="AR296" s="545"/>
      <c r="AS296" s="545"/>
      <c r="AT296" s="545"/>
      <c r="AU296" s="545"/>
      <c r="AV296" s="545"/>
      <c r="AW296" s="545"/>
      <c r="AX296" s="545"/>
      <c r="AY296" s="545"/>
      <c r="AZ296" s="545"/>
      <c r="BA296" s="545"/>
      <c r="BB296" s="545"/>
      <c r="BC296" s="545"/>
      <c r="BD296" s="545"/>
      <c r="BE296" s="545"/>
      <c r="BF296" s="545"/>
      <c r="BG296" s="545"/>
      <c r="BH296" s="545"/>
      <c r="BI296" s="545"/>
      <c r="BJ296" s="545"/>
      <c r="BK296" s="545"/>
      <c r="BL296" s="545"/>
      <c r="BM296" s="545"/>
      <c r="BN296" s="545"/>
      <c r="BO296" s="545"/>
      <c r="BP296" s="545"/>
      <c r="BQ296" s="545"/>
      <c r="BR296" s="545"/>
      <c r="BS296" s="545"/>
      <c r="BT296" s="545"/>
      <c r="BU296" s="545"/>
      <c r="BV296" s="545"/>
      <c r="BW296" s="545"/>
      <c r="BX296" s="545"/>
      <c r="BY296" s="545"/>
      <c r="BZ296" s="545"/>
      <c r="CA296" s="545"/>
      <c r="CB296" s="545"/>
      <c r="CC296" s="545"/>
      <c r="CD296" s="545"/>
      <c r="CE296" s="545"/>
      <c r="CF296" s="545"/>
      <c r="CG296" s="545"/>
      <c r="CH296" s="545"/>
      <c r="CI296" s="545"/>
      <c r="CJ296" s="545"/>
      <c r="CK296" s="545"/>
      <c r="CL296" s="545"/>
      <c r="CM296" s="545"/>
      <c r="CN296" s="545"/>
      <c r="CO296" s="545"/>
      <c r="CP296" s="545"/>
      <c r="CQ296" s="545"/>
      <c r="CR296" s="545"/>
      <c r="CS296" s="545"/>
      <c r="CT296" s="545"/>
      <c r="CU296" s="545"/>
      <c r="CV296" s="545"/>
      <c r="CW296" s="545"/>
      <c r="CX296" s="545"/>
      <c r="CY296" s="545"/>
      <c r="CZ296" s="545"/>
      <c r="DA296" s="545"/>
      <c r="DB296" s="545"/>
      <c r="DC296" s="545"/>
      <c r="DD296" s="545"/>
      <c r="DE296" s="545"/>
      <c r="DF296" s="545"/>
      <c r="DG296" s="545"/>
      <c r="DH296" s="545"/>
      <c r="DI296" s="545"/>
      <c r="DJ296" s="545"/>
      <c r="DK296" s="545"/>
      <c r="DL296" s="545"/>
      <c r="DM296" s="545"/>
      <c r="DN296" s="545"/>
      <c r="DO296" s="545"/>
      <c r="DP296" s="545"/>
      <c r="DQ296" s="545"/>
      <c r="DR296" s="545"/>
      <c r="DS296" s="545"/>
      <c r="DT296" s="545"/>
      <c r="DU296" s="545"/>
      <c r="DV296" s="545"/>
      <c r="DW296" s="545"/>
      <c r="DX296" s="545"/>
      <c r="DY296" s="545"/>
      <c r="DZ296" s="545"/>
      <c r="EA296" s="545"/>
      <c r="EB296" s="545"/>
      <c r="EC296" s="545"/>
      <c r="ED296" s="545"/>
      <c r="EE296" s="545"/>
      <c r="EF296" s="545"/>
      <c r="EG296" s="545"/>
      <c r="EH296" s="545"/>
      <c r="EI296" s="545"/>
      <c r="EJ296" s="545"/>
      <c r="EK296" s="545"/>
      <c r="EL296" s="545"/>
      <c r="EM296" s="545"/>
      <c r="EN296" s="545"/>
      <c r="EO296" s="545"/>
      <c r="EP296" s="545"/>
      <c r="EQ296" s="545"/>
      <c r="ER296" s="545"/>
      <c r="ES296" s="545"/>
      <c r="ET296" s="545"/>
      <c r="EU296" s="545"/>
      <c r="EV296" s="545"/>
      <c r="EW296" s="545"/>
      <c r="EX296" s="545"/>
      <c r="EY296" s="545"/>
      <c r="EZ296" s="545"/>
      <c r="FA296" s="545"/>
      <c r="FB296" s="545"/>
      <c r="FC296" s="545"/>
      <c r="FD296" s="545"/>
      <c r="FE296" s="545"/>
      <c r="FF296" s="545"/>
      <c r="FG296" s="545"/>
      <c r="FH296" s="545"/>
      <c r="FI296" s="545"/>
      <c r="FJ296" s="545"/>
      <c r="FK296" s="545"/>
      <c r="FL296" s="545"/>
      <c r="FM296" s="545"/>
      <c r="FN296" s="545"/>
      <c r="FO296" s="545"/>
      <c r="FP296" s="545"/>
      <c r="FQ296" s="545"/>
      <c r="FR296" s="545"/>
      <c r="FS296" s="545"/>
      <c r="FT296" s="545"/>
      <c r="FU296" s="545"/>
      <c r="FV296" s="545"/>
      <c r="FW296" s="545"/>
      <c r="FX296" s="545"/>
      <c r="FY296" s="545"/>
      <c r="FZ296" s="545"/>
      <c r="GA296" s="545"/>
      <c r="GB296" s="545"/>
      <c r="GC296" s="545"/>
      <c r="GD296" s="545"/>
      <c r="GE296" s="545"/>
      <c r="GF296" s="545"/>
      <c r="GG296" s="545"/>
      <c r="GH296" s="545"/>
      <c r="GI296" s="545"/>
      <c r="GJ296" s="545"/>
      <c r="GK296" s="545"/>
      <c r="GL296" s="545"/>
      <c r="GM296" s="545"/>
      <c r="GN296" s="545"/>
      <c r="GO296" s="545"/>
      <c r="GP296" s="545"/>
      <c r="GQ296" s="545"/>
      <c r="GR296" s="545"/>
      <c r="GS296" s="545"/>
      <c r="GT296" s="545"/>
      <c r="GU296" s="545"/>
      <c r="GV296" s="545"/>
      <c r="GW296" s="545"/>
      <c r="GX296" s="545"/>
    </row>
    <row r="297" spans="15:206" x14ac:dyDescent="0.25">
      <c r="O297" s="545"/>
      <c r="P297" s="545"/>
      <c r="Q297" s="545"/>
      <c r="R297" s="545"/>
      <c r="S297" s="545"/>
      <c r="T297" s="545"/>
      <c r="U297" s="545"/>
      <c r="V297" s="545"/>
      <c r="W297" s="545"/>
      <c r="X297" s="545"/>
      <c r="Y297" s="545"/>
      <c r="Z297" s="545"/>
      <c r="AA297" s="545"/>
      <c r="AB297" s="545"/>
      <c r="AC297" s="545"/>
      <c r="AD297" s="545"/>
      <c r="AE297" s="545"/>
      <c r="AF297" s="545"/>
      <c r="AG297" s="545"/>
      <c r="AH297" s="545"/>
      <c r="AI297" s="545"/>
      <c r="AJ297" s="545"/>
      <c r="AK297" s="545"/>
      <c r="AL297" s="545"/>
      <c r="AM297" s="545"/>
      <c r="AN297" s="545"/>
      <c r="AO297" s="545"/>
      <c r="AP297" s="545"/>
      <c r="AQ297" s="545"/>
      <c r="AR297" s="545"/>
      <c r="AS297" s="545"/>
      <c r="AT297" s="545"/>
      <c r="AU297" s="545"/>
      <c r="AV297" s="545"/>
      <c r="AW297" s="545"/>
      <c r="AX297" s="545"/>
      <c r="AY297" s="545"/>
      <c r="AZ297" s="545"/>
      <c r="BA297" s="545"/>
      <c r="BB297" s="545"/>
      <c r="BC297" s="545"/>
      <c r="BD297" s="545"/>
      <c r="BE297" s="545"/>
      <c r="BF297" s="545"/>
      <c r="BG297" s="545"/>
      <c r="BH297" s="545"/>
      <c r="BI297" s="545"/>
      <c r="BJ297" s="545"/>
      <c r="BK297" s="545"/>
      <c r="BL297" s="545"/>
      <c r="BM297" s="545"/>
      <c r="BN297" s="545"/>
      <c r="BO297" s="545"/>
      <c r="BP297" s="545"/>
      <c r="BQ297" s="545"/>
      <c r="BR297" s="545"/>
      <c r="BS297" s="545"/>
      <c r="BT297" s="545"/>
      <c r="BU297" s="545"/>
      <c r="BV297" s="545"/>
      <c r="BW297" s="545"/>
      <c r="BX297" s="545"/>
      <c r="BY297" s="545"/>
      <c r="BZ297" s="545"/>
      <c r="CA297" s="545"/>
      <c r="CB297" s="545"/>
      <c r="CC297" s="545"/>
      <c r="CD297" s="545"/>
      <c r="CE297" s="545"/>
      <c r="CF297" s="545"/>
      <c r="CG297" s="545"/>
      <c r="CH297" s="545"/>
      <c r="CI297" s="545"/>
      <c r="CJ297" s="545"/>
      <c r="CK297" s="545"/>
      <c r="CL297" s="545"/>
      <c r="CM297" s="545"/>
      <c r="CN297" s="545"/>
      <c r="CO297" s="545"/>
      <c r="CP297" s="545"/>
      <c r="CQ297" s="545"/>
      <c r="CR297" s="545"/>
      <c r="CS297" s="545"/>
      <c r="CT297" s="545"/>
      <c r="CU297" s="545"/>
      <c r="CV297" s="545"/>
      <c r="CW297" s="545"/>
      <c r="CX297" s="545"/>
      <c r="CY297" s="545"/>
      <c r="CZ297" s="545"/>
      <c r="DA297" s="545"/>
      <c r="DB297" s="545"/>
      <c r="DC297" s="545"/>
      <c r="DD297" s="545"/>
      <c r="DE297" s="545"/>
      <c r="DF297" s="545"/>
      <c r="DG297" s="545"/>
      <c r="DH297" s="545"/>
      <c r="DI297" s="545"/>
      <c r="DJ297" s="545"/>
      <c r="DK297" s="545"/>
      <c r="DL297" s="545"/>
      <c r="DM297" s="545"/>
      <c r="DN297" s="545"/>
      <c r="DO297" s="545"/>
      <c r="DP297" s="545"/>
      <c r="DQ297" s="545"/>
      <c r="DR297" s="545"/>
      <c r="DS297" s="545"/>
      <c r="DT297" s="545"/>
      <c r="DU297" s="545"/>
      <c r="DV297" s="545"/>
      <c r="DW297" s="545"/>
      <c r="DX297" s="545"/>
      <c r="DY297" s="545"/>
      <c r="DZ297" s="545"/>
      <c r="EA297" s="545"/>
      <c r="EB297" s="545"/>
      <c r="EC297" s="545"/>
      <c r="ED297" s="545"/>
      <c r="EE297" s="545"/>
      <c r="EF297" s="545"/>
      <c r="EG297" s="545"/>
      <c r="EH297" s="545"/>
      <c r="EI297" s="545"/>
      <c r="EJ297" s="545"/>
      <c r="EK297" s="545"/>
      <c r="EL297" s="545"/>
      <c r="EM297" s="545"/>
      <c r="EN297" s="545"/>
      <c r="EO297" s="545"/>
      <c r="EP297" s="545"/>
      <c r="EQ297" s="545"/>
      <c r="ER297" s="545"/>
      <c r="ES297" s="545"/>
      <c r="ET297" s="545"/>
      <c r="EU297" s="545"/>
      <c r="EV297" s="545"/>
      <c r="EW297" s="545"/>
      <c r="EX297" s="545"/>
      <c r="EY297" s="545"/>
      <c r="EZ297" s="545"/>
      <c r="FA297" s="545"/>
      <c r="FB297" s="545"/>
      <c r="FC297" s="545"/>
      <c r="FD297" s="545"/>
      <c r="FE297" s="545"/>
      <c r="FF297" s="545"/>
      <c r="FG297" s="545"/>
      <c r="FH297" s="545"/>
      <c r="FI297" s="545"/>
      <c r="FJ297" s="545"/>
      <c r="FK297" s="545"/>
      <c r="FL297" s="545"/>
      <c r="FM297" s="545"/>
      <c r="FN297" s="545"/>
      <c r="FO297" s="545"/>
      <c r="FP297" s="545"/>
      <c r="FQ297" s="545"/>
      <c r="FR297" s="545"/>
      <c r="FS297" s="545"/>
      <c r="FT297" s="545"/>
      <c r="FU297" s="545"/>
      <c r="FV297" s="545"/>
      <c r="FW297" s="545"/>
      <c r="FX297" s="545"/>
      <c r="FY297" s="545"/>
      <c r="FZ297" s="545"/>
      <c r="GA297" s="545"/>
      <c r="GB297" s="545"/>
      <c r="GC297" s="545"/>
      <c r="GD297" s="545"/>
      <c r="GE297" s="545"/>
      <c r="GF297" s="545"/>
      <c r="GG297" s="545"/>
      <c r="GH297" s="545"/>
      <c r="GI297" s="545"/>
      <c r="GJ297" s="545"/>
      <c r="GK297" s="545"/>
      <c r="GL297" s="545"/>
      <c r="GM297" s="545"/>
      <c r="GN297" s="545"/>
      <c r="GO297" s="545"/>
      <c r="GP297" s="545"/>
      <c r="GQ297" s="545"/>
      <c r="GR297" s="545"/>
      <c r="GS297" s="545"/>
      <c r="GT297" s="545"/>
      <c r="GU297" s="545"/>
      <c r="GV297" s="545"/>
      <c r="GW297" s="545"/>
      <c r="GX297" s="545"/>
    </row>
    <row r="298" spans="15:206" x14ac:dyDescent="0.25">
      <c r="O298" s="545"/>
      <c r="P298" s="545"/>
      <c r="Q298" s="545"/>
      <c r="R298" s="545"/>
      <c r="S298" s="545"/>
      <c r="T298" s="545"/>
      <c r="U298" s="545"/>
      <c r="V298" s="545"/>
      <c r="W298" s="545"/>
      <c r="X298" s="545"/>
      <c r="Y298" s="545"/>
      <c r="Z298" s="545"/>
      <c r="AA298" s="545"/>
      <c r="AB298" s="545"/>
      <c r="AC298" s="545"/>
      <c r="AD298" s="545"/>
      <c r="AE298" s="545"/>
      <c r="AF298" s="545"/>
      <c r="AG298" s="545"/>
      <c r="AH298" s="545"/>
      <c r="AI298" s="545"/>
      <c r="AJ298" s="545"/>
      <c r="AK298" s="545"/>
      <c r="AL298" s="545"/>
      <c r="AM298" s="545"/>
      <c r="AN298" s="545"/>
      <c r="AO298" s="545"/>
      <c r="AP298" s="545"/>
      <c r="AQ298" s="545"/>
      <c r="AR298" s="545"/>
      <c r="AS298" s="545"/>
      <c r="AT298" s="545"/>
      <c r="AU298" s="545"/>
      <c r="AV298" s="545"/>
      <c r="AW298" s="545"/>
      <c r="AX298" s="545"/>
      <c r="AY298" s="545"/>
      <c r="AZ298" s="545"/>
      <c r="BA298" s="545"/>
      <c r="BB298" s="545"/>
      <c r="BC298" s="545"/>
      <c r="BD298" s="545"/>
      <c r="BE298" s="545"/>
      <c r="BF298" s="545"/>
      <c r="BG298" s="545"/>
      <c r="BH298" s="545"/>
      <c r="BI298" s="545"/>
      <c r="BJ298" s="545"/>
      <c r="BK298" s="545"/>
      <c r="BL298" s="545"/>
      <c r="BM298" s="545"/>
      <c r="BN298" s="545"/>
      <c r="BO298" s="545"/>
      <c r="BP298" s="545"/>
      <c r="BQ298" s="545"/>
      <c r="BR298" s="545"/>
      <c r="BS298" s="545"/>
      <c r="BT298" s="545"/>
      <c r="BU298" s="545"/>
      <c r="BV298" s="545"/>
      <c r="BW298" s="545"/>
      <c r="BX298" s="545"/>
      <c r="BY298" s="545"/>
      <c r="BZ298" s="545"/>
      <c r="CA298" s="545"/>
      <c r="CB298" s="545"/>
      <c r="CC298" s="545"/>
      <c r="CD298" s="545"/>
      <c r="CE298" s="545"/>
      <c r="CF298" s="545"/>
      <c r="CG298" s="545"/>
      <c r="CH298" s="545"/>
      <c r="CI298" s="545"/>
      <c r="CJ298" s="545"/>
      <c r="CK298" s="545"/>
      <c r="CL298" s="545"/>
      <c r="CM298" s="545"/>
      <c r="CN298" s="545"/>
      <c r="CO298" s="545"/>
      <c r="CP298" s="545"/>
      <c r="CQ298" s="545"/>
      <c r="CR298" s="545"/>
      <c r="CS298" s="545"/>
      <c r="CT298" s="545"/>
      <c r="CU298" s="545"/>
      <c r="CV298" s="545"/>
      <c r="CW298" s="545"/>
      <c r="CX298" s="545"/>
      <c r="CY298" s="545"/>
      <c r="CZ298" s="545"/>
      <c r="DA298" s="545"/>
      <c r="DB298" s="545"/>
      <c r="DC298" s="545"/>
      <c r="DD298" s="545"/>
      <c r="DE298" s="545"/>
      <c r="DF298" s="545"/>
      <c r="DG298" s="545"/>
      <c r="DH298" s="545"/>
      <c r="DI298" s="545"/>
      <c r="DJ298" s="545"/>
      <c r="DK298" s="545"/>
      <c r="DL298" s="545"/>
      <c r="DM298" s="545"/>
      <c r="DN298" s="545"/>
      <c r="DO298" s="545"/>
      <c r="DP298" s="545"/>
      <c r="DQ298" s="545"/>
      <c r="DR298" s="545"/>
      <c r="DS298" s="545"/>
      <c r="DT298" s="545"/>
      <c r="DU298" s="545"/>
      <c r="DV298" s="545"/>
      <c r="DW298" s="545"/>
      <c r="DX298" s="545"/>
      <c r="DY298" s="545"/>
      <c r="DZ298" s="545"/>
      <c r="EA298" s="545"/>
      <c r="EB298" s="545"/>
      <c r="EC298" s="545"/>
      <c r="ED298" s="545"/>
      <c r="EE298" s="545"/>
      <c r="EF298" s="545"/>
      <c r="EG298" s="545"/>
      <c r="EH298" s="545"/>
      <c r="EI298" s="545"/>
      <c r="EJ298" s="545"/>
      <c r="EK298" s="545"/>
      <c r="EL298" s="545"/>
      <c r="EM298" s="545"/>
      <c r="EN298" s="545"/>
      <c r="EO298" s="545"/>
      <c r="EP298" s="545"/>
      <c r="EQ298" s="545"/>
      <c r="ER298" s="545"/>
      <c r="ES298" s="545"/>
      <c r="ET298" s="545"/>
      <c r="EU298" s="545"/>
      <c r="EV298" s="545"/>
      <c r="EW298" s="545"/>
      <c r="EX298" s="545"/>
      <c r="EY298" s="545"/>
      <c r="EZ298" s="545"/>
      <c r="FA298" s="545"/>
      <c r="FB298" s="545"/>
      <c r="FC298" s="545"/>
      <c r="FD298" s="545"/>
      <c r="FE298" s="545"/>
      <c r="FF298" s="545"/>
      <c r="FG298" s="545"/>
      <c r="FH298" s="545"/>
      <c r="FI298" s="545"/>
      <c r="FJ298" s="545"/>
      <c r="FK298" s="545"/>
      <c r="FL298" s="545"/>
      <c r="FM298" s="545"/>
      <c r="FN298" s="545"/>
      <c r="FO298" s="545"/>
      <c r="FP298" s="545"/>
      <c r="FQ298" s="545"/>
      <c r="FR298" s="545"/>
      <c r="FS298" s="545"/>
      <c r="FT298" s="545"/>
      <c r="FU298" s="545"/>
      <c r="FV298" s="545"/>
      <c r="FW298" s="545"/>
      <c r="FX298" s="545"/>
      <c r="FY298" s="545"/>
      <c r="FZ298" s="545"/>
      <c r="GA298" s="545"/>
      <c r="GB298" s="545"/>
      <c r="GC298" s="545"/>
      <c r="GD298" s="545"/>
      <c r="GE298" s="545"/>
      <c r="GF298" s="545"/>
      <c r="GG298" s="545"/>
      <c r="GH298" s="545"/>
      <c r="GI298" s="545"/>
      <c r="GJ298" s="545"/>
      <c r="GK298" s="545"/>
      <c r="GL298" s="545"/>
      <c r="GM298" s="545"/>
      <c r="GN298" s="545"/>
      <c r="GO298" s="545"/>
      <c r="GP298" s="545"/>
      <c r="GQ298" s="545"/>
      <c r="GR298" s="545"/>
      <c r="GS298" s="545"/>
      <c r="GT298" s="545"/>
      <c r="GU298" s="545"/>
      <c r="GV298" s="545"/>
      <c r="GW298" s="545"/>
      <c r="GX298" s="545"/>
    </row>
    <row r="299" spans="15:206" x14ac:dyDescent="0.25">
      <c r="O299" s="545"/>
      <c r="P299" s="545"/>
      <c r="Q299" s="545"/>
      <c r="R299" s="545"/>
      <c r="S299" s="545"/>
      <c r="T299" s="545"/>
      <c r="U299" s="545"/>
      <c r="V299" s="545"/>
      <c r="W299" s="545"/>
      <c r="X299" s="545"/>
      <c r="Y299" s="545"/>
      <c r="Z299" s="545"/>
      <c r="AA299" s="545"/>
      <c r="AB299" s="545"/>
      <c r="AC299" s="545"/>
      <c r="AD299" s="545"/>
      <c r="AE299" s="545"/>
      <c r="AF299" s="545"/>
      <c r="AG299" s="545"/>
      <c r="AH299" s="545"/>
      <c r="AI299" s="545"/>
      <c r="AJ299" s="545"/>
      <c r="AK299" s="545"/>
      <c r="AL299" s="545"/>
      <c r="AM299" s="545"/>
      <c r="AN299" s="545"/>
      <c r="AO299" s="545"/>
      <c r="AP299" s="545"/>
      <c r="AQ299" s="545"/>
      <c r="AR299" s="545"/>
      <c r="AS299" s="545"/>
      <c r="AT299" s="545"/>
      <c r="AU299" s="545"/>
      <c r="AV299" s="545"/>
      <c r="AW299" s="545"/>
      <c r="AX299" s="545"/>
      <c r="AY299" s="545"/>
      <c r="AZ299" s="545"/>
      <c r="BA299" s="545"/>
      <c r="BB299" s="545"/>
      <c r="BC299" s="545"/>
      <c r="BD299" s="545"/>
      <c r="BE299" s="545"/>
      <c r="BF299" s="545"/>
      <c r="BG299" s="545"/>
      <c r="BH299" s="545"/>
      <c r="BI299" s="545"/>
      <c r="BJ299" s="545"/>
      <c r="BK299" s="545"/>
      <c r="BL299" s="545"/>
      <c r="BM299" s="545"/>
      <c r="BN299" s="545"/>
      <c r="BO299" s="545"/>
      <c r="BP299" s="545"/>
      <c r="BQ299" s="545"/>
      <c r="BR299" s="545"/>
      <c r="BS299" s="545"/>
      <c r="BT299" s="545"/>
      <c r="BU299" s="545"/>
      <c r="BV299" s="545"/>
      <c r="BW299" s="545"/>
      <c r="BX299" s="545"/>
      <c r="BY299" s="545"/>
      <c r="BZ299" s="545"/>
      <c r="CA299" s="545"/>
      <c r="CB299" s="545"/>
      <c r="CC299" s="545"/>
      <c r="CD299" s="545"/>
      <c r="CE299" s="545"/>
      <c r="CF299" s="545"/>
      <c r="CG299" s="545"/>
      <c r="CH299" s="545"/>
      <c r="CI299" s="545"/>
      <c r="CJ299" s="545"/>
      <c r="CK299" s="545"/>
      <c r="CL299" s="545"/>
      <c r="CM299" s="545"/>
      <c r="CN299" s="545"/>
      <c r="CO299" s="545"/>
      <c r="CP299" s="545"/>
      <c r="CQ299" s="545"/>
      <c r="CR299" s="545"/>
      <c r="CS299" s="545"/>
      <c r="CT299" s="545"/>
      <c r="CU299" s="545"/>
      <c r="CV299" s="545"/>
      <c r="CW299" s="545"/>
      <c r="CX299" s="545"/>
      <c r="CY299" s="545"/>
      <c r="CZ299" s="545"/>
      <c r="DA299" s="545"/>
      <c r="DB299" s="545"/>
      <c r="DC299" s="545"/>
      <c r="DD299" s="545"/>
      <c r="DE299" s="545"/>
      <c r="DF299" s="545"/>
      <c r="DG299" s="545"/>
      <c r="DH299" s="545"/>
      <c r="DI299" s="545"/>
      <c r="DJ299" s="545"/>
      <c r="DK299" s="545"/>
      <c r="DL299" s="545"/>
      <c r="DM299" s="545"/>
      <c r="DN299" s="545"/>
      <c r="DO299" s="545"/>
      <c r="DP299" s="545"/>
      <c r="DQ299" s="545"/>
      <c r="DR299" s="545"/>
      <c r="DS299" s="545"/>
      <c r="DT299" s="545"/>
      <c r="DU299" s="545"/>
      <c r="DV299" s="545"/>
      <c r="DW299" s="545"/>
      <c r="DX299" s="545"/>
      <c r="DY299" s="545"/>
      <c r="DZ299" s="545"/>
      <c r="EA299" s="545"/>
      <c r="EB299" s="545"/>
      <c r="EC299" s="545"/>
      <c r="ED299" s="545"/>
      <c r="EE299" s="545"/>
      <c r="EF299" s="545"/>
      <c r="EG299" s="545"/>
      <c r="EH299" s="545"/>
      <c r="EI299" s="545"/>
      <c r="EJ299" s="545"/>
      <c r="EK299" s="545"/>
      <c r="EL299" s="545"/>
      <c r="EM299" s="545"/>
      <c r="EN299" s="545"/>
      <c r="EO299" s="545"/>
      <c r="EP299" s="545"/>
      <c r="EQ299" s="545"/>
      <c r="ER299" s="545"/>
      <c r="ES299" s="545"/>
      <c r="ET299" s="545"/>
      <c r="EU299" s="545"/>
      <c r="EV299" s="545"/>
      <c r="EW299" s="545"/>
      <c r="EX299" s="545"/>
      <c r="EY299" s="545"/>
      <c r="EZ299" s="545"/>
      <c r="FA299" s="545"/>
      <c r="FB299" s="545"/>
      <c r="FC299" s="545"/>
      <c r="FD299" s="545"/>
      <c r="FE299" s="545"/>
      <c r="FF299" s="545"/>
      <c r="FG299" s="545"/>
      <c r="FH299" s="545"/>
      <c r="FI299" s="545"/>
      <c r="FJ299" s="545"/>
      <c r="FK299" s="545"/>
      <c r="FL299" s="545"/>
      <c r="FM299" s="545"/>
      <c r="FN299" s="545"/>
      <c r="FO299" s="545"/>
      <c r="FP299" s="545"/>
      <c r="FQ299" s="545"/>
      <c r="FR299" s="545"/>
      <c r="FS299" s="545"/>
      <c r="FT299" s="545"/>
      <c r="FU299" s="545"/>
      <c r="FV299" s="545"/>
      <c r="FW299" s="545"/>
      <c r="FX299" s="545"/>
      <c r="FY299" s="545"/>
      <c r="FZ299" s="545"/>
      <c r="GA299" s="545"/>
      <c r="GB299" s="545"/>
      <c r="GC299" s="545"/>
      <c r="GD299" s="545"/>
      <c r="GE299" s="545"/>
      <c r="GF299" s="545"/>
      <c r="GG299" s="545"/>
      <c r="GH299" s="545"/>
      <c r="GI299" s="545"/>
      <c r="GJ299" s="545"/>
      <c r="GK299" s="545"/>
      <c r="GL299" s="545"/>
      <c r="GM299" s="545"/>
      <c r="GN299" s="545"/>
      <c r="GO299" s="545"/>
      <c r="GP299" s="545"/>
      <c r="GQ299" s="545"/>
      <c r="GR299" s="545"/>
      <c r="GS299" s="545"/>
      <c r="GT299" s="545"/>
      <c r="GU299" s="545"/>
      <c r="GV299" s="545"/>
      <c r="GW299" s="545"/>
      <c r="GX299" s="545"/>
    </row>
    <row r="300" spans="15:206" x14ac:dyDescent="0.25">
      <c r="O300" s="545"/>
      <c r="P300" s="545"/>
      <c r="Q300" s="545"/>
      <c r="R300" s="545"/>
      <c r="S300" s="545"/>
      <c r="T300" s="545"/>
      <c r="U300" s="545"/>
      <c r="V300" s="545"/>
      <c r="W300" s="545"/>
      <c r="X300" s="545"/>
      <c r="Y300" s="545"/>
      <c r="Z300" s="545"/>
      <c r="AA300" s="545"/>
      <c r="AB300" s="545"/>
      <c r="AC300" s="545"/>
      <c r="AD300" s="545"/>
      <c r="AE300" s="545"/>
      <c r="AF300" s="545"/>
      <c r="AG300" s="545"/>
      <c r="AH300" s="545"/>
      <c r="AI300" s="545"/>
      <c r="AJ300" s="545"/>
      <c r="AK300" s="545"/>
      <c r="AL300" s="545"/>
      <c r="AM300" s="545"/>
      <c r="AN300" s="545"/>
      <c r="AO300" s="545"/>
      <c r="AP300" s="545"/>
      <c r="AQ300" s="545"/>
      <c r="AR300" s="545"/>
      <c r="AS300" s="545"/>
      <c r="AT300" s="545"/>
      <c r="AU300" s="545"/>
      <c r="AV300" s="545"/>
      <c r="AW300" s="545"/>
      <c r="AX300" s="545"/>
      <c r="AY300" s="545"/>
      <c r="AZ300" s="545"/>
      <c r="BA300" s="545"/>
      <c r="BB300" s="545"/>
      <c r="BC300" s="545"/>
      <c r="BD300" s="545"/>
      <c r="BE300" s="545"/>
      <c r="BF300" s="545"/>
      <c r="BG300" s="545"/>
      <c r="BH300" s="545"/>
      <c r="BI300" s="545"/>
      <c r="BJ300" s="545"/>
      <c r="BK300" s="545"/>
      <c r="BL300" s="545"/>
      <c r="BM300" s="545"/>
      <c r="BN300" s="545"/>
      <c r="BO300" s="545"/>
      <c r="BP300" s="545"/>
      <c r="BQ300" s="545"/>
      <c r="BR300" s="545"/>
      <c r="BS300" s="545"/>
      <c r="BT300" s="545"/>
      <c r="BU300" s="545"/>
      <c r="BV300" s="545"/>
      <c r="BW300" s="545"/>
      <c r="BX300" s="545"/>
      <c r="BY300" s="545"/>
      <c r="BZ300" s="545"/>
      <c r="CA300" s="545"/>
      <c r="CB300" s="545"/>
      <c r="CC300" s="545"/>
      <c r="CD300" s="545"/>
      <c r="CE300" s="545"/>
      <c r="CF300" s="545"/>
      <c r="CG300" s="545"/>
      <c r="CH300" s="545"/>
      <c r="CI300" s="545"/>
      <c r="CJ300" s="545"/>
      <c r="CK300" s="545"/>
      <c r="CL300" s="545"/>
      <c r="CM300" s="545"/>
      <c r="CN300" s="545"/>
      <c r="CO300" s="545"/>
      <c r="CP300" s="545"/>
      <c r="CQ300" s="545"/>
      <c r="CR300" s="545"/>
      <c r="CS300" s="545"/>
      <c r="CT300" s="545"/>
      <c r="CU300" s="545"/>
      <c r="CV300" s="545"/>
      <c r="CW300" s="545"/>
      <c r="CX300" s="545"/>
      <c r="CY300" s="545"/>
      <c r="CZ300" s="545"/>
      <c r="DA300" s="545"/>
      <c r="DB300" s="545"/>
      <c r="DC300" s="545"/>
      <c r="DD300" s="545"/>
      <c r="DE300" s="545"/>
      <c r="DF300" s="545"/>
      <c r="DG300" s="545"/>
      <c r="DH300" s="545"/>
      <c r="DI300" s="545"/>
      <c r="DJ300" s="545"/>
      <c r="DK300" s="545"/>
      <c r="DL300" s="545"/>
      <c r="DM300" s="545"/>
      <c r="DN300" s="545"/>
      <c r="DO300" s="545"/>
      <c r="DP300" s="545"/>
      <c r="DQ300" s="545"/>
      <c r="DR300" s="545"/>
      <c r="DS300" s="545"/>
      <c r="DT300" s="545"/>
      <c r="DU300" s="545"/>
      <c r="DV300" s="545"/>
      <c r="DW300" s="545"/>
      <c r="DX300" s="545"/>
      <c r="DY300" s="545"/>
      <c r="DZ300" s="545"/>
      <c r="EA300" s="545"/>
      <c r="EB300" s="545"/>
      <c r="EC300" s="545"/>
      <c r="ED300" s="545"/>
      <c r="EE300" s="545"/>
      <c r="EF300" s="545"/>
      <c r="EG300" s="545"/>
      <c r="EH300" s="545"/>
      <c r="EI300" s="545"/>
      <c r="EJ300" s="545"/>
      <c r="EK300" s="545"/>
      <c r="EL300" s="545"/>
      <c r="EM300" s="545"/>
      <c r="EN300" s="545"/>
      <c r="EO300" s="545"/>
      <c r="EP300" s="545"/>
      <c r="EQ300" s="545"/>
      <c r="ER300" s="545"/>
      <c r="ES300" s="545"/>
      <c r="ET300" s="545"/>
      <c r="EU300" s="545"/>
      <c r="EV300" s="545"/>
      <c r="EW300" s="545"/>
      <c r="EX300" s="545"/>
      <c r="EY300" s="545"/>
      <c r="EZ300" s="545"/>
      <c r="FA300" s="545"/>
      <c r="FB300" s="545"/>
      <c r="FC300" s="545"/>
      <c r="FD300" s="545"/>
      <c r="FE300" s="545"/>
      <c r="FF300" s="545"/>
      <c r="FG300" s="545"/>
      <c r="FH300" s="545"/>
      <c r="FI300" s="545"/>
      <c r="FJ300" s="545"/>
      <c r="FK300" s="545"/>
      <c r="FL300" s="545"/>
      <c r="FM300" s="545"/>
      <c r="FN300" s="545"/>
      <c r="FO300" s="545"/>
      <c r="FP300" s="545"/>
      <c r="FQ300" s="545"/>
      <c r="FR300" s="545"/>
      <c r="FS300" s="545"/>
      <c r="FT300" s="545"/>
      <c r="FU300" s="545"/>
      <c r="FV300" s="545"/>
      <c r="FW300" s="545"/>
      <c r="FX300" s="545"/>
      <c r="FY300" s="545"/>
      <c r="FZ300" s="545"/>
      <c r="GA300" s="545"/>
      <c r="GB300" s="545"/>
      <c r="GC300" s="545"/>
      <c r="GD300" s="545"/>
      <c r="GE300" s="545"/>
      <c r="GF300" s="545"/>
      <c r="GG300" s="545"/>
      <c r="GH300" s="545"/>
      <c r="GI300" s="545"/>
      <c r="GJ300" s="545"/>
      <c r="GK300" s="545"/>
      <c r="GL300" s="545"/>
      <c r="GM300" s="545"/>
      <c r="GN300" s="545"/>
      <c r="GO300" s="545"/>
      <c r="GP300" s="545"/>
      <c r="GQ300" s="545"/>
      <c r="GR300" s="545"/>
      <c r="GS300" s="545"/>
      <c r="GT300" s="545"/>
      <c r="GU300" s="545"/>
      <c r="GV300" s="545"/>
      <c r="GW300" s="545"/>
      <c r="GX300" s="545"/>
    </row>
    <row r="301" spans="15:206" x14ac:dyDescent="0.25">
      <c r="O301" s="545"/>
      <c r="P301" s="545"/>
      <c r="Q301" s="545"/>
      <c r="R301" s="545"/>
      <c r="S301" s="545"/>
      <c r="T301" s="545"/>
      <c r="U301" s="545"/>
      <c r="V301" s="545"/>
      <c r="W301" s="545"/>
      <c r="X301" s="545"/>
      <c r="Y301" s="545"/>
      <c r="Z301" s="545"/>
      <c r="AA301" s="545"/>
      <c r="AB301" s="545"/>
      <c r="AC301" s="545"/>
      <c r="AD301" s="545"/>
      <c r="AE301" s="545"/>
      <c r="AF301" s="545"/>
      <c r="AG301" s="545"/>
      <c r="AH301" s="545"/>
      <c r="AI301" s="545"/>
      <c r="AJ301" s="545"/>
      <c r="AK301" s="545"/>
      <c r="AL301" s="545"/>
      <c r="AM301" s="545"/>
      <c r="AN301" s="545"/>
      <c r="AO301" s="545"/>
      <c r="AP301" s="545"/>
      <c r="AQ301" s="545"/>
      <c r="AR301" s="545"/>
      <c r="AS301" s="545"/>
      <c r="AT301" s="545"/>
      <c r="AU301" s="545"/>
      <c r="AV301" s="545"/>
      <c r="AW301" s="545"/>
      <c r="AX301" s="545"/>
      <c r="AY301" s="545"/>
      <c r="AZ301" s="545"/>
      <c r="BA301" s="545"/>
      <c r="BB301" s="545"/>
      <c r="BC301" s="545"/>
      <c r="BD301" s="545"/>
      <c r="BE301" s="545"/>
      <c r="BF301" s="545"/>
      <c r="BG301" s="545"/>
      <c r="BH301" s="545"/>
      <c r="BI301" s="545"/>
      <c r="BJ301" s="545"/>
      <c r="BK301" s="545"/>
      <c r="BL301" s="545"/>
      <c r="BM301" s="545"/>
      <c r="BN301" s="545"/>
      <c r="BO301" s="545"/>
      <c r="BP301" s="545"/>
      <c r="BQ301" s="545"/>
      <c r="BR301" s="545"/>
      <c r="BS301" s="545"/>
      <c r="BT301" s="545"/>
      <c r="BU301" s="545"/>
      <c r="BV301" s="545"/>
      <c r="BW301" s="545"/>
      <c r="BX301" s="545"/>
      <c r="BY301" s="545"/>
      <c r="BZ301" s="545"/>
      <c r="CA301" s="545"/>
      <c r="CB301" s="545"/>
      <c r="CC301" s="545"/>
      <c r="CD301" s="545"/>
      <c r="CE301" s="545"/>
      <c r="CF301" s="545"/>
      <c r="CG301" s="545"/>
      <c r="CH301" s="545"/>
      <c r="CI301" s="545"/>
      <c r="CJ301" s="545"/>
      <c r="CK301" s="545"/>
      <c r="CL301" s="545"/>
      <c r="CM301" s="545"/>
      <c r="CN301" s="545"/>
      <c r="CO301" s="545"/>
      <c r="CP301" s="545"/>
      <c r="CQ301" s="545"/>
      <c r="CR301" s="545"/>
      <c r="CS301" s="545"/>
      <c r="CT301" s="545"/>
      <c r="CU301" s="545"/>
      <c r="CV301" s="545"/>
      <c r="CW301" s="545"/>
      <c r="CX301" s="545"/>
      <c r="CY301" s="545"/>
      <c r="CZ301" s="545"/>
      <c r="DA301" s="545"/>
      <c r="DB301" s="545"/>
      <c r="DC301" s="545"/>
      <c r="DD301" s="545"/>
      <c r="DE301" s="545"/>
      <c r="DF301" s="545"/>
      <c r="DG301" s="545"/>
      <c r="DH301" s="545"/>
      <c r="DI301" s="545"/>
      <c r="DJ301" s="545"/>
      <c r="DK301" s="545"/>
      <c r="DL301" s="545"/>
      <c r="DM301" s="545"/>
      <c r="DN301" s="545"/>
      <c r="DO301" s="545"/>
      <c r="DP301" s="545"/>
      <c r="DQ301" s="545"/>
      <c r="DR301" s="545"/>
      <c r="DS301" s="545"/>
      <c r="DT301" s="545"/>
      <c r="DU301" s="545"/>
      <c r="DV301" s="545"/>
      <c r="DW301" s="545"/>
      <c r="DX301" s="545"/>
      <c r="DY301" s="545"/>
      <c r="DZ301" s="545"/>
      <c r="EA301" s="545"/>
      <c r="EB301" s="545"/>
      <c r="EC301" s="545"/>
      <c r="ED301" s="545"/>
      <c r="EE301" s="545"/>
      <c r="EF301" s="545"/>
      <c r="EG301" s="545"/>
      <c r="EH301" s="545"/>
      <c r="EI301" s="545"/>
      <c r="EJ301" s="545"/>
      <c r="EK301" s="545"/>
      <c r="EL301" s="545"/>
      <c r="EM301" s="545"/>
      <c r="EN301" s="545"/>
      <c r="EO301" s="545"/>
      <c r="EP301" s="545"/>
      <c r="EQ301" s="545"/>
      <c r="ER301" s="545"/>
      <c r="ES301" s="545"/>
      <c r="ET301" s="545"/>
      <c r="EU301" s="545"/>
      <c r="EV301" s="545"/>
      <c r="EW301" s="545"/>
      <c r="EX301" s="545"/>
      <c r="EY301" s="545"/>
      <c r="EZ301" s="545"/>
      <c r="FA301" s="545"/>
      <c r="FB301" s="545"/>
      <c r="FC301" s="545"/>
      <c r="FD301" s="545"/>
      <c r="FE301" s="545"/>
      <c r="FF301" s="545"/>
      <c r="FG301" s="545"/>
      <c r="FH301" s="545"/>
      <c r="FI301" s="545"/>
      <c r="FJ301" s="545"/>
      <c r="FK301" s="545"/>
      <c r="FL301" s="545"/>
      <c r="FM301" s="545"/>
      <c r="FN301" s="545"/>
      <c r="FO301" s="545"/>
      <c r="FP301" s="545"/>
      <c r="FQ301" s="545"/>
      <c r="FR301" s="545"/>
      <c r="FS301" s="545"/>
      <c r="FT301" s="545"/>
      <c r="FU301" s="545"/>
      <c r="FV301" s="545"/>
      <c r="FW301" s="545"/>
      <c r="FX301" s="545"/>
      <c r="FY301" s="545"/>
      <c r="FZ301" s="545"/>
      <c r="GA301" s="545"/>
      <c r="GB301" s="545"/>
      <c r="GC301" s="545"/>
      <c r="GD301" s="545"/>
      <c r="GE301" s="545"/>
      <c r="GF301" s="545"/>
      <c r="GG301" s="545"/>
      <c r="GH301" s="545"/>
      <c r="GI301" s="545"/>
      <c r="GJ301" s="545"/>
      <c r="GK301" s="545"/>
      <c r="GL301" s="545"/>
      <c r="GM301" s="545"/>
      <c r="GN301" s="545"/>
      <c r="GO301" s="545"/>
      <c r="GP301" s="545"/>
      <c r="GQ301" s="545"/>
      <c r="GR301" s="545"/>
      <c r="GS301" s="545"/>
      <c r="GT301" s="545"/>
      <c r="GU301" s="545"/>
      <c r="GV301" s="545"/>
      <c r="GW301" s="545"/>
      <c r="GX301" s="545"/>
    </row>
    <row r="302" spans="15:206" x14ac:dyDescent="0.25">
      <c r="O302" s="545"/>
      <c r="P302" s="545"/>
      <c r="Q302" s="545"/>
      <c r="R302" s="545"/>
      <c r="S302" s="545"/>
      <c r="T302" s="545"/>
      <c r="U302" s="545"/>
      <c r="V302" s="545"/>
      <c r="W302" s="545"/>
      <c r="X302" s="545"/>
      <c r="Y302" s="545"/>
      <c r="Z302" s="545"/>
      <c r="AA302" s="545"/>
      <c r="AB302" s="545"/>
      <c r="AC302" s="545"/>
      <c r="AD302" s="545"/>
      <c r="AE302" s="545"/>
      <c r="AF302" s="545"/>
      <c r="AG302" s="545"/>
      <c r="AH302" s="545"/>
      <c r="AI302" s="545"/>
      <c r="AJ302" s="545"/>
      <c r="AK302" s="545"/>
      <c r="AL302" s="545"/>
      <c r="AM302" s="545"/>
      <c r="AN302" s="545"/>
      <c r="AO302" s="545"/>
      <c r="AP302" s="545"/>
      <c r="AQ302" s="545"/>
      <c r="AR302" s="545"/>
      <c r="AS302" s="545"/>
      <c r="AT302" s="545"/>
      <c r="AU302" s="545"/>
      <c r="AV302" s="545"/>
      <c r="AW302" s="545"/>
      <c r="AX302" s="545"/>
      <c r="AY302" s="545"/>
      <c r="AZ302" s="545"/>
      <c r="BA302" s="545"/>
      <c r="BB302" s="545"/>
      <c r="BC302" s="545"/>
      <c r="BD302" s="545"/>
      <c r="BE302" s="545"/>
      <c r="BF302" s="545"/>
      <c r="BG302" s="545"/>
      <c r="BH302" s="545"/>
      <c r="BI302" s="545"/>
      <c r="BJ302" s="545"/>
      <c r="BK302" s="545"/>
      <c r="BL302" s="545"/>
      <c r="BM302" s="545"/>
      <c r="BN302" s="545"/>
      <c r="BO302" s="545"/>
      <c r="BP302" s="545"/>
      <c r="BQ302" s="545"/>
      <c r="BR302" s="545"/>
      <c r="BS302" s="545"/>
      <c r="BT302" s="545"/>
      <c r="BU302" s="545"/>
      <c r="BV302" s="545"/>
      <c r="BW302" s="545"/>
      <c r="BX302" s="545"/>
      <c r="BY302" s="545"/>
      <c r="BZ302" s="545"/>
      <c r="CA302" s="545"/>
      <c r="CB302" s="545"/>
      <c r="CC302" s="545"/>
      <c r="CD302" s="545"/>
      <c r="CE302" s="545"/>
      <c r="CF302" s="545"/>
      <c r="CG302" s="545"/>
      <c r="CH302" s="545"/>
      <c r="CI302" s="545"/>
      <c r="CJ302" s="545"/>
      <c r="CK302" s="545"/>
      <c r="CL302" s="545"/>
      <c r="CM302" s="545"/>
      <c r="CN302" s="545"/>
      <c r="CO302" s="545"/>
      <c r="CP302" s="545"/>
      <c r="CQ302" s="545"/>
      <c r="CR302" s="545"/>
      <c r="CS302" s="545"/>
      <c r="CT302" s="545"/>
      <c r="CU302" s="545"/>
      <c r="CV302" s="545"/>
      <c r="CW302" s="545"/>
      <c r="CX302" s="545"/>
      <c r="CY302" s="545"/>
      <c r="CZ302" s="545"/>
      <c r="DA302" s="545"/>
      <c r="DB302" s="545"/>
      <c r="DC302" s="545"/>
      <c r="DD302" s="545"/>
      <c r="DE302" s="545"/>
      <c r="DF302" s="545"/>
      <c r="DG302" s="545"/>
      <c r="DH302" s="545"/>
      <c r="DI302" s="545"/>
      <c r="DJ302" s="545"/>
      <c r="DK302" s="545"/>
      <c r="DL302" s="545"/>
      <c r="DM302" s="545"/>
      <c r="DN302" s="545"/>
      <c r="DO302" s="545"/>
      <c r="DP302" s="545"/>
      <c r="DQ302" s="545"/>
      <c r="DR302" s="545"/>
      <c r="DS302" s="545"/>
      <c r="DT302" s="545"/>
      <c r="DU302" s="545"/>
      <c r="DV302" s="545"/>
      <c r="DW302" s="545"/>
      <c r="DX302" s="545"/>
      <c r="DY302" s="545"/>
      <c r="DZ302" s="545"/>
      <c r="EA302" s="545"/>
      <c r="EB302" s="545"/>
      <c r="EC302" s="545"/>
      <c r="ED302" s="545"/>
      <c r="EE302" s="545"/>
      <c r="EF302" s="545"/>
      <c r="EG302" s="545"/>
      <c r="EH302" s="545"/>
      <c r="EI302" s="545"/>
      <c r="EJ302" s="545"/>
      <c r="EK302" s="545"/>
      <c r="EL302" s="545"/>
      <c r="EM302" s="545"/>
      <c r="EN302" s="545"/>
      <c r="EO302" s="545"/>
      <c r="EP302" s="545"/>
      <c r="EQ302" s="545"/>
      <c r="ER302" s="545"/>
      <c r="ES302" s="545"/>
      <c r="ET302" s="545"/>
      <c r="EU302" s="545"/>
      <c r="EV302" s="545"/>
      <c r="EW302" s="545"/>
      <c r="EX302" s="545"/>
      <c r="EY302" s="545"/>
      <c r="EZ302" s="545"/>
      <c r="FA302" s="545"/>
      <c r="FB302" s="545"/>
      <c r="FC302" s="545"/>
      <c r="FD302" s="545"/>
      <c r="FE302" s="545"/>
      <c r="FF302" s="545"/>
      <c r="FG302" s="545"/>
      <c r="FH302" s="545"/>
      <c r="FI302" s="545"/>
      <c r="FJ302" s="545"/>
      <c r="FK302" s="545"/>
      <c r="FL302" s="545"/>
      <c r="FM302" s="545"/>
      <c r="FN302" s="545"/>
      <c r="FO302" s="545"/>
      <c r="FP302" s="545"/>
      <c r="FQ302" s="545"/>
      <c r="FR302" s="545"/>
      <c r="FS302" s="545"/>
      <c r="FT302" s="545"/>
      <c r="FU302" s="545"/>
      <c r="FV302" s="545"/>
      <c r="FW302" s="545"/>
      <c r="FX302" s="545"/>
      <c r="FY302" s="545"/>
      <c r="FZ302" s="545"/>
      <c r="GA302" s="545"/>
      <c r="GB302" s="545"/>
      <c r="GC302" s="545"/>
      <c r="GD302" s="545"/>
      <c r="GE302" s="545"/>
      <c r="GF302" s="545"/>
      <c r="GG302" s="545"/>
      <c r="GH302" s="545"/>
      <c r="GI302" s="545"/>
      <c r="GJ302" s="545"/>
      <c r="GK302" s="545"/>
      <c r="GL302" s="545"/>
      <c r="GM302" s="545"/>
      <c r="GN302" s="545"/>
      <c r="GO302" s="545"/>
      <c r="GP302" s="545"/>
      <c r="GQ302" s="545"/>
      <c r="GR302" s="545"/>
      <c r="GS302" s="545"/>
      <c r="GT302" s="545"/>
      <c r="GU302" s="545"/>
      <c r="GV302" s="545"/>
      <c r="GW302" s="545"/>
      <c r="GX302" s="545"/>
    </row>
    <row r="303" spans="15:206" x14ac:dyDescent="0.25">
      <c r="O303" s="545"/>
      <c r="P303" s="545"/>
      <c r="Q303" s="545"/>
      <c r="R303" s="545"/>
      <c r="S303" s="545"/>
      <c r="T303" s="545"/>
      <c r="U303" s="545"/>
      <c r="V303" s="545"/>
      <c r="W303" s="545"/>
      <c r="X303" s="545"/>
      <c r="Y303" s="545"/>
      <c r="Z303" s="545"/>
      <c r="AA303" s="545"/>
      <c r="AB303" s="545"/>
      <c r="AC303" s="545"/>
      <c r="AD303" s="545"/>
      <c r="AE303" s="545"/>
      <c r="AF303" s="545"/>
      <c r="AG303" s="545"/>
      <c r="AH303" s="545"/>
      <c r="AI303" s="545"/>
      <c r="AJ303" s="545"/>
      <c r="AK303" s="545"/>
      <c r="AL303" s="545"/>
      <c r="AM303" s="545"/>
      <c r="AN303" s="545"/>
      <c r="AO303" s="545"/>
      <c r="AP303" s="545"/>
      <c r="AQ303" s="545"/>
      <c r="AR303" s="545"/>
      <c r="AS303" s="545"/>
      <c r="AT303" s="545"/>
      <c r="AU303" s="545"/>
      <c r="AV303" s="545"/>
      <c r="AW303" s="545"/>
      <c r="AX303" s="545"/>
      <c r="AY303" s="545"/>
      <c r="AZ303" s="545"/>
      <c r="BA303" s="545"/>
      <c r="BB303" s="545"/>
      <c r="BC303" s="545"/>
      <c r="BD303" s="545"/>
      <c r="BE303" s="545"/>
      <c r="BF303" s="545"/>
      <c r="BG303" s="545"/>
      <c r="BH303" s="545"/>
      <c r="BI303" s="545"/>
      <c r="BJ303" s="545"/>
      <c r="BK303" s="545"/>
      <c r="BL303" s="545"/>
      <c r="BM303" s="545"/>
      <c r="BN303" s="545"/>
      <c r="BO303" s="545"/>
      <c r="BP303" s="545"/>
      <c r="BQ303" s="545"/>
      <c r="BR303" s="545"/>
      <c r="BS303" s="545"/>
      <c r="BT303" s="545"/>
      <c r="BU303" s="545"/>
      <c r="BV303" s="545"/>
      <c r="BW303" s="545"/>
      <c r="BX303" s="545"/>
      <c r="BY303" s="545"/>
      <c r="BZ303" s="545"/>
      <c r="CA303" s="545"/>
      <c r="CB303" s="545"/>
      <c r="CC303" s="545"/>
      <c r="CD303" s="545"/>
      <c r="CE303" s="545"/>
      <c r="CF303" s="545"/>
      <c r="CG303" s="545"/>
      <c r="CH303" s="545"/>
      <c r="CI303" s="545"/>
      <c r="CJ303" s="545"/>
      <c r="CK303" s="545"/>
      <c r="CL303" s="545"/>
      <c r="CM303" s="545"/>
      <c r="CN303" s="545"/>
      <c r="CO303" s="545"/>
      <c r="CP303" s="545"/>
      <c r="CQ303" s="545"/>
      <c r="CR303" s="545"/>
      <c r="CS303" s="545"/>
      <c r="CT303" s="545"/>
      <c r="CU303" s="545"/>
      <c r="CV303" s="545"/>
      <c r="CW303" s="545"/>
      <c r="CX303" s="545"/>
      <c r="CY303" s="545"/>
      <c r="CZ303" s="545"/>
      <c r="DA303" s="545"/>
      <c r="DB303" s="545"/>
      <c r="DC303" s="545"/>
      <c r="DD303" s="545"/>
      <c r="DE303" s="545"/>
      <c r="DF303" s="545"/>
      <c r="DG303" s="545"/>
      <c r="DH303" s="545"/>
      <c r="DI303" s="545"/>
      <c r="DJ303" s="545"/>
      <c r="DK303" s="545"/>
      <c r="DL303" s="545"/>
      <c r="DM303" s="545"/>
      <c r="DN303" s="545"/>
      <c r="DO303" s="545"/>
      <c r="DP303" s="545"/>
      <c r="DQ303" s="545"/>
      <c r="DR303" s="545"/>
      <c r="DS303" s="545"/>
      <c r="DT303" s="545"/>
      <c r="DU303" s="545"/>
      <c r="DV303" s="545"/>
      <c r="DW303" s="545"/>
      <c r="DX303" s="545"/>
      <c r="DY303" s="545"/>
      <c r="DZ303" s="545"/>
      <c r="EA303" s="545"/>
      <c r="EB303" s="545"/>
      <c r="EC303" s="545"/>
      <c r="ED303" s="545"/>
      <c r="EE303" s="545"/>
      <c r="EF303" s="545"/>
      <c r="EG303" s="545"/>
      <c r="EH303" s="545"/>
      <c r="EI303" s="545"/>
      <c r="EJ303" s="545"/>
      <c r="EK303" s="545"/>
      <c r="EL303" s="545"/>
      <c r="EM303" s="545"/>
      <c r="EN303" s="545"/>
      <c r="EO303" s="545"/>
      <c r="EP303" s="545"/>
      <c r="EQ303" s="545"/>
      <c r="ER303" s="545"/>
      <c r="ES303" s="545"/>
      <c r="ET303" s="545"/>
      <c r="EU303" s="545"/>
      <c r="EV303" s="545"/>
      <c r="EW303" s="545"/>
      <c r="EX303" s="545"/>
      <c r="EY303" s="545"/>
      <c r="EZ303" s="545"/>
      <c r="FA303" s="545"/>
      <c r="FB303" s="545"/>
      <c r="FC303" s="545"/>
      <c r="FD303" s="545"/>
      <c r="FE303" s="545"/>
      <c r="FF303" s="545"/>
      <c r="FG303" s="545"/>
      <c r="FH303" s="545"/>
      <c r="FI303" s="545"/>
      <c r="FJ303" s="545"/>
      <c r="FK303" s="545"/>
      <c r="FL303" s="545"/>
      <c r="FM303" s="545"/>
      <c r="FN303" s="545"/>
      <c r="FO303" s="545"/>
      <c r="FP303" s="545"/>
      <c r="FQ303" s="545"/>
      <c r="FR303" s="545"/>
      <c r="FS303" s="545"/>
      <c r="FT303" s="545"/>
      <c r="FU303" s="545"/>
      <c r="FV303" s="545"/>
      <c r="FW303" s="545"/>
      <c r="FX303" s="545"/>
      <c r="FY303" s="545"/>
      <c r="FZ303" s="545"/>
      <c r="GA303" s="545"/>
      <c r="GB303" s="545"/>
      <c r="GC303" s="545"/>
      <c r="GD303" s="545"/>
      <c r="GE303" s="545"/>
      <c r="GF303" s="545"/>
      <c r="GG303" s="545"/>
      <c r="GH303" s="545"/>
      <c r="GI303" s="545"/>
      <c r="GJ303" s="545"/>
      <c r="GK303" s="545"/>
      <c r="GL303" s="545"/>
      <c r="GM303" s="545"/>
      <c r="GN303" s="545"/>
      <c r="GO303" s="545"/>
      <c r="GP303" s="545"/>
      <c r="GQ303" s="545"/>
      <c r="GR303" s="545"/>
      <c r="GS303" s="545"/>
      <c r="GT303" s="545"/>
      <c r="GU303" s="545"/>
      <c r="GV303" s="545"/>
      <c r="GW303" s="545"/>
      <c r="GX303" s="545"/>
    </row>
    <row r="304" spans="15:206" x14ac:dyDescent="0.25">
      <c r="O304" s="545"/>
      <c r="P304" s="545"/>
      <c r="Q304" s="545"/>
      <c r="R304" s="545"/>
      <c r="S304" s="545"/>
      <c r="T304" s="545"/>
      <c r="U304" s="545"/>
      <c r="V304" s="545"/>
      <c r="W304" s="545"/>
      <c r="X304" s="545"/>
      <c r="Y304" s="545"/>
      <c r="Z304" s="545"/>
      <c r="AA304" s="545"/>
      <c r="AB304" s="545"/>
      <c r="AC304" s="545"/>
      <c r="AD304" s="545"/>
      <c r="AE304" s="545"/>
      <c r="AF304" s="545"/>
      <c r="AG304" s="545"/>
      <c r="AH304" s="545"/>
      <c r="AI304" s="545"/>
      <c r="AJ304" s="545"/>
      <c r="AK304" s="545"/>
      <c r="AL304" s="545"/>
      <c r="AM304" s="545"/>
      <c r="AN304" s="545"/>
      <c r="AO304" s="545"/>
      <c r="AP304" s="545"/>
      <c r="AQ304" s="545"/>
      <c r="AR304" s="545"/>
      <c r="AS304" s="545"/>
      <c r="AT304" s="545"/>
      <c r="AU304" s="545"/>
      <c r="AV304" s="545"/>
      <c r="AW304" s="545"/>
      <c r="AX304" s="545"/>
      <c r="AY304" s="545"/>
      <c r="AZ304" s="545"/>
      <c r="BA304" s="545"/>
      <c r="BB304" s="545"/>
      <c r="BC304" s="545"/>
      <c r="BD304" s="545"/>
      <c r="BE304" s="545"/>
      <c r="BF304" s="545"/>
      <c r="BG304" s="545"/>
      <c r="BH304" s="545"/>
      <c r="BI304" s="545"/>
      <c r="BJ304" s="545"/>
      <c r="BK304" s="545"/>
      <c r="BL304" s="545"/>
      <c r="BM304" s="545"/>
      <c r="BN304" s="545"/>
      <c r="BO304" s="545"/>
      <c r="BP304" s="545"/>
      <c r="BQ304" s="545"/>
      <c r="BR304" s="545"/>
      <c r="BS304" s="545"/>
      <c r="BT304" s="545"/>
      <c r="BU304" s="545"/>
      <c r="BV304" s="545"/>
      <c r="BW304" s="545"/>
      <c r="BX304" s="545"/>
      <c r="BY304" s="545"/>
      <c r="BZ304" s="545"/>
      <c r="CA304" s="545"/>
      <c r="CB304" s="545"/>
      <c r="CC304" s="545"/>
      <c r="CD304" s="545"/>
      <c r="CE304" s="545"/>
      <c r="CF304" s="545"/>
      <c r="CG304" s="545"/>
      <c r="CH304" s="545"/>
      <c r="CI304" s="545"/>
      <c r="CJ304" s="545"/>
      <c r="CK304" s="545"/>
      <c r="CL304" s="545"/>
      <c r="CM304" s="545"/>
      <c r="CN304" s="545"/>
      <c r="CO304" s="545"/>
      <c r="CP304" s="545"/>
      <c r="CQ304" s="545"/>
      <c r="CR304" s="545"/>
      <c r="CS304" s="545"/>
      <c r="CT304" s="545"/>
      <c r="CU304" s="545"/>
      <c r="CV304" s="545"/>
      <c r="CW304" s="545"/>
      <c r="CX304" s="545"/>
      <c r="CY304" s="545"/>
      <c r="CZ304" s="545"/>
      <c r="DA304" s="545"/>
      <c r="DB304" s="545"/>
      <c r="DC304" s="545"/>
      <c r="DD304" s="545"/>
      <c r="DE304" s="545"/>
      <c r="DF304" s="545"/>
      <c r="DG304" s="545"/>
      <c r="DH304" s="545"/>
      <c r="DI304" s="545"/>
      <c r="DJ304" s="545"/>
      <c r="DK304" s="545"/>
      <c r="DL304" s="545"/>
      <c r="DM304" s="545"/>
      <c r="DN304" s="545"/>
      <c r="DO304" s="545"/>
      <c r="DP304" s="545"/>
      <c r="DQ304" s="545"/>
      <c r="DR304" s="545"/>
      <c r="DS304" s="545"/>
      <c r="DT304" s="545"/>
      <c r="DU304" s="545"/>
      <c r="DV304" s="545"/>
      <c r="DW304" s="545"/>
      <c r="DX304" s="545"/>
      <c r="DY304" s="545"/>
      <c r="DZ304" s="545"/>
      <c r="EA304" s="545"/>
      <c r="EB304" s="545"/>
      <c r="EC304" s="545"/>
      <c r="ED304" s="545"/>
      <c r="EE304" s="545"/>
      <c r="EF304" s="545"/>
      <c r="EG304" s="545"/>
      <c r="EH304" s="545"/>
      <c r="EI304" s="545"/>
      <c r="EJ304" s="545"/>
      <c r="EK304" s="545"/>
      <c r="EL304" s="545"/>
      <c r="EM304" s="545"/>
      <c r="EN304" s="545"/>
      <c r="EO304" s="545"/>
      <c r="EP304" s="545"/>
      <c r="EQ304" s="545"/>
      <c r="ER304" s="545"/>
      <c r="ES304" s="545"/>
      <c r="ET304" s="545"/>
      <c r="EU304" s="545"/>
      <c r="EV304" s="545"/>
      <c r="EW304" s="545"/>
      <c r="EX304" s="545"/>
      <c r="EY304" s="545"/>
      <c r="EZ304" s="545"/>
      <c r="FA304" s="545"/>
      <c r="FB304" s="545"/>
      <c r="FC304" s="545"/>
      <c r="FD304" s="545"/>
      <c r="FE304" s="545"/>
      <c r="FF304" s="545"/>
      <c r="FG304" s="545"/>
      <c r="FH304" s="545"/>
      <c r="FI304" s="545"/>
      <c r="FJ304" s="545"/>
      <c r="FK304" s="545"/>
      <c r="FL304" s="545"/>
      <c r="FM304" s="545"/>
      <c r="FN304" s="545"/>
      <c r="FO304" s="545"/>
      <c r="FP304" s="545"/>
      <c r="FQ304" s="545"/>
      <c r="FR304" s="545"/>
      <c r="FS304" s="545"/>
      <c r="FT304" s="545"/>
      <c r="FU304" s="545"/>
      <c r="FV304" s="545"/>
      <c r="FW304" s="545"/>
      <c r="FX304" s="545"/>
      <c r="FY304" s="545"/>
      <c r="FZ304" s="545"/>
      <c r="GA304" s="545"/>
      <c r="GB304" s="545"/>
      <c r="GC304" s="545"/>
      <c r="GD304" s="545"/>
      <c r="GE304" s="545"/>
      <c r="GF304" s="545"/>
      <c r="GG304" s="545"/>
      <c r="GH304" s="545"/>
      <c r="GI304" s="545"/>
      <c r="GJ304" s="545"/>
      <c r="GK304" s="545"/>
      <c r="GL304" s="545"/>
      <c r="GM304" s="545"/>
      <c r="GN304" s="545"/>
      <c r="GO304" s="545"/>
      <c r="GP304" s="545"/>
      <c r="GQ304" s="545"/>
      <c r="GR304" s="545"/>
      <c r="GS304" s="545"/>
      <c r="GT304" s="545"/>
      <c r="GU304" s="545"/>
      <c r="GV304" s="545"/>
      <c r="GW304" s="545"/>
      <c r="GX304" s="545"/>
    </row>
    <row r="305" spans="15:206" x14ac:dyDescent="0.25">
      <c r="O305" s="545"/>
      <c r="P305" s="545"/>
      <c r="Q305" s="545"/>
      <c r="R305" s="545"/>
      <c r="S305" s="545"/>
      <c r="T305" s="545"/>
      <c r="U305" s="545"/>
      <c r="V305" s="545"/>
      <c r="W305" s="545"/>
      <c r="X305" s="545"/>
      <c r="Y305" s="545"/>
      <c r="Z305" s="545"/>
      <c r="AA305" s="545"/>
      <c r="AB305" s="545"/>
      <c r="AC305" s="545"/>
      <c r="AD305" s="545"/>
      <c r="AE305" s="545"/>
      <c r="AF305" s="545"/>
      <c r="AG305" s="545"/>
      <c r="AH305" s="545"/>
      <c r="AI305" s="545"/>
      <c r="AJ305" s="545"/>
      <c r="AK305" s="545"/>
      <c r="AL305" s="545"/>
      <c r="AM305" s="545"/>
      <c r="AN305" s="545"/>
      <c r="AO305" s="545"/>
      <c r="AP305" s="545"/>
      <c r="AQ305" s="545"/>
      <c r="AR305" s="545"/>
      <c r="AS305" s="545"/>
      <c r="AT305" s="545"/>
      <c r="AU305" s="545"/>
      <c r="AV305" s="545"/>
      <c r="AW305" s="545"/>
      <c r="AX305" s="545"/>
      <c r="AY305" s="545"/>
      <c r="AZ305" s="545"/>
      <c r="BA305" s="545"/>
      <c r="BB305" s="545"/>
      <c r="BC305" s="545"/>
      <c r="BD305" s="545"/>
      <c r="BE305" s="545"/>
      <c r="BF305" s="545"/>
      <c r="BG305" s="545"/>
      <c r="BH305" s="545"/>
      <c r="BI305" s="545"/>
      <c r="BJ305" s="545"/>
      <c r="BK305" s="545"/>
      <c r="BL305" s="545"/>
      <c r="BM305" s="545"/>
      <c r="BN305" s="545"/>
      <c r="BO305" s="545"/>
      <c r="BP305" s="545"/>
      <c r="BQ305" s="545"/>
      <c r="BR305" s="545"/>
      <c r="BS305" s="545"/>
      <c r="BT305" s="545"/>
      <c r="BU305" s="545"/>
      <c r="BV305" s="545"/>
      <c r="BW305" s="545"/>
      <c r="BX305" s="545"/>
      <c r="BY305" s="545"/>
      <c r="BZ305" s="545"/>
      <c r="CA305" s="545"/>
      <c r="CB305" s="545"/>
      <c r="CC305" s="545"/>
      <c r="CD305" s="545"/>
      <c r="CE305" s="545"/>
      <c r="CF305" s="545"/>
      <c r="CG305" s="545"/>
      <c r="CH305" s="545"/>
      <c r="CI305" s="545"/>
      <c r="CJ305" s="545"/>
      <c r="CK305" s="545"/>
      <c r="CL305" s="545"/>
      <c r="CM305" s="545"/>
      <c r="CN305" s="545"/>
      <c r="CO305" s="545"/>
      <c r="CP305" s="545"/>
      <c r="CQ305" s="545"/>
      <c r="CR305" s="545"/>
      <c r="CS305" s="545"/>
      <c r="CT305" s="545"/>
      <c r="CU305" s="545"/>
      <c r="CV305" s="545"/>
      <c r="CW305" s="545"/>
      <c r="CX305" s="545"/>
      <c r="CY305" s="545"/>
      <c r="CZ305" s="545"/>
      <c r="DA305" s="545"/>
      <c r="DB305" s="545"/>
      <c r="DC305" s="545"/>
      <c r="DD305" s="545"/>
      <c r="DE305" s="545"/>
      <c r="DF305" s="545"/>
      <c r="DG305" s="545"/>
      <c r="DH305" s="545"/>
      <c r="DI305" s="545"/>
      <c r="DJ305" s="545"/>
      <c r="DK305" s="545"/>
      <c r="DL305" s="545"/>
      <c r="DM305" s="545"/>
      <c r="DN305" s="545"/>
      <c r="DO305" s="545"/>
      <c r="DP305" s="545"/>
      <c r="DQ305" s="545"/>
      <c r="DR305" s="545"/>
      <c r="DS305" s="545"/>
      <c r="DT305" s="545"/>
      <c r="DU305" s="545"/>
      <c r="DV305" s="545"/>
      <c r="DW305" s="545"/>
      <c r="DX305" s="545"/>
      <c r="DY305" s="545"/>
      <c r="DZ305" s="545"/>
      <c r="EA305" s="545"/>
      <c r="EB305" s="545"/>
      <c r="EC305" s="545"/>
      <c r="ED305" s="545"/>
      <c r="EE305" s="545"/>
      <c r="EF305" s="545"/>
      <c r="EG305" s="545"/>
      <c r="EH305" s="545"/>
      <c r="EI305" s="545"/>
      <c r="EJ305" s="545"/>
      <c r="EK305" s="545"/>
      <c r="EL305" s="545"/>
      <c r="EM305" s="545"/>
      <c r="EN305" s="545"/>
      <c r="EO305" s="545"/>
      <c r="EP305" s="545"/>
      <c r="EQ305" s="545"/>
      <c r="ER305" s="545"/>
      <c r="ES305" s="545"/>
      <c r="ET305" s="545"/>
      <c r="EU305" s="545"/>
      <c r="EV305" s="545"/>
      <c r="EW305" s="545"/>
      <c r="EX305" s="545"/>
      <c r="EY305" s="545"/>
      <c r="EZ305" s="545"/>
      <c r="FA305" s="545"/>
      <c r="FB305" s="545"/>
      <c r="FC305" s="545"/>
      <c r="FD305" s="545"/>
      <c r="FE305" s="545"/>
      <c r="FF305" s="545"/>
      <c r="FG305" s="545"/>
      <c r="FH305" s="545"/>
      <c r="FI305" s="545"/>
      <c r="FJ305" s="545"/>
      <c r="FK305" s="545"/>
      <c r="FL305" s="545"/>
      <c r="FM305" s="545"/>
      <c r="FN305" s="545"/>
      <c r="FO305" s="545"/>
      <c r="FP305" s="545"/>
      <c r="FQ305" s="545"/>
      <c r="FR305" s="545"/>
      <c r="FS305" s="545"/>
      <c r="FT305" s="545"/>
      <c r="FU305" s="545"/>
      <c r="FV305" s="545"/>
      <c r="FW305" s="545"/>
      <c r="FX305" s="545"/>
      <c r="FY305" s="545"/>
      <c r="FZ305" s="545"/>
      <c r="GA305" s="545"/>
      <c r="GB305" s="545"/>
      <c r="GC305" s="545"/>
      <c r="GD305" s="545"/>
      <c r="GE305" s="545"/>
      <c r="GF305" s="545"/>
      <c r="GG305" s="545"/>
      <c r="GH305" s="545"/>
      <c r="GI305" s="545"/>
      <c r="GJ305" s="545"/>
      <c r="GK305" s="545"/>
      <c r="GL305" s="545"/>
      <c r="GM305" s="545"/>
      <c r="GN305" s="545"/>
      <c r="GO305" s="545"/>
      <c r="GP305" s="545"/>
      <c r="GQ305" s="545"/>
      <c r="GR305" s="545"/>
      <c r="GS305" s="545"/>
      <c r="GT305" s="545"/>
      <c r="GU305" s="545"/>
      <c r="GV305" s="545"/>
      <c r="GW305" s="545"/>
      <c r="GX305" s="545"/>
    </row>
    <row r="306" spans="15:206" x14ac:dyDescent="0.25">
      <c r="O306" s="545"/>
      <c r="P306" s="545"/>
      <c r="Q306" s="545"/>
      <c r="R306" s="545"/>
      <c r="S306" s="545"/>
      <c r="T306" s="545"/>
      <c r="U306" s="545"/>
      <c r="V306" s="545"/>
      <c r="W306" s="545"/>
      <c r="X306" s="545"/>
      <c r="Y306" s="545"/>
      <c r="Z306" s="545"/>
      <c r="AA306" s="545"/>
      <c r="AB306" s="545"/>
      <c r="AC306" s="545"/>
      <c r="AD306" s="545"/>
      <c r="AE306" s="545"/>
      <c r="AF306" s="545"/>
      <c r="AG306" s="545"/>
      <c r="AH306" s="545"/>
      <c r="AI306" s="545"/>
      <c r="AJ306" s="545"/>
      <c r="AK306" s="545"/>
      <c r="AL306" s="545"/>
      <c r="AM306" s="545"/>
      <c r="AN306" s="545"/>
      <c r="AO306" s="545"/>
      <c r="AP306" s="545"/>
      <c r="AQ306" s="545"/>
      <c r="AR306" s="545"/>
      <c r="AS306" s="545"/>
      <c r="AT306" s="545"/>
      <c r="AU306" s="545"/>
      <c r="AV306" s="545"/>
      <c r="AW306" s="545"/>
      <c r="AX306" s="545"/>
      <c r="AY306" s="545"/>
      <c r="AZ306" s="545"/>
      <c r="BA306" s="545"/>
      <c r="BB306" s="545"/>
      <c r="BC306" s="545"/>
      <c r="BD306" s="545"/>
      <c r="BE306" s="545"/>
      <c r="BF306" s="545"/>
      <c r="BG306" s="545"/>
      <c r="BH306" s="545"/>
      <c r="BI306" s="545"/>
      <c r="BJ306" s="545"/>
      <c r="BK306" s="545"/>
      <c r="BL306" s="545"/>
      <c r="BM306" s="545"/>
      <c r="BN306" s="545"/>
      <c r="BO306" s="545"/>
      <c r="BP306" s="545"/>
      <c r="BQ306" s="545"/>
      <c r="BR306" s="545"/>
      <c r="BS306" s="545"/>
      <c r="BT306" s="545"/>
      <c r="BU306" s="545"/>
      <c r="BV306" s="545"/>
      <c r="BW306" s="545"/>
      <c r="BX306" s="545"/>
      <c r="BY306" s="545"/>
      <c r="BZ306" s="545"/>
      <c r="CA306" s="545"/>
      <c r="CB306" s="545"/>
      <c r="CC306" s="545"/>
      <c r="CD306" s="545"/>
      <c r="CE306" s="545"/>
      <c r="CF306" s="545"/>
      <c r="CG306" s="545"/>
      <c r="CH306" s="545"/>
      <c r="CI306" s="545"/>
      <c r="CJ306" s="545"/>
      <c r="CK306" s="545"/>
      <c r="CL306" s="545"/>
      <c r="CM306" s="545"/>
      <c r="CN306" s="545"/>
      <c r="CO306" s="545"/>
      <c r="CP306" s="545"/>
      <c r="CQ306" s="545"/>
      <c r="CR306" s="545"/>
      <c r="CS306" s="545"/>
      <c r="CT306" s="545"/>
      <c r="CU306" s="545"/>
      <c r="CV306" s="545"/>
      <c r="CW306" s="545"/>
      <c r="CX306" s="545"/>
      <c r="CY306" s="545"/>
      <c r="CZ306" s="545"/>
      <c r="DA306" s="545"/>
      <c r="DB306" s="545"/>
      <c r="DC306" s="545"/>
      <c r="DD306" s="545"/>
      <c r="DE306" s="545"/>
      <c r="DF306" s="545"/>
      <c r="DG306" s="545"/>
      <c r="DH306" s="545"/>
      <c r="DI306" s="545"/>
      <c r="DJ306" s="545"/>
      <c r="DK306" s="545"/>
      <c r="DL306" s="545"/>
      <c r="DM306" s="545"/>
      <c r="DN306" s="545"/>
      <c r="DO306" s="545"/>
      <c r="DP306" s="545"/>
      <c r="DQ306" s="545"/>
      <c r="DR306" s="545"/>
      <c r="DS306" s="545"/>
      <c r="DT306" s="545"/>
      <c r="DU306" s="545"/>
      <c r="DV306" s="545"/>
      <c r="DW306" s="545"/>
      <c r="DX306" s="545"/>
      <c r="DY306" s="545"/>
      <c r="DZ306" s="545"/>
      <c r="EA306" s="545"/>
      <c r="EB306" s="545"/>
      <c r="EC306" s="545"/>
      <c r="ED306" s="545"/>
      <c r="EE306" s="545"/>
      <c r="EF306" s="545"/>
      <c r="EG306" s="545"/>
      <c r="EH306" s="545"/>
      <c r="EI306" s="545"/>
      <c r="EJ306" s="545"/>
      <c r="EK306" s="545"/>
      <c r="EL306" s="545"/>
      <c r="EM306" s="545"/>
      <c r="EN306" s="545"/>
      <c r="EO306" s="545"/>
      <c r="EP306" s="545"/>
      <c r="EQ306" s="545"/>
      <c r="ER306" s="545"/>
      <c r="ES306" s="545"/>
      <c r="ET306" s="545"/>
      <c r="EU306" s="545"/>
      <c r="EV306" s="545"/>
      <c r="EW306" s="545"/>
      <c r="EX306" s="545"/>
      <c r="EY306" s="545"/>
      <c r="EZ306" s="545"/>
      <c r="FA306" s="545"/>
      <c r="FB306" s="545"/>
      <c r="FC306" s="545"/>
      <c r="FD306" s="545"/>
      <c r="FE306" s="545"/>
      <c r="FF306" s="545"/>
      <c r="FG306" s="545"/>
      <c r="FH306" s="545"/>
      <c r="FI306" s="545"/>
      <c r="FJ306" s="545"/>
      <c r="FK306" s="545"/>
      <c r="FL306" s="545"/>
      <c r="FM306" s="545"/>
      <c r="FN306" s="545"/>
      <c r="FO306" s="545"/>
      <c r="FP306" s="545"/>
      <c r="FQ306" s="545"/>
      <c r="FR306" s="545"/>
      <c r="FS306" s="545"/>
      <c r="FT306" s="545"/>
      <c r="FU306" s="545"/>
      <c r="FV306" s="545"/>
      <c r="FW306" s="545"/>
      <c r="FX306" s="545"/>
      <c r="FY306" s="545"/>
      <c r="FZ306" s="545"/>
      <c r="GA306" s="545"/>
      <c r="GB306" s="545"/>
      <c r="GC306" s="545"/>
      <c r="GD306" s="545"/>
      <c r="GE306" s="545"/>
      <c r="GF306" s="545"/>
      <c r="GG306" s="545"/>
      <c r="GH306" s="545"/>
      <c r="GI306" s="545"/>
      <c r="GJ306" s="545"/>
      <c r="GK306" s="545"/>
      <c r="GL306" s="545"/>
      <c r="GM306" s="545"/>
      <c r="GN306" s="545"/>
      <c r="GO306" s="545"/>
      <c r="GP306" s="545"/>
      <c r="GQ306" s="545"/>
      <c r="GR306" s="545"/>
      <c r="GS306" s="545"/>
      <c r="GT306" s="545"/>
      <c r="GU306" s="545"/>
      <c r="GV306" s="545"/>
      <c r="GW306" s="545"/>
      <c r="GX306" s="545"/>
    </row>
  </sheetData>
  <mergeCells count="4">
    <mergeCell ref="C5:C7"/>
    <mergeCell ref="D5:D7"/>
    <mergeCell ref="O4:O5"/>
    <mergeCell ref="O6:O7"/>
  </mergeCells>
  <conditionalFormatting sqref="O8:O129">
    <cfRule type="cellIs" dxfId="13" priority="17" operator="equal">
      <formula>$O$6</formula>
    </cfRule>
    <cfRule type="cellIs" dxfId="12" priority="18" operator="lessThan">
      <formula>$O$6</formula>
    </cfRule>
    <cfRule type="cellIs" dxfId="11" priority="19" operator="greaterThan">
      <formula>$O$6</formula>
    </cfRule>
  </conditionalFormatting>
  <conditionalFormatting sqref="C8:G8">
    <cfRule type="expression" dxfId="10" priority="7">
      <formula>$O8&lt;$O$6</formula>
    </cfRule>
    <cfRule type="expression" dxfId="9" priority="8">
      <formula>$O8&gt;=$O$6</formula>
    </cfRule>
  </conditionalFormatting>
  <conditionalFormatting sqref="C9:G129">
    <cfRule type="expression" dxfId="8" priority="5">
      <formula>$O9&lt;$O$6</formula>
    </cfRule>
    <cfRule type="expression" dxfId="7" priority="6">
      <formula>$O9&gt;=$O$6</formula>
    </cfRule>
  </conditionalFormatting>
  <conditionalFormatting sqref="J8:L129">
    <cfRule type="expression" dxfId="6" priority="3">
      <formula>$O8&lt;$O$6</formula>
    </cfRule>
    <cfRule type="expression" dxfId="5" priority="4">
      <formula>$O8&gt;=$O$6</formula>
    </cfRule>
  </conditionalFormatting>
  <conditionalFormatting sqref="P8:P129">
    <cfRule type="expression" dxfId="4" priority="1">
      <formula>$O8&lt;$O$6</formula>
    </cfRule>
    <cfRule type="expression" dxfId="3" priority="2">
      <formula>$O8&gt;=$O$6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BD33F-F021-451C-ADB4-CDA0058027D2}">
  <sheetPr codeName="Hoja28"/>
  <dimension ref="A1:BD149"/>
  <sheetViews>
    <sheetView topLeftCell="R4" zoomScale="85" zoomScaleNormal="85" workbookViewId="0">
      <selection activeCell="AW7" sqref="AW7"/>
    </sheetView>
  </sheetViews>
  <sheetFormatPr baseColWidth="10" defaultColWidth="9.140625" defaultRowHeight="15.75" x14ac:dyDescent="0.25"/>
  <cols>
    <col min="1" max="1" width="4.28515625" style="14" customWidth="1"/>
    <col min="2" max="2" width="5.28515625" style="82" bestFit="1" customWidth="1"/>
    <col min="3" max="3" width="13.85546875" style="14" customWidth="1"/>
    <col min="4" max="4" width="9.85546875" style="14" bestFit="1" customWidth="1"/>
    <col min="5" max="12" width="15.7109375" style="14" customWidth="1"/>
    <col min="13" max="13" width="16.7109375" style="14" bestFit="1" customWidth="1"/>
    <col min="14" max="14" width="16.7109375" style="14" customWidth="1"/>
    <col min="15" max="18" width="15.7109375" style="14" customWidth="1"/>
    <col min="19" max="19" width="21.85546875" style="14" customWidth="1"/>
    <col min="20" max="20" width="15.7109375" style="14" customWidth="1"/>
    <col min="21" max="21" width="20.42578125" style="14" bestFit="1" customWidth="1"/>
    <col min="22" max="22" width="20.42578125" style="14" customWidth="1"/>
    <col min="23" max="24" width="20.42578125" style="14" bestFit="1" customWidth="1"/>
    <col min="25" max="25" width="9.140625" style="14"/>
    <col min="26" max="26" width="15.7109375" style="14" hidden="1" customWidth="1"/>
    <col min="27" max="27" width="11.85546875" style="14" hidden="1" customWidth="1"/>
    <col min="28" max="28" width="16.140625" style="14" hidden="1" customWidth="1"/>
    <col min="29" max="29" width="13.28515625" style="14" hidden="1" customWidth="1"/>
    <col min="30" max="30" width="15.5703125" style="14" hidden="1" customWidth="1"/>
    <col min="31" max="32" width="16.85546875" style="14" hidden="1" customWidth="1"/>
    <col min="33" max="33" width="22.42578125" style="14" hidden="1" customWidth="1"/>
    <col min="34" max="34" width="22.85546875" style="14" hidden="1" customWidth="1"/>
    <col min="35" max="35" width="12.5703125" style="14" hidden="1" customWidth="1"/>
    <col min="36" max="36" width="12.140625" style="14" hidden="1" customWidth="1"/>
    <col min="37" max="37" width="12" style="14" hidden="1" customWidth="1"/>
    <col min="38" max="38" width="11.28515625" style="14" hidden="1" customWidth="1"/>
    <col min="39" max="39" width="13.140625" style="14" hidden="1" customWidth="1"/>
    <col min="40" max="40" width="12.7109375" style="14" hidden="1" customWidth="1"/>
    <col min="41" max="41" width="0" style="14" hidden="1" customWidth="1"/>
    <col min="42" max="42" width="12.7109375" style="14" hidden="1" customWidth="1"/>
    <col min="43" max="43" width="12" style="14" hidden="1" customWidth="1"/>
    <col min="44" max="44" width="13.28515625" style="14" hidden="1" customWidth="1"/>
    <col min="45" max="45" width="15.28515625" style="14" hidden="1" customWidth="1"/>
    <col min="46" max="46" width="17.7109375" style="14" hidden="1" customWidth="1"/>
    <col min="47" max="47" width="16.7109375" style="14" hidden="1" customWidth="1"/>
    <col min="48" max="48" width="14.28515625" style="14" hidden="1" customWidth="1"/>
    <col min="49" max="257" width="9.140625" style="14"/>
    <col min="258" max="258" width="4.28515625" style="14" customWidth="1"/>
    <col min="259" max="259" width="5.28515625" style="14" bestFit="1" customWidth="1"/>
    <col min="260" max="263" width="17.7109375" style="14" customWidth="1"/>
    <col min="264" max="264" width="0" style="14" hidden="1" customWidth="1"/>
    <col min="265" max="265" width="16.140625" style="14" customWidth="1"/>
    <col min="266" max="266" width="9.140625" style="14" customWidth="1"/>
    <col min="267" max="270" width="18.7109375" style="14" customWidth="1"/>
    <col min="271" max="271" width="9.140625" style="14" customWidth="1"/>
    <col min="272" max="272" width="9.85546875" style="14" bestFit="1" customWidth="1"/>
    <col min="273" max="274" width="15.7109375" style="14" customWidth="1"/>
    <col min="275" max="275" width="16.7109375" style="14" bestFit="1" customWidth="1"/>
    <col min="276" max="276" width="15.7109375" style="14" customWidth="1"/>
    <col min="277" max="279" width="20.42578125" style="14" bestFit="1" customWidth="1"/>
    <col min="280" max="280" width="9.140625" style="14"/>
    <col min="281" max="281" width="15.7109375" style="14" bestFit="1" customWidth="1"/>
    <col min="282" max="513" width="9.140625" style="14"/>
    <col min="514" max="514" width="4.28515625" style="14" customWidth="1"/>
    <col min="515" max="515" width="5.28515625" style="14" bestFit="1" customWidth="1"/>
    <col min="516" max="519" width="17.7109375" style="14" customWidth="1"/>
    <col min="520" max="520" width="0" style="14" hidden="1" customWidth="1"/>
    <col min="521" max="521" width="16.140625" style="14" customWidth="1"/>
    <col min="522" max="522" width="9.140625" style="14" customWidth="1"/>
    <col min="523" max="526" width="18.7109375" style="14" customWidth="1"/>
    <col min="527" max="527" width="9.140625" style="14" customWidth="1"/>
    <col min="528" max="528" width="9.85546875" style="14" bestFit="1" customWidth="1"/>
    <col min="529" max="530" width="15.7109375" style="14" customWidth="1"/>
    <col min="531" max="531" width="16.7109375" style="14" bestFit="1" customWidth="1"/>
    <col min="532" max="532" width="15.7109375" style="14" customWidth="1"/>
    <col min="533" max="535" width="20.42578125" style="14" bestFit="1" customWidth="1"/>
    <col min="536" max="536" width="9.140625" style="14"/>
    <col min="537" max="537" width="15.7109375" style="14" bestFit="1" customWidth="1"/>
    <col min="538" max="769" width="9.140625" style="14"/>
    <col min="770" max="770" width="4.28515625" style="14" customWidth="1"/>
    <col min="771" max="771" width="5.28515625" style="14" bestFit="1" customWidth="1"/>
    <col min="772" max="775" width="17.7109375" style="14" customWidth="1"/>
    <col min="776" max="776" width="0" style="14" hidden="1" customWidth="1"/>
    <col min="777" max="777" width="16.140625" style="14" customWidth="1"/>
    <col min="778" max="778" width="9.140625" style="14" customWidth="1"/>
    <col min="779" max="782" width="18.7109375" style="14" customWidth="1"/>
    <col min="783" max="783" width="9.140625" style="14" customWidth="1"/>
    <col min="784" max="784" width="9.85546875" style="14" bestFit="1" customWidth="1"/>
    <col min="785" max="786" width="15.7109375" style="14" customWidth="1"/>
    <col min="787" max="787" width="16.7109375" style="14" bestFit="1" customWidth="1"/>
    <col min="788" max="788" width="15.7109375" style="14" customWidth="1"/>
    <col min="789" max="791" width="20.42578125" style="14" bestFit="1" customWidth="1"/>
    <col min="792" max="792" width="9.140625" style="14"/>
    <col min="793" max="793" width="15.7109375" style="14" bestFit="1" customWidth="1"/>
    <col min="794" max="1025" width="9.140625" style="14"/>
    <col min="1026" max="1026" width="4.28515625" style="14" customWidth="1"/>
    <col min="1027" max="1027" width="5.28515625" style="14" bestFit="1" customWidth="1"/>
    <col min="1028" max="1031" width="17.7109375" style="14" customWidth="1"/>
    <col min="1032" max="1032" width="0" style="14" hidden="1" customWidth="1"/>
    <col min="1033" max="1033" width="16.140625" style="14" customWidth="1"/>
    <col min="1034" max="1034" width="9.140625" style="14" customWidth="1"/>
    <col min="1035" max="1038" width="18.7109375" style="14" customWidth="1"/>
    <col min="1039" max="1039" width="9.140625" style="14" customWidth="1"/>
    <col min="1040" max="1040" width="9.85546875" style="14" bestFit="1" customWidth="1"/>
    <col min="1041" max="1042" width="15.7109375" style="14" customWidth="1"/>
    <col min="1043" max="1043" width="16.7109375" style="14" bestFit="1" customWidth="1"/>
    <col min="1044" max="1044" width="15.7109375" style="14" customWidth="1"/>
    <col min="1045" max="1047" width="20.42578125" style="14" bestFit="1" customWidth="1"/>
    <col min="1048" max="1048" width="9.140625" style="14"/>
    <col min="1049" max="1049" width="15.7109375" style="14" bestFit="1" customWidth="1"/>
    <col min="1050" max="1281" width="9.140625" style="14"/>
    <col min="1282" max="1282" width="4.28515625" style="14" customWidth="1"/>
    <col min="1283" max="1283" width="5.28515625" style="14" bestFit="1" customWidth="1"/>
    <col min="1284" max="1287" width="17.7109375" style="14" customWidth="1"/>
    <col min="1288" max="1288" width="0" style="14" hidden="1" customWidth="1"/>
    <col min="1289" max="1289" width="16.140625" style="14" customWidth="1"/>
    <col min="1290" max="1290" width="9.140625" style="14" customWidth="1"/>
    <col min="1291" max="1294" width="18.7109375" style="14" customWidth="1"/>
    <col min="1295" max="1295" width="9.140625" style="14" customWidth="1"/>
    <col min="1296" max="1296" width="9.85546875" style="14" bestFit="1" customWidth="1"/>
    <col min="1297" max="1298" width="15.7109375" style="14" customWidth="1"/>
    <col min="1299" max="1299" width="16.7109375" style="14" bestFit="1" customWidth="1"/>
    <col min="1300" max="1300" width="15.7109375" style="14" customWidth="1"/>
    <col min="1301" max="1303" width="20.42578125" style="14" bestFit="1" customWidth="1"/>
    <col min="1304" max="1304" width="9.140625" style="14"/>
    <col min="1305" max="1305" width="15.7109375" style="14" bestFit="1" customWidth="1"/>
    <col min="1306" max="1537" width="9.140625" style="14"/>
    <col min="1538" max="1538" width="4.28515625" style="14" customWidth="1"/>
    <col min="1539" max="1539" width="5.28515625" style="14" bestFit="1" customWidth="1"/>
    <col min="1540" max="1543" width="17.7109375" style="14" customWidth="1"/>
    <col min="1544" max="1544" width="0" style="14" hidden="1" customWidth="1"/>
    <col min="1545" max="1545" width="16.140625" style="14" customWidth="1"/>
    <col min="1546" max="1546" width="9.140625" style="14" customWidth="1"/>
    <col min="1547" max="1550" width="18.7109375" style="14" customWidth="1"/>
    <col min="1551" max="1551" width="9.140625" style="14" customWidth="1"/>
    <col min="1552" max="1552" width="9.85546875" style="14" bestFit="1" customWidth="1"/>
    <col min="1553" max="1554" width="15.7109375" style="14" customWidth="1"/>
    <col min="1555" max="1555" width="16.7109375" style="14" bestFit="1" customWidth="1"/>
    <col min="1556" max="1556" width="15.7109375" style="14" customWidth="1"/>
    <col min="1557" max="1559" width="20.42578125" style="14" bestFit="1" customWidth="1"/>
    <col min="1560" max="1560" width="9.140625" style="14"/>
    <col min="1561" max="1561" width="15.7109375" style="14" bestFit="1" customWidth="1"/>
    <col min="1562" max="1793" width="9.140625" style="14"/>
    <col min="1794" max="1794" width="4.28515625" style="14" customWidth="1"/>
    <col min="1795" max="1795" width="5.28515625" style="14" bestFit="1" customWidth="1"/>
    <col min="1796" max="1799" width="17.7109375" style="14" customWidth="1"/>
    <col min="1800" max="1800" width="0" style="14" hidden="1" customWidth="1"/>
    <col min="1801" max="1801" width="16.140625" style="14" customWidth="1"/>
    <col min="1802" max="1802" width="9.140625" style="14" customWidth="1"/>
    <col min="1803" max="1806" width="18.7109375" style="14" customWidth="1"/>
    <col min="1807" max="1807" width="9.140625" style="14" customWidth="1"/>
    <col min="1808" max="1808" width="9.85546875" style="14" bestFit="1" customWidth="1"/>
    <col min="1809" max="1810" width="15.7109375" style="14" customWidth="1"/>
    <col min="1811" max="1811" width="16.7109375" style="14" bestFit="1" customWidth="1"/>
    <col min="1812" max="1812" width="15.7109375" style="14" customWidth="1"/>
    <col min="1813" max="1815" width="20.42578125" style="14" bestFit="1" customWidth="1"/>
    <col min="1816" max="1816" width="9.140625" style="14"/>
    <col min="1817" max="1817" width="15.7109375" style="14" bestFit="1" customWidth="1"/>
    <col min="1818" max="2049" width="9.140625" style="14"/>
    <col min="2050" max="2050" width="4.28515625" style="14" customWidth="1"/>
    <col min="2051" max="2051" width="5.28515625" style="14" bestFit="1" customWidth="1"/>
    <col min="2052" max="2055" width="17.7109375" style="14" customWidth="1"/>
    <col min="2056" max="2056" width="0" style="14" hidden="1" customWidth="1"/>
    <col min="2057" max="2057" width="16.140625" style="14" customWidth="1"/>
    <col min="2058" max="2058" width="9.140625" style="14" customWidth="1"/>
    <col min="2059" max="2062" width="18.7109375" style="14" customWidth="1"/>
    <col min="2063" max="2063" width="9.140625" style="14" customWidth="1"/>
    <col min="2064" max="2064" width="9.85546875" style="14" bestFit="1" customWidth="1"/>
    <col min="2065" max="2066" width="15.7109375" style="14" customWidth="1"/>
    <col min="2067" max="2067" width="16.7109375" style="14" bestFit="1" customWidth="1"/>
    <col min="2068" max="2068" width="15.7109375" style="14" customWidth="1"/>
    <col min="2069" max="2071" width="20.42578125" style="14" bestFit="1" customWidth="1"/>
    <col min="2072" max="2072" width="9.140625" style="14"/>
    <col min="2073" max="2073" width="15.7109375" style="14" bestFit="1" customWidth="1"/>
    <col min="2074" max="2305" width="9.140625" style="14"/>
    <col min="2306" max="2306" width="4.28515625" style="14" customWidth="1"/>
    <col min="2307" max="2307" width="5.28515625" style="14" bestFit="1" customWidth="1"/>
    <col min="2308" max="2311" width="17.7109375" style="14" customWidth="1"/>
    <col min="2312" max="2312" width="0" style="14" hidden="1" customWidth="1"/>
    <col min="2313" max="2313" width="16.140625" style="14" customWidth="1"/>
    <col min="2314" max="2314" width="9.140625" style="14" customWidth="1"/>
    <col min="2315" max="2318" width="18.7109375" style="14" customWidth="1"/>
    <col min="2319" max="2319" width="9.140625" style="14" customWidth="1"/>
    <col min="2320" max="2320" width="9.85546875" style="14" bestFit="1" customWidth="1"/>
    <col min="2321" max="2322" width="15.7109375" style="14" customWidth="1"/>
    <col min="2323" max="2323" width="16.7109375" style="14" bestFit="1" customWidth="1"/>
    <col min="2324" max="2324" width="15.7109375" style="14" customWidth="1"/>
    <col min="2325" max="2327" width="20.42578125" style="14" bestFit="1" customWidth="1"/>
    <col min="2328" max="2328" width="9.140625" style="14"/>
    <col min="2329" max="2329" width="15.7109375" style="14" bestFit="1" customWidth="1"/>
    <col min="2330" max="2561" width="9.140625" style="14"/>
    <col min="2562" max="2562" width="4.28515625" style="14" customWidth="1"/>
    <col min="2563" max="2563" width="5.28515625" style="14" bestFit="1" customWidth="1"/>
    <col min="2564" max="2567" width="17.7109375" style="14" customWidth="1"/>
    <col min="2568" max="2568" width="0" style="14" hidden="1" customWidth="1"/>
    <col min="2569" max="2569" width="16.140625" style="14" customWidth="1"/>
    <col min="2570" max="2570" width="9.140625" style="14" customWidth="1"/>
    <col min="2571" max="2574" width="18.7109375" style="14" customWidth="1"/>
    <col min="2575" max="2575" width="9.140625" style="14" customWidth="1"/>
    <col min="2576" max="2576" width="9.85546875" style="14" bestFit="1" customWidth="1"/>
    <col min="2577" max="2578" width="15.7109375" style="14" customWidth="1"/>
    <col min="2579" max="2579" width="16.7109375" style="14" bestFit="1" customWidth="1"/>
    <col min="2580" max="2580" width="15.7109375" style="14" customWidth="1"/>
    <col min="2581" max="2583" width="20.42578125" style="14" bestFit="1" customWidth="1"/>
    <col min="2584" max="2584" width="9.140625" style="14"/>
    <col min="2585" max="2585" width="15.7109375" style="14" bestFit="1" customWidth="1"/>
    <col min="2586" max="2817" width="9.140625" style="14"/>
    <col min="2818" max="2818" width="4.28515625" style="14" customWidth="1"/>
    <col min="2819" max="2819" width="5.28515625" style="14" bestFit="1" customWidth="1"/>
    <col min="2820" max="2823" width="17.7109375" style="14" customWidth="1"/>
    <col min="2824" max="2824" width="0" style="14" hidden="1" customWidth="1"/>
    <col min="2825" max="2825" width="16.140625" style="14" customWidth="1"/>
    <col min="2826" max="2826" width="9.140625" style="14" customWidth="1"/>
    <col min="2827" max="2830" width="18.7109375" style="14" customWidth="1"/>
    <col min="2831" max="2831" width="9.140625" style="14" customWidth="1"/>
    <col min="2832" max="2832" width="9.85546875" style="14" bestFit="1" customWidth="1"/>
    <col min="2833" max="2834" width="15.7109375" style="14" customWidth="1"/>
    <col min="2835" max="2835" width="16.7109375" style="14" bestFit="1" customWidth="1"/>
    <col min="2836" max="2836" width="15.7109375" style="14" customWidth="1"/>
    <col min="2837" max="2839" width="20.42578125" style="14" bestFit="1" customWidth="1"/>
    <col min="2840" max="2840" width="9.140625" style="14"/>
    <col min="2841" max="2841" width="15.7109375" style="14" bestFit="1" customWidth="1"/>
    <col min="2842" max="3073" width="9.140625" style="14"/>
    <col min="3074" max="3074" width="4.28515625" style="14" customWidth="1"/>
    <col min="3075" max="3075" width="5.28515625" style="14" bestFit="1" customWidth="1"/>
    <col min="3076" max="3079" width="17.7109375" style="14" customWidth="1"/>
    <col min="3080" max="3080" width="0" style="14" hidden="1" customWidth="1"/>
    <col min="3081" max="3081" width="16.140625" style="14" customWidth="1"/>
    <col min="3082" max="3082" width="9.140625" style="14" customWidth="1"/>
    <col min="3083" max="3086" width="18.7109375" style="14" customWidth="1"/>
    <col min="3087" max="3087" width="9.140625" style="14" customWidth="1"/>
    <col min="3088" max="3088" width="9.85546875" style="14" bestFit="1" customWidth="1"/>
    <col min="3089" max="3090" width="15.7109375" style="14" customWidth="1"/>
    <col min="3091" max="3091" width="16.7109375" style="14" bestFit="1" customWidth="1"/>
    <col min="3092" max="3092" width="15.7109375" style="14" customWidth="1"/>
    <col min="3093" max="3095" width="20.42578125" style="14" bestFit="1" customWidth="1"/>
    <col min="3096" max="3096" width="9.140625" style="14"/>
    <col min="3097" max="3097" width="15.7109375" style="14" bestFit="1" customWidth="1"/>
    <col min="3098" max="3329" width="9.140625" style="14"/>
    <col min="3330" max="3330" width="4.28515625" style="14" customWidth="1"/>
    <col min="3331" max="3331" width="5.28515625" style="14" bestFit="1" customWidth="1"/>
    <col min="3332" max="3335" width="17.7109375" style="14" customWidth="1"/>
    <col min="3336" max="3336" width="0" style="14" hidden="1" customWidth="1"/>
    <col min="3337" max="3337" width="16.140625" style="14" customWidth="1"/>
    <col min="3338" max="3338" width="9.140625" style="14" customWidth="1"/>
    <col min="3339" max="3342" width="18.7109375" style="14" customWidth="1"/>
    <col min="3343" max="3343" width="9.140625" style="14" customWidth="1"/>
    <col min="3344" max="3344" width="9.85546875" style="14" bestFit="1" customWidth="1"/>
    <col min="3345" max="3346" width="15.7109375" style="14" customWidth="1"/>
    <col min="3347" max="3347" width="16.7109375" style="14" bestFit="1" customWidth="1"/>
    <col min="3348" max="3348" width="15.7109375" style="14" customWidth="1"/>
    <col min="3349" max="3351" width="20.42578125" style="14" bestFit="1" customWidth="1"/>
    <col min="3352" max="3352" width="9.140625" style="14"/>
    <col min="3353" max="3353" width="15.7109375" style="14" bestFit="1" customWidth="1"/>
    <col min="3354" max="3585" width="9.140625" style="14"/>
    <col min="3586" max="3586" width="4.28515625" style="14" customWidth="1"/>
    <col min="3587" max="3587" width="5.28515625" style="14" bestFit="1" customWidth="1"/>
    <col min="3588" max="3591" width="17.7109375" style="14" customWidth="1"/>
    <col min="3592" max="3592" width="0" style="14" hidden="1" customWidth="1"/>
    <col min="3593" max="3593" width="16.140625" style="14" customWidth="1"/>
    <col min="3594" max="3594" width="9.140625" style="14" customWidth="1"/>
    <col min="3595" max="3598" width="18.7109375" style="14" customWidth="1"/>
    <col min="3599" max="3599" width="9.140625" style="14" customWidth="1"/>
    <col min="3600" max="3600" width="9.85546875" style="14" bestFit="1" customWidth="1"/>
    <col min="3601" max="3602" width="15.7109375" style="14" customWidth="1"/>
    <col min="3603" max="3603" width="16.7109375" style="14" bestFit="1" customWidth="1"/>
    <col min="3604" max="3604" width="15.7109375" style="14" customWidth="1"/>
    <col min="3605" max="3607" width="20.42578125" style="14" bestFit="1" customWidth="1"/>
    <col min="3608" max="3608" width="9.140625" style="14"/>
    <col min="3609" max="3609" width="15.7109375" style="14" bestFit="1" customWidth="1"/>
    <col min="3610" max="3841" width="9.140625" style="14"/>
    <col min="3842" max="3842" width="4.28515625" style="14" customWidth="1"/>
    <col min="3843" max="3843" width="5.28515625" style="14" bestFit="1" customWidth="1"/>
    <col min="3844" max="3847" width="17.7109375" style="14" customWidth="1"/>
    <col min="3848" max="3848" width="0" style="14" hidden="1" customWidth="1"/>
    <col min="3849" max="3849" width="16.140625" style="14" customWidth="1"/>
    <col min="3850" max="3850" width="9.140625" style="14" customWidth="1"/>
    <col min="3851" max="3854" width="18.7109375" style="14" customWidth="1"/>
    <col min="3855" max="3855" width="9.140625" style="14" customWidth="1"/>
    <col min="3856" max="3856" width="9.85546875" style="14" bestFit="1" customWidth="1"/>
    <col min="3857" max="3858" width="15.7109375" style="14" customWidth="1"/>
    <col min="3859" max="3859" width="16.7109375" style="14" bestFit="1" customWidth="1"/>
    <col min="3860" max="3860" width="15.7109375" style="14" customWidth="1"/>
    <col min="3861" max="3863" width="20.42578125" style="14" bestFit="1" customWidth="1"/>
    <col min="3864" max="3864" width="9.140625" style="14"/>
    <col min="3865" max="3865" width="15.7109375" style="14" bestFit="1" customWidth="1"/>
    <col min="3866" max="4097" width="9.140625" style="14"/>
    <col min="4098" max="4098" width="4.28515625" style="14" customWidth="1"/>
    <col min="4099" max="4099" width="5.28515625" style="14" bestFit="1" customWidth="1"/>
    <col min="4100" max="4103" width="17.7109375" style="14" customWidth="1"/>
    <col min="4104" max="4104" width="0" style="14" hidden="1" customWidth="1"/>
    <col min="4105" max="4105" width="16.140625" style="14" customWidth="1"/>
    <col min="4106" max="4106" width="9.140625" style="14" customWidth="1"/>
    <col min="4107" max="4110" width="18.7109375" style="14" customWidth="1"/>
    <col min="4111" max="4111" width="9.140625" style="14" customWidth="1"/>
    <col min="4112" max="4112" width="9.85546875" style="14" bestFit="1" customWidth="1"/>
    <col min="4113" max="4114" width="15.7109375" style="14" customWidth="1"/>
    <col min="4115" max="4115" width="16.7109375" style="14" bestFit="1" customWidth="1"/>
    <col min="4116" max="4116" width="15.7109375" style="14" customWidth="1"/>
    <col min="4117" max="4119" width="20.42578125" style="14" bestFit="1" customWidth="1"/>
    <col min="4120" max="4120" width="9.140625" style="14"/>
    <col min="4121" max="4121" width="15.7109375" style="14" bestFit="1" customWidth="1"/>
    <col min="4122" max="4353" width="9.140625" style="14"/>
    <col min="4354" max="4354" width="4.28515625" style="14" customWidth="1"/>
    <col min="4355" max="4355" width="5.28515625" style="14" bestFit="1" customWidth="1"/>
    <col min="4356" max="4359" width="17.7109375" style="14" customWidth="1"/>
    <col min="4360" max="4360" width="0" style="14" hidden="1" customWidth="1"/>
    <col min="4361" max="4361" width="16.140625" style="14" customWidth="1"/>
    <col min="4362" max="4362" width="9.140625" style="14" customWidth="1"/>
    <col min="4363" max="4366" width="18.7109375" style="14" customWidth="1"/>
    <col min="4367" max="4367" width="9.140625" style="14" customWidth="1"/>
    <col min="4368" max="4368" width="9.85546875" style="14" bestFit="1" customWidth="1"/>
    <col min="4369" max="4370" width="15.7109375" style="14" customWidth="1"/>
    <col min="4371" max="4371" width="16.7109375" style="14" bestFit="1" customWidth="1"/>
    <col min="4372" max="4372" width="15.7109375" style="14" customWidth="1"/>
    <col min="4373" max="4375" width="20.42578125" style="14" bestFit="1" customWidth="1"/>
    <col min="4376" max="4376" width="9.140625" style="14"/>
    <col min="4377" max="4377" width="15.7109375" style="14" bestFit="1" customWidth="1"/>
    <col min="4378" max="4609" width="9.140625" style="14"/>
    <col min="4610" max="4610" width="4.28515625" style="14" customWidth="1"/>
    <col min="4611" max="4611" width="5.28515625" style="14" bestFit="1" customWidth="1"/>
    <col min="4612" max="4615" width="17.7109375" style="14" customWidth="1"/>
    <col min="4616" max="4616" width="0" style="14" hidden="1" customWidth="1"/>
    <col min="4617" max="4617" width="16.140625" style="14" customWidth="1"/>
    <col min="4618" max="4618" width="9.140625" style="14" customWidth="1"/>
    <col min="4619" max="4622" width="18.7109375" style="14" customWidth="1"/>
    <col min="4623" max="4623" width="9.140625" style="14" customWidth="1"/>
    <col min="4624" max="4624" width="9.85546875" style="14" bestFit="1" customWidth="1"/>
    <col min="4625" max="4626" width="15.7109375" style="14" customWidth="1"/>
    <col min="4627" max="4627" width="16.7109375" style="14" bestFit="1" customWidth="1"/>
    <col min="4628" max="4628" width="15.7109375" style="14" customWidth="1"/>
    <col min="4629" max="4631" width="20.42578125" style="14" bestFit="1" customWidth="1"/>
    <col min="4632" max="4632" width="9.140625" style="14"/>
    <col min="4633" max="4633" width="15.7109375" style="14" bestFit="1" customWidth="1"/>
    <col min="4634" max="4865" width="9.140625" style="14"/>
    <col min="4866" max="4866" width="4.28515625" style="14" customWidth="1"/>
    <col min="4867" max="4867" width="5.28515625" style="14" bestFit="1" customWidth="1"/>
    <col min="4868" max="4871" width="17.7109375" style="14" customWidth="1"/>
    <col min="4872" max="4872" width="0" style="14" hidden="1" customWidth="1"/>
    <col min="4873" max="4873" width="16.140625" style="14" customWidth="1"/>
    <col min="4874" max="4874" width="9.140625" style="14" customWidth="1"/>
    <col min="4875" max="4878" width="18.7109375" style="14" customWidth="1"/>
    <col min="4879" max="4879" width="9.140625" style="14" customWidth="1"/>
    <col min="4880" max="4880" width="9.85546875" style="14" bestFit="1" customWidth="1"/>
    <col min="4881" max="4882" width="15.7109375" style="14" customWidth="1"/>
    <col min="4883" max="4883" width="16.7109375" style="14" bestFit="1" customWidth="1"/>
    <col min="4884" max="4884" width="15.7109375" style="14" customWidth="1"/>
    <col min="4885" max="4887" width="20.42578125" style="14" bestFit="1" customWidth="1"/>
    <col min="4888" max="4888" width="9.140625" style="14"/>
    <col min="4889" max="4889" width="15.7109375" style="14" bestFit="1" customWidth="1"/>
    <col min="4890" max="5121" width="9.140625" style="14"/>
    <col min="5122" max="5122" width="4.28515625" style="14" customWidth="1"/>
    <col min="5123" max="5123" width="5.28515625" style="14" bestFit="1" customWidth="1"/>
    <col min="5124" max="5127" width="17.7109375" style="14" customWidth="1"/>
    <col min="5128" max="5128" width="0" style="14" hidden="1" customWidth="1"/>
    <col min="5129" max="5129" width="16.140625" style="14" customWidth="1"/>
    <col min="5130" max="5130" width="9.140625" style="14" customWidth="1"/>
    <col min="5131" max="5134" width="18.7109375" style="14" customWidth="1"/>
    <col min="5135" max="5135" width="9.140625" style="14" customWidth="1"/>
    <col min="5136" max="5136" width="9.85546875" style="14" bestFit="1" customWidth="1"/>
    <col min="5137" max="5138" width="15.7109375" style="14" customWidth="1"/>
    <col min="5139" max="5139" width="16.7109375" style="14" bestFit="1" customWidth="1"/>
    <col min="5140" max="5140" width="15.7109375" style="14" customWidth="1"/>
    <col min="5141" max="5143" width="20.42578125" style="14" bestFit="1" customWidth="1"/>
    <col min="5144" max="5144" width="9.140625" style="14"/>
    <col min="5145" max="5145" width="15.7109375" style="14" bestFit="1" customWidth="1"/>
    <col min="5146" max="5377" width="9.140625" style="14"/>
    <col min="5378" max="5378" width="4.28515625" style="14" customWidth="1"/>
    <col min="5379" max="5379" width="5.28515625" style="14" bestFit="1" customWidth="1"/>
    <col min="5380" max="5383" width="17.7109375" style="14" customWidth="1"/>
    <col min="5384" max="5384" width="0" style="14" hidden="1" customWidth="1"/>
    <col min="5385" max="5385" width="16.140625" style="14" customWidth="1"/>
    <col min="5386" max="5386" width="9.140625" style="14" customWidth="1"/>
    <col min="5387" max="5390" width="18.7109375" style="14" customWidth="1"/>
    <col min="5391" max="5391" width="9.140625" style="14" customWidth="1"/>
    <col min="5392" max="5392" width="9.85546875" style="14" bestFit="1" customWidth="1"/>
    <col min="5393" max="5394" width="15.7109375" style="14" customWidth="1"/>
    <col min="5395" max="5395" width="16.7109375" style="14" bestFit="1" customWidth="1"/>
    <col min="5396" max="5396" width="15.7109375" style="14" customWidth="1"/>
    <col min="5397" max="5399" width="20.42578125" style="14" bestFit="1" customWidth="1"/>
    <col min="5400" max="5400" width="9.140625" style="14"/>
    <col min="5401" max="5401" width="15.7109375" style="14" bestFit="1" customWidth="1"/>
    <col min="5402" max="5633" width="9.140625" style="14"/>
    <col min="5634" max="5634" width="4.28515625" style="14" customWidth="1"/>
    <col min="5635" max="5635" width="5.28515625" style="14" bestFit="1" customWidth="1"/>
    <col min="5636" max="5639" width="17.7109375" style="14" customWidth="1"/>
    <col min="5640" max="5640" width="0" style="14" hidden="1" customWidth="1"/>
    <col min="5641" max="5641" width="16.140625" style="14" customWidth="1"/>
    <col min="5642" max="5642" width="9.140625" style="14" customWidth="1"/>
    <col min="5643" max="5646" width="18.7109375" style="14" customWidth="1"/>
    <col min="5647" max="5647" width="9.140625" style="14" customWidth="1"/>
    <col min="5648" max="5648" width="9.85546875" style="14" bestFit="1" customWidth="1"/>
    <col min="5649" max="5650" width="15.7109375" style="14" customWidth="1"/>
    <col min="5651" max="5651" width="16.7109375" style="14" bestFit="1" customWidth="1"/>
    <col min="5652" max="5652" width="15.7109375" style="14" customWidth="1"/>
    <col min="5653" max="5655" width="20.42578125" style="14" bestFit="1" customWidth="1"/>
    <col min="5656" max="5656" width="9.140625" style="14"/>
    <col min="5657" max="5657" width="15.7109375" style="14" bestFit="1" customWidth="1"/>
    <col min="5658" max="5889" width="9.140625" style="14"/>
    <col min="5890" max="5890" width="4.28515625" style="14" customWidth="1"/>
    <col min="5891" max="5891" width="5.28515625" style="14" bestFit="1" customWidth="1"/>
    <col min="5892" max="5895" width="17.7109375" style="14" customWidth="1"/>
    <col min="5896" max="5896" width="0" style="14" hidden="1" customWidth="1"/>
    <col min="5897" max="5897" width="16.140625" style="14" customWidth="1"/>
    <col min="5898" max="5898" width="9.140625" style="14" customWidth="1"/>
    <col min="5899" max="5902" width="18.7109375" style="14" customWidth="1"/>
    <col min="5903" max="5903" width="9.140625" style="14" customWidth="1"/>
    <col min="5904" max="5904" width="9.85546875" style="14" bestFit="1" customWidth="1"/>
    <col min="5905" max="5906" width="15.7109375" style="14" customWidth="1"/>
    <col min="5907" max="5907" width="16.7109375" style="14" bestFit="1" customWidth="1"/>
    <col min="5908" max="5908" width="15.7109375" style="14" customWidth="1"/>
    <col min="5909" max="5911" width="20.42578125" style="14" bestFit="1" customWidth="1"/>
    <col min="5912" max="5912" width="9.140625" style="14"/>
    <col min="5913" max="5913" width="15.7109375" style="14" bestFit="1" customWidth="1"/>
    <col min="5914" max="6145" width="9.140625" style="14"/>
    <col min="6146" max="6146" width="4.28515625" style="14" customWidth="1"/>
    <col min="6147" max="6147" width="5.28515625" style="14" bestFit="1" customWidth="1"/>
    <col min="6148" max="6151" width="17.7109375" style="14" customWidth="1"/>
    <col min="6152" max="6152" width="0" style="14" hidden="1" customWidth="1"/>
    <col min="6153" max="6153" width="16.140625" style="14" customWidth="1"/>
    <col min="6154" max="6154" width="9.140625" style="14" customWidth="1"/>
    <col min="6155" max="6158" width="18.7109375" style="14" customWidth="1"/>
    <col min="6159" max="6159" width="9.140625" style="14" customWidth="1"/>
    <col min="6160" max="6160" width="9.85546875" style="14" bestFit="1" customWidth="1"/>
    <col min="6161" max="6162" width="15.7109375" style="14" customWidth="1"/>
    <col min="6163" max="6163" width="16.7109375" style="14" bestFit="1" customWidth="1"/>
    <col min="6164" max="6164" width="15.7109375" style="14" customWidth="1"/>
    <col min="6165" max="6167" width="20.42578125" style="14" bestFit="1" customWidth="1"/>
    <col min="6168" max="6168" width="9.140625" style="14"/>
    <col min="6169" max="6169" width="15.7109375" style="14" bestFit="1" customWidth="1"/>
    <col min="6170" max="6401" width="9.140625" style="14"/>
    <col min="6402" max="6402" width="4.28515625" style="14" customWidth="1"/>
    <col min="6403" max="6403" width="5.28515625" style="14" bestFit="1" customWidth="1"/>
    <col min="6404" max="6407" width="17.7109375" style="14" customWidth="1"/>
    <col min="6408" max="6408" width="0" style="14" hidden="1" customWidth="1"/>
    <col min="6409" max="6409" width="16.140625" style="14" customWidth="1"/>
    <col min="6410" max="6410" width="9.140625" style="14" customWidth="1"/>
    <col min="6411" max="6414" width="18.7109375" style="14" customWidth="1"/>
    <col min="6415" max="6415" width="9.140625" style="14" customWidth="1"/>
    <col min="6416" max="6416" width="9.85546875" style="14" bestFit="1" customWidth="1"/>
    <col min="6417" max="6418" width="15.7109375" style="14" customWidth="1"/>
    <col min="6419" max="6419" width="16.7109375" style="14" bestFit="1" customWidth="1"/>
    <col min="6420" max="6420" width="15.7109375" style="14" customWidth="1"/>
    <col min="6421" max="6423" width="20.42578125" style="14" bestFit="1" customWidth="1"/>
    <col min="6424" max="6424" width="9.140625" style="14"/>
    <col min="6425" max="6425" width="15.7109375" style="14" bestFit="1" customWidth="1"/>
    <col min="6426" max="6657" width="9.140625" style="14"/>
    <col min="6658" max="6658" width="4.28515625" style="14" customWidth="1"/>
    <col min="6659" max="6659" width="5.28515625" style="14" bestFit="1" customWidth="1"/>
    <col min="6660" max="6663" width="17.7109375" style="14" customWidth="1"/>
    <col min="6664" max="6664" width="0" style="14" hidden="1" customWidth="1"/>
    <col min="6665" max="6665" width="16.140625" style="14" customWidth="1"/>
    <col min="6666" max="6666" width="9.140625" style="14" customWidth="1"/>
    <col min="6667" max="6670" width="18.7109375" style="14" customWidth="1"/>
    <col min="6671" max="6671" width="9.140625" style="14" customWidth="1"/>
    <col min="6672" max="6672" width="9.85546875" style="14" bestFit="1" customWidth="1"/>
    <col min="6673" max="6674" width="15.7109375" style="14" customWidth="1"/>
    <col min="6675" max="6675" width="16.7109375" style="14" bestFit="1" customWidth="1"/>
    <col min="6676" max="6676" width="15.7109375" style="14" customWidth="1"/>
    <col min="6677" max="6679" width="20.42578125" style="14" bestFit="1" customWidth="1"/>
    <col min="6680" max="6680" width="9.140625" style="14"/>
    <col min="6681" max="6681" width="15.7109375" style="14" bestFit="1" customWidth="1"/>
    <col min="6682" max="6913" width="9.140625" style="14"/>
    <col min="6914" max="6914" width="4.28515625" style="14" customWidth="1"/>
    <col min="6915" max="6915" width="5.28515625" style="14" bestFit="1" customWidth="1"/>
    <col min="6916" max="6919" width="17.7109375" style="14" customWidth="1"/>
    <col min="6920" max="6920" width="0" style="14" hidden="1" customWidth="1"/>
    <col min="6921" max="6921" width="16.140625" style="14" customWidth="1"/>
    <col min="6922" max="6922" width="9.140625" style="14" customWidth="1"/>
    <col min="6923" max="6926" width="18.7109375" style="14" customWidth="1"/>
    <col min="6927" max="6927" width="9.140625" style="14" customWidth="1"/>
    <col min="6928" max="6928" width="9.85546875" style="14" bestFit="1" customWidth="1"/>
    <col min="6929" max="6930" width="15.7109375" style="14" customWidth="1"/>
    <col min="6931" max="6931" width="16.7109375" style="14" bestFit="1" customWidth="1"/>
    <col min="6932" max="6932" width="15.7109375" style="14" customWidth="1"/>
    <col min="6933" max="6935" width="20.42578125" style="14" bestFit="1" customWidth="1"/>
    <col min="6936" max="6936" width="9.140625" style="14"/>
    <col min="6937" max="6937" width="15.7109375" style="14" bestFit="1" customWidth="1"/>
    <col min="6938" max="7169" width="9.140625" style="14"/>
    <col min="7170" max="7170" width="4.28515625" style="14" customWidth="1"/>
    <col min="7171" max="7171" width="5.28515625" style="14" bestFit="1" customWidth="1"/>
    <col min="7172" max="7175" width="17.7109375" style="14" customWidth="1"/>
    <col min="7176" max="7176" width="0" style="14" hidden="1" customWidth="1"/>
    <col min="7177" max="7177" width="16.140625" style="14" customWidth="1"/>
    <col min="7178" max="7178" width="9.140625" style="14" customWidth="1"/>
    <col min="7179" max="7182" width="18.7109375" style="14" customWidth="1"/>
    <col min="7183" max="7183" width="9.140625" style="14" customWidth="1"/>
    <col min="7184" max="7184" width="9.85546875" style="14" bestFit="1" customWidth="1"/>
    <col min="7185" max="7186" width="15.7109375" style="14" customWidth="1"/>
    <col min="7187" max="7187" width="16.7109375" style="14" bestFit="1" customWidth="1"/>
    <col min="7188" max="7188" width="15.7109375" style="14" customWidth="1"/>
    <col min="7189" max="7191" width="20.42578125" style="14" bestFit="1" customWidth="1"/>
    <col min="7192" max="7192" width="9.140625" style="14"/>
    <col min="7193" max="7193" width="15.7109375" style="14" bestFit="1" customWidth="1"/>
    <col min="7194" max="7425" width="9.140625" style="14"/>
    <col min="7426" max="7426" width="4.28515625" style="14" customWidth="1"/>
    <col min="7427" max="7427" width="5.28515625" style="14" bestFit="1" customWidth="1"/>
    <col min="7428" max="7431" width="17.7109375" style="14" customWidth="1"/>
    <col min="7432" max="7432" width="0" style="14" hidden="1" customWidth="1"/>
    <col min="7433" max="7433" width="16.140625" style="14" customWidth="1"/>
    <col min="7434" max="7434" width="9.140625" style="14" customWidth="1"/>
    <col min="7435" max="7438" width="18.7109375" style="14" customWidth="1"/>
    <col min="7439" max="7439" width="9.140625" style="14" customWidth="1"/>
    <col min="7440" max="7440" width="9.85546875" style="14" bestFit="1" customWidth="1"/>
    <col min="7441" max="7442" width="15.7109375" style="14" customWidth="1"/>
    <col min="7443" max="7443" width="16.7109375" style="14" bestFit="1" customWidth="1"/>
    <col min="7444" max="7444" width="15.7109375" style="14" customWidth="1"/>
    <col min="7445" max="7447" width="20.42578125" style="14" bestFit="1" customWidth="1"/>
    <col min="7448" max="7448" width="9.140625" style="14"/>
    <col min="7449" max="7449" width="15.7109375" style="14" bestFit="1" customWidth="1"/>
    <col min="7450" max="7681" width="9.140625" style="14"/>
    <col min="7682" max="7682" width="4.28515625" style="14" customWidth="1"/>
    <col min="7683" max="7683" width="5.28515625" style="14" bestFit="1" customWidth="1"/>
    <col min="7684" max="7687" width="17.7109375" style="14" customWidth="1"/>
    <col min="7688" max="7688" width="0" style="14" hidden="1" customWidth="1"/>
    <col min="7689" max="7689" width="16.140625" style="14" customWidth="1"/>
    <col min="7690" max="7690" width="9.140625" style="14" customWidth="1"/>
    <col min="7691" max="7694" width="18.7109375" style="14" customWidth="1"/>
    <col min="7695" max="7695" width="9.140625" style="14" customWidth="1"/>
    <col min="7696" max="7696" width="9.85546875" style="14" bestFit="1" customWidth="1"/>
    <col min="7697" max="7698" width="15.7109375" style="14" customWidth="1"/>
    <col min="7699" max="7699" width="16.7109375" style="14" bestFit="1" customWidth="1"/>
    <col min="7700" max="7700" width="15.7109375" style="14" customWidth="1"/>
    <col min="7701" max="7703" width="20.42578125" style="14" bestFit="1" customWidth="1"/>
    <col min="7704" max="7704" width="9.140625" style="14"/>
    <col min="7705" max="7705" width="15.7109375" style="14" bestFit="1" customWidth="1"/>
    <col min="7706" max="7937" width="9.140625" style="14"/>
    <col min="7938" max="7938" width="4.28515625" style="14" customWidth="1"/>
    <col min="7939" max="7939" width="5.28515625" style="14" bestFit="1" customWidth="1"/>
    <col min="7940" max="7943" width="17.7109375" style="14" customWidth="1"/>
    <col min="7944" max="7944" width="0" style="14" hidden="1" customWidth="1"/>
    <col min="7945" max="7945" width="16.140625" style="14" customWidth="1"/>
    <col min="7946" max="7946" width="9.140625" style="14" customWidth="1"/>
    <col min="7947" max="7950" width="18.7109375" style="14" customWidth="1"/>
    <col min="7951" max="7951" width="9.140625" style="14" customWidth="1"/>
    <col min="7952" max="7952" width="9.85546875" style="14" bestFit="1" customWidth="1"/>
    <col min="7953" max="7954" width="15.7109375" style="14" customWidth="1"/>
    <col min="7955" max="7955" width="16.7109375" style="14" bestFit="1" customWidth="1"/>
    <col min="7956" max="7956" width="15.7109375" style="14" customWidth="1"/>
    <col min="7957" max="7959" width="20.42578125" style="14" bestFit="1" customWidth="1"/>
    <col min="7960" max="7960" width="9.140625" style="14"/>
    <col min="7961" max="7961" width="15.7109375" style="14" bestFit="1" customWidth="1"/>
    <col min="7962" max="8193" width="9.140625" style="14"/>
    <col min="8194" max="8194" width="4.28515625" style="14" customWidth="1"/>
    <col min="8195" max="8195" width="5.28515625" style="14" bestFit="1" customWidth="1"/>
    <col min="8196" max="8199" width="17.7109375" style="14" customWidth="1"/>
    <col min="8200" max="8200" width="0" style="14" hidden="1" customWidth="1"/>
    <col min="8201" max="8201" width="16.140625" style="14" customWidth="1"/>
    <col min="8202" max="8202" width="9.140625" style="14" customWidth="1"/>
    <col min="8203" max="8206" width="18.7109375" style="14" customWidth="1"/>
    <col min="8207" max="8207" width="9.140625" style="14" customWidth="1"/>
    <col min="8208" max="8208" width="9.85546875" style="14" bestFit="1" customWidth="1"/>
    <col min="8209" max="8210" width="15.7109375" style="14" customWidth="1"/>
    <col min="8211" max="8211" width="16.7109375" style="14" bestFit="1" customWidth="1"/>
    <col min="8212" max="8212" width="15.7109375" style="14" customWidth="1"/>
    <col min="8213" max="8215" width="20.42578125" style="14" bestFit="1" customWidth="1"/>
    <col min="8216" max="8216" width="9.140625" style="14"/>
    <col min="8217" max="8217" width="15.7109375" style="14" bestFit="1" customWidth="1"/>
    <col min="8218" max="8449" width="9.140625" style="14"/>
    <col min="8450" max="8450" width="4.28515625" style="14" customWidth="1"/>
    <col min="8451" max="8451" width="5.28515625" style="14" bestFit="1" customWidth="1"/>
    <col min="8452" max="8455" width="17.7109375" style="14" customWidth="1"/>
    <col min="8456" max="8456" width="0" style="14" hidden="1" customWidth="1"/>
    <col min="8457" max="8457" width="16.140625" style="14" customWidth="1"/>
    <col min="8458" max="8458" width="9.140625" style="14" customWidth="1"/>
    <col min="8459" max="8462" width="18.7109375" style="14" customWidth="1"/>
    <col min="8463" max="8463" width="9.140625" style="14" customWidth="1"/>
    <col min="8464" max="8464" width="9.85546875" style="14" bestFit="1" customWidth="1"/>
    <col min="8465" max="8466" width="15.7109375" style="14" customWidth="1"/>
    <col min="8467" max="8467" width="16.7109375" style="14" bestFit="1" customWidth="1"/>
    <col min="8468" max="8468" width="15.7109375" style="14" customWidth="1"/>
    <col min="8469" max="8471" width="20.42578125" style="14" bestFit="1" customWidth="1"/>
    <col min="8472" max="8472" width="9.140625" style="14"/>
    <col min="8473" max="8473" width="15.7109375" style="14" bestFit="1" customWidth="1"/>
    <col min="8474" max="8705" width="9.140625" style="14"/>
    <col min="8706" max="8706" width="4.28515625" style="14" customWidth="1"/>
    <col min="8707" max="8707" width="5.28515625" style="14" bestFit="1" customWidth="1"/>
    <col min="8708" max="8711" width="17.7109375" style="14" customWidth="1"/>
    <col min="8712" max="8712" width="0" style="14" hidden="1" customWidth="1"/>
    <col min="8713" max="8713" width="16.140625" style="14" customWidth="1"/>
    <col min="8714" max="8714" width="9.140625" style="14" customWidth="1"/>
    <col min="8715" max="8718" width="18.7109375" style="14" customWidth="1"/>
    <col min="8719" max="8719" width="9.140625" style="14" customWidth="1"/>
    <col min="8720" max="8720" width="9.85546875" style="14" bestFit="1" customWidth="1"/>
    <col min="8721" max="8722" width="15.7109375" style="14" customWidth="1"/>
    <col min="8723" max="8723" width="16.7109375" style="14" bestFit="1" customWidth="1"/>
    <col min="8724" max="8724" width="15.7109375" style="14" customWidth="1"/>
    <col min="8725" max="8727" width="20.42578125" style="14" bestFit="1" customWidth="1"/>
    <col min="8728" max="8728" width="9.140625" style="14"/>
    <col min="8729" max="8729" width="15.7109375" style="14" bestFit="1" customWidth="1"/>
    <col min="8730" max="8961" width="9.140625" style="14"/>
    <col min="8962" max="8962" width="4.28515625" style="14" customWidth="1"/>
    <col min="8963" max="8963" width="5.28515625" style="14" bestFit="1" customWidth="1"/>
    <col min="8964" max="8967" width="17.7109375" style="14" customWidth="1"/>
    <col min="8968" max="8968" width="0" style="14" hidden="1" customWidth="1"/>
    <col min="8969" max="8969" width="16.140625" style="14" customWidth="1"/>
    <col min="8970" max="8970" width="9.140625" style="14" customWidth="1"/>
    <col min="8971" max="8974" width="18.7109375" style="14" customWidth="1"/>
    <col min="8975" max="8975" width="9.140625" style="14" customWidth="1"/>
    <col min="8976" max="8976" width="9.85546875" style="14" bestFit="1" customWidth="1"/>
    <col min="8977" max="8978" width="15.7109375" style="14" customWidth="1"/>
    <col min="8979" max="8979" width="16.7109375" style="14" bestFit="1" customWidth="1"/>
    <col min="8980" max="8980" width="15.7109375" style="14" customWidth="1"/>
    <col min="8981" max="8983" width="20.42578125" style="14" bestFit="1" customWidth="1"/>
    <col min="8984" max="8984" width="9.140625" style="14"/>
    <col min="8985" max="8985" width="15.7109375" style="14" bestFit="1" customWidth="1"/>
    <col min="8986" max="9217" width="9.140625" style="14"/>
    <col min="9218" max="9218" width="4.28515625" style="14" customWidth="1"/>
    <col min="9219" max="9219" width="5.28515625" style="14" bestFit="1" customWidth="1"/>
    <col min="9220" max="9223" width="17.7109375" style="14" customWidth="1"/>
    <col min="9224" max="9224" width="0" style="14" hidden="1" customWidth="1"/>
    <col min="9225" max="9225" width="16.140625" style="14" customWidth="1"/>
    <col min="9226" max="9226" width="9.140625" style="14" customWidth="1"/>
    <col min="9227" max="9230" width="18.7109375" style="14" customWidth="1"/>
    <col min="9231" max="9231" width="9.140625" style="14" customWidth="1"/>
    <col min="9232" max="9232" width="9.85546875" style="14" bestFit="1" customWidth="1"/>
    <col min="9233" max="9234" width="15.7109375" style="14" customWidth="1"/>
    <col min="9235" max="9235" width="16.7109375" style="14" bestFit="1" customWidth="1"/>
    <col min="9236" max="9236" width="15.7109375" style="14" customWidth="1"/>
    <col min="9237" max="9239" width="20.42578125" style="14" bestFit="1" customWidth="1"/>
    <col min="9240" max="9240" width="9.140625" style="14"/>
    <col min="9241" max="9241" width="15.7109375" style="14" bestFit="1" customWidth="1"/>
    <col min="9242" max="9473" width="9.140625" style="14"/>
    <col min="9474" max="9474" width="4.28515625" style="14" customWidth="1"/>
    <col min="9475" max="9475" width="5.28515625" style="14" bestFit="1" customWidth="1"/>
    <col min="9476" max="9479" width="17.7109375" style="14" customWidth="1"/>
    <col min="9480" max="9480" width="0" style="14" hidden="1" customWidth="1"/>
    <col min="9481" max="9481" width="16.140625" style="14" customWidth="1"/>
    <col min="9482" max="9482" width="9.140625" style="14" customWidth="1"/>
    <col min="9483" max="9486" width="18.7109375" style="14" customWidth="1"/>
    <col min="9487" max="9487" width="9.140625" style="14" customWidth="1"/>
    <col min="9488" max="9488" width="9.85546875" style="14" bestFit="1" customWidth="1"/>
    <col min="9489" max="9490" width="15.7109375" style="14" customWidth="1"/>
    <col min="9491" max="9491" width="16.7109375" style="14" bestFit="1" customWidth="1"/>
    <col min="9492" max="9492" width="15.7109375" style="14" customWidth="1"/>
    <col min="9493" max="9495" width="20.42578125" style="14" bestFit="1" customWidth="1"/>
    <col min="9496" max="9496" width="9.140625" style="14"/>
    <col min="9497" max="9497" width="15.7109375" style="14" bestFit="1" customWidth="1"/>
    <col min="9498" max="9729" width="9.140625" style="14"/>
    <col min="9730" max="9730" width="4.28515625" style="14" customWidth="1"/>
    <col min="9731" max="9731" width="5.28515625" style="14" bestFit="1" customWidth="1"/>
    <col min="9732" max="9735" width="17.7109375" style="14" customWidth="1"/>
    <col min="9736" max="9736" width="0" style="14" hidden="1" customWidth="1"/>
    <col min="9737" max="9737" width="16.140625" style="14" customWidth="1"/>
    <col min="9738" max="9738" width="9.140625" style="14" customWidth="1"/>
    <col min="9739" max="9742" width="18.7109375" style="14" customWidth="1"/>
    <col min="9743" max="9743" width="9.140625" style="14" customWidth="1"/>
    <col min="9744" max="9744" width="9.85546875" style="14" bestFit="1" customWidth="1"/>
    <col min="9745" max="9746" width="15.7109375" style="14" customWidth="1"/>
    <col min="9747" max="9747" width="16.7109375" style="14" bestFit="1" customWidth="1"/>
    <col min="9748" max="9748" width="15.7109375" style="14" customWidth="1"/>
    <col min="9749" max="9751" width="20.42578125" style="14" bestFit="1" customWidth="1"/>
    <col min="9752" max="9752" width="9.140625" style="14"/>
    <col min="9753" max="9753" width="15.7109375" style="14" bestFit="1" customWidth="1"/>
    <col min="9754" max="9985" width="9.140625" style="14"/>
    <col min="9986" max="9986" width="4.28515625" style="14" customWidth="1"/>
    <col min="9987" max="9987" width="5.28515625" style="14" bestFit="1" customWidth="1"/>
    <col min="9988" max="9991" width="17.7109375" style="14" customWidth="1"/>
    <col min="9992" max="9992" width="0" style="14" hidden="1" customWidth="1"/>
    <col min="9993" max="9993" width="16.140625" style="14" customWidth="1"/>
    <col min="9994" max="9994" width="9.140625" style="14" customWidth="1"/>
    <col min="9995" max="9998" width="18.7109375" style="14" customWidth="1"/>
    <col min="9999" max="9999" width="9.140625" style="14" customWidth="1"/>
    <col min="10000" max="10000" width="9.85546875" style="14" bestFit="1" customWidth="1"/>
    <col min="10001" max="10002" width="15.7109375" style="14" customWidth="1"/>
    <col min="10003" max="10003" width="16.7109375" style="14" bestFit="1" customWidth="1"/>
    <col min="10004" max="10004" width="15.7109375" style="14" customWidth="1"/>
    <col min="10005" max="10007" width="20.42578125" style="14" bestFit="1" customWidth="1"/>
    <col min="10008" max="10008" width="9.140625" style="14"/>
    <col min="10009" max="10009" width="15.7109375" style="14" bestFit="1" customWidth="1"/>
    <col min="10010" max="10241" width="9.140625" style="14"/>
    <col min="10242" max="10242" width="4.28515625" style="14" customWidth="1"/>
    <col min="10243" max="10243" width="5.28515625" style="14" bestFit="1" customWidth="1"/>
    <col min="10244" max="10247" width="17.7109375" style="14" customWidth="1"/>
    <col min="10248" max="10248" width="0" style="14" hidden="1" customWidth="1"/>
    <col min="10249" max="10249" width="16.140625" style="14" customWidth="1"/>
    <col min="10250" max="10250" width="9.140625" style="14" customWidth="1"/>
    <col min="10251" max="10254" width="18.7109375" style="14" customWidth="1"/>
    <col min="10255" max="10255" width="9.140625" style="14" customWidth="1"/>
    <col min="10256" max="10256" width="9.85546875" style="14" bestFit="1" customWidth="1"/>
    <col min="10257" max="10258" width="15.7109375" style="14" customWidth="1"/>
    <col min="10259" max="10259" width="16.7109375" style="14" bestFit="1" customWidth="1"/>
    <col min="10260" max="10260" width="15.7109375" style="14" customWidth="1"/>
    <col min="10261" max="10263" width="20.42578125" style="14" bestFit="1" customWidth="1"/>
    <col min="10264" max="10264" width="9.140625" style="14"/>
    <col min="10265" max="10265" width="15.7109375" style="14" bestFit="1" customWidth="1"/>
    <col min="10266" max="10497" width="9.140625" style="14"/>
    <col min="10498" max="10498" width="4.28515625" style="14" customWidth="1"/>
    <col min="10499" max="10499" width="5.28515625" style="14" bestFit="1" customWidth="1"/>
    <col min="10500" max="10503" width="17.7109375" style="14" customWidth="1"/>
    <col min="10504" max="10504" width="0" style="14" hidden="1" customWidth="1"/>
    <col min="10505" max="10505" width="16.140625" style="14" customWidth="1"/>
    <col min="10506" max="10506" width="9.140625" style="14" customWidth="1"/>
    <col min="10507" max="10510" width="18.7109375" style="14" customWidth="1"/>
    <col min="10511" max="10511" width="9.140625" style="14" customWidth="1"/>
    <col min="10512" max="10512" width="9.85546875" style="14" bestFit="1" customWidth="1"/>
    <col min="10513" max="10514" width="15.7109375" style="14" customWidth="1"/>
    <col min="10515" max="10515" width="16.7109375" style="14" bestFit="1" customWidth="1"/>
    <col min="10516" max="10516" width="15.7109375" style="14" customWidth="1"/>
    <col min="10517" max="10519" width="20.42578125" style="14" bestFit="1" customWidth="1"/>
    <col min="10520" max="10520" width="9.140625" style="14"/>
    <col min="10521" max="10521" width="15.7109375" style="14" bestFit="1" customWidth="1"/>
    <col min="10522" max="10753" width="9.140625" style="14"/>
    <col min="10754" max="10754" width="4.28515625" style="14" customWidth="1"/>
    <col min="10755" max="10755" width="5.28515625" style="14" bestFit="1" customWidth="1"/>
    <col min="10756" max="10759" width="17.7109375" style="14" customWidth="1"/>
    <col min="10760" max="10760" width="0" style="14" hidden="1" customWidth="1"/>
    <col min="10761" max="10761" width="16.140625" style="14" customWidth="1"/>
    <col min="10762" max="10762" width="9.140625" style="14" customWidth="1"/>
    <col min="10763" max="10766" width="18.7109375" style="14" customWidth="1"/>
    <col min="10767" max="10767" width="9.140625" style="14" customWidth="1"/>
    <col min="10768" max="10768" width="9.85546875" style="14" bestFit="1" customWidth="1"/>
    <col min="10769" max="10770" width="15.7109375" style="14" customWidth="1"/>
    <col min="10771" max="10771" width="16.7109375" style="14" bestFit="1" customWidth="1"/>
    <col min="10772" max="10772" width="15.7109375" style="14" customWidth="1"/>
    <col min="10773" max="10775" width="20.42578125" style="14" bestFit="1" customWidth="1"/>
    <col min="10776" max="10776" width="9.140625" style="14"/>
    <col min="10777" max="10777" width="15.7109375" style="14" bestFit="1" customWidth="1"/>
    <col min="10778" max="11009" width="9.140625" style="14"/>
    <col min="11010" max="11010" width="4.28515625" style="14" customWidth="1"/>
    <col min="11011" max="11011" width="5.28515625" style="14" bestFit="1" customWidth="1"/>
    <col min="11012" max="11015" width="17.7109375" style="14" customWidth="1"/>
    <col min="11016" max="11016" width="0" style="14" hidden="1" customWidth="1"/>
    <col min="11017" max="11017" width="16.140625" style="14" customWidth="1"/>
    <col min="11018" max="11018" width="9.140625" style="14" customWidth="1"/>
    <col min="11019" max="11022" width="18.7109375" style="14" customWidth="1"/>
    <col min="11023" max="11023" width="9.140625" style="14" customWidth="1"/>
    <col min="11024" max="11024" width="9.85546875" style="14" bestFit="1" customWidth="1"/>
    <col min="11025" max="11026" width="15.7109375" style="14" customWidth="1"/>
    <col min="11027" max="11027" width="16.7109375" style="14" bestFit="1" customWidth="1"/>
    <col min="11028" max="11028" width="15.7109375" style="14" customWidth="1"/>
    <col min="11029" max="11031" width="20.42578125" style="14" bestFit="1" customWidth="1"/>
    <col min="11032" max="11032" width="9.140625" style="14"/>
    <col min="11033" max="11033" width="15.7109375" style="14" bestFit="1" customWidth="1"/>
    <col min="11034" max="11265" width="9.140625" style="14"/>
    <col min="11266" max="11266" width="4.28515625" style="14" customWidth="1"/>
    <col min="11267" max="11267" width="5.28515625" style="14" bestFit="1" customWidth="1"/>
    <col min="11268" max="11271" width="17.7109375" style="14" customWidth="1"/>
    <col min="11272" max="11272" width="0" style="14" hidden="1" customWidth="1"/>
    <col min="11273" max="11273" width="16.140625" style="14" customWidth="1"/>
    <col min="11274" max="11274" width="9.140625" style="14" customWidth="1"/>
    <col min="11275" max="11278" width="18.7109375" style="14" customWidth="1"/>
    <col min="11279" max="11279" width="9.140625" style="14" customWidth="1"/>
    <col min="11280" max="11280" width="9.85546875" style="14" bestFit="1" customWidth="1"/>
    <col min="11281" max="11282" width="15.7109375" style="14" customWidth="1"/>
    <col min="11283" max="11283" width="16.7109375" style="14" bestFit="1" customWidth="1"/>
    <col min="11284" max="11284" width="15.7109375" style="14" customWidth="1"/>
    <col min="11285" max="11287" width="20.42578125" style="14" bestFit="1" customWidth="1"/>
    <col min="11288" max="11288" width="9.140625" style="14"/>
    <col min="11289" max="11289" width="15.7109375" style="14" bestFit="1" customWidth="1"/>
    <col min="11290" max="11521" width="9.140625" style="14"/>
    <col min="11522" max="11522" width="4.28515625" style="14" customWidth="1"/>
    <col min="11523" max="11523" width="5.28515625" style="14" bestFit="1" customWidth="1"/>
    <col min="11524" max="11527" width="17.7109375" style="14" customWidth="1"/>
    <col min="11528" max="11528" width="0" style="14" hidden="1" customWidth="1"/>
    <col min="11529" max="11529" width="16.140625" style="14" customWidth="1"/>
    <col min="11530" max="11530" width="9.140625" style="14" customWidth="1"/>
    <col min="11531" max="11534" width="18.7109375" style="14" customWidth="1"/>
    <col min="11535" max="11535" width="9.140625" style="14" customWidth="1"/>
    <col min="11536" max="11536" width="9.85546875" style="14" bestFit="1" customWidth="1"/>
    <col min="11537" max="11538" width="15.7109375" style="14" customWidth="1"/>
    <col min="11539" max="11539" width="16.7109375" style="14" bestFit="1" customWidth="1"/>
    <col min="11540" max="11540" width="15.7109375" style="14" customWidth="1"/>
    <col min="11541" max="11543" width="20.42578125" style="14" bestFit="1" customWidth="1"/>
    <col min="11544" max="11544" width="9.140625" style="14"/>
    <col min="11545" max="11545" width="15.7109375" style="14" bestFit="1" customWidth="1"/>
    <col min="11546" max="11777" width="9.140625" style="14"/>
    <col min="11778" max="11778" width="4.28515625" style="14" customWidth="1"/>
    <col min="11779" max="11779" width="5.28515625" style="14" bestFit="1" customWidth="1"/>
    <col min="11780" max="11783" width="17.7109375" style="14" customWidth="1"/>
    <col min="11784" max="11784" width="0" style="14" hidden="1" customWidth="1"/>
    <col min="11785" max="11785" width="16.140625" style="14" customWidth="1"/>
    <col min="11786" max="11786" width="9.140625" style="14" customWidth="1"/>
    <col min="11787" max="11790" width="18.7109375" style="14" customWidth="1"/>
    <col min="11791" max="11791" width="9.140625" style="14" customWidth="1"/>
    <col min="11792" max="11792" width="9.85546875" style="14" bestFit="1" customWidth="1"/>
    <col min="11793" max="11794" width="15.7109375" style="14" customWidth="1"/>
    <col min="11795" max="11795" width="16.7109375" style="14" bestFit="1" customWidth="1"/>
    <col min="11796" max="11796" width="15.7109375" style="14" customWidth="1"/>
    <col min="11797" max="11799" width="20.42578125" style="14" bestFit="1" customWidth="1"/>
    <col min="11800" max="11800" width="9.140625" style="14"/>
    <col min="11801" max="11801" width="15.7109375" style="14" bestFit="1" customWidth="1"/>
    <col min="11802" max="12033" width="9.140625" style="14"/>
    <col min="12034" max="12034" width="4.28515625" style="14" customWidth="1"/>
    <col min="12035" max="12035" width="5.28515625" style="14" bestFit="1" customWidth="1"/>
    <col min="12036" max="12039" width="17.7109375" style="14" customWidth="1"/>
    <col min="12040" max="12040" width="0" style="14" hidden="1" customWidth="1"/>
    <col min="12041" max="12041" width="16.140625" style="14" customWidth="1"/>
    <col min="12042" max="12042" width="9.140625" style="14" customWidth="1"/>
    <col min="12043" max="12046" width="18.7109375" style="14" customWidth="1"/>
    <col min="12047" max="12047" width="9.140625" style="14" customWidth="1"/>
    <col min="12048" max="12048" width="9.85546875" style="14" bestFit="1" customWidth="1"/>
    <col min="12049" max="12050" width="15.7109375" style="14" customWidth="1"/>
    <col min="12051" max="12051" width="16.7109375" style="14" bestFit="1" customWidth="1"/>
    <col min="12052" max="12052" width="15.7109375" style="14" customWidth="1"/>
    <col min="12053" max="12055" width="20.42578125" style="14" bestFit="1" customWidth="1"/>
    <col min="12056" max="12056" width="9.140625" style="14"/>
    <col min="12057" max="12057" width="15.7109375" style="14" bestFit="1" customWidth="1"/>
    <col min="12058" max="12289" width="9.140625" style="14"/>
    <col min="12290" max="12290" width="4.28515625" style="14" customWidth="1"/>
    <col min="12291" max="12291" width="5.28515625" style="14" bestFit="1" customWidth="1"/>
    <col min="12292" max="12295" width="17.7109375" style="14" customWidth="1"/>
    <col min="12296" max="12296" width="0" style="14" hidden="1" customWidth="1"/>
    <col min="12297" max="12297" width="16.140625" style="14" customWidth="1"/>
    <col min="12298" max="12298" width="9.140625" style="14" customWidth="1"/>
    <col min="12299" max="12302" width="18.7109375" style="14" customWidth="1"/>
    <col min="12303" max="12303" width="9.140625" style="14" customWidth="1"/>
    <col min="12304" max="12304" width="9.85546875" style="14" bestFit="1" customWidth="1"/>
    <col min="12305" max="12306" width="15.7109375" style="14" customWidth="1"/>
    <col min="12307" max="12307" width="16.7109375" style="14" bestFit="1" customWidth="1"/>
    <col min="12308" max="12308" width="15.7109375" style="14" customWidth="1"/>
    <col min="12309" max="12311" width="20.42578125" style="14" bestFit="1" customWidth="1"/>
    <col min="12312" max="12312" width="9.140625" style="14"/>
    <col min="12313" max="12313" width="15.7109375" style="14" bestFit="1" customWidth="1"/>
    <col min="12314" max="12545" width="9.140625" style="14"/>
    <col min="12546" max="12546" width="4.28515625" style="14" customWidth="1"/>
    <col min="12547" max="12547" width="5.28515625" style="14" bestFit="1" customWidth="1"/>
    <col min="12548" max="12551" width="17.7109375" style="14" customWidth="1"/>
    <col min="12552" max="12552" width="0" style="14" hidden="1" customWidth="1"/>
    <col min="12553" max="12553" width="16.140625" style="14" customWidth="1"/>
    <col min="12554" max="12554" width="9.140625" style="14" customWidth="1"/>
    <col min="12555" max="12558" width="18.7109375" style="14" customWidth="1"/>
    <col min="12559" max="12559" width="9.140625" style="14" customWidth="1"/>
    <col min="12560" max="12560" width="9.85546875" style="14" bestFit="1" customWidth="1"/>
    <col min="12561" max="12562" width="15.7109375" style="14" customWidth="1"/>
    <col min="12563" max="12563" width="16.7109375" style="14" bestFit="1" customWidth="1"/>
    <col min="12564" max="12564" width="15.7109375" style="14" customWidth="1"/>
    <col min="12565" max="12567" width="20.42578125" style="14" bestFit="1" customWidth="1"/>
    <col min="12568" max="12568" width="9.140625" style="14"/>
    <col min="12569" max="12569" width="15.7109375" style="14" bestFit="1" customWidth="1"/>
    <col min="12570" max="12801" width="9.140625" style="14"/>
    <col min="12802" max="12802" width="4.28515625" style="14" customWidth="1"/>
    <col min="12803" max="12803" width="5.28515625" style="14" bestFit="1" customWidth="1"/>
    <col min="12804" max="12807" width="17.7109375" style="14" customWidth="1"/>
    <col min="12808" max="12808" width="0" style="14" hidden="1" customWidth="1"/>
    <col min="12809" max="12809" width="16.140625" style="14" customWidth="1"/>
    <col min="12810" max="12810" width="9.140625" style="14" customWidth="1"/>
    <col min="12811" max="12814" width="18.7109375" style="14" customWidth="1"/>
    <col min="12815" max="12815" width="9.140625" style="14" customWidth="1"/>
    <col min="12816" max="12816" width="9.85546875" style="14" bestFit="1" customWidth="1"/>
    <col min="12817" max="12818" width="15.7109375" style="14" customWidth="1"/>
    <col min="12819" max="12819" width="16.7109375" style="14" bestFit="1" customWidth="1"/>
    <col min="12820" max="12820" width="15.7109375" style="14" customWidth="1"/>
    <col min="12821" max="12823" width="20.42578125" style="14" bestFit="1" customWidth="1"/>
    <col min="12824" max="12824" width="9.140625" style="14"/>
    <col min="12825" max="12825" width="15.7109375" style="14" bestFit="1" customWidth="1"/>
    <col min="12826" max="13057" width="9.140625" style="14"/>
    <col min="13058" max="13058" width="4.28515625" style="14" customWidth="1"/>
    <col min="13059" max="13059" width="5.28515625" style="14" bestFit="1" customWidth="1"/>
    <col min="13060" max="13063" width="17.7109375" style="14" customWidth="1"/>
    <col min="13064" max="13064" width="0" style="14" hidden="1" customWidth="1"/>
    <col min="13065" max="13065" width="16.140625" style="14" customWidth="1"/>
    <col min="13066" max="13066" width="9.140625" style="14" customWidth="1"/>
    <col min="13067" max="13070" width="18.7109375" style="14" customWidth="1"/>
    <col min="13071" max="13071" width="9.140625" style="14" customWidth="1"/>
    <col min="13072" max="13072" width="9.85546875" style="14" bestFit="1" customWidth="1"/>
    <col min="13073" max="13074" width="15.7109375" style="14" customWidth="1"/>
    <col min="13075" max="13075" width="16.7109375" style="14" bestFit="1" customWidth="1"/>
    <col min="13076" max="13076" width="15.7109375" style="14" customWidth="1"/>
    <col min="13077" max="13079" width="20.42578125" style="14" bestFit="1" customWidth="1"/>
    <col min="13080" max="13080" width="9.140625" style="14"/>
    <col min="13081" max="13081" width="15.7109375" style="14" bestFit="1" customWidth="1"/>
    <col min="13082" max="13313" width="9.140625" style="14"/>
    <col min="13314" max="13314" width="4.28515625" style="14" customWidth="1"/>
    <col min="13315" max="13315" width="5.28515625" style="14" bestFit="1" customWidth="1"/>
    <col min="13316" max="13319" width="17.7109375" style="14" customWidth="1"/>
    <col min="13320" max="13320" width="0" style="14" hidden="1" customWidth="1"/>
    <col min="13321" max="13321" width="16.140625" style="14" customWidth="1"/>
    <col min="13322" max="13322" width="9.140625" style="14" customWidth="1"/>
    <col min="13323" max="13326" width="18.7109375" style="14" customWidth="1"/>
    <col min="13327" max="13327" width="9.140625" style="14" customWidth="1"/>
    <col min="13328" max="13328" width="9.85546875" style="14" bestFit="1" customWidth="1"/>
    <col min="13329" max="13330" width="15.7109375" style="14" customWidth="1"/>
    <col min="13331" max="13331" width="16.7109375" style="14" bestFit="1" customWidth="1"/>
    <col min="13332" max="13332" width="15.7109375" style="14" customWidth="1"/>
    <col min="13333" max="13335" width="20.42578125" style="14" bestFit="1" customWidth="1"/>
    <col min="13336" max="13336" width="9.140625" style="14"/>
    <col min="13337" max="13337" width="15.7109375" style="14" bestFit="1" customWidth="1"/>
    <col min="13338" max="13569" width="9.140625" style="14"/>
    <col min="13570" max="13570" width="4.28515625" style="14" customWidth="1"/>
    <col min="13571" max="13571" width="5.28515625" style="14" bestFit="1" customWidth="1"/>
    <col min="13572" max="13575" width="17.7109375" style="14" customWidth="1"/>
    <col min="13576" max="13576" width="0" style="14" hidden="1" customWidth="1"/>
    <col min="13577" max="13577" width="16.140625" style="14" customWidth="1"/>
    <col min="13578" max="13578" width="9.140625" style="14" customWidth="1"/>
    <col min="13579" max="13582" width="18.7109375" style="14" customWidth="1"/>
    <col min="13583" max="13583" width="9.140625" style="14" customWidth="1"/>
    <col min="13584" max="13584" width="9.85546875" style="14" bestFit="1" customWidth="1"/>
    <col min="13585" max="13586" width="15.7109375" style="14" customWidth="1"/>
    <col min="13587" max="13587" width="16.7109375" style="14" bestFit="1" customWidth="1"/>
    <col min="13588" max="13588" width="15.7109375" style="14" customWidth="1"/>
    <col min="13589" max="13591" width="20.42578125" style="14" bestFit="1" customWidth="1"/>
    <col min="13592" max="13592" width="9.140625" style="14"/>
    <col min="13593" max="13593" width="15.7109375" style="14" bestFit="1" customWidth="1"/>
    <col min="13594" max="13825" width="9.140625" style="14"/>
    <col min="13826" max="13826" width="4.28515625" style="14" customWidth="1"/>
    <col min="13827" max="13827" width="5.28515625" style="14" bestFit="1" customWidth="1"/>
    <col min="13828" max="13831" width="17.7109375" style="14" customWidth="1"/>
    <col min="13832" max="13832" width="0" style="14" hidden="1" customWidth="1"/>
    <col min="13833" max="13833" width="16.140625" style="14" customWidth="1"/>
    <col min="13834" max="13834" width="9.140625" style="14" customWidth="1"/>
    <col min="13835" max="13838" width="18.7109375" style="14" customWidth="1"/>
    <col min="13839" max="13839" width="9.140625" style="14" customWidth="1"/>
    <col min="13840" max="13840" width="9.85546875" style="14" bestFit="1" customWidth="1"/>
    <col min="13841" max="13842" width="15.7109375" style="14" customWidth="1"/>
    <col min="13843" max="13843" width="16.7109375" style="14" bestFit="1" customWidth="1"/>
    <col min="13844" max="13844" width="15.7109375" style="14" customWidth="1"/>
    <col min="13845" max="13847" width="20.42578125" style="14" bestFit="1" customWidth="1"/>
    <col min="13848" max="13848" width="9.140625" style="14"/>
    <col min="13849" max="13849" width="15.7109375" style="14" bestFit="1" customWidth="1"/>
    <col min="13850" max="14081" width="9.140625" style="14"/>
    <col min="14082" max="14082" width="4.28515625" style="14" customWidth="1"/>
    <col min="14083" max="14083" width="5.28515625" style="14" bestFit="1" customWidth="1"/>
    <col min="14084" max="14087" width="17.7109375" style="14" customWidth="1"/>
    <col min="14088" max="14088" width="0" style="14" hidden="1" customWidth="1"/>
    <col min="14089" max="14089" width="16.140625" style="14" customWidth="1"/>
    <col min="14090" max="14090" width="9.140625" style="14" customWidth="1"/>
    <col min="14091" max="14094" width="18.7109375" style="14" customWidth="1"/>
    <col min="14095" max="14095" width="9.140625" style="14" customWidth="1"/>
    <col min="14096" max="14096" width="9.85546875" style="14" bestFit="1" customWidth="1"/>
    <col min="14097" max="14098" width="15.7109375" style="14" customWidth="1"/>
    <col min="14099" max="14099" width="16.7109375" style="14" bestFit="1" customWidth="1"/>
    <col min="14100" max="14100" width="15.7109375" style="14" customWidth="1"/>
    <col min="14101" max="14103" width="20.42578125" style="14" bestFit="1" customWidth="1"/>
    <col min="14104" max="14104" width="9.140625" style="14"/>
    <col min="14105" max="14105" width="15.7109375" style="14" bestFit="1" customWidth="1"/>
    <col min="14106" max="14337" width="9.140625" style="14"/>
    <col min="14338" max="14338" width="4.28515625" style="14" customWidth="1"/>
    <col min="14339" max="14339" width="5.28515625" style="14" bestFit="1" customWidth="1"/>
    <col min="14340" max="14343" width="17.7109375" style="14" customWidth="1"/>
    <col min="14344" max="14344" width="0" style="14" hidden="1" customWidth="1"/>
    <col min="14345" max="14345" width="16.140625" style="14" customWidth="1"/>
    <col min="14346" max="14346" width="9.140625" style="14" customWidth="1"/>
    <col min="14347" max="14350" width="18.7109375" style="14" customWidth="1"/>
    <col min="14351" max="14351" width="9.140625" style="14" customWidth="1"/>
    <col min="14352" max="14352" width="9.85546875" style="14" bestFit="1" customWidth="1"/>
    <col min="14353" max="14354" width="15.7109375" style="14" customWidth="1"/>
    <col min="14355" max="14355" width="16.7109375" style="14" bestFit="1" customWidth="1"/>
    <col min="14356" max="14356" width="15.7109375" style="14" customWidth="1"/>
    <col min="14357" max="14359" width="20.42578125" style="14" bestFit="1" customWidth="1"/>
    <col min="14360" max="14360" width="9.140625" style="14"/>
    <col min="14361" max="14361" width="15.7109375" style="14" bestFit="1" customWidth="1"/>
    <col min="14362" max="14593" width="9.140625" style="14"/>
    <col min="14594" max="14594" width="4.28515625" style="14" customWidth="1"/>
    <col min="14595" max="14595" width="5.28515625" style="14" bestFit="1" customWidth="1"/>
    <col min="14596" max="14599" width="17.7109375" style="14" customWidth="1"/>
    <col min="14600" max="14600" width="0" style="14" hidden="1" customWidth="1"/>
    <col min="14601" max="14601" width="16.140625" style="14" customWidth="1"/>
    <col min="14602" max="14602" width="9.140625" style="14" customWidth="1"/>
    <col min="14603" max="14606" width="18.7109375" style="14" customWidth="1"/>
    <col min="14607" max="14607" width="9.140625" style="14" customWidth="1"/>
    <col min="14608" max="14608" width="9.85546875" style="14" bestFit="1" customWidth="1"/>
    <col min="14609" max="14610" width="15.7109375" style="14" customWidth="1"/>
    <col min="14611" max="14611" width="16.7109375" style="14" bestFit="1" customWidth="1"/>
    <col min="14612" max="14612" width="15.7109375" style="14" customWidth="1"/>
    <col min="14613" max="14615" width="20.42578125" style="14" bestFit="1" customWidth="1"/>
    <col min="14616" max="14616" width="9.140625" style="14"/>
    <col min="14617" max="14617" width="15.7109375" style="14" bestFit="1" customWidth="1"/>
    <col min="14618" max="14849" width="9.140625" style="14"/>
    <col min="14850" max="14850" width="4.28515625" style="14" customWidth="1"/>
    <col min="14851" max="14851" width="5.28515625" style="14" bestFit="1" customWidth="1"/>
    <col min="14852" max="14855" width="17.7109375" style="14" customWidth="1"/>
    <col min="14856" max="14856" width="0" style="14" hidden="1" customWidth="1"/>
    <col min="14857" max="14857" width="16.140625" style="14" customWidth="1"/>
    <col min="14858" max="14858" width="9.140625" style="14" customWidth="1"/>
    <col min="14859" max="14862" width="18.7109375" style="14" customWidth="1"/>
    <col min="14863" max="14863" width="9.140625" style="14" customWidth="1"/>
    <col min="14864" max="14864" width="9.85546875" style="14" bestFit="1" customWidth="1"/>
    <col min="14865" max="14866" width="15.7109375" style="14" customWidth="1"/>
    <col min="14867" max="14867" width="16.7109375" style="14" bestFit="1" customWidth="1"/>
    <col min="14868" max="14868" width="15.7109375" style="14" customWidth="1"/>
    <col min="14869" max="14871" width="20.42578125" style="14" bestFit="1" customWidth="1"/>
    <col min="14872" max="14872" width="9.140625" style="14"/>
    <col min="14873" max="14873" width="15.7109375" style="14" bestFit="1" customWidth="1"/>
    <col min="14874" max="15105" width="9.140625" style="14"/>
    <col min="15106" max="15106" width="4.28515625" style="14" customWidth="1"/>
    <col min="15107" max="15107" width="5.28515625" style="14" bestFit="1" customWidth="1"/>
    <col min="15108" max="15111" width="17.7109375" style="14" customWidth="1"/>
    <col min="15112" max="15112" width="0" style="14" hidden="1" customWidth="1"/>
    <col min="15113" max="15113" width="16.140625" style="14" customWidth="1"/>
    <col min="15114" max="15114" width="9.140625" style="14" customWidth="1"/>
    <col min="15115" max="15118" width="18.7109375" style="14" customWidth="1"/>
    <col min="15119" max="15119" width="9.140625" style="14" customWidth="1"/>
    <col min="15120" max="15120" width="9.85546875" style="14" bestFit="1" customWidth="1"/>
    <col min="15121" max="15122" width="15.7109375" style="14" customWidth="1"/>
    <col min="15123" max="15123" width="16.7109375" style="14" bestFit="1" customWidth="1"/>
    <col min="15124" max="15124" width="15.7109375" style="14" customWidth="1"/>
    <col min="15125" max="15127" width="20.42578125" style="14" bestFit="1" customWidth="1"/>
    <col min="15128" max="15128" width="9.140625" style="14"/>
    <col min="15129" max="15129" width="15.7109375" style="14" bestFit="1" customWidth="1"/>
    <col min="15130" max="15361" width="9.140625" style="14"/>
    <col min="15362" max="15362" width="4.28515625" style="14" customWidth="1"/>
    <col min="15363" max="15363" width="5.28515625" style="14" bestFit="1" customWidth="1"/>
    <col min="15364" max="15367" width="17.7109375" style="14" customWidth="1"/>
    <col min="15368" max="15368" width="0" style="14" hidden="1" customWidth="1"/>
    <col min="15369" max="15369" width="16.140625" style="14" customWidth="1"/>
    <col min="15370" max="15370" width="9.140625" style="14" customWidth="1"/>
    <col min="15371" max="15374" width="18.7109375" style="14" customWidth="1"/>
    <col min="15375" max="15375" width="9.140625" style="14" customWidth="1"/>
    <col min="15376" max="15376" width="9.85546875" style="14" bestFit="1" customWidth="1"/>
    <col min="15377" max="15378" width="15.7109375" style="14" customWidth="1"/>
    <col min="15379" max="15379" width="16.7109375" style="14" bestFit="1" customWidth="1"/>
    <col min="15380" max="15380" width="15.7109375" style="14" customWidth="1"/>
    <col min="15381" max="15383" width="20.42578125" style="14" bestFit="1" customWidth="1"/>
    <col min="15384" max="15384" width="9.140625" style="14"/>
    <col min="15385" max="15385" width="15.7109375" style="14" bestFit="1" customWidth="1"/>
    <col min="15386" max="15617" width="9.140625" style="14"/>
    <col min="15618" max="15618" width="4.28515625" style="14" customWidth="1"/>
    <col min="15619" max="15619" width="5.28515625" style="14" bestFit="1" customWidth="1"/>
    <col min="15620" max="15623" width="17.7109375" style="14" customWidth="1"/>
    <col min="15624" max="15624" width="0" style="14" hidden="1" customWidth="1"/>
    <col min="15625" max="15625" width="16.140625" style="14" customWidth="1"/>
    <col min="15626" max="15626" width="9.140625" style="14" customWidth="1"/>
    <col min="15627" max="15630" width="18.7109375" style="14" customWidth="1"/>
    <col min="15631" max="15631" width="9.140625" style="14" customWidth="1"/>
    <col min="15632" max="15632" width="9.85546875" style="14" bestFit="1" customWidth="1"/>
    <col min="15633" max="15634" width="15.7109375" style="14" customWidth="1"/>
    <col min="15635" max="15635" width="16.7109375" style="14" bestFit="1" customWidth="1"/>
    <col min="15636" max="15636" width="15.7109375" style="14" customWidth="1"/>
    <col min="15637" max="15639" width="20.42578125" style="14" bestFit="1" customWidth="1"/>
    <col min="15640" max="15640" width="9.140625" style="14"/>
    <col min="15641" max="15641" width="15.7109375" style="14" bestFit="1" customWidth="1"/>
    <col min="15642" max="15873" width="9.140625" style="14"/>
    <col min="15874" max="15874" width="4.28515625" style="14" customWidth="1"/>
    <col min="15875" max="15875" width="5.28515625" style="14" bestFit="1" customWidth="1"/>
    <col min="15876" max="15879" width="17.7109375" style="14" customWidth="1"/>
    <col min="15880" max="15880" width="0" style="14" hidden="1" customWidth="1"/>
    <col min="15881" max="15881" width="16.140625" style="14" customWidth="1"/>
    <col min="15882" max="15882" width="9.140625" style="14" customWidth="1"/>
    <col min="15883" max="15886" width="18.7109375" style="14" customWidth="1"/>
    <col min="15887" max="15887" width="9.140625" style="14" customWidth="1"/>
    <col min="15888" max="15888" width="9.85546875" style="14" bestFit="1" customWidth="1"/>
    <col min="15889" max="15890" width="15.7109375" style="14" customWidth="1"/>
    <col min="15891" max="15891" width="16.7109375" style="14" bestFit="1" customWidth="1"/>
    <col min="15892" max="15892" width="15.7109375" style="14" customWidth="1"/>
    <col min="15893" max="15895" width="20.42578125" style="14" bestFit="1" customWidth="1"/>
    <col min="15896" max="15896" width="9.140625" style="14"/>
    <col min="15897" max="15897" width="15.7109375" style="14" bestFit="1" customWidth="1"/>
    <col min="15898" max="16129" width="9.140625" style="14"/>
    <col min="16130" max="16130" width="4.28515625" style="14" customWidth="1"/>
    <col min="16131" max="16131" width="5.28515625" style="14" bestFit="1" customWidth="1"/>
    <col min="16132" max="16135" width="17.7109375" style="14" customWidth="1"/>
    <col min="16136" max="16136" width="0" style="14" hidden="1" customWidth="1"/>
    <col min="16137" max="16137" width="16.140625" style="14" customWidth="1"/>
    <col min="16138" max="16138" width="9.140625" style="14" customWidth="1"/>
    <col min="16139" max="16142" width="18.7109375" style="14" customWidth="1"/>
    <col min="16143" max="16143" width="9.140625" style="14" customWidth="1"/>
    <col min="16144" max="16144" width="9.85546875" style="14" bestFit="1" customWidth="1"/>
    <col min="16145" max="16146" width="15.7109375" style="14" customWidth="1"/>
    <col min="16147" max="16147" width="16.7109375" style="14" bestFit="1" customWidth="1"/>
    <col min="16148" max="16148" width="15.7109375" style="14" customWidth="1"/>
    <col min="16149" max="16151" width="20.42578125" style="14" bestFit="1" customWidth="1"/>
    <col min="16152" max="16152" width="9.140625" style="14"/>
    <col min="16153" max="16153" width="15.7109375" style="14" bestFit="1" customWidth="1"/>
    <col min="16154" max="16384" width="9.140625" style="14"/>
  </cols>
  <sheetData>
    <row r="1" spans="1:48" x14ac:dyDescent="0.25">
      <c r="A1" s="545"/>
      <c r="B1" s="546"/>
      <c r="C1" s="545"/>
      <c r="D1" s="545"/>
      <c r="E1" s="1217" t="s">
        <v>927</v>
      </c>
      <c r="F1" s="1217"/>
      <c r="G1" s="1217" t="s">
        <v>931</v>
      </c>
      <c r="H1" s="1217"/>
      <c r="I1" s="1217" t="s">
        <v>930</v>
      </c>
      <c r="J1" s="1217"/>
      <c r="K1" s="545"/>
      <c r="L1" s="545"/>
      <c r="M1" s="545"/>
      <c r="N1" s="545"/>
      <c r="O1" s="545"/>
      <c r="P1" s="545"/>
      <c r="Q1" s="545"/>
      <c r="R1" s="545"/>
      <c r="S1" s="545"/>
      <c r="T1" s="545"/>
      <c r="U1" s="1222" t="s">
        <v>926</v>
      </c>
      <c r="V1" s="1223"/>
      <c r="W1" s="1223"/>
      <c r="X1" s="1226">
        <f ca="1">MIN(X8:X129)</f>
        <v>46115.956521739128</v>
      </c>
      <c r="Y1" s="545"/>
    </row>
    <row r="2" spans="1:48" ht="33.6" customHeight="1" thickBot="1" x14ac:dyDescent="0.3">
      <c r="A2" s="545"/>
      <c r="B2" s="546"/>
      <c r="C2" s="545"/>
      <c r="D2" s="545"/>
      <c r="E2" s="1217"/>
      <c r="F2" s="1217"/>
      <c r="G2" s="1217"/>
      <c r="H2" s="1217"/>
      <c r="I2" s="1217"/>
      <c r="J2" s="1217"/>
      <c r="K2" s="545"/>
      <c r="L2" s="545"/>
      <c r="M2" s="545"/>
      <c r="N2" s="545"/>
      <c r="O2" s="545"/>
      <c r="P2" s="545"/>
      <c r="Q2" s="545"/>
      <c r="R2" s="545"/>
      <c r="S2" s="545"/>
      <c r="T2" s="545"/>
      <c r="U2" s="1224"/>
      <c r="V2" s="1225"/>
      <c r="W2" s="1225"/>
      <c r="X2" s="1227"/>
      <c r="Y2" s="545"/>
    </row>
    <row r="3" spans="1:48" ht="18" x14ac:dyDescent="0.25">
      <c r="A3" s="545"/>
      <c r="B3" s="546"/>
      <c r="C3" s="545"/>
      <c r="D3" s="1228" t="s">
        <v>901</v>
      </c>
      <c r="E3" s="1228"/>
      <c r="F3" s="1228"/>
      <c r="G3" s="1228"/>
      <c r="H3" s="1228"/>
      <c r="I3" s="1228"/>
      <c r="J3" s="1228"/>
      <c r="K3" s="1228"/>
      <c r="L3" s="1228"/>
      <c r="M3" s="1228"/>
      <c r="N3" s="1228"/>
      <c r="O3" s="1228"/>
      <c r="P3" s="1228"/>
      <c r="Q3" s="1228"/>
      <c r="R3" s="1228"/>
      <c r="S3" s="1228"/>
      <c r="T3" s="1228"/>
      <c r="U3" s="1229"/>
      <c r="V3" s="1229"/>
      <c r="W3" s="1229"/>
      <c r="X3" s="1229"/>
      <c r="Y3" s="545"/>
      <c r="Z3" s="1230" t="s">
        <v>902</v>
      </c>
      <c r="AA3" s="1230"/>
      <c r="AB3" s="1230"/>
      <c r="AC3" s="1230"/>
      <c r="AD3" s="1230"/>
      <c r="AE3" s="1230"/>
      <c r="AF3" s="1230"/>
      <c r="AG3" s="1230"/>
      <c r="AH3" s="1230"/>
      <c r="AI3" s="1230"/>
      <c r="AJ3" s="1230"/>
      <c r="AK3" s="1230"/>
      <c r="AL3" s="1230"/>
      <c r="AM3" s="1230"/>
      <c r="AN3" s="1230"/>
    </row>
    <row r="4" spans="1:48" ht="48" customHeight="1" thickBot="1" x14ac:dyDescent="0.3">
      <c r="A4" s="545"/>
      <c r="B4" s="546"/>
      <c r="C4" s="545"/>
      <c r="D4" s="772"/>
      <c r="E4" s="1231" t="s">
        <v>932</v>
      </c>
      <c r="F4" s="1232"/>
      <c r="G4" s="1231" t="s">
        <v>931</v>
      </c>
      <c r="H4" s="1232"/>
      <c r="I4" s="1231" t="s">
        <v>930</v>
      </c>
      <c r="J4" s="1232"/>
      <c r="K4" s="772"/>
      <c r="L4" s="772"/>
      <c r="M4" s="772"/>
      <c r="N4" s="772"/>
      <c r="O4" s="772"/>
      <c r="P4" s="772"/>
      <c r="Q4" s="772"/>
      <c r="R4" s="772"/>
      <c r="S4" s="772"/>
      <c r="T4" s="772"/>
      <c r="U4" s="773"/>
      <c r="V4" s="775"/>
      <c r="W4" s="775"/>
      <c r="X4" s="775"/>
      <c r="Y4" s="545"/>
      <c r="Z4" s="774"/>
      <c r="AA4" s="774"/>
      <c r="AB4" s="774"/>
      <c r="AC4" s="774"/>
      <c r="AD4" s="774"/>
      <c r="AE4" s="774"/>
      <c r="AF4" s="774"/>
      <c r="AG4" s="774"/>
      <c r="AH4" s="774"/>
      <c r="AI4" s="774"/>
      <c r="AJ4" s="774"/>
      <c r="AK4" s="774"/>
      <c r="AL4" s="774"/>
      <c r="AM4" s="774"/>
      <c r="AN4" s="774"/>
    </row>
    <row r="5" spans="1:48" ht="60.75" customHeight="1" thickBot="1" x14ac:dyDescent="0.3">
      <c r="A5" s="547"/>
      <c r="B5" s="546"/>
      <c r="C5" s="1211" t="s">
        <v>903</v>
      </c>
      <c r="D5" s="1212" t="s">
        <v>904</v>
      </c>
      <c r="E5" s="548" t="s">
        <v>928</v>
      </c>
      <c r="F5" s="548" t="s">
        <v>929</v>
      </c>
      <c r="G5" s="548" t="s">
        <v>928</v>
      </c>
      <c r="H5" s="548" t="s">
        <v>929</v>
      </c>
      <c r="I5" s="548" t="s">
        <v>928</v>
      </c>
      <c r="J5" s="548" t="s">
        <v>929</v>
      </c>
      <c r="K5" s="549"/>
      <c r="L5" s="549"/>
      <c r="M5" s="548" t="s">
        <v>905</v>
      </c>
      <c r="N5" s="1212" t="s">
        <v>906</v>
      </c>
      <c r="O5" s="548" t="s">
        <v>907</v>
      </c>
      <c r="P5" s="1212" t="s">
        <v>908</v>
      </c>
      <c r="Q5" s="548" t="s">
        <v>909</v>
      </c>
      <c r="R5" s="1212" t="s">
        <v>910</v>
      </c>
      <c r="S5" s="1212" t="s">
        <v>911</v>
      </c>
      <c r="T5" s="1212"/>
      <c r="U5" s="1212" t="s">
        <v>912</v>
      </c>
      <c r="V5" s="1213" t="s">
        <v>913</v>
      </c>
      <c r="W5" s="1213" t="s">
        <v>914</v>
      </c>
      <c r="X5" s="1213" t="s">
        <v>915</v>
      </c>
      <c r="Y5" s="550"/>
      <c r="Z5" s="1213" t="s">
        <v>903</v>
      </c>
      <c r="AA5" s="1213" t="s">
        <v>904</v>
      </c>
      <c r="AB5" s="261" t="str">
        <f>E5</f>
        <v>Desviación (µm)</v>
      </c>
      <c r="AC5" s="261" t="s">
        <v>509</v>
      </c>
      <c r="AD5" s="261" t="s">
        <v>508</v>
      </c>
      <c r="AE5" s="551"/>
      <c r="AF5" s="551"/>
      <c r="AG5" s="261" t="s">
        <v>905</v>
      </c>
      <c r="AH5" s="1233" t="s">
        <v>906</v>
      </c>
      <c r="AI5" s="261" t="s">
        <v>907</v>
      </c>
      <c r="AJ5" s="1233" t="s">
        <v>908</v>
      </c>
      <c r="AK5" s="261" t="s">
        <v>909</v>
      </c>
      <c r="AL5" s="1233" t="s">
        <v>910</v>
      </c>
      <c r="AM5" s="261" t="s">
        <v>916</v>
      </c>
      <c r="AN5" s="262" t="s">
        <v>917</v>
      </c>
      <c r="AP5" s="1233" t="s">
        <v>905</v>
      </c>
      <c r="AQ5" s="1233" t="s">
        <v>907</v>
      </c>
      <c r="AR5" s="1233" t="s">
        <v>909</v>
      </c>
      <c r="AS5" s="1233" t="s">
        <v>918</v>
      </c>
      <c r="AT5" s="1233" t="s">
        <v>919</v>
      </c>
      <c r="AU5" s="1233" t="s">
        <v>920</v>
      </c>
      <c r="AV5" s="1233" t="s">
        <v>921</v>
      </c>
    </row>
    <row r="6" spans="1:48" x14ac:dyDescent="0.25">
      <c r="A6" s="547"/>
      <c r="B6" s="546"/>
      <c r="C6" s="1211"/>
      <c r="D6" s="1212"/>
      <c r="E6" s="1211" t="s">
        <v>922</v>
      </c>
      <c r="F6" s="1218"/>
      <c r="G6" s="1211" t="s">
        <v>922</v>
      </c>
      <c r="H6" s="1218"/>
      <c r="I6" s="1211" t="s">
        <v>922</v>
      </c>
      <c r="J6" s="1218"/>
      <c r="K6" s="549"/>
      <c r="L6" s="549"/>
      <c r="M6" s="548" t="s">
        <v>923</v>
      </c>
      <c r="N6" s="1212"/>
      <c r="O6" s="548" t="s">
        <v>923</v>
      </c>
      <c r="P6" s="1212"/>
      <c r="Q6" s="548" t="s">
        <v>923</v>
      </c>
      <c r="R6" s="1212"/>
      <c r="S6" s="1212"/>
      <c r="T6" s="1212"/>
      <c r="U6" s="1212"/>
      <c r="V6" s="1214"/>
      <c r="W6" s="1214"/>
      <c r="X6" s="1214"/>
      <c r="Y6" s="550"/>
      <c r="Z6" s="1214"/>
      <c r="AA6" s="1214"/>
      <c r="AB6" s="552" t="str">
        <f>E6</f>
        <v>Fecha:</v>
      </c>
      <c r="AC6" s="552" t="str">
        <f>G6</f>
        <v>Fecha:</v>
      </c>
      <c r="AD6" s="552" t="str">
        <f>I6</f>
        <v>Fecha:</v>
      </c>
      <c r="AE6" s="553"/>
      <c r="AF6" s="553"/>
      <c r="AG6" s="552" t="s">
        <v>923</v>
      </c>
      <c r="AH6" s="1214"/>
      <c r="AI6" s="552" t="s">
        <v>923</v>
      </c>
      <c r="AJ6" s="1214"/>
      <c r="AK6" s="552" t="s">
        <v>923</v>
      </c>
      <c r="AL6" s="1214"/>
      <c r="AM6" s="554"/>
      <c r="AN6" s="555"/>
      <c r="AP6" s="1214"/>
      <c r="AQ6" s="1214"/>
      <c r="AR6" s="1214"/>
      <c r="AS6" s="1214"/>
      <c r="AT6" s="1214"/>
      <c r="AU6" s="1214"/>
      <c r="AV6" s="1214"/>
    </row>
    <row r="7" spans="1:48" ht="45.75" x14ac:dyDescent="0.25">
      <c r="A7" s="547"/>
      <c r="B7" s="546"/>
      <c r="C7" s="1211"/>
      <c r="D7" s="1212"/>
      <c r="E7" s="1219">
        <v>39161</v>
      </c>
      <c r="F7" s="1220"/>
      <c r="G7" s="1219">
        <v>40346</v>
      </c>
      <c r="H7" s="1220"/>
      <c r="I7" s="1219">
        <v>42340</v>
      </c>
      <c r="J7" s="1220"/>
      <c r="K7" s="556"/>
      <c r="L7" s="549"/>
      <c r="M7" s="548">
        <f>G7-E7</f>
        <v>1185</v>
      </c>
      <c r="N7" s="1212"/>
      <c r="O7" s="548">
        <f>I7-G7</f>
        <v>1994</v>
      </c>
      <c r="P7" s="1212"/>
      <c r="Q7" s="548" t="str">
        <f>IF(K7="","",K7-I7)</f>
        <v/>
      </c>
      <c r="R7" s="1212"/>
      <c r="S7" s="548" t="s">
        <v>924</v>
      </c>
      <c r="T7" s="548" t="s">
        <v>925</v>
      </c>
      <c r="U7" s="549">
        <f ca="1">TODAY()-I7</f>
        <v>3089</v>
      </c>
      <c r="V7" s="1221"/>
      <c r="W7" s="1221"/>
      <c r="X7" s="1221"/>
      <c r="Y7" s="550"/>
      <c r="Z7" s="1221"/>
      <c r="AA7" s="1221"/>
      <c r="AB7" s="557">
        <f>E7</f>
        <v>39161</v>
      </c>
      <c r="AC7" s="557">
        <f>G7</f>
        <v>40346</v>
      </c>
      <c r="AD7" s="557">
        <f>I7</f>
        <v>42340</v>
      </c>
      <c r="AE7" s="553"/>
      <c r="AF7" s="553"/>
      <c r="AG7" s="552">
        <f>AC7-AB7</f>
        <v>1185</v>
      </c>
      <c r="AH7" s="1214"/>
      <c r="AI7" s="552">
        <f>AD7-AC7</f>
        <v>1994</v>
      </c>
      <c r="AJ7" s="1214"/>
      <c r="AK7" s="552" t="str">
        <f>IF(AE7="","",AE7-AD7)</f>
        <v/>
      </c>
      <c r="AL7" s="1214"/>
      <c r="AM7" s="554"/>
      <c r="AN7" s="552">
        <f ca="1">TODAY()-AB7</f>
        <v>6268</v>
      </c>
      <c r="AP7" s="1214"/>
      <c r="AQ7" s="1214"/>
      <c r="AR7" s="1214"/>
      <c r="AS7" s="1214"/>
      <c r="AT7" s="1214"/>
      <c r="AU7" s="1214"/>
      <c r="AV7" s="1214"/>
    </row>
    <row r="8" spans="1:48" x14ac:dyDescent="0.25">
      <c r="A8" s="545"/>
      <c r="B8" s="558">
        <v>1</v>
      </c>
      <c r="C8" s="559" t="s">
        <v>513</v>
      </c>
      <c r="D8" s="560">
        <v>0.5</v>
      </c>
      <c r="E8" s="107">
        <v>0.06</v>
      </c>
      <c r="F8" s="107">
        <v>0.08</v>
      </c>
      <c r="G8" s="107">
        <v>6.8000000000000005E-2</v>
      </c>
      <c r="H8" s="107">
        <v>2.3E-2</v>
      </c>
      <c r="I8" s="107">
        <v>7.1999999999999995E-2</v>
      </c>
      <c r="J8" s="107">
        <v>2.3E-2</v>
      </c>
      <c r="K8" s="107"/>
      <c r="L8" s="107"/>
      <c r="M8" s="561">
        <f>G8-E8</f>
        <v>8.0000000000000071E-3</v>
      </c>
      <c r="N8" s="285">
        <f>M8/$M$7</f>
        <v>6.7510548523206813E-6</v>
      </c>
      <c r="O8" s="285">
        <f>I8-G8</f>
        <v>3.9999999999999897E-3</v>
      </c>
      <c r="P8" s="285">
        <f>O8/$O$7</f>
        <v>2.0060180541624821E-6</v>
      </c>
      <c r="Q8" s="285" t="str">
        <f>IF(K8="","",K8-I8)</f>
        <v/>
      </c>
      <c r="R8" s="285" t="str">
        <f>IF(Q7="","",Q8/$Q$7)</f>
        <v/>
      </c>
      <c r="S8" s="285">
        <f>MAX(ABS(M8),ABS(O8),ABS(IF(Q8="",0,Q8)))</f>
        <v>8.0000000000000071E-3</v>
      </c>
      <c r="T8" s="562">
        <f>MAX(ABS(N8),ABS(P8),ABS(IF(R8="",0,R8)))</f>
        <v>6.7510548523206813E-6</v>
      </c>
      <c r="U8" s="563">
        <f ca="1">(T8*U$7)/SQRT(3)</f>
        <v>1.2040067385834638E-2</v>
      </c>
      <c r="V8" s="97">
        <v>0.08</v>
      </c>
      <c r="W8" s="300">
        <f t="shared" ref="W8:W71" si="0">IF(T8=0,(V8/(0.00001)),(V8/T8))</f>
        <v>11849.999999999989</v>
      </c>
      <c r="X8" s="564">
        <f ca="1">TODAY()+W8</f>
        <v>57278.999999999985</v>
      </c>
      <c r="Y8" s="565"/>
      <c r="Z8" s="272" t="str">
        <f t="shared" ref="Z8:Z39" si="1">C8</f>
        <v>23045J</v>
      </c>
      <c r="AA8" s="272">
        <f t="shared" ref="AA8:AA39" si="2">D8</f>
        <v>0.5</v>
      </c>
      <c r="AB8" s="566">
        <v>0.08</v>
      </c>
      <c r="AC8" s="566">
        <v>2.3E-2</v>
      </c>
      <c r="AD8" s="566">
        <v>2.3E-2</v>
      </c>
      <c r="AE8" s="566"/>
      <c r="AF8" s="566"/>
      <c r="AG8" s="567">
        <f>AC8-AB8</f>
        <v>-5.7000000000000002E-2</v>
      </c>
      <c r="AH8" s="272">
        <f>AG8/$AG$7</f>
        <v>-4.810126582278481E-5</v>
      </c>
      <c r="AI8" s="272">
        <f>AD8-AC8</f>
        <v>0</v>
      </c>
      <c r="AJ8" s="272">
        <f>AI8/$AI$7</f>
        <v>0</v>
      </c>
      <c r="AK8" s="272" t="str">
        <f>IF(AE8="","",AE8-AD8)</f>
        <v/>
      </c>
      <c r="AL8" s="272" t="str">
        <f t="shared" ref="AL8:AL71" si="3">IF(AK7="","",AK8/$AK$7)</f>
        <v/>
      </c>
      <c r="AM8" s="568">
        <f>MAX(AH8,AJ8,AL8)</f>
        <v>0</v>
      </c>
      <c r="AN8" s="274">
        <f ca="1">AM8*$AN$7</f>
        <v>0</v>
      </c>
      <c r="AO8" s="14">
        <f>SQRT(SUMSQ(AB8/2,AC8/2,AD8/2))</f>
        <v>4.3179856414768215E-2</v>
      </c>
      <c r="AP8" s="16">
        <f t="shared" ref="AP8:AP71" si="4">ABS(M8)+AB8/2+AC8/2</f>
        <v>5.9500000000000011E-2</v>
      </c>
      <c r="AQ8" s="16">
        <f t="shared" ref="AQ8:AQ71" si="5">ABS(P8)+AC8/2+AD8/2</f>
        <v>2.3002006018054161E-2</v>
      </c>
      <c r="AR8" s="16" t="str">
        <f t="shared" ref="AR8:AR71" si="6">IF(Q8="","",ABS(Q8)+AD8/2+AE8/2)</f>
        <v/>
      </c>
      <c r="AS8" s="16">
        <f>AP8/SQRT(3)</f>
        <v>3.4352341016782743E-2</v>
      </c>
      <c r="AT8" s="16">
        <f>AQ8/SQRT(3)</f>
        <v>1.3280214366424962E-2</v>
      </c>
      <c r="AU8" s="16" t="str">
        <f>IF(AR8="","",AR8/SQRT(3))</f>
        <v/>
      </c>
      <c r="AV8" s="16">
        <f>MAX(AS8:AU8)</f>
        <v>3.4352341016782743E-2</v>
      </c>
    </row>
    <row r="9" spans="1:48" x14ac:dyDescent="0.25">
      <c r="A9" s="545"/>
      <c r="B9" s="558">
        <f>+B8+1</f>
        <v>2</v>
      </c>
      <c r="C9" s="569" t="s">
        <v>515</v>
      </c>
      <c r="D9" s="325">
        <v>1</v>
      </c>
      <c r="E9" s="107">
        <v>-0.02</v>
      </c>
      <c r="F9" s="107">
        <v>0.08</v>
      </c>
      <c r="G9" s="107">
        <v>1.6E-2</v>
      </c>
      <c r="H9" s="107">
        <v>2.3E-2</v>
      </c>
      <c r="I9" s="107">
        <v>1.4999999999999999E-2</v>
      </c>
      <c r="J9" s="107">
        <v>2.3E-2</v>
      </c>
      <c r="K9" s="107"/>
      <c r="L9" s="107"/>
      <c r="M9" s="561">
        <f t="shared" ref="M9:M72" si="7">G9-E9</f>
        <v>3.6000000000000004E-2</v>
      </c>
      <c r="N9" s="285">
        <f t="shared" ref="N9:N71" si="8">M9/$M$7</f>
        <v>3.0379746835443042E-5</v>
      </c>
      <c r="O9" s="285">
        <f t="shared" ref="O9:O72" si="9">I9-G9</f>
        <v>-1.0000000000000009E-3</v>
      </c>
      <c r="P9" s="285">
        <f t="shared" ref="P9:P72" si="10">O9/$O$7</f>
        <v>-5.0150451354062232E-7</v>
      </c>
      <c r="Q9" s="285" t="str">
        <f t="shared" ref="Q9:Q72" si="11">IF(K9="","",K9-I9)</f>
        <v/>
      </c>
      <c r="R9" s="285" t="str">
        <f t="shared" ref="R9:R72" si="12">IF(Q8="","",Q9/$Q$7)</f>
        <v/>
      </c>
      <c r="S9" s="285">
        <f t="shared" ref="S9:T72" si="13">MAX(ABS(M9),ABS(O9),ABS(IF(Q9="",0,Q9)))</f>
        <v>3.6000000000000004E-2</v>
      </c>
      <c r="T9" s="562">
        <f t="shared" si="13"/>
        <v>3.0379746835443042E-5</v>
      </c>
      <c r="U9" s="563">
        <f t="shared" ref="U9:U72" ca="1" si="14">(T9*U$7)/SQRT(3)</f>
        <v>5.4180303236255827E-2</v>
      </c>
      <c r="V9" s="97">
        <v>0.08</v>
      </c>
      <c r="W9" s="300">
        <f t="shared" si="0"/>
        <v>2633.333333333333</v>
      </c>
      <c r="X9" s="564">
        <f t="shared" ref="X9:X72" ca="1" si="15">TODAY()+W9</f>
        <v>48062.333333333336</v>
      </c>
      <c r="Y9" s="565"/>
      <c r="Z9" s="285" t="str">
        <f t="shared" si="1"/>
        <v>20458K</v>
      </c>
      <c r="AA9" s="285">
        <f t="shared" si="2"/>
        <v>1</v>
      </c>
      <c r="AB9" s="566">
        <v>0.08</v>
      </c>
      <c r="AC9" s="566">
        <v>2.3E-2</v>
      </c>
      <c r="AD9" s="566">
        <v>2.3E-2</v>
      </c>
      <c r="AE9" s="566"/>
      <c r="AF9" s="566"/>
      <c r="AG9" s="567">
        <f t="shared" ref="AG9:AG72" si="16">AC9-AB9</f>
        <v>-5.7000000000000002E-2</v>
      </c>
      <c r="AH9" s="272">
        <f t="shared" ref="AH9:AH72" si="17">AG9/$AG$7</f>
        <v>-4.810126582278481E-5</v>
      </c>
      <c r="AI9" s="272">
        <f t="shared" ref="AI9:AI72" si="18">AD9-AC9</f>
        <v>0</v>
      </c>
      <c r="AJ9" s="272">
        <f t="shared" ref="AJ9:AJ72" si="19">AI9/$AI$7</f>
        <v>0</v>
      </c>
      <c r="AK9" s="272" t="str">
        <f t="shared" ref="AK9:AK72" si="20">IF(AE9="","",AE9-AD9)</f>
        <v/>
      </c>
      <c r="AL9" s="272" t="str">
        <f t="shared" si="3"/>
        <v/>
      </c>
      <c r="AM9" s="568">
        <f t="shared" ref="AM9:AM72" si="21">MAX(AH9,AJ9,AL9)</f>
        <v>0</v>
      </c>
      <c r="AN9" s="274">
        <f t="shared" ref="AN9:AN72" ca="1" si="22">AM9*$AN$7</f>
        <v>0</v>
      </c>
      <c r="AP9" s="16">
        <f t="shared" si="4"/>
        <v>8.7500000000000008E-2</v>
      </c>
      <c r="AQ9" s="16">
        <f t="shared" si="5"/>
        <v>2.3000501504513542E-2</v>
      </c>
      <c r="AR9" s="16" t="str">
        <f t="shared" si="6"/>
        <v/>
      </c>
      <c r="AS9" s="16">
        <f t="shared" ref="AS9:AT72" si="23">AP9/SQRT(3)</f>
        <v>5.0518148554092264E-2</v>
      </c>
      <c r="AT9" s="16">
        <f t="shared" si="23"/>
        <v>1.3279345735127287E-2</v>
      </c>
      <c r="AU9" s="16" t="str">
        <f t="shared" ref="AU9:AU72" si="24">IF(AR9="","",AR9/SQRT(3))</f>
        <v/>
      </c>
      <c r="AV9" s="16">
        <f t="shared" ref="AV9:AV72" si="25">MAX(AS9:AU9)</f>
        <v>5.0518148554092264E-2</v>
      </c>
    </row>
    <row r="10" spans="1:48" x14ac:dyDescent="0.25">
      <c r="A10" s="545"/>
      <c r="B10" s="558">
        <f t="shared" ref="B10:B73" si="26">+B9+1</f>
        <v>3</v>
      </c>
      <c r="C10" s="569" t="s">
        <v>517</v>
      </c>
      <c r="D10" s="325">
        <v>1.0004999999999999</v>
      </c>
      <c r="E10" s="107">
        <v>0.09</v>
      </c>
      <c r="F10" s="107">
        <v>0.08</v>
      </c>
      <c r="G10" s="107">
        <v>0.11899999999999999</v>
      </c>
      <c r="H10" s="107">
        <v>2.3E-2</v>
      </c>
      <c r="I10" s="107">
        <v>0.128</v>
      </c>
      <c r="J10" s="107">
        <v>2.3E-2</v>
      </c>
      <c r="K10" s="107"/>
      <c r="L10" s="107"/>
      <c r="M10" s="561">
        <f t="shared" si="7"/>
        <v>2.8999999999999998E-2</v>
      </c>
      <c r="N10" s="285">
        <f t="shared" si="8"/>
        <v>2.4472573839662446E-5</v>
      </c>
      <c r="O10" s="285">
        <f t="shared" si="9"/>
        <v>9.000000000000008E-3</v>
      </c>
      <c r="P10" s="285">
        <f t="shared" si="10"/>
        <v>4.5135406218656007E-6</v>
      </c>
      <c r="Q10" s="285" t="str">
        <f t="shared" si="11"/>
        <v/>
      </c>
      <c r="R10" s="285" t="str">
        <f t="shared" si="12"/>
        <v/>
      </c>
      <c r="S10" s="285">
        <f t="shared" si="13"/>
        <v>2.8999999999999998E-2</v>
      </c>
      <c r="T10" s="562">
        <f t="shared" si="13"/>
        <v>2.4472573839662446E-5</v>
      </c>
      <c r="U10" s="563">
        <f t="shared" ca="1" si="14"/>
        <v>4.3645244273650519E-2</v>
      </c>
      <c r="V10" s="97">
        <v>0.08</v>
      </c>
      <c r="W10" s="300">
        <f t="shared" si="0"/>
        <v>3268.9655172413795</v>
      </c>
      <c r="X10" s="564">
        <f t="shared" ca="1" si="15"/>
        <v>48697.965517241377</v>
      </c>
      <c r="Y10" s="565"/>
      <c r="Z10" s="285" t="str">
        <f t="shared" si="1"/>
        <v>11824F</v>
      </c>
      <c r="AA10" s="285">
        <f t="shared" si="2"/>
        <v>1.0004999999999999</v>
      </c>
      <c r="AB10" s="566">
        <v>0.08</v>
      </c>
      <c r="AC10" s="566">
        <v>2.3E-2</v>
      </c>
      <c r="AD10" s="566">
        <v>2.3E-2</v>
      </c>
      <c r="AE10" s="566"/>
      <c r="AF10" s="566"/>
      <c r="AG10" s="567">
        <f t="shared" si="16"/>
        <v>-5.7000000000000002E-2</v>
      </c>
      <c r="AH10" s="272">
        <f t="shared" si="17"/>
        <v>-4.810126582278481E-5</v>
      </c>
      <c r="AI10" s="272">
        <f t="shared" si="18"/>
        <v>0</v>
      </c>
      <c r="AJ10" s="272">
        <f t="shared" si="19"/>
        <v>0</v>
      </c>
      <c r="AK10" s="272" t="str">
        <f t="shared" si="20"/>
        <v/>
      </c>
      <c r="AL10" s="272" t="str">
        <f t="shared" si="3"/>
        <v/>
      </c>
      <c r="AM10" s="568">
        <f t="shared" si="21"/>
        <v>0</v>
      </c>
      <c r="AN10" s="274">
        <f t="shared" ca="1" si="22"/>
        <v>0</v>
      </c>
      <c r="AP10" s="16">
        <f t="shared" si="4"/>
        <v>8.0500000000000002E-2</v>
      </c>
      <c r="AQ10" s="16">
        <f t="shared" si="5"/>
        <v>2.3004513540621864E-2</v>
      </c>
      <c r="AR10" s="16" t="str">
        <f t="shared" si="6"/>
        <v/>
      </c>
      <c r="AS10" s="16">
        <f t="shared" si="23"/>
        <v>4.647669666976488E-2</v>
      </c>
      <c r="AT10" s="16">
        <f t="shared" si="23"/>
        <v>1.3281662085254425E-2</v>
      </c>
      <c r="AU10" s="16" t="str">
        <f t="shared" si="24"/>
        <v/>
      </c>
      <c r="AV10" s="16">
        <f t="shared" si="25"/>
        <v>4.647669666976488E-2</v>
      </c>
    </row>
    <row r="11" spans="1:48" x14ac:dyDescent="0.25">
      <c r="A11" s="550"/>
      <c r="B11" s="558">
        <f t="shared" si="26"/>
        <v>4</v>
      </c>
      <c r="C11" s="570" t="s">
        <v>519</v>
      </c>
      <c r="D11" s="107">
        <v>1.0009999999999999</v>
      </c>
      <c r="E11" s="107">
        <v>-0.02</v>
      </c>
      <c r="F11" s="107">
        <v>0.08</v>
      </c>
      <c r="G11" s="107">
        <v>6.0000000000000001E-3</v>
      </c>
      <c r="H11" s="107">
        <v>2.3E-2</v>
      </c>
      <c r="I11" s="107">
        <v>-8.9999999999999993E-3</v>
      </c>
      <c r="J11" s="107">
        <v>2.3E-2</v>
      </c>
      <c r="K11" s="107"/>
      <c r="L11" s="107"/>
      <c r="M11" s="561">
        <f t="shared" si="7"/>
        <v>2.6000000000000002E-2</v>
      </c>
      <c r="N11" s="285">
        <f t="shared" si="8"/>
        <v>2.1940928270042196E-5</v>
      </c>
      <c r="O11" s="285">
        <f t="shared" si="9"/>
        <v>-1.4999999999999999E-2</v>
      </c>
      <c r="P11" s="285">
        <f t="shared" si="10"/>
        <v>-7.5225677031093274E-6</v>
      </c>
      <c r="Q11" s="285" t="str">
        <f t="shared" si="11"/>
        <v/>
      </c>
      <c r="R11" s="285" t="str">
        <f t="shared" si="12"/>
        <v/>
      </c>
      <c r="S11" s="285">
        <f t="shared" si="13"/>
        <v>2.6000000000000002E-2</v>
      </c>
      <c r="T11" s="562">
        <f t="shared" si="13"/>
        <v>2.1940928270042196E-5</v>
      </c>
      <c r="U11" s="563">
        <f t="shared" ca="1" si="14"/>
        <v>3.9130219003962539E-2</v>
      </c>
      <c r="V11" s="97">
        <v>0.08</v>
      </c>
      <c r="W11" s="300">
        <f t="shared" si="0"/>
        <v>3646.1538461538457</v>
      </c>
      <c r="X11" s="564">
        <f t="shared" ca="1" si="15"/>
        <v>49075.153846153844</v>
      </c>
      <c r="Y11" s="565"/>
      <c r="Z11" s="285" t="str">
        <f t="shared" si="1"/>
        <v>19761K</v>
      </c>
      <c r="AA11" s="285">
        <f t="shared" si="2"/>
        <v>1.0009999999999999</v>
      </c>
      <c r="AB11" s="566">
        <v>0.08</v>
      </c>
      <c r="AC11" s="566">
        <v>2.3E-2</v>
      </c>
      <c r="AD11" s="566">
        <v>2.3E-2</v>
      </c>
      <c r="AE11" s="566"/>
      <c r="AF11" s="566"/>
      <c r="AG11" s="567">
        <f t="shared" si="16"/>
        <v>-5.7000000000000002E-2</v>
      </c>
      <c r="AH11" s="272">
        <f t="shared" si="17"/>
        <v>-4.810126582278481E-5</v>
      </c>
      <c r="AI11" s="272">
        <f t="shared" si="18"/>
        <v>0</v>
      </c>
      <c r="AJ11" s="272">
        <f t="shared" si="19"/>
        <v>0</v>
      </c>
      <c r="AK11" s="272" t="str">
        <f t="shared" si="20"/>
        <v/>
      </c>
      <c r="AL11" s="272" t="str">
        <f t="shared" si="3"/>
        <v/>
      </c>
      <c r="AM11" s="568">
        <f t="shared" si="21"/>
        <v>0</v>
      </c>
      <c r="AN11" s="274">
        <f t="shared" ca="1" si="22"/>
        <v>0</v>
      </c>
      <c r="AP11" s="16">
        <f t="shared" si="4"/>
        <v>7.7499999999999999E-2</v>
      </c>
      <c r="AQ11" s="16">
        <f t="shared" si="5"/>
        <v>2.3007522567703109E-2</v>
      </c>
      <c r="AR11" s="16" t="str">
        <f t="shared" si="6"/>
        <v/>
      </c>
      <c r="AS11" s="16">
        <f t="shared" si="23"/>
        <v>4.4744645862196002E-2</v>
      </c>
      <c r="AT11" s="16">
        <f t="shared" si="23"/>
        <v>1.328339934784978E-2</v>
      </c>
      <c r="AU11" s="16" t="str">
        <f t="shared" si="24"/>
        <v/>
      </c>
      <c r="AV11" s="16">
        <f t="shared" si="25"/>
        <v>4.4744645862196002E-2</v>
      </c>
    </row>
    <row r="12" spans="1:48" x14ac:dyDescent="0.25">
      <c r="A12" s="545"/>
      <c r="B12" s="558">
        <f t="shared" si="26"/>
        <v>5</v>
      </c>
      <c r="C12" s="570" t="s">
        <v>521</v>
      </c>
      <c r="D12" s="107">
        <v>1.002</v>
      </c>
      <c r="E12" s="107">
        <v>-0.04</v>
      </c>
      <c r="F12" s="107">
        <v>0.08</v>
      </c>
      <c r="G12" s="107">
        <v>-5.7000000000000002E-2</v>
      </c>
      <c r="H12" s="107">
        <v>2.3E-2</v>
      </c>
      <c r="I12" s="107">
        <v>-2.8000000000000001E-2</v>
      </c>
      <c r="J12" s="107">
        <v>2.3E-2</v>
      </c>
      <c r="K12" s="107"/>
      <c r="L12" s="107"/>
      <c r="M12" s="561">
        <f t="shared" si="7"/>
        <v>-1.7000000000000001E-2</v>
      </c>
      <c r="N12" s="285">
        <f t="shared" si="8"/>
        <v>-1.4345991561181435E-5</v>
      </c>
      <c r="O12" s="285">
        <f t="shared" si="9"/>
        <v>2.9000000000000001E-2</v>
      </c>
      <c r="P12" s="285">
        <f t="shared" si="10"/>
        <v>1.4543630892678034E-5</v>
      </c>
      <c r="Q12" s="285" t="str">
        <f t="shared" si="11"/>
        <v/>
      </c>
      <c r="R12" s="285" t="str">
        <f t="shared" si="12"/>
        <v/>
      </c>
      <c r="S12" s="285">
        <f t="shared" si="13"/>
        <v>2.9000000000000001E-2</v>
      </c>
      <c r="T12" s="562">
        <f t="shared" si="13"/>
        <v>1.4543630892678034E-5</v>
      </c>
      <c r="U12" s="563">
        <f t="shared" ca="1" si="14"/>
        <v>2.5937620092415181E-2</v>
      </c>
      <c r="V12" s="97">
        <v>0.08</v>
      </c>
      <c r="W12" s="300">
        <f t="shared" si="0"/>
        <v>5500.6896551724139</v>
      </c>
      <c r="X12" s="564">
        <f t="shared" ca="1" si="15"/>
        <v>50929.689655172413</v>
      </c>
      <c r="Y12" s="565"/>
      <c r="Z12" s="285" t="str">
        <f t="shared" si="1"/>
        <v>19243J</v>
      </c>
      <c r="AA12" s="285">
        <f t="shared" si="2"/>
        <v>1.002</v>
      </c>
      <c r="AB12" s="566">
        <v>0.08</v>
      </c>
      <c r="AC12" s="566">
        <v>2.3E-2</v>
      </c>
      <c r="AD12" s="566">
        <v>2.3E-2</v>
      </c>
      <c r="AE12" s="566"/>
      <c r="AF12" s="566"/>
      <c r="AG12" s="567">
        <f t="shared" si="16"/>
        <v>-5.7000000000000002E-2</v>
      </c>
      <c r="AH12" s="272">
        <f t="shared" si="17"/>
        <v>-4.810126582278481E-5</v>
      </c>
      <c r="AI12" s="272">
        <f t="shared" si="18"/>
        <v>0</v>
      </c>
      <c r="AJ12" s="272">
        <f t="shared" si="19"/>
        <v>0</v>
      </c>
      <c r="AK12" s="272" t="str">
        <f t="shared" si="20"/>
        <v/>
      </c>
      <c r="AL12" s="272" t="str">
        <f t="shared" si="3"/>
        <v/>
      </c>
      <c r="AM12" s="568">
        <f t="shared" si="21"/>
        <v>0</v>
      </c>
      <c r="AN12" s="274">
        <f t="shared" ca="1" si="22"/>
        <v>0</v>
      </c>
      <c r="AP12" s="16">
        <f t="shared" si="4"/>
        <v>6.8500000000000005E-2</v>
      </c>
      <c r="AQ12" s="16">
        <f t="shared" si="5"/>
        <v>2.3014543630892677E-2</v>
      </c>
      <c r="AR12" s="16" t="str">
        <f t="shared" si="6"/>
        <v/>
      </c>
      <c r="AS12" s="16">
        <f t="shared" si="23"/>
        <v>3.9548493439489373E-2</v>
      </c>
      <c r="AT12" s="16">
        <f t="shared" si="23"/>
        <v>1.3287452960572274E-2</v>
      </c>
      <c r="AU12" s="16" t="str">
        <f t="shared" si="24"/>
        <v/>
      </c>
      <c r="AV12" s="16">
        <f t="shared" si="25"/>
        <v>3.9548493439489373E-2</v>
      </c>
    </row>
    <row r="13" spans="1:48" x14ac:dyDescent="0.25">
      <c r="A13" s="545"/>
      <c r="B13" s="558">
        <f t="shared" si="26"/>
        <v>6</v>
      </c>
      <c r="C13" s="570" t="s">
        <v>523</v>
      </c>
      <c r="D13" s="107">
        <v>1.0029999999999999</v>
      </c>
      <c r="E13" s="107">
        <v>0.08</v>
      </c>
      <c r="F13" s="107">
        <v>0.08</v>
      </c>
      <c r="G13" s="107">
        <v>6.6000000000000003E-2</v>
      </c>
      <c r="H13" s="107">
        <v>2.3E-2</v>
      </c>
      <c r="I13" s="107">
        <v>9.1999999999999998E-2</v>
      </c>
      <c r="J13" s="107">
        <v>2.3E-2</v>
      </c>
      <c r="K13" s="107"/>
      <c r="L13" s="107"/>
      <c r="M13" s="561">
        <f t="shared" si="7"/>
        <v>-1.3999999999999999E-2</v>
      </c>
      <c r="N13" s="285">
        <f t="shared" si="8"/>
        <v>-1.1814345991561181E-5</v>
      </c>
      <c r="O13" s="285">
        <f t="shared" si="9"/>
        <v>2.5999999999999995E-2</v>
      </c>
      <c r="P13" s="285">
        <f t="shared" si="10"/>
        <v>1.3039117352056166E-5</v>
      </c>
      <c r="Q13" s="285" t="str">
        <f t="shared" si="11"/>
        <v/>
      </c>
      <c r="R13" s="285" t="str">
        <f t="shared" si="12"/>
        <v/>
      </c>
      <c r="S13" s="285">
        <f t="shared" si="13"/>
        <v>2.5999999999999995E-2</v>
      </c>
      <c r="T13" s="562">
        <f t="shared" si="13"/>
        <v>1.3039117352056166E-5</v>
      </c>
      <c r="U13" s="563">
        <f t="shared" ca="1" si="14"/>
        <v>2.3254418013889468E-2</v>
      </c>
      <c r="V13" s="97">
        <v>0.08</v>
      </c>
      <c r="W13" s="300">
        <f t="shared" si="0"/>
        <v>6135.3846153846162</v>
      </c>
      <c r="X13" s="564">
        <f t="shared" ca="1" si="15"/>
        <v>51564.384615384617</v>
      </c>
      <c r="Y13" s="565"/>
      <c r="Z13" s="285" t="str">
        <f t="shared" si="1"/>
        <v>13639J</v>
      </c>
      <c r="AA13" s="285">
        <f t="shared" si="2"/>
        <v>1.0029999999999999</v>
      </c>
      <c r="AB13" s="566">
        <v>0.08</v>
      </c>
      <c r="AC13" s="566">
        <v>2.3E-2</v>
      </c>
      <c r="AD13" s="566">
        <v>2.3E-2</v>
      </c>
      <c r="AE13" s="566"/>
      <c r="AF13" s="566"/>
      <c r="AG13" s="567">
        <f t="shared" si="16"/>
        <v>-5.7000000000000002E-2</v>
      </c>
      <c r="AH13" s="272">
        <f t="shared" si="17"/>
        <v>-4.810126582278481E-5</v>
      </c>
      <c r="AI13" s="272">
        <f t="shared" si="18"/>
        <v>0</v>
      </c>
      <c r="AJ13" s="272">
        <f t="shared" si="19"/>
        <v>0</v>
      </c>
      <c r="AK13" s="272" t="str">
        <f t="shared" si="20"/>
        <v/>
      </c>
      <c r="AL13" s="272" t="str">
        <f t="shared" si="3"/>
        <v/>
      </c>
      <c r="AM13" s="568">
        <f t="shared" si="21"/>
        <v>0</v>
      </c>
      <c r="AN13" s="274">
        <f t="shared" ca="1" si="22"/>
        <v>0</v>
      </c>
      <c r="AP13" s="16">
        <f t="shared" si="4"/>
        <v>6.5500000000000003E-2</v>
      </c>
      <c r="AQ13" s="16">
        <f t="shared" si="5"/>
        <v>2.3013039117352058E-2</v>
      </c>
      <c r="AR13" s="16" t="str">
        <f t="shared" si="6"/>
        <v/>
      </c>
      <c r="AS13" s="16">
        <f t="shared" si="23"/>
        <v>3.7816442631920494E-2</v>
      </c>
      <c r="AT13" s="16">
        <f t="shared" si="23"/>
        <v>1.3286584329274599E-2</v>
      </c>
      <c r="AU13" s="16" t="str">
        <f t="shared" si="24"/>
        <v/>
      </c>
      <c r="AV13" s="16">
        <f t="shared" si="25"/>
        <v>3.7816442631920494E-2</v>
      </c>
    </row>
    <row r="14" spans="1:48" x14ac:dyDescent="0.25">
      <c r="A14" s="545"/>
      <c r="B14" s="558">
        <f t="shared" si="26"/>
        <v>7</v>
      </c>
      <c r="C14" s="570" t="s">
        <v>525</v>
      </c>
      <c r="D14" s="107">
        <v>1.004</v>
      </c>
      <c r="E14" s="107">
        <v>0.1</v>
      </c>
      <c r="F14" s="107">
        <v>0.08</v>
      </c>
      <c r="G14" s="107">
        <v>0.128</v>
      </c>
      <c r="H14" s="107">
        <v>2.3E-2</v>
      </c>
      <c r="I14" s="107">
        <v>0.14499999999999999</v>
      </c>
      <c r="J14" s="107">
        <v>2.3E-2</v>
      </c>
      <c r="K14" s="107"/>
      <c r="L14" s="107"/>
      <c r="M14" s="561">
        <f t="shared" si="7"/>
        <v>2.7999999999999997E-2</v>
      </c>
      <c r="N14" s="285">
        <f t="shared" si="8"/>
        <v>2.3628691983122361E-5</v>
      </c>
      <c r="O14" s="285">
        <f t="shared" si="9"/>
        <v>1.6999999999999987E-2</v>
      </c>
      <c r="P14" s="285">
        <f t="shared" si="10"/>
        <v>8.5255767301905657E-6</v>
      </c>
      <c r="Q14" s="285" t="str">
        <f t="shared" si="11"/>
        <v/>
      </c>
      <c r="R14" s="285" t="str">
        <f t="shared" si="12"/>
        <v/>
      </c>
      <c r="S14" s="285">
        <f t="shared" si="13"/>
        <v>2.7999999999999997E-2</v>
      </c>
      <c r="T14" s="562">
        <f t="shared" si="13"/>
        <v>2.3628691983122361E-5</v>
      </c>
      <c r="U14" s="563">
        <f t="shared" ca="1" si="14"/>
        <v>4.214023585042119E-2</v>
      </c>
      <c r="V14" s="97">
        <v>0.08</v>
      </c>
      <c r="W14" s="300">
        <f t="shared" si="0"/>
        <v>3385.7142857142858</v>
      </c>
      <c r="X14" s="564">
        <f t="shared" ca="1" si="15"/>
        <v>48814.714285714283</v>
      </c>
      <c r="Y14" s="565"/>
      <c r="Z14" s="285" t="str">
        <f t="shared" si="1"/>
        <v>15048J</v>
      </c>
      <c r="AA14" s="285">
        <f t="shared" si="2"/>
        <v>1.004</v>
      </c>
      <c r="AB14" s="566">
        <v>0.08</v>
      </c>
      <c r="AC14" s="566">
        <v>2.3E-2</v>
      </c>
      <c r="AD14" s="566">
        <v>2.3E-2</v>
      </c>
      <c r="AE14" s="566"/>
      <c r="AF14" s="566"/>
      <c r="AG14" s="567">
        <f t="shared" si="16"/>
        <v>-5.7000000000000002E-2</v>
      </c>
      <c r="AH14" s="272">
        <f t="shared" si="17"/>
        <v>-4.810126582278481E-5</v>
      </c>
      <c r="AI14" s="272">
        <f t="shared" si="18"/>
        <v>0</v>
      </c>
      <c r="AJ14" s="272">
        <f t="shared" si="19"/>
        <v>0</v>
      </c>
      <c r="AK14" s="272" t="str">
        <f t="shared" si="20"/>
        <v/>
      </c>
      <c r="AL14" s="272" t="str">
        <f t="shared" si="3"/>
        <v/>
      </c>
      <c r="AM14" s="568">
        <f t="shared" si="21"/>
        <v>0</v>
      </c>
      <c r="AN14" s="274">
        <f t="shared" ca="1" si="22"/>
        <v>0</v>
      </c>
      <c r="AP14" s="16">
        <f t="shared" si="4"/>
        <v>7.9500000000000001E-2</v>
      </c>
      <c r="AQ14" s="16">
        <f t="shared" si="5"/>
        <v>2.300852557673019E-2</v>
      </c>
      <c r="AR14" s="16" t="str">
        <f t="shared" si="6"/>
        <v/>
      </c>
      <c r="AS14" s="16">
        <f t="shared" si="23"/>
        <v>4.5899346400575254E-2</v>
      </c>
      <c r="AT14" s="16">
        <f t="shared" si="23"/>
        <v>1.3283978435381566E-2</v>
      </c>
      <c r="AU14" s="16" t="str">
        <f t="shared" si="24"/>
        <v/>
      </c>
      <c r="AV14" s="16">
        <f t="shared" si="25"/>
        <v>4.5899346400575254E-2</v>
      </c>
    </row>
    <row r="15" spans="1:48" x14ac:dyDescent="0.25">
      <c r="A15" s="545"/>
      <c r="B15" s="558">
        <f t="shared" si="26"/>
        <v>8</v>
      </c>
      <c r="C15" s="570" t="s">
        <v>527</v>
      </c>
      <c r="D15" s="107">
        <v>1.0049999999999999</v>
      </c>
      <c r="E15" s="107">
        <v>7.0000000000000007E-2</v>
      </c>
      <c r="F15" s="107">
        <v>0.08</v>
      </c>
      <c r="G15" s="107">
        <v>7.2999999999999995E-2</v>
      </c>
      <c r="H15" s="107">
        <v>2.3E-2</v>
      </c>
      <c r="I15" s="107">
        <v>7.9000000000000001E-2</v>
      </c>
      <c r="J15" s="107">
        <v>2.3E-2</v>
      </c>
      <c r="K15" s="107"/>
      <c r="L15" s="107"/>
      <c r="M15" s="561">
        <f t="shared" si="7"/>
        <v>2.9999999999999888E-3</v>
      </c>
      <c r="N15" s="285">
        <f t="shared" si="8"/>
        <v>2.5316455696202437E-6</v>
      </c>
      <c r="O15" s="285">
        <f t="shared" si="9"/>
        <v>6.0000000000000053E-3</v>
      </c>
      <c r="P15" s="285">
        <f t="shared" si="10"/>
        <v>3.0090270812437339E-6</v>
      </c>
      <c r="Q15" s="285" t="str">
        <f t="shared" si="11"/>
        <v/>
      </c>
      <c r="R15" s="285" t="str">
        <f t="shared" si="12"/>
        <v/>
      </c>
      <c r="S15" s="285">
        <f t="shared" si="13"/>
        <v>6.0000000000000053E-3</v>
      </c>
      <c r="T15" s="562">
        <f t="shared" si="13"/>
        <v>3.0090270812437339E-6</v>
      </c>
      <c r="U15" s="563">
        <f t="shared" ca="1" si="14"/>
        <v>5.3664041570514222E-3</v>
      </c>
      <c r="V15" s="97">
        <v>0.08</v>
      </c>
      <c r="W15" s="300">
        <f t="shared" si="0"/>
        <v>26586.666666666642</v>
      </c>
      <c r="X15" s="564">
        <f t="shared" ca="1" si="15"/>
        <v>72015.666666666642</v>
      </c>
      <c r="Y15" s="565"/>
      <c r="Z15" s="285" t="str">
        <f t="shared" si="1"/>
        <v>20703J</v>
      </c>
      <c r="AA15" s="285">
        <f t="shared" si="2"/>
        <v>1.0049999999999999</v>
      </c>
      <c r="AB15" s="566">
        <v>0.08</v>
      </c>
      <c r="AC15" s="566">
        <v>2.3E-2</v>
      </c>
      <c r="AD15" s="566">
        <v>2.3E-2</v>
      </c>
      <c r="AE15" s="566"/>
      <c r="AF15" s="566"/>
      <c r="AG15" s="567">
        <f t="shared" si="16"/>
        <v>-5.7000000000000002E-2</v>
      </c>
      <c r="AH15" s="272">
        <f t="shared" si="17"/>
        <v>-4.810126582278481E-5</v>
      </c>
      <c r="AI15" s="272">
        <f t="shared" si="18"/>
        <v>0</v>
      </c>
      <c r="AJ15" s="272">
        <f t="shared" si="19"/>
        <v>0</v>
      </c>
      <c r="AK15" s="272" t="str">
        <f t="shared" si="20"/>
        <v/>
      </c>
      <c r="AL15" s="272" t="str">
        <f t="shared" si="3"/>
        <v/>
      </c>
      <c r="AM15" s="568">
        <f t="shared" si="21"/>
        <v>0</v>
      </c>
      <c r="AN15" s="274">
        <f t="shared" ca="1" si="22"/>
        <v>0</v>
      </c>
      <c r="AP15" s="16">
        <f t="shared" si="4"/>
        <v>5.4499999999999993E-2</v>
      </c>
      <c r="AQ15" s="16">
        <f t="shared" si="5"/>
        <v>2.3003009027081245E-2</v>
      </c>
      <c r="AR15" s="16" t="str">
        <f t="shared" si="6"/>
        <v/>
      </c>
      <c r="AS15" s="16">
        <f t="shared" si="23"/>
        <v>3.1465589670834605E-2</v>
      </c>
      <c r="AT15" s="16">
        <f t="shared" si="23"/>
        <v>1.328079345395675E-2</v>
      </c>
      <c r="AU15" s="16" t="str">
        <f t="shared" si="24"/>
        <v/>
      </c>
      <c r="AV15" s="16">
        <f t="shared" si="25"/>
        <v>3.1465589670834605E-2</v>
      </c>
    </row>
    <row r="16" spans="1:48" x14ac:dyDescent="0.25">
      <c r="A16" s="545"/>
      <c r="B16" s="558">
        <f t="shared" si="26"/>
        <v>9</v>
      </c>
      <c r="C16" s="570" t="s">
        <v>529</v>
      </c>
      <c r="D16" s="107">
        <v>1.006</v>
      </c>
      <c r="E16" s="107">
        <v>0.04</v>
      </c>
      <c r="F16" s="107">
        <v>0.08</v>
      </c>
      <c r="G16" s="107">
        <v>0.03</v>
      </c>
      <c r="H16" s="107">
        <v>2.3E-2</v>
      </c>
      <c r="I16" s="107">
        <v>6.5000000000000002E-2</v>
      </c>
      <c r="J16" s="107">
        <v>2.3E-2</v>
      </c>
      <c r="K16" s="107"/>
      <c r="L16" s="107"/>
      <c r="M16" s="561">
        <f t="shared" si="7"/>
        <v>-1.0000000000000002E-2</v>
      </c>
      <c r="N16" s="285">
        <f t="shared" si="8"/>
        <v>-8.4388185654008455E-6</v>
      </c>
      <c r="O16" s="285">
        <f t="shared" si="9"/>
        <v>3.5000000000000003E-2</v>
      </c>
      <c r="P16" s="285">
        <f t="shared" si="10"/>
        <v>1.7552657973921767E-5</v>
      </c>
      <c r="Q16" s="285" t="str">
        <f t="shared" si="11"/>
        <v/>
      </c>
      <c r="R16" s="285" t="str">
        <f t="shared" si="12"/>
        <v/>
      </c>
      <c r="S16" s="285">
        <f t="shared" si="13"/>
        <v>3.5000000000000003E-2</v>
      </c>
      <c r="T16" s="562">
        <f t="shared" si="13"/>
        <v>1.7552657973921767E-5</v>
      </c>
      <c r="U16" s="563">
        <f t="shared" ca="1" si="14"/>
        <v>3.13040242494666E-2</v>
      </c>
      <c r="V16" s="97">
        <v>0.08</v>
      </c>
      <c r="W16" s="300">
        <f t="shared" si="0"/>
        <v>4557.7142857142853</v>
      </c>
      <c r="X16" s="564">
        <f t="shared" ca="1" si="15"/>
        <v>49986.714285714283</v>
      </c>
      <c r="Y16" s="565"/>
      <c r="Z16" s="285" t="str">
        <f t="shared" si="1"/>
        <v>04889K</v>
      </c>
      <c r="AA16" s="285">
        <f t="shared" si="2"/>
        <v>1.006</v>
      </c>
      <c r="AB16" s="566">
        <v>0.08</v>
      </c>
      <c r="AC16" s="566">
        <v>2.3E-2</v>
      </c>
      <c r="AD16" s="566">
        <v>2.3E-2</v>
      </c>
      <c r="AE16" s="566"/>
      <c r="AF16" s="566"/>
      <c r="AG16" s="567">
        <f t="shared" si="16"/>
        <v>-5.7000000000000002E-2</v>
      </c>
      <c r="AH16" s="272">
        <f t="shared" si="17"/>
        <v>-4.810126582278481E-5</v>
      </c>
      <c r="AI16" s="272">
        <f t="shared" si="18"/>
        <v>0</v>
      </c>
      <c r="AJ16" s="272">
        <f t="shared" si="19"/>
        <v>0</v>
      </c>
      <c r="AK16" s="272" t="str">
        <f t="shared" si="20"/>
        <v/>
      </c>
      <c r="AL16" s="272" t="str">
        <f t="shared" si="3"/>
        <v/>
      </c>
      <c r="AM16" s="568">
        <f t="shared" si="21"/>
        <v>0</v>
      </c>
      <c r="AN16" s="274">
        <f t="shared" ca="1" si="22"/>
        <v>0</v>
      </c>
      <c r="AP16" s="16">
        <f t="shared" si="4"/>
        <v>6.1499999999999999E-2</v>
      </c>
      <c r="AQ16" s="16">
        <f t="shared" si="5"/>
        <v>2.3017552657973922E-2</v>
      </c>
      <c r="AR16" s="16" t="str">
        <f t="shared" si="6"/>
        <v/>
      </c>
      <c r="AS16" s="16">
        <f t="shared" si="23"/>
        <v>3.5507041555161989E-2</v>
      </c>
      <c r="AT16" s="16">
        <f t="shared" si="23"/>
        <v>1.3289190223167631E-2</v>
      </c>
      <c r="AU16" s="16" t="str">
        <f t="shared" si="24"/>
        <v/>
      </c>
      <c r="AV16" s="16">
        <f t="shared" si="25"/>
        <v>3.5507041555161989E-2</v>
      </c>
    </row>
    <row r="17" spans="1:48" x14ac:dyDescent="0.25">
      <c r="A17" s="545"/>
      <c r="B17" s="558">
        <f t="shared" si="26"/>
        <v>10</v>
      </c>
      <c r="C17" s="570" t="s">
        <v>531</v>
      </c>
      <c r="D17" s="107">
        <v>1.0069999999999999</v>
      </c>
      <c r="E17" s="107">
        <v>0.08</v>
      </c>
      <c r="F17" s="107">
        <v>0.08</v>
      </c>
      <c r="G17" s="107">
        <v>8.6999999999999994E-2</v>
      </c>
      <c r="H17" s="107">
        <v>2.3E-2</v>
      </c>
      <c r="I17" s="107">
        <v>0.08</v>
      </c>
      <c r="J17" s="107">
        <v>2.3E-2</v>
      </c>
      <c r="K17" s="107"/>
      <c r="L17" s="107"/>
      <c r="M17" s="561">
        <f t="shared" si="7"/>
        <v>6.9999999999999923E-3</v>
      </c>
      <c r="N17" s="285">
        <f t="shared" si="8"/>
        <v>5.9071729957805844E-6</v>
      </c>
      <c r="O17" s="285">
        <f t="shared" si="9"/>
        <v>-6.9999999999999923E-3</v>
      </c>
      <c r="P17" s="285">
        <f t="shared" si="10"/>
        <v>-3.5105315947843493E-6</v>
      </c>
      <c r="Q17" s="285" t="str">
        <f t="shared" si="11"/>
        <v/>
      </c>
      <c r="R17" s="285" t="str">
        <f t="shared" si="12"/>
        <v/>
      </c>
      <c r="S17" s="285">
        <f t="shared" si="13"/>
        <v>6.9999999999999923E-3</v>
      </c>
      <c r="T17" s="562">
        <f t="shared" si="13"/>
        <v>5.9071729957805844E-6</v>
      </c>
      <c r="U17" s="563">
        <f t="shared" ca="1" si="14"/>
        <v>1.0535058962605287E-2</v>
      </c>
      <c r="V17" s="97">
        <v>0.08</v>
      </c>
      <c r="W17" s="300">
        <f t="shared" si="0"/>
        <v>13542.857142857158</v>
      </c>
      <c r="X17" s="564">
        <f t="shared" ca="1" si="15"/>
        <v>58971.857142857159</v>
      </c>
      <c r="Y17" s="565"/>
      <c r="Z17" s="285" t="str">
        <f t="shared" si="1"/>
        <v>23552J</v>
      </c>
      <c r="AA17" s="285">
        <f t="shared" si="2"/>
        <v>1.0069999999999999</v>
      </c>
      <c r="AB17" s="566">
        <v>0.08</v>
      </c>
      <c r="AC17" s="566">
        <v>2.3E-2</v>
      </c>
      <c r="AD17" s="566">
        <v>2.3E-2</v>
      </c>
      <c r="AE17" s="566"/>
      <c r="AF17" s="566"/>
      <c r="AG17" s="567">
        <f t="shared" si="16"/>
        <v>-5.7000000000000002E-2</v>
      </c>
      <c r="AH17" s="272">
        <f t="shared" si="17"/>
        <v>-4.810126582278481E-5</v>
      </c>
      <c r="AI17" s="272">
        <f t="shared" si="18"/>
        <v>0</v>
      </c>
      <c r="AJ17" s="272">
        <f t="shared" si="19"/>
        <v>0</v>
      </c>
      <c r="AK17" s="272" t="str">
        <f t="shared" si="20"/>
        <v/>
      </c>
      <c r="AL17" s="272" t="str">
        <f t="shared" si="3"/>
        <v/>
      </c>
      <c r="AM17" s="568">
        <f t="shared" si="21"/>
        <v>0</v>
      </c>
      <c r="AN17" s="274">
        <f t="shared" ca="1" si="22"/>
        <v>0</v>
      </c>
      <c r="AP17" s="16">
        <f t="shared" si="4"/>
        <v>5.8499999999999996E-2</v>
      </c>
      <c r="AQ17" s="16">
        <f t="shared" si="5"/>
        <v>2.3003510531594783E-2</v>
      </c>
      <c r="AR17" s="16" t="str">
        <f t="shared" si="6"/>
        <v/>
      </c>
      <c r="AS17" s="16">
        <f t="shared" si="23"/>
        <v>3.377499074759311E-2</v>
      </c>
      <c r="AT17" s="16">
        <f t="shared" si="23"/>
        <v>1.328108299772264E-2</v>
      </c>
      <c r="AU17" s="16" t="str">
        <f t="shared" si="24"/>
        <v/>
      </c>
      <c r="AV17" s="16">
        <f t="shared" si="25"/>
        <v>3.377499074759311E-2</v>
      </c>
    </row>
    <row r="18" spans="1:48" x14ac:dyDescent="0.25">
      <c r="A18" s="545"/>
      <c r="B18" s="558">
        <f t="shared" si="26"/>
        <v>11</v>
      </c>
      <c r="C18" s="570" t="s">
        <v>533</v>
      </c>
      <c r="D18" s="107">
        <v>1.008</v>
      </c>
      <c r="E18" s="107">
        <v>0.08</v>
      </c>
      <c r="F18" s="107">
        <v>0.08</v>
      </c>
      <c r="G18" s="107">
        <v>0.14699999999999999</v>
      </c>
      <c r="H18" s="107">
        <v>2.3E-2</v>
      </c>
      <c r="I18" s="107">
        <v>0.106</v>
      </c>
      <c r="J18" s="107">
        <v>2.3E-2</v>
      </c>
      <c r="K18" s="107"/>
      <c r="L18" s="107"/>
      <c r="M18" s="561">
        <f t="shared" si="7"/>
        <v>6.699999999999999E-2</v>
      </c>
      <c r="N18" s="285">
        <f t="shared" si="8"/>
        <v>5.6540084388185646E-5</v>
      </c>
      <c r="O18" s="285">
        <f t="shared" si="9"/>
        <v>-4.0999999999999995E-2</v>
      </c>
      <c r="P18" s="285">
        <f t="shared" si="10"/>
        <v>-2.0561685055165493E-5</v>
      </c>
      <c r="Q18" s="285" t="str">
        <f t="shared" si="11"/>
        <v/>
      </c>
      <c r="R18" s="285" t="str">
        <f t="shared" si="12"/>
        <v/>
      </c>
      <c r="S18" s="285">
        <f t="shared" si="13"/>
        <v>6.699999999999999E-2</v>
      </c>
      <c r="T18" s="562">
        <f t="shared" si="13"/>
        <v>5.6540084388185646E-5</v>
      </c>
      <c r="U18" s="563">
        <f t="shared" ca="1" si="14"/>
        <v>0.100835564356365</v>
      </c>
      <c r="V18" s="97">
        <v>0.08</v>
      </c>
      <c r="W18" s="300">
        <f t="shared" si="0"/>
        <v>1414.9253731343285</v>
      </c>
      <c r="X18" s="564">
        <f t="shared" ca="1" si="15"/>
        <v>46843.925373134327</v>
      </c>
      <c r="Y18" s="565"/>
      <c r="Z18" s="285" t="str">
        <f t="shared" si="1"/>
        <v>16171K</v>
      </c>
      <c r="AA18" s="285">
        <f t="shared" si="2"/>
        <v>1.008</v>
      </c>
      <c r="AB18" s="566">
        <v>0.08</v>
      </c>
      <c r="AC18" s="566">
        <v>2.3E-2</v>
      </c>
      <c r="AD18" s="566">
        <v>2.3E-2</v>
      </c>
      <c r="AE18" s="566"/>
      <c r="AF18" s="566"/>
      <c r="AG18" s="567">
        <f t="shared" si="16"/>
        <v>-5.7000000000000002E-2</v>
      </c>
      <c r="AH18" s="272">
        <f t="shared" si="17"/>
        <v>-4.810126582278481E-5</v>
      </c>
      <c r="AI18" s="272">
        <f t="shared" si="18"/>
        <v>0</v>
      </c>
      <c r="AJ18" s="272">
        <f t="shared" si="19"/>
        <v>0</v>
      </c>
      <c r="AK18" s="272" t="str">
        <f t="shared" si="20"/>
        <v/>
      </c>
      <c r="AL18" s="272" t="str">
        <f t="shared" si="3"/>
        <v/>
      </c>
      <c r="AM18" s="568">
        <f t="shared" si="21"/>
        <v>0</v>
      </c>
      <c r="AN18" s="274">
        <f t="shared" ca="1" si="22"/>
        <v>0</v>
      </c>
      <c r="AP18" s="16">
        <f t="shared" si="4"/>
        <v>0.11849999999999998</v>
      </c>
      <c r="AQ18" s="16">
        <f t="shared" si="5"/>
        <v>2.3020561685055167E-2</v>
      </c>
      <c r="AR18" s="16" t="str">
        <f t="shared" si="6"/>
        <v/>
      </c>
      <c r="AS18" s="16">
        <f t="shared" si="23"/>
        <v>6.8416006898970649E-2</v>
      </c>
      <c r="AT18" s="16">
        <f t="shared" si="23"/>
        <v>1.3290927485762986E-2</v>
      </c>
      <c r="AU18" s="16" t="str">
        <f t="shared" si="24"/>
        <v/>
      </c>
      <c r="AV18" s="16">
        <f t="shared" si="25"/>
        <v>6.8416006898970649E-2</v>
      </c>
    </row>
    <row r="19" spans="1:48" x14ac:dyDescent="0.25">
      <c r="A19" s="545"/>
      <c r="B19" s="558">
        <f t="shared" si="26"/>
        <v>12</v>
      </c>
      <c r="C19" s="570" t="s">
        <v>535</v>
      </c>
      <c r="D19" s="107">
        <v>1.0089999999999999</v>
      </c>
      <c r="E19" s="107">
        <v>0.12</v>
      </c>
      <c r="F19" s="107">
        <v>0.08</v>
      </c>
      <c r="G19" s="107">
        <v>0.121</v>
      </c>
      <c r="H19" s="107">
        <v>2.3E-2</v>
      </c>
      <c r="I19" s="107">
        <v>0.124</v>
      </c>
      <c r="J19" s="107">
        <v>2.3E-2</v>
      </c>
      <c r="K19" s="107"/>
      <c r="L19" s="107"/>
      <c r="M19" s="561">
        <f t="shared" si="7"/>
        <v>1.0000000000000009E-3</v>
      </c>
      <c r="N19" s="285">
        <f t="shared" si="8"/>
        <v>8.4388185654008517E-7</v>
      </c>
      <c r="O19" s="285">
        <f t="shared" si="9"/>
        <v>3.0000000000000027E-3</v>
      </c>
      <c r="P19" s="285">
        <f t="shared" si="10"/>
        <v>1.504513540621867E-6</v>
      </c>
      <c r="Q19" s="285" t="str">
        <f t="shared" si="11"/>
        <v/>
      </c>
      <c r="R19" s="285" t="str">
        <f t="shared" si="12"/>
        <v/>
      </c>
      <c r="S19" s="285">
        <f t="shared" si="13"/>
        <v>3.0000000000000027E-3</v>
      </c>
      <c r="T19" s="562">
        <f t="shared" si="13"/>
        <v>1.504513540621867E-6</v>
      </c>
      <c r="U19" s="563">
        <f t="shared" ca="1" si="14"/>
        <v>2.6832020785257111E-3</v>
      </c>
      <c r="V19" s="97">
        <v>0.08</v>
      </c>
      <c r="W19" s="300">
        <f t="shared" si="0"/>
        <v>53173.333333333285</v>
      </c>
      <c r="X19" s="564">
        <f t="shared" ca="1" si="15"/>
        <v>98602.333333333285</v>
      </c>
      <c r="Y19" s="565"/>
      <c r="Z19" s="285" t="str">
        <f t="shared" si="1"/>
        <v>04056K</v>
      </c>
      <c r="AA19" s="285">
        <f t="shared" si="2"/>
        <v>1.0089999999999999</v>
      </c>
      <c r="AB19" s="566">
        <v>0.08</v>
      </c>
      <c r="AC19" s="566">
        <v>2.3E-2</v>
      </c>
      <c r="AD19" s="566">
        <v>2.3E-2</v>
      </c>
      <c r="AE19" s="566"/>
      <c r="AF19" s="566"/>
      <c r="AG19" s="567">
        <f t="shared" si="16"/>
        <v>-5.7000000000000002E-2</v>
      </c>
      <c r="AH19" s="272">
        <f t="shared" si="17"/>
        <v>-4.810126582278481E-5</v>
      </c>
      <c r="AI19" s="272">
        <f t="shared" si="18"/>
        <v>0</v>
      </c>
      <c r="AJ19" s="272">
        <f t="shared" si="19"/>
        <v>0</v>
      </c>
      <c r="AK19" s="272" t="str">
        <f t="shared" si="20"/>
        <v/>
      </c>
      <c r="AL19" s="272" t="str">
        <f t="shared" si="3"/>
        <v/>
      </c>
      <c r="AM19" s="568">
        <f t="shared" si="21"/>
        <v>0</v>
      </c>
      <c r="AN19" s="274">
        <f t="shared" ca="1" si="22"/>
        <v>0</v>
      </c>
      <c r="AP19" s="16">
        <f t="shared" si="4"/>
        <v>5.2500000000000005E-2</v>
      </c>
      <c r="AQ19" s="16">
        <f t="shared" si="5"/>
        <v>2.3001504513540622E-2</v>
      </c>
      <c r="AR19" s="16" t="str">
        <f t="shared" si="6"/>
        <v/>
      </c>
      <c r="AS19" s="16">
        <f t="shared" si="23"/>
        <v>3.0310889132455356E-2</v>
      </c>
      <c r="AT19" s="16">
        <f t="shared" si="23"/>
        <v>1.3279924822659071E-2</v>
      </c>
      <c r="AU19" s="16" t="str">
        <f t="shared" si="24"/>
        <v/>
      </c>
      <c r="AV19" s="16">
        <f t="shared" si="25"/>
        <v>3.0310889132455356E-2</v>
      </c>
    </row>
    <row r="20" spans="1:48" x14ac:dyDescent="0.25">
      <c r="A20" s="545"/>
      <c r="B20" s="558">
        <f t="shared" si="26"/>
        <v>13</v>
      </c>
      <c r="C20" s="571" t="s">
        <v>537</v>
      </c>
      <c r="D20" s="97">
        <v>1.01</v>
      </c>
      <c r="E20" s="107">
        <v>0.09</v>
      </c>
      <c r="F20" s="107">
        <v>0.08</v>
      </c>
      <c r="G20" s="107">
        <v>0.1</v>
      </c>
      <c r="H20" s="107">
        <v>2.3E-2</v>
      </c>
      <c r="I20" s="107">
        <v>0.113</v>
      </c>
      <c r="J20" s="107">
        <v>2.3E-2</v>
      </c>
      <c r="K20" s="107"/>
      <c r="L20" s="107"/>
      <c r="M20" s="561">
        <f t="shared" si="7"/>
        <v>1.0000000000000009E-2</v>
      </c>
      <c r="N20" s="285">
        <f t="shared" si="8"/>
        <v>8.4388185654008506E-6</v>
      </c>
      <c r="O20" s="285">
        <f t="shared" si="9"/>
        <v>1.2999999999999998E-2</v>
      </c>
      <c r="P20" s="285">
        <f t="shared" si="10"/>
        <v>6.5195586760280832E-6</v>
      </c>
      <c r="Q20" s="285" t="str">
        <f t="shared" si="11"/>
        <v/>
      </c>
      <c r="R20" s="285" t="str">
        <f t="shared" si="12"/>
        <v/>
      </c>
      <c r="S20" s="285">
        <f t="shared" si="13"/>
        <v>1.2999999999999998E-2</v>
      </c>
      <c r="T20" s="562">
        <f t="shared" si="13"/>
        <v>8.4388185654008506E-6</v>
      </c>
      <c r="U20" s="563">
        <f t="shared" ca="1" si="14"/>
        <v>1.5050084232293296E-2</v>
      </c>
      <c r="V20" s="97">
        <v>0.08</v>
      </c>
      <c r="W20" s="300">
        <f t="shared" si="0"/>
        <v>9479.9999999999927</v>
      </c>
      <c r="X20" s="564">
        <f t="shared" ca="1" si="15"/>
        <v>54908.999999999993</v>
      </c>
      <c r="Y20" s="565"/>
      <c r="Z20" s="285" t="str">
        <f t="shared" si="1"/>
        <v>15074J</v>
      </c>
      <c r="AA20" s="285">
        <f t="shared" si="2"/>
        <v>1.01</v>
      </c>
      <c r="AB20" s="566">
        <v>0.08</v>
      </c>
      <c r="AC20" s="566">
        <v>2.3E-2</v>
      </c>
      <c r="AD20" s="566">
        <v>2.3E-2</v>
      </c>
      <c r="AE20" s="566"/>
      <c r="AF20" s="566"/>
      <c r="AG20" s="567">
        <f t="shared" si="16"/>
        <v>-5.7000000000000002E-2</v>
      </c>
      <c r="AH20" s="272">
        <f t="shared" si="17"/>
        <v>-4.810126582278481E-5</v>
      </c>
      <c r="AI20" s="272">
        <f t="shared" si="18"/>
        <v>0</v>
      </c>
      <c r="AJ20" s="272">
        <f t="shared" si="19"/>
        <v>0</v>
      </c>
      <c r="AK20" s="272" t="str">
        <f t="shared" si="20"/>
        <v/>
      </c>
      <c r="AL20" s="272" t="str">
        <f t="shared" si="3"/>
        <v/>
      </c>
      <c r="AM20" s="568">
        <f t="shared" si="21"/>
        <v>0</v>
      </c>
      <c r="AN20" s="274">
        <f t="shared" ca="1" si="22"/>
        <v>0</v>
      </c>
      <c r="AP20" s="16">
        <f t="shared" si="4"/>
        <v>6.1500000000000013E-2</v>
      </c>
      <c r="AQ20" s="16">
        <f t="shared" si="5"/>
        <v>2.3006519558676025E-2</v>
      </c>
      <c r="AR20" s="16" t="str">
        <f t="shared" si="6"/>
        <v/>
      </c>
      <c r="AS20" s="16">
        <f t="shared" si="23"/>
        <v>3.5507041555161996E-2</v>
      </c>
      <c r="AT20" s="16">
        <f t="shared" si="23"/>
        <v>1.3282820260317994E-2</v>
      </c>
      <c r="AU20" s="16" t="str">
        <f t="shared" si="24"/>
        <v/>
      </c>
      <c r="AV20" s="16">
        <f t="shared" si="25"/>
        <v>3.5507041555161996E-2</v>
      </c>
    </row>
    <row r="21" spans="1:48" x14ac:dyDescent="0.25">
      <c r="A21" s="545"/>
      <c r="B21" s="558">
        <f t="shared" si="26"/>
        <v>14</v>
      </c>
      <c r="C21" s="571" t="s">
        <v>539</v>
      </c>
      <c r="D21" s="97">
        <v>1.02</v>
      </c>
      <c r="E21" s="107">
        <v>0.02</v>
      </c>
      <c r="F21" s="107">
        <v>0.08</v>
      </c>
      <c r="G21" s="107">
        <v>4.1000000000000002E-2</v>
      </c>
      <c r="H21" s="107">
        <v>2.3E-2</v>
      </c>
      <c r="I21" s="107">
        <v>4.7E-2</v>
      </c>
      <c r="J21" s="107">
        <v>2.3E-2</v>
      </c>
      <c r="K21" s="107"/>
      <c r="L21" s="107"/>
      <c r="M21" s="561">
        <f t="shared" si="7"/>
        <v>2.1000000000000001E-2</v>
      </c>
      <c r="N21" s="285">
        <f t="shared" si="8"/>
        <v>1.7721518987341772E-5</v>
      </c>
      <c r="O21" s="285">
        <f t="shared" si="9"/>
        <v>5.9999999999999984E-3</v>
      </c>
      <c r="P21" s="285">
        <f t="shared" si="10"/>
        <v>3.0090270812437305E-6</v>
      </c>
      <c r="Q21" s="285" t="str">
        <f t="shared" si="11"/>
        <v/>
      </c>
      <c r="R21" s="285" t="str">
        <f t="shared" si="12"/>
        <v/>
      </c>
      <c r="S21" s="285">
        <f t="shared" si="13"/>
        <v>2.1000000000000001E-2</v>
      </c>
      <c r="T21" s="562">
        <f t="shared" si="13"/>
        <v>1.7721518987341772E-5</v>
      </c>
      <c r="U21" s="563">
        <f t="shared" ca="1" si="14"/>
        <v>3.1605176887815896E-2</v>
      </c>
      <c r="V21" s="97">
        <v>0.08</v>
      </c>
      <c r="W21" s="300">
        <f t="shared" si="0"/>
        <v>4514.2857142857147</v>
      </c>
      <c r="X21" s="564">
        <f t="shared" ca="1" si="15"/>
        <v>49943.285714285717</v>
      </c>
      <c r="Y21" s="565"/>
      <c r="Z21" s="285" t="str">
        <f t="shared" si="1"/>
        <v>03285J</v>
      </c>
      <c r="AA21" s="285">
        <f t="shared" si="2"/>
        <v>1.02</v>
      </c>
      <c r="AB21" s="566">
        <v>0.08</v>
      </c>
      <c r="AC21" s="566">
        <v>2.3E-2</v>
      </c>
      <c r="AD21" s="566">
        <v>2.3E-2</v>
      </c>
      <c r="AE21" s="566"/>
      <c r="AF21" s="566"/>
      <c r="AG21" s="567">
        <f t="shared" si="16"/>
        <v>-5.7000000000000002E-2</v>
      </c>
      <c r="AH21" s="272">
        <f t="shared" si="17"/>
        <v>-4.810126582278481E-5</v>
      </c>
      <c r="AI21" s="272">
        <f t="shared" si="18"/>
        <v>0</v>
      </c>
      <c r="AJ21" s="272">
        <f t="shared" si="19"/>
        <v>0</v>
      </c>
      <c r="AK21" s="272" t="str">
        <f t="shared" si="20"/>
        <v/>
      </c>
      <c r="AL21" s="272" t="str">
        <f t="shared" si="3"/>
        <v/>
      </c>
      <c r="AM21" s="568">
        <f t="shared" si="21"/>
        <v>0</v>
      </c>
      <c r="AN21" s="274">
        <f t="shared" ca="1" si="22"/>
        <v>0</v>
      </c>
      <c r="AP21" s="16">
        <f t="shared" si="4"/>
        <v>7.2499999999999995E-2</v>
      </c>
      <c r="AQ21" s="16">
        <f t="shared" si="5"/>
        <v>2.3003009027081245E-2</v>
      </c>
      <c r="AR21" s="16" t="str">
        <f t="shared" si="6"/>
        <v/>
      </c>
      <c r="AS21" s="16">
        <f t="shared" si="23"/>
        <v>4.185789451624787E-2</v>
      </c>
      <c r="AT21" s="16">
        <f t="shared" si="23"/>
        <v>1.328079345395675E-2</v>
      </c>
      <c r="AU21" s="16" t="str">
        <f t="shared" si="24"/>
        <v/>
      </c>
      <c r="AV21" s="16">
        <f t="shared" si="25"/>
        <v>4.185789451624787E-2</v>
      </c>
    </row>
    <row r="22" spans="1:48" x14ac:dyDescent="0.25">
      <c r="A22" s="545"/>
      <c r="B22" s="558">
        <f t="shared" si="26"/>
        <v>15</v>
      </c>
      <c r="C22" s="571" t="s">
        <v>541</v>
      </c>
      <c r="D22" s="97">
        <v>1.03</v>
      </c>
      <c r="E22" s="107">
        <v>0.04</v>
      </c>
      <c r="F22" s="107">
        <v>0.08</v>
      </c>
      <c r="G22" s="107">
        <v>9.4E-2</v>
      </c>
      <c r="H22" s="107">
        <v>2.3E-2</v>
      </c>
      <c r="I22" s="107">
        <v>8.5000000000000006E-2</v>
      </c>
      <c r="J22" s="107">
        <v>2.3E-2</v>
      </c>
      <c r="K22" s="107"/>
      <c r="L22" s="107"/>
      <c r="M22" s="561">
        <f t="shared" si="7"/>
        <v>5.3999999999999999E-2</v>
      </c>
      <c r="N22" s="285">
        <f t="shared" si="8"/>
        <v>4.5569620253164554E-5</v>
      </c>
      <c r="O22" s="285">
        <f t="shared" si="9"/>
        <v>-8.9999999999999941E-3</v>
      </c>
      <c r="P22" s="285">
        <f t="shared" si="10"/>
        <v>-4.5135406218655939E-6</v>
      </c>
      <c r="Q22" s="285" t="str">
        <f t="shared" si="11"/>
        <v/>
      </c>
      <c r="R22" s="285" t="str">
        <f t="shared" si="12"/>
        <v/>
      </c>
      <c r="S22" s="285">
        <f t="shared" si="13"/>
        <v>5.3999999999999999E-2</v>
      </c>
      <c r="T22" s="562">
        <f t="shared" si="13"/>
        <v>4.5569620253164554E-5</v>
      </c>
      <c r="U22" s="563">
        <f t="shared" ca="1" si="14"/>
        <v>8.1270454854383722E-2</v>
      </c>
      <c r="V22" s="97">
        <v>0.08</v>
      </c>
      <c r="W22" s="300">
        <f t="shared" si="0"/>
        <v>1755.5555555555557</v>
      </c>
      <c r="X22" s="564">
        <f t="shared" ca="1" si="15"/>
        <v>47184.555555555555</v>
      </c>
      <c r="Y22" s="565"/>
      <c r="Z22" s="285" t="str">
        <f t="shared" si="1"/>
        <v>03962K</v>
      </c>
      <c r="AA22" s="285">
        <f t="shared" si="2"/>
        <v>1.03</v>
      </c>
      <c r="AB22" s="566">
        <v>0.08</v>
      </c>
      <c r="AC22" s="566">
        <v>2.3E-2</v>
      </c>
      <c r="AD22" s="566">
        <v>2.3E-2</v>
      </c>
      <c r="AE22" s="566"/>
      <c r="AF22" s="566"/>
      <c r="AG22" s="567">
        <f t="shared" si="16"/>
        <v>-5.7000000000000002E-2</v>
      </c>
      <c r="AH22" s="272">
        <f t="shared" si="17"/>
        <v>-4.810126582278481E-5</v>
      </c>
      <c r="AI22" s="272">
        <f t="shared" si="18"/>
        <v>0</v>
      </c>
      <c r="AJ22" s="272">
        <f t="shared" si="19"/>
        <v>0</v>
      </c>
      <c r="AK22" s="272" t="str">
        <f t="shared" si="20"/>
        <v/>
      </c>
      <c r="AL22" s="272" t="str">
        <f t="shared" si="3"/>
        <v/>
      </c>
      <c r="AM22" s="568">
        <f t="shared" si="21"/>
        <v>0</v>
      </c>
      <c r="AN22" s="274">
        <f t="shared" ca="1" si="22"/>
        <v>0</v>
      </c>
      <c r="AP22" s="16">
        <f t="shared" si="4"/>
        <v>0.1055</v>
      </c>
      <c r="AQ22" s="16">
        <f t="shared" si="5"/>
        <v>2.3004513540621864E-2</v>
      </c>
      <c r="AR22" s="16" t="str">
        <f t="shared" si="6"/>
        <v/>
      </c>
      <c r="AS22" s="16">
        <f t="shared" si="23"/>
        <v>6.0910453399505522E-2</v>
      </c>
      <c r="AT22" s="16">
        <f t="shared" si="23"/>
        <v>1.3281662085254425E-2</v>
      </c>
      <c r="AU22" s="16" t="str">
        <f t="shared" si="24"/>
        <v/>
      </c>
      <c r="AV22" s="16">
        <f t="shared" si="25"/>
        <v>6.0910453399505522E-2</v>
      </c>
    </row>
    <row r="23" spans="1:48" x14ac:dyDescent="0.25">
      <c r="A23" s="545"/>
      <c r="B23" s="558">
        <f t="shared" si="26"/>
        <v>16</v>
      </c>
      <c r="C23" s="571" t="s">
        <v>543</v>
      </c>
      <c r="D23" s="97">
        <v>1.04</v>
      </c>
      <c r="E23" s="107">
        <v>0</v>
      </c>
      <c r="F23" s="107">
        <v>0.08</v>
      </c>
      <c r="G23" s="107">
        <v>5.0999999999999997E-2</v>
      </c>
      <c r="H23" s="107">
        <v>2.3E-2</v>
      </c>
      <c r="I23" s="107">
        <v>5.1999999999999998E-2</v>
      </c>
      <c r="J23" s="107">
        <v>2.3E-2</v>
      </c>
      <c r="K23" s="107"/>
      <c r="L23" s="107"/>
      <c r="M23" s="561">
        <f t="shared" si="7"/>
        <v>5.0999999999999997E-2</v>
      </c>
      <c r="N23" s="285">
        <f t="shared" si="8"/>
        <v>4.3037974683544298E-5</v>
      </c>
      <c r="O23" s="285">
        <f t="shared" si="9"/>
        <v>1.0000000000000009E-3</v>
      </c>
      <c r="P23" s="285">
        <f t="shared" si="10"/>
        <v>5.0150451354062232E-7</v>
      </c>
      <c r="Q23" s="285" t="str">
        <f t="shared" si="11"/>
        <v/>
      </c>
      <c r="R23" s="285" t="str">
        <f t="shared" si="12"/>
        <v/>
      </c>
      <c r="S23" s="285">
        <f t="shared" si="13"/>
        <v>5.0999999999999997E-2</v>
      </c>
      <c r="T23" s="562">
        <f t="shared" si="13"/>
        <v>4.3037974683544298E-5</v>
      </c>
      <c r="U23" s="563">
        <f t="shared" ca="1" si="14"/>
        <v>7.6755429584695736E-2</v>
      </c>
      <c r="V23" s="97">
        <v>0.08</v>
      </c>
      <c r="W23" s="300">
        <f t="shared" si="0"/>
        <v>1858.8235294117651</v>
      </c>
      <c r="X23" s="564">
        <f t="shared" ca="1" si="15"/>
        <v>47287.823529411762</v>
      </c>
      <c r="Y23" s="565"/>
      <c r="Z23" s="285" t="str">
        <f t="shared" si="1"/>
        <v>03294J</v>
      </c>
      <c r="AA23" s="285">
        <f t="shared" si="2"/>
        <v>1.04</v>
      </c>
      <c r="AB23" s="566">
        <v>0.08</v>
      </c>
      <c r="AC23" s="566">
        <v>2.3E-2</v>
      </c>
      <c r="AD23" s="566">
        <v>2.3E-2</v>
      </c>
      <c r="AE23" s="566"/>
      <c r="AF23" s="566"/>
      <c r="AG23" s="567">
        <f t="shared" si="16"/>
        <v>-5.7000000000000002E-2</v>
      </c>
      <c r="AH23" s="272">
        <f t="shared" si="17"/>
        <v>-4.810126582278481E-5</v>
      </c>
      <c r="AI23" s="272">
        <f t="shared" si="18"/>
        <v>0</v>
      </c>
      <c r="AJ23" s="272">
        <f t="shared" si="19"/>
        <v>0</v>
      </c>
      <c r="AK23" s="272" t="str">
        <f t="shared" si="20"/>
        <v/>
      </c>
      <c r="AL23" s="272" t="str">
        <f t="shared" si="3"/>
        <v/>
      </c>
      <c r="AM23" s="568">
        <f t="shared" si="21"/>
        <v>0</v>
      </c>
      <c r="AN23" s="274">
        <f t="shared" ca="1" si="22"/>
        <v>0</v>
      </c>
      <c r="AP23" s="16">
        <f t="shared" si="4"/>
        <v>0.10249999999999999</v>
      </c>
      <c r="AQ23" s="16">
        <f t="shared" si="5"/>
        <v>2.3000501504513542E-2</v>
      </c>
      <c r="AR23" s="16" t="str">
        <f t="shared" si="6"/>
        <v/>
      </c>
      <c r="AS23" s="16">
        <f t="shared" si="23"/>
        <v>5.9178402591936644E-2</v>
      </c>
      <c r="AT23" s="16">
        <f t="shared" si="23"/>
        <v>1.3279345735127287E-2</v>
      </c>
      <c r="AU23" s="16" t="str">
        <f t="shared" si="24"/>
        <v/>
      </c>
      <c r="AV23" s="16">
        <f t="shared" si="25"/>
        <v>5.9178402591936644E-2</v>
      </c>
    </row>
    <row r="24" spans="1:48" x14ac:dyDescent="0.25">
      <c r="A24" s="545"/>
      <c r="B24" s="558">
        <f t="shared" si="26"/>
        <v>17</v>
      </c>
      <c r="C24" s="571" t="s">
        <v>545</v>
      </c>
      <c r="D24" s="97">
        <v>1.05</v>
      </c>
      <c r="E24" s="107">
        <v>0.03</v>
      </c>
      <c r="F24" s="107">
        <v>0.08</v>
      </c>
      <c r="G24" s="107">
        <v>5.2999999999999999E-2</v>
      </c>
      <c r="H24" s="107">
        <v>2.3E-2</v>
      </c>
      <c r="I24" s="107">
        <v>5.1999999999999998E-2</v>
      </c>
      <c r="J24" s="107">
        <v>2.3E-2</v>
      </c>
      <c r="K24" s="107"/>
      <c r="L24" s="107"/>
      <c r="M24" s="561">
        <f t="shared" si="7"/>
        <v>2.3E-2</v>
      </c>
      <c r="N24" s="285">
        <f t="shared" si="8"/>
        <v>1.940928270042194E-5</v>
      </c>
      <c r="O24" s="285">
        <f t="shared" si="9"/>
        <v>-1.0000000000000009E-3</v>
      </c>
      <c r="P24" s="285">
        <f t="shared" si="10"/>
        <v>-5.0150451354062232E-7</v>
      </c>
      <c r="Q24" s="285" t="str">
        <f t="shared" si="11"/>
        <v/>
      </c>
      <c r="R24" s="285" t="str">
        <f t="shared" si="12"/>
        <v/>
      </c>
      <c r="S24" s="285">
        <f t="shared" si="13"/>
        <v>2.3E-2</v>
      </c>
      <c r="T24" s="562">
        <f t="shared" si="13"/>
        <v>1.940928270042194E-5</v>
      </c>
      <c r="U24" s="563">
        <f t="shared" ca="1" si="14"/>
        <v>3.4615193734274553E-2</v>
      </c>
      <c r="V24" s="97">
        <v>0.08</v>
      </c>
      <c r="W24" s="300">
        <f t="shared" si="0"/>
        <v>4121.739130434783</v>
      </c>
      <c r="X24" s="564">
        <f t="shared" ca="1" si="15"/>
        <v>49550.739130434784</v>
      </c>
      <c r="Y24" s="565"/>
      <c r="Z24" s="285" t="str">
        <f t="shared" si="1"/>
        <v>23258J</v>
      </c>
      <c r="AA24" s="285">
        <f t="shared" si="2"/>
        <v>1.05</v>
      </c>
      <c r="AB24" s="566">
        <v>0.08</v>
      </c>
      <c r="AC24" s="566">
        <v>2.3E-2</v>
      </c>
      <c r="AD24" s="566">
        <v>2.3E-2</v>
      </c>
      <c r="AE24" s="566"/>
      <c r="AF24" s="566"/>
      <c r="AG24" s="567">
        <f t="shared" si="16"/>
        <v>-5.7000000000000002E-2</v>
      </c>
      <c r="AH24" s="272">
        <f t="shared" si="17"/>
        <v>-4.810126582278481E-5</v>
      </c>
      <c r="AI24" s="272">
        <f t="shared" si="18"/>
        <v>0</v>
      </c>
      <c r="AJ24" s="272">
        <f t="shared" si="19"/>
        <v>0</v>
      </c>
      <c r="AK24" s="272" t="str">
        <f t="shared" si="20"/>
        <v/>
      </c>
      <c r="AL24" s="272" t="str">
        <f t="shared" si="3"/>
        <v/>
      </c>
      <c r="AM24" s="568">
        <f t="shared" si="21"/>
        <v>0</v>
      </c>
      <c r="AN24" s="274">
        <f t="shared" ca="1" si="22"/>
        <v>0</v>
      </c>
      <c r="AP24" s="16">
        <f t="shared" si="4"/>
        <v>7.4499999999999997E-2</v>
      </c>
      <c r="AQ24" s="16">
        <f t="shared" si="5"/>
        <v>2.3000501504513542E-2</v>
      </c>
      <c r="AR24" s="16" t="str">
        <f t="shared" si="6"/>
        <v/>
      </c>
      <c r="AS24" s="16">
        <f t="shared" si="23"/>
        <v>4.3012595054627123E-2</v>
      </c>
      <c r="AT24" s="16">
        <f t="shared" si="23"/>
        <v>1.3279345735127287E-2</v>
      </c>
      <c r="AU24" s="16" t="str">
        <f t="shared" si="24"/>
        <v/>
      </c>
      <c r="AV24" s="16">
        <f t="shared" si="25"/>
        <v>4.3012595054627123E-2</v>
      </c>
    </row>
    <row r="25" spans="1:48" x14ac:dyDescent="0.25">
      <c r="A25" s="545"/>
      <c r="B25" s="558">
        <f t="shared" si="26"/>
        <v>18</v>
      </c>
      <c r="C25" s="571" t="s">
        <v>547</v>
      </c>
      <c r="D25" s="97">
        <v>1.06</v>
      </c>
      <c r="E25" s="107">
        <v>0.09</v>
      </c>
      <c r="F25" s="107">
        <v>0.08</v>
      </c>
      <c r="G25" s="107">
        <v>0.10100000000000001</v>
      </c>
      <c r="H25" s="107">
        <v>2.3E-2</v>
      </c>
      <c r="I25" s="107">
        <v>0.107</v>
      </c>
      <c r="J25" s="107">
        <v>2.3E-2</v>
      </c>
      <c r="K25" s="107"/>
      <c r="L25" s="107"/>
      <c r="M25" s="561">
        <f t="shared" si="7"/>
        <v>1.100000000000001E-2</v>
      </c>
      <c r="N25" s="285">
        <f t="shared" si="8"/>
        <v>9.2827004219409365E-6</v>
      </c>
      <c r="O25" s="285">
        <f t="shared" si="9"/>
        <v>5.9999999999999915E-3</v>
      </c>
      <c r="P25" s="285">
        <f t="shared" si="10"/>
        <v>3.0090270812437267E-6</v>
      </c>
      <c r="Q25" s="285" t="str">
        <f t="shared" si="11"/>
        <v/>
      </c>
      <c r="R25" s="285" t="str">
        <f t="shared" si="12"/>
        <v/>
      </c>
      <c r="S25" s="285">
        <f t="shared" si="13"/>
        <v>1.100000000000001E-2</v>
      </c>
      <c r="T25" s="562">
        <f t="shared" si="13"/>
        <v>9.2827004219409365E-6</v>
      </c>
      <c r="U25" s="563">
        <f t="shared" ca="1" si="14"/>
        <v>1.6555092655522626E-2</v>
      </c>
      <c r="V25" s="97">
        <v>0.08</v>
      </c>
      <c r="W25" s="300">
        <f t="shared" si="0"/>
        <v>8618.1818181818107</v>
      </c>
      <c r="X25" s="564">
        <f t="shared" ca="1" si="15"/>
        <v>54047.181818181809</v>
      </c>
      <c r="Y25" s="565"/>
      <c r="Z25" s="285" t="str">
        <f t="shared" si="1"/>
        <v>03144J</v>
      </c>
      <c r="AA25" s="285">
        <f t="shared" si="2"/>
        <v>1.06</v>
      </c>
      <c r="AB25" s="566">
        <v>0.08</v>
      </c>
      <c r="AC25" s="566">
        <v>2.3E-2</v>
      </c>
      <c r="AD25" s="566">
        <v>2.3E-2</v>
      </c>
      <c r="AE25" s="566"/>
      <c r="AF25" s="566"/>
      <c r="AG25" s="567">
        <f t="shared" si="16"/>
        <v>-5.7000000000000002E-2</v>
      </c>
      <c r="AH25" s="272">
        <f t="shared" si="17"/>
        <v>-4.810126582278481E-5</v>
      </c>
      <c r="AI25" s="272">
        <f t="shared" si="18"/>
        <v>0</v>
      </c>
      <c r="AJ25" s="272">
        <f t="shared" si="19"/>
        <v>0</v>
      </c>
      <c r="AK25" s="272" t="str">
        <f t="shared" si="20"/>
        <v/>
      </c>
      <c r="AL25" s="272" t="str">
        <f t="shared" si="3"/>
        <v/>
      </c>
      <c r="AM25" s="568">
        <f t="shared" si="21"/>
        <v>0</v>
      </c>
      <c r="AN25" s="274">
        <f t="shared" ca="1" si="22"/>
        <v>0</v>
      </c>
      <c r="AP25" s="16">
        <f t="shared" si="4"/>
        <v>6.2500000000000014E-2</v>
      </c>
      <c r="AQ25" s="16">
        <f t="shared" si="5"/>
        <v>2.3003009027081245E-2</v>
      </c>
      <c r="AR25" s="16" t="str">
        <f t="shared" si="6"/>
        <v/>
      </c>
      <c r="AS25" s="16">
        <f t="shared" si="23"/>
        <v>3.6084391824351622E-2</v>
      </c>
      <c r="AT25" s="16">
        <f t="shared" si="23"/>
        <v>1.328079345395675E-2</v>
      </c>
      <c r="AU25" s="16" t="str">
        <f t="shared" si="24"/>
        <v/>
      </c>
      <c r="AV25" s="16">
        <f t="shared" si="25"/>
        <v>3.6084391824351622E-2</v>
      </c>
    </row>
    <row r="26" spans="1:48" x14ac:dyDescent="0.25">
      <c r="A26" s="545"/>
      <c r="B26" s="558">
        <f t="shared" si="26"/>
        <v>19</v>
      </c>
      <c r="C26" s="571" t="s">
        <v>549</v>
      </c>
      <c r="D26" s="97">
        <v>1.07</v>
      </c>
      <c r="E26" s="107">
        <v>0.02</v>
      </c>
      <c r="F26" s="107">
        <v>0.08</v>
      </c>
      <c r="G26" s="107">
        <v>4.5999999999999999E-2</v>
      </c>
      <c r="H26" s="107">
        <v>2.3E-2</v>
      </c>
      <c r="I26" s="107">
        <v>5.5E-2</v>
      </c>
      <c r="J26" s="107">
        <v>2.3E-2</v>
      </c>
      <c r="K26" s="107"/>
      <c r="L26" s="107"/>
      <c r="M26" s="561">
        <f t="shared" si="7"/>
        <v>2.5999999999999999E-2</v>
      </c>
      <c r="N26" s="285">
        <f t="shared" si="8"/>
        <v>2.1940928270042193E-5</v>
      </c>
      <c r="O26" s="285">
        <f t="shared" si="9"/>
        <v>9.0000000000000011E-3</v>
      </c>
      <c r="P26" s="285">
        <f t="shared" si="10"/>
        <v>4.5135406218655973E-6</v>
      </c>
      <c r="Q26" s="285" t="str">
        <f t="shared" si="11"/>
        <v/>
      </c>
      <c r="R26" s="285" t="str">
        <f t="shared" si="12"/>
        <v/>
      </c>
      <c r="S26" s="285">
        <f t="shared" si="13"/>
        <v>2.5999999999999999E-2</v>
      </c>
      <c r="T26" s="562">
        <f t="shared" si="13"/>
        <v>2.1940928270042193E-5</v>
      </c>
      <c r="U26" s="563">
        <f t="shared" ca="1" si="14"/>
        <v>3.9130219003962532E-2</v>
      </c>
      <c r="V26" s="97">
        <v>0.08</v>
      </c>
      <c r="W26" s="300">
        <f t="shared" si="0"/>
        <v>3646.1538461538466</v>
      </c>
      <c r="X26" s="564">
        <f t="shared" ca="1" si="15"/>
        <v>49075.153846153844</v>
      </c>
      <c r="Y26" s="565"/>
      <c r="Z26" s="285" t="str">
        <f t="shared" si="1"/>
        <v>23861J</v>
      </c>
      <c r="AA26" s="285">
        <f t="shared" si="2"/>
        <v>1.07</v>
      </c>
      <c r="AB26" s="566">
        <v>0.08</v>
      </c>
      <c r="AC26" s="566">
        <v>2.3E-2</v>
      </c>
      <c r="AD26" s="566">
        <v>2.3E-2</v>
      </c>
      <c r="AE26" s="566"/>
      <c r="AF26" s="566"/>
      <c r="AG26" s="567">
        <f t="shared" si="16"/>
        <v>-5.7000000000000002E-2</v>
      </c>
      <c r="AH26" s="272">
        <f t="shared" si="17"/>
        <v>-4.810126582278481E-5</v>
      </c>
      <c r="AI26" s="272">
        <f t="shared" si="18"/>
        <v>0</v>
      </c>
      <c r="AJ26" s="272">
        <f t="shared" si="19"/>
        <v>0</v>
      </c>
      <c r="AK26" s="272" t="str">
        <f t="shared" si="20"/>
        <v/>
      </c>
      <c r="AL26" s="272" t="str">
        <f t="shared" si="3"/>
        <v/>
      </c>
      <c r="AM26" s="568">
        <f t="shared" si="21"/>
        <v>0</v>
      </c>
      <c r="AN26" s="274">
        <f t="shared" ca="1" si="22"/>
        <v>0</v>
      </c>
      <c r="AP26" s="16">
        <f t="shared" si="4"/>
        <v>7.7499999999999999E-2</v>
      </c>
      <c r="AQ26" s="16">
        <f t="shared" si="5"/>
        <v>2.3004513540621864E-2</v>
      </c>
      <c r="AR26" s="16" t="str">
        <f t="shared" si="6"/>
        <v/>
      </c>
      <c r="AS26" s="16">
        <f t="shared" si="23"/>
        <v>4.4744645862196002E-2</v>
      </c>
      <c r="AT26" s="16">
        <f t="shared" si="23"/>
        <v>1.3281662085254425E-2</v>
      </c>
      <c r="AU26" s="16" t="str">
        <f t="shared" si="24"/>
        <v/>
      </c>
      <c r="AV26" s="16">
        <f t="shared" si="25"/>
        <v>4.4744645862196002E-2</v>
      </c>
    </row>
    <row r="27" spans="1:48" x14ac:dyDescent="0.25">
      <c r="A27" s="545"/>
      <c r="B27" s="558">
        <f t="shared" si="26"/>
        <v>20</v>
      </c>
      <c r="C27" s="571" t="s">
        <v>551</v>
      </c>
      <c r="D27" s="97">
        <v>1.08</v>
      </c>
      <c r="E27" s="107">
        <v>0.14000000000000001</v>
      </c>
      <c r="F27" s="107">
        <v>0.08</v>
      </c>
      <c r="G27" s="107">
        <v>0.185</v>
      </c>
      <c r="H27" s="107">
        <v>2.3E-2</v>
      </c>
      <c r="I27" s="107">
        <v>0.17100000000000001</v>
      </c>
      <c r="J27" s="107">
        <v>2.3E-2</v>
      </c>
      <c r="K27" s="107"/>
      <c r="L27" s="107"/>
      <c r="M27" s="561">
        <f t="shared" si="7"/>
        <v>4.4999999999999984E-2</v>
      </c>
      <c r="N27" s="285">
        <f t="shared" si="8"/>
        <v>3.7974683544303786E-5</v>
      </c>
      <c r="O27" s="285">
        <f t="shared" si="9"/>
        <v>-1.3999999999999985E-2</v>
      </c>
      <c r="P27" s="285">
        <f t="shared" si="10"/>
        <v>-7.0210631895686985E-6</v>
      </c>
      <c r="Q27" s="285" t="str">
        <f t="shared" si="11"/>
        <v/>
      </c>
      <c r="R27" s="285" t="str">
        <f t="shared" si="12"/>
        <v/>
      </c>
      <c r="S27" s="285">
        <f t="shared" si="13"/>
        <v>4.4999999999999984E-2</v>
      </c>
      <c r="T27" s="562">
        <f t="shared" si="13"/>
        <v>3.7974683544303786E-5</v>
      </c>
      <c r="U27" s="563">
        <f t="shared" ca="1" si="14"/>
        <v>6.772537904531975E-2</v>
      </c>
      <c r="V27" s="97">
        <v>0.08</v>
      </c>
      <c r="W27" s="300">
        <f t="shared" si="0"/>
        <v>2106.6666666666674</v>
      </c>
      <c r="X27" s="564">
        <f t="shared" ca="1" si="15"/>
        <v>47535.666666666664</v>
      </c>
      <c r="Y27" s="565"/>
      <c r="Z27" s="285" t="str">
        <f t="shared" si="1"/>
        <v>19816K</v>
      </c>
      <c r="AA27" s="285">
        <f t="shared" si="2"/>
        <v>1.08</v>
      </c>
      <c r="AB27" s="566">
        <v>0.08</v>
      </c>
      <c r="AC27" s="566">
        <v>2.3E-2</v>
      </c>
      <c r="AD27" s="566">
        <v>2.3E-2</v>
      </c>
      <c r="AE27" s="566"/>
      <c r="AF27" s="566"/>
      <c r="AG27" s="567">
        <f t="shared" si="16"/>
        <v>-5.7000000000000002E-2</v>
      </c>
      <c r="AH27" s="272">
        <f t="shared" si="17"/>
        <v>-4.810126582278481E-5</v>
      </c>
      <c r="AI27" s="272">
        <f t="shared" si="18"/>
        <v>0</v>
      </c>
      <c r="AJ27" s="272">
        <f t="shared" si="19"/>
        <v>0</v>
      </c>
      <c r="AK27" s="272" t="str">
        <f t="shared" si="20"/>
        <v/>
      </c>
      <c r="AL27" s="272" t="str">
        <f t="shared" si="3"/>
        <v/>
      </c>
      <c r="AM27" s="568">
        <f t="shared" si="21"/>
        <v>0</v>
      </c>
      <c r="AN27" s="274">
        <f t="shared" ca="1" si="22"/>
        <v>0</v>
      </c>
      <c r="AP27" s="16">
        <f t="shared" si="4"/>
        <v>9.6499999999999989E-2</v>
      </c>
      <c r="AQ27" s="16">
        <f t="shared" si="5"/>
        <v>2.3007021063189567E-2</v>
      </c>
      <c r="AR27" s="16" t="str">
        <f t="shared" si="6"/>
        <v/>
      </c>
      <c r="AS27" s="16">
        <f t="shared" si="23"/>
        <v>5.5714300976798886E-2</v>
      </c>
      <c r="AT27" s="16">
        <f t="shared" si="23"/>
        <v>1.3283109804083888E-2</v>
      </c>
      <c r="AU27" s="16" t="str">
        <f t="shared" si="24"/>
        <v/>
      </c>
      <c r="AV27" s="16">
        <f t="shared" si="25"/>
        <v>5.5714300976798886E-2</v>
      </c>
    </row>
    <row r="28" spans="1:48" x14ac:dyDescent="0.25">
      <c r="A28" s="545"/>
      <c r="B28" s="558">
        <f t="shared" si="26"/>
        <v>21</v>
      </c>
      <c r="C28" s="571" t="s">
        <v>553</v>
      </c>
      <c r="D28" s="97">
        <v>1.0900000000000001</v>
      </c>
      <c r="E28" s="107">
        <v>0.01</v>
      </c>
      <c r="F28" s="107">
        <v>0.08</v>
      </c>
      <c r="G28" s="107">
        <v>2.1999999999999999E-2</v>
      </c>
      <c r="H28" s="107">
        <v>2.3E-2</v>
      </c>
      <c r="I28" s="107">
        <v>0.05</v>
      </c>
      <c r="J28" s="107">
        <v>2.3E-2</v>
      </c>
      <c r="K28" s="107"/>
      <c r="L28" s="107"/>
      <c r="M28" s="561">
        <f t="shared" si="7"/>
        <v>1.1999999999999999E-2</v>
      </c>
      <c r="N28" s="285">
        <f t="shared" si="8"/>
        <v>1.0126582278481011E-5</v>
      </c>
      <c r="O28" s="285">
        <f t="shared" si="9"/>
        <v>2.8000000000000004E-2</v>
      </c>
      <c r="P28" s="285">
        <f t="shared" si="10"/>
        <v>1.4042126379137414E-5</v>
      </c>
      <c r="Q28" s="285" t="str">
        <f t="shared" si="11"/>
        <v/>
      </c>
      <c r="R28" s="285" t="str">
        <f t="shared" si="12"/>
        <v/>
      </c>
      <c r="S28" s="285">
        <f t="shared" si="13"/>
        <v>2.8000000000000004E-2</v>
      </c>
      <c r="T28" s="562">
        <f t="shared" si="13"/>
        <v>1.4042126379137414E-5</v>
      </c>
      <c r="U28" s="563">
        <f t="shared" ca="1" si="14"/>
        <v>2.5043219399573279E-2</v>
      </c>
      <c r="V28" s="97">
        <v>0.08</v>
      </c>
      <c r="W28" s="300">
        <f t="shared" si="0"/>
        <v>5697.1428571428569</v>
      </c>
      <c r="X28" s="564">
        <f t="shared" ca="1" si="15"/>
        <v>51126.142857142855</v>
      </c>
      <c r="Y28" s="565"/>
      <c r="Z28" s="285" t="str">
        <f t="shared" si="1"/>
        <v>03982K</v>
      </c>
      <c r="AA28" s="285">
        <f t="shared" si="2"/>
        <v>1.0900000000000001</v>
      </c>
      <c r="AB28" s="566">
        <v>0.08</v>
      </c>
      <c r="AC28" s="566">
        <v>2.3E-2</v>
      </c>
      <c r="AD28" s="566">
        <v>2.3E-2</v>
      </c>
      <c r="AE28" s="566"/>
      <c r="AF28" s="566"/>
      <c r="AG28" s="567">
        <f t="shared" si="16"/>
        <v>-5.7000000000000002E-2</v>
      </c>
      <c r="AH28" s="272">
        <f t="shared" si="17"/>
        <v>-4.810126582278481E-5</v>
      </c>
      <c r="AI28" s="272">
        <f t="shared" si="18"/>
        <v>0</v>
      </c>
      <c r="AJ28" s="272">
        <f t="shared" si="19"/>
        <v>0</v>
      </c>
      <c r="AK28" s="272" t="str">
        <f t="shared" si="20"/>
        <v/>
      </c>
      <c r="AL28" s="272" t="str">
        <f t="shared" si="3"/>
        <v/>
      </c>
      <c r="AM28" s="568">
        <f t="shared" si="21"/>
        <v>0</v>
      </c>
      <c r="AN28" s="274">
        <f t="shared" ca="1" si="22"/>
        <v>0</v>
      </c>
      <c r="AP28" s="16">
        <f t="shared" si="4"/>
        <v>6.3500000000000001E-2</v>
      </c>
      <c r="AQ28" s="16">
        <f t="shared" si="5"/>
        <v>2.3014042126379135E-2</v>
      </c>
      <c r="AR28" s="16" t="str">
        <f t="shared" si="6"/>
        <v/>
      </c>
      <c r="AS28" s="16">
        <f t="shared" si="23"/>
        <v>3.6661742093541241E-2</v>
      </c>
      <c r="AT28" s="16">
        <f t="shared" si="23"/>
        <v>1.3287163416806382E-2</v>
      </c>
      <c r="AU28" s="16" t="str">
        <f t="shared" si="24"/>
        <v/>
      </c>
      <c r="AV28" s="16">
        <f t="shared" si="25"/>
        <v>3.6661742093541241E-2</v>
      </c>
    </row>
    <row r="29" spans="1:48" x14ac:dyDescent="0.25">
      <c r="A29" s="545"/>
      <c r="B29" s="558">
        <f t="shared" si="26"/>
        <v>22</v>
      </c>
      <c r="C29" s="571" t="s">
        <v>555</v>
      </c>
      <c r="D29" s="97">
        <v>1.1000000000000001</v>
      </c>
      <c r="E29" s="107">
        <v>0.18</v>
      </c>
      <c r="F29" s="107">
        <v>0.08</v>
      </c>
      <c r="G29" s="107">
        <v>0.16600000000000001</v>
      </c>
      <c r="H29" s="107">
        <v>2.3E-2</v>
      </c>
      <c r="I29" s="107">
        <v>0.17499999999999999</v>
      </c>
      <c r="J29" s="107">
        <v>2.3E-2</v>
      </c>
      <c r="K29" s="107"/>
      <c r="L29" s="107"/>
      <c r="M29" s="561">
        <f t="shared" si="7"/>
        <v>-1.3999999999999985E-2</v>
      </c>
      <c r="N29" s="285">
        <f t="shared" si="8"/>
        <v>-1.1814345991561169E-5</v>
      </c>
      <c r="O29" s="285">
        <f t="shared" si="9"/>
        <v>8.9999999999999802E-3</v>
      </c>
      <c r="P29" s="285">
        <f t="shared" si="10"/>
        <v>4.5135406218655871E-6</v>
      </c>
      <c r="Q29" s="285" t="str">
        <f t="shared" si="11"/>
        <v/>
      </c>
      <c r="R29" s="285" t="str">
        <f t="shared" si="12"/>
        <v/>
      </c>
      <c r="S29" s="285">
        <f t="shared" si="13"/>
        <v>1.3999999999999985E-2</v>
      </c>
      <c r="T29" s="562">
        <f t="shared" si="13"/>
        <v>1.1814345991561169E-5</v>
      </c>
      <c r="U29" s="563">
        <f t="shared" ca="1" si="14"/>
        <v>2.1070117925210574E-2</v>
      </c>
      <c r="V29" s="97">
        <v>0.08</v>
      </c>
      <c r="W29" s="300">
        <f t="shared" si="0"/>
        <v>6771.4285714285788</v>
      </c>
      <c r="X29" s="564">
        <f t="shared" ca="1" si="15"/>
        <v>52200.42857142858</v>
      </c>
      <c r="Y29" s="565"/>
      <c r="Z29" s="285" t="str">
        <f t="shared" si="1"/>
        <v>23063J</v>
      </c>
      <c r="AA29" s="285">
        <f t="shared" si="2"/>
        <v>1.1000000000000001</v>
      </c>
      <c r="AB29" s="566">
        <v>0.08</v>
      </c>
      <c r="AC29" s="566">
        <v>2.3E-2</v>
      </c>
      <c r="AD29" s="566">
        <v>2.3E-2</v>
      </c>
      <c r="AE29" s="566"/>
      <c r="AF29" s="566"/>
      <c r="AG29" s="567">
        <f t="shared" si="16"/>
        <v>-5.7000000000000002E-2</v>
      </c>
      <c r="AH29" s="272">
        <f t="shared" si="17"/>
        <v>-4.810126582278481E-5</v>
      </c>
      <c r="AI29" s="272">
        <f t="shared" si="18"/>
        <v>0</v>
      </c>
      <c r="AJ29" s="272">
        <f t="shared" si="19"/>
        <v>0</v>
      </c>
      <c r="AK29" s="272" t="str">
        <f t="shared" si="20"/>
        <v/>
      </c>
      <c r="AL29" s="272" t="str">
        <f t="shared" si="3"/>
        <v/>
      </c>
      <c r="AM29" s="568">
        <f t="shared" si="21"/>
        <v>0</v>
      </c>
      <c r="AN29" s="274">
        <f t="shared" ca="1" si="22"/>
        <v>0</v>
      </c>
      <c r="AP29" s="16">
        <f t="shared" si="4"/>
        <v>6.5499999999999989E-2</v>
      </c>
      <c r="AQ29" s="16">
        <f t="shared" si="5"/>
        <v>2.3004513540621864E-2</v>
      </c>
      <c r="AR29" s="16" t="str">
        <f t="shared" si="6"/>
        <v/>
      </c>
      <c r="AS29" s="16">
        <f t="shared" si="23"/>
        <v>3.781644263192048E-2</v>
      </c>
      <c r="AT29" s="16">
        <f t="shared" si="23"/>
        <v>1.3281662085254425E-2</v>
      </c>
      <c r="AU29" s="16" t="str">
        <f t="shared" si="24"/>
        <v/>
      </c>
      <c r="AV29" s="16">
        <f t="shared" si="25"/>
        <v>3.781644263192048E-2</v>
      </c>
    </row>
    <row r="30" spans="1:48" x14ac:dyDescent="0.25">
      <c r="A30" s="545"/>
      <c r="B30" s="558">
        <f t="shared" si="26"/>
        <v>23</v>
      </c>
      <c r="C30" s="571" t="s">
        <v>557</v>
      </c>
      <c r="D30" s="97">
        <v>1.1100000000000001</v>
      </c>
      <c r="E30" s="107">
        <v>0.12</v>
      </c>
      <c r="F30" s="107">
        <v>0.08</v>
      </c>
      <c r="G30" s="107">
        <v>0.13900000000000001</v>
      </c>
      <c r="H30" s="107">
        <v>2.3E-2</v>
      </c>
      <c r="I30" s="107">
        <v>0.12</v>
      </c>
      <c r="J30" s="107">
        <v>2.3E-2</v>
      </c>
      <c r="K30" s="107"/>
      <c r="L30" s="107"/>
      <c r="M30" s="561">
        <f t="shared" si="7"/>
        <v>1.9000000000000017E-2</v>
      </c>
      <c r="N30" s="285">
        <f t="shared" si="8"/>
        <v>1.6033755274261617E-5</v>
      </c>
      <c r="O30" s="285">
        <f t="shared" si="9"/>
        <v>-1.9000000000000017E-2</v>
      </c>
      <c r="P30" s="285">
        <f t="shared" si="10"/>
        <v>-9.5285857572718235E-6</v>
      </c>
      <c r="Q30" s="285" t="str">
        <f t="shared" si="11"/>
        <v/>
      </c>
      <c r="R30" s="285" t="str">
        <f t="shared" si="12"/>
        <v/>
      </c>
      <c r="S30" s="285">
        <f t="shared" si="13"/>
        <v>1.9000000000000017E-2</v>
      </c>
      <c r="T30" s="562">
        <f t="shared" si="13"/>
        <v>1.6033755274261617E-5</v>
      </c>
      <c r="U30" s="563">
        <f t="shared" ca="1" si="14"/>
        <v>2.8595160041357263E-2</v>
      </c>
      <c r="V30" s="97">
        <v>0.08</v>
      </c>
      <c r="W30" s="300">
        <f t="shared" si="0"/>
        <v>4989.4736842105222</v>
      </c>
      <c r="X30" s="564">
        <f t="shared" ca="1" si="15"/>
        <v>50418.473684210519</v>
      </c>
      <c r="Y30" s="565"/>
      <c r="Z30" s="285" t="str">
        <f t="shared" si="1"/>
        <v>09079J</v>
      </c>
      <c r="AA30" s="285">
        <f t="shared" si="2"/>
        <v>1.1100000000000001</v>
      </c>
      <c r="AB30" s="566">
        <v>0.08</v>
      </c>
      <c r="AC30" s="566">
        <v>2.3E-2</v>
      </c>
      <c r="AD30" s="566">
        <v>2.3E-2</v>
      </c>
      <c r="AE30" s="566"/>
      <c r="AF30" s="566"/>
      <c r="AG30" s="567">
        <f t="shared" si="16"/>
        <v>-5.7000000000000002E-2</v>
      </c>
      <c r="AH30" s="272">
        <f t="shared" si="17"/>
        <v>-4.810126582278481E-5</v>
      </c>
      <c r="AI30" s="272">
        <f t="shared" si="18"/>
        <v>0</v>
      </c>
      <c r="AJ30" s="272">
        <f t="shared" si="19"/>
        <v>0</v>
      </c>
      <c r="AK30" s="272" t="str">
        <f t="shared" si="20"/>
        <v/>
      </c>
      <c r="AL30" s="272" t="str">
        <f t="shared" si="3"/>
        <v/>
      </c>
      <c r="AM30" s="568">
        <f t="shared" si="21"/>
        <v>0</v>
      </c>
      <c r="AN30" s="274">
        <f t="shared" ca="1" si="22"/>
        <v>0</v>
      </c>
      <c r="AP30" s="16">
        <f t="shared" si="4"/>
        <v>7.0500000000000021E-2</v>
      </c>
      <c r="AQ30" s="16">
        <f t="shared" si="5"/>
        <v>2.300952858575727E-2</v>
      </c>
      <c r="AR30" s="16" t="str">
        <f t="shared" si="6"/>
        <v/>
      </c>
      <c r="AS30" s="16">
        <f t="shared" si="23"/>
        <v>4.0703193977868632E-2</v>
      </c>
      <c r="AT30" s="16">
        <f t="shared" si="23"/>
        <v>1.328455752291335E-2</v>
      </c>
      <c r="AU30" s="16" t="str">
        <f t="shared" si="24"/>
        <v/>
      </c>
      <c r="AV30" s="16">
        <f t="shared" si="25"/>
        <v>4.0703193977868632E-2</v>
      </c>
    </row>
    <row r="31" spans="1:48" x14ac:dyDescent="0.25">
      <c r="A31" s="545"/>
      <c r="B31" s="558">
        <f t="shared" si="26"/>
        <v>24</v>
      </c>
      <c r="C31" s="571" t="s">
        <v>559</v>
      </c>
      <c r="D31" s="97">
        <v>1.1200000000000001</v>
      </c>
      <c r="E31" s="107">
        <v>-0.03</v>
      </c>
      <c r="F31" s="107">
        <v>0.08</v>
      </c>
      <c r="G31" s="107">
        <v>2E-3</v>
      </c>
      <c r="H31" s="107">
        <v>2.3E-2</v>
      </c>
      <c r="I31" s="107">
        <v>-2.1999999999999999E-2</v>
      </c>
      <c r="J31" s="107">
        <v>2.3E-2</v>
      </c>
      <c r="K31" s="107"/>
      <c r="L31" s="107"/>
      <c r="M31" s="561">
        <f t="shared" si="7"/>
        <v>3.2000000000000001E-2</v>
      </c>
      <c r="N31" s="285">
        <f t="shared" si="8"/>
        <v>2.7004219409282702E-5</v>
      </c>
      <c r="O31" s="285">
        <f t="shared" si="9"/>
        <v>-2.4E-2</v>
      </c>
      <c r="P31" s="285">
        <f t="shared" si="10"/>
        <v>-1.2036108324974926E-5</v>
      </c>
      <c r="Q31" s="285" t="str">
        <f t="shared" si="11"/>
        <v/>
      </c>
      <c r="R31" s="285" t="str">
        <f t="shared" si="12"/>
        <v/>
      </c>
      <c r="S31" s="285">
        <f t="shared" si="13"/>
        <v>3.2000000000000001E-2</v>
      </c>
      <c r="T31" s="562">
        <f t="shared" si="13"/>
        <v>2.7004219409282702E-5</v>
      </c>
      <c r="U31" s="563">
        <f t="shared" ca="1" si="14"/>
        <v>4.8160269543338505E-2</v>
      </c>
      <c r="V31" s="97">
        <v>0.08</v>
      </c>
      <c r="W31" s="300">
        <f t="shared" si="0"/>
        <v>2962.5</v>
      </c>
      <c r="X31" s="564">
        <f t="shared" ca="1" si="15"/>
        <v>48391.5</v>
      </c>
      <c r="Y31" s="565"/>
      <c r="Z31" s="285" t="str">
        <f t="shared" si="1"/>
        <v>19268J</v>
      </c>
      <c r="AA31" s="285">
        <f t="shared" si="2"/>
        <v>1.1200000000000001</v>
      </c>
      <c r="AB31" s="566">
        <v>0.08</v>
      </c>
      <c r="AC31" s="566">
        <v>2.3E-2</v>
      </c>
      <c r="AD31" s="566">
        <v>2.3E-2</v>
      </c>
      <c r="AE31" s="566"/>
      <c r="AF31" s="566"/>
      <c r="AG31" s="567">
        <f t="shared" si="16"/>
        <v>-5.7000000000000002E-2</v>
      </c>
      <c r="AH31" s="272">
        <f t="shared" si="17"/>
        <v>-4.810126582278481E-5</v>
      </c>
      <c r="AI31" s="272">
        <f t="shared" si="18"/>
        <v>0</v>
      </c>
      <c r="AJ31" s="272">
        <f t="shared" si="19"/>
        <v>0</v>
      </c>
      <c r="AK31" s="272" t="str">
        <f t="shared" si="20"/>
        <v/>
      </c>
      <c r="AL31" s="272" t="str">
        <f t="shared" si="3"/>
        <v/>
      </c>
      <c r="AM31" s="568">
        <f t="shared" si="21"/>
        <v>0</v>
      </c>
      <c r="AN31" s="274">
        <f t="shared" ca="1" si="22"/>
        <v>0</v>
      </c>
      <c r="AP31" s="16">
        <f t="shared" si="4"/>
        <v>8.3500000000000005E-2</v>
      </c>
      <c r="AQ31" s="16">
        <f t="shared" si="5"/>
        <v>2.3012036108324974E-2</v>
      </c>
      <c r="AR31" s="16" t="str">
        <f t="shared" si="6"/>
        <v/>
      </c>
      <c r="AS31" s="16">
        <f t="shared" si="23"/>
        <v>4.8208747477333759E-2</v>
      </c>
      <c r="AT31" s="16">
        <f t="shared" si="23"/>
        <v>1.3286005241742812E-2</v>
      </c>
      <c r="AU31" s="16" t="str">
        <f t="shared" si="24"/>
        <v/>
      </c>
      <c r="AV31" s="16">
        <f t="shared" si="25"/>
        <v>4.8208747477333759E-2</v>
      </c>
    </row>
    <row r="32" spans="1:48" x14ac:dyDescent="0.25">
      <c r="A32" s="545"/>
      <c r="B32" s="558">
        <f t="shared" si="26"/>
        <v>25</v>
      </c>
      <c r="C32" s="571" t="s">
        <v>561</v>
      </c>
      <c r="D32" s="97">
        <v>1.1299999999999999</v>
      </c>
      <c r="E32" s="107">
        <v>0.08</v>
      </c>
      <c r="F32" s="107">
        <v>0.08</v>
      </c>
      <c r="G32" s="107">
        <v>8.5999999999999993E-2</v>
      </c>
      <c r="H32" s="107">
        <v>2.3E-2</v>
      </c>
      <c r="I32" s="107">
        <v>9.2999999999999999E-2</v>
      </c>
      <c r="J32" s="107">
        <v>2.3E-2</v>
      </c>
      <c r="K32" s="107"/>
      <c r="L32" s="107"/>
      <c r="M32" s="561">
        <f t="shared" si="7"/>
        <v>5.9999999999999915E-3</v>
      </c>
      <c r="N32" s="285">
        <f t="shared" si="8"/>
        <v>5.0632911392404994E-6</v>
      </c>
      <c r="O32" s="285">
        <f t="shared" si="9"/>
        <v>7.0000000000000062E-3</v>
      </c>
      <c r="P32" s="285">
        <f t="shared" si="10"/>
        <v>3.510531594784356E-6</v>
      </c>
      <c r="Q32" s="285" t="str">
        <f t="shared" si="11"/>
        <v/>
      </c>
      <c r="R32" s="285" t="str">
        <f t="shared" si="12"/>
        <v/>
      </c>
      <c r="S32" s="285">
        <f t="shared" si="13"/>
        <v>7.0000000000000062E-3</v>
      </c>
      <c r="T32" s="562">
        <f t="shared" si="13"/>
        <v>5.0632911392404994E-6</v>
      </c>
      <c r="U32" s="563">
        <f t="shared" ca="1" si="14"/>
        <v>9.0300505393759566E-3</v>
      </c>
      <c r="V32" s="97">
        <v>0.08</v>
      </c>
      <c r="W32" s="300">
        <f t="shared" si="0"/>
        <v>15800.000000000022</v>
      </c>
      <c r="X32" s="564">
        <f t="shared" ca="1" si="15"/>
        <v>61229.000000000022</v>
      </c>
      <c r="Y32" s="565"/>
      <c r="Z32" s="285" t="str">
        <f t="shared" si="1"/>
        <v>23087J</v>
      </c>
      <c r="AA32" s="285">
        <f t="shared" si="2"/>
        <v>1.1299999999999999</v>
      </c>
      <c r="AB32" s="566">
        <v>0.08</v>
      </c>
      <c r="AC32" s="566">
        <v>2.3E-2</v>
      </c>
      <c r="AD32" s="566">
        <v>2.3E-2</v>
      </c>
      <c r="AE32" s="566"/>
      <c r="AF32" s="566"/>
      <c r="AG32" s="567">
        <f t="shared" si="16"/>
        <v>-5.7000000000000002E-2</v>
      </c>
      <c r="AH32" s="272">
        <f t="shared" si="17"/>
        <v>-4.810126582278481E-5</v>
      </c>
      <c r="AI32" s="272">
        <f t="shared" si="18"/>
        <v>0</v>
      </c>
      <c r="AJ32" s="272">
        <f t="shared" si="19"/>
        <v>0</v>
      </c>
      <c r="AK32" s="272" t="str">
        <f t="shared" si="20"/>
        <v/>
      </c>
      <c r="AL32" s="272" t="str">
        <f t="shared" si="3"/>
        <v/>
      </c>
      <c r="AM32" s="568">
        <f t="shared" si="21"/>
        <v>0</v>
      </c>
      <c r="AN32" s="274">
        <f t="shared" ca="1" si="22"/>
        <v>0</v>
      </c>
      <c r="AP32" s="16">
        <f t="shared" si="4"/>
        <v>5.7499999999999996E-2</v>
      </c>
      <c r="AQ32" s="16">
        <f t="shared" si="5"/>
        <v>2.3003510531594783E-2</v>
      </c>
      <c r="AR32" s="16" t="str">
        <f t="shared" si="6"/>
        <v/>
      </c>
      <c r="AS32" s="16">
        <f t="shared" si="23"/>
        <v>3.3197640478403484E-2</v>
      </c>
      <c r="AT32" s="16">
        <f t="shared" si="23"/>
        <v>1.328108299772264E-2</v>
      </c>
      <c r="AU32" s="16" t="str">
        <f t="shared" si="24"/>
        <v/>
      </c>
      <c r="AV32" s="16">
        <f t="shared" si="25"/>
        <v>3.3197640478403484E-2</v>
      </c>
    </row>
    <row r="33" spans="1:48" x14ac:dyDescent="0.25">
      <c r="A33" s="545"/>
      <c r="B33" s="558">
        <f t="shared" si="26"/>
        <v>26</v>
      </c>
      <c r="C33" s="571" t="s">
        <v>563</v>
      </c>
      <c r="D33" s="97">
        <v>1.1399999999999999</v>
      </c>
      <c r="E33" s="107">
        <v>0.11</v>
      </c>
      <c r="F33" s="107">
        <v>0.08</v>
      </c>
      <c r="G33" s="107">
        <v>0.14299999999999999</v>
      </c>
      <c r="H33" s="107">
        <v>2.3E-2</v>
      </c>
      <c r="I33" s="107">
        <v>0.152</v>
      </c>
      <c r="J33" s="107">
        <v>2.3E-2</v>
      </c>
      <c r="K33" s="107"/>
      <c r="L33" s="107"/>
      <c r="M33" s="561">
        <f t="shared" si="7"/>
        <v>3.2999999999999988E-2</v>
      </c>
      <c r="N33" s="285">
        <f t="shared" si="8"/>
        <v>2.7848101265822776E-5</v>
      </c>
      <c r="O33" s="285">
        <f t="shared" si="9"/>
        <v>9.000000000000008E-3</v>
      </c>
      <c r="P33" s="285">
        <f t="shared" si="10"/>
        <v>4.5135406218656007E-6</v>
      </c>
      <c r="Q33" s="285" t="str">
        <f t="shared" si="11"/>
        <v/>
      </c>
      <c r="R33" s="285" t="str">
        <f t="shared" si="12"/>
        <v/>
      </c>
      <c r="S33" s="285">
        <f t="shared" si="13"/>
        <v>3.2999999999999988E-2</v>
      </c>
      <c r="T33" s="562">
        <f t="shared" si="13"/>
        <v>2.7848101265822776E-5</v>
      </c>
      <c r="U33" s="563">
        <f t="shared" ca="1" si="14"/>
        <v>4.966527796656782E-2</v>
      </c>
      <c r="V33" s="97">
        <v>0.08</v>
      </c>
      <c r="W33" s="300">
        <f t="shared" si="0"/>
        <v>2872.7272727272739</v>
      </c>
      <c r="X33" s="564">
        <f t="shared" ca="1" si="15"/>
        <v>48301.727272727272</v>
      </c>
      <c r="Y33" s="565"/>
      <c r="Z33" s="285" t="str">
        <f t="shared" si="1"/>
        <v>15511D</v>
      </c>
      <c r="AA33" s="285">
        <f t="shared" si="2"/>
        <v>1.1399999999999999</v>
      </c>
      <c r="AB33" s="566">
        <v>0.08</v>
      </c>
      <c r="AC33" s="566">
        <v>2.3E-2</v>
      </c>
      <c r="AD33" s="566">
        <v>2.3E-2</v>
      </c>
      <c r="AE33" s="566"/>
      <c r="AF33" s="566"/>
      <c r="AG33" s="567">
        <f t="shared" si="16"/>
        <v>-5.7000000000000002E-2</v>
      </c>
      <c r="AH33" s="272">
        <f t="shared" si="17"/>
        <v>-4.810126582278481E-5</v>
      </c>
      <c r="AI33" s="272">
        <f t="shared" si="18"/>
        <v>0</v>
      </c>
      <c r="AJ33" s="272">
        <f t="shared" si="19"/>
        <v>0</v>
      </c>
      <c r="AK33" s="272" t="str">
        <f t="shared" si="20"/>
        <v/>
      </c>
      <c r="AL33" s="272" t="str">
        <f t="shared" si="3"/>
        <v/>
      </c>
      <c r="AM33" s="568">
        <f t="shared" si="21"/>
        <v>0</v>
      </c>
      <c r="AN33" s="274">
        <f t="shared" ca="1" si="22"/>
        <v>0</v>
      </c>
      <c r="AP33" s="16">
        <f t="shared" si="4"/>
        <v>8.4499999999999978E-2</v>
      </c>
      <c r="AQ33" s="16">
        <f t="shared" si="5"/>
        <v>2.3004513540621864E-2</v>
      </c>
      <c r="AR33" s="16" t="str">
        <f t="shared" si="6"/>
        <v/>
      </c>
      <c r="AS33" s="16">
        <f t="shared" si="23"/>
        <v>4.8786097746523364E-2</v>
      </c>
      <c r="AT33" s="16">
        <f t="shared" si="23"/>
        <v>1.3281662085254425E-2</v>
      </c>
      <c r="AU33" s="16" t="str">
        <f t="shared" si="24"/>
        <v/>
      </c>
      <c r="AV33" s="16">
        <f t="shared" si="25"/>
        <v>4.8786097746523364E-2</v>
      </c>
    </row>
    <row r="34" spans="1:48" x14ac:dyDescent="0.25">
      <c r="A34" s="545"/>
      <c r="B34" s="558">
        <f t="shared" si="26"/>
        <v>27</v>
      </c>
      <c r="C34" s="571" t="s">
        <v>565</v>
      </c>
      <c r="D34" s="97">
        <v>1.1499999999999999</v>
      </c>
      <c r="E34" s="107">
        <v>0.14000000000000001</v>
      </c>
      <c r="F34" s="107">
        <v>0.08</v>
      </c>
      <c r="G34" s="107">
        <v>0.16500000000000001</v>
      </c>
      <c r="H34" s="107">
        <v>2.3E-2</v>
      </c>
      <c r="I34" s="107">
        <v>0.16300000000000001</v>
      </c>
      <c r="J34" s="107">
        <v>2.3E-2</v>
      </c>
      <c r="K34" s="107"/>
      <c r="L34" s="107"/>
      <c r="M34" s="561">
        <f t="shared" si="7"/>
        <v>2.4999999999999994E-2</v>
      </c>
      <c r="N34" s="285">
        <f t="shared" si="8"/>
        <v>2.1097046413502105E-5</v>
      </c>
      <c r="O34" s="285">
        <f t="shared" si="9"/>
        <v>-2.0000000000000018E-3</v>
      </c>
      <c r="P34" s="285">
        <f t="shared" si="10"/>
        <v>-1.0030090270812446E-6</v>
      </c>
      <c r="Q34" s="285" t="str">
        <f t="shared" si="11"/>
        <v/>
      </c>
      <c r="R34" s="285" t="str">
        <f t="shared" si="12"/>
        <v/>
      </c>
      <c r="S34" s="285">
        <f t="shared" si="13"/>
        <v>2.4999999999999994E-2</v>
      </c>
      <c r="T34" s="562">
        <f t="shared" si="13"/>
        <v>2.1097046413502105E-5</v>
      </c>
      <c r="U34" s="563">
        <f t="shared" ca="1" si="14"/>
        <v>3.7625210580733204E-2</v>
      </c>
      <c r="V34" s="97">
        <v>0.08</v>
      </c>
      <c r="W34" s="300">
        <f t="shared" si="0"/>
        <v>3792.0000000000009</v>
      </c>
      <c r="X34" s="564">
        <f t="shared" ca="1" si="15"/>
        <v>49221</v>
      </c>
      <c r="Y34" s="565"/>
      <c r="Z34" s="285" t="str">
        <f t="shared" si="1"/>
        <v>16583J</v>
      </c>
      <c r="AA34" s="285">
        <f t="shared" si="2"/>
        <v>1.1499999999999999</v>
      </c>
      <c r="AB34" s="566">
        <v>0.08</v>
      </c>
      <c r="AC34" s="566">
        <v>2.3E-2</v>
      </c>
      <c r="AD34" s="566">
        <v>2.3E-2</v>
      </c>
      <c r="AE34" s="566"/>
      <c r="AF34" s="566"/>
      <c r="AG34" s="567">
        <f t="shared" si="16"/>
        <v>-5.7000000000000002E-2</v>
      </c>
      <c r="AH34" s="272">
        <f t="shared" si="17"/>
        <v>-4.810126582278481E-5</v>
      </c>
      <c r="AI34" s="272">
        <f t="shared" si="18"/>
        <v>0</v>
      </c>
      <c r="AJ34" s="272">
        <f t="shared" si="19"/>
        <v>0</v>
      </c>
      <c r="AK34" s="272" t="str">
        <f t="shared" si="20"/>
        <v/>
      </c>
      <c r="AL34" s="272" t="str">
        <f t="shared" si="3"/>
        <v/>
      </c>
      <c r="AM34" s="568">
        <f t="shared" si="21"/>
        <v>0</v>
      </c>
      <c r="AN34" s="274">
        <f t="shared" ca="1" si="22"/>
        <v>0</v>
      </c>
      <c r="AP34" s="16">
        <f t="shared" si="4"/>
        <v>7.6499999999999999E-2</v>
      </c>
      <c r="AQ34" s="16">
        <f t="shared" si="5"/>
        <v>2.300100300902708E-2</v>
      </c>
      <c r="AR34" s="16" t="str">
        <f t="shared" si="6"/>
        <v/>
      </c>
      <c r="AS34" s="16">
        <f t="shared" si="23"/>
        <v>4.4167295593006375E-2</v>
      </c>
      <c r="AT34" s="16">
        <f t="shared" si="23"/>
        <v>1.3279635278893177E-2</v>
      </c>
      <c r="AU34" s="16" t="str">
        <f t="shared" si="24"/>
        <v/>
      </c>
      <c r="AV34" s="16">
        <f t="shared" si="25"/>
        <v>4.4167295593006375E-2</v>
      </c>
    </row>
    <row r="35" spans="1:48" x14ac:dyDescent="0.25">
      <c r="A35" s="545"/>
      <c r="B35" s="558">
        <f t="shared" si="26"/>
        <v>28</v>
      </c>
      <c r="C35" s="571" t="s">
        <v>567</v>
      </c>
      <c r="D35" s="97">
        <v>1.1599999999999999</v>
      </c>
      <c r="E35" s="107">
        <v>0.03</v>
      </c>
      <c r="F35" s="107">
        <v>0.08</v>
      </c>
      <c r="G35" s="107">
        <v>2.1000000000000001E-2</v>
      </c>
      <c r="H35" s="107">
        <v>2.3E-2</v>
      </c>
      <c r="I35" s="107">
        <v>6.0000000000000001E-3</v>
      </c>
      <c r="J35" s="107">
        <v>2.3E-2</v>
      </c>
      <c r="K35" s="107"/>
      <c r="L35" s="107"/>
      <c r="M35" s="561">
        <f t="shared" si="7"/>
        <v>-8.9999999999999976E-3</v>
      </c>
      <c r="N35" s="285">
        <f t="shared" si="8"/>
        <v>-7.5949367088607571E-6</v>
      </c>
      <c r="O35" s="285">
        <f t="shared" si="9"/>
        <v>-1.5000000000000001E-2</v>
      </c>
      <c r="P35" s="285">
        <f t="shared" si="10"/>
        <v>-7.5225677031093283E-6</v>
      </c>
      <c r="Q35" s="285" t="str">
        <f t="shared" si="11"/>
        <v/>
      </c>
      <c r="R35" s="285" t="str">
        <f t="shared" si="12"/>
        <v/>
      </c>
      <c r="S35" s="285">
        <f t="shared" si="13"/>
        <v>1.5000000000000001E-2</v>
      </c>
      <c r="T35" s="562">
        <f t="shared" si="13"/>
        <v>7.5949367088607571E-6</v>
      </c>
      <c r="U35" s="563">
        <f t="shared" ca="1" si="14"/>
        <v>1.3545075809063951E-2</v>
      </c>
      <c r="V35" s="97">
        <v>0.08</v>
      </c>
      <c r="W35" s="300">
        <f t="shared" si="0"/>
        <v>10533.333333333338</v>
      </c>
      <c r="X35" s="564">
        <f t="shared" ca="1" si="15"/>
        <v>55962.333333333336</v>
      </c>
      <c r="Y35" s="565"/>
      <c r="Z35" s="285" t="str">
        <f t="shared" si="1"/>
        <v>05863L</v>
      </c>
      <c r="AA35" s="285">
        <f t="shared" si="2"/>
        <v>1.1599999999999999</v>
      </c>
      <c r="AB35" s="566">
        <v>0.08</v>
      </c>
      <c r="AC35" s="566">
        <v>2.3E-2</v>
      </c>
      <c r="AD35" s="566">
        <v>2.3E-2</v>
      </c>
      <c r="AE35" s="566"/>
      <c r="AF35" s="566"/>
      <c r="AG35" s="567">
        <f t="shared" si="16"/>
        <v>-5.7000000000000002E-2</v>
      </c>
      <c r="AH35" s="272">
        <f t="shared" si="17"/>
        <v>-4.810126582278481E-5</v>
      </c>
      <c r="AI35" s="272">
        <f t="shared" si="18"/>
        <v>0</v>
      </c>
      <c r="AJ35" s="272">
        <f t="shared" si="19"/>
        <v>0</v>
      </c>
      <c r="AK35" s="272" t="str">
        <f t="shared" si="20"/>
        <v/>
      </c>
      <c r="AL35" s="272" t="str">
        <f t="shared" si="3"/>
        <v/>
      </c>
      <c r="AM35" s="568">
        <f t="shared" si="21"/>
        <v>0</v>
      </c>
      <c r="AN35" s="274">
        <f t="shared" ca="1" si="22"/>
        <v>0</v>
      </c>
      <c r="AP35" s="16">
        <f t="shared" si="4"/>
        <v>6.0499999999999998E-2</v>
      </c>
      <c r="AQ35" s="16">
        <f t="shared" si="5"/>
        <v>2.3007522567703109E-2</v>
      </c>
      <c r="AR35" s="16" t="str">
        <f t="shared" si="6"/>
        <v/>
      </c>
      <c r="AS35" s="16">
        <f t="shared" si="23"/>
        <v>3.4929691285972363E-2</v>
      </c>
      <c r="AT35" s="16">
        <f t="shared" si="23"/>
        <v>1.328339934784978E-2</v>
      </c>
      <c r="AU35" s="16" t="str">
        <f t="shared" si="24"/>
        <v/>
      </c>
      <c r="AV35" s="16">
        <f t="shared" si="25"/>
        <v>3.4929691285972363E-2</v>
      </c>
    </row>
    <row r="36" spans="1:48" x14ac:dyDescent="0.25">
      <c r="A36" s="545"/>
      <c r="B36" s="558">
        <f t="shared" si="26"/>
        <v>29</v>
      </c>
      <c r="C36" s="571" t="s">
        <v>569</v>
      </c>
      <c r="D36" s="97">
        <v>1.17</v>
      </c>
      <c r="E36" s="107">
        <v>0.04</v>
      </c>
      <c r="F36" s="107">
        <v>0.08</v>
      </c>
      <c r="G36" s="107">
        <v>4.7E-2</v>
      </c>
      <c r="H36" s="107">
        <v>2.3E-2</v>
      </c>
      <c r="I36" s="107">
        <v>6.0999999999999999E-2</v>
      </c>
      <c r="J36" s="107">
        <v>2.3E-2</v>
      </c>
      <c r="K36" s="107"/>
      <c r="L36" s="107"/>
      <c r="M36" s="561">
        <f t="shared" si="7"/>
        <v>6.9999999999999993E-3</v>
      </c>
      <c r="N36" s="285">
        <f t="shared" si="8"/>
        <v>5.9071729957805903E-6</v>
      </c>
      <c r="O36" s="285">
        <f t="shared" si="9"/>
        <v>1.3999999999999999E-2</v>
      </c>
      <c r="P36" s="285">
        <f t="shared" si="10"/>
        <v>7.0210631895687053E-6</v>
      </c>
      <c r="Q36" s="285" t="str">
        <f t="shared" si="11"/>
        <v/>
      </c>
      <c r="R36" s="285" t="str">
        <f t="shared" si="12"/>
        <v/>
      </c>
      <c r="S36" s="285">
        <f t="shared" si="13"/>
        <v>1.3999999999999999E-2</v>
      </c>
      <c r="T36" s="562">
        <f t="shared" si="13"/>
        <v>7.0210631895687053E-6</v>
      </c>
      <c r="U36" s="563">
        <f t="shared" ca="1" si="14"/>
        <v>1.2521609699786638E-2</v>
      </c>
      <c r="V36" s="97">
        <v>0.08</v>
      </c>
      <c r="W36" s="300">
        <f t="shared" si="0"/>
        <v>11394.285714285716</v>
      </c>
      <c r="X36" s="564">
        <f t="shared" ca="1" si="15"/>
        <v>56823.285714285717</v>
      </c>
      <c r="Y36" s="565"/>
      <c r="Z36" s="285" t="str">
        <f t="shared" si="1"/>
        <v>09968H</v>
      </c>
      <c r="AA36" s="285">
        <f t="shared" si="2"/>
        <v>1.17</v>
      </c>
      <c r="AB36" s="566">
        <v>0.08</v>
      </c>
      <c r="AC36" s="566">
        <v>2.3E-2</v>
      </c>
      <c r="AD36" s="566">
        <v>2.3E-2</v>
      </c>
      <c r="AE36" s="566"/>
      <c r="AF36" s="566"/>
      <c r="AG36" s="567">
        <f t="shared" si="16"/>
        <v>-5.7000000000000002E-2</v>
      </c>
      <c r="AH36" s="272">
        <f t="shared" si="17"/>
        <v>-4.810126582278481E-5</v>
      </c>
      <c r="AI36" s="272">
        <f t="shared" si="18"/>
        <v>0</v>
      </c>
      <c r="AJ36" s="272">
        <f t="shared" si="19"/>
        <v>0</v>
      </c>
      <c r="AK36" s="272" t="str">
        <f t="shared" si="20"/>
        <v/>
      </c>
      <c r="AL36" s="272" t="str">
        <f t="shared" si="3"/>
        <v/>
      </c>
      <c r="AM36" s="568">
        <f t="shared" si="21"/>
        <v>0</v>
      </c>
      <c r="AN36" s="274">
        <f t="shared" ca="1" si="22"/>
        <v>0</v>
      </c>
      <c r="AP36" s="16">
        <f t="shared" si="4"/>
        <v>5.8499999999999996E-2</v>
      </c>
      <c r="AQ36" s="16">
        <f t="shared" si="5"/>
        <v>2.3007021063189567E-2</v>
      </c>
      <c r="AR36" s="16" t="str">
        <f t="shared" si="6"/>
        <v/>
      </c>
      <c r="AS36" s="16">
        <f t="shared" si="23"/>
        <v>3.377499074759311E-2</v>
      </c>
      <c r="AT36" s="16">
        <f t="shared" si="23"/>
        <v>1.3283109804083888E-2</v>
      </c>
      <c r="AU36" s="16" t="str">
        <f t="shared" si="24"/>
        <v/>
      </c>
      <c r="AV36" s="16">
        <f t="shared" si="25"/>
        <v>3.377499074759311E-2</v>
      </c>
    </row>
    <row r="37" spans="1:48" x14ac:dyDescent="0.25">
      <c r="A37" s="545"/>
      <c r="B37" s="558">
        <f t="shared" si="26"/>
        <v>30</v>
      </c>
      <c r="C37" s="571" t="s">
        <v>571</v>
      </c>
      <c r="D37" s="97">
        <v>1.18</v>
      </c>
      <c r="E37" s="107">
        <v>0</v>
      </c>
      <c r="F37" s="107">
        <v>0.08</v>
      </c>
      <c r="G37" s="107">
        <v>0.01</v>
      </c>
      <c r="H37" s="107">
        <v>2.3E-2</v>
      </c>
      <c r="I37" s="107">
        <v>2.4E-2</v>
      </c>
      <c r="J37" s="107">
        <v>2.3E-2</v>
      </c>
      <c r="K37" s="107"/>
      <c r="L37" s="107"/>
      <c r="M37" s="561">
        <f t="shared" si="7"/>
        <v>0.01</v>
      </c>
      <c r="N37" s="285">
        <f t="shared" si="8"/>
        <v>8.4388185654008438E-6</v>
      </c>
      <c r="O37" s="285">
        <f t="shared" si="9"/>
        <v>1.4E-2</v>
      </c>
      <c r="P37" s="285">
        <f t="shared" si="10"/>
        <v>7.0210631895687062E-6</v>
      </c>
      <c r="Q37" s="285" t="str">
        <f t="shared" si="11"/>
        <v/>
      </c>
      <c r="R37" s="285" t="str">
        <f t="shared" si="12"/>
        <v/>
      </c>
      <c r="S37" s="285">
        <f t="shared" si="13"/>
        <v>1.4E-2</v>
      </c>
      <c r="T37" s="562">
        <f t="shared" si="13"/>
        <v>8.4388185654008438E-6</v>
      </c>
      <c r="U37" s="563">
        <f t="shared" ca="1" si="14"/>
        <v>1.5050084232293284E-2</v>
      </c>
      <c r="V37" s="97">
        <v>0.08</v>
      </c>
      <c r="W37" s="300">
        <f t="shared" si="0"/>
        <v>9480</v>
      </c>
      <c r="X37" s="564">
        <f t="shared" ca="1" si="15"/>
        <v>54909</v>
      </c>
      <c r="Y37" s="565"/>
      <c r="Z37" s="285" t="str">
        <f t="shared" si="1"/>
        <v>00985G</v>
      </c>
      <c r="AA37" s="285">
        <f t="shared" si="2"/>
        <v>1.18</v>
      </c>
      <c r="AB37" s="566">
        <v>0.08</v>
      </c>
      <c r="AC37" s="566">
        <v>2.3E-2</v>
      </c>
      <c r="AD37" s="566">
        <v>2.3E-2</v>
      </c>
      <c r="AE37" s="566"/>
      <c r="AF37" s="566"/>
      <c r="AG37" s="567">
        <f t="shared" si="16"/>
        <v>-5.7000000000000002E-2</v>
      </c>
      <c r="AH37" s="272">
        <f t="shared" si="17"/>
        <v>-4.810126582278481E-5</v>
      </c>
      <c r="AI37" s="272">
        <f t="shared" si="18"/>
        <v>0</v>
      </c>
      <c r="AJ37" s="272">
        <f t="shared" si="19"/>
        <v>0</v>
      </c>
      <c r="AK37" s="272" t="str">
        <f t="shared" si="20"/>
        <v/>
      </c>
      <c r="AL37" s="272" t="str">
        <f t="shared" si="3"/>
        <v/>
      </c>
      <c r="AM37" s="568">
        <f t="shared" si="21"/>
        <v>0</v>
      </c>
      <c r="AN37" s="274">
        <f t="shared" ca="1" si="22"/>
        <v>0</v>
      </c>
      <c r="AP37" s="16">
        <f t="shared" si="4"/>
        <v>6.1499999999999999E-2</v>
      </c>
      <c r="AQ37" s="16">
        <f t="shared" si="5"/>
        <v>2.3007021063189567E-2</v>
      </c>
      <c r="AR37" s="16" t="str">
        <f t="shared" si="6"/>
        <v/>
      </c>
      <c r="AS37" s="16">
        <f t="shared" si="23"/>
        <v>3.5507041555161989E-2</v>
      </c>
      <c r="AT37" s="16">
        <f t="shared" si="23"/>
        <v>1.3283109804083888E-2</v>
      </c>
      <c r="AU37" s="16" t="str">
        <f t="shared" si="24"/>
        <v/>
      </c>
      <c r="AV37" s="16">
        <f t="shared" si="25"/>
        <v>3.5507041555161989E-2</v>
      </c>
    </row>
    <row r="38" spans="1:48" x14ac:dyDescent="0.25">
      <c r="A38" s="545"/>
      <c r="B38" s="558">
        <f t="shared" si="26"/>
        <v>31</v>
      </c>
      <c r="C38" s="571" t="s">
        <v>573</v>
      </c>
      <c r="D38" s="97">
        <v>1.19</v>
      </c>
      <c r="E38" s="107">
        <v>-0.06</v>
      </c>
      <c r="F38" s="107">
        <v>0.08</v>
      </c>
      <c r="G38" s="107">
        <v>-5.7000000000000002E-2</v>
      </c>
      <c r="H38" s="107">
        <v>2.3E-2</v>
      </c>
      <c r="I38" s="107">
        <v>-4.7E-2</v>
      </c>
      <c r="J38" s="107">
        <v>2.3E-2</v>
      </c>
      <c r="K38" s="107"/>
      <c r="L38" s="107"/>
      <c r="M38" s="561">
        <f t="shared" si="7"/>
        <v>2.9999999999999957E-3</v>
      </c>
      <c r="N38" s="285">
        <f t="shared" si="8"/>
        <v>2.5316455696202497E-6</v>
      </c>
      <c r="O38" s="285">
        <f t="shared" si="9"/>
        <v>1.0000000000000002E-2</v>
      </c>
      <c r="P38" s="285">
        <f t="shared" si="10"/>
        <v>5.0150451354062194E-6</v>
      </c>
      <c r="Q38" s="285" t="str">
        <f t="shared" si="11"/>
        <v/>
      </c>
      <c r="R38" s="285" t="str">
        <f t="shared" si="12"/>
        <v/>
      </c>
      <c r="S38" s="285">
        <f t="shared" si="13"/>
        <v>1.0000000000000002E-2</v>
      </c>
      <c r="T38" s="562">
        <f t="shared" si="13"/>
        <v>5.0150451354062194E-6</v>
      </c>
      <c r="U38" s="563">
        <f t="shared" ca="1" si="14"/>
        <v>8.9440069284190283E-3</v>
      </c>
      <c r="V38" s="97">
        <v>0.08</v>
      </c>
      <c r="W38" s="300">
        <f t="shared" si="0"/>
        <v>15951.999999999998</v>
      </c>
      <c r="X38" s="564">
        <f t="shared" ca="1" si="15"/>
        <v>61381</v>
      </c>
      <c r="Y38" s="565"/>
      <c r="Z38" s="285" t="str">
        <f t="shared" si="1"/>
        <v>19284J</v>
      </c>
      <c r="AA38" s="285">
        <f t="shared" si="2"/>
        <v>1.19</v>
      </c>
      <c r="AB38" s="566">
        <v>0.08</v>
      </c>
      <c r="AC38" s="566">
        <v>2.3E-2</v>
      </c>
      <c r="AD38" s="566">
        <v>2.3E-2</v>
      </c>
      <c r="AE38" s="566"/>
      <c r="AF38" s="566"/>
      <c r="AG38" s="567">
        <f t="shared" si="16"/>
        <v>-5.7000000000000002E-2</v>
      </c>
      <c r="AH38" s="272">
        <f t="shared" si="17"/>
        <v>-4.810126582278481E-5</v>
      </c>
      <c r="AI38" s="272">
        <f t="shared" si="18"/>
        <v>0</v>
      </c>
      <c r="AJ38" s="272">
        <f t="shared" si="19"/>
        <v>0</v>
      </c>
      <c r="AK38" s="272" t="str">
        <f t="shared" si="20"/>
        <v/>
      </c>
      <c r="AL38" s="272" t="str">
        <f t="shared" si="3"/>
        <v/>
      </c>
      <c r="AM38" s="568">
        <f t="shared" si="21"/>
        <v>0</v>
      </c>
      <c r="AN38" s="274">
        <f t="shared" ca="1" si="22"/>
        <v>0</v>
      </c>
      <c r="AP38" s="16">
        <f t="shared" si="4"/>
        <v>5.4499999999999993E-2</v>
      </c>
      <c r="AQ38" s="16">
        <f t="shared" si="5"/>
        <v>2.3005015045135406E-2</v>
      </c>
      <c r="AR38" s="16" t="str">
        <f t="shared" si="6"/>
        <v/>
      </c>
      <c r="AS38" s="16">
        <f t="shared" si="23"/>
        <v>3.1465589670834605E-2</v>
      </c>
      <c r="AT38" s="16">
        <f t="shared" si="23"/>
        <v>1.3281951629020319E-2</v>
      </c>
      <c r="AU38" s="16" t="str">
        <f t="shared" si="24"/>
        <v/>
      </c>
      <c r="AV38" s="16">
        <f t="shared" si="25"/>
        <v>3.1465589670834605E-2</v>
      </c>
    </row>
    <row r="39" spans="1:48" x14ac:dyDescent="0.25">
      <c r="A39" s="545"/>
      <c r="B39" s="558">
        <f t="shared" si="26"/>
        <v>32</v>
      </c>
      <c r="C39" s="571" t="s">
        <v>575</v>
      </c>
      <c r="D39" s="97">
        <v>1.2</v>
      </c>
      <c r="E39" s="107">
        <v>0.05</v>
      </c>
      <c r="F39" s="107">
        <v>0.08</v>
      </c>
      <c r="G39" s="107">
        <v>7.0999999999999994E-2</v>
      </c>
      <c r="H39" s="107">
        <v>2.3E-2</v>
      </c>
      <c r="I39" s="107">
        <v>0.06</v>
      </c>
      <c r="J39" s="107">
        <v>2.3E-2</v>
      </c>
      <c r="K39" s="107"/>
      <c r="L39" s="107"/>
      <c r="M39" s="561">
        <f t="shared" si="7"/>
        <v>2.0999999999999991E-2</v>
      </c>
      <c r="N39" s="285">
        <f t="shared" si="8"/>
        <v>1.7721518987341765E-5</v>
      </c>
      <c r="O39" s="285">
        <f t="shared" si="9"/>
        <v>-1.0999999999999996E-2</v>
      </c>
      <c r="P39" s="285">
        <f t="shared" si="10"/>
        <v>-5.5165496489468381E-6</v>
      </c>
      <c r="Q39" s="285" t="str">
        <f t="shared" si="11"/>
        <v/>
      </c>
      <c r="R39" s="285" t="str">
        <f t="shared" si="12"/>
        <v/>
      </c>
      <c r="S39" s="285">
        <f t="shared" si="13"/>
        <v>2.0999999999999991E-2</v>
      </c>
      <c r="T39" s="562">
        <f t="shared" si="13"/>
        <v>1.7721518987341765E-5</v>
      </c>
      <c r="U39" s="563">
        <f t="shared" ca="1" si="14"/>
        <v>3.1605176887815882E-2</v>
      </c>
      <c r="V39" s="97">
        <v>0.08</v>
      </c>
      <c r="W39" s="300">
        <f t="shared" si="0"/>
        <v>4514.2857142857165</v>
      </c>
      <c r="X39" s="564">
        <f t="shared" ca="1" si="15"/>
        <v>49943.285714285717</v>
      </c>
      <c r="Y39" s="565"/>
      <c r="Z39" s="285" t="str">
        <f t="shared" si="1"/>
        <v>15982K</v>
      </c>
      <c r="AA39" s="285">
        <f t="shared" si="2"/>
        <v>1.2</v>
      </c>
      <c r="AB39" s="566">
        <v>0.08</v>
      </c>
      <c r="AC39" s="566">
        <v>2.3E-2</v>
      </c>
      <c r="AD39" s="566">
        <v>2.3E-2</v>
      </c>
      <c r="AE39" s="566"/>
      <c r="AF39" s="566"/>
      <c r="AG39" s="567">
        <f t="shared" si="16"/>
        <v>-5.7000000000000002E-2</v>
      </c>
      <c r="AH39" s="272">
        <f t="shared" si="17"/>
        <v>-4.810126582278481E-5</v>
      </c>
      <c r="AI39" s="272">
        <f t="shared" si="18"/>
        <v>0</v>
      </c>
      <c r="AJ39" s="272">
        <f t="shared" si="19"/>
        <v>0</v>
      </c>
      <c r="AK39" s="272" t="str">
        <f t="shared" si="20"/>
        <v/>
      </c>
      <c r="AL39" s="272" t="str">
        <f t="shared" si="3"/>
        <v/>
      </c>
      <c r="AM39" s="568">
        <f t="shared" si="21"/>
        <v>0</v>
      </c>
      <c r="AN39" s="274">
        <f t="shared" ca="1" si="22"/>
        <v>0</v>
      </c>
      <c r="AP39" s="16">
        <f t="shared" si="4"/>
        <v>7.2499999999999995E-2</v>
      </c>
      <c r="AQ39" s="16">
        <f t="shared" si="5"/>
        <v>2.3005516549648948E-2</v>
      </c>
      <c r="AR39" s="16" t="str">
        <f t="shared" si="6"/>
        <v/>
      </c>
      <c r="AS39" s="16">
        <f t="shared" si="23"/>
        <v>4.185789451624787E-2</v>
      </c>
      <c r="AT39" s="16">
        <f t="shared" si="23"/>
        <v>1.3282241172786211E-2</v>
      </c>
      <c r="AU39" s="16" t="str">
        <f t="shared" si="24"/>
        <v/>
      </c>
      <c r="AV39" s="16">
        <f t="shared" si="25"/>
        <v>4.185789451624787E-2</v>
      </c>
    </row>
    <row r="40" spans="1:48" x14ac:dyDescent="0.25">
      <c r="A40" s="545"/>
      <c r="B40" s="558">
        <f t="shared" si="26"/>
        <v>33</v>
      </c>
      <c r="C40" s="571" t="s">
        <v>577</v>
      </c>
      <c r="D40" s="97">
        <v>1.21</v>
      </c>
      <c r="E40" s="107">
        <v>0.03</v>
      </c>
      <c r="F40" s="107">
        <v>0.08</v>
      </c>
      <c r="G40" s="107">
        <v>0.05</v>
      </c>
      <c r="H40" s="107">
        <v>2.3E-2</v>
      </c>
      <c r="I40" s="107">
        <v>6.9000000000000006E-2</v>
      </c>
      <c r="J40" s="107">
        <v>2.3E-2</v>
      </c>
      <c r="K40" s="107"/>
      <c r="L40" s="107"/>
      <c r="M40" s="561">
        <f t="shared" si="7"/>
        <v>2.0000000000000004E-2</v>
      </c>
      <c r="N40" s="285">
        <f t="shared" si="8"/>
        <v>1.6877637130801691E-5</v>
      </c>
      <c r="O40" s="285">
        <f t="shared" si="9"/>
        <v>1.9000000000000003E-2</v>
      </c>
      <c r="P40" s="285">
        <f t="shared" si="10"/>
        <v>9.5285857572718167E-6</v>
      </c>
      <c r="Q40" s="285" t="str">
        <f t="shared" si="11"/>
        <v/>
      </c>
      <c r="R40" s="285" t="str">
        <f t="shared" si="12"/>
        <v/>
      </c>
      <c r="S40" s="285">
        <f t="shared" si="13"/>
        <v>2.0000000000000004E-2</v>
      </c>
      <c r="T40" s="562">
        <f t="shared" si="13"/>
        <v>1.6877637130801691E-5</v>
      </c>
      <c r="U40" s="563">
        <f t="shared" ca="1" si="14"/>
        <v>3.0100168464586574E-2</v>
      </c>
      <c r="V40" s="97">
        <v>0.08</v>
      </c>
      <c r="W40" s="300">
        <f t="shared" si="0"/>
        <v>4739.9999999999991</v>
      </c>
      <c r="X40" s="564">
        <f t="shared" ca="1" si="15"/>
        <v>50169</v>
      </c>
      <c r="Y40" s="565"/>
      <c r="Z40" s="285" t="str">
        <f t="shared" ref="Z40:Z71" si="27">C40</f>
        <v>13457J</v>
      </c>
      <c r="AA40" s="285">
        <f t="shared" ref="AA40:AA71" si="28">D40</f>
        <v>1.21</v>
      </c>
      <c r="AB40" s="566">
        <v>0.08</v>
      </c>
      <c r="AC40" s="566">
        <v>2.3E-2</v>
      </c>
      <c r="AD40" s="566">
        <v>2.3E-2</v>
      </c>
      <c r="AE40" s="566"/>
      <c r="AF40" s="566"/>
      <c r="AG40" s="567">
        <f t="shared" si="16"/>
        <v>-5.7000000000000002E-2</v>
      </c>
      <c r="AH40" s="272">
        <f t="shared" si="17"/>
        <v>-4.810126582278481E-5</v>
      </c>
      <c r="AI40" s="272">
        <f t="shared" si="18"/>
        <v>0</v>
      </c>
      <c r="AJ40" s="272">
        <f t="shared" si="19"/>
        <v>0</v>
      </c>
      <c r="AK40" s="272" t="str">
        <f t="shared" si="20"/>
        <v/>
      </c>
      <c r="AL40" s="272" t="str">
        <f t="shared" si="3"/>
        <v/>
      </c>
      <c r="AM40" s="568">
        <f t="shared" si="21"/>
        <v>0</v>
      </c>
      <c r="AN40" s="274">
        <f t="shared" ca="1" si="22"/>
        <v>0</v>
      </c>
      <c r="AP40" s="16">
        <f t="shared" si="4"/>
        <v>7.1500000000000008E-2</v>
      </c>
      <c r="AQ40" s="16">
        <f t="shared" si="5"/>
        <v>2.300952858575727E-2</v>
      </c>
      <c r="AR40" s="16" t="str">
        <f t="shared" si="6"/>
        <v/>
      </c>
      <c r="AS40" s="16">
        <f t="shared" si="23"/>
        <v>4.1280544247058251E-2</v>
      </c>
      <c r="AT40" s="16">
        <f t="shared" si="23"/>
        <v>1.328455752291335E-2</v>
      </c>
      <c r="AU40" s="16" t="str">
        <f t="shared" si="24"/>
        <v/>
      </c>
      <c r="AV40" s="16">
        <f t="shared" si="25"/>
        <v>4.1280544247058251E-2</v>
      </c>
    </row>
    <row r="41" spans="1:48" x14ac:dyDescent="0.25">
      <c r="A41" s="545"/>
      <c r="B41" s="558">
        <f t="shared" si="26"/>
        <v>34</v>
      </c>
      <c r="C41" s="571" t="s">
        <v>579</v>
      </c>
      <c r="D41" s="97">
        <v>1.22</v>
      </c>
      <c r="E41" s="107">
        <v>0.04</v>
      </c>
      <c r="F41" s="107">
        <v>0.08</v>
      </c>
      <c r="G41" s="107">
        <v>4.1000000000000002E-2</v>
      </c>
      <c r="H41" s="107">
        <v>2.3E-2</v>
      </c>
      <c r="I41" s="107">
        <v>0.05</v>
      </c>
      <c r="J41" s="107">
        <v>2.3E-2</v>
      </c>
      <c r="K41" s="107"/>
      <c r="L41" s="107"/>
      <c r="M41" s="561">
        <f t="shared" si="7"/>
        <v>1.0000000000000009E-3</v>
      </c>
      <c r="N41" s="285">
        <f t="shared" si="8"/>
        <v>8.4388185654008517E-7</v>
      </c>
      <c r="O41" s="285">
        <f t="shared" si="9"/>
        <v>9.0000000000000011E-3</v>
      </c>
      <c r="P41" s="285">
        <f t="shared" si="10"/>
        <v>4.5135406218655973E-6</v>
      </c>
      <c r="Q41" s="285" t="str">
        <f t="shared" si="11"/>
        <v/>
      </c>
      <c r="R41" s="285" t="str">
        <f t="shared" si="12"/>
        <v/>
      </c>
      <c r="S41" s="285">
        <f t="shared" si="13"/>
        <v>9.0000000000000011E-3</v>
      </c>
      <c r="T41" s="562">
        <f t="shared" si="13"/>
        <v>4.5135406218655973E-6</v>
      </c>
      <c r="U41" s="563">
        <f t="shared" ca="1" si="14"/>
        <v>8.0496062355771263E-3</v>
      </c>
      <c r="V41" s="97">
        <v>0.08</v>
      </c>
      <c r="W41" s="300">
        <f t="shared" si="0"/>
        <v>17724.444444444442</v>
      </c>
      <c r="X41" s="564">
        <f t="shared" ca="1" si="15"/>
        <v>63153.444444444438</v>
      </c>
      <c r="Y41" s="565"/>
      <c r="Z41" s="285" t="str">
        <f t="shared" si="27"/>
        <v>16420J</v>
      </c>
      <c r="AA41" s="285">
        <f t="shared" si="28"/>
        <v>1.22</v>
      </c>
      <c r="AB41" s="566">
        <v>0.08</v>
      </c>
      <c r="AC41" s="566">
        <v>2.3E-2</v>
      </c>
      <c r="AD41" s="566">
        <v>2.3E-2</v>
      </c>
      <c r="AE41" s="566"/>
      <c r="AF41" s="566"/>
      <c r="AG41" s="567">
        <f t="shared" si="16"/>
        <v>-5.7000000000000002E-2</v>
      </c>
      <c r="AH41" s="272">
        <f t="shared" si="17"/>
        <v>-4.810126582278481E-5</v>
      </c>
      <c r="AI41" s="272">
        <f t="shared" si="18"/>
        <v>0</v>
      </c>
      <c r="AJ41" s="272">
        <f t="shared" si="19"/>
        <v>0</v>
      </c>
      <c r="AK41" s="272" t="str">
        <f t="shared" si="20"/>
        <v/>
      </c>
      <c r="AL41" s="272" t="str">
        <f t="shared" si="3"/>
        <v/>
      </c>
      <c r="AM41" s="568">
        <f t="shared" si="21"/>
        <v>0</v>
      </c>
      <c r="AN41" s="274">
        <f t="shared" ca="1" si="22"/>
        <v>0</v>
      </c>
      <c r="AP41" s="16">
        <f t="shared" si="4"/>
        <v>5.2500000000000005E-2</v>
      </c>
      <c r="AQ41" s="16">
        <f t="shared" si="5"/>
        <v>2.3004513540621864E-2</v>
      </c>
      <c r="AR41" s="16" t="str">
        <f t="shared" si="6"/>
        <v/>
      </c>
      <c r="AS41" s="16">
        <f t="shared" si="23"/>
        <v>3.0310889132455356E-2</v>
      </c>
      <c r="AT41" s="16">
        <f t="shared" si="23"/>
        <v>1.3281662085254425E-2</v>
      </c>
      <c r="AU41" s="16" t="str">
        <f t="shared" si="24"/>
        <v/>
      </c>
      <c r="AV41" s="16">
        <f t="shared" si="25"/>
        <v>3.0310889132455356E-2</v>
      </c>
    </row>
    <row r="42" spans="1:48" x14ac:dyDescent="0.25">
      <c r="A42" s="545"/>
      <c r="B42" s="558">
        <f t="shared" si="26"/>
        <v>35</v>
      </c>
      <c r="C42" s="571" t="s">
        <v>581</v>
      </c>
      <c r="D42" s="97">
        <v>1.23</v>
      </c>
      <c r="E42" s="107">
        <v>0.03</v>
      </c>
      <c r="F42" s="107">
        <v>0.08</v>
      </c>
      <c r="G42" s="107">
        <v>0.06</v>
      </c>
      <c r="H42" s="107">
        <v>2.3E-2</v>
      </c>
      <c r="I42" s="107">
        <v>4.8000000000000001E-2</v>
      </c>
      <c r="J42" s="107">
        <v>2.3E-2</v>
      </c>
      <c r="K42" s="107"/>
      <c r="L42" s="107"/>
      <c r="M42" s="561">
        <f t="shared" si="7"/>
        <v>0.03</v>
      </c>
      <c r="N42" s="285">
        <f t="shared" si="8"/>
        <v>2.531645569620253E-5</v>
      </c>
      <c r="O42" s="285">
        <f t="shared" si="9"/>
        <v>-1.1999999999999997E-2</v>
      </c>
      <c r="P42" s="285">
        <f t="shared" si="10"/>
        <v>-6.0180541624874611E-6</v>
      </c>
      <c r="Q42" s="285" t="str">
        <f t="shared" si="11"/>
        <v/>
      </c>
      <c r="R42" s="285" t="str">
        <f t="shared" si="12"/>
        <v/>
      </c>
      <c r="S42" s="285">
        <f t="shared" si="13"/>
        <v>0.03</v>
      </c>
      <c r="T42" s="562">
        <f t="shared" si="13"/>
        <v>2.531645569620253E-5</v>
      </c>
      <c r="U42" s="563">
        <f t="shared" ca="1" si="14"/>
        <v>4.5150252696879847E-2</v>
      </c>
      <c r="V42" s="97">
        <v>0.08</v>
      </c>
      <c r="W42" s="300">
        <f t="shared" si="0"/>
        <v>3160.0000000000005</v>
      </c>
      <c r="X42" s="564">
        <f t="shared" ca="1" si="15"/>
        <v>48589</v>
      </c>
      <c r="Y42" s="565"/>
      <c r="Z42" s="285" t="str">
        <f t="shared" si="27"/>
        <v>23113J</v>
      </c>
      <c r="AA42" s="285">
        <f t="shared" si="28"/>
        <v>1.23</v>
      </c>
      <c r="AB42" s="566">
        <v>0.08</v>
      </c>
      <c r="AC42" s="566">
        <v>2.3E-2</v>
      </c>
      <c r="AD42" s="566">
        <v>2.3E-2</v>
      </c>
      <c r="AE42" s="566"/>
      <c r="AF42" s="566"/>
      <c r="AG42" s="567">
        <f t="shared" si="16"/>
        <v>-5.7000000000000002E-2</v>
      </c>
      <c r="AH42" s="272">
        <f t="shared" si="17"/>
        <v>-4.810126582278481E-5</v>
      </c>
      <c r="AI42" s="272">
        <f t="shared" si="18"/>
        <v>0</v>
      </c>
      <c r="AJ42" s="272">
        <f t="shared" si="19"/>
        <v>0</v>
      </c>
      <c r="AK42" s="272" t="str">
        <f t="shared" si="20"/>
        <v/>
      </c>
      <c r="AL42" s="272" t="str">
        <f t="shared" si="3"/>
        <v/>
      </c>
      <c r="AM42" s="568">
        <f t="shared" si="21"/>
        <v>0</v>
      </c>
      <c r="AN42" s="274">
        <f t="shared" ca="1" si="22"/>
        <v>0</v>
      </c>
      <c r="AP42" s="16">
        <f t="shared" si="4"/>
        <v>8.1500000000000003E-2</v>
      </c>
      <c r="AQ42" s="16">
        <f t="shared" si="5"/>
        <v>2.3006018054162487E-2</v>
      </c>
      <c r="AR42" s="16" t="str">
        <f t="shared" si="6"/>
        <v/>
      </c>
      <c r="AS42" s="16">
        <f t="shared" si="23"/>
        <v>4.7054046938954507E-2</v>
      </c>
      <c r="AT42" s="16">
        <f t="shared" si="23"/>
        <v>1.3282530716552103E-2</v>
      </c>
      <c r="AU42" s="16" t="str">
        <f t="shared" si="24"/>
        <v/>
      </c>
      <c r="AV42" s="16">
        <f t="shared" si="25"/>
        <v>4.7054046938954507E-2</v>
      </c>
    </row>
    <row r="43" spans="1:48" x14ac:dyDescent="0.25">
      <c r="A43" s="545"/>
      <c r="B43" s="558">
        <f t="shared" si="26"/>
        <v>36</v>
      </c>
      <c r="C43" s="571" t="s">
        <v>583</v>
      </c>
      <c r="D43" s="97">
        <v>1.24</v>
      </c>
      <c r="E43" s="107">
        <v>0.05</v>
      </c>
      <c r="F43" s="107">
        <v>0.08</v>
      </c>
      <c r="G43" s="107">
        <v>8.7999999999999995E-2</v>
      </c>
      <c r="H43" s="107">
        <v>2.3E-2</v>
      </c>
      <c r="I43" s="107">
        <v>7.9000000000000001E-2</v>
      </c>
      <c r="J43" s="107">
        <v>2.3E-2</v>
      </c>
      <c r="K43" s="107"/>
      <c r="L43" s="107"/>
      <c r="M43" s="561">
        <f t="shared" si="7"/>
        <v>3.7999999999999992E-2</v>
      </c>
      <c r="N43" s="285">
        <f t="shared" si="8"/>
        <v>3.20675105485232E-5</v>
      </c>
      <c r="O43" s="285">
        <f t="shared" si="9"/>
        <v>-8.9999999999999941E-3</v>
      </c>
      <c r="P43" s="285">
        <f t="shared" si="10"/>
        <v>-4.5135406218655939E-6</v>
      </c>
      <c r="Q43" s="285" t="str">
        <f t="shared" si="11"/>
        <v/>
      </c>
      <c r="R43" s="285" t="str">
        <f t="shared" si="12"/>
        <v/>
      </c>
      <c r="S43" s="285">
        <f t="shared" si="13"/>
        <v>3.7999999999999992E-2</v>
      </c>
      <c r="T43" s="562">
        <f t="shared" si="13"/>
        <v>3.20675105485232E-5</v>
      </c>
      <c r="U43" s="563">
        <f t="shared" ca="1" si="14"/>
        <v>5.7190320082714463E-2</v>
      </c>
      <c r="V43" s="97">
        <v>0.08</v>
      </c>
      <c r="W43" s="300">
        <f t="shared" si="0"/>
        <v>2494.7368421052638</v>
      </c>
      <c r="X43" s="564">
        <f t="shared" ca="1" si="15"/>
        <v>47923.736842105267</v>
      </c>
      <c r="Y43" s="565"/>
      <c r="Z43" s="285" t="str">
        <f t="shared" si="27"/>
        <v>09588J</v>
      </c>
      <c r="AA43" s="285">
        <f t="shared" si="28"/>
        <v>1.24</v>
      </c>
      <c r="AB43" s="566">
        <v>0.08</v>
      </c>
      <c r="AC43" s="566">
        <v>2.3E-2</v>
      </c>
      <c r="AD43" s="566">
        <v>2.3E-2</v>
      </c>
      <c r="AE43" s="566"/>
      <c r="AF43" s="566"/>
      <c r="AG43" s="567">
        <f t="shared" si="16"/>
        <v>-5.7000000000000002E-2</v>
      </c>
      <c r="AH43" s="272">
        <f t="shared" si="17"/>
        <v>-4.810126582278481E-5</v>
      </c>
      <c r="AI43" s="272">
        <f t="shared" si="18"/>
        <v>0</v>
      </c>
      <c r="AJ43" s="272">
        <f t="shared" si="19"/>
        <v>0</v>
      </c>
      <c r="AK43" s="272" t="str">
        <f t="shared" si="20"/>
        <v/>
      </c>
      <c r="AL43" s="272" t="str">
        <f t="shared" si="3"/>
        <v/>
      </c>
      <c r="AM43" s="568">
        <f t="shared" si="21"/>
        <v>0</v>
      </c>
      <c r="AN43" s="274">
        <f t="shared" ca="1" si="22"/>
        <v>0</v>
      </c>
      <c r="AP43" s="16">
        <f t="shared" si="4"/>
        <v>8.9499999999999982E-2</v>
      </c>
      <c r="AQ43" s="16">
        <f t="shared" si="5"/>
        <v>2.3004513540621864E-2</v>
      </c>
      <c r="AR43" s="16" t="str">
        <f t="shared" si="6"/>
        <v/>
      </c>
      <c r="AS43" s="16">
        <f t="shared" si="23"/>
        <v>5.1672849092471496E-2</v>
      </c>
      <c r="AT43" s="16">
        <f t="shared" si="23"/>
        <v>1.3281662085254425E-2</v>
      </c>
      <c r="AU43" s="16" t="str">
        <f t="shared" si="24"/>
        <v/>
      </c>
      <c r="AV43" s="16">
        <f t="shared" si="25"/>
        <v>5.1672849092471496E-2</v>
      </c>
    </row>
    <row r="44" spans="1:48" x14ac:dyDescent="0.25">
      <c r="A44" s="545"/>
      <c r="B44" s="558">
        <f t="shared" si="26"/>
        <v>37</v>
      </c>
      <c r="C44" s="571" t="s">
        <v>585</v>
      </c>
      <c r="D44" s="97">
        <v>1.25</v>
      </c>
      <c r="E44" s="107">
        <v>0.09</v>
      </c>
      <c r="F44" s="107">
        <v>0.08</v>
      </c>
      <c r="G44" s="107">
        <v>6.7000000000000004E-2</v>
      </c>
      <c r="H44" s="107">
        <v>2.3E-2</v>
      </c>
      <c r="I44" s="107">
        <v>6.4000000000000001E-2</v>
      </c>
      <c r="J44" s="107">
        <v>2.3E-2</v>
      </c>
      <c r="K44" s="107"/>
      <c r="L44" s="107"/>
      <c r="M44" s="561">
        <f t="shared" si="7"/>
        <v>-2.2999999999999993E-2</v>
      </c>
      <c r="N44" s="285">
        <f t="shared" si="8"/>
        <v>-1.9409282700421934E-5</v>
      </c>
      <c r="O44" s="285">
        <f t="shared" si="9"/>
        <v>-3.0000000000000027E-3</v>
      </c>
      <c r="P44" s="285">
        <f t="shared" si="10"/>
        <v>-1.504513540621867E-6</v>
      </c>
      <c r="Q44" s="285" t="str">
        <f t="shared" si="11"/>
        <v/>
      </c>
      <c r="R44" s="285" t="str">
        <f t="shared" si="12"/>
        <v/>
      </c>
      <c r="S44" s="285">
        <f t="shared" si="13"/>
        <v>2.2999999999999993E-2</v>
      </c>
      <c r="T44" s="562">
        <f t="shared" si="13"/>
        <v>1.9409282700421934E-5</v>
      </c>
      <c r="U44" s="563">
        <f t="shared" ca="1" si="14"/>
        <v>3.4615193734274539E-2</v>
      </c>
      <c r="V44" s="97">
        <v>0.08</v>
      </c>
      <c r="W44" s="300">
        <f t="shared" si="0"/>
        <v>4121.7391304347839</v>
      </c>
      <c r="X44" s="564">
        <f t="shared" ca="1" si="15"/>
        <v>49550.739130434784</v>
      </c>
      <c r="Y44" s="565"/>
      <c r="Z44" s="285" t="str">
        <f t="shared" si="27"/>
        <v>23125J</v>
      </c>
      <c r="AA44" s="285">
        <f t="shared" si="28"/>
        <v>1.25</v>
      </c>
      <c r="AB44" s="566">
        <v>0.08</v>
      </c>
      <c r="AC44" s="566">
        <v>2.3E-2</v>
      </c>
      <c r="AD44" s="566">
        <v>2.3E-2</v>
      </c>
      <c r="AE44" s="566"/>
      <c r="AF44" s="566"/>
      <c r="AG44" s="567">
        <f t="shared" si="16"/>
        <v>-5.7000000000000002E-2</v>
      </c>
      <c r="AH44" s="272">
        <f t="shared" si="17"/>
        <v>-4.810126582278481E-5</v>
      </c>
      <c r="AI44" s="272">
        <f t="shared" si="18"/>
        <v>0</v>
      </c>
      <c r="AJ44" s="272">
        <f t="shared" si="19"/>
        <v>0</v>
      </c>
      <c r="AK44" s="272" t="str">
        <f t="shared" si="20"/>
        <v/>
      </c>
      <c r="AL44" s="272" t="str">
        <f t="shared" si="3"/>
        <v/>
      </c>
      <c r="AM44" s="568">
        <f t="shared" si="21"/>
        <v>0</v>
      </c>
      <c r="AN44" s="274">
        <f t="shared" ca="1" si="22"/>
        <v>0</v>
      </c>
      <c r="AP44" s="16">
        <f t="shared" si="4"/>
        <v>7.4499999999999997E-2</v>
      </c>
      <c r="AQ44" s="16">
        <f t="shared" si="5"/>
        <v>2.3001504513540622E-2</v>
      </c>
      <c r="AR44" s="16" t="str">
        <f t="shared" si="6"/>
        <v/>
      </c>
      <c r="AS44" s="16">
        <f t="shared" si="23"/>
        <v>4.3012595054627123E-2</v>
      </c>
      <c r="AT44" s="16">
        <f t="shared" si="23"/>
        <v>1.3279924822659071E-2</v>
      </c>
      <c r="AU44" s="16" t="str">
        <f t="shared" si="24"/>
        <v/>
      </c>
      <c r="AV44" s="16">
        <f t="shared" si="25"/>
        <v>4.3012595054627123E-2</v>
      </c>
    </row>
    <row r="45" spans="1:48" x14ac:dyDescent="0.25">
      <c r="A45" s="545"/>
      <c r="B45" s="558">
        <f t="shared" si="26"/>
        <v>38</v>
      </c>
      <c r="C45" s="571" t="s">
        <v>587</v>
      </c>
      <c r="D45" s="97">
        <v>1.26</v>
      </c>
      <c r="E45" s="107">
        <v>0.05</v>
      </c>
      <c r="F45" s="107">
        <v>0.08</v>
      </c>
      <c r="G45" s="107">
        <v>8.7999999999999995E-2</v>
      </c>
      <c r="H45" s="107">
        <v>2.3E-2</v>
      </c>
      <c r="I45" s="107">
        <v>5.8000000000000003E-2</v>
      </c>
      <c r="J45" s="107">
        <v>2.3E-2</v>
      </c>
      <c r="K45" s="107"/>
      <c r="L45" s="107"/>
      <c r="M45" s="561">
        <f t="shared" si="7"/>
        <v>3.7999999999999992E-2</v>
      </c>
      <c r="N45" s="285">
        <f t="shared" si="8"/>
        <v>3.20675105485232E-5</v>
      </c>
      <c r="O45" s="285">
        <f t="shared" si="9"/>
        <v>-2.9999999999999992E-2</v>
      </c>
      <c r="P45" s="285">
        <f t="shared" si="10"/>
        <v>-1.5045135406218651E-5</v>
      </c>
      <c r="Q45" s="285" t="str">
        <f t="shared" si="11"/>
        <v/>
      </c>
      <c r="R45" s="285" t="str">
        <f t="shared" si="12"/>
        <v/>
      </c>
      <c r="S45" s="285">
        <f t="shared" si="13"/>
        <v>3.7999999999999992E-2</v>
      </c>
      <c r="T45" s="562">
        <f t="shared" si="13"/>
        <v>3.20675105485232E-5</v>
      </c>
      <c r="U45" s="563">
        <f t="shared" ca="1" si="14"/>
        <v>5.7190320082714463E-2</v>
      </c>
      <c r="V45" s="97">
        <v>0.08</v>
      </c>
      <c r="W45" s="300">
        <f t="shared" si="0"/>
        <v>2494.7368421052638</v>
      </c>
      <c r="X45" s="564">
        <f t="shared" ca="1" si="15"/>
        <v>47923.736842105267</v>
      </c>
      <c r="Y45" s="565"/>
      <c r="Z45" s="285" t="str">
        <f t="shared" si="27"/>
        <v>23036J</v>
      </c>
      <c r="AA45" s="285">
        <f t="shared" si="28"/>
        <v>1.26</v>
      </c>
      <c r="AB45" s="566">
        <v>0.08</v>
      </c>
      <c r="AC45" s="566">
        <v>2.3E-2</v>
      </c>
      <c r="AD45" s="566">
        <v>2.3E-2</v>
      </c>
      <c r="AE45" s="566"/>
      <c r="AF45" s="566"/>
      <c r="AG45" s="567">
        <f t="shared" si="16"/>
        <v>-5.7000000000000002E-2</v>
      </c>
      <c r="AH45" s="272">
        <f t="shared" si="17"/>
        <v>-4.810126582278481E-5</v>
      </c>
      <c r="AI45" s="272">
        <f t="shared" si="18"/>
        <v>0</v>
      </c>
      <c r="AJ45" s="272">
        <f t="shared" si="19"/>
        <v>0</v>
      </c>
      <c r="AK45" s="272" t="str">
        <f t="shared" si="20"/>
        <v/>
      </c>
      <c r="AL45" s="272" t="str">
        <f t="shared" si="3"/>
        <v/>
      </c>
      <c r="AM45" s="568">
        <f t="shared" si="21"/>
        <v>0</v>
      </c>
      <c r="AN45" s="274">
        <f t="shared" ca="1" si="22"/>
        <v>0</v>
      </c>
      <c r="AP45" s="16">
        <f t="shared" si="4"/>
        <v>8.9499999999999982E-2</v>
      </c>
      <c r="AQ45" s="16">
        <f t="shared" si="5"/>
        <v>2.3015045135406219E-2</v>
      </c>
      <c r="AR45" s="16" t="str">
        <f t="shared" si="6"/>
        <v/>
      </c>
      <c r="AS45" s="16">
        <f t="shared" si="23"/>
        <v>5.1672849092471496E-2</v>
      </c>
      <c r="AT45" s="16">
        <f t="shared" si="23"/>
        <v>1.3287742504338168E-2</v>
      </c>
      <c r="AU45" s="16" t="str">
        <f t="shared" si="24"/>
        <v/>
      </c>
      <c r="AV45" s="16">
        <f t="shared" si="25"/>
        <v>5.1672849092471496E-2</v>
      </c>
    </row>
    <row r="46" spans="1:48" x14ac:dyDescent="0.25">
      <c r="A46" s="545"/>
      <c r="B46" s="558">
        <f t="shared" si="26"/>
        <v>39</v>
      </c>
      <c r="C46" s="571" t="s">
        <v>589</v>
      </c>
      <c r="D46" s="97">
        <v>1.27</v>
      </c>
      <c r="E46" s="107">
        <v>0.11</v>
      </c>
      <c r="F46" s="107">
        <v>0.08</v>
      </c>
      <c r="G46" s="107">
        <v>0.12</v>
      </c>
      <c r="H46" s="107">
        <v>2.3E-2</v>
      </c>
      <c r="I46" s="107">
        <v>0.109</v>
      </c>
      <c r="J46" s="107">
        <v>2.3E-2</v>
      </c>
      <c r="K46" s="107"/>
      <c r="L46" s="107"/>
      <c r="M46" s="561">
        <f t="shared" si="7"/>
        <v>9.999999999999995E-3</v>
      </c>
      <c r="N46" s="285">
        <f t="shared" si="8"/>
        <v>8.4388185654008404E-6</v>
      </c>
      <c r="O46" s="285">
        <f t="shared" si="9"/>
        <v>-1.0999999999999996E-2</v>
      </c>
      <c r="P46" s="285">
        <f t="shared" si="10"/>
        <v>-5.5165496489468381E-6</v>
      </c>
      <c r="Q46" s="285" t="str">
        <f t="shared" si="11"/>
        <v/>
      </c>
      <c r="R46" s="285" t="str">
        <f t="shared" si="12"/>
        <v/>
      </c>
      <c r="S46" s="285">
        <f t="shared" si="13"/>
        <v>1.0999999999999996E-2</v>
      </c>
      <c r="T46" s="562">
        <f t="shared" si="13"/>
        <v>8.4388185654008404E-6</v>
      </c>
      <c r="U46" s="563">
        <f t="shared" ca="1" si="14"/>
        <v>1.5050084232293278E-2</v>
      </c>
      <c r="V46" s="97">
        <v>0.08</v>
      </c>
      <c r="W46" s="300">
        <f t="shared" si="0"/>
        <v>9480.0000000000036</v>
      </c>
      <c r="X46" s="564">
        <f t="shared" ca="1" si="15"/>
        <v>54909</v>
      </c>
      <c r="Y46" s="565"/>
      <c r="Z46" s="285" t="str">
        <f t="shared" si="27"/>
        <v>15140J</v>
      </c>
      <c r="AA46" s="285">
        <f t="shared" si="28"/>
        <v>1.27</v>
      </c>
      <c r="AB46" s="566">
        <v>0.08</v>
      </c>
      <c r="AC46" s="566">
        <v>2.3E-2</v>
      </c>
      <c r="AD46" s="566">
        <v>2.3E-2</v>
      </c>
      <c r="AE46" s="566"/>
      <c r="AF46" s="566"/>
      <c r="AG46" s="567">
        <f t="shared" si="16"/>
        <v>-5.7000000000000002E-2</v>
      </c>
      <c r="AH46" s="272">
        <f t="shared" si="17"/>
        <v>-4.810126582278481E-5</v>
      </c>
      <c r="AI46" s="272">
        <f t="shared" si="18"/>
        <v>0</v>
      </c>
      <c r="AJ46" s="272">
        <f t="shared" si="19"/>
        <v>0</v>
      </c>
      <c r="AK46" s="272" t="str">
        <f t="shared" si="20"/>
        <v/>
      </c>
      <c r="AL46" s="272" t="str">
        <f t="shared" si="3"/>
        <v/>
      </c>
      <c r="AM46" s="568">
        <f t="shared" si="21"/>
        <v>0</v>
      </c>
      <c r="AN46" s="274">
        <f t="shared" ca="1" si="22"/>
        <v>0</v>
      </c>
      <c r="AP46" s="16">
        <f t="shared" si="4"/>
        <v>6.1499999999999999E-2</v>
      </c>
      <c r="AQ46" s="16">
        <f t="shared" si="5"/>
        <v>2.3005516549648948E-2</v>
      </c>
      <c r="AR46" s="16" t="str">
        <f t="shared" si="6"/>
        <v/>
      </c>
      <c r="AS46" s="16">
        <f t="shared" si="23"/>
        <v>3.5507041555161989E-2</v>
      </c>
      <c r="AT46" s="16">
        <f t="shared" si="23"/>
        <v>1.3282241172786211E-2</v>
      </c>
      <c r="AU46" s="16" t="str">
        <f t="shared" si="24"/>
        <v/>
      </c>
      <c r="AV46" s="16">
        <f t="shared" si="25"/>
        <v>3.5507041555161989E-2</v>
      </c>
    </row>
    <row r="47" spans="1:48" x14ac:dyDescent="0.25">
      <c r="A47" s="545"/>
      <c r="B47" s="558">
        <f t="shared" si="26"/>
        <v>40</v>
      </c>
      <c r="C47" s="571" t="s">
        <v>591</v>
      </c>
      <c r="D47" s="97">
        <v>1.28</v>
      </c>
      <c r="E47" s="107">
        <v>-0.04</v>
      </c>
      <c r="F47" s="107">
        <v>0.08</v>
      </c>
      <c r="G47" s="107">
        <v>-2.7E-2</v>
      </c>
      <c r="H47" s="107">
        <v>2.3E-2</v>
      </c>
      <c r="I47" s="107">
        <v>-1.7999999999999999E-2</v>
      </c>
      <c r="J47" s="107">
        <v>2.3E-2</v>
      </c>
      <c r="K47" s="107"/>
      <c r="L47" s="107"/>
      <c r="M47" s="561">
        <f t="shared" si="7"/>
        <v>1.3000000000000001E-2</v>
      </c>
      <c r="N47" s="285">
        <f t="shared" si="8"/>
        <v>1.0970464135021098E-5</v>
      </c>
      <c r="O47" s="285">
        <f t="shared" si="9"/>
        <v>9.0000000000000011E-3</v>
      </c>
      <c r="P47" s="285">
        <f t="shared" si="10"/>
        <v>4.5135406218655973E-6</v>
      </c>
      <c r="Q47" s="285" t="str">
        <f t="shared" si="11"/>
        <v/>
      </c>
      <c r="R47" s="285" t="str">
        <f t="shared" si="12"/>
        <v/>
      </c>
      <c r="S47" s="285">
        <f t="shared" si="13"/>
        <v>1.3000000000000001E-2</v>
      </c>
      <c r="T47" s="562">
        <f t="shared" si="13"/>
        <v>1.0970464135021098E-5</v>
      </c>
      <c r="U47" s="563">
        <f t="shared" ca="1" si="14"/>
        <v>1.956510950198127E-2</v>
      </c>
      <c r="V47" s="97">
        <v>0.08</v>
      </c>
      <c r="W47" s="300">
        <f t="shared" si="0"/>
        <v>7292.3076923076915</v>
      </c>
      <c r="X47" s="564">
        <f t="shared" ca="1" si="15"/>
        <v>52721.307692307688</v>
      </c>
      <c r="Y47" s="565"/>
      <c r="Z47" s="285" t="str">
        <f t="shared" si="27"/>
        <v>00305J</v>
      </c>
      <c r="AA47" s="285">
        <f t="shared" si="28"/>
        <v>1.28</v>
      </c>
      <c r="AB47" s="566">
        <v>0.08</v>
      </c>
      <c r="AC47" s="566">
        <v>2.3E-2</v>
      </c>
      <c r="AD47" s="566">
        <v>2.3E-2</v>
      </c>
      <c r="AE47" s="566"/>
      <c r="AF47" s="566"/>
      <c r="AG47" s="567">
        <f t="shared" si="16"/>
        <v>-5.7000000000000002E-2</v>
      </c>
      <c r="AH47" s="272">
        <f t="shared" si="17"/>
        <v>-4.810126582278481E-5</v>
      </c>
      <c r="AI47" s="272">
        <f t="shared" si="18"/>
        <v>0</v>
      </c>
      <c r="AJ47" s="272">
        <f t="shared" si="19"/>
        <v>0</v>
      </c>
      <c r="AK47" s="272" t="str">
        <f t="shared" si="20"/>
        <v/>
      </c>
      <c r="AL47" s="272" t="str">
        <f t="shared" si="3"/>
        <v/>
      </c>
      <c r="AM47" s="568">
        <f t="shared" si="21"/>
        <v>0</v>
      </c>
      <c r="AN47" s="274">
        <f t="shared" ca="1" si="22"/>
        <v>0</v>
      </c>
      <c r="AP47" s="16">
        <f t="shared" si="4"/>
        <v>6.4500000000000002E-2</v>
      </c>
      <c r="AQ47" s="16">
        <f t="shared" si="5"/>
        <v>2.3004513540621864E-2</v>
      </c>
      <c r="AR47" s="16" t="str">
        <f t="shared" si="6"/>
        <v/>
      </c>
      <c r="AS47" s="16">
        <f t="shared" si="23"/>
        <v>3.7239092362730868E-2</v>
      </c>
      <c r="AT47" s="16">
        <f t="shared" si="23"/>
        <v>1.3281662085254425E-2</v>
      </c>
      <c r="AU47" s="16" t="str">
        <f t="shared" si="24"/>
        <v/>
      </c>
      <c r="AV47" s="16">
        <f t="shared" si="25"/>
        <v>3.7239092362730868E-2</v>
      </c>
    </row>
    <row r="48" spans="1:48" x14ac:dyDescent="0.25">
      <c r="A48" s="545"/>
      <c r="B48" s="558">
        <f t="shared" si="26"/>
        <v>41</v>
      </c>
      <c r="C48" s="571" t="s">
        <v>593</v>
      </c>
      <c r="D48" s="97">
        <v>1.29</v>
      </c>
      <c r="E48" s="107">
        <v>-0.04</v>
      </c>
      <c r="F48" s="107">
        <v>0.08</v>
      </c>
      <c r="G48" s="107">
        <v>-2.4E-2</v>
      </c>
      <c r="H48" s="107">
        <v>2.3E-2</v>
      </c>
      <c r="I48" s="107">
        <v>-1.6E-2</v>
      </c>
      <c r="J48" s="107">
        <v>2.3E-2</v>
      </c>
      <c r="K48" s="107"/>
      <c r="L48" s="107"/>
      <c r="M48" s="561">
        <f t="shared" si="7"/>
        <v>1.6E-2</v>
      </c>
      <c r="N48" s="285">
        <f t="shared" si="8"/>
        <v>1.3502109704641351E-5</v>
      </c>
      <c r="O48" s="285">
        <f t="shared" si="9"/>
        <v>8.0000000000000002E-3</v>
      </c>
      <c r="P48" s="285">
        <f t="shared" si="10"/>
        <v>4.0120361083249752E-6</v>
      </c>
      <c r="Q48" s="285" t="str">
        <f t="shared" si="11"/>
        <v/>
      </c>
      <c r="R48" s="285" t="str">
        <f t="shared" si="12"/>
        <v/>
      </c>
      <c r="S48" s="285">
        <f t="shared" si="13"/>
        <v>1.6E-2</v>
      </c>
      <c r="T48" s="562">
        <f t="shared" si="13"/>
        <v>1.3502109704641351E-5</v>
      </c>
      <c r="U48" s="563">
        <f t="shared" ca="1" si="14"/>
        <v>2.4080134771669252E-2</v>
      </c>
      <c r="V48" s="97">
        <v>0.08</v>
      </c>
      <c r="W48" s="300">
        <f t="shared" si="0"/>
        <v>5925</v>
      </c>
      <c r="X48" s="564">
        <f t="shared" ca="1" si="15"/>
        <v>51354</v>
      </c>
      <c r="Y48" s="565"/>
      <c r="Z48" s="285" t="str">
        <f t="shared" si="27"/>
        <v>05728L</v>
      </c>
      <c r="AA48" s="285">
        <f t="shared" si="28"/>
        <v>1.29</v>
      </c>
      <c r="AB48" s="566">
        <v>0.08</v>
      </c>
      <c r="AC48" s="566">
        <v>2.3E-2</v>
      </c>
      <c r="AD48" s="566">
        <v>2.3E-2</v>
      </c>
      <c r="AE48" s="566"/>
      <c r="AF48" s="566"/>
      <c r="AG48" s="567">
        <f t="shared" si="16"/>
        <v>-5.7000000000000002E-2</v>
      </c>
      <c r="AH48" s="272">
        <f t="shared" si="17"/>
        <v>-4.810126582278481E-5</v>
      </c>
      <c r="AI48" s="272">
        <f t="shared" si="18"/>
        <v>0</v>
      </c>
      <c r="AJ48" s="272">
        <f t="shared" si="19"/>
        <v>0</v>
      </c>
      <c r="AK48" s="272" t="str">
        <f t="shared" si="20"/>
        <v/>
      </c>
      <c r="AL48" s="272" t="str">
        <f t="shared" si="3"/>
        <v/>
      </c>
      <c r="AM48" s="568">
        <f t="shared" si="21"/>
        <v>0</v>
      </c>
      <c r="AN48" s="274">
        <f t="shared" ca="1" si="22"/>
        <v>0</v>
      </c>
      <c r="AP48" s="16">
        <f t="shared" si="4"/>
        <v>6.7500000000000004E-2</v>
      </c>
      <c r="AQ48" s="16">
        <f t="shared" si="5"/>
        <v>2.3004012036108325E-2</v>
      </c>
      <c r="AR48" s="16" t="str">
        <f t="shared" si="6"/>
        <v/>
      </c>
      <c r="AS48" s="16">
        <f t="shared" si="23"/>
        <v>3.8971143170299746E-2</v>
      </c>
      <c r="AT48" s="16">
        <f t="shared" si="23"/>
        <v>1.3281372541488534E-2</v>
      </c>
      <c r="AU48" s="16" t="str">
        <f t="shared" si="24"/>
        <v/>
      </c>
      <c r="AV48" s="16">
        <f t="shared" si="25"/>
        <v>3.8971143170299746E-2</v>
      </c>
    </row>
    <row r="49" spans="1:48" x14ac:dyDescent="0.25">
      <c r="A49" s="545"/>
      <c r="B49" s="558">
        <f t="shared" si="26"/>
        <v>42</v>
      </c>
      <c r="C49" s="571" t="s">
        <v>595</v>
      </c>
      <c r="D49" s="97">
        <v>1.3</v>
      </c>
      <c r="E49" s="107">
        <v>-0.02</v>
      </c>
      <c r="F49" s="107">
        <v>0.08</v>
      </c>
      <c r="G49" s="107">
        <v>-3.3000000000000002E-2</v>
      </c>
      <c r="H49" s="107">
        <v>2.3E-2</v>
      </c>
      <c r="I49" s="107">
        <v>-0.04</v>
      </c>
      <c r="J49" s="107">
        <v>2.3E-2</v>
      </c>
      <c r="K49" s="107"/>
      <c r="L49" s="107"/>
      <c r="M49" s="561">
        <f t="shared" si="7"/>
        <v>-1.3000000000000001E-2</v>
      </c>
      <c r="N49" s="285">
        <f t="shared" si="8"/>
        <v>-1.0970464135021098E-5</v>
      </c>
      <c r="O49" s="285">
        <f t="shared" si="9"/>
        <v>-6.9999999999999993E-3</v>
      </c>
      <c r="P49" s="285">
        <f t="shared" si="10"/>
        <v>-3.5105315947843527E-6</v>
      </c>
      <c r="Q49" s="285" t="str">
        <f t="shared" si="11"/>
        <v/>
      </c>
      <c r="R49" s="285" t="str">
        <f t="shared" si="12"/>
        <v/>
      </c>
      <c r="S49" s="285">
        <f t="shared" si="13"/>
        <v>1.3000000000000001E-2</v>
      </c>
      <c r="T49" s="562">
        <f t="shared" si="13"/>
        <v>1.0970464135021098E-5</v>
      </c>
      <c r="U49" s="563">
        <f t="shared" ca="1" si="14"/>
        <v>1.956510950198127E-2</v>
      </c>
      <c r="V49" s="97">
        <v>0.08</v>
      </c>
      <c r="W49" s="300">
        <f t="shared" si="0"/>
        <v>7292.3076923076915</v>
      </c>
      <c r="X49" s="564">
        <f t="shared" ca="1" si="15"/>
        <v>52721.307692307688</v>
      </c>
      <c r="Y49" s="565"/>
      <c r="Z49" s="285" t="str">
        <f t="shared" si="27"/>
        <v>02128K</v>
      </c>
      <c r="AA49" s="285">
        <f t="shared" si="28"/>
        <v>1.3</v>
      </c>
      <c r="AB49" s="566">
        <v>0.08</v>
      </c>
      <c r="AC49" s="566">
        <v>2.3E-2</v>
      </c>
      <c r="AD49" s="566">
        <v>2.3E-2</v>
      </c>
      <c r="AE49" s="566"/>
      <c r="AF49" s="566"/>
      <c r="AG49" s="567">
        <f t="shared" si="16"/>
        <v>-5.7000000000000002E-2</v>
      </c>
      <c r="AH49" s="272">
        <f t="shared" si="17"/>
        <v>-4.810126582278481E-5</v>
      </c>
      <c r="AI49" s="272">
        <f t="shared" si="18"/>
        <v>0</v>
      </c>
      <c r="AJ49" s="272">
        <f t="shared" si="19"/>
        <v>0</v>
      </c>
      <c r="AK49" s="272" t="str">
        <f t="shared" si="20"/>
        <v/>
      </c>
      <c r="AL49" s="272" t="str">
        <f t="shared" si="3"/>
        <v/>
      </c>
      <c r="AM49" s="568">
        <f t="shared" si="21"/>
        <v>0</v>
      </c>
      <c r="AN49" s="274">
        <f t="shared" ca="1" si="22"/>
        <v>0</v>
      </c>
      <c r="AP49" s="16">
        <f t="shared" si="4"/>
        <v>6.4500000000000002E-2</v>
      </c>
      <c r="AQ49" s="16">
        <f t="shared" si="5"/>
        <v>2.3003510531594783E-2</v>
      </c>
      <c r="AR49" s="16" t="str">
        <f t="shared" si="6"/>
        <v/>
      </c>
      <c r="AS49" s="16">
        <f t="shared" si="23"/>
        <v>3.7239092362730868E-2</v>
      </c>
      <c r="AT49" s="16">
        <f t="shared" si="23"/>
        <v>1.328108299772264E-2</v>
      </c>
      <c r="AU49" s="16" t="str">
        <f t="shared" si="24"/>
        <v/>
      </c>
      <c r="AV49" s="16">
        <f t="shared" si="25"/>
        <v>3.7239092362730868E-2</v>
      </c>
    </row>
    <row r="50" spans="1:48" x14ac:dyDescent="0.25">
      <c r="A50" s="545"/>
      <c r="B50" s="558">
        <f t="shared" si="26"/>
        <v>43</v>
      </c>
      <c r="C50" s="571" t="s">
        <v>597</v>
      </c>
      <c r="D50" s="97">
        <v>1.31</v>
      </c>
      <c r="E50" s="107">
        <v>7.0000000000000007E-2</v>
      </c>
      <c r="F50" s="107">
        <v>0.08</v>
      </c>
      <c r="G50" s="107">
        <v>6.7000000000000004E-2</v>
      </c>
      <c r="H50" s="107">
        <v>2.3E-2</v>
      </c>
      <c r="I50" s="107">
        <v>8.8999999999999996E-2</v>
      </c>
      <c r="J50" s="107">
        <v>2.3E-2</v>
      </c>
      <c r="K50" s="107"/>
      <c r="L50" s="107"/>
      <c r="M50" s="561">
        <f t="shared" si="7"/>
        <v>-3.0000000000000027E-3</v>
      </c>
      <c r="N50" s="285">
        <f t="shared" si="8"/>
        <v>-2.5316455696202556E-6</v>
      </c>
      <c r="O50" s="285">
        <f t="shared" si="9"/>
        <v>2.1999999999999992E-2</v>
      </c>
      <c r="P50" s="285">
        <f t="shared" si="10"/>
        <v>1.1033099297893676E-5</v>
      </c>
      <c r="Q50" s="285" t="str">
        <f t="shared" si="11"/>
        <v/>
      </c>
      <c r="R50" s="285" t="str">
        <f t="shared" si="12"/>
        <v/>
      </c>
      <c r="S50" s="285">
        <f t="shared" si="13"/>
        <v>2.1999999999999992E-2</v>
      </c>
      <c r="T50" s="562">
        <f t="shared" si="13"/>
        <v>1.1033099297893676E-5</v>
      </c>
      <c r="U50" s="563">
        <f t="shared" ca="1" si="14"/>
        <v>1.9676815242521854E-2</v>
      </c>
      <c r="V50" s="97">
        <v>0.08</v>
      </c>
      <c r="W50" s="300">
        <f t="shared" si="0"/>
        <v>7250.9090909090946</v>
      </c>
      <c r="X50" s="564">
        <f t="shared" ca="1" si="15"/>
        <v>52679.909090909096</v>
      </c>
      <c r="Y50" s="565"/>
      <c r="Z50" s="285" t="str">
        <f t="shared" si="27"/>
        <v>20582J</v>
      </c>
      <c r="AA50" s="285">
        <f t="shared" si="28"/>
        <v>1.31</v>
      </c>
      <c r="AB50" s="566">
        <v>0.08</v>
      </c>
      <c r="AC50" s="566">
        <v>2.3E-2</v>
      </c>
      <c r="AD50" s="566">
        <v>2.3E-2</v>
      </c>
      <c r="AE50" s="566"/>
      <c r="AF50" s="566"/>
      <c r="AG50" s="567">
        <f t="shared" si="16"/>
        <v>-5.7000000000000002E-2</v>
      </c>
      <c r="AH50" s="272">
        <f t="shared" si="17"/>
        <v>-4.810126582278481E-5</v>
      </c>
      <c r="AI50" s="272">
        <f t="shared" si="18"/>
        <v>0</v>
      </c>
      <c r="AJ50" s="272">
        <f t="shared" si="19"/>
        <v>0</v>
      </c>
      <c r="AK50" s="272" t="str">
        <f t="shared" si="20"/>
        <v/>
      </c>
      <c r="AL50" s="272" t="str">
        <f t="shared" si="3"/>
        <v/>
      </c>
      <c r="AM50" s="568">
        <f t="shared" si="21"/>
        <v>0</v>
      </c>
      <c r="AN50" s="274">
        <f t="shared" ca="1" si="22"/>
        <v>0</v>
      </c>
      <c r="AP50" s="16">
        <f t="shared" si="4"/>
        <v>5.4500000000000007E-2</v>
      </c>
      <c r="AQ50" s="16">
        <f t="shared" si="5"/>
        <v>2.3011033099297893E-2</v>
      </c>
      <c r="AR50" s="16" t="str">
        <f t="shared" si="6"/>
        <v/>
      </c>
      <c r="AS50" s="16">
        <f t="shared" si="23"/>
        <v>3.1465589670834612E-2</v>
      </c>
      <c r="AT50" s="16">
        <f t="shared" si="23"/>
        <v>1.3285426154211027E-2</v>
      </c>
      <c r="AU50" s="16" t="str">
        <f t="shared" si="24"/>
        <v/>
      </c>
      <c r="AV50" s="16">
        <f t="shared" si="25"/>
        <v>3.1465589670834612E-2</v>
      </c>
    </row>
    <row r="51" spans="1:48" x14ac:dyDescent="0.25">
      <c r="A51" s="545"/>
      <c r="B51" s="558">
        <f t="shared" si="26"/>
        <v>44</v>
      </c>
      <c r="C51" s="571" t="s">
        <v>599</v>
      </c>
      <c r="D51" s="97">
        <v>1.32</v>
      </c>
      <c r="E51" s="107">
        <v>0.09</v>
      </c>
      <c r="F51" s="107">
        <v>0.08</v>
      </c>
      <c r="G51" s="107">
        <v>8.7999999999999995E-2</v>
      </c>
      <c r="H51" s="107">
        <v>2.3E-2</v>
      </c>
      <c r="I51" s="107">
        <v>8.6999999999999994E-2</v>
      </c>
      <c r="J51" s="107">
        <v>2.3E-2</v>
      </c>
      <c r="K51" s="107"/>
      <c r="L51" s="107"/>
      <c r="M51" s="561">
        <f t="shared" si="7"/>
        <v>-2.0000000000000018E-3</v>
      </c>
      <c r="N51" s="285">
        <f t="shared" si="8"/>
        <v>-1.6877637130801703E-6</v>
      </c>
      <c r="O51" s="285">
        <f t="shared" si="9"/>
        <v>-1.0000000000000009E-3</v>
      </c>
      <c r="P51" s="285">
        <f t="shared" si="10"/>
        <v>-5.0150451354062232E-7</v>
      </c>
      <c r="Q51" s="285" t="str">
        <f t="shared" si="11"/>
        <v/>
      </c>
      <c r="R51" s="285" t="str">
        <f t="shared" si="12"/>
        <v/>
      </c>
      <c r="S51" s="285">
        <f t="shared" si="13"/>
        <v>2.0000000000000018E-3</v>
      </c>
      <c r="T51" s="562">
        <f t="shared" si="13"/>
        <v>1.6877637130801703E-6</v>
      </c>
      <c r="U51" s="563">
        <f t="shared" ca="1" si="14"/>
        <v>3.0100168464586596E-3</v>
      </c>
      <c r="V51" s="97">
        <v>0.08</v>
      </c>
      <c r="W51" s="300">
        <f t="shared" si="0"/>
        <v>47399.999999999956</v>
      </c>
      <c r="X51" s="564">
        <f t="shared" ca="1" si="15"/>
        <v>92828.999999999956</v>
      </c>
      <c r="Y51" s="565"/>
      <c r="Z51" s="285" t="str">
        <f t="shared" si="27"/>
        <v>02995J</v>
      </c>
      <c r="AA51" s="285">
        <f t="shared" si="28"/>
        <v>1.32</v>
      </c>
      <c r="AB51" s="566">
        <v>0.08</v>
      </c>
      <c r="AC51" s="566">
        <v>2.3E-2</v>
      </c>
      <c r="AD51" s="566">
        <v>2.3E-2</v>
      </c>
      <c r="AE51" s="566"/>
      <c r="AF51" s="566"/>
      <c r="AG51" s="567">
        <f t="shared" si="16"/>
        <v>-5.7000000000000002E-2</v>
      </c>
      <c r="AH51" s="272">
        <f t="shared" si="17"/>
        <v>-4.810126582278481E-5</v>
      </c>
      <c r="AI51" s="272">
        <f t="shared" si="18"/>
        <v>0</v>
      </c>
      <c r="AJ51" s="272">
        <f t="shared" si="19"/>
        <v>0</v>
      </c>
      <c r="AK51" s="272" t="str">
        <f t="shared" si="20"/>
        <v/>
      </c>
      <c r="AL51" s="272" t="str">
        <f t="shared" si="3"/>
        <v/>
      </c>
      <c r="AM51" s="568">
        <f t="shared" si="21"/>
        <v>0</v>
      </c>
      <c r="AN51" s="274">
        <f t="shared" ca="1" si="22"/>
        <v>0</v>
      </c>
      <c r="AP51" s="16">
        <f t="shared" si="4"/>
        <v>5.3500000000000006E-2</v>
      </c>
      <c r="AQ51" s="16">
        <f t="shared" si="5"/>
        <v>2.3000501504513542E-2</v>
      </c>
      <c r="AR51" s="16" t="str">
        <f t="shared" si="6"/>
        <v/>
      </c>
      <c r="AS51" s="16">
        <f t="shared" si="23"/>
        <v>3.0888239401644983E-2</v>
      </c>
      <c r="AT51" s="16">
        <f t="shared" si="23"/>
        <v>1.3279345735127287E-2</v>
      </c>
      <c r="AU51" s="16" t="str">
        <f t="shared" si="24"/>
        <v/>
      </c>
      <c r="AV51" s="16">
        <f t="shared" si="25"/>
        <v>3.0888239401644983E-2</v>
      </c>
    </row>
    <row r="52" spans="1:48" x14ac:dyDescent="0.25">
      <c r="A52" s="545"/>
      <c r="B52" s="558">
        <f t="shared" si="26"/>
        <v>45</v>
      </c>
      <c r="C52" s="571" t="s">
        <v>601</v>
      </c>
      <c r="D52" s="97">
        <v>1.33</v>
      </c>
      <c r="E52" s="107">
        <v>0.05</v>
      </c>
      <c r="F52" s="107">
        <v>0.08</v>
      </c>
      <c r="G52" s="107">
        <v>-3.7999999999999999E-2</v>
      </c>
      <c r="H52" s="107">
        <v>2.3E-2</v>
      </c>
      <c r="I52" s="107">
        <v>-2.8000000000000001E-2</v>
      </c>
      <c r="J52" s="107">
        <v>2.3E-2</v>
      </c>
      <c r="K52" s="107"/>
      <c r="L52" s="107"/>
      <c r="M52" s="561">
        <f t="shared" si="7"/>
        <v>-8.7999999999999995E-2</v>
      </c>
      <c r="N52" s="285">
        <f t="shared" si="8"/>
        <v>-7.4261603375527424E-5</v>
      </c>
      <c r="O52" s="285">
        <f t="shared" si="9"/>
        <v>9.9999999999999985E-3</v>
      </c>
      <c r="P52" s="285">
        <f t="shared" si="10"/>
        <v>5.0150451354062177E-6</v>
      </c>
      <c r="Q52" s="285" t="str">
        <f t="shared" si="11"/>
        <v/>
      </c>
      <c r="R52" s="285" t="str">
        <f t="shared" si="12"/>
        <v/>
      </c>
      <c r="S52" s="285">
        <f t="shared" si="13"/>
        <v>8.7999999999999995E-2</v>
      </c>
      <c r="T52" s="562">
        <f t="shared" si="13"/>
        <v>7.4261603375527424E-5</v>
      </c>
      <c r="U52" s="563">
        <f t="shared" ca="1" si="14"/>
        <v>0.1324407412441809</v>
      </c>
      <c r="V52" s="97">
        <v>0.08</v>
      </c>
      <c r="W52" s="300">
        <f t="shared" si="0"/>
        <v>1077.2727272727273</v>
      </c>
      <c r="X52" s="564">
        <f t="shared" ca="1" si="15"/>
        <v>46506.272727272728</v>
      </c>
      <c r="Y52" s="565"/>
      <c r="Z52" s="285" t="str">
        <f t="shared" si="27"/>
        <v>14682H</v>
      </c>
      <c r="AA52" s="285">
        <f t="shared" si="28"/>
        <v>1.33</v>
      </c>
      <c r="AB52" s="566">
        <v>0.08</v>
      </c>
      <c r="AC52" s="566">
        <v>2.3E-2</v>
      </c>
      <c r="AD52" s="566">
        <v>2.3E-2</v>
      </c>
      <c r="AE52" s="566"/>
      <c r="AF52" s="566"/>
      <c r="AG52" s="567">
        <f t="shared" si="16"/>
        <v>-5.7000000000000002E-2</v>
      </c>
      <c r="AH52" s="272">
        <f t="shared" si="17"/>
        <v>-4.810126582278481E-5</v>
      </c>
      <c r="AI52" s="272">
        <f t="shared" si="18"/>
        <v>0</v>
      </c>
      <c r="AJ52" s="272">
        <f t="shared" si="19"/>
        <v>0</v>
      </c>
      <c r="AK52" s="272" t="str">
        <f t="shared" si="20"/>
        <v/>
      </c>
      <c r="AL52" s="272" t="str">
        <f t="shared" si="3"/>
        <v/>
      </c>
      <c r="AM52" s="568">
        <f t="shared" si="21"/>
        <v>0</v>
      </c>
      <c r="AN52" s="274">
        <f t="shared" ca="1" si="22"/>
        <v>0</v>
      </c>
      <c r="AP52" s="16">
        <f t="shared" si="4"/>
        <v>0.13950000000000001</v>
      </c>
      <c r="AQ52" s="16">
        <f t="shared" si="5"/>
        <v>2.3005015045135406E-2</v>
      </c>
      <c r="AR52" s="16" t="str">
        <f t="shared" si="6"/>
        <v/>
      </c>
      <c r="AS52" s="16">
        <f t="shared" si="23"/>
        <v>8.0540362551952807E-2</v>
      </c>
      <c r="AT52" s="16">
        <f t="shared" si="23"/>
        <v>1.3281951629020319E-2</v>
      </c>
      <c r="AU52" s="16" t="str">
        <f t="shared" si="24"/>
        <v/>
      </c>
      <c r="AV52" s="16">
        <f t="shared" si="25"/>
        <v>8.0540362551952807E-2</v>
      </c>
    </row>
    <row r="53" spans="1:48" x14ac:dyDescent="0.25">
      <c r="A53" s="545"/>
      <c r="B53" s="558">
        <f t="shared" si="26"/>
        <v>46</v>
      </c>
      <c r="C53" s="571" t="s">
        <v>603</v>
      </c>
      <c r="D53" s="97">
        <v>1.34</v>
      </c>
      <c r="E53" s="107">
        <v>7.0000000000000007E-2</v>
      </c>
      <c r="F53" s="107">
        <v>0.08</v>
      </c>
      <c r="G53" s="107">
        <v>5.0999999999999997E-2</v>
      </c>
      <c r="H53" s="107">
        <v>2.3E-2</v>
      </c>
      <c r="I53" s="107">
        <v>5.7000000000000002E-2</v>
      </c>
      <c r="J53" s="107">
        <v>2.3E-2</v>
      </c>
      <c r="K53" s="107"/>
      <c r="L53" s="107"/>
      <c r="M53" s="561">
        <f t="shared" si="7"/>
        <v>-1.900000000000001E-2</v>
      </c>
      <c r="N53" s="285">
        <f t="shared" si="8"/>
        <v>-1.603375527426161E-5</v>
      </c>
      <c r="O53" s="285">
        <f t="shared" si="9"/>
        <v>6.0000000000000053E-3</v>
      </c>
      <c r="P53" s="285">
        <f t="shared" si="10"/>
        <v>3.0090270812437339E-6</v>
      </c>
      <c r="Q53" s="285" t="str">
        <f t="shared" si="11"/>
        <v/>
      </c>
      <c r="R53" s="285" t="str">
        <f t="shared" si="12"/>
        <v/>
      </c>
      <c r="S53" s="285">
        <f t="shared" si="13"/>
        <v>1.900000000000001E-2</v>
      </c>
      <c r="T53" s="562">
        <f t="shared" si="13"/>
        <v>1.603375527426161E-5</v>
      </c>
      <c r="U53" s="563">
        <f t="shared" ca="1" si="14"/>
        <v>2.8595160041357252E-2</v>
      </c>
      <c r="V53" s="97">
        <v>0.08</v>
      </c>
      <c r="W53" s="300">
        <f t="shared" si="0"/>
        <v>4989.473684210524</v>
      </c>
      <c r="X53" s="564">
        <f t="shared" ca="1" si="15"/>
        <v>50418.473684210527</v>
      </c>
      <c r="Y53" s="565"/>
      <c r="Z53" s="285" t="str">
        <f t="shared" si="27"/>
        <v>20562J</v>
      </c>
      <c r="AA53" s="285">
        <f t="shared" si="28"/>
        <v>1.34</v>
      </c>
      <c r="AB53" s="566">
        <v>0.08</v>
      </c>
      <c r="AC53" s="566">
        <v>2.3E-2</v>
      </c>
      <c r="AD53" s="566">
        <v>2.3E-2</v>
      </c>
      <c r="AE53" s="566"/>
      <c r="AF53" s="566"/>
      <c r="AG53" s="567">
        <f t="shared" si="16"/>
        <v>-5.7000000000000002E-2</v>
      </c>
      <c r="AH53" s="272">
        <f t="shared" si="17"/>
        <v>-4.810126582278481E-5</v>
      </c>
      <c r="AI53" s="272">
        <f t="shared" si="18"/>
        <v>0</v>
      </c>
      <c r="AJ53" s="272">
        <f t="shared" si="19"/>
        <v>0</v>
      </c>
      <c r="AK53" s="272" t="str">
        <f t="shared" si="20"/>
        <v/>
      </c>
      <c r="AL53" s="272" t="str">
        <f t="shared" si="3"/>
        <v/>
      </c>
      <c r="AM53" s="568">
        <f t="shared" si="21"/>
        <v>0</v>
      </c>
      <c r="AN53" s="274">
        <f t="shared" ca="1" si="22"/>
        <v>0</v>
      </c>
      <c r="AP53" s="16">
        <f t="shared" si="4"/>
        <v>7.0500000000000007E-2</v>
      </c>
      <c r="AQ53" s="16">
        <f t="shared" si="5"/>
        <v>2.3003009027081245E-2</v>
      </c>
      <c r="AR53" s="16" t="str">
        <f t="shared" si="6"/>
        <v/>
      </c>
      <c r="AS53" s="16">
        <f t="shared" si="23"/>
        <v>4.0703193977868625E-2</v>
      </c>
      <c r="AT53" s="16">
        <f t="shared" si="23"/>
        <v>1.328079345395675E-2</v>
      </c>
      <c r="AU53" s="16" t="str">
        <f t="shared" si="24"/>
        <v/>
      </c>
      <c r="AV53" s="16">
        <f t="shared" si="25"/>
        <v>4.0703193977868625E-2</v>
      </c>
    </row>
    <row r="54" spans="1:48" x14ac:dyDescent="0.25">
      <c r="A54" s="545"/>
      <c r="B54" s="558">
        <f t="shared" si="26"/>
        <v>47</v>
      </c>
      <c r="C54" s="571" t="s">
        <v>605</v>
      </c>
      <c r="D54" s="97">
        <v>1.35</v>
      </c>
      <c r="E54" s="107">
        <v>0.12</v>
      </c>
      <c r="F54" s="107">
        <v>0.08</v>
      </c>
      <c r="G54" s="107">
        <v>0.13900000000000001</v>
      </c>
      <c r="H54" s="107">
        <v>2.3E-2</v>
      </c>
      <c r="I54" s="107">
        <v>0.13300000000000001</v>
      </c>
      <c r="J54" s="107">
        <v>2.3E-2</v>
      </c>
      <c r="K54" s="107"/>
      <c r="L54" s="107"/>
      <c r="M54" s="561">
        <f t="shared" si="7"/>
        <v>1.9000000000000017E-2</v>
      </c>
      <c r="N54" s="285">
        <f t="shared" si="8"/>
        <v>1.6033755274261617E-5</v>
      </c>
      <c r="O54" s="285">
        <f t="shared" si="9"/>
        <v>-6.0000000000000053E-3</v>
      </c>
      <c r="P54" s="285">
        <f t="shared" si="10"/>
        <v>-3.0090270812437339E-6</v>
      </c>
      <c r="Q54" s="285" t="str">
        <f t="shared" si="11"/>
        <v/>
      </c>
      <c r="R54" s="285" t="str">
        <f t="shared" si="12"/>
        <v/>
      </c>
      <c r="S54" s="285">
        <f t="shared" si="13"/>
        <v>1.9000000000000017E-2</v>
      </c>
      <c r="T54" s="562">
        <f t="shared" si="13"/>
        <v>1.6033755274261617E-5</v>
      </c>
      <c r="U54" s="563">
        <f t="shared" ca="1" si="14"/>
        <v>2.8595160041357263E-2</v>
      </c>
      <c r="V54" s="97">
        <v>0.08</v>
      </c>
      <c r="W54" s="300">
        <f t="shared" si="0"/>
        <v>4989.4736842105222</v>
      </c>
      <c r="X54" s="564">
        <f t="shared" ca="1" si="15"/>
        <v>50418.473684210519</v>
      </c>
      <c r="Y54" s="565"/>
      <c r="Z54" s="285" t="str">
        <f t="shared" si="27"/>
        <v>19106J</v>
      </c>
      <c r="AA54" s="285">
        <f t="shared" si="28"/>
        <v>1.35</v>
      </c>
      <c r="AB54" s="566">
        <v>0.08</v>
      </c>
      <c r="AC54" s="566">
        <v>2.3E-2</v>
      </c>
      <c r="AD54" s="566">
        <v>2.3E-2</v>
      </c>
      <c r="AE54" s="566"/>
      <c r="AF54" s="566"/>
      <c r="AG54" s="567">
        <f t="shared" si="16"/>
        <v>-5.7000000000000002E-2</v>
      </c>
      <c r="AH54" s="272">
        <f t="shared" si="17"/>
        <v>-4.810126582278481E-5</v>
      </c>
      <c r="AI54" s="272">
        <f t="shared" si="18"/>
        <v>0</v>
      </c>
      <c r="AJ54" s="272">
        <f t="shared" si="19"/>
        <v>0</v>
      </c>
      <c r="AK54" s="272" t="str">
        <f t="shared" si="20"/>
        <v/>
      </c>
      <c r="AL54" s="272" t="str">
        <f t="shared" si="3"/>
        <v/>
      </c>
      <c r="AM54" s="568">
        <f t="shared" si="21"/>
        <v>0</v>
      </c>
      <c r="AN54" s="274">
        <f t="shared" ca="1" si="22"/>
        <v>0</v>
      </c>
      <c r="AP54" s="16">
        <f t="shared" si="4"/>
        <v>7.0500000000000021E-2</v>
      </c>
      <c r="AQ54" s="16">
        <f t="shared" si="5"/>
        <v>2.3003009027081245E-2</v>
      </c>
      <c r="AR54" s="16" t="str">
        <f t="shared" si="6"/>
        <v/>
      </c>
      <c r="AS54" s="16">
        <f t="shared" si="23"/>
        <v>4.0703193977868632E-2</v>
      </c>
      <c r="AT54" s="16">
        <f t="shared" si="23"/>
        <v>1.328079345395675E-2</v>
      </c>
      <c r="AU54" s="16" t="str">
        <f t="shared" si="24"/>
        <v/>
      </c>
      <c r="AV54" s="16">
        <f t="shared" si="25"/>
        <v>4.0703193977868632E-2</v>
      </c>
    </row>
    <row r="55" spans="1:48" x14ac:dyDescent="0.25">
      <c r="A55" s="545"/>
      <c r="B55" s="558">
        <f t="shared" si="26"/>
        <v>48</v>
      </c>
      <c r="C55" s="571" t="s">
        <v>607</v>
      </c>
      <c r="D55" s="97">
        <v>1.36</v>
      </c>
      <c r="E55" s="107">
        <v>-0.04</v>
      </c>
      <c r="F55" s="107">
        <v>0.08</v>
      </c>
      <c r="G55" s="107">
        <v>-6.5000000000000002E-2</v>
      </c>
      <c r="H55" s="107">
        <v>2.3E-2</v>
      </c>
      <c r="I55" s="107">
        <v>-4.7E-2</v>
      </c>
      <c r="J55" s="107">
        <v>2.3E-2</v>
      </c>
      <c r="K55" s="107"/>
      <c r="L55" s="107"/>
      <c r="M55" s="561">
        <f t="shared" si="7"/>
        <v>-2.5000000000000001E-2</v>
      </c>
      <c r="N55" s="285">
        <f t="shared" si="8"/>
        <v>-2.1097046413502112E-5</v>
      </c>
      <c r="O55" s="285">
        <f t="shared" si="9"/>
        <v>1.8000000000000002E-2</v>
      </c>
      <c r="P55" s="285">
        <f t="shared" si="10"/>
        <v>9.0270812437311946E-6</v>
      </c>
      <c r="Q55" s="285" t="str">
        <f t="shared" si="11"/>
        <v/>
      </c>
      <c r="R55" s="285" t="str">
        <f t="shared" si="12"/>
        <v/>
      </c>
      <c r="S55" s="285">
        <f t="shared" si="13"/>
        <v>2.5000000000000001E-2</v>
      </c>
      <c r="T55" s="562">
        <f t="shared" si="13"/>
        <v>2.1097046413502112E-5</v>
      </c>
      <c r="U55" s="563">
        <f t="shared" ca="1" si="14"/>
        <v>3.7625210580733211E-2</v>
      </c>
      <c r="V55" s="97">
        <v>0.08</v>
      </c>
      <c r="W55" s="300">
        <f t="shared" si="0"/>
        <v>3791.9999999999995</v>
      </c>
      <c r="X55" s="564">
        <f t="shared" ca="1" si="15"/>
        <v>49221</v>
      </c>
      <c r="Y55" s="565"/>
      <c r="Z55" s="285" t="str">
        <f t="shared" si="27"/>
        <v>01628J</v>
      </c>
      <c r="AA55" s="285">
        <f t="shared" si="28"/>
        <v>1.36</v>
      </c>
      <c r="AB55" s="566">
        <v>0.08</v>
      </c>
      <c r="AC55" s="566">
        <v>2.3E-2</v>
      </c>
      <c r="AD55" s="566">
        <v>2.3E-2</v>
      </c>
      <c r="AE55" s="566"/>
      <c r="AF55" s="566"/>
      <c r="AG55" s="567">
        <f t="shared" si="16"/>
        <v>-5.7000000000000002E-2</v>
      </c>
      <c r="AH55" s="272">
        <f t="shared" si="17"/>
        <v>-4.810126582278481E-5</v>
      </c>
      <c r="AI55" s="272">
        <f t="shared" si="18"/>
        <v>0</v>
      </c>
      <c r="AJ55" s="272">
        <f t="shared" si="19"/>
        <v>0</v>
      </c>
      <c r="AK55" s="272" t="str">
        <f t="shared" si="20"/>
        <v/>
      </c>
      <c r="AL55" s="272" t="str">
        <f t="shared" si="3"/>
        <v/>
      </c>
      <c r="AM55" s="568">
        <f t="shared" si="21"/>
        <v>0</v>
      </c>
      <c r="AN55" s="274">
        <f t="shared" ca="1" si="22"/>
        <v>0</v>
      </c>
      <c r="AP55" s="16">
        <f t="shared" si="4"/>
        <v>7.6499999999999999E-2</v>
      </c>
      <c r="AQ55" s="16">
        <f t="shared" si="5"/>
        <v>2.3009027081243728E-2</v>
      </c>
      <c r="AR55" s="16" t="str">
        <f t="shared" si="6"/>
        <v/>
      </c>
      <c r="AS55" s="16">
        <f t="shared" si="23"/>
        <v>4.4167295593006375E-2</v>
      </c>
      <c r="AT55" s="16">
        <f t="shared" si="23"/>
        <v>1.3284267979147456E-2</v>
      </c>
      <c r="AU55" s="16" t="str">
        <f t="shared" si="24"/>
        <v/>
      </c>
      <c r="AV55" s="16">
        <f t="shared" si="25"/>
        <v>4.4167295593006375E-2</v>
      </c>
    </row>
    <row r="56" spans="1:48" x14ac:dyDescent="0.25">
      <c r="A56" s="545"/>
      <c r="B56" s="558">
        <f t="shared" si="26"/>
        <v>49</v>
      </c>
      <c r="C56" s="571" t="s">
        <v>609</v>
      </c>
      <c r="D56" s="97">
        <v>1.37</v>
      </c>
      <c r="E56" s="107">
        <v>0.04</v>
      </c>
      <c r="F56" s="107">
        <v>0.08</v>
      </c>
      <c r="G56" s="107">
        <v>7.5999999999999998E-2</v>
      </c>
      <c r="H56" s="107">
        <v>2.3E-2</v>
      </c>
      <c r="I56" s="107">
        <v>7.1999999999999995E-2</v>
      </c>
      <c r="J56" s="107">
        <v>2.3E-2</v>
      </c>
      <c r="K56" s="107"/>
      <c r="L56" s="107"/>
      <c r="M56" s="561">
        <f t="shared" si="7"/>
        <v>3.5999999999999997E-2</v>
      </c>
      <c r="N56" s="285">
        <f t="shared" si="8"/>
        <v>3.0379746835443035E-5</v>
      </c>
      <c r="O56" s="285">
        <f t="shared" si="9"/>
        <v>-4.0000000000000036E-3</v>
      </c>
      <c r="P56" s="285">
        <f t="shared" si="10"/>
        <v>-2.0060180541624893E-6</v>
      </c>
      <c r="Q56" s="285" t="str">
        <f t="shared" si="11"/>
        <v/>
      </c>
      <c r="R56" s="285" t="str">
        <f t="shared" si="12"/>
        <v/>
      </c>
      <c r="S56" s="285">
        <f t="shared" si="13"/>
        <v>3.5999999999999997E-2</v>
      </c>
      <c r="T56" s="562">
        <f t="shared" si="13"/>
        <v>3.0379746835443035E-5</v>
      </c>
      <c r="U56" s="563">
        <f t="shared" ca="1" si="14"/>
        <v>5.4180303236255813E-2</v>
      </c>
      <c r="V56" s="97">
        <v>0.08</v>
      </c>
      <c r="W56" s="300">
        <f t="shared" si="0"/>
        <v>2633.3333333333335</v>
      </c>
      <c r="X56" s="564">
        <f t="shared" ca="1" si="15"/>
        <v>48062.333333333336</v>
      </c>
      <c r="Y56" s="565"/>
      <c r="Z56" s="285" t="str">
        <f t="shared" si="27"/>
        <v>16936J</v>
      </c>
      <c r="AA56" s="285">
        <f t="shared" si="28"/>
        <v>1.37</v>
      </c>
      <c r="AB56" s="566">
        <v>0.08</v>
      </c>
      <c r="AC56" s="566">
        <v>2.3E-2</v>
      </c>
      <c r="AD56" s="566">
        <v>2.3E-2</v>
      </c>
      <c r="AE56" s="566"/>
      <c r="AF56" s="566"/>
      <c r="AG56" s="567">
        <f t="shared" si="16"/>
        <v>-5.7000000000000002E-2</v>
      </c>
      <c r="AH56" s="272">
        <f t="shared" si="17"/>
        <v>-4.810126582278481E-5</v>
      </c>
      <c r="AI56" s="272">
        <f t="shared" si="18"/>
        <v>0</v>
      </c>
      <c r="AJ56" s="272">
        <f t="shared" si="19"/>
        <v>0</v>
      </c>
      <c r="AK56" s="272" t="str">
        <f t="shared" si="20"/>
        <v/>
      </c>
      <c r="AL56" s="272" t="str">
        <f t="shared" si="3"/>
        <v/>
      </c>
      <c r="AM56" s="568">
        <f t="shared" si="21"/>
        <v>0</v>
      </c>
      <c r="AN56" s="274">
        <f t="shared" ca="1" si="22"/>
        <v>0</v>
      </c>
      <c r="AP56" s="16">
        <f t="shared" si="4"/>
        <v>8.7499999999999994E-2</v>
      </c>
      <c r="AQ56" s="16">
        <f t="shared" si="5"/>
        <v>2.3002006018054161E-2</v>
      </c>
      <c r="AR56" s="16" t="str">
        <f t="shared" si="6"/>
        <v/>
      </c>
      <c r="AS56" s="16">
        <f t="shared" si="23"/>
        <v>5.0518148554092257E-2</v>
      </c>
      <c r="AT56" s="16">
        <f t="shared" si="23"/>
        <v>1.3280214366424962E-2</v>
      </c>
      <c r="AU56" s="16" t="str">
        <f t="shared" si="24"/>
        <v/>
      </c>
      <c r="AV56" s="16">
        <f t="shared" si="25"/>
        <v>5.0518148554092257E-2</v>
      </c>
    </row>
    <row r="57" spans="1:48" x14ac:dyDescent="0.25">
      <c r="A57" s="545"/>
      <c r="B57" s="558">
        <f t="shared" si="26"/>
        <v>50</v>
      </c>
      <c r="C57" s="571" t="s">
        <v>611</v>
      </c>
      <c r="D57" s="97">
        <v>1.38</v>
      </c>
      <c r="E57" s="107">
        <v>7.0000000000000007E-2</v>
      </c>
      <c r="F57" s="107">
        <v>0.08</v>
      </c>
      <c r="G57" s="107">
        <v>9.9000000000000005E-2</v>
      </c>
      <c r="H57" s="107">
        <v>2.3E-2</v>
      </c>
      <c r="I57" s="107">
        <v>9.2999999999999999E-2</v>
      </c>
      <c r="J57" s="107">
        <v>2.3E-2</v>
      </c>
      <c r="K57" s="107"/>
      <c r="L57" s="107"/>
      <c r="M57" s="561">
        <f t="shared" si="7"/>
        <v>2.8999999999999998E-2</v>
      </c>
      <c r="N57" s="285">
        <f t="shared" si="8"/>
        <v>2.4472573839662446E-5</v>
      </c>
      <c r="O57" s="285">
        <f t="shared" si="9"/>
        <v>-6.0000000000000053E-3</v>
      </c>
      <c r="P57" s="285">
        <f t="shared" si="10"/>
        <v>-3.0090270812437339E-6</v>
      </c>
      <c r="Q57" s="285" t="str">
        <f t="shared" si="11"/>
        <v/>
      </c>
      <c r="R57" s="285" t="str">
        <f t="shared" si="12"/>
        <v/>
      </c>
      <c r="S57" s="285">
        <f t="shared" si="13"/>
        <v>2.8999999999999998E-2</v>
      </c>
      <c r="T57" s="562">
        <f t="shared" si="13"/>
        <v>2.4472573839662446E-5</v>
      </c>
      <c r="U57" s="563">
        <f t="shared" ca="1" si="14"/>
        <v>4.3645244273650519E-2</v>
      </c>
      <c r="V57" s="97">
        <v>0.08</v>
      </c>
      <c r="W57" s="300">
        <f t="shared" si="0"/>
        <v>3268.9655172413795</v>
      </c>
      <c r="X57" s="564">
        <f t="shared" ca="1" si="15"/>
        <v>48697.965517241377</v>
      </c>
      <c r="Y57" s="565"/>
      <c r="Z57" s="285" t="str">
        <f t="shared" si="27"/>
        <v>06082J</v>
      </c>
      <c r="AA57" s="285">
        <f t="shared" si="28"/>
        <v>1.38</v>
      </c>
      <c r="AB57" s="566">
        <v>0.08</v>
      </c>
      <c r="AC57" s="566">
        <v>2.3E-2</v>
      </c>
      <c r="AD57" s="566">
        <v>2.3E-2</v>
      </c>
      <c r="AE57" s="566"/>
      <c r="AF57" s="566"/>
      <c r="AG57" s="567">
        <f t="shared" si="16"/>
        <v>-5.7000000000000002E-2</v>
      </c>
      <c r="AH57" s="272">
        <f t="shared" si="17"/>
        <v>-4.810126582278481E-5</v>
      </c>
      <c r="AI57" s="272">
        <f t="shared" si="18"/>
        <v>0</v>
      </c>
      <c r="AJ57" s="272">
        <f t="shared" si="19"/>
        <v>0</v>
      </c>
      <c r="AK57" s="272" t="str">
        <f t="shared" si="20"/>
        <v/>
      </c>
      <c r="AL57" s="272" t="str">
        <f t="shared" si="3"/>
        <v/>
      </c>
      <c r="AM57" s="568">
        <f t="shared" si="21"/>
        <v>0</v>
      </c>
      <c r="AN57" s="274">
        <f t="shared" ca="1" si="22"/>
        <v>0</v>
      </c>
      <c r="AP57" s="16">
        <f t="shared" si="4"/>
        <v>8.0500000000000002E-2</v>
      </c>
      <c r="AQ57" s="16">
        <f t="shared" si="5"/>
        <v>2.3003009027081245E-2</v>
      </c>
      <c r="AR57" s="16" t="str">
        <f t="shared" si="6"/>
        <v/>
      </c>
      <c r="AS57" s="16">
        <f t="shared" si="23"/>
        <v>4.647669666976488E-2</v>
      </c>
      <c r="AT57" s="16">
        <f t="shared" si="23"/>
        <v>1.328079345395675E-2</v>
      </c>
      <c r="AU57" s="16" t="str">
        <f t="shared" si="24"/>
        <v/>
      </c>
      <c r="AV57" s="16">
        <f t="shared" si="25"/>
        <v>4.647669666976488E-2</v>
      </c>
    </row>
    <row r="58" spans="1:48" x14ac:dyDescent="0.25">
      <c r="A58" s="545"/>
      <c r="B58" s="558">
        <f t="shared" si="26"/>
        <v>51</v>
      </c>
      <c r="C58" s="571" t="s">
        <v>613</v>
      </c>
      <c r="D58" s="97">
        <v>1.39</v>
      </c>
      <c r="E58" s="107">
        <v>0.01</v>
      </c>
      <c r="F58" s="107">
        <v>0.08</v>
      </c>
      <c r="G58" s="107">
        <v>4.2999999999999997E-2</v>
      </c>
      <c r="H58" s="107">
        <v>2.3E-2</v>
      </c>
      <c r="I58" s="107">
        <v>4.1000000000000002E-2</v>
      </c>
      <c r="J58" s="107">
        <v>2.3E-2</v>
      </c>
      <c r="K58" s="107"/>
      <c r="L58" s="107"/>
      <c r="M58" s="561">
        <f t="shared" si="7"/>
        <v>3.2999999999999995E-2</v>
      </c>
      <c r="N58" s="285">
        <f t="shared" si="8"/>
        <v>2.7848101265822779E-5</v>
      </c>
      <c r="O58" s="285">
        <f t="shared" si="9"/>
        <v>-1.9999999999999948E-3</v>
      </c>
      <c r="P58" s="285">
        <f t="shared" si="10"/>
        <v>-1.003009027081241E-6</v>
      </c>
      <c r="Q58" s="285" t="str">
        <f t="shared" si="11"/>
        <v/>
      </c>
      <c r="R58" s="285" t="str">
        <f t="shared" si="12"/>
        <v/>
      </c>
      <c r="S58" s="285">
        <f t="shared" si="13"/>
        <v>3.2999999999999995E-2</v>
      </c>
      <c r="T58" s="562">
        <f t="shared" si="13"/>
        <v>2.7848101265822779E-5</v>
      </c>
      <c r="U58" s="563">
        <f t="shared" ca="1" si="14"/>
        <v>4.9665277966567827E-2</v>
      </c>
      <c r="V58" s="97">
        <v>0.08</v>
      </c>
      <c r="W58" s="300">
        <f t="shared" si="0"/>
        <v>2872.7272727272734</v>
      </c>
      <c r="X58" s="564">
        <f t="shared" ca="1" si="15"/>
        <v>48301.727272727272</v>
      </c>
      <c r="Y58" s="565"/>
      <c r="Z58" s="285" t="str">
        <f t="shared" si="27"/>
        <v>04928L</v>
      </c>
      <c r="AA58" s="285">
        <f t="shared" si="28"/>
        <v>1.39</v>
      </c>
      <c r="AB58" s="566">
        <v>0.08</v>
      </c>
      <c r="AC58" s="566">
        <v>2.3E-2</v>
      </c>
      <c r="AD58" s="566">
        <v>2.3E-2</v>
      </c>
      <c r="AE58" s="566"/>
      <c r="AF58" s="566"/>
      <c r="AG58" s="567">
        <f t="shared" si="16"/>
        <v>-5.7000000000000002E-2</v>
      </c>
      <c r="AH58" s="272">
        <f t="shared" si="17"/>
        <v>-4.810126582278481E-5</v>
      </c>
      <c r="AI58" s="272">
        <f t="shared" si="18"/>
        <v>0</v>
      </c>
      <c r="AJ58" s="272">
        <f t="shared" si="19"/>
        <v>0</v>
      </c>
      <c r="AK58" s="272" t="str">
        <f t="shared" si="20"/>
        <v/>
      </c>
      <c r="AL58" s="272" t="str">
        <f t="shared" si="3"/>
        <v/>
      </c>
      <c r="AM58" s="568">
        <f t="shared" si="21"/>
        <v>0</v>
      </c>
      <c r="AN58" s="274">
        <f t="shared" ca="1" si="22"/>
        <v>0</v>
      </c>
      <c r="AP58" s="16">
        <f t="shared" si="4"/>
        <v>8.4499999999999992E-2</v>
      </c>
      <c r="AQ58" s="16">
        <f t="shared" si="5"/>
        <v>2.300100300902708E-2</v>
      </c>
      <c r="AR58" s="16" t="str">
        <f t="shared" si="6"/>
        <v/>
      </c>
      <c r="AS58" s="16">
        <f t="shared" si="23"/>
        <v>4.8786097746523378E-2</v>
      </c>
      <c r="AT58" s="16">
        <f t="shared" si="23"/>
        <v>1.3279635278893177E-2</v>
      </c>
      <c r="AU58" s="16" t="str">
        <f t="shared" si="24"/>
        <v/>
      </c>
      <c r="AV58" s="16">
        <f t="shared" si="25"/>
        <v>4.8786097746523378E-2</v>
      </c>
    </row>
    <row r="59" spans="1:48" x14ac:dyDescent="0.25">
      <c r="A59" s="545"/>
      <c r="B59" s="558">
        <f t="shared" si="26"/>
        <v>52</v>
      </c>
      <c r="C59" s="571" t="s">
        <v>615</v>
      </c>
      <c r="D59" s="97">
        <v>1.4</v>
      </c>
      <c r="E59" s="107">
        <v>0</v>
      </c>
      <c r="F59" s="107">
        <v>0.08</v>
      </c>
      <c r="G59" s="107">
        <v>1.7999999999999999E-2</v>
      </c>
      <c r="H59" s="107">
        <v>2.3E-2</v>
      </c>
      <c r="I59" s="107">
        <v>3.4000000000000002E-2</v>
      </c>
      <c r="J59" s="107">
        <v>2.3E-2</v>
      </c>
      <c r="K59" s="107"/>
      <c r="L59" s="107"/>
      <c r="M59" s="561">
        <f t="shared" si="7"/>
        <v>1.7999999999999999E-2</v>
      </c>
      <c r="N59" s="285">
        <f t="shared" si="8"/>
        <v>1.5189873417721518E-5</v>
      </c>
      <c r="O59" s="285">
        <f t="shared" si="9"/>
        <v>1.6000000000000004E-2</v>
      </c>
      <c r="P59" s="285">
        <f t="shared" si="10"/>
        <v>8.0240722166499521E-6</v>
      </c>
      <c r="Q59" s="285" t="str">
        <f t="shared" si="11"/>
        <v/>
      </c>
      <c r="R59" s="285" t="str">
        <f t="shared" si="12"/>
        <v/>
      </c>
      <c r="S59" s="285">
        <f t="shared" si="13"/>
        <v>1.7999999999999999E-2</v>
      </c>
      <c r="T59" s="562">
        <f t="shared" si="13"/>
        <v>1.5189873417721518E-5</v>
      </c>
      <c r="U59" s="563">
        <f t="shared" ca="1" si="14"/>
        <v>2.7090151618127906E-2</v>
      </c>
      <c r="V59" s="97">
        <v>0.08</v>
      </c>
      <c r="W59" s="300">
        <f t="shared" si="0"/>
        <v>5266.666666666667</v>
      </c>
      <c r="X59" s="564">
        <f t="shared" ca="1" si="15"/>
        <v>50695.666666666664</v>
      </c>
      <c r="Y59" s="565"/>
      <c r="Z59" s="285" t="str">
        <f t="shared" si="27"/>
        <v>03202K</v>
      </c>
      <c r="AA59" s="285">
        <f t="shared" si="28"/>
        <v>1.4</v>
      </c>
      <c r="AB59" s="566">
        <v>0.08</v>
      </c>
      <c r="AC59" s="566">
        <v>2.3E-2</v>
      </c>
      <c r="AD59" s="566">
        <v>2.3E-2</v>
      </c>
      <c r="AE59" s="566"/>
      <c r="AF59" s="566"/>
      <c r="AG59" s="567">
        <f t="shared" si="16"/>
        <v>-5.7000000000000002E-2</v>
      </c>
      <c r="AH59" s="272">
        <f t="shared" si="17"/>
        <v>-4.810126582278481E-5</v>
      </c>
      <c r="AI59" s="272">
        <f t="shared" si="18"/>
        <v>0</v>
      </c>
      <c r="AJ59" s="272">
        <f t="shared" si="19"/>
        <v>0</v>
      </c>
      <c r="AK59" s="272" t="str">
        <f t="shared" si="20"/>
        <v/>
      </c>
      <c r="AL59" s="272" t="str">
        <f t="shared" si="3"/>
        <v/>
      </c>
      <c r="AM59" s="568">
        <f t="shared" si="21"/>
        <v>0</v>
      </c>
      <c r="AN59" s="274">
        <f t="shared" ca="1" si="22"/>
        <v>0</v>
      </c>
      <c r="AP59" s="16">
        <f t="shared" si="4"/>
        <v>6.9499999999999992E-2</v>
      </c>
      <c r="AQ59" s="16">
        <f t="shared" si="5"/>
        <v>2.3008024072216651E-2</v>
      </c>
      <c r="AR59" s="16" t="str">
        <f t="shared" si="6"/>
        <v/>
      </c>
      <c r="AS59" s="16">
        <f t="shared" si="23"/>
        <v>4.0125843708678992E-2</v>
      </c>
      <c r="AT59" s="16">
        <f t="shared" si="23"/>
        <v>1.3283688891615674E-2</v>
      </c>
      <c r="AU59" s="16" t="str">
        <f t="shared" si="24"/>
        <v/>
      </c>
      <c r="AV59" s="16">
        <f t="shared" si="25"/>
        <v>4.0125843708678992E-2</v>
      </c>
    </row>
    <row r="60" spans="1:48" x14ac:dyDescent="0.25">
      <c r="A60" s="545"/>
      <c r="B60" s="558">
        <f t="shared" si="26"/>
        <v>53</v>
      </c>
      <c r="C60" s="571" t="s">
        <v>617</v>
      </c>
      <c r="D60" s="97">
        <v>1.41</v>
      </c>
      <c r="E60" s="107">
        <v>0.1</v>
      </c>
      <c r="F60" s="107">
        <v>0.08</v>
      </c>
      <c r="G60" s="107">
        <v>0.113</v>
      </c>
      <c r="H60" s="107">
        <v>2.3E-2</v>
      </c>
      <c r="I60" s="107">
        <v>0.13</v>
      </c>
      <c r="J60" s="107">
        <v>2.3E-2</v>
      </c>
      <c r="K60" s="107"/>
      <c r="L60" s="107"/>
      <c r="M60" s="561">
        <f t="shared" si="7"/>
        <v>1.2999999999999998E-2</v>
      </c>
      <c r="N60" s="285">
        <f t="shared" si="8"/>
        <v>1.0970464135021095E-5</v>
      </c>
      <c r="O60" s="285">
        <f t="shared" si="9"/>
        <v>1.7000000000000001E-2</v>
      </c>
      <c r="P60" s="285">
        <f t="shared" si="10"/>
        <v>8.5255767301905725E-6</v>
      </c>
      <c r="Q60" s="285" t="str">
        <f t="shared" si="11"/>
        <v/>
      </c>
      <c r="R60" s="285" t="str">
        <f t="shared" si="12"/>
        <v/>
      </c>
      <c r="S60" s="285">
        <f t="shared" si="13"/>
        <v>1.7000000000000001E-2</v>
      </c>
      <c r="T60" s="562">
        <f t="shared" si="13"/>
        <v>1.0970464135021095E-5</v>
      </c>
      <c r="U60" s="563">
        <f t="shared" ca="1" si="14"/>
        <v>1.9565109501981263E-2</v>
      </c>
      <c r="V60" s="97">
        <v>0.08</v>
      </c>
      <c r="W60" s="300">
        <f t="shared" si="0"/>
        <v>7292.3076923076942</v>
      </c>
      <c r="X60" s="564">
        <f t="shared" ca="1" si="15"/>
        <v>52721.307692307695</v>
      </c>
      <c r="Y60" s="565"/>
      <c r="Z60" s="285" t="str">
        <f t="shared" si="27"/>
        <v>06804J</v>
      </c>
      <c r="AA60" s="285">
        <f t="shared" si="28"/>
        <v>1.41</v>
      </c>
      <c r="AB60" s="566">
        <v>0.08</v>
      </c>
      <c r="AC60" s="566">
        <v>2.3E-2</v>
      </c>
      <c r="AD60" s="566">
        <v>2.3E-2</v>
      </c>
      <c r="AE60" s="566"/>
      <c r="AF60" s="566"/>
      <c r="AG60" s="567">
        <f t="shared" si="16"/>
        <v>-5.7000000000000002E-2</v>
      </c>
      <c r="AH60" s="272">
        <f t="shared" si="17"/>
        <v>-4.810126582278481E-5</v>
      </c>
      <c r="AI60" s="272">
        <f t="shared" si="18"/>
        <v>0</v>
      </c>
      <c r="AJ60" s="272">
        <f t="shared" si="19"/>
        <v>0</v>
      </c>
      <c r="AK60" s="272" t="str">
        <f t="shared" si="20"/>
        <v/>
      </c>
      <c r="AL60" s="272" t="str">
        <f t="shared" si="3"/>
        <v/>
      </c>
      <c r="AM60" s="568">
        <f t="shared" si="21"/>
        <v>0</v>
      </c>
      <c r="AN60" s="274">
        <f t="shared" ca="1" si="22"/>
        <v>0</v>
      </c>
      <c r="AP60" s="16">
        <f t="shared" si="4"/>
        <v>6.4500000000000002E-2</v>
      </c>
      <c r="AQ60" s="16">
        <f t="shared" si="5"/>
        <v>2.300852557673019E-2</v>
      </c>
      <c r="AR60" s="16" t="str">
        <f t="shared" si="6"/>
        <v/>
      </c>
      <c r="AS60" s="16">
        <f t="shared" si="23"/>
        <v>3.7239092362730868E-2</v>
      </c>
      <c r="AT60" s="16">
        <f t="shared" si="23"/>
        <v>1.3283978435381566E-2</v>
      </c>
      <c r="AU60" s="16" t="str">
        <f t="shared" si="24"/>
        <v/>
      </c>
      <c r="AV60" s="16">
        <f t="shared" si="25"/>
        <v>3.7239092362730868E-2</v>
      </c>
    </row>
    <row r="61" spans="1:48" x14ac:dyDescent="0.25">
      <c r="A61" s="545"/>
      <c r="B61" s="558">
        <f t="shared" si="26"/>
        <v>54</v>
      </c>
      <c r="C61" s="571" t="s">
        <v>619</v>
      </c>
      <c r="D61" s="97">
        <v>1.42</v>
      </c>
      <c r="E61" s="107">
        <v>0.01</v>
      </c>
      <c r="F61" s="107">
        <v>0.08</v>
      </c>
      <c r="G61" s="107">
        <v>5.8000000000000003E-2</v>
      </c>
      <c r="H61" s="107">
        <v>2.3E-2</v>
      </c>
      <c r="I61" s="107">
        <v>6.8000000000000005E-2</v>
      </c>
      <c r="J61" s="107">
        <v>2.3E-2</v>
      </c>
      <c r="K61" s="107"/>
      <c r="L61" s="107"/>
      <c r="M61" s="561">
        <f t="shared" si="7"/>
        <v>4.8000000000000001E-2</v>
      </c>
      <c r="N61" s="285">
        <f t="shared" si="8"/>
        <v>4.0506329113924049E-5</v>
      </c>
      <c r="O61" s="285">
        <f t="shared" si="9"/>
        <v>1.0000000000000002E-2</v>
      </c>
      <c r="P61" s="285">
        <f t="shared" si="10"/>
        <v>5.0150451354062194E-6</v>
      </c>
      <c r="Q61" s="285" t="str">
        <f t="shared" si="11"/>
        <v/>
      </c>
      <c r="R61" s="285" t="str">
        <f t="shared" si="12"/>
        <v/>
      </c>
      <c r="S61" s="285">
        <f t="shared" si="13"/>
        <v>4.8000000000000001E-2</v>
      </c>
      <c r="T61" s="562">
        <f t="shared" si="13"/>
        <v>4.0506329113924049E-5</v>
      </c>
      <c r="U61" s="563">
        <f t="shared" ca="1" si="14"/>
        <v>7.224040431500775E-2</v>
      </c>
      <c r="V61" s="97">
        <v>0.08</v>
      </c>
      <c r="W61" s="300">
        <f t="shared" si="0"/>
        <v>1975.0000000000002</v>
      </c>
      <c r="X61" s="564">
        <f t="shared" ca="1" si="15"/>
        <v>47404</v>
      </c>
      <c r="Y61" s="565"/>
      <c r="Z61" s="285" t="str">
        <f t="shared" si="27"/>
        <v>06815J</v>
      </c>
      <c r="AA61" s="285">
        <f t="shared" si="28"/>
        <v>1.42</v>
      </c>
      <c r="AB61" s="566">
        <v>0.08</v>
      </c>
      <c r="AC61" s="566">
        <v>2.3E-2</v>
      </c>
      <c r="AD61" s="566">
        <v>2.3E-2</v>
      </c>
      <c r="AE61" s="566"/>
      <c r="AF61" s="566"/>
      <c r="AG61" s="567">
        <f t="shared" si="16"/>
        <v>-5.7000000000000002E-2</v>
      </c>
      <c r="AH61" s="272">
        <f t="shared" si="17"/>
        <v>-4.810126582278481E-5</v>
      </c>
      <c r="AI61" s="272">
        <f t="shared" si="18"/>
        <v>0</v>
      </c>
      <c r="AJ61" s="272">
        <f t="shared" si="19"/>
        <v>0</v>
      </c>
      <c r="AK61" s="272" t="str">
        <f t="shared" si="20"/>
        <v/>
      </c>
      <c r="AL61" s="272" t="str">
        <f t="shared" si="3"/>
        <v/>
      </c>
      <c r="AM61" s="568">
        <f t="shared" si="21"/>
        <v>0</v>
      </c>
      <c r="AN61" s="274">
        <f t="shared" ca="1" si="22"/>
        <v>0</v>
      </c>
      <c r="AP61" s="16">
        <f t="shared" si="4"/>
        <v>9.9499999999999991E-2</v>
      </c>
      <c r="AQ61" s="16">
        <f t="shared" si="5"/>
        <v>2.3005015045135406E-2</v>
      </c>
      <c r="AR61" s="16" t="str">
        <f t="shared" si="6"/>
        <v/>
      </c>
      <c r="AS61" s="16">
        <f t="shared" si="23"/>
        <v>5.7446351784367765E-2</v>
      </c>
      <c r="AT61" s="16">
        <f t="shared" si="23"/>
        <v>1.3281951629020319E-2</v>
      </c>
      <c r="AU61" s="16" t="str">
        <f t="shared" si="24"/>
        <v/>
      </c>
      <c r="AV61" s="16">
        <f t="shared" si="25"/>
        <v>5.7446351784367765E-2</v>
      </c>
    </row>
    <row r="62" spans="1:48" x14ac:dyDescent="0.25">
      <c r="A62" s="545"/>
      <c r="B62" s="558">
        <f t="shared" si="26"/>
        <v>55</v>
      </c>
      <c r="C62" s="571" t="s">
        <v>621</v>
      </c>
      <c r="D62" s="97">
        <v>1.43</v>
      </c>
      <c r="E62" s="107">
        <v>0</v>
      </c>
      <c r="F62" s="107">
        <v>0.08</v>
      </c>
      <c r="G62" s="107">
        <v>7.0000000000000001E-3</v>
      </c>
      <c r="H62" s="107">
        <v>2.3E-2</v>
      </c>
      <c r="I62" s="107">
        <v>1.7999999999999999E-2</v>
      </c>
      <c r="J62" s="107">
        <v>2.3E-2</v>
      </c>
      <c r="K62" s="107"/>
      <c r="L62" s="107"/>
      <c r="M62" s="561">
        <f t="shared" si="7"/>
        <v>7.0000000000000001E-3</v>
      </c>
      <c r="N62" s="285">
        <f t="shared" si="8"/>
        <v>5.9071729957805912E-6</v>
      </c>
      <c r="O62" s="285">
        <f t="shared" si="9"/>
        <v>1.0999999999999999E-2</v>
      </c>
      <c r="P62" s="285">
        <f t="shared" si="10"/>
        <v>5.5165496489468398E-6</v>
      </c>
      <c r="Q62" s="285" t="str">
        <f t="shared" si="11"/>
        <v/>
      </c>
      <c r="R62" s="285" t="str">
        <f t="shared" si="12"/>
        <v/>
      </c>
      <c r="S62" s="285">
        <f t="shared" si="13"/>
        <v>1.0999999999999999E-2</v>
      </c>
      <c r="T62" s="562">
        <f t="shared" si="13"/>
        <v>5.9071729957805912E-6</v>
      </c>
      <c r="U62" s="563">
        <f t="shared" ca="1" si="14"/>
        <v>1.0535058962605299E-2</v>
      </c>
      <c r="V62" s="97">
        <v>0.08</v>
      </c>
      <c r="W62" s="300">
        <f t="shared" si="0"/>
        <v>13542.857142857141</v>
      </c>
      <c r="X62" s="564">
        <f t="shared" ca="1" si="15"/>
        <v>58971.857142857145</v>
      </c>
      <c r="Y62" s="565"/>
      <c r="Z62" s="285" t="str">
        <f t="shared" si="27"/>
        <v>05360L</v>
      </c>
      <c r="AA62" s="285">
        <f t="shared" si="28"/>
        <v>1.43</v>
      </c>
      <c r="AB62" s="566">
        <v>0.08</v>
      </c>
      <c r="AC62" s="566">
        <v>2.3E-2</v>
      </c>
      <c r="AD62" s="566">
        <v>2.3E-2</v>
      </c>
      <c r="AE62" s="566"/>
      <c r="AF62" s="566"/>
      <c r="AG62" s="567">
        <f t="shared" si="16"/>
        <v>-5.7000000000000002E-2</v>
      </c>
      <c r="AH62" s="272">
        <f t="shared" si="17"/>
        <v>-4.810126582278481E-5</v>
      </c>
      <c r="AI62" s="272">
        <f t="shared" si="18"/>
        <v>0</v>
      </c>
      <c r="AJ62" s="272">
        <f t="shared" si="19"/>
        <v>0</v>
      </c>
      <c r="AK62" s="272" t="str">
        <f t="shared" si="20"/>
        <v/>
      </c>
      <c r="AL62" s="272" t="str">
        <f t="shared" si="3"/>
        <v/>
      </c>
      <c r="AM62" s="568">
        <f t="shared" si="21"/>
        <v>0</v>
      </c>
      <c r="AN62" s="274">
        <f t="shared" ca="1" si="22"/>
        <v>0</v>
      </c>
      <c r="AP62" s="16">
        <f t="shared" si="4"/>
        <v>5.8499999999999996E-2</v>
      </c>
      <c r="AQ62" s="16">
        <f t="shared" si="5"/>
        <v>2.3005516549648948E-2</v>
      </c>
      <c r="AR62" s="16" t="str">
        <f t="shared" si="6"/>
        <v/>
      </c>
      <c r="AS62" s="16">
        <f t="shared" si="23"/>
        <v>3.377499074759311E-2</v>
      </c>
      <c r="AT62" s="16">
        <f t="shared" si="23"/>
        <v>1.3282241172786211E-2</v>
      </c>
      <c r="AU62" s="16" t="str">
        <f t="shared" si="24"/>
        <v/>
      </c>
      <c r="AV62" s="16">
        <f t="shared" si="25"/>
        <v>3.377499074759311E-2</v>
      </c>
    </row>
    <row r="63" spans="1:48" x14ac:dyDescent="0.25">
      <c r="A63" s="545"/>
      <c r="B63" s="558">
        <f t="shared" si="26"/>
        <v>56</v>
      </c>
      <c r="C63" s="571" t="s">
        <v>623</v>
      </c>
      <c r="D63" s="97">
        <v>1.44</v>
      </c>
      <c r="E63" s="107">
        <v>0.1</v>
      </c>
      <c r="F63" s="107">
        <v>0.08</v>
      </c>
      <c r="G63" s="107">
        <v>0.11899999999999999</v>
      </c>
      <c r="H63" s="107">
        <v>2.3E-2</v>
      </c>
      <c r="I63" s="107">
        <v>0.14199999999999999</v>
      </c>
      <c r="J63" s="107">
        <v>2.3E-2</v>
      </c>
      <c r="K63" s="107"/>
      <c r="L63" s="107"/>
      <c r="M63" s="561">
        <f t="shared" si="7"/>
        <v>1.8999999999999989E-2</v>
      </c>
      <c r="N63" s="285">
        <f t="shared" si="8"/>
        <v>1.6033755274261593E-5</v>
      </c>
      <c r="O63" s="285">
        <f t="shared" si="9"/>
        <v>2.2999999999999993E-2</v>
      </c>
      <c r="P63" s="285">
        <f t="shared" si="10"/>
        <v>1.15346038114343E-5</v>
      </c>
      <c r="Q63" s="285" t="str">
        <f t="shared" si="11"/>
        <v/>
      </c>
      <c r="R63" s="285" t="str">
        <f t="shared" si="12"/>
        <v/>
      </c>
      <c r="S63" s="285">
        <f t="shared" si="13"/>
        <v>2.2999999999999993E-2</v>
      </c>
      <c r="T63" s="562">
        <f t="shared" si="13"/>
        <v>1.6033755274261593E-5</v>
      </c>
      <c r="U63" s="563">
        <f t="shared" ca="1" si="14"/>
        <v>2.8595160041357221E-2</v>
      </c>
      <c r="V63" s="97">
        <v>0.08</v>
      </c>
      <c r="W63" s="300">
        <f t="shared" si="0"/>
        <v>4989.4736842105294</v>
      </c>
      <c r="X63" s="564">
        <f t="shared" ca="1" si="15"/>
        <v>50418.473684210527</v>
      </c>
      <c r="Y63" s="565"/>
      <c r="Z63" s="285" t="str">
        <f t="shared" si="27"/>
        <v>13508J</v>
      </c>
      <c r="AA63" s="285">
        <f t="shared" si="28"/>
        <v>1.44</v>
      </c>
      <c r="AB63" s="566">
        <v>0.08</v>
      </c>
      <c r="AC63" s="566">
        <v>2.3E-2</v>
      </c>
      <c r="AD63" s="566">
        <v>2.3E-2</v>
      </c>
      <c r="AE63" s="566"/>
      <c r="AF63" s="566"/>
      <c r="AG63" s="567">
        <f t="shared" si="16"/>
        <v>-5.7000000000000002E-2</v>
      </c>
      <c r="AH63" s="272">
        <f t="shared" si="17"/>
        <v>-4.810126582278481E-5</v>
      </c>
      <c r="AI63" s="272">
        <f t="shared" si="18"/>
        <v>0</v>
      </c>
      <c r="AJ63" s="272">
        <f t="shared" si="19"/>
        <v>0</v>
      </c>
      <c r="AK63" s="272" t="str">
        <f t="shared" si="20"/>
        <v/>
      </c>
      <c r="AL63" s="272" t="str">
        <f t="shared" si="3"/>
        <v/>
      </c>
      <c r="AM63" s="568">
        <f t="shared" si="21"/>
        <v>0</v>
      </c>
      <c r="AN63" s="274">
        <f t="shared" ca="1" si="22"/>
        <v>0</v>
      </c>
      <c r="AP63" s="16">
        <f t="shared" si="4"/>
        <v>7.0499999999999993E-2</v>
      </c>
      <c r="AQ63" s="16">
        <f t="shared" si="5"/>
        <v>2.3011534603811432E-2</v>
      </c>
      <c r="AR63" s="16" t="str">
        <f t="shared" si="6"/>
        <v/>
      </c>
      <c r="AS63" s="16">
        <f t="shared" si="23"/>
        <v>4.0703193977868618E-2</v>
      </c>
      <c r="AT63" s="16">
        <f t="shared" si="23"/>
        <v>1.3285715697976919E-2</v>
      </c>
      <c r="AU63" s="16" t="str">
        <f t="shared" si="24"/>
        <v/>
      </c>
      <c r="AV63" s="16">
        <f t="shared" si="25"/>
        <v>4.0703193977868618E-2</v>
      </c>
    </row>
    <row r="64" spans="1:48" x14ac:dyDescent="0.25">
      <c r="A64" s="545"/>
      <c r="B64" s="558">
        <f t="shared" si="26"/>
        <v>57</v>
      </c>
      <c r="C64" s="571" t="s">
        <v>625</v>
      </c>
      <c r="D64" s="97">
        <v>1.45</v>
      </c>
      <c r="E64" s="107">
        <v>0.01</v>
      </c>
      <c r="F64" s="107">
        <v>0.08</v>
      </c>
      <c r="G64" s="107">
        <v>2.7E-2</v>
      </c>
      <c r="H64" s="107">
        <v>2.3E-2</v>
      </c>
      <c r="I64" s="107">
        <v>1.7000000000000001E-2</v>
      </c>
      <c r="J64" s="107">
        <v>2.3E-2</v>
      </c>
      <c r="K64" s="107"/>
      <c r="L64" s="107"/>
      <c r="M64" s="561">
        <f t="shared" si="7"/>
        <v>1.7000000000000001E-2</v>
      </c>
      <c r="N64" s="285">
        <f t="shared" si="8"/>
        <v>1.4345991561181435E-5</v>
      </c>
      <c r="O64" s="285">
        <f t="shared" si="9"/>
        <v>-9.9999999999999985E-3</v>
      </c>
      <c r="P64" s="285">
        <f t="shared" si="10"/>
        <v>-5.0150451354062177E-6</v>
      </c>
      <c r="Q64" s="285" t="str">
        <f t="shared" si="11"/>
        <v/>
      </c>
      <c r="R64" s="285" t="str">
        <f t="shared" si="12"/>
        <v/>
      </c>
      <c r="S64" s="285">
        <f t="shared" si="13"/>
        <v>1.7000000000000001E-2</v>
      </c>
      <c r="T64" s="562">
        <f t="shared" si="13"/>
        <v>1.4345991561181435E-5</v>
      </c>
      <c r="U64" s="563">
        <f t="shared" ca="1" si="14"/>
        <v>2.5585143194898581E-2</v>
      </c>
      <c r="V64" s="97">
        <v>0.08</v>
      </c>
      <c r="W64" s="300">
        <f t="shared" si="0"/>
        <v>5576.4705882352937</v>
      </c>
      <c r="X64" s="564">
        <f t="shared" ca="1" si="15"/>
        <v>51005.470588235294</v>
      </c>
      <c r="Y64" s="565"/>
      <c r="Z64" s="285" t="str">
        <f t="shared" si="27"/>
        <v>00353J</v>
      </c>
      <c r="AA64" s="285">
        <f t="shared" si="28"/>
        <v>1.45</v>
      </c>
      <c r="AB64" s="566">
        <v>0.08</v>
      </c>
      <c r="AC64" s="566">
        <v>2.3E-2</v>
      </c>
      <c r="AD64" s="566">
        <v>2.3E-2</v>
      </c>
      <c r="AE64" s="566"/>
      <c r="AF64" s="566"/>
      <c r="AG64" s="567">
        <f t="shared" si="16"/>
        <v>-5.7000000000000002E-2</v>
      </c>
      <c r="AH64" s="272">
        <f t="shared" si="17"/>
        <v>-4.810126582278481E-5</v>
      </c>
      <c r="AI64" s="272">
        <f t="shared" si="18"/>
        <v>0</v>
      </c>
      <c r="AJ64" s="272">
        <f t="shared" si="19"/>
        <v>0</v>
      </c>
      <c r="AK64" s="272" t="str">
        <f t="shared" si="20"/>
        <v/>
      </c>
      <c r="AL64" s="272" t="str">
        <f t="shared" si="3"/>
        <v/>
      </c>
      <c r="AM64" s="568">
        <f t="shared" si="21"/>
        <v>0</v>
      </c>
      <c r="AN64" s="274">
        <f t="shared" ca="1" si="22"/>
        <v>0</v>
      </c>
      <c r="AP64" s="16">
        <f t="shared" si="4"/>
        <v>6.8500000000000005E-2</v>
      </c>
      <c r="AQ64" s="16">
        <f t="shared" si="5"/>
        <v>2.3005015045135406E-2</v>
      </c>
      <c r="AR64" s="16" t="str">
        <f t="shared" si="6"/>
        <v/>
      </c>
      <c r="AS64" s="16">
        <f t="shared" si="23"/>
        <v>3.9548493439489373E-2</v>
      </c>
      <c r="AT64" s="16">
        <f t="shared" si="23"/>
        <v>1.3281951629020319E-2</v>
      </c>
      <c r="AU64" s="16" t="str">
        <f t="shared" si="24"/>
        <v/>
      </c>
      <c r="AV64" s="16">
        <f t="shared" si="25"/>
        <v>3.9548493439489373E-2</v>
      </c>
    </row>
    <row r="65" spans="1:48" x14ac:dyDescent="0.25">
      <c r="A65" s="545"/>
      <c r="B65" s="558">
        <f t="shared" si="26"/>
        <v>58</v>
      </c>
      <c r="C65" s="571" t="s">
        <v>627</v>
      </c>
      <c r="D65" s="97">
        <v>1.46</v>
      </c>
      <c r="E65" s="107">
        <v>-7.0000000000000007E-2</v>
      </c>
      <c r="F65" s="107">
        <v>0.08</v>
      </c>
      <c r="G65" s="107">
        <v>-4.2999999999999997E-2</v>
      </c>
      <c r="H65" s="107">
        <v>2.3E-2</v>
      </c>
      <c r="I65" s="107">
        <v>-5.2999999999999999E-2</v>
      </c>
      <c r="J65" s="107">
        <v>2.3E-2</v>
      </c>
      <c r="K65" s="107"/>
      <c r="L65" s="107"/>
      <c r="M65" s="561">
        <f t="shared" si="7"/>
        <v>2.700000000000001E-2</v>
      </c>
      <c r="N65" s="285">
        <f t="shared" si="8"/>
        <v>2.2784810126582287E-5</v>
      </c>
      <c r="O65" s="285">
        <f t="shared" si="9"/>
        <v>-1.0000000000000002E-2</v>
      </c>
      <c r="P65" s="285">
        <f t="shared" si="10"/>
        <v>-5.0150451354062194E-6</v>
      </c>
      <c r="Q65" s="285" t="str">
        <f t="shared" si="11"/>
        <v/>
      </c>
      <c r="R65" s="285" t="str">
        <f t="shared" si="12"/>
        <v/>
      </c>
      <c r="S65" s="285">
        <f t="shared" si="13"/>
        <v>2.700000000000001E-2</v>
      </c>
      <c r="T65" s="562">
        <f t="shared" si="13"/>
        <v>2.2784810126582287E-5</v>
      </c>
      <c r="U65" s="563">
        <f t="shared" ca="1" si="14"/>
        <v>4.0635227427191875E-2</v>
      </c>
      <c r="V65" s="97">
        <v>0.08</v>
      </c>
      <c r="W65" s="300">
        <f t="shared" si="0"/>
        <v>3511.1111111111099</v>
      </c>
      <c r="X65" s="564">
        <f t="shared" ca="1" si="15"/>
        <v>48940.111111111109</v>
      </c>
      <c r="Y65" s="565"/>
      <c r="Z65" s="285" t="str">
        <f t="shared" si="27"/>
        <v>39920C</v>
      </c>
      <c r="AA65" s="285">
        <f t="shared" si="28"/>
        <v>1.46</v>
      </c>
      <c r="AB65" s="566">
        <v>0.08</v>
      </c>
      <c r="AC65" s="566">
        <v>2.3E-2</v>
      </c>
      <c r="AD65" s="566">
        <v>2.3E-2</v>
      </c>
      <c r="AE65" s="566"/>
      <c r="AF65" s="566"/>
      <c r="AG65" s="567">
        <f t="shared" si="16"/>
        <v>-5.7000000000000002E-2</v>
      </c>
      <c r="AH65" s="272">
        <f t="shared" si="17"/>
        <v>-4.810126582278481E-5</v>
      </c>
      <c r="AI65" s="272">
        <f t="shared" si="18"/>
        <v>0</v>
      </c>
      <c r="AJ65" s="272">
        <f t="shared" si="19"/>
        <v>0</v>
      </c>
      <c r="AK65" s="272" t="str">
        <f t="shared" si="20"/>
        <v/>
      </c>
      <c r="AL65" s="272" t="str">
        <f t="shared" si="3"/>
        <v/>
      </c>
      <c r="AM65" s="568">
        <f t="shared" si="21"/>
        <v>0</v>
      </c>
      <c r="AN65" s="274">
        <f t="shared" ca="1" si="22"/>
        <v>0</v>
      </c>
      <c r="AP65" s="16">
        <f t="shared" si="4"/>
        <v>7.85E-2</v>
      </c>
      <c r="AQ65" s="16">
        <f t="shared" si="5"/>
        <v>2.3005015045135406E-2</v>
      </c>
      <c r="AR65" s="16" t="str">
        <f t="shared" si="6"/>
        <v/>
      </c>
      <c r="AS65" s="16">
        <f t="shared" si="23"/>
        <v>4.5321996131385628E-2</v>
      </c>
      <c r="AT65" s="16">
        <f t="shared" si="23"/>
        <v>1.3281951629020319E-2</v>
      </c>
      <c r="AU65" s="16" t="str">
        <f t="shared" si="24"/>
        <v/>
      </c>
      <c r="AV65" s="16">
        <f t="shared" si="25"/>
        <v>4.5321996131385628E-2</v>
      </c>
    </row>
    <row r="66" spans="1:48" x14ac:dyDescent="0.25">
      <c r="A66" s="545"/>
      <c r="B66" s="558">
        <f t="shared" si="26"/>
        <v>59</v>
      </c>
      <c r="C66" s="571" t="s">
        <v>629</v>
      </c>
      <c r="D66" s="97">
        <v>1.47</v>
      </c>
      <c r="E66" s="107">
        <v>7.0000000000000007E-2</v>
      </c>
      <c r="F66" s="107">
        <v>0.08</v>
      </c>
      <c r="G66" s="107">
        <v>0.10199999999999999</v>
      </c>
      <c r="H66" s="107">
        <v>2.3E-2</v>
      </c>
      <c r="I66" s="107">
        <v>9.2999999999999999E-2</v>
      </c>
      <c r="J66" s="107">
        <v>2.3E-2</v>
      </c>
      <c r="K66" s="107"/>
      <c r="L66" s="107"/>
      <c r="M66" s="561">
        <f t="shared" si="7"/>
        <v>3.1999999999999987E-2</v>
      </c>
      <c r="N66" s="285">
        <f t="shared" si="8"/>
        <v>2.7004219409282688E-5</v>
      </c>
      <c r="O66" s="285">
        <f t="shared" si="9"/>
        <v>-8.9999999999999941E-3</v>
      </c>
      <c r="P66" s="285">
        <f t="shared" si="10"/>
        <v>-4.5135406218655939E-6</v>
      </c>
      <c r="Q66" s="285" t="str">
        <f t="shared" si="11"/>
        <v/>
      </c>
      <c r="R66" s="285" t="str">
        <f t="shared" si="12"/>
        <v/>
      </c>
      <c r="S66" s="285">
        <f t="shared" si="13"/>
        <v>3.1999999999999987E-2</v>
      </c>
      <c r="T66" s="562">
        <f t="shared" si="13"/>
        <v>2.7004219409282688E-5</v>
      </c>
      <c r="U66" s="563">
        <f t="shared" ca="1" si="14"/>
        <v>4.8160269543338484E-2</v>
      </c>
      <c r="V66" s="97">
        <v>0.08</v>
      </c>
      <c r="W66" s="300">
        <f t="shared" si="0"/>
        <v>2962.5000000000014</v>
      </c>
      <c r="X66" s="564">
        <f t="shared" ca="1" si="15"/>
        <v>48391.5</v>
      </c>
      <c r="Y66" s="565"/>
      <c r="Z66" s="285" t="str">
        <f t="shared" si="27"/>
        <v>00515J</v>
      </c>
      <c r="AA66" s="285">
        <f t="shared" si="28"/>
        <v>1.47</v>
      </c>
      <c r="AB66" s="566">
        <v>0.08</v>
      </c>
      <c r="AC66" s="566">
        <v>2.3E-2</v>
      </c>
      <c r="AD66" s="566">
        <v>2.3E-2</v>
      </c>
      <c r="AE66" s="566"/>
      <c r="AF66" s="566"/>
      <c r="AG66" s="567">
        <f t="shared" si="16"/>
        <v>-5.7000000000000002E-2</v>
      </c>
      <c r="AH66" s="272">
        <f t="shared" si="17"/>
        <v>-4.810126582278481E-5</v>
      </c>
      <c r="AI66" s="272">
        <f t="shared" si="18"/>
        <v>0</v>
      </c>
      <c r="AJ66" s="272">
        <f t="shared" si="19"/>
        <v>0</v>
      </c>
      <c r="AK66" s="272" t="str">
        <f t="shared" si="20"/>
        <v/>
      </c>
      <c r="AL66" s="272" t="str">
        <f t="shared" si="3"/>
        <v/>
      </c>
      <c r="AM66" s="568">
        <f t="shared" si="21"/>
        <v>0</v>
      </c>
      <c r="AN66" s="274">
        <f t="shared" ca="1" si="22"/>
        <v>0</v>
      </c>
      <c r="AP66" s="16">
        <f t="shared" si="4"/>
        <v>8.3499999999999977E-2</v>
      </c>
      <c r="AQ66" s="16">
        <f t="shared" si="5"/>
        <v>2.3004513540621864E-2</v>
      </c>
      <c r="AR66" s="16" t="str">
        <f t="shared" si="6"/>
        <v/>
      </c>
      <c r="AS66" s="16">
        <f t="shared" si="23"/>
        <v>4.8208747477333738E-2</v>
      </c>
      <c r="AT66" s="16">
        <f t="shared" si="23"/>
        <v>1.3281662085254425E-2</v>
      </c>
      <c r="AU66" s="16" t="str">
        <f t="shared" si="24"/>
        <v/>
      </c>
      <c r="AV66" s="16">
        <f t="shared" si="25"/>
        <v>4.8208747477333738E-2</v>
      </c>
    </row>
    <row r="67" spans="1:48" x14ac:dyDescent="0.25">
      <c r="A67" s="545"/>
      <c r="B67" s="558">
        <f t="shared" si="26"/>
        <v>60</v>
      </c>
      <c r="C67" s="571" t="s">
        <v>631</v>
      </c>
      <c r="D67" s="97">
        <v>1.48</v>
      </c>
      <c r="E67" s="107">
        <v>0</v>
      </c>
      <c r="F67" s="107">
        <v>0.08</v>
      </c>
      <c r="G67" s="107">
        <v>4.0000000000000001E-3</v>
      </c>
      <c r="H67" s="107">
        <v>2.3E-2</v>
      </c>
      <c r="I67" s="107">
        <v>1.7000000000000001E-2</v>
      </c>
      <c r="J67" s="107">
        <v>2.3E-2</v>
      </c>
      <c r="K67" s="107"/>
      <c r="L67" s="107"/>
      <c r="M67" s="561">
        <f t="shared" si="7"/>
        <v>4.0000000000000001E-3</v>
      </c>
      <c r="N67" s="285">
        <f t="shared" si="8"/>
        <v>3.3755274261603377E-6</v>
      </c>
      <c r="O67" s="285">
        <f t="shared" si="9"/>
        <v>1.3000000000000001E-2</v>
      </c>
      <c r="P67" s="285">
        <f t="shared" si="10"/>
        <v>6.5195586760280849E-6</v>
      </c>
      <c r="Q67" s="285" t="str">
        <f t="shared" si="11"/>
        <v/>
      </c>
      <c r="R67" s="285" t="str">
        <f t="shared" si="12"/>
        <v/>
      </c>
      <c r="S67" s="285">
        <f t="shared" si="13"/>
        <v>1.3000000000000001E-2</v>
      </c>
      <c r="T67" s="562">
        <f t="shared" si="13"/>
        <v>6.5195586760280849E-6</v>
      </c>
      <c r="U67" s="563">
        <f t="shared" ca="1" si="14"/>
        <v>1.1627209006944736E-2</v>
      </c>
      <c r="V67" s="97">
        <v>0.08</v>
      </c>
      <c r="W67" s="300">
        <f t="shared" si="0"/>
        <v>12270.76923076923</v>
      </c>
      <c r="X67" s="564">
        <f t="shared" ca="1" si="15"/>
        <v>57699.769230769234</v>
      </c>
      <c r="Y67" s="565"/>
      <c r="Z67" s="285" t="str">
        <f t="shared" si="27"/>
        <v>09627J</v>
      </c>
      <c r="AA67" s="285">
        <f t="shared" si="28"/>
        <v>1.48</v>
      </c>
      <c r="AB67" s="566">
        <v>0.08</v>
      </c>
      <c r="AC67" s="566">
        <v>2.3E-2</v>
      </c>
      <c r="AD67" s="566">
        <v>2.3E-2</v>
      </c>
      <c r="AE67" s="566"/>
      <c r="AF67" s="566"/>
      <c r="AG67" s="567">
        <f t="shared" si="16"/>
        <v>-5.7000000000000002E-2</v>
      </c>
      <c r="AH67" s="272">
        <f t="shared" si="17"/>
        <v>-4.810126582278481E-5</v>
      </c>
      <c r="AI67" s="272">
        <f t="shared" si="18"/>
        <v>0</v>
      </c>
      <c r="AJ67" s="272">
        <f t="shared" si="19"/>
        <v>0</v>
      </c>
      <c r="AK67" s="272" t="str">
        <f t="shared" si="20"/>
        <v/>
      </c>
      <c r="AL67" s="272" t="str">
        <f t="shared" si="3"/>
        <v/>
      </c>
      <c r="AM67" s="568">
        <f t="shared" si="21"/>
        <v>0</v>
      </c>
      <c r="AN67" s="274">
        <f t="shared" ca="1" si="22"/>
        <v>0</v>
      </c>
      <c r="AP67" s="16">
        <f t="shared" si="4"/>
        <v>5.5499999999999994E-2</v>
      </c>
      <c r="AQ67" s="16">
        <f t="shared" si="5"/>
        <v>2.3006519558676025E-2</v>
      </c>
      <c r="AR67" s="16" t="str">
        <f t="shared" si="6"/>
        <v/>
      </c>
      <c r="AS67" s="16">
        <f t="shared" si="23"/>
        <v>3.2042939940024232E-2</v>
      </c>
      <c r="AT67" s="16">
        <f t="shared" si="23"/>
        <v>1.3282820260317994E-2</v>
      </c>
      <c r="AU67" s="16" t="str">
        <f t="shared" si="24"/>
        <v/>
      </c>
      <c r="AV67" s="16">
        <f t="shared" si="25"/>
        <v>3.2042939940024232E-2</v>
      </c>
    </row>
    <row r="68" spans="1:48" x14ac:dyDescent="0.25">
      <c r="A68" s="545"/>
      <c r="B68" s="558">
        <f t="shared" si="26"/>
        <v>61</v>
      </c>
      <c r="C68" s="571" t="s">
        <v>633</v>
      </c>
      <c r="D68" s="97">
        <v>1.49</v>
      </c>
      <c r="E68" s="107">
        <v>-0.03</v>
      </c>
      <c r="F68" s="107">
        <v>0.08</v>
      </c>
      <c r="G68" s="107">
        <v>1E-3</v>
      </c>
      <c r="H68" s="107">
        <v>2.3E-2</v>
      </c>
      <c r="I68" s="107">
        <v>-1.4E-2</v>
      </c>
      <c r="J68" s="107">
        <v>2.3E-2</v>
      </c>
      <c r="K68" s="107"/>
      <c r="L68" s="107"/>
      <c r="M68" s="561">
        <f t="shared" si="7"/>
        <v>3.1E-2</v>
      </c>
      <c r="N68" s="285">
        <f t="shared" si="8"/>
        <v>2.6160337552742617E-5</v>
      </c>
      <c r="O68" s="285">
        <f t="shared" si="9"/>
        <v>-1.4999999999999999E-2</v>
      </c>
      <c r="P68" s="285">
        <f t="shared" si="10"/>
        <v>-7.5225677031093274E-6</v>
      </c>
      <c r="Q68" s="285" t="str">
        <f t="shared" si="11"/>
        <v/>
      </c>
      <c r="R68" s="285" t="str">
        <f t="shared" si="12"/>
        <v/>
      </c>
      <c r="S68" s="285">
        <f t="shared" si="13"/>
        <v>3.1E-2</v>
      </c>
      <c r="T68" s="562">
        <f t="shared" si="13"/>
        <v>2.6160337552742617E-5</v>
      </c>
      <c r="U68" s="563">
        <f t="shared" ca="1" si="14"/>
        <v>4.6655261120109176E-2</v>
      </c>
      <c r="V68" s="97">
        <v>0.08</v>
      </c>
      <c r="W68" s="300">
        <f t="shared" si="0"/>
        <v>3058.0645161290322</v>
      </c>
      <c r="X68" s="564">
        <f t="shared" ca="1" si="15"/>
        <v>48487.06451612903</v>
      </c>
      <c r="Y68" s="565"/>
      <c r="Z68" s="285" t="str">
        <f t="shared" si="27"/>
        <v>13690J</v>
      </c>
      <c r="AA68" s="285">
        <f t="shared" si="28"/>
        <v>1.49</v>
      </c>
      <c r="AB68" s="566">
        <v>0.08</v>
      </c>
      <c r="AC68" s="566">
        <v>2.3E-2</v>
      </c>
      <c r="AD68" s="566">
        <v>2.3E-2</v>
      </c>
      <c r="AE68" s="566"/>
      <c r="AF68" s="566"/>
      <c r="AG68" s="567">
        <f t="shared" si="16"/>
        <v>-5.7000000000000002E-2</v>
      </c>
      <c r="AH68" s="272">
        <f t="shared" si="17"/>
        <v>-4.810126582278481E-5</v>
      </c>
      <c r="AI68" s="272">
        <f t="shared" si="18"/>
        <v>0</v>
      </c>
      <c r="AJ68" s="272">
        <f t="shared" si="19"/>
        <v>0</v>
      </c>
      <c r="AK68" s="272" t="str">
        <f t="shared" si="20"/>
        <v/>
      </c>
      <c r="AL68" s="272" t="str">
        <f t="shared" si="3"/>
        <v/>
      </c>
      <c r="AM68" s="568">
        <f t="shared" si="21"/>
        <v>0</v>
      </c>
      <c r="AN68" s="274">
        <f t="shared" ca="1" si="22"/>
        <v>0</v>
      </c>
      <c r="AP68" s="16">
        <f t="shared" si="4"/>
        <v>8.2500000000000004E-2</v>
      </c>
      <c r="AQ68" s="16">
        <f t="shared" si="5"/>
        <v>2.3007522567703109E-2</v>
      </c>
      <c r="AR68" s="16" t="str">
        <f t="shared" si="6"/>
        <v/>
      </c>
      <c r="AS68" s="16">
        <f t="shared" si="23"/>
        <v>4.7631397208144133E-2</v>
      </c>
      <c r="AT68" s="16">
        <f t="shared" si="23"/>
        <v>1.328339934784978E-2</v>
      </c>
      <c r="AU68" s="16" t="str">
        <f t="shared" si="24"/>
        <v/>
      </c>
      <c r="AV68" s="16">
        <f t="shared" si="25"/>
        <v>4.7631397208144133E-2</v>
      </c>
    </row>
    <row r="69" spans="1:48" x14ac:dyDescent="0.25">
      <c r="A69" s="545"/>
      <c r="B69" s="558">
        <f t="shared" si="26"/>
        <v>62</v>
      </c>
      <c r="C69" s="571" t="s">
        <v>635</v>
      </c>
      <c r="D69" s="97">
        <v>1.5</v>
      </c>
      <c r="E69" s="107">
        <v>0.12</v>
      </c>
      <c r="F69" s="107">
        <v>0.08</v>
      </c>
      <c r="G69" s="107">
        <v>0.14099999999999999</v>
      </c>
      <c r="H69" s="107">
        <v>2.3E-2</v>
      </c>
      <c r="I69" s="107">
        <v>0.14399999999999999</v>
      </c>
      <c r="J69" s="107">
        <v>2.3E-2</v>
      </c>
      <c r="K69" s="107"/>
      <c r="L69" s="107"/>
      <c r="M69" s="561">
        <f t="shared" si="7"/>
        <v>2.0999999999999991E-2</v>
      </c>
      <c r="N69" s="285">
        <f t="shared" si="8"/>
        <v>1.7721518987341765E-5</v>
      </c>
      <c r="O69" s="285">
        <f t="shared" si="9"/>
        <v>3.0000000000000027E-3</v>
      </c>
      <c r="P69" s="285">
        <f t="shared" si="10"/>
        <v>1.504513540621867E-6</v>
      </c>
      <c r="Q69" s="285" t="str">
        <f t="shared" si="11"/>
        <v/>
      </c>
      <c r="R69" s="285" t="str">
        <f t="shared" si="12"/>
        <v/>
      </c>
      <c r="S69" s="285">
        <f t="shared" si="13"/>
        <v>2.0999999999999991E-2</v>
      </c>
      <c r="T69" s="562">
        <f t="shared" si="13"/>
        <v>1.7721518987341765E-5</v>
      </c>
      <c r="U69" s="563">
        <f t="shared" ca="1" si="14"/>
        <v>3.1605176887815882E-2</v>
      </c>
      <c r="V69" s="97">
        <v>0.08</v>
      </c>
      <c r="W69" s="300">
        <f t="shared" si="0"/>
        <v>4514.2857142857165</v>
      </c>
      <c r="X69" s="564">
        <f t="shared" ca="1" si="15"/>
        <v>49943.285714285717</v>
      </c>
      <c r="Y69" s="565"/>
      <c r="Z69" s="285" t="str">
        <f t="shared" si="27"/>
        <v>12039K</v>
      </c>
      <c r="AA69" s="285">
        <f t="shared" si="28"/>
        <v>1.5</v>
      </c>
      <c r="AB69" s="566">
        <v>0.08</v>
      </c>
      <c r="AC69" s="566">
        <v>2.3E-2</v>
      </c>
      <c r="AD69" s="566">
        <v>2.3E-2</v>
      </c>
      <c r="AE69" s="566"/>
      <c r="AF69" s="566"/>
      <c r="AG69" s="567">
        <f t="shared" si="16"/>
        <v>-5.7000000000000002E-2</v>
      </c>
      <c r="AH69" s="272">
        <f t="shared" si="17"/>
        <v>-4.810126582278481E-5</v>
      </c>
      <c r="AI69" s="272">
        <f t="shared" si="18"/>
        <v>0</v>
      </c>
      <c r="AJ69" s="272">
        <f t="shared" si="19"/>
        <v>0</v>
      </c>
      <c r="AK69" s="272" t="str">
        <f t="shared" si="20"/>
        <v/>
      </c>
      <c r="AL69" s="272" t="str">
        <f t="shared" si="3"/>
        <v/>
      </c>
      <c r="AM69" s="568">
        <f t="shared" si="21"/>
        <v>0</v>
      </c>
      <c r="AN69" s="274">
        <f t="shared" ca="1" si="22"/>
        <v>0</v>
      </c>
      <c r="AP69" s="16">
        <f t="shared" si="4"/>
        <v>7.2499999999999995E-2</v>
      </c>
      <c r="AQ69" s="16">
        <f t="shared" si="5"/>
        <v>2.3001504513540622E-2</v>
      </c>
      <c r="AR69" s="16" t="str">
        <f t="shared" si="6"/>
        <v/>
      </c>
      <c r="AS69" s="16">
        <f t="shared" si="23"/>
        <v>4.185789451624787E-2</v>
      </c>
      <c r="AT69" s="16">
        <f t="shared" si="23"/>
        <v>1.3279924822659071E-2</v>
      </c>
      <c r="AU69" s="16" t="str">
        <f t="shared" si="24"/>
        <v/>
      </c>
      <c r="AV69" s="16">
        <f t="shared" si="25"/>
        <v>4.185789451624787E-2</v>
      </c>
    </row>
    <row r="70" spans="1:48" x14ac:dyDescent="0.25">
      <c r="A70" s="545"/>
      <c r="B70" s="558">
        <f t="shared" si="26"/>
        <v>63</v>
      </c>
      <c r="C70" s="571" t="s">
        <v>637</v>
      </c>
      <c r="D70" s="97">
        <v>1.6</v>
      </c>
      <c r="E70" s="107">
        <v>0.02</v>
      </c>
      <c r="F70" s="107">
        <v>0.08</v>
      </c>
      <c r="G70" s="107">
        <v>0.02</v>
      </c>
      <c r="H70" s="107">
        <v>2.3E-2</v>
      </c>
      <c r="I70" s="107">
        <v>0.02</v>
      </c>
      <c r="J70" s="107">
        <v>2.3E-2</v>
      </c>
      <c r="K70" s="107"/>
      <c r="L70" s="107"/>
      <c r="M70" s="561">
        <f t="shared" si="7"/>
        <v>0</v>
      </c>
      <c r="N70" s="297">
        <f t="shared" si="8"/>
        <v>0</v>
      </c>
      <c r="O70" s="297">
        <f t="shared" si="9"/>
        <v>0</v>
      </c>
      <c r="P70" s="297">
        <f t="shared" si="10"/>
        <v>0</v>
      </c>
      <c r="Q70" s="297" t="str">
        <f t="shared" si="11"/>
        <v/>
      </c>
      <c r="R70" s="297" t="str">
        <f t="shared" si="12"/>
        <v/>
      </c>
      <c r="S70" s="285">
        <f t="shared" si="13"/>
        <v>0</v>
      </c>
      <c r="T70" s="562">
        <f t="shared" si="13"/>
        <v>0</v>
      </c>
      <c r="U70" s="563">
        <f t="shared" ca="1" si="14"/>
        <v>0</v>
      </c>
      <c r="V70" s="97">
        <v>0.08</v>
      </c>
      <c r="W70" s="300">
        <f t="shared" si="0"/>
        <v>7999.9999999999991</v>
      </c>
      <c r="X70" s="564">
        <f t="shared" ca="1" si="15"/>
        <v>53429</v>
      </c>
      <c r="Y70" s="565"/>
      <c r="Z70" s="297" t="str">
        <f t="shared" si="27"/>
        <v>CAR 1,60</v>
      </c>
      <c r="AA70" s="297">
        <f t="shared" si="28"/>
        <v>1.6</v>
      </c>
      <c r="AB70" s="566">
        <v>3.5000000000000003E-2</v>
      </c>
      <c r="AC70" s="566">
        <v>3.5000000000000003E-2</v>
      </c>
      <c r="AD70" s="566">
        <v>3.5000000000000003E-2</v>
      </c>
      <c r="AE70" s="566"/>
      <c r="AF70" s="566"/>
      <c r="AG70" s="567">
        <f t="shared" si="16"/>
        <v>0</v>
      </c>
      <c r="AH70" s="572">
        <f t="shared" si="17"/>
        <v>0</v>
      </c>
      <c r="AI70" s="572">
        <f t="shared" si="18"/>
        <v>0</v>
      </c>
      <c r="AJ70" s="572">
        <f t="shared" si="19"/>
        <v>0</v>
      </c>
      <c r="AK70" s="572" t="str">
        <f t="shared" si="20"/>
        <v/>
      </c>
      <c r="AL70" s="572" t="str">
        <f t="shared" si="3"/>
        <v/>
      </c>
      <c r="AM70" s="568">
        <f t="shared" si="21"/>
        <v>0</v>
      </c>
      <c r="AN70" s="274">
        <f t="shared" ca="1" si="22"/>
        <v>0</v>
      </c>
      <c r="AP70" s="16">
        <f t="shared" si="4"/>
        <v>3.5000000000000003E-2</v>
      </c>
      <c r="AQ70" s="16">
        <f t="shared" si="5"/>
        <v>3.5000000000000003E-2</v>
      </c>
      <c r="AR70" s="16" t="str">
        <f t="shared" si="6"/>
        <v/>
      </c>
      <c r="AS70" s="16">
        <f t="shared" si="23"/>
        <v>2.0207259421636904E-2</v>
      </c>
      <c r="AT70" s="16">
        <f t="shared" si="23"/>
        <v>2.0207259421636904E-2</v>
      </c>
      <c r="AU70" s="16" t="str">
        <f t="shared" si="24"/>
        <v/>
      </c>
      <c r="AV70" s="16">
        <f t="shared" si="25"/>
        <v>2.0207259421636904E-2</v>
      </c>
    </row>
    <row r="71" spans="1:48" x14ac:dyDescent="0.25">
      <c r="A71" s="545"/>
      <c r="B71" s="558">
        <f t="shared" si="26"/>
        <v>64</v>
      </c>
      <c r="C71" s="571" t="s">
        <v>639</v>
      </c>
      <c r="D71" s="97">
        <v>1.7</v>
      </c>
      <c r="E71" s="107">
        <v>0.02</v>
      </c>
      <c r="F71" s="107">
        <v>0.08</v>
      </c>
      <c r="G71" s="107">
        <v>0.02</v>
      </c>
      <c r="H71" s="107">
        <v>2.3E-2</v>
      </c>
      <c r="I71" s="107">
        <v>0.02</v>
      </c>
      <c r="J71" s="107">
        <v>2.3E-2</v>
      </c>
      <c r="K71" s="107"/>
      <c r="L71" s="107"/>
      <c r="M71" s="561">
        <f t="shared" si="7"/>
        <v>0</v>
      </c>
      <c r="N71" s="297">
        <f t="shared" si="8"/>
        <v>0</v>
      </c>
      <c r="O71" s="297">
        <f t="shared" si="9"/>
        <v>0</v>
      </c>
      <c r="P71" s="297">
        <f t="shared" si="10"/>
        <v>0</v>
      </c>
      <c r="Q71" s="297" t="str">
        <f t="shared" si="11"/>
        <v/>
      </c>
      <c r="R71" s="297" t="str">
        <f t="shared" si="12"/>
        <v/>
      </c>
      <c r="S71" s="285">
        <f t="shared" si="13"/>
        <v>0</v>
      </c>
      <c r="T71" s="562">
        <f t="shared" si="13"/>
        <v>0</v>
      </c>
      <c r="U71" s="563">
        <f t="shared" ca="1" si="14"/>
        <v>0</v>
      </c>
      <c r="V71" s="97">
        <v>0.08</v>
      </c>
      <c r="W71" s="300">
        <f t="shared" si="0"/>
        <v>7999.9999999999991</v>
      </c>
      <c r="X71" s="564">
        <f t="shared" ca="1" si="15"/>
        <v>53429</v>
      </c>
      <c r="Y71" s="565"/>
      <c r="Z71" s="297" t="str">
        <f t="shared" si="27"/>
        <v>CAR 1,70</v>
      </c>
      <c r="AA71" s="297">
        <f t="shared" si="28"/>
        <v>1.7</v>
      </c>
      <c r="AB71" s="566">
        <v>3.5000000000000003E-2</v>
      </c>
      <c r="AC71" s="566">
        <v>3.5000000000000003E-2</v>
      </c>
      <c r="AD71" s="566">
        <v>3.5000000000000003E-2</v>
      </c>
      <c r="AE71" s="566"/>
      <c r="AF71" s="566"/>
      <c r="AG71" s="567">
        <f t="shared" si="16"/>
        <v>0</v>
      </c>
      <c r="AH71" s="572">
        <f t="shared" si="17"/>
        <v>0</v>
      </c>
      <c r="AI71" s="572">
        <f t="shared" si="18"/>
        <v>0</v>
      </c>
      <c r="AJ71" s="572">
        <f t="shared" si="19"/>
        <v>0</v>
      </c>
      <c r="AK71" s="572" t="str">
        <f t="shared" si="20"/>
        <v/>
      </c>
      <c r="AL71" s="572" t="str">
        <f t="shared" si="3"/>
        <v/>
      </c>
      <c r="AM71" s="568">
        <f t="shared" si="21"/>
        <v>0</v>
      </c>
      <c r="AN71" s="274">
        <f t="shared" ca="1" si="22"/>
        <v>0</v>
      </c>
      <c r="AP71" s="16">
        <f t="shared" si="4"/>
        <v>3.5000000000000003E-2</v>
      </c>
      <c r="AQ71" s="16">
        <f t="shared" si="5"/>
        <v>3.5000000000000003E-2</v>
      </c>
      <c r="AR71" s="16" t="str">
        <f t="shared" si="6"/>
        <v/>
      </c>
      <c r="AS71" s="16">
        <f t="shared" si="23"/>
        <v>2.0207259421636904E-2</v>
      </c>
      <c r="AT71" s="16">
        <f t="shared" si="23"/>
        <v>2.0207259421636904E-2</v>
      </c>
      <c r="AU71" s="16" t="str">
        <f t="shared" si="24"/>
        <v/>
      </c>
      <c r="AV71" s="16">
        <f t="shared" si="25"/>
        <v>2.0207259421636904E-2</v>
      </c>
    </row>
    <row r="72" spans="1:48" x14ac:dyDescent="0.25">
      <c r="A72" s="545"/>
      <c r="B72" s="558">
        <f t="shared" si="26"/>
        <v>65</v>
      </c>
      <c r="C72" s="571" t="s">
        <v>641</v>
      </c>
      <c r="D72" s="97">
        <v>1.8</v>
      </c>
      <c r="E72" s="107">
        <v>0.02</v>
      </c>
      <c r="F72" s="107">
        <v>0.08</v>
      </c>
      <c r="G72" s="107">
        <v>0.02</v>
      </c>
      <c r="H72" s="107">
        <v>2.3E-2</v>
      </c>
      <c r="I72" s="107">
        <v>0.02</v>
      </c>
      <c r="J72" s="107">
        <v>2.3E-2</v>
      </c>
      <c r="K72" s="107"/>
      <c r="L72" s="107"/>
      <c r="M72" s="561">
        <f t="shared" si="7"/>
        <v>0</v>
      </c>
      <c r="N72" s="297">
        <f t="shared" ref="N72:N129" si="29">M72/$M$7</f>
        <v>0</v>
      </c>
      <c r="O72" s="297">
        <f t="shared" si="9"/>
        <v>0</v>
      </c>
      <c r="P72" s="297">
        <f t="shared" si="10"/>
        <v>0</v>
      </c>
      <c r="Q72" s="297" t="str">
        <f t="shared" si="11"/>
        <v/>
      </c>
      <c r="R72" s="297" t="str">
        <f t="shared" si="12"/>
        <v/>
      </c>
      <c r="S72" s="285">
        <f t="shared" si="13"/>
        <v>0</v>
      </c>
      <c r="T72" s="562">
        <f t="shared" si="13"/>
        <v>0</v>
      </c>
      <c r="U72" s="563">
        <f t="shared" ca="1" si="14"/>
        <v>0</v>
      </c>
      <c r="V72" s="97">
        <v>0.08</v>
      </c>
      <c r="W72" s="300">
        <f t="shared" ref="W72:W128" si="30">IF(T72=0,(V72/(0.00001)),(V72/T72))</f>
        <v>7999.9999999999991</v>
      </c>
      <c r="X72" s="564">
        <f t="shared" ca="1" si="15"/>
        <v>53429</v>
      </c>
      <c r="Y72" s="565"/>
      <c r="Z72" s="297" t="str">
        <f t="shared" ref="Z72:Z103" si="31">C72</f>
        <v>CAR 1,80</v>
      </c>
      <c r="AA72" s="297">
        <f t="shared" ref="AA72:AA103" si="32">D72</f>
        <v>1.8</v>
      </c>
      <c r="AB72" s="566">
        <v>3.5000000000000003E-2</v>
      </c>
      <c r="AC72" s="566">
        <v>3.5000000000000003E-2</v>
      </c>
      <c r="AD72" s="566">
        <v>3.5000000000000003E-2</v>
      </c>
      <c r="AE72" s="566"/>
      <c r="AF72" s="566"/>
      <c r="AG72" s="567">
        <f t="shared" si="16"/>
        <v>0</v>
      </c>
      <c r="AH72" s="572">
        <f t="shared" si="17"/>
        <v>0</v>
      </c>
      <c r="AI72" s="572">
        <f t="shared" si="18"/>
        <v>0</v>
      </c>
      <c r="AJ72" s="572">
        <f t="shared" si="19"/>
        <v>0</v>
      </c>
      <c r="AK72" s="572" t="str">
        <f t="shared" si="20"/>
        <v/>
      </c>
      <c r="AL72" s="572" t="str">
        <f t="shared" ref="AL72:AL129" si="33">IF(AK71="","",AK72/$AK$7)</f>
        <v/>
      </c>
      <c r="AM72" s="568">
        <f t="shared" si="21"/>
        <v>0</v>
      </c>
      <c r="AN72" s="274">
        <f t="shared" ca="1" si="22"/>
        <v>0</v>
      </c>
      <c r="AP72" s="16">
        <f t="shared" ref="AP72:AP129" si="34">ABS(M72)+AB72/2+AC72/2</f>
        <v>3.5000000000000003E-2</v>
      </c>
      <c r="AQ72" s="16">
        <f t="shared" ref="AQ72:AQ129" si="35">ABS(P72)+AC72/2+AD72/2</f>
        <v>3.5000000000000003E-2</v>
      </c>
      <c r="AR72" s="16" t="str">
        <f t="shared" ref="AR72:AR129" si="36">IF(Q72="","",ABS(Q72)+AD72/2+AE72/2)</f>
        <v/>
      </c>
      <c r="AS72" s="16">
        <f t="shared" si="23"/>
        <v>2.0207259421636904E-2</v>
      </c>
      <c r="AT72" s="16">
        <f t="shared" si="23"/>
        <v>2.0207259421636904E-2</v>
      </c>
      <c r="AU72" s="16" t="str">
        <f t="shared" si="24"/>
        <v/>
      </c>
      <c r="AV72" s="16">
        <f t="shared" si="25"/>
        <v>2.0207259421636904E-2</v>
      </c>
    </row>
    <row r="73" spans="1:48" x14ac:dyDescent="0.25">
      <c r="A73" s="545"/>
      <c r="B73" s="558">
        <f t="shared" si="26"/>
        <v>66</v>
      </c>
      <c r="C73" s="571" t="s">
        <v>643</v>
      </c>
      <c r="D73" s="97">
        <v>1.9</v>
      </c>
      <c r="E73" s="107">
        <v>0.02</v>
      </c>
      <c r="F73" s="107">
        <v>0.08</v>
      </c>
      <c r="G73" s="107">
        <v>0.02</v>
      </c>
      <c r="H73" s="107">
        <v>2.3E-2</v>
      </c>
      <c r="I73" s="107">
        <v>0.02</v>
      </c>
      <c r="J73" s="107">
        <v>2.3E-2</v>
      </c>
      <c r="K73" s="107"/>
      <c r="L73" s="107"/>
      <c r="M73" s="561">
        <f t="shared" ref="M73:M129" si="37">G73-E73</f>
        <v>0</v>
      </c>
      <c r="N73" s="297">
        <f t="shared" si="29"/>
        <v>0</v>
      </c>
      <c r="O73" s="297">
        <f t="shared" ref="O73:O129" si="38">I73-G73</f>
        <v>0</v>
      </c>
      <c r="P73" s="297">
        <f t="shared" ref="P73:P129" si="39">O73/$O$7</f>
        <v>0</v>
      </c>
      <c r="Q73" s="297" t="str">
        <f t="shared" ref="Q73:Q128" si="40">IF(K73="","",K73-I73)</f>
        <v/>
      </c>
      <c r="R73" s="297" t="str">
        <f t="shared" ref="R73:R129" si="41">IF(Q72="","",Q73/$Q$7)</f>
        <v/>
      </c>
      <c r="S73" s="285">
        <f t="shared" ref="S73:T129" si="42">MAX(ABS(M73),ABS(O73),ABS(IF(Q73="",0,Q73)))</f>
        <v>0</v>
      </c>
      <c r="T73" s="562">
        <f t="shared" si="42"/>
        <v>0</v>
      </c>
      <c r="U73" s="563">
        <f t="shared" ref="U73:U128" ca="1" si="43">(T73*U$7)/SQRT(3)</f>
        <v>0</v>
      </c>
      <c r="V73" s="97">
        <v>0.08</v>
      </c>
      <c r="W73" s="300">
        <f t="shared" si="30"/>
        <v>7999.9999999999991</v>
      </c>
      <c r="X73" s="564">
        <f t="shared" ref="X73:X129" ca="1" si="44">TODAY()+W73</f>
        <v>53429</v>
      </c>
      <c r="Y73" s="565"/>
      <c r="Z73" s="297" t="str">
        <f t="shared" si="31"/>
        <v>CAR 1,90</v>
      </c>
      <c r="AA73" s="297">
        <f t="shared" si="32"/>
        <v>1.9</v>
      </c>
      <c r="AB73" s="566">
        <v>3.5000000000000003E-2</v>
      </c>
      <c r="AC73" s="566">
        <v>3.5000000000000003E-2</v>
      </c>
      <c r="AD73" s="566">
        <v>3.5000000000000003E-2</v>
      </c>
      <c r="AE73" s="566"/>
      <c r="AF73" s="566"/>
      <c r="AG73" s="567">
        <f t="shared" ref="AG73:AG129" si="45">AC73-AB73</f>
        <v>0</v>
      </c>
      <c r="AH73" s="572">
        <f t="shared" ref="AH73:AH129" si="46">AG73/$AG$7</f>
        <v>0</v>
      </c>
      <c r="AI73" s="572">
        <f t="shared" ref="AI73:AI129" si="47">AD73-AC73</f>
        <v>0</v>
      </c>
      <c r="AJ73" s="572">
        <f t="shared" ref="AJ73:AJ129" si="48">AI73/$AI$7</f>
        <v>0</v>
      </c>
      <c r="AK73" s="572" t="str">
        <f t="shared" ref="AK73:AK128" si="49">IF(AE73="","",AE73-AD73)</f>
        <v/>
      </c>
      <c r="AL73" s="572" t="str">
        <f t="shared" si="33"/>
        <v/>
      </c>
      <c r="AM73" s="568">
        <f t="shared" ref="AM73:AM129" si="50">MAX(AH73,AJ73,AL73)</f>
        <v>0</v>
      </c>
      <c r="AN73" s="274">
        <f t="shared" ref="AN73:AN129" ca="1" si="51">AM73*$AN$7</f>
        <v>0</v>
      </c>
      <c r="AP73" s="16">
        <f t="shared" si="34"/>
        <v>3.5000000000000003E-2</v>
      </c>
      <c r="AQ73" s="16">
        <f t="shared" si="35"/>
        <v>3.5000000000000003E-2</v>
      </c>
      <c r="AR73" s="16" t="str">
        <f t="shared" si="36"/>
        <v/>
      </c>
      <c r="AS73" s="16">
        <f t="shared" ref="AS73:AT129" si="52">AP73/SQRT(3)</f>
        <v>2.0207259421636904E-2</v>
      </c>
      <c r="AT73" s="16">
        <f t="shared" si="52"/>
        <v>2.0207259421636904E-2</v>
      </c>
      <c r="AU73" s="16" t="str">
        <f t="shared" ref="AU73:AU129" si="53">IF(AR73="","",AR73/SQRT(3))</f>
        <v/>
      </c>
      <c r="AV73" s="16">
        <f t="shared" ref="AV73:AV128" si="54">MAX(AS73:AU73)</f>
        <v>2.0207259421636904E-2</v>
      </c>
    </row>
    <row r="74" spans="1:48" x14ac:dyDescent="0.25">
      <c r="A74" s="545"/>
      <c r="B74" s="558">
        <f t="shared" ref="B74:B129" si="55">+B73+1</f>
        <v>67</v>
      </c>
      <c r="C74" s="571" t="s">
        <v>645</v>
      </c>
      <c r="D74" s="97">
        <v>2</v>
      </c>
      <c r="E74" s="107">
        <v>0.02</v>
      </c>
      <c r="F74" s="107">
        <v>0.08</v>
      </c>
      <c r="G74" s="107">
        <v>0.02</v>
      </c>
      <c r="H74" s="107">
        <v>2.3E-2</v>
      </c>
      <c r="I74" s="107">
        <v>1.2E-2</v>
      </c>
      <c r="J74" s="107">
        <v>2.3E-2</v>
      </c>
      <c r="K74" s="107"/>
      <c r="L74" s="107"/>
      <c r="M74" s="561">
        <f t="shared" si="37"/>
        <v>0</v>
      </c>
      <c r="N74" s="285">
        <f t="shared" si="29"/>
        <v>0</v>
      </c>
      <c r="O74" s="285">
        <f t="shared" si="38"/>
        <v>-8.0000000000000002E-3</v>
      </c>
      <c r="P74" s="285">
        <f t="shared" si="39"/>
        <v>-4.0120361083249752E-6</v>
      </c>
      <c r="Q74" s="285" t="str">
        <f t="shared" si="40"/>
        <v/>
      </c>
      <c r="R74" s="285" t="str">
        <f t="shared" si="41"/>
        <v/>
      </c>
      <c r="S74" s="285">
        <f t="shared" si="42"/>
        <v>8.0000000000000002E-3</v>
      </c>
      <c r="T74" s="562">
        <f t="shared" si="42"/>
        <v>4.0120361083249752E-6</v>
      </c>
      <c r="U74" s="563">
        <f t="shared" ca="1" si="43"/>
        <v>7.1552055427352226E-3</v>
      </c>
      <c r="V74" s="97">
        <v>0.08</v>
      </c>
      <c r="W74" s="300">
        <f t="shared" si="30"/>
        <v>19940</v>
      </c>
      <c r="X74" s="564">
        <f t="shared" ca="1" si="44"/>
        <v>65369</v>
      </c>
      <c r="Y74" s="565"/>
      <c r="Z74" s="285" t="str">
        <f t="shared" si="31"/>
        <v>11946K</v>
      </c>
      <c r="AA74" s="285">
        <f t="shared" si="32"/>
        <v>2</v>
      </c>
      <c r="AB74" s="107">
        <v>0.08</v>
      </c>
      <c r="AC74" s="566">
        <v>2.3E-2</v>
      </c>
      <c r="AD74" s="566">
        <v>2.3E-2</v>
      </c>
      <c r="AE74" s="107"/>
      <c r="AF74" s="107"/>
      <c r="AG74" s="567">
        <f t="shared" si="45"/>
        <v>-5.7000000000000002E-2</v>
      </c>
      <c r="AH74" s="272">
        <f t="shared" si="46"/>
        <v>-4.810126582278481E-5</v>
      </c>
      <c r="AI74" s="272">
        <f t="shared" si="47"/>
        <v>0</v>
      </c>
      <c r="AJ74" s="272">
        <f t="shared" si="48"/>
        <v>0</v>
      </c>
      <c r="AK74" s="272" t="str">
        <f t="shared" si="49"/>
        <v/>
      </c>
      <c r="AL74" s="272" t="str">
        <f t="shared" si="33"/>
        <v/>
      </c>
      <c r="AM74" s="568">
        <f t="shared" si="50"/>
        <v>0</v>
      </c>
      <c r="AN74" s="274">
        <f t="shared" ca="1" si="51"/>
        <v>0</v>
      </c>
      <c r="AP74" s="16">
        <f t="shared" si="34"/>
        <v>5.1500000000000004E-2</v>
      </c>
      <c r="AQ74" s="16">
        <f t="shared" si="35"/>
        <v>2.3004012036108325E-2</v>
      </c>
      <c r="AR74" s="16" t="str">
        <f t="shared" si="36"/>
        <v/>
      </c>
      <c r="AS74" s="16">
        <f t="shared" si="52"/>
        <v>2.973353886326573E-2</v>
      </c>
      <c r="AT74" s="16">
        <f t="shared" si="52"/>
        <v>1.3281372541488534E-2</v>
      </c>
      <c r="AU74" s="16" t="str">
        <f t="shared" si="53"/>
        <v/>
      </c>
      <c r="AV74" s="16">
        <f t="shared" si="54"/>
        <v>2.973353886326573E-2</v>
      </c>
    </row>
    <row r="75" spans="1:48" x14ac:dyDescent="0.25">
      <c r="A75" s="545"/>
      <c r="B75" s="558">
        <f t="shared" si="55"/>
        <v>68</v>
      </c>
      <c r="C75" s="571" t="s">
        <v>647</v>
      </c>
      <c r="D75" s="97">
        <v>2.5</v>
      </c>
      <c r="E75" s="107">
        <v>-0.11</v>
      </c>
      <c r="F75" s="107">
        <v>0.08</v>
      </c>
      <c r="G75" s="107">
        <v>-0.13100000000000001</v>
      </c>
      <c r="H75" s="107">
        <v>2.3E-2</v>
      </c>
      <c r="I75" s="107">
        <v>-0.125</v>
      </c>
      <c r="J75" s="107">
        <v>2.3E-2</v>
      </c>
      <c r="K75" s="107"/>
      <c r="L75" s="107"/>
      <c r="M75" s="561">
        <f t="shared" si="37"/>
        <v>-2.1000000000000005E-2</v>
      </c>
      <c r="N75" s="285">
        <f t="shared" si="29"/>
        <v>-1.7721518987341775E-5</v>
      </c>
      <c r="O75" s="285">
        <f t="shared" si="38"/>
        <v>6.0000000000000053E-3</v>
      </c>
      <c r="P75" s="285">
        <f t="shared" si="39"/>
        <v>3.0090270812437339E-6</v>
      </c>
      <c r="Q75" s="285" t="str">
        <f t="shared" si="40"/>
        <v/>
      </c>
      <c r="R75" s="285" t="str">
        <f t="shared" si="41"/>
        <v/>
      </c>
      <c r="S75" s="285">
        <f t="shared" si="42"/>
        <v>2.1000000000000005E-2</v>
      </c>
      <c r="T75" s="562">
        <f t="shared" si="42"/>
        <v>1.7721518987341775E-5</v>
      </c>
      <c r="U75" s="563">
        <f t="shared" ca="1" si="43"/>
        <v>3.1605176887815903E-2</v>
      </c>
      <c r="V75" s="97">
        <v>0.08</v>
      </c>
      <c r="W75" s="300">
        <f t="shared" si="30"/>
        <v>4514.2857142857138</v>
      </c>
      <c r="X75" s="564">
        <f t="shared" ca="1" si="44"/>
        <v>49943.28571428571</v>
      </c>
      <c r="Y75" s="565"/>
      <c r="Z75" s="285" t="str">
        <f t="shared" si="31"/>
        <v>11975K</v>
      </c>
      <c r="AA75" s="285">
        <f t="shared" si="32"/>
        <v>2.5</v>
      </c>
      <c r="AB75" s="107">
        <v>0.08</v>
      </c>
      <c r="AC75" s="566">
        <v>2.3E-2</v>
      </c>
      <c r="AD75" s="566">
        <v>2.3E-2</v>
      </c>
      <c r="AE75" s="566"/>
      <c r="AF75" s="566"/>
      <c r="AG75" s="567">
        <f t="shared" si="45"/>
        <v>-5.7000000000000002E-2</v>
      </c>
      <c r="AH75" s="272">
        <f t="shared" si="46"/>
        <v>-4.810126582278481E-5</v>
      </c>
      <c r="AI75" s="272">
        <f t="shared" si="47"/>
        <v>0</v>
      </c>
      <c r="AJ75" s="272">
        <f t="shared" si="48"/>
        <v>0</v>
      </c>
      <c r="AK75" s="272" t="str">
        <f t="shared" si="49"/>
        <v/>
      </c>
      <c r="AL75" s="272" t="str">
        <f t="shared" si="33"/>
        <v/>
      </c>
      <c r="AM75" s="568">
        <f t="shared" si="50"/>
        <v>0</v>
      </c>
      <c r="AN75" s="274">
        <f t="shared" ca="1" si="51"/>
        <v>0</v>
      </c>
      <c r="AP75" s="16">
        <f t="shared" si="34"/>
        <v>7.2500000000000009E-2</v>
      </c>
      <c r="AQ75" s="16">
        <f t="shared" si="35"/>
        <v>2.3003009027081245E-2</v>
      </c>
      <c r="AR75" s="16" t="str">
        <f t="shared" si="36"/>
        <v/>
      </c>
      <c r="AS75" s="16">
        <f t="shared" si="52"/>
        <v>4.1857894516247877E-2</v>
      </c>
      <c r="AT75" s="16">
        <f t="shared" si="52"/>
        <v>1.328079345395675E-2</v>
      </c>
      <c r="AU75" s="16" t="str">
        <f t="shared" si="53"/>
        <v/>
      </c>
      <c r="AV75" s="16">
        <f t="shared" si="54"/>
        <v>4.1857894516247877E-2</v>
      </c>
    </row>
    <row r="76" spans="1:48" x14ac:dyDescent="0.25">
      <c r="A76" s="545"/>
      <c r="B76" s="558">
        <f t="shared" si="55"/>
        <v>69</v>
      </c>
      <c r="C76" s="571" t="s">
        <v>649</v>
      </c>
      <c r="D76" s="97">
        <v>3</v>
      </c>
      <c r="E76" s="107">
        <v>-0.05</v>
      </c>
      <c r="F76" s="107">
        <v>0.08</v>
      </c>
      <c r="G76" s="107">
        <f>0/1000</f>
        <v>0</v>
      </c>
      <c r="H76" s="107">
        <v>2.3E-2</v>
      </c>
      <c r="I76" s="107">
        <v>8.9999999999999993E-3</v>
      </c>
      <c r="J76" s="107">
        <v>2.3E-2</v>
      </c>
      <c r="K76" s="107"/>
      <c r="L76" s="107"/>
      <c r="M76" s="561">
        <f t="shared" si="37"/>
        <v>0.05</v>
      </c>
      <c r="N76" s="285">
        <f t="shared" si="29"/>
        <v>4.2194092827004224E-5</v>
      </c>
      <c r="O76" s="285">
        <f t="shared" si="38"/>
        <v>8.9999999999999993E-3</v>
      </c>
      <c r="P76" s="285">
        <f t="shared" si="39"/>
        <v>4.5135406218655965E-6</v>
      </c>
      <c r="Q76" s="285" t="str">
        <f t="shared" si="40"/>
        <v/>
      </c>
      <c r="R76" s="285" t="str">
        <f t="shared" si="41"/>
        <v/>
      </c>
      <c r="S76" s="285">
        <f t="shared" si="42"/>
        <v>0.05</v>
      </c>
      <c r="T76" s="562">
        <f t="shared" si="42"/>
        <v>4.2194092827004224E-5</v>
      </c>
      <c r="U76" s="563">
        <f t="shared" ca="1" si="43"/>
        <v>7.5250421161466421E-2</v>
      </c>
      <c r="V76" s="97">
        <v>0.08</v>
      </c>
      <c r="W76" s="300">
        <f t="shared" si="30"/>
        <v>1895.9999999999998</v>
      </c>
      <c r="X76" s="564">
        <f t="shared" ca="1" si="44"/>
        <v>47325</v>
      </c>
      <c r="Y76" s="565"/>
      <c r="Z76" s="285" t="str">
        <f t="shared" si="31"/>
        <v>06156L</v>
      </c>
      <c r="AA76" s="285">
        <f t="shared" si="32"/>
        <v>3</v>
      </c>
      <c r="AB76" s="107">
        <v>0.08</v>
      </c>
      <c r="AC76" s="566">
        <v>2.3E-2</v>
      </c>
      <c r="AD76" s="566">
        <v>2.3E-2</v>
      </c>
      <c r="AE76" s="566"/>
      <c r="AF76" s="566"/>
      <c r="AG76" s="567">
        <f t="shared" si="45"/>
        <v>-5.7000000000000002E-2</v>
      </c>
      <c r="AH76" s="272">
        <f t="shared" si="46"/>
        <v>-4.810126582278481E-5</v>
      </c>
      <c r="AI76" s="272">
        <f t="shared" si="47"/>
        <v>0</v>
      </c>
      <c r="AJ76" s="272">
        <f t="shared" si="48"/>
        <v>0</v>
      </c>
      <c r="AK76" s="272" t="str">
        <f t="shared" si="49"/>
        <v/>
      </c>
      <c r="AL76" s="272" t="str">
        <f t="shared" si="33"/>
        <v/>
      </c>
      <c r="AM76" s="568">
        <f t="shared" si="50"/>
        <v>0</v>
      </c>
      <c r="AN76" s="274">
        <f t="shared" ca="1" si="51"/>
        <v>0</v>
      </c>
      <c r="AP76" s="16">
        <f t="shared" si="34"/>
        <v>0.10149999999999999</v>
      </c>
      <c r="AQ76" s="16">
        <f t="shared" si="35"/>
        <v>2.3004513540621864E-2</v>
      </c>
      <c r="AR76" s="16" t="str">
        <f t="shared" si="36"/>
        <v/>
      </c>
      <c r="AS76" s="16">
        <f t="shared" si="52"/>
        <v>5.8601052322747017E-2</v>
      </c>
      <c r="AT76" s="16">
        <f t="shared" si="52"/>
        <v>1.3281662085254425E-2</v>
      </c>
      <c r="AU76" s="16" t="str">
        <f t="shared" si="53"/>
        <v/>
      </c>
      <c r="AV76" s="16">
        <f t="shared" si="54"/>
        <v>5.8601052322747017E-2</v>
      </c>
    </row>
    <row r="77" spans="1:48" x14ac:dyDescent="0.25">
      <c r="A77" s="545"/>
      <c r="B77" s="558">
        <f t="shared" si="55"/>
        <v>70</v>
      </c>
      <c r="C77" s="571" t="s">
        <v>651</v>
      </c>
      <c r="D77" s="97">
        <v>3.5</v>
      </c>
      <c r="E77" s="107">
        <v>7.0000000000000007E-2</v>
      </c>
      <c r="F77" s="107">
        <v>0.08</v>
      </c>
      <c r="G77" s="107">
        <v>6.9000000000000006E-2</v>
      </c>
      <c r="H77" s="107">
        <v>2.3E-2</v>
      </c>
      <c r="I77" s="107">
        <v>7.0000000000000007E-2</v>
      </c>
      <c r="J77" s="107">
        <v>2.3E-2</v>
      </c>
      <c r="K77" s="107"/>
      <c r="L77" s="107"/>
      <c r="M77" s="561">
        <f t="shared" si="37"/>
        <v>-1.0000000000000009E-3</v>
      </c>
      <c r="N77" s="285">
        <f t="shared" si="29"/>
        <v>-8.4388185654008517E-7</v>
      </c>
      <c r="O77" s="285">
        <f t="shared" si="38"/>
        <v>1.0000000000000009E-3</v>
      </c>
      <c r="P77" s="285">
        <f t="shared" si="39"/>
        <v>5.0150451354062232E-7</v>
      </c>
      <c r="Q77" s="285" t="str">
        <f t="shared" si="40"/>
        <v/>
      </c>
      <c r="R77" s="285" t="str">
        <f t="shared" si="41"/>
        <v/>
      </c>
      <c r="S77" s="285">
        <f t="shared" si="42"/>
        <v>1.0000000000000009E-3</v>
      </c>
      <c r="T77" s="562">
        <f t="shared" si="42"/>
        <v>8.4388185654008517E-7</v>
      </c>
      <c r="U77" s="563">
        <f t="shared" ca="1" si="43"/>
        <v>1.5050084232293298E-3</v>
      </c>
      <c r="V77" s="97">
        <v>0.08</v>
      </c>
      <c r="W77" s="300">
        <f t="shared" si="30"/>
        <v>94799.999999999913</v>
      </c>
      <c r="X77" s="564">
        <f t="shared" ca="1" si="44"/>
        <v>140228.99999999991</v>
      </c>
      <c r="Y77" s="565"/>
      <c r="Z77" s="285" t="str">
        <f t="shared" si="31"/>
        <v>16679K</v>
      </c>
      <c r="AA77" s="285">
        <f t="shared" si="32"/>
        <v>3.5</v>
      </c>
      <c r="AB77" s="107">
        <v>0.08</v>
      </c>
      <c r="AC77" s="566">
        <v>2.3E-2</v>
      </c>
      <c r="AD77" s="566">
        <v>2.3E-2</v>
      </c>
      <c r="AE77" s="566"/>
      <c r="AF77" s="566"/>
      <c r="AG77" s="567">
        <f t="shared" si="45"/>
        <v>-5.7000000000000002E-2</v>
      </c>
      <c r="AH77" s="272">
        <f t="shared" si="46"/>
        <v>-4.810126582278481E-5</v>
      </c>
      <c r="AI77" s="272">
        <f t="shared" si="47"/>
        <v>0</v>
      </c>
      <c r="AJ77" s="272">
        <f t="shared" si="48"/>
        <v>0</v>
      </c>
      <c r="AK77" s="272" t="str">
        <f t="shared" si="49"/>
        <v/>
      </c>
      <c r="AL77" s="272" t="str">
        <f t="shared" si="33"/>
        <v/>
      </c>
      <c r="AM77" s="568">
        <f t="shared" si="50"/>
        <v>0</v>
      </c>
      <c r="AN77" s="274">
        <f t="shared" ca="1" si="51"/>
        <v>0</v>
      </c>
      <c r="AP77" s="16">
        <f t="shared" si="34"/>
        <v>5.2500000000000005E-2</v>
      </c>
      <c r="AQ77" s="16">
        <f t="shared" si="35"/>
        <v>2.3000501504513542E-2</v>
      </c>
      <c r="AR77" s="16" t="str">
        <f t="shared" si="36"/>
        <v/>
      </c>
      <c r="AS77" s="16">
        <f t="shared" si="52"/>
        <v>3.0310889132455356E-2</v>
      </c>
      <c r="AT77" s="16">
        <f t="shared" si="52"/>
        <v>1.3279345735127287E-2</v>
      </c>
      <c r="AU77" s="16" t="str">
        <f t="shared" si="53"/>
        <v/>
      </c>
      <c r="AV77" s="16">
        <f t="shared" si="54"/>
        <v>3.0310889132455356E-2</v>
      </c>
    </row>
    <row r="78" spans="1:48" x14ac:dyDescent="0.25">
      <c r="A78" s="545"/>
      <c r="B78" s="558">
        <f t="shared" si="55"/>
        <v>71</v>
      </c>
      <c r="C78" s="571" t="s">
        <v>653</v>
      </c>
      <c r="D78" s="97">
        <v>4</v>
      </c>
      <c r="E78" s="107">
        <v>-0.06</v>
      </c>
      <c r="F78" s="107">
        <v>0.08</v>
      </c>
      <c r="G78" s="107">
        <v>-4.3999999999999997E-2</v>
      </c>
      <c r="H78" s="107">
        <v>2.3E-2</v>
      </c>
      <c r="I78" s="107">
        <v>-4.8000000000000001E-2</v>
      </c>
      <c r="J78" s="107">
        <v>2.3E-2</v>
      </c>
      <c r="K78" s="107"/>
      <c r="L78" s="107"/>
      <c r="M78" s="561">
        <f t="shared" si="37"/>
        <v>1.6E-2</v>
      </c>
      <c r="N78" s="285">
        <f t="shared" si="29"/>
        <v>1.3502109704641351E-5</v>
      </c>
      <c r="O78" s="285">
        <f t="shared" si="38"/>
        <v>-4.0000000000000036E-3</v>
      </c>
      <c r="P78" s="285">
        <f t="shared" si="39"/>
        <v>-2.0060180541624893E-6</v>
      </c>
      <c r="Q78" s="285" t="str">
        <f t="shared" si="40"/>
        <v/>
      </c>
      <c r="R78" s="285" t="str">
        <f t="shared" si="41"/>
        <v/>
      </c>
      <c r="S78" s="285">
        <f t="shared" si="42"/>
        <v>1.6E-2</v>
      </c>
      <c r="T78" s="562">
        <f t="shared" si="42"/>
        <v>1.3502109704641351E-5</v>
      </c>
      <c r="U78" s="563">
        <f t="shared" ca="1" si="43"/>
        <v>2.4080134771669252E-2</v>
      </c>
      <c r="V78" s="97">
        <v>0.08</v>
      </c>
      <c r="W78" s="300">
        <f t="shared" si="30"/>
        <v>5925</v>
      </c>
      <c r="X78" s="564">
        <f t="shared" ca="1" si="44"/>
        <v>51354</v>
      </c>
      <c r="Y78" s="565"/>
      <c r="Z78" s="285" t="str">
        <f t="shared" si="31"/>
        <v>22779J</v>
      </c>
      <c r="AA78" s="285">
        <f t="shared" si="32"/>
        <v>4</v>
      </c>
      <c r="AB78" s="107">
        <v>0.08</v>
      </c>
      <c r="AC78" s="566">
        <v>2.3E-2</v>
      </c>
      <c r="AD78" s="566">
        <v>2.3E-2</v>
      </c>
      <c r="AE78" s="566"/>
      <c r="AF78" s="566"/>
      <c r="AG78" s="567">
        <f t="shared" si="45"/>
        <v>-5.7000000000000002E-2</v>
      </c>
      <c r="AH78" s="272">
        <f t="shared" si="46"/>
        <v>-4.810126582278481E-5</v>
      </c>
      <c r="AI78" s="272">
        <f t="shared" si="47"/>
        <v>0</v>
      </c>
      <c r="AJ78" s="272">
        <f t="shared" si="48"/>
        <v>0</v>
      </c>
      <c r="AK78" s="272" t="str">
        <f t="shared" si="49"/>
        <v/>
      </c>
      <c r="AL78" s="272" t="str">
        <f t="shared" si="33"/>
        <v/>
      </c>
      <c r="AM78" s="568">
        <f t="shared" si="50"/>
        <v>0</v>
      </c>
      <c r="AN78" s="274">
        <f t="shared" ca="1" si="51"/>
        <v>0</v>
      </c>
      <c r="AP78" s="16">
        <f t="shared" si="34"/>
        <v>6.7500000000000004E-2</v>
      </c>
      <c r="AQ78" s="16">
        <f t="shared" si="35"/>
        <v>2.3002006018054161E-2</v>
      </c>
      <c r="AR78" s="16" t="str">
        <f t="shared" si="36"/>
        <v/>
      </c>
      <c r="AS78" s="16">
        <f t="shared" si="52"/>
        <v>3.8971143170299746E-2</v>
      </c>
      <c r="AT78" s="16">
        <f t="shared" si="52"/>
        <v>1.3280214366424962E-2</v>
      </c>
      <c r="AU78" s="16" t="str">
        <f t="shared" si="53"/>
        <v/>
      </c>
      <c r="AV78" s="16">
        <f t="shared" si="54"/>
        <v>3.8971143170299746E-2</v>
      </c>
    </row>
    <row r="79" spans="1:48" x14ac:dyDescent="0.25">
      <c r="A79" s="545"/>
      <c r="B79" s="558">
        <f t="shared" si="55"/>
        <v>72</v>
      </c>
      <c r="C79" s="571" t="s">
        <v>655</v>
      </c>
      <c r="D79" s="97">
        <v>4.5</v>
      </c>
      <c r="E79" s="107">
        <v>7.0000000000000007E-2</v>
      </c>
      <c r="F79" s="107">
        <v>0.08</v>
      </c>
      <c r="G79" s="107">
        <v>8.4000000000000005E-2</v>
      </c>
      <c r="H79" s="107">
        <v>2.3E-2</v>
      </c>
      <c r="I79" s="107">
        <v>8.3000000000000004E-2</v>
      </c>
      <c r="J79" s="107">
        <v>2.3E-2</v>
      </c>
      <c r="K79" s="107"/>
      <c r="L79" s="107"/>
      <c r="M79" s="561">
        <f t="shared" si="37"/>
        <v>1.3999999999999999E-2</v>
      </c>
      <c r="N79" s="285">
        <f t="shared" si="29"/>
        <v>1.1814345991561181E-5</v>
      </c>
      <c r="O79" s="285">
        <f t="shared" si="38"/>
        <v>-1.0000000000000009E-3</v>
      </c>
      <c r="P79" s="285">
        <f t="shared" si="39"/>
        <v>-5.0150451354062232E-7</v>
      </c>
      <c r="Q79" s="285" t="str">
        <f t="shared" si="40"/>
        <v/>
      </c>
      <c r="R79" s="285" t="str">
        <f t="shared" si="41"/>
        <v/>
      </c>
      <c r="S79" s="285">
        <f t="shared" si="42"/>
        <v>1.3999999999999999E-2</v>
      </c>
      <c r="T79" s="562">
        <f t="shared" si="42"/>
        <v>1.1814345991561181E-5</v>
      </c>
      <c r="U79" s="563">
        <f t="shared" ca="1" si="43"/>
        <v>2.1070117925210595E-2</v>
      </c>
      <c r="V79" s="97">
        <v>0.08</v>
      </c>
      <c r="W79" s="300">
        <f t="shared" si="30"/>
        <v>6771.4285714285716</v>
      </c>
      <c r="X79" s="564">
        <f t="shared" ca="1" si="44"/>
        <v>52200.428571428572</v>
      </c>
      <c r="Y79" s="565"/>
      <c r="Z79" s="285" t="str">
        <f t="shared" si="31"/>
        <v>15444J</v>
      </c>
      <c r="AA79" s="285">
        <f t="shared" si="32"/>
        <v>4.5</v>
      </c>
      <c r="AB79" s="107">
        <v>0.08</v>
      </c>
      <c r="AC79" s="566">
        <v>2.3E-2</v>
      </c>
      <c r="AD79" s="566">
        <v>2.3E-2</v>
      </c>
      <c r="AE79" s="566"/>
      <c r="AF79" s="566"/>
      <c r="AG79" s="567">
        <f t="shared" si="45"/>
        <v>-5.7000000000000002E-2</v>
      </c>
      <c r="AH79" s="272">
        <f t="shared" si="46"/>
        <v>-4.810126582278481E-5</v>
      </c>
      <c r="AI79" s="272">
        <f t="shared" si="47"/>
        <v>0</v>
      </c>
      <c r="AJ79" s="272">
        <f t="shared" si="48"/>
        <v>0</v>
      </c>
      <c r="AK79" s="272" t="str">
        <f t="shared" si="49"/>
        <v/>
      </c>
      <c r="AL79" s="272" t="str">
        <f t="shared" si="33"/>
        <v/>
      </c>
      <c r="AM79" s="568">
        <f t="shared" si="50"/>
        <v>0</v>
      </c>
      <c r="AN79" s="274">
        <f t="shared" ca="1" si="51"/>
        <v>0</v>
      </c>
      <c r="AP79" s="16">
        <f t="shared" si="34"/>
        <v>6.5500000000000003E-2</v>
      </c>
      <c r="AQ79" s="16">
        <f t="shared" si="35"/>
        <v>2.3000501504513542E-2</v>
      </c>
      <c r="AR79" s="16" t="str">
        <f t="shared" si="36"/>
        <v/>
      </c>
      <c r="AS79" s="16">
        <f t="shared" si="52"/>
        <v>3.7816442631920494E-2</v>
      </c>
      <c r="AT79" s="16">
        <f t="shared" si="52"/>
        <v>1.3279345735127287E-2</v>
      </c>
      <c r="AU79" s="16" t="str">
        <f t="shared" si="53"/>
        <v/>
      </c>
      <c r="AV79" s="16">
        <f t="shared" si="54"/>
        <v>3.7816442631920494E-2</v>
      </c>
    </row>
    <row r="80" spans="1:48" x14ac:dyDescent="0.25">
      <c r="A80" s="545"/>
      <c r="B80" s="558">
        <f t="shared" si="55"/>
        <v>73</v>
      </c>
      <c r="C80" s="571" t="s">
        <v>657</v>
      </c>
      <c r="D80" s="97">
        <v>5</v>
      </c>
      <c r="E80" s="107">
        <v>0.04</v>
      </c>
      <c r="F80" s="107">
        <v>0.08</v>
      </c>
      <c r="G80" s="107">
        <v>4.3999999999999997E-2</v>
      </c>
      <c r="H80" s="107">
        <v>2.3E-2</v>
      </c>
      <c r="I80" s="107">
        <v>4.7E-2</v>
      </c>
      <c r="J80" s="107">
        <v>2.3E-2</v>
      </c>
      <c r="K80" s="107"/>
      <c r="L80" s="107"/>
      <c r="M80" s="561">
        <f t="shared" si="37"/>
        <v>3.9999999999999966E-3</v>
      </c>
      <c r="N80" s="285">
        <f t="shared" si="29"/>
        <v>3.3755274261603347E-6</v>
      </c>
      <c r="O80" s="285">
        <f t="shared" si="38"/>
        <v>3.0000000000000027E-3</v>
      </c>
      <c r="P80" s="285">
        <f t="shared" si="39"/>
        <v>1.504513540621867E-6</v>
      </c>
      <c r="Q80" s="285" t="str">
        <f t="shared" si="40"/>
        <v/>
      </c>
      <c r="R80" s="285" t="str">
        <f t="shared" si="41"/>
        <v/>
      </c>
      <c r="S80" s="285">
        <f t="shared" si="42"/>
        <v>3.9999999999999966E-3</v>
      </c>
      <c r="T80" s="562">
        <f t="shared" si="42"/>
        <v>3.3755274261603347E-6</v>
      </c>
      <c r="U80" s="563">
        <f t="shared" ca="1" si="43"/>
        <v>6.0200336929173079E-3</v>
      </c>
      <c r="V80" s="97">
        <v>0.08</v>
      </c>
      <c r="W80" s="300">
        <f t="shared" si="30"/>
        <v>23700.000000000022</v>
      </c>
      <c r="X80" s="564">
        <f t="shared" ca="1" si="44"/>
        <v>69129.000000000029</v>
      </c>
      <c r="Y80" s="565"/>
      <c r="Z80" s="285" t="str">
        <f t="shared" si="31"/>
        <v>13784K</v>
      </c>
      <c r="AA80" s="285">
        <f t="shared" si="32"/>
        <v>5</v>
      </c>
      <c r="AB80" s="107">
        <v>0.08</v>
      </c>
      <c r="AC80" s="566">
        <v>2.3E-2</v>
      </c>
      <c r="AD80" s="566">
        <v>2.3E-2</v>
      </c>
      <c r="AE80" s="566"/>
      <c r="AF80" s="566"/>
      <c r="AG80" s="567">
        <f t="shared" si="45"/>
        <v>-5.7000000000000002E-2</v>
      </c>
      <c r="AH80" s="272">
        <f t="shared" si="46"/>
        <v>-4.810126582278481E-5</v>
      </c>
      <c r="AI80" s="272">
        <f t="shared" si="47"/>
        <v>0</v>
      </c>
      <c r="AJ80" s="272">
        <f t="shared" si="48"/>
        <v>0</v>
      </c>
      <c r="AK80" s="272" t="str">
        <f t="shared" si="49"/>
        <v/>
      </c>
      <c r="AL80" s="272" t="str">
        <f t="shared" si="33"/>
        <v/>
      </c>
      <c r="AM80" s="568">
        <f t="shared" si="50"/>
        <v>0</v>
      </c>
      <c r="AN80" s="274">
        <f t="shared" ca="1" si="51"/>
        <v>0</v>
      </c>
      <c r="AP80" s="16">
        <f t="shared" si="34"/>
        <v>5.5499999999999994E-2</v>
      </c>
      <c r="AQ80" s="16">
        <f t="shared" si="35"/>
        <v>2.3001504513540622E-2</v>
      </c>
      <c r="AR80" s="16" t="str">
        <f t="shared" si="36"/>
        <v/>
      </c>
      <c r="AS80" s="16">
        <f t="shared" si="52"/>
        <v>3.2042939940024232E-2</v>
      </c>
      <c r="AT80" s="16">
        <f t="shared" si="52"/>
        <v>1.3279924822659071E-2</v>
      </c>
      <c r="AU80" s="16" t="str">
        <f t="shared" si="53"/>
        <v/>
      </c>
      <c r="AV80" s="16">
        <f t="shared" si="54"/>
        <v>3.2042939940024232E-2</v>
      </c>
    </row>
    <row r="81" spans="1:48" x14ac:dyDescent="0.25">
      <c r="A81" s="545"/>
      <c r="B81" s="558">
        <f t="shared" si="55"/>
        <v>74</v>
      </c>
      <c r="C81" s="571" t="s">
        <v>659</v>
      </c>
      <c r="D81" s="97">
        <v>5.5</v>
      </c>
      <c r="E81" s="107">
        <v>0.05</v>
      </c>
      <c r="F81" s="107">
        <v>0.08</v>
      </c>
      <c r="G81" s="107">
        <v>1.2999999999999999E-2</v>
      </c>
      <c r="H81" s="107">
        <v>2.3E-2</v>
      </c>
      <c r="I81" s="107">
        <v>1.0999999999999999E-2</v>
      </c>
      <c r="J81" s="107">
        <v>2.3E-2</v>
      </c>
      <c r="K81" s="107"/>
      <c r="L81" s="107"/>
      <c r="M81" s="561">
        <f t="shared" si="37"/>
        <v>-3.7000000000000005E-2</v>
      </c>
      <c r="N81" s="285">
        <f t="shared" si="29"/>
        <v>-3.1223628691983126E-5</v>
      </c>
      <c r="O81" s="285">
        <f t="shared" si="38"/>
        <v>-2E-3</v>
      </c>
      <c r="P81" s="285">
        <f t="shared" si="39"/>
        <v>-1.0030090270812438E-6</v>
      </c>
      <c r="Q81" s="285" t="str">
        <f t="shared" si="40"/>
        <v/>
      </c>
      <c r="R81" s="285" t="str">
        <f t="shared" si="41"/>
        <v/>
      </c>
      <c r="S81" s="285">
        <f t="shared" si="42"/>
        <v>3.7000000000000005E-2</v>
      </c>
      <c r="T81" s="562">
        <f t="shared" si="42"/>
        <v>3.1223628691983126E-5</v>
      </c>
      <c r="U81" s="563">
        <f t="shared" ca="1" si="43"/>
        <v>5.5685311659485155E-2</v>
      </c>
      <c r="V81" s="97">
        <v>0.08</v>
      </c>
      <c r="W81" s="300">
        <f t="shared" si="30"/>
        <v>2562.1621621621621</v>
      </c>
      <c r="X81" s="564">
        <f t="shared" ca="1" si="44"/>
        <v>47991.16216216216</v>
      </c>
      <c r="Y81" s="565"/>
      <c r="Z81" s="285" t="str">
        <f t="shared" si="31"/>
        <v>15656K</v>
      </c>
      <c r="AA81" s="285">
        <f t="shared" si="32"/>
        <v>5.5</v>
      </c>
      <c r="AB81" s="107">
        <v>0.08</v>
      </c>
      <c r="AC81" s="566">
        <v>2.3E-2</v>
      </c>
      <c r="AD81" s="566">
        <v>2.3E-2</v>
      </c>
      <c r="AE81" s="566"/>
      <c r="AF81" s="566"/>
      <c r="AG81" s="567">
        <f t="shared" si="45"/>
        <v>-5.7000000000000002E-2</v>
      </c>
      <c r="AH81" s="272">
        <f t="shared" si="46"/>
        <v>-4.810126582278481E-5</v>
      </c>
      <c r="AI81" s="272">
        <f t="shared" si="47"/>
        <v>0</v>
      </c>
      <c r="AJ81" s="272">
        <f t="shared" si="48"/>
        <v>0</v>
      </c>
      <c r="AK81" s="272" t="str">
        <f t="shared" si="49"/>
        <v/>
      </c>
      <c r="AL81" s="272" t="str">
        <f t="shared" si="33"/>
        <v/>
      </c>
      <c r="AM81" s="568">
        <f t="shared" si="50"/>
        <v>0</v>
      </c>
      <c r="AN81" s="274">
        <f t="shared" ca="1" si="51"/>
        <v>0</v>
      </c>
      <c r="AP81" s="16">
        <f t="shared" si="34"/>
        <v>8.8500000000000009E-2</v>
      </c>
      <c r="AQ81" s="16">
        <f t="shared" si="35"/>
        <v>2.300100300902708E-2</v>
      </c>
      <c r="AR81" s="16" t="str">
        <f t="shared" si="36"/>
        <v/>
      </c>
      <c r="AS81" s="16">
        <f t="shared" si="52"/>
        <v>5.109549882328189E-2</v>
      </c>
      <c r="AT81" s="16">
        <f t="shared" si="52"/>
        <v>1.3279635278893177E-2</v>
      </c>
      <c r="AU81" s="16" t="str">
        <f t="shared" si="53"/>
        <v/>
      </c>
      <c r="AV81" s="16">
        <f t="shared" si="54"/>
        <v>5.109549882328189E-2</v>
      </c>
    </row>
    <row r="82" spans="1:48" x14ac:dyDescent="0.25">
      <c r="A82" s="545"/>
      <c r="B82" s="558">
        <f t="shared" si="55"/>
        <v>75</v>
      </c>
      <c r="C82" s="571" t="s">
        <v>661</v>
      </c>
      <c r="D82" s="97">
        <v>6</v>
      </c>
      <c r="E82" s="107">
        <v>0.09</v>
      </c>
      <c r="F82" s="107">
        <v>0.08</v>
      </c>
      <c r="G82" s="107">
        <v>6.2E-2</v>
      </c>
      <c r="H82" s="107">
        <v>2.3E-2</v>
      </c>
      <c r="I82" s="107">
        <v>7.4999999999999997E-2</v>
      </c>
      <c r="J82" s="107">
        <v>2.3E-2</v>
      </c>
      <c r="K82" s="107"/>
      <c r="L82" s="107"/>
      <c r="M82" s="561">
        <f t="shared" si="37"/>
        <v>-2.7999999999999997E-2</v>
      </c>
      <c r="N82" s="285">
        <f t="shared" si="29"/>
        <v>-2.3628691983122361E-5</v>
      </c>
      <c r="O82" s="285">
        <f t="shared" si="38"/>
        <v>1.2999999999999998E-2</v>
      </c>
      <c r="P82" s="285">
        <f t="shared" si="39"/>
        <v>6.5195586760280832E-6</v>
      </c>
      <c r="Q82" s="285" t="str">
        <f t="shared" si="40"/>
        <v/>
      </c>
      <c r="R82" s="285" t="str">
        <f t="shared" si="41"/>
        <v/>
      </c>
      <c r="S82" s="285">
        <f t="shared" si="42"/>
        <v>2.7999999999999997E-2</v>
      </c>
      <c r="T82" s="562">
        <f t="shared" si="42"/>
        <v>2.3628691983122361E-5</v>
      </c>
      <c r="U82" s="563">
        <f t="shared" ca="1" si="43"/>
        <v>4.214023585042119E-2</v>
      </c>
      <c r="V82" s="97">
        <v>0.08</v>
      </c>
      <c r="W82" s="300">
        <f t="shared" si="30"/>
        <v>3385.7142857142858</v>
      </c>
      <c r="X82" s="564">
        <f t="shared" ca="1" si="44"/>
        <v>48814.714285714283</v>
      </c>
      <c r="Y82" s="565"/>
      <c r="Z82" s="285" t="str">
        <f t="shared" si="31"/>
        <v>06078L</v>
      </c>
      <c r="AA82" s="285">
        <f t="shared" si="32"/>
        <v>6</v>
      </c>
      <c r="AB82" s="107">
        <v>0.08</v>
      </c>
      <c r="AC82" s="566">
        <v>2.3E-2</v>
      </c>
      <c r="AD82" s="566">
        <v>2.3E-2</v>
      </c>
      <c r="AE82" s="566"/>
      <c r="AF82" s="566"/>
      <c r="AG82" s="567">
        <f t="shared" si="45"/>
        <v>-5.7000000000000002E-2</v>
      </c>
      <c r="AH82" s="272">
        <f t="shared" si="46"/>
        <v>-4.810126582278481E-5</v>
      </c>
      <c r="AI82" s="272">
        <f t="shared" si="47"/>
        <v>0</v>
      </c>
      <c r="AJ82" s="272">
        <f t="shared" si="48"/>
        <v>0</v>
      </c>
      <c r="AK82" s="272" t="str">
        <f t="shared" si="49"/>
        <v/>
      </c>
      <c r="AL82" s="272" t="str">
        <f t="shared" si="33"/>
        <v/>
      </c>
      <c r="AM82" s="568">
        <f t="shared" si="50"/>
        <v>0</v>
      </c>
      <c r="AN82" s="274">
        <f t="shared" ca="1" si="51"/>
        <v>0</v>
      </c>
      <c r="AP82" s="16">
        <f t="shared" si="34"/>
        <v>7.9500000000000001E-2</v>
      </c>
      <c r="AQ82" s="16">
        <f t="shared" si="35"/>
        <v>2.3006519558676025E-2</v>
      </c>
      <c r="AR82" s="16" t="str">
        <f t="shared" si="36"/>
        <v/>
      </c>
      <c r="AS82" s="16">
        <f t="shared" si="52"/>
        <v>4.5899346400575254E-2</v>
      </c>
      <c r="AT82" s="16">
        <f t="shared" si="52"/>
        <v>1.3282820260317994E-2</v>
      </c>
      <c r="AU82" s="16" t="str">
        <f t="shared" si="53"/>
        <v/>
      </c>
      <c r="AV82" s="16">
        <f t="shared" si="54"/>
        <v>4.5899346400575254E-2</v>
      </c>
    </row>
    <row r="83" spans="1:48" x14ac:dyDescent="0.25">
      <c r="A83" s="545"/>
      <c r="B83" s="558">
        <f t="shared" si="55"/>
        <v>76</v>
      </c>
      <c r="C83" s="571" t="s">
        <v>663</v>
      </c>
      <c r="D83" s="97">
        <v>6.5</v>
      </c>
      <c r="E83" s="107">
        <v>0.12</v>
      </c>
      <c r="F83" s="107">
        <v>0.08</v>
      </c>
      <c r="G83" s="107">
        <v>9.6000000000000002E-2</v>
      </c>
      <c r="H83" s="107">
        <v>2.3E-2</v>
      </c>
      <c r="I83" s="107">
        <v>0.129</v>
      </c>
      <c r="J83" s="107">
        <v>2.3E-2</v>
      </c>
      <c r="K83" s="107"/>
      <c r="L83" s="107"/>
      <c r="M83" s="561">
        <f t="shared" si="37"/>
        <v>-2.3999999999999994E-2</v>
      </c>
      <c r="N83" s="285">
        <f t="shared" si="29"/>
        <v>-2.0253164556962021E-5</v>
      </c>
      <c r="O83" s="285">
        <f t="shared" si="38"/>
        <v>3.3000000000000002E-2</v>
      </c>
      <c r="P83" s="285">
        <f t="shared" si="39"/>
        <v>1.6549648946840523E-5</v>
      </c>
      <c r="Q83" s="285" t="str">
        <f t="shared" si="40"/>
        <v/>
      </c>
      <c r="R83" s="285" t="str">
        <f t="shared" si="41"/>
        <v/>
      </c>
      <c r="S83" s="285">
        <f t="shared" si="42"/>
        <v>3.3000000000000002E-2</v>
      </c>
      <c r="T83" s="562">
        <f t="shared" si="42"/>
        <v>2.0253164556962021E-5</v>
      </c>
      <c r="U83" s="563">
        <f t="shared" ca="1" si="43"/>
        <v>3.6120202157503875E-2</v>
      </c>
      <c r="V83" s="97">
        <v>0.08</v>
      </c>
      <c r="W83" s="300">
        <f t="shared" si="30"/>
        <v>3950.0000000000009</v>
      </c>
      <c r="X83" s="564">
        <f t="shared" ca="1" si="44"/>
        <v>49379</v>
      </c>
      <c r="Y83" s="565"/>
      <c r="Z83" s="285" t="str">
        <f t="shared" si="31"/>
        <v>11993K</v>
      </c>
      <c r="AA83" s="285">
        <f t="shared" si="32"/>
        <v>6.5</v>
      </c>
      <c r="AB83" s="107">
        <v>0.08</v>
      </c>
      <c r="AC83" s="566">
        <v>2.3E-2</v>
      </c>
      <c r="AD83" s="566">
        <v>2.3E-2</v>
      </c>
      <c r="AE83" s="566"/>
      <c r="AF83" s="566"/>
      <c r="AG83" s="567">
        <f t="shared" si="45"/>
        <v>-5.7000000000000002E-2</v>
      </c>
      <c r="AH83" s="272">
        <f t="shared" si="46"/>
        <v>-4.810126582278481E-5</v>
      </c>
      <c r="AI83" s="272">
        <f t="shared" si="47"/>
        <v>0</v>
      </c>
      <c r="AJ83" s="272">
        <f t="shared" si="48"/>
        <v>0</v>
      </c>
      <c r="AK83" s="272" t="str">
        <f t="shared" si="49"/>
        <v/>
      </c>
      <c r="AL83" s="272" t="str">
        <f t="shared" si="33"/>
        <v/>
      </c>
      <c r="AM83" s="568">
        <f t="shared" si="50"/>
        <v>0</v>
      </c>
      <c r="AN83" s="274">
        <f t="shared" ca="1" si="51"/>
        <v>0</v>
      </c>
      <c r="AP83" s="16">
        <f t="shared" si="34"/>
        <v>7.5499999999999998E-2</v>
      </c>
      <c r="AQ83" s="16">
        <f t="shared" si="35"/>
        <v>2.3016549648946838E-2</v>
      </c>
      <c r="AR83" s="16" t="str">
        <f t="shared" si="36"/>
        <v/>
      </c>
      <c r="AS83" s="16">
        <f t="shared" si="52"/>
        <v>4.3589945323816749E-2</v>
      </c>
      <c r="AT83" s="16">
        <f t="shared" si="52"/>
        <v>1.3288611135635843E-2</v>
      </c>
      <c r="AU83" s="16" t="str">
        <f t="shared" si="53"/>
        <v/>
      </c>
      <c r="AV83" s="16">
        <f t="shared" si="54"/>
        <v>4.3589945323816749E-2</v>
      </c>
    </row>
    <row r="84" spans="1:48" x14ac:dyDescent="0.25">
      <c r="A84" s="545"/>
      <c r="B84" s="558">
        <f t="shared" si="55"/>
        <v>77</v>
      </c>
      <c r="C84" s="571" t="s">
        <v>665</v>
      </c>
      <c r="D84" s="97">
        <v>7</v>
      </c>
      <c r="E84" s="107">
        <v>-0.05</v>
      </c>
      <c r="F84" s="107">
        <v>0.08</v>
      </c>
      <c r="G84" s="107">
        <v>-4.8000000000000001E-2</v>
      </c>
      <c r="H84" s="107">
        <v>2.3E-2</v>
      </c>
      <c r="I84" s="107">
        <v>-4.3999999999999997E-2</v>
      </c>
      <c r="J84" s="107">
        <v>2.3E-2</v>
      </c>
      <c r="K84" s="107"/>
      <c r="L84" s="107"/>
      <c r="M84" s="561">
        <f t="shared" si="37"/>
        <v>2.0000000000000018E-3</v>
      </c>
      <c r="N84" s="285">
        <f t="shared" si="29"/>
        <v>1.6877637130801703E-6</v>
      </c>
      <c r="O84" s="285">
        <f t="shared" si="38"/>
        <v>4.0000000000000036E-3</v>
      </c>
      <c r="P84" s="285">
        <f t="shared" si="39"/>
        <v>2.0060180541624893E-6</v>
      </c>
      <c r="Q84" s="285" t="str">
        <f t="shared" si="40"/>
        <v/>
      </c>
      <c r="R84" s="285" t="str">
        <f t="shared" si="41"/>
        <v/>
      </c>
      <c r="S84" s="285">
        <f t="shared" si="42"/>
        <v>4.0000000000000036E-3</v>
      </c>
      <c r="T84" s="562">
        <f t="shared" si="42"/>
        <v>2.0060180541624893E-6</v>
      </c>
      <c r="U84" s="563">
        <f t="shared" ca="1" si="43"/>
        <v>3.5776027713676144E-3</v>
      </c>
      <c r="V84" s="97">
        <v>0.08</v>
      </c>
      <c r="W84" s="300">
        <f t="shared" si="30"/>
        <v>39879.999999999964</v>
      </c>
      <c r="X84" s="564">
        <f t="shared" ca="1" si="44"/>
        <v>85308.999999999971</v>
      </c>
      <c r="Y84" s="565"/>
      <c r="Z84" s="285" t="str">
        <f t="shared" si="31"/>
        <v>12701K</v>
      </c>
      <c r="AA84" s="285">
        <f t="shared" si="32"/>
        <v>7</v>
      </c>
      <c r="AB84" s="107">
        <v>0.08</v>
      </c>
      <c r="AC84" s="566">
        <v>2.3E-2</v>
      </c>
      <c r="AD84" s="566">
        <v>2.3E-2</v>
      </c>
      <c r="AE84" s="566"/>
      <c r="AF84" s="566"/>
      <c r="AG84" s="567">
        <f t="shared" si="45"/>
        <v>-5.7000000000000002E-2</v>
      </c>
      <c r="AH84" s="272">
        <f t="shared" si="46"/>
        <v>-4.810126582278481E-5</v>
      </c>
      <c r="AI84" s="272">
        <f t="shared" si="47"/>
        <v>0</v>
      </c>
      <c r="AJ84" s="272">
        <f t="shared" si="48"/>
        <v>0</v>
      </c>
      <c r="AK84" s="272" t="str">
        <f t="shared" si="49"/>
        <v/>
      </c>
      <c r="AL84" s="272" t="str">
        <f t="shared" si="33"/>
        <v/>
      </c>
      <c r="AM84" s="568">
        <f t="shared" si="50"/>
        <v>0</v>
      </c>
      <c r="AN84" s="274">
        <f t="shared" ca="1" si="51"/>
        <v>0</v>
      </c>
      <c r="AP84" s="16">
        <f t="shared" si="34"/>
        <v>5.3500000000000006E-2</v>
      </c>
      <c r="AQ84" s="16">
        <f t="shared" si="35"/>
        <v>2.3002006018054161E-2</v>
      </c>
      <c r="AR84" s="16" t="str">
        <f t="shared" si="36"/>
        <v/>
      </c>
      <c r="AS84" s="16">
        <f t="shared" si="52"/>
        <v>3.0888239401644983E-2</v>
      </c>
      <c r="AT84" s="16">
        <f t="shared" si="52"/>
        <v>1.3280214366424962E-2</v>
      </c>
      <c r="AU84" s="16" t="str">
        <f t="shared" si="53"/>
        <v/>
      </c>
      <c r="AV84" s="16">
        <f t="shared" si="54"/>
        <v>3.0888239401644983E-2</v>
      </c>
    </row>
    <row r="85" spans="1:48" x14ac:dyDescent="0.25">
      <c r="A85" s="545"/>
      <c r="B85" s="558">
        <f t="shared" si="55"/>
        <v>78</v>
      </c>
      <c r="C85" s="571" t="s">
        <v>667</v>
      </c>
      <c r="D85" s="97">
        <v>7.5</v>
      </c>
      <c r="E85" s="107">
        <v>0.01</v>
      </c>
      <c r="F85" s="107">
        <v>0.08</v>
      </c>
      <c r="G85" s="107">
        <v>2.3E-2</v>
      </c>
      <c r="H85" s="107">
        <v>2.3E-2</v>
      </c>
      <c r="I85" s="107">
        <v>4.5999999999999999E-2</v>
      </c>
      <c r="J85" s="107">
        <v>2.3E-2</v>
      </c>
      <c r="K85" s="107"/>
      <c r="L85" s="107"/>
      <c r="M85" s="561">
        <f t="shared" si="37"/>
        <v>1.2999999999999999E-2</v>
      </c>
      <c r="N85" s="285">
        <f t="shared" si="29"/>
        <v>1.0970464135021096E-5</v>
      </c>
      <c r="O85" s="285">
        <f t="shared" si="38"/>
        <v>2.3E-2</v>
      </c>
      <c r="P85" s="285">
        <f t="shared" si="39"/>
        <v>1.1534603811434303E-5</v>
      </c>
      <c r="Q85" s="285" t="str">
        <f t="shared" si="40"/>
        <v/>
      </c>
      <c r="R85" s="285" t="str">
        <f t="shared" si="41"/>
        <v/>
      </c>
      <c r="S85" s="285">
        <f t="shared" si="42"/>
        <v>2.3E-2</v>
      </c>
      <c r="T85" s="562">
        <f t="shared" si="42"/>
        <v>1.1534603811434303E-5</v>
      </c>
      <c r="U85" s="563">
        <f t="shared" ca="1" si="43"/>
        <v>2.0571215935363766E-2</v>
      </c>
      <c r="V85" s="97">
        <v>0.08</v>
      </c>
      <c r="W85" s="300">
        <f t="shared" si="30"/>
        <v>6935.652173913043</v>
      </c>
      <c r="X85" s="564">
        <f t="shared" ca="1" si="44"/>
        <v>52364.65217391304</v>
      </c>
      <c r="Y85" s="565"/>
      <c r="Z85" s="285" t="str">
        <f t="shared" si="31"/>
        <v>16203K</v>
      </c>
      <c r="AA85" s="285">
        <f t="shared" si="32"/>
        <v>7.5</v>
      </c>
      <c r="AB85" s="107">
        <v>0.08</v>
      </c>
      <c r="AC85" s="566">
        <v>2.3E-2</v>
      </c>
      <c r="AD85" s="566">
        <v>2.3E-2</v>
      </c>
      <c r="AE85" s="566"/>
      <c r="AF85" s="566"/>
      <c r="AG85" s="567">
        <f t="shared" si="45"/>
        <v>-5.7000000000000002E-2</v>
      </c>
      <c r="AH85" s="272">
        <f t="shared" si="46"/>
        <v>-4.810126582278481E-5</v>
      </c>
      <c r="AI85" s="272">
        <f t="shared" si="47"/>
        <v>0</v>
      </c>
      <c r="AJ85" s="272">
        <f t="shared" si="48"/>
        <v>0</v>
      </c>
      <c r="AK85" s="272" t="str">
        <f t="shared" si="49"/>
        <v/>
      </c>
      <c r="AL85" s="272" t="str">
        <f t="shared" si="33"/>
        <v/>
      </c>
      <c r="AM85" s="568">
        <f t="shared" si="50"/>
        <v>0</v>
      </c>
      <c r="AN85" s="274">
        <f t="shared" ca="1" si="51"/>
        <v>0</v>
      </c>
      <c r="AP85" s="16">
        <f t="shared" si="34"/>
        <v>6.4500000000000002E-2</v>
      </c>
      <c r="AQ85" s="16">
        <f t="shared" si="35"/>
        <v>2.3011534603811432E-2</v>
      </c>
      <c r="AR85" s="16" t="str">
        <f t="shared" si="36"/>
        <v/>
      </c>
      <c r="AS85" s="16">
        <f t="shared" si="52"/>
        <v>3.7239092362730868E-2</v>
      </c>
      <c r="AT85" s="16">
        <f t="shared" si="52"/>
        <v>1.3285715697976919E-2</v>
      </c>
      <c r="AU85" s="16" t="str">
        <f t="shared" si="53"/>
        <v/>
      </c>
      <c r="AV85" s="16">
        <f t="shared" si="54"/>
        <v>3.7239092362730868E-2</v>
      </c>
    </row>
    <row r="86" spans="1:48" x14ac:dyDescent="0.25">
      <c r="A86" s="545"/>
      <c r="B86" s="558">
        <f t="shared" si="55"/>
        <v>79</v>
      </c>
      <c r="C86" s="571" t="s">
        <v>669</v>
      </c>
      <c r="D86" s="97">
        <v>8</v>
      </c>
      <c r="E86" s="107">
        <v>-0.09</v>
      </c>
      <c r="F86" s="107">
        <v>0.08</v>
      </c>
      <c r="G86" s="107">
        <v>-0.12</v>
      </c>
      <c r="H86" s="107">
        <v>2.3E-2</v>
      </c>
      <c r="I86" s="107">
        <v>-9.9000000000000005E-2</v>
      </c>
      <c r="J86" s="107">
        <v>2.3E-2</v>
      </c>
      <c r="K86" s="107"/>
      <c r="L86" s="107"/>
      <c r="M86" s="561">
        <f t="shared" si="37"/>
        <v>-0.03</v>
      </c>
      <c r="N86" s="285">
        <f t="shared" si="29"/>
        <v>-2.531645569620253E-5</v>
      </c>
      <c r="O86" s="285">
        <f t="shared" si="38"/>
        <v>2.0999999999999991E-2</v>
      </c>
      <c r="P86" s="285">
        <f t="shared" si="39"/>
        <v>1.0531594784353054E-5</v>
      </c>
      <c r="Q86" s="285" t="str">
        <f t="shared" si="40"/>
        <v/>
      </c>
      <c r="R86" s="285" t="str">
        <f t="shared" si="41"/>
        <v/>
      </c>
      <c r="S86" s="285">
        <f t="shared" si="42"/>
        <v>0.03</v>
      </c>
      <c r="T86" s="562">
        <f t="shared" si="42"/>
        <v>2.531645569620253E-5</v>
      </c>
      <c r="U86" s="563">
        <f t="shared" ca="1" si="43"/>
        <v>4.5150252696879847E-2</v>
      </c>
      <c r="V86" s="97">
        <v>0.08</v>
      </c>
      <c r="W86" s="300">
        <f t="shared" si="30"/>
        <v>3160.0000000000005</v>
      </c>
      <c r="X86" s="564">
        <f t="shared" ca="1" si="44"/>
        <v>48589</v>
      </c>
      <c r="Y86" s="565"/>
      <c r="Z86" s="285" t="str">
        <f t="shared" si="31"/>
        <v>00542K</v>
      </c>
      <c r="AA86" s="285">
        <f t="shared" si="32"/>
        <v>8</v>
      </c>
      <c r="AB86" s="107">
        <v>0.08</v>
      </c>
      <c r="AC86" s="566">
        <v>2.3E-2</v>
      </c>
      <c r="AD86" s="566">
        <v>2.3E-2</v>
      </c>
      <c r="AE86" s="566"/>
      <c r="AF86" s="566"/>
      <c r="AG86" s="567">
        <f t="shared" si="45"/>
        <v>-5.7000000000000002E-2</v>
      </c>
      <c r="AH86" s="272">
        <f t="shared" si="46"/>
        <v>-4.810126582278481E-5</v>
      </c>
      <c r="AI86" s="272">
        <f t="shared" si="47"/>
        <v>0</v>
      </c>
      <c r="AJ86" s="272">
        <f t="shared" si="48"/>
        <v>0</v>
      </c>
      <c r="AK86" s="272" t="str">
        <f t="shared" si="49"/>
        <v/>
      </c>
      <c r="AL86" s="272" t="str">
        <f t="shared" si="33"/>
        <v/>
      </c>
      <c r="AM86" s="568">
        <f t="shared" si="50"/>
        <v>0</v>
      </c>
      <c r="AN86" s="274">
        <f t="shared" ca="1" si="51"/>
        <v>0</v>
      </c>
      <c r="AP86" s="16">
        <f t="shared" si="34"/>
        <v>8.1500000000000003E-2</v>
      </c>
      <c r="AQ86" s="16">
        <f t="shared" si="35"/>
        <v>2.3010531594784354E-2</v>
      </c>
      <c r="AR86" s="16" t="str">
        <f t="shared" si="36"/>
        <v/>
      </c>
      <c r="AS86" s="16">
        <f t="shared" si="52"/>
        <v>4.7054046938954507E-2</v>
      </c>
      <c r="AT86" s="16">
        <f t="shared" si="52"/>
        <v>1.3285136610445137E-2</v>
      </c>
      <c r="AU86" s="16" t="str">
        <f t="shared" si="53"/>
        <v/>
      </c>
      <c r="AV86" s="16">
        <f t="shared" si="54"/>
        <v>4.7054046938954507E-2</v>
      </c>
    </row>
    <row r="87" spans="1:48" x14ac:dyDescent="0.25">
      <c r="A87" s="545"/>
      <c r="B87" s="558">
        <f t="shared" si="55"/>
        <v>80</v>
      </c>
      <c r="C87" s="571" t="s">
        <v>671</v>
      </c>
      <c r="D87" s="97">
        <v>8.5</v>
      </c>
      <c r="E87" s="107">
        <v>0.04</v>
      </c>
      <c r="F87" s="107">
        <v>0.08</v>
      </c>
      <c r="G87" s="107">
        <v>6.7000000000000004E-2</v>
      </c>
      <c r="H87" s="107">
        <v>2.3E-2</v>
      </c>
      <c r="I87" s="107">
        <v>9.5000000000000001E-2</v>
      </c>
      <c r="J87" s="107">
        <v>2.3E-2</v>
      </c>
      <c r="K87" s="107"/>
      <c r="L87" s="107"/>
      <c r="M87" s="561">
        <f t="shared" si="37"/>
        <v>2.7000000000000003E-2</v>
      </c>
      <c r="N87" s="285">
        <f t="shared" si="29"/>
        <v>2.2784810126582281E-5</v>
      </c>
      <c r="O87" s="285">
        <f t="shared" si="38"/>
        <v>2.7999999999999997E-2</v>
      </c>
      <c r="P87" s="285">
        <f t="shared" si="39"/>
        <v>1.4042126379137411E-5</v>
      </c>
      <c r="Q87" s="285" t="str">
        <f t="shared" si="40"/>
        <v/>
      </c>
      <c r="R87" s="285" t="str">
        <f t="shared" si="41"/>
        <v/>
      </c>
      <c r="S87" s="285">
        <f t="shared" si="42"/>
        <v>2.7999999999999997E-2</v>
      </c>
      <c r="T87" s="562">
        <f t="shared" si="42"/>
        <v>2.2784810126582281E-5</v>
      </c>
      <c r="U87" s="563">
        <f t="shared" ca="1" si="43"/>
        <v>4.0635227427191868E-2</v>
      </c>
      <c r="V87" s="97">
        <v>0.08</v>
      </c>
      <c r="W87" s="300">
        <f t="shared" si="30"/>
        <v>3511.1111111111109</v>
      </c>
      <c r="X87" s="564">
        <f t="shared" ca="1" si="44"/>
        <v>48940.111111111109</v>
      </c>
      <c r="Y87" s="565"/>
      <c r="Z87" s="285" t="str">
        <f t="shared" si="31"/>
        <v>04630L</v>
      </c>
      <c r="AA87" s="285">
        <f t="shared" si="32"/>
        <v>8.5</v>
      </c>
      <c r="AB87" s="107">
        <v>0.08</v>
      </c>
      <c r="AC87" s="566">
        <v>2.3E-2</v>
      </c>
      <c r="AD87" s="566">
        <v>2.3E-2</v>
      </c>
      <c r="AE87" s="566"/>
      <c r="AF87" s="566"/>
      <c r="AG87" s="567">
        <f t="shared" si="45"/>
        <v>-5.7000000000000002E-2</v>
      </c>
      <c r="AH87" s="272">
        <f t="shared" si="46"/>
        <v>-4.810126582278481E-5</v>
      </c>
      <c r="AI87" s="272">
        <f t="shared" si="47"/>
        <v>0</v>
      </c>
      <c r="AJ87" s="272">
        <f t="shared" si="48"/>
        <v>0</v>
      </c>
      <c r="AK87" s="272" t="str">
        <f t="shared" si="49"/>
        <v/>
      </c>
      <c r="AL87" s="272" t="str">
        <f t="shared" si="33"/>
        <v/>
      </c>
      <c r="AM87" s="568">
        <f t="shared" si="50"/>
        <v>0</v>
      </c>
      <c r="AN87" s="274">
        <f t="shared" ca="1" si="51"/>
        <v>0</v>
      </c>
      <c r="AP87" s="16">
        <f t="shared" si="34"/>
        <v>7.85E-2</v>
      </c>
      <c r="AQ87" s="16">
        <f t="shared" si="35"/>
        <v>2.3014042126379135E-2</v>
      </c>
      <c r="AR87" s="16" t="str">
        <f t="shared" si="36"/>
        <v/>
      </c>
      <c r="AS87" s="16">
        <f t="shared" si="52"/>
        <v>4.5321996131385628E-2</v>
      </c>
      <c r="AT87" s="16">
        <f t="shared" si="52"/>
        <v>1.3287163416806382E-2</v>
      </c>
      <c r="AU87" s="16" t="str">
        <f t="shared" si="53"/>
        <v/>
      </c>
      <c r="AV87" s="16">
        <f t="shared" si="54"/>
        <v>4.5321996131385628E-2</v>
      </c>
    </row>
    <row r="88" spans="1:48" x14ac:dyDescent="0.25">
      <c r="A88" s="545"/>
      <c r="B88" s="558">
        <f t="shared" si="55"/>
        <v>81</v>
      </c>
      <c r="C88" s="571" t="s">
        <v>673</v>
      </c>
      <c r="D88" s="97">
        <v>9</v>
      </c>
      <c r="E88" s="107">
        <v>0.02</v>
      </c>
      <c r="F88" s="107">
        <v>0.08</v>
      </c>
      <c r="G88" s="107">
        <v>6.0000000000000001E-3</v>
      </c>
      <c r="H88" s="107">
        <v>2.3E-2</v>
      </c>
      <c r="I88" s="107">
        <v>2.4E-2</v>
      </c>
      <c r="J88" s="107">
        <v>2.3E-2</v>
      </c>
      <c r="K88" s="107"/>
      <c r="L88" s="107"/>
      <c r="M88" s="561">
        <f t="shared" si="37"/>
        <v>-1.4E-2</v>
      </c>
      <c r="N88" s="285">
        <f t="shared" si="29"/>
        <v>-1.1814345991561182E-5</v>
      </c>
      <c r="O88" s="285">
        <f t="shared" si="38"/>
        <v>1.8000000000000002E-2</v>
      </c>
      <c r="P88" s="285">
        <f t="shared" si="39"/>
        <v>9.0270812437311946E-6</v>
      </c>
      <c r="Q88" s="285" t="str">
        <f t="shared" si="40"/>
        <v/>
      </c>
      <c r="R88" s="285" t="str">
        <f t="shared" si="41"/>
        <v/>
      </c>
      <c r="S88" s="285">
        <f t="shared" si="42"/>
        <v>1.8000000000000002E-2</v>
      </c>
      <c r="T88" s="562">
        <f t="shared" si="42"/>
        <v>1.1814345991561182E-5</v>
      </c>
      <c r="U88" s="563">
        <f t="shared" ca="1" si="43"/>
        <v>2.1070117925210598E-2</v>
      </c>
      <c r="V88" s="97">
        <v>0.08</v>
      </c>
      <c r="W88" s="300">
        <f t="shared" si="30"/>
        <v>6771.4285714285706</v>
      </c>
      <c r="X88" s="564">
        <f t="shared" ca="1" si="44"/>
        <v>52200.428571428572</v>
      </c>
      <c r="Y88" s="565"/>
      <c r="Z88" s="285" t="str">
        <f t="shared" si="31"/>
        <v>16232K</v>
      </c>
      <c r="AA88" s="285">
        <f t="shared" si="32"/>
        <v>9</v>
      </c>
      <c r="AB88" s="107">
        <v>0.08</v>
      </c>
      <c r="AC88" s="566">
        <v>2.3E-2</v>
      </c>
      <c r="AD88" s="566">
        <v>2.3E-2</v>
      </c>
      <c r="AE88" s="566"/>
      <c r="AF88" s="566"/>
      <c r="AG88" s="567">
        <f t="shared" si="45"/>
        <v>-5.7000000000000002E-2</v>
      </c>
      <c r="AH88" s="272">
        <f t="shared" si="46"/>
        <v>-4.810126582278481E-5</v>
      </c>
      <c r="AI88" s="272">
        <f t="shared" si="47"/>
        <v>0</v>
      </c>
      <c r="AJ88" s="272">
        <f t="shared" si="48"/>
        <v>0</v>
      </c>
      <c r="AK88" s="272" t="str">
        <f t="shared" si="49"/>
        <v/>
      </c>
      <c r="AL88" s="272" t="str">
        <f t="shared" si="33"/>
        <v/>
      </c>
      <c r="AM88" s="568">
        <f t="shared" si="50"/>
        <v>0</v>
      </c>
      <c r="AN88" s="274">
        <f t="shared" ca="1" si="51"/>
        <v>0</v>
      </c>
      <c r="AP88" s="16">
        <f t="shared" si="34"/>
        <v>6.5500000000000003E-2</v>
      </c>
      <c r="AQ88" s="16">
        <f t="shared" si="35"/>
        <v>2.3009027081243728E-2</v>
      </c>
      <c r="AR88" s="16" t="str">
        <f t="shared" si="36"/>
        <v/>
      </c>
      <c r="AS88" s="16">
        <f t="shared" si="52"/>
        <v>3.7816442631920494E-2</v>
      </c>
      <c r="AT88" s="16">
        <f t="shared" si="52"/>
        <v>1.3284267979147456E-2</v>
      </c>
      <c r="AU88" s="16" t="str">
        <f t="shared" si="53"/>
        <v/>
      </c>
      <c r="AV88" s="16">
        <f t="shared" si="54"/>
        <v>3.7816442631920494E-2</v>
      </c>
    </row>
    <row r="89" spans="1:48" x14ac:dyDescent="0.25">
      <c r="A89" s="545"/>
      <c r="B89" s="558">
        <f t="shared" si="55"/>
        <v>82</v>
      </c>
      <c r="C89" s="571" t="s">
        <v>675</v>
      </c>
      <c r="D89" s="97">
        <v>9.5</v>
      </c>
      <c r="E89" s="107">
        <v>7.0000000000000007E-2</v>
      </c>
      <c r="F89" s="107">
        <v>0.08</v>
      </c>
      <c r="G89" s="107">
        <v>3.3000000000000002E-2</v>
      </c>
      <c r="H89" s="107">
        <v>2.3E-2</v>
      </c>
      <c r="I89" s="107">
        <v>2.8000000000000001E-2</v>
      </c>
      <c r="J89" s="107">
        <v>2.3E-2</v>
      </c>
      <c r="K89" s="107"/>
      <c r="L89" s="107"/>
      <c r="M89" s="561">
        <f t="shared" si="37"/>
        <v>-3.7000000000000005E-2</v>
      </c>
      <c r="N89" s="285">
        <f t="shared" si="29"/>
        <v>-3.1223628691983126E-5</v>
      </c>
      <c r="O89" s="285">
        <f t="shared" si="38"/>
        <v>-5.000000000000001E-3</v>
      </c>
      <c r="P89" s="285">
        <f t="shared" si="39"/>
        <v>-2.5075225677031097E-6</v>
      </c>
      <c r="Q89" s="285" t="str">
        <f t="shared" si="40"/>
        <v/>
      </c>
      <c r="R89" s="285" t="str">
        <f t="shared" si="41"/>
        <v/>
      </c>
      <c r="S89" s="285">
        <f t="shared" si="42"/>
        <v>3.7000000000000005E-2</v>
      </c>
      <c r="T89" s="562">
        <f t="shared" si="42"/>
        <v>3.1223628691983126E-5</v>
      </c>
      <c r="U89" s="563">
        <f t="shared" ca="1" si="43"/>
        <v>5.5685311659485155E-2</v>
      </c>
      <c r="V89" s="97">
        <v>0.08</v>
      </c>
      <c r="W89" s="300">
        <f t="shared" si="30"/>
        <v>2562.1621621621621</v>
      </c>
      <c r="X89" s="564">
        <f t="shared" ca="1" si="44"/>
        <v>47991.16216216216</v>
      </c>
      <c r="Y89" s="565"/>
      <c r="Z89" s="285" t="str">
        <f t="shared" si="31"/>
        <v>12012K</v>
      </c>
      <c r="AA89" s="285">
        <f t="shared" si="32"/>
        <v>9.5</v>
      </c>
      <c r="AB89" s="107">
        <v>0.08</v>
      </c>
      <c r="AC89" s="566">
        <v>2.3E-2</v>
      </c>
      <c r="AD89" s="566">
        <v>2.3E-2</v>
      </c>
      <c r="AE89" s="566"/>
      <c r="AF89" s="566"/>
      <c r="AG89" s="567">
        <f t="shared" si="45"/>
        <v>-5.7000000000000002E-2</v>
      </c>
      <c r="AH89" s="272">
        <f t="shared" si="46"/>
        <v>-4.810126582278481E-5</v>
      </c>
      <c r="AI89" s="272">
        <f t="shared" si="47"/>
        <v>0</v>
      </c>
      <c r="AJ89" s="272">
        <f t="shared" si="48"/>
        <v>0</v>
      </c>
      <c r="AK89" s="272" t="str">
        <f t="shared" si="49"/>
        <v/>
      </c>
      <c r="AL89" s="272" t="str">
        <f t="shared" si="33"/>
        <v/>
      </c>
      <c r="AM89" s="568">
        <f t="shared" si="50"/>
        <v>0</v>
      </c>
      <c r="AN89" s="274">
        <f t="shared" ca="1" si="51"/>
        <v>0</v>
      </c>
      <c r="AP89" s="16">
        <f t="shared" si="34"/>
        <v>8.8500000000000009E-2</v>
      </c>
      <c r="AQ89" s="16">
        <f t="shared" si="35"/>
        <v>2.3002507522567703E-2</v>
      </c>
      <c r="AR89" s="16" t="str">
        <f t="shared" si="36"/>
        <v/>
      </c>
      <c r="AS89" s="16">
        <f t="shared" si="52"/>
        <v>5.109549882328189E-2</v>
      </c>
      <c r="AT89" s="16">
        <f t="shared" si="52"/>
        <v>1.3280503910190856E-2</v>
      </c>
      <c r="AU89" s="16" t="str">
        <f t="shared" si="53"/>
        <v/>
      </c>
      <c r="AV89" s="16">
        <f t="shared" si="54"/>
        <v>5.109549882328189E-2</v>
      </c>
    </row>
    <row r="90" spans="1:48" x14ac:dyDescent="0.25">
      <c r="A90" s="545"/>
      <c r="B90" s="558">
        <f t="shared" si="55"/>
        <v>83</v>
      </c>
      <c r="C90" s="571" t="s">
        <v>677</v>
      </c>
      <c r="D90" s="97">
        <v>10</v>
      </c>
      <c r="E90" s="107">
        <v>-0.1</v>
      </c>
      <c r="F90" s="107">
        <v>0.08</v>
      </c>
      <c r="G90" s="107">
        <v>-0.126</v>
      </c>
      <c r="H90" s="107">
        <v>2.3E-2</v>
      </c>
      <c r="I90" s="107">
        <v>-0.127</v>
      </c>
      <c r="J90" s="107">
        <v>2.3E-2</v>
      </c>
      <c r="K90" s="107"/>
      <c r="L90" s="107"/>
      <c r="M90" s="561">
        <f t="shared" si="37"/>
        <v>-2.5999999999999995E-2</v>
      </c>
      <c r="N90" s="285">
        <f t="shared" si="29"/>
        <v>-2.194092827004219E-5</v>
      </c>
      <c r="O90" s="285">
        <f t="shared" si="38"/>
        <v>-1.0000000000000009E-3</v>
      </c>
      <c r="P90" s="285">
        <f t="shared" si="39"/>
        <v>-5.0150451354062232E-7</v>
      </c>
      <c r="Q90" s="285" t="str">
        <f t="shared" si="40"/>
        <v/>
      </c>
      <c r="R90" s="285" t="str">
        <f t="shared" si="41"/>
        <v/>
      </c>
      <c r="S90" s="285">
        <f t="shared" si="42"/>
        <v>2.5999999999999995E-2</v>
      </c>
      <c r="T90" s="562">
        <f t="shared" si="42"/>
        <v>2.194092827004219E-5</v>
      </c>
      <c r="U90" s="563">
        <f t="shared" ca="1" si="43"/>
        <v>3.9130219003962526E-2</v>
      </c>
      <c r="V90" s="97">
        <v>0.08</v>
      </c>
      <c r="W90" s="300">
        <f t="shared" si="30"/>
        <v>3646.1538461538471</v>
      </c>
      <c r="X90" s="564">
        <f t="shared" ca="1" si="44"/>
        <v>49075.153846153844</v>
      </c>
      <c r="Y90" s="565"/>
      <c r="Z90" s="285" t="str">
        <f t="shared" si="31"/>
        <v>15099K</v>
      </c>
      <c r="AA90" s="285">
        <f t="shared" si="32"/>
        <v>10</v>
      </c>
      <c r="AB90" s="107">
        <v>0.08</v>
      </c>
      <c r="AC90" s="566">
        <v>2.3E-2</v>
      </c>
      <c r="AD90" s="566">
        <v>2.3E-2</v>
      </c>
      <c r="AE90" s="566"/>
      <c r="AF90" s="566"/>
      <c r="AG90" s="567">
        <f t="shared" si="45"/>
        <v>-5.7000000000000002E-2</v>
      </c>
      <c r="AH90" s="272">
        <f t="shared" si="46"/>
        <v>-4.810126582278481E-5</v>
      </c>
      <c r="AI90" s="272">
        <f t="shared" si="47"/>
        <v>0</v>
      </c>
      <c r="AJ90" s="272">
        <f t="shared" si="48"/>
        <v>0</v>
      </c>
      <c r="AK90" s="272" t="str">
        <f t="shared" si="49"/>
        <v/>
      </c>
      <c r="AL90" s="272" t="str">
        <f t="shared" si="33"/>
        <v/>
      </c>
      <c r="AM90" s="568">
        <f t="shared" si="50"/>
        <v>0</v>
      </c>
      <c r="AN90" s="274">
        <f t="shared" ca="1" si="51"/>
        <v>0</v>
      </c>
      <c r="AP90" s="16">
        <f t="shared" si="34"/>
        <v>7.7499999999999999E-2</v>
      </c>
      <c r="AQ90" s="16">
        <f t="shared" si="35"/>
        <v>2.3000501504513542E-2</v>
      </c>
      <c r="AR90" s="16" t="str">
        <f t="shared" si="36"/>
        <v/>
      </c>
      <c r="AS90" s="16">
        <f t="shared" si="52"/>
        <v>4.4744645862196002E-2</v>
      </c>
      <c r="AT90" s="16">
        <f t="shared" si="52"/>
        <v>1.3279345735127287E-2</v>
      </c>
      <c r="AU90" s="16" t="str">
        <f t="shared" si="53"/>
        <v/>
      </c>
      <c r="AV90" s="16">
        <f t="shared" si="54"/>
        <v>4.4744645862196002E-2</v>
      </c>
    </row>
    <row r="91" spans="1:48" x14ac:dyDescent="0.25">
      <c r="A91" s="545"/>
      <c r="B91" s="558">
        <f t="shared" si="55"/>
        <v>84</v>
      </c>
      <c r="C91" s="571" t="s">
        <v>679</v>
      </c>
      <c r="D91" s="97">
        <v>10.5</v>
      </c>
      <c r="E91" s="107">
        <v>-0.03</v>
      </c>
      <c r="F91" s="107">
        <v>0.1</v>
      </c>
      <c r="G91" s="107">
        <v>-2.4E-2</v>
      </c>
      <c r="H91" s="107">
        <v>2.4E-2</v>
      </c>
      <c r="I91" s="107">
        <v>-1.9E-2</v>
      </c>
      <c r="J91" s="107">
        <v>2.4E-2</v>
      </c>
      <c r="K91" s="107"/>
      <c r="L91" s="107"/>
      <c r="M91" s="561">
        <f t="shared" si="37"/>
        <v>5.9999999999999984E-3</v>
      </c>
      <c r="N91" s="285">
        <f t="shared" si="29"/>
        <v>5.0632911392405053E-6</v>
      </c>
      <c r="O91" s="285">
        <f t="shared" si="38"/>
        <v>5.000000000000001E-3</v>
      </c>
      <c r="P91" s="285">
        <f t="shared" si="39"/>
        <v>2.5075225677031097E-6</v>
      </c>
      <c r="Q91" s="285" t="str">
        <f t="shared" si="40"/>
        <v/>
      </c>
      <c r="R91" s="285" t="str">
        <f t="shared" si="41"/>
        <v/>
      </c>
      <c r="S91" s="285">
        <f t="shared" si="42"/>
        <v>5.9999999999999984E-3</v>
      </c>
      <c r="T91" s="562">
        <f t="shared" si="42"/>
        <v>5.0632911392405053E-6</v>
      </c>
      <c r="U91" s="563">
        <f t="shared" ca="1" si="43"/>
        <v>9.0300505393759688E-3</v>
      </c>
      <c r="V91" s="97">
        <v>0.08</v>
      </c>
      <c r="W91" s="300">
        <f t="shared" si="30"/>
        <v>15800.000000000004</v>
      </c>
      <c r="X91" s="564">
        <f t="shared" ca="1" si="44"/>
        <v>61229</v>
      </c>
      <c r="Y91" s="565"/>
      <c r="Z91" s="285" t="str">
        <f t="shared" si="31"/>
        <v>13616J</v>
      </c>
      <c r="AA91" s="285">
        <f t="shared" si="32"/>
        <v>10.5</v>
      </c>
      <c r="AB91" s="107">
        <v>0.1</v>
      </c>
      <c r="AC91" s="566">
        <v>2.4E-2</v>
      </c>
      <c r="AD91" s="566">
        <v>2.4E-2</v>
      </c>
      <c r="AE91" s="566"/>
      <c r="AF91" s="566"/>
      <c r="AG91" s="567">
        <f t="shared" si="45"/>
        <v>-7.6000000000000012E-2</v>
      </c>
      <c r="AH91" s="272">
        <f t="shared" si="46"/>
        <v>-6.4135021097046427E-5</v>
      </c>
      <c r="AI91" s="272">
        <f t="shared" si="47"/>
        <v>0</v>
      </c>
      <c r="AJ91" s="272">
        <f t="shared" si="48"/>
        <v>0</v>
      </c>
      <c r="AK91" s="272" t="str">
        <f t="shared" si="49"/>
        <v/>
      </c>
      <c r="AL91" s="272" t="str">
        <f t="shared" si="33"/>
        <v/>
      </c>
      <c r="AM91" s="568">
        <f t="shared" si="50"/>
        <v>0</v>
      </c>
      <c r="AN91" s="274">
        <f t="shared" ca="1" si="51"/>
        <v>0</v>
      </c>
      <c r="AP91" s="16">
        <f t="shared" si="34"/>
        <v>6.8000000000000005E-2</v>
      </c>
      <c r="AQ91" s="16">
        <f t="shared" si="35"/>
        <v>2.4002507522567704E-2</v>
      </c>
      <c r="AR91" s="16" t="str">
        <f t="shared" si="36"/>
        <v/>
      </c>
      <c r="AS91" s="16">
        <f t="shared" si="52"/>
        <v>3.9259818304894556E-2</v>
      </c>
      <c r="AT91" s="16">
        <f t="shared" si="52"/>
        <v>1.3857854179380482E-2</v>
      </c>
      <c r="AU91" s="16" t="str">
        <f t="shared" si="53"/>
        <v/>
      </c>
      <c r="AV91" s="16">
        <f t="shared" si="54"/>
        <v>3.9259818304894556E-2</v>
      </c>
    </row>
    <row r="92" spans="1:48" x14ac:dyDescent="0.25">
      <c r="A92" s="545"/>
      <c r="B92" s="558">
        <f t="shared" si="55"/>
        <v>85</v>
      </c>
      <c r="C92" s="571" t="s">
        <v>681</v>
      </c>
      <c r="D92" s="97">
        <v>11</v>
      </c>
      <c r="E92" s="107">
        <v>0.1</v>
      </c>
      <c r="F92" s="107">
        <v>0.1</v>
      </c>
      <c r="G92" s="107">
        <v>0.114</v>
      </c>
      <c r="H92" s="107">
        <v>2.4E-2</v>
      </c>
      <c r="I92" s="107">
        <v>0.127</v>
      </c>
      <c r="J92" s="107">
        <v>2.4E-2</v>
      </c>
      <c r="K92" s="107"/>
      <c r="L92" s="107"/>
      <c r="M92" s="561">
        <f t="shared" si="37"/>
        <v>1.3999999999999999E-2</v>
      </c>
      <c r="N92" s="285">
        <f t="shared" si="29"/>
        <v>1.1814345991561181E-5</v>
      </c>
      <c r="O92" s="285">
        <f t="shared" si="38"/>
        <v>1.2999999999999998E-2</v>
      </c>
      <c r="P92" s="285">
        <f t="shared" si="39"/>
        <v>6.5195586760280832E-6</v>
      </c>
      <c r="Q92" s="285" t="str">
        <f t="shared" si="40"/>
        <v/>
      </c>
      <c r="R92" s="285" t="str">
        <f t="shared" si="41"/>
        <v/>
      </c>
      <c r="S92" s="285">
        <f t="shared" si="42"/>
        <v>1.3999999999999999E-2</v>
      </c>
      <c r="T92" s="562">
        <f t="shared" si="42"/>
        <v>1.1814345991561181E-5</v>
      </c>
      <c r="U92" s="563">
        <f t="shared" ca="1" si="43"/>
        <v>2.1070117925210595E-2</v>
      </c>
      <c r="V92" s="97">
        <v>0.08</v>
      </c>
      <c r="W92" s="300">
        <f t="shared" si="30"/>
        <v>6771.4285714285716</v>
      </c>
      <c r="X92" s="564">
        <f t="shared" ca="1" si="44"/>
        <v>52200.428571428572</v>
      </c>
      <c r="Y92" s="565"/>
      <c r="Z92" s="285" t="str">
        <f t="shared" si="31"/>
        <v>19699G</v>
      </c>
      <c r="AA92" s="285">
        <f t="shared" si="32"/>
        <v>11</v>
      </c>
      <c r="AB92" s="107">
        <v>0.1</v>
      </c>
      <c r="AC92" s="566">
        <v>2.4E-2</v>
      </c>
      <c r="AD92" s="566">
        <v>2.4E-2</v>
      </c>
      <c r="AE92" s="566"/>
      <c r="AF92" s="566"/>
      <c r="AG92" s="567">
        <f t="shared" si="45"/>
        <v>-7.6000000000000012E-2</v>
      </c>
      <c r="AH92" s="272">
        <f t="shared" si="46"/>
        <v>-6.4135021097046427E-5</v>
      </c>
      <c r="AI92" s="272">
        <f t="shared" si="47"/>
        <v>0</v>
      </c>
      <c r="AJ92" s="272">
        <f t="shared" si="48"/>
        <v>0</v>
      </c>
      <c r="AK92" s="272" t="str">
        <f t="shared" si="49"/>
        <v/>
      </c>
      <c r="AL92" s="272" t="str">
        <f t="shared" si="33"/>
        <v/>
      </c>
      <c r="AM92" s="568">
        <f t="shared" si="50"/>
        <v>0</v>
      </c>
      <c r="AN92" s="274">
        <f t="shared" ca="1" si="51"/>
        <v>0</v>
      </c>
      <c r="AP92" s="16">
        <f t="shared" si="34"/>
        <v>7.5999999999999998E-2</v>
      </c>
      <c r="AQ92" s="16">
        <f t="shared" si="35"/>
        <v>2.4006519558676026E-2</v>
      </c>
      <c r="AR92" s="16" t="str">
        <f t="shared" si="36"/>
        <v/>
      </c>
      <c r="AS92" s="16">
        <f t="shared" si="52"/>
        <v>4.3878620458411559E-2</v>
      </c>
      <c r="AT92" s="16">
        <f t="shared" si="52"/>
        <v>1.386017052950762E-2</v>
      </c>
      <c r="AU92" s="16" t="str">
        <f t="shared" si="53"/>
        <v/>
      </c>
      <c r="AV92" s="16">
        <f t="shared" si="54"/>
        <v>4.3878620458411559E-2</v>
      </c>
    </row>
    <row r="93" spans="1:48" x14ac:dyDescent="0.25">
      <c r="A93" s="545"/>
      <c r="B93" s="558">
        <f t="shared" si="55"/>
        <v>86</v>
      </c>
      <c r="C93" s="571" t="s">
        <v>683</v>
      </c>
      <c r="D93" s="97">
        <v>11.5</v>
      </c>
      <c r="E93" s="107">
        <v>0.11</v>
      </c>
      <c r="F93" s="107">
        <v>0.1</v>
      </c>
      <c r="G93" s="107">
        <v>0.114</v>
      </c>
      <c r="H93" s="107">
        <v>2.4E-2</v>
      </c>
      <c r="I93" s="107">
        <v>0.109</v>
      </c>
      <c r="J93" s="107">
        <v>2.4E-2</v>
      </c>
      <c r="K93" s="107"/>
      <c r="L93" s="107"/>
      <c r="M93" s="561">
        <f t="shared" si="37"/>
        <v>4.0000000000000036E-3</v>
      </c>
      <c r="N93" s="285">
        <f t="shared" si="29"/>
        <v>3.3755274261603407E-6</v>
      </c>
      <c r="O93" s="285">
        <f t="shared" si="38"/>
        <v>-5.0000000000000044E-3</v>
      </c>
      <c r="P93" s="285">
        <f t="shared" si="39"/>
        <v>-2.5075225677031114E-6</v>
      </c>
      <c r="Q93" s="285" t="str">
        <f t="shared" si="40"/>
        <v/>
      </c>
      <c r="R93" s="285" t="str">
        <f t="shared" si="41"/>
        <v/>
      </c>
      <c r="S93" s="285">
        <f t="shared" si="42"/>
        <v>5.0000000000000044E-3</v>
      </c>
      <c r="T93" s="562">
        <f t="shared" si="42"/>
        <v>3.3755274261603407E-6</v>
      </c>
      <c r="U93" s="563">
        <f t="shared" ca="1" si="43"/>
        <v>6.0200336929173192E-3</v>
      </c>
      <c r="V93" s="97">
        <v>0.08</v>
      </c>
      <c r="W93" s="300">
        <f t="shared" si="30"/>
        <v>23699.999999999978</v>
      </c>
      <c r="X93" s="564">
        <f t="shared" ca="1" si="44"/>
        <v>69128.999999999971</v>
      </c>
      <c r="Y93" s="565"/>
      <c r="Z93" s="285" t="str">
        <f t="shared" si="31"/>
        <v>04865J</v>
      </c>
      <c r="AA93" s="285">
        <f t="shared" si="32"/>
        <v>11.5</v>
      </c>
      <c r="AB93" s="107">
        <v>0.1</v>
      </c>
      <c r="AC93" s="566">
        <v>2.4E-2</v>
      </c>
      <c r="AD93" s="566">
        <v>2.4E-2</v>
      </c>
      <c r="AE93" s="566"/>
      <c r="AF93" s="566"/>
      <c r="AG93" s="567">
        <f t="shared" si="45"/>
        <v>-7.6000000000000012E-2</v>
      </c>
      <c r="AH93" s="272">
        <f t="shared" si="46"/>
        <v>-6.4135021097046427E-5</v>
      </c>
      <c r="AI93" s="272">
        <f t="shared" si="47"/>
        <v>0</v>
      </c>
      <c r="AJ93" s="272">
        <f t="shared" si="48"/>
        <v>0</v>
      </c>
      <c r="AK93" s="272" t="str">
        <f t="shared" si="49"/>
        <v/>
      </c>
      <c r="AL93" s="272" t="str">
        <f t="shared" si="33"/>
        <v/>
      </c>
      <c r="AM93" s="568">
        <f t="shared" si="50"/>
        <v>0</v>
      </c>
      <c r="AN93" s="274">
        <f t="shared" ca="1" si="51"/>
        <v>0</v>
      </c>
      <c r="AP93" s="16">
        <f t="shared" si="34"/>
        <v>6.6000000000000003E-2</v>
      </c>
      <c r="AQ93" s="16">
        <f t="shared" si="35"/>
        <v>2.4002507522567704E-2</v>
      </c>
      <c r="AR93" s="16" t="str">
        <f t="shared" si="36"/>
        <v/>
      </c>
      <c r="AS93" s="16">
        <f t="shared" si="52"/>
        <v>3.8105117766515303E-2</v>
      </c>
      <c r="AT93" s="16">
        <f t="shared" si="52"/>
        <v>1.3857854179380482E-2</v>
      </c>
      <c r="AU93" s="16" t="str">
        <f t="shared" si="53"/>
        <v/>
      </c>
      <c r="AV93" s="16">
        <f t="shared" si="54"/>
        <v>3.8105117766515303E-2</v>
      </c>
    </row>
    <row r="94" spans="1:48" x14ac:dyDescent="0.25">
      <c r="A94" s="545"/>
      <c r="B94" s="558">
        <f t="shared" si="55"/>
        <v>87</v>
      </c>
      <c r="C94" s="571" t="s">
        <v>685</v>
      </c>
      <c r="D94" s="97">
        <v>12</v>
      </c>
      <c r="E94" s="107">
        <v>0.1</v>
      </c>
      <c r="F94" s="107">
        <v>0.1</v>
      </c>
      <c r="G94" s="107">
        <v>0.11700000000000001</v>
      </c>
      <c r="H94" s="107">
        <v>2.4E-2</v>
      </c>
      <c r="I94" s="107">
        <v>0.11899999999999999</v>
      </c>
      <c r="J94" s="107">
        <v>2.4E-2</v>
      </c>
      <c r="K94" s="107"/>
      <c r="L94" s="107"/>
      <c r="M94" s="561">
        <f t="shared" si="37"/>
        <v>1.7000000000000001E-2</v>
      </c>
      <c r="N94" s="285">
        <f t="shared" si="29"/>
        <v>1.4345991561181435E-5</v>
      </c>
      <c r="O94" s="285">
        <f t="shared" si="38"/>
        <v>1.9999999999999879E-3</v>
      </c>
      <c r="P94" s="285">
        <f t="shared" si="39"/>
        <v>1.0030090270812377E-6</v>
      </c>
      <c r="Q94" s="285" t="str">
        <f t="shared" si="40"/>
        <v/>
      </c>
      <c r="R94" s="285" t="str">
        <f t="shared" si="41"/>
        <v/>
      </c>
      <c r="S94" s="285">
        <f t="shared" si="42"/>
        <v>1.7000000000000001E-2</v>
      </c>
      <c r="T94" s="562">
        <f t="shared" si="42"/>
        <v>1.4345991561181435E-5</v>
      </c>
      <c r="U94" s="563">
        <f t="shared" ca="1" si="43"/>
        <v>2.5585143194898581E-2</v>
      </c>
      <c r="V94" s="97">
        <v>0.08</v>
      </c>
      <c r="W94" s="300">
        <f t="shared" si="30"/>
        <v>5576.4705882352937</v>
      </c>
      <c r="X94" s="564">
        <f t="shared" ca="1" si="44"/>
        <v>51005.470588235294</v>
      </c>
      <c r="Y94" s="565"/>
      <c r="Z94" s="285" t="str">
        <f t="shared" si="31"/>
        <v>07429K</v>
      </c>
      <c r="AA94" s="285">
        <f t="shared" si="32"/>
        <v>12</v>
      </c>
      <c r="AB94" s="107">
        <v>0.1</v>
      </c>
      <c r="AC94" s="566">
        <v>2.4E-2</v>
      </c>
      <c r="AD94" s="566">
        <v>2.4E-2</v>
      </c>
      <c r="AE94" s="566"/>
      <c r="AF94" s="566"/>
      <c r="AG94" s="567">
        <f t="shared" si="45"/>
        <v>-7.6000000000000012E-2</v>
      </c>
      <c r="AH94" s="272">
        <f t="shared" si="46"/>
        <v>-6.4135021097046427E-5</v>
      </c>
      <c r="AI94" s="272">
        <f t="shared" si="47"/>
        <v>0</v>
      </c>
      <c r="AJ94" s="272">
        <f t="shared" si="48"/>
        <v>0</v>
      </c>
      <c r="AK94" s="272" t="str">
        <f t="shared" si="49"/>
        <v/>
      </c>
      <c r="AL94" s="272" t="str">
        <f t="shared" si="33"/>
        <v/>
      </c>
      <c r="AM94" s="568">
        <f t="shared" si="50"/>
        <v>0</v>
      </c>
      <c r="AN94" s="274">
        <f t="shared" ca="1" si="51"/>
        <v>0</v>
      </c>
      <c r="AP94" s="16">
        <f t="shared" si="34"/>
        <v>7.9000000000000001E-2</v>
      </c>
      <c r="AQ94" s="16">
        <f t="shared" si="35"/>
        <v>2.4001003009027081E-2</v>
      </c>
      <c r="AR94" s="16" t="str">
        <f t="shared" si="36"/>
        <v/>
      </c>
      <c r="AS94" s="16">
        <f t="shared" si="52"/>
        <v>4.5610671265980438E-2</v>
      </c>
      <c r="AT94" s="16">
        <f t="shared" si="52"/>
        <v>1.3856985548082804E-2</v>
      </c>
      <c r="AU94" s="16" t="str">
        <f t="shared" si="53"/>
        <v/>
      </c>
      <c r="AV94" s="16">
        <f t="shared" si="54"/>
        <v>4.5610671265980438E-2</v>
      </c>
    </row>
    <row r="95" spans="1:48" x14ac:dyDescent="0.25">
      <c r="A95" s="545"/>
      <c r="B95" s="558">
        <f t="shared" si="55"/>
        <v>88</v>
      </c>
      <c r="C95" s="571" t="s">
        <v>687</v>
      </c>
      <c r="D95" s="97">
        <v>12.5</v>
      </c>
      <c r="E95" s="107">
        <v>7.0000000000000007E-2</v>
      </c>
      <c r="F95" s="107">
        <v>0.1</v>
      </c>
      <c r="G95" s="107">
        <v>6.0999999999999999E-2</v>
      </c>
      <c r="H95" s="107">
        <v>2.4E-2</v>
      </c>
      <c r="I95" s="107">
        <v>7.3999999999999996E-2</v>
      </c>
      <c r="J95" s="107">
        <v>2.4E-2</v>
      </c>
      <c r="K95" s="107"/>
      <c r="L95" s="107"/>
      <c r="M95" s="561">
        <f t="shared" si="37"/>
        <v>-9.000000000000008E-3</v>
      </c>
      <c r="N95" s="285">
        <f t="shared" si="29"/>
        <v>-7.5949367088607664E-6</v>
      </c>
      <c r="O95" s="285">
        <f t="shared" si="38"/>
        <v>1.2999999999999998E-2</v>
      </c>
      <c r="P95" s="285">
        <f t="shared" si="39"/>
        <v>6.5195586760280832E-6</v>
      </c>
      <c r="Q95" s="285" t="str">
        <f t="shared" si="40"/>
        <v/>
      </c>
      <c r="R95" s="285" t="str">
        <f t="shared" si="41"/>
        <v/>
      </c>
      <c r="S95" s="285">
        <f t="shared" si="42"/>
        <v>1.2999999999999998E-2</v>
      </c>
      <c r="T95" s="562">
        <f t="shared" si="42"/>
        <v>7.5949367088607664E-6</v>
      </c>
      <c r="U95" s="563">
        <f t="shared" ca="1" si="43"/>
        <v>1.3545075809063967E-2</v>
      </c>
      <c r="V95" s="97">
        <v>0.08</v>
      </c>
      <c r="W95" s="300">
        <f t="shared" si="30"/>
        <v>10533.333333333325</v>
      </c>
      <c r="X95" s="564">
        <f t="shared" ca="1" si="44"/>
        <v>55962.333333333328</v>
      </c>
      <c r="Y95" s="565"/>
      <c r="Z95" s="285" t="str">
        <f t="shared" si="31"/>
        <v>16766J</v>
      </c>
      <c r="AA95" s="285">
        <f t="shared" si="32"/>
        <v>12.5</v>
      </c>
      <c r="AB95" s="107">
        <v>0.1</v>
      </c>
      <c r="AC95" s="566">
        <v>2.4E-2</v>
      </c>
      <c r="AD95" s="566">
        <v>2.4E-2</v>
      </c>
      <c r="AE95" s="566"/>
      <c r="AF95" s="566"/>
      <c r="AG95" s="567">
        <f t="shared" si="45"/>
        <v>-7.6000000000000012E-2</v>
      </c>
      <c r="AH95" s="272">
        <f t="shared" si="46"/>
        <v>-6.4135021097046427E-5</v>
      </c>
      <c r="AI95" s="272">
        <f t="shared" si="47"/>
        <v>0</v>
      </c>
      <c r="AJ95" s="272">
        <f t="shared" si="48"/>
        <v>0</v>
      </c>
      <c r="AK95" s="272" t="str">
        <f t="shared" si="49"/>
        <v/>
      </c>
      <c r="AL95" s="272" t="str">
        <f t="shared" si="33"/>
        <v/>
      </c>
      <c r="AM95" s="568">
        <f t="shared" si="50"/>
        <v>0</v>
      </c>
      <c r="AN95" s="274">
        <f t="shared" ca="1" si="51"/>
        <v>0</v>
      </c>
      <c r="AP95" s="16">
        <f t="shared" si="34"/>
        <v>7.1000000000000008E-2</v>
      </c>
      <c r="AQ95" s="16">
        <f t="shared" si="35"/>
        <v>2.4006519558676026E-2</v>
      </c>
      <c r="AR95" s="16" t="str">
        <f t="shared" si="36"/>
        <v/>
      </c>
      <c r="AS95" s="16">
        <f t="shared" si="52"/>
        <v>4.0991869112463435E-2</v>
      </c>
      <c r="AT95" s="16">
        <f t="shared" si="52"/>
        <v>1.386017052950762E-2</v>
      </c>
      <c r="AU95" s="16" t="str">
        <f t="shared" si="53"/>
        <v/>
      </c>
      <c r="AV95" s="16">
        <f t="shared" si="54"/>
        <v>4.0991869112463435E-2</v>
      </c>
    </row>
    <row r="96" spans="1:48" x14ac:dyDescent="0.25">
      <c r="A96" s="545"/>
      <c r="B96" s="558">
        <f t="shared" si="55"/>
        <v>89</v>
      </c>
      <c r="C96" s="571" t="s">
        <v>689</v>
      </c>
      <c r="D96" s="97">
        <v>13</v>
      </c>
      <c r="E96" s="107">
        <v>0.05</v>
      </c>
      <c r="F96" s="107">
        <v>0.1</v>
      </c>
      <c r="G96" s="107">
        <v>7.3999999999999996E-2</v>
      </c>
      <c r="H96" s="107">
        <v>2.4E-2</v>
      </c>
      <c r="I96" s="107">
        <v>8.4000000000000005E-2</v>
      </c>
      <c r="J96" s="107">
        <v>2.4E-2</v>
      </c>
      <c r="K96" s="107"/>
      <c r="L96" s="107"/>
      <c r="M96" s="561">
        <f t="shared" si="37"/>
        <v>2.3999999999999994E-2</v>
      </c>
      <c r="N96" s="285">
        <f t="shared" si="29"/>
        <v>2.0253164556962021E-5</v>
      </c>
      <c r="O96" s="285">
        <f t="shared" si="38"/>
        <v>1.0000000000000009E-2</v>
      </c>
      <c r="P96" s="285">
        <f t="shared" si="39"/>
        <v>5.0150451354062228E-6</v>
      </c>
      <c r="Q96" s="285" t="str">
        <f t="shared" si="40"/>
        <v/>
      </c>
      <c r="R96" s="285" t="str">
        <f t="shared" si="41"/>
        <v/>
      </c>
      <c r="S96" s="285">
        <f t="shared" si="42"/>
        <v>2.3999999999999994E-2</v>
      </c>
      <c r="T96" s="562">
        <f t="shared" si="42"/>
        <v>2.0253164556962021E-5</v>
      </c>
      <c r="U96" s="563">
        <f t="shared" ca="1" si="43"/>
        <v>3.6120202157503875E-2</v>
      </c>
      <c r="V96" s="97">
        <v>0.08</v>
      </c>
      <c r="W96" s="300">
        <f t="shared" si="30"/>
        <v>3950.0000000000009</v>
      </c>
      <c r="X96" s="564">
        <f t="shared" ca="1" si="44"/>
        <v>49379</v>
      </c>
      <c r="Y96" s="565"/>
      <c r="Z96" s="285" t="str">
        <f t="shared" si="31"/>
        <v>02498J</v>
      </c>
      <c r="AA96" s="285">
        <f t="shared" si="32"/>
        <v>13</v>
      </c>
      <c r="AB96" s="107">
        <v>0.1</v>
      </c>
      <c r="AC96" s="566">
        <v>2.4E-2</v>
      </c>
      <c r="AD96" s="566">
        <v>2.4E-2</v>
      </c>
      <c r="AE96" s="566"/>
      <c r="AF96" s="566"/>
      <c r="AG96" s="567">
        <f t="shared" si="45"/>
        <v>-7.6000000000000012E-2</v>
      </c>
      <c r="AH96" s="272">
        <f t="shared" si="46"/>
        <v>-6.4135021097046427E-5</v>
      </c>
      <c r="AI96" s="272">
        <f t="shared" si="47"/>
        <v>0</v>
      </c>
      <c r="AJ96" s="272">
        <f t="shared" si="48"/>
        <v>0</v>
      </c>
      <c r="AK96" s="272" t="str">
        <f t="shared" si="49"/>
        <v/>
      </c>
      <c r="AL96" s="272" t="str">
        <f t="shared" si="33"/>
        <v/>
      </c>
      <c r="AM96" s="568">
        <f t="shared" si="50"/>
        <v>0</v>
      </c>
      <c r="AN96" s="274">
        <f t="shared" ca="1" si="51"/>
        <v>0</v>
      </c>
      <c r="AP96" s="16">
        <f t="shared" si="34"/>
        <v>8.5999999999999993E-2</v>
      </c>
      <c r="AQ96" s="16">
        <f t="shared" si="35"/>
        <v>2.4005015045135407E-2</v>
      </c>
      <c r="AR96" s="16" t="str">
        <f t="shared" si="36"/>
        <v/>
      </c>
      <c r="AS96" s="16">
        <f t="shared" si="52"/>
        <v>4.9652123150307814E-2</v>
      </c>
      <c r="AT96" s="16">
        <f t="shared" si="52"/>
        <v>1.3859301898209945E-2</v>
      </c>
      <c r="AU96" s="16" t="str">
        <f t="shared" si="53"/>
        <v/>
      </c>
      <c r="AV96" s="16">
        <f t="shared" si="54"/>
        <v>4.9652123150307814E-2</v>
      </c>
    </row>
    <row r="97" spans="1:48" x14ac:dyDescent="0.25">
      <c r="A97" s="545"/>
      <c r="B97" s="558">
        <f t="shared" si="55"/>
        <v>90</v>
      </c>
      <c r="C97" s="571" t="s">
        <v>691</v>
      </c>
      <c r="D97" s="97">
        <v>13.5</v>
      </c>
      <c r="E97" s="107">
        <v>-0.01</v>
      </c>
      <c r="F97" s="107">
        <v>0.1</v>
      </c>
      <c r="G97" s="107">
        <v>-2.7E-2</v>
      </c>
      <c r="H97" s="107">
        <v>2.4E-2</v>
      </c>
      <c r="I97" s="107">
        <v>-8.9999999999999993E-3</v>
      </c>
      <c r="J97" s="107">
        <v>2.4E-2</v>
      </c>
      <c r="K97" s="107"/>
      <c r="L97" s="107"/>
      <c r="M97" s="561">
        <f t="shared" si="37"/>
        <v>-1.7000000000000001E-2</v>
      </c>
      <c r="N97" s="285">
        <f t="shared" si="29"/>
        <v>-1.4345991561181435E-5</v>
      </c>
      <c r="O97" s="285">
        <f t="shared" si="38"/>
        <v>1.8000000000000002E-2</v>
      </c>
      <c r="P97" s="285">
        <f t="shared" si="39"/>
        <v>9.0270812437311946E-6</v>
      </c>
      <c r="Q97" s="285" t="str">
        <f t="shared" si="40"/>
        <v/>
      </c>
      <c r="R97" s="285" t="str">
        <f t="shared" si="41"/>
        <v/>
      </c>
      <c r="S97" s="285">
        <f t="shared" si="42"/>
        <v>1.8000000000000002E-2</v>
      </c>
      <c r="T97" s="562">
        <f t="shared" si="42"/>
        <v>1.4345991561181435E-5</v>
      </c>
      <c r="U97" s="563">
        <f t="shared" ca="1" si="43"/>
        <v>2.5585143194898581E-2</v>
      </c>
      <c r="V97" s="97">
        <v>0.08</v>
      </c>
      <c r="W97" s="300">
        <f t="shared" si="30"/>
        <v>5576.4705882352937</v>
      </c>
      <c r="X97" s="564">
        <f t="shared" ca="1" si="44"/>
        <v>51005.470588235294</v>
      </c>
      <c r="Y97" s="565"/>
      <c r="Z97" s="285" t="str">
        <f t="shared" si="31"/>
        <v>06814K</v>
      </c>
      <c r="AA97" s="285">
        <f t="shared" si="32"/>
        <v>13.5</v>
      </c>
      <c r="AB97" s="107">
        <v>0.1</v>
      </c>
      <c r="AC97" s="566">
        <v>2.4E-2</v>
      </c>
      <c r="AD97" s="566">
        <v>2.4E-2</v>
      </c>
      <c r="AE97" s="566"/>
      <c r="AF97" s="566"/>
      <c r="AG97" s="567">
        <f t="shared" si="45"/>
        <v>-7.6000000000000012E-2</v>
      </c>
      <c r="AH97" s="272">
        <f t="shared" si="46"/>
        <v>-6.4135021097046427E-5</v>
      </c>
      <c r="AI97" s="272">
        <f t="shared" si="47"/>
        <v>0</v>
      </c>
      <c r="AJ97" s="272">
        <f t="shared" si="48"/>
        <v>0</v>
      </c>
      <c r="AK97" s="272" t="str">
        <f t="shared" si="49"/>
        <v/>
      </c>
      <c r="AL97" s="272" t="str">
        <f t="shared" si="33"/>
        <v/>
      </c>
      <c r="AM97" s="568">
        <f t="shared" si="50"/>
        <v>0</v>
      </c>
      <c r="AN97" s="274">
        <f t="shared" ca="1" si="51"/>
        <v>0</v>
      </c>
      <c r="AP97" s="16">
        <f t="shared" si="34"/>
        <v>7.9000000000000001E-2</v>
      </c>
      <c r="AQ97" s="16">
        <f t="shared" si="35"/>
        <v>2.4009027081243729E-2</v>
      </c>
      <c r="AR97" s="16" t="str">
        <f t="shared" si="36"/>
        <v/>
      </c>
      <c r="AS97" s="16">
        <f t="shared" si="52"/>
        <v>4.5610671265980438E-2</v>
      </c>
      <c r="AT97" s="16">
        <f t="shared" si="52"/>
        <v>1.3861618248337083E-2</v>
      </c>
      <c r="AU97" s="16" t="str">
        <f t="shared" si="53"/>
        <v/>
      </c>
      <c r="AV97" s="16">
        <f t="shared" si="54"/>
        <v>4.5610671265980438E-2</v>
      </c>
    </row>
    <row r="98" spans="1:48" x14ac:dyDescent="0.25">
      <c r="A98" s="545"/>
      <c r="B98" s="558">
        <f t="shared" si="55"/>
        <v>91</v>
      </c>
      <c r="C98" s="571" t="s">
        <v>693</v>
      </c>
      <c r="D98" s="97">
        <v>14</v>
      </c>
      <c r="E98" s="107">
        <v>0.03</v>
      </c>
      <c r="F98" s="107">
        <v>0.1</v>
      </c>
      <c r="G98" s="107">
        <v>0.04</v>
      </c>
      <c r="H98" s="107">
        <v>2.4E-2</v>
      </c>
      <c r="I98" s="107">
        <v>4.4999999999999998E-2</v>
      </c>
      <c r="J98" s="107">
        <v>2.4E-2</v>
      </c>
      <c r="K98" s="107"/>
      <c r="L98" s="107"/>
      <c r="M98" s="561">
        <f t="shared" si="37"/>
        <v>1.0000000000000002E-2</v>
      </c>
      <c r="N98" s="285">
        <f t="shared" si="29"/>
        <v>8.4388185654008455E-6</v>
      </c>
      <c r="O98" s="285">
        <f t="shared" si="38"/>
        <v>4.9999999999999975E-3</v>
      </c>
      <c r="P98" s="285">
        <f t="shared" si="39"/>
        <v>2.507522567703108E-6</v>
      </c>
      <c r="Q98" s="285" t="str">
        <f t="shared" si="40"/>
        <v/>
      </c>
      <c r="R98" s="285" t="str">
        <f t="shared" si="41"/>
        <v/>
      </c>
      <c r="S98" s="285">
        <f t="shared" si="42"/>
        <v>1.0000000000000002E-2</v>
      </c>
      <c r="T98" s="562">
        <f t="shared" si="42"/>
        <v>8.4388185654008455E-6</v>
      </c>
      <c r="U98" s="563">
        <f t="shared" ca="1" si="43"/>
        <v>1.5050084232293287E-2</v>
      </c>
      <c r="V98" s="97">
        <v>0.08</v>
      </c>
      <c r="W98" s="300">
        <f t="shared" si="30"/>
        <v>9479.9999999999982</v>
      </c>
      <c r="X98" s="564">
        <f t="shared" ca="1" si="44"/>
        <v>54909</v>
      </c>
      <c r="Y98" s="565"/>
      <c r="Z98" s="285" t="str">
        <f t="shared" si="31"/>
        <v>05463K</v>
      </c>
      <c r="AA98" s="285">
        <f t="shared" si="32"/>
        <v>14</v>
      </c>
      <c r="AB98" s="107">
        <v>0.1</v>
      </c>
      <c r="AC98" s="566">
        <v>2.4E-2</v>
      </c>
      <c r="AD98" s="566">
        <v>2.4E-2</v>
      </c>
      <c r="AE98" s="566"/>
      <c r="AF98" s="566"/>
      <c r="AG98" s="567">
        <f t="shared" si="45"/>
        <v>-7.6000000000000012E-2</v>
      </c>
      <c r="AH98" s="272">
        <f t="shared" si="46"/>
        <v>-6.4135021097046427E-5</v>
      </c>
      <c r="AI98" s="272">
        <f t="shared" si="47"/>
        <v>0</v>
      </c>
      <c r="AJ98" s="272">
        <f t="shared" si="48"/>
        <v>0</v>
      </c>
      <c r="AK98" s="272" t="str">
        <f t="shared" si="49"/>
        <v/>
      </c>
      <c r="AL98" s="272" t="str">
        <f t="shared" si="33"/>
        <v/>
      </c>
      <c r="AM98" s="568">
        <f t="shared" si="50"/>
        <v>0</v>
      </c>
      <c r="AN98" s="274">
        <f t="shared" ca="1" si="51"/>
        <v>0</v>
      </c>
      <c r="AP98" s="16">
        <f t="shared" si="34"/>
        <v>7.2000000000000008E-2</v>
      </c>
      <c r="AQ98" s="16">
        <f t="shared" si="35"/>
        <v>2.4002507522567704E-2</v>
      </c>
      <c r="AR98" s="16" t="str">
        <f t="shared" si="36"/>
        <v/>
      </c>
      <c r="AS98" s="16">
        <f t="shared" si="52"/>
        <v>4.1569219381653061E-2</v>
      </c>
      <c r="AT98" s="16">
        <f t="shared" si="52"/>
        <v>1.3857854179380482E-2</v>
      </c>
      <c r="AU98" s="16" t="str">
        <f t="shared" si="53"/>
        <v/>
      </c>
      <c r="AV98" s="16">
        <f t="shared" si="54"/>
        <v>4.1569219381653061E-2</v>
      </c>
    </row>
    <row r="99" spans="1:48" x14ac:dyDescent="0.25">
      <c r="A99" s="545"/>
      <c r="B99" s="558">
        <f t="shared" si="55"/>
        <v>92</v>
      </c>
      <c r="C99" s="571" t="s">
        <v>695</v>
      </c>
      <c r="D99" s="97">
        <v>14.5</v>
      </c>
      <c r="E99" s="107">
        <v>0.04</v>
      </c>
      <c r="F99" s="107">
        <v>0.1</v>
      </c>
      <c r="G99" s="107">
        <v>6.0999999999999999E-2</v>
      </c>
      <c r="H99" s="107">
        <v>2.4E-2</v>
      </c>
      <c r="I99" s="107">
        <v>8.6999999999999994E-2</v>
      </c>
      <c r="J99" s="107">
        <v>2.4E-2</v>
      </c>
      <c r="K99" s="107"/>
      <c r="L99" s="107"/>
      <c r="M99" s="561">
        <f t="shared" si="37"/>
        <v>2.0999999999999998E-2</v>
      </c>
      <c r="N99" s="285">
        <f t="shared" si="29"/>
        <v>1.7721518987341772E-5</v>
      </c>
      <c r="O99" s="285">
        <f t="shared" si="38"/>
        <v>2.5999999999999995E-2</v>
      </c>
      <c r="P99" s="285">
        <f t="shared" si="39"/>
        <v>1.3039117352056166E-5</v>
      </c>
      <c r="Q99" s="285" t="str">
        <f t="shared" si="40"/>
        <v/>
      </c>
      <c r="R99" s="285" t="str">
        <f t="shared" si="41"/>
        <v/>
      </c>
      <c r="S99" s="285">
        <f t="shared" si="42"/>
        <v>2.5999999999999995E-2</v>
      </c>
      <c r="T99" s="562">
        <f t="shared" si="42"/>
        <v>1.7721518987341772E-5</v>
      </c>
      <c r="U99" s="563">
        <f t="shared" ca="1" si="43"/>
        <v>3.1605176887815896E-2</v>
      </c>
      <c r="V99" s="97">
        <v>0.08</v>
      </c>
      <c r="W99" s="300">
        <f t="shared" si="30"/>
        <v>4514.2857142857147</v>
      </c>
      <c r="X99" s="564">
        <f t="shared" ca="1" si="44"/>
        <v>49943.285714285717</v>
      </c>
      <c r="Y99" s="565"/>
      <c r="Z99" s="285" t="str">
        <f t="shared" si="31"/>
        <v>11594J</v>
      </c>
      <c r="AA99" s="285">
        <f t="shared" si="32"/>
        <v>14.5</v>
      </c>
      <c r="AB99" s="107">
        <v>0.1</v>
      </c>
      <c r="AC99" s="566">
        <v>2.4E-2</v>
      </c>
      <c r="AD99" s="566">
        <v>2.4E-2</v>
      </c>
      <c r="AE99" s="566"/>
      <c r="AF99" s="566"/>
      <c r="AG99" s="567">
        <f t="shared" si="45"/>
        <v>-7.6000000000000012E-2</v>
      </c>
      <c r="AH99" s="272">
        <f t="shared" si="46"/>
        <v>-6.4135021097046427E-5</v>
      </c>
      <c r="AI99" s="272">
        <f t="shared" si="47"/>
        <v>0</v>
      </c>
      <c r="AJ99" s="272">
        <f t="shared" si="48"/>
        <v>0</v>
      </c>
      <c r="AK99" s="272" t="str">
        <f t="shared" si="49"/>
        <v/>
      </c>
      <c r="AL99" s="272" t="str">
        <f t="shared" si="33"/>
        <v/>
      </c>
      <c r="AM99" s="568">
        <f t="shared" si="50"/>
        <v>0</v>
      </c>
      <c r="AN99" s="274">
        <f t="shared" ca="1" si="51"/>
        <v>0</v>
      </c>
      <c r="AP99" s="16">
        <f t="shared" si="34"/>
        <v>8.3000000000000004E-2</v>
      </c>
      <c r="AQ99" s="16">
        <f t="shared" si="35"/>
        <v>2.4013039117352059E-2</v>
      </c>
      <c r="AR99" s="16" t="str">
        <f t="shared" si="36"/>
        <v/>
      </c>
      <c r="AS99" s="16">
        <f t="shared" si="52"/>
        <v>4.7920072342738942E-2</v>
      </c>
      <c r="AT99" s="16">
        <f t="shared" si="52"/>
        <v>1.3863934598464226E-2</v>
      </c>
      <c r="AU99" s="16" t="str">
        <f t="shared" si="53"/>
        <v/>
      </c>
      <c r="AV99" s="16">
        <f t="shared" si="54"/>
        <v>4.7920072342738942E-2</v>
      </c>
    </row>
    <row r="100" spans="1:48" x14ac:dyDescent="0.25">
      <c r="A100" s="545"/>
      <c r="B100" s="558">
        <f t="shared" si="55"/>
        <v>93</v>
      </c>
      <c r="C100" s="571" t="s">
        <v>697</v>
      </c>
      <c r="D100" s="97">
        <v>15</v>
      </c>
      <c r="E100" s="107">
        <v>-0.04</v>
      </c>
      <c r="F100" s="107">
        <v>0.1</v>
      </c>
      <c r="G100" s="107">
        <v>-8.7999999999999995E-2</v>
      </c>
      <c r="H100" s="107">
        <v>2.4E-2</v>
      </c>
      <c r="I100" s="107">
        <v>-6.6000000000000003E-2</v>
      </c>
      <c r="J100" s="107">
        <v>2.4E-2</v>
      </c>
      <c r="K100" s="107"/>
      <c r="L100" s="107"/>
      <c r="M100" s="561">
        <f t="shared" si="37"/>
        <v>-4.7999999999999994E-2</v>
      </c>
      <c r="N100" s="285">
        <f t="shared" si="29"/>
        <v>-4.0506329113924042E-5</v>
      </c>
      <c r="O100" s="285">
        <f t="shared" si="38"/>
        <v>2.1999999999999992E-2</v>
      </c>
      <c r="P100" s="285">
        <f t="shared" si="39"/>
        <v>1.1033099297893676E-5</v>
      </c>
      <c r="Q100" s="285" t="str">
        <f t="shared" si="40"/>
        <v/>
      </c>
      <c r="R100" s="285" t="str">
        <f t="shared" si="41"/>
        <v/>
      </c>
      <c r="S100" s="285">
        <f t="shared" si="42"/>
        <v>4.7999999999999994E-2</v>
      </c>
      <c r="T100" s="562">
        <f t="shared" si="42"/>
        <v>4.0506329113924042E-5</v>
      </c>
      <c r="U100" s="563">
        <f t="shared" ca="1" si="43"/>
        <v>7.224040431500775E-2</v>
      </c>
      <c r="V100" s="97">
        <v>0.08</v>
      </c>
      <c r="W100" s="300">
        <f t="shared" si="30"/>
        <v>1975.0000000000005</v>
      </c>
      <c r="X100" s="564">
        <f t="shared" ca="1" si="44"/>
        <v>47404</v>
      </c>
      <c r="Y100" s="565"/>
      <c r="Z100" s="285" t="str">
        <f t="shared" si="31"/>
        <v>12827K</v>
      </c>
      <c r="AA100" s="285">
        <f t="shared" si="32"/>
        <v>15</v>
      </c>
      <c r="AB100" s="107">
        <v>0.1</v>
      </c>
      <c r="AC100" s="566">
        <v>2.4E-2</v>
      </c>
      <c r="AD100" s="566">
        <v>2.4E-2</v>
      </c>
      <c r="AE100" s="566"/>
      <c r="AF100" s="566"/>
      <c r="AG100" s="567">
        <f t="shared" si="45"/>
        <v>-7.6000000000000012E-2</v>
      </c>
      <c r="AH100" s="272">
        <f t="shared" si="46"/>
        <v>-6.4135021097046427E-5</v>
      </c>
      <c r="AI100" s="272">
        <f t="shared" si="47"/>
        <v>0</v>
      </c>
      <c r="AJ100" s="272">
        <f t="shared" si="48"/>
        <v>0</v>
      </c>
      <c r="AK100" s="272" t="str">
        <f t="shared" si="49"/>
        <v/>
      </c>
      <c r="AL100" s="272" t="str">
        <f t="shared" si="33"/>
        <v/>
      </c>
      <c r="AM100" s="568">
        <f t="shared" si="50"/>
        <v>0</v>
      </c>
      <c r="AN100" s="274">
        <f t="shared" ca="1" si="51"/>
        <v>0</v>
      </c>
      <c r="AP100" s="16">
        <f t="shared" si="34"/>
        <v>0.11</v>
      </c>
      <c r="AQ100" s="16">
        <f t="shared" si="35"/>
        <v>2.4011033099297894E-2</v>
      </c>
      <c r="AR100" s="16" t="str">
        <f t="shared" si="36"/>
        <v/>
      </c>
      <c r="AS100" s="16">
        <f t="shared" si="52"/>
        <v>6.3508529610858844E-2</v>
      </c>
      <c r="AT100" s="16">
        <f t="shared" si="52"/>
        <v>1.3862776423400653E-2</v>
      </c>
      <c r="AU100" s="16" t="str">
        <f t="shared" si="53"/>
        <v/>
      </c>
      <c r="AV100" s="16">
        <f t="shared" si="54"/>
        <v>6.3508529610858844E-2</v>
      </c>
    </row>
    <row r="101" spans="1:48" x14ac:dyDescent="0.25">
      <c r="A101" s="545"/>
      <c r="B101" s="558">
        <f t="shared" si="55"/>
        <v>94</v>
      </c>
      <c r="C101" s="571" t="s">
        <v>699</v>
      </c>
      <c r="D101" s="97">
        <v>15.5</v>
      </c>
      <c r="E101" s="107">
        <v>-0.05</v>
      </c>
      <c r="F101" s="107">
        <v>0.1</v>
      </c>
      <c r="G101" s="107">
        <v>-3.4000000000000002E-2</v>
      </c>
      <c r="H101" s="107">
        <v>2.4E-2</v>
      </c>
      <c r="I101" s="107">
        <v>1E-3</v>
      </c>
      <c r="J101" s="107">
        <v>2.4E-2</v>
      </c>
      <c r="K101" s="107"/>
      <c r="L101" s="107"/>
      <c r="M101" s="561">
        <f t="shared" si="37"/>
        <v>1.6E-2</v>
      </c>
      <c r="N101" s="285">
        <f t="shared" si="29"/>
        <v>1.3502109704641351E-5</v>
      </c>
      <c r="O101" s="285">
        <f t="shared" si="38"/>
        <v>3.5000000000000003E-2</v>
      </c>
      <c r="P101" s="285">
        <f t="shared" si="39"/>
        <v>1.7552657973921767E-5</v>
      </c>
      <c r="Q101" s="285" t="str">
        <f t="shared" si="40"/>
        <v/>
      </c>
      <c r="R101" s="285" t="str">
        <f t="shared" si="41"/>
        <v/>
      </c>
      <c r="S101" s="285">
        <f t="shared" si="42"/>
        <v>3.5000000000000003E-2</v>
      </c>
      <c r="T101" s="562">
        <f t="shared" si="42"/>
        <v>1.7552657973921767E-5</v>
      </c>
      <c r="U101" s="563">
        <f t="shared" ca="1" si="43"/>
        <v>3.13040242494666E-2</v>
      </c>
      <c r="V101" s="97">
        <v>0.08</v>
      </c>
      <c r="W101" s="300">
        <f t="shared" si="30"/>
        <v>4557.7142857142853</v>
      </c>
      <c r="X101" s="564">
        <f t="shared" ca="1" si="44"/>
        <v>49986.714285714283</v>
      </c>
      <c r="Y101" s="565"/>
      <c r="Z101" s="285" t="str">
        <f t="shared" si="31"/>
        <v>21114D</v>
      </c>
      <c r="AA101" s="285">
        <f t="shared" si="32"/>
        <v>15.5</v>
      </c>
      <c r="AB101" s="107">
        <v>0.1</v>
      </c>
      <c r="AC101" s="566">
        <v>2.4E-2</v>
      </c>
      <c r="AD101" s="566">
        <v>2.4E-2</v>
      </c>
      <c r="AE101" s="566"/>
      <c r="AF101" s="566"/>
      <c r="AG101" s="567">
        <f t="shared" si="45"/>
        <v>-7.6000000000000012E-2</v>
      </c>
      <c r="AH101" s="272">
        <f t="shared" si="46"/>
        <v>-6.4135021097046427E-5</v>
      </c>
      <c r="AI101" s="272">
        <f t="shared" si="47"/>
        <v>0</v>
      </c>
      <c r="AJ101" s="272">
        <f t="shared" si="48"/>
        <v>0</v>
      </c>
      <c r="AK101" s="272" t="str">
        <f t="shared" si="49"/>
        <v/>
      </c>
      <c r="AL101" s="272" t="str">
        <f t="shared" si="33"/>
        <v/>
      </c>
      <c r="AM101" s="568">
        <f t="shared" si="50"/>
        <v>0</v>
      </c>
      <c r="AN101" s="274">
        <f t="shared" ca="1" si="51"/>
        <v>0</v>
      </c>
      <c r="AP101" s="16">
        <f t="shared" si="34"/>
        <v>7.8E-2</v>
      </c>
      <c r="AQ101" s="16">
        <f t="shared" si="35"/>
        <v>2.4017552657973923E-2</v>
      </c>
      <c r="AR101" s="16" t="str">
        <f t="shared" si="36"/>
        <v/>
      </c>
      <c r="AS101" s="16">
        <f t="shared" si="52"/>
        <v>4.5033320996790811E-2</v>
      </c>
      <c r="AT101" s="16">
        <f t="shared" si="52"/>
        <v>1.3866540492357258E-2</v>
      </c>
      <c r="AU101" s="16" t="str">
        <f t="shared" si="53"/>
        <v/>
      </c>
      <c r="AV101" s="16">
        <f t="shared" si="54"/>
        <v>4.5033320996790811E-2</v>
      </c>
    </row>
    <row r="102" spans="1:48" x14ac:dyDescent="0.25">
      <c r="A102" s="545"/>
      <c r="B102" s="558">
        <f t="shared" si="55"/>
        <v>95</v>
      </c>
      <c r="C102" s="571" t="s">
        <v>701</v>
      </c>
      <c r="D102" s="97">
        <v>16</v>
      </c>
      <c r="E102" s="107">
        <v>0.04</v>
      </c>
      <c r="F102" s="107">
        <v>0.1</v>
      </c>
      <c r="G102" s="107">
        <v>-1E-3</v>
      </c>
      <c r="H102" s="107">
        <v>2.4E-2</v>
      </c>
      <c r="I102" s="107">
        <v>1.2999999999999999E-2</v>
      </c>
      <c r="J102" s="107">
        <v>2.4E-2</v>
      </c>
      <c r="K102" s="107"/>
      <c r="L102" s="107"/>
      <c r="M102" s="561">
        <f t="shared" si="37"/>
        <v>-4.1000000000000002E-2</v>
      </c>
      <c r="N102" s="285">
        <f t="shared" si="29"/>
        <v>-3.4599156118143463E-5</v>
      </c>
      <c r="O102" s="285">
        <f t="shared" si="38"/>
        <v>1.3999999999999999E-2</v>
      </c>
      <c r="P102" s="285">
        <f t="shared" si="39"/>
        <v>7.0210631895687053E-6</v>
      </c>
      <c r="Q102" s="285" t="str">
        <f t="shared" si="40"/>
        <v/>
      </c>
      <c r="R102" s="285" t="str">
        <f t="shared" si="41"/>
        <v/>
      </c>
      <c r="S102" s="285">
        <f t="shared" si="42"/>
        <v>4.1000000000000002E-2</v>
      </c>
      <c r="T102" s="562">
        <f t="shared" si="42"/>
        <v>3.4599156118143463E-5</v>
      </c>
      <c r="U102" s="563">
        <f t="shared" ca="1" si="43"/>
        <v>6.1705345352402463E-2</v>
      </c>
      <c r="V102" s="97">
        <v>0.08</v>
      </c>
      <c r="W102" s="300">
        <f t="shared" si="30"/>
        <v>2312.1951219512193</v>
      </c>
      <c r="X102" s="564">
        <f t="shared" ca="1" si="44"/>
        <v>47741.195121951219</v>
      </c>
      <c r="Y102" s="565"/>
      <c r="Z102" s="285" t="str">
        <f t="shared" si="31"/>
        <v>12527K</v>
      </c>
      <c r="AA102" s="285">
        <f t="shared" si="32"/>
        <v>16</v>
      </c>
      <c r="AB102" s="107">
        <v>0.1</v>
      </c>
      <c r="AC102" s="566">
        <v>2.4E-2</v>
      </c>
      <c r="AD102" s="566">
        <v>2.4E-2</v>
      </c>
      <c r="AE102" s="566"/>
      <c r="AF102" s="566"/>
      <c r="AG102" s="567">
        <f t="shared" si="45"/>
        <v>-7.6000000000000012E-2</v>
      </c>
      <c r="AH102" s="272">
        <f t="shared" si="46"/>
        <v>-6.4135021097046427E-5</v>
      </c>
      <c r="AI102" s="272">
        <f t="shared" si="47"/>
        <v>0</v>
      </c>
      <c r="AJ102" s="272">
        <f t="shared" si="48"/>
        <v>0</v>
      </c>
      <c r="AK102" s="272" t="str">
        <f t="shared" si="49"/>
        <v/>
      </c>
      <c r="AL102" s="272" t="str">
        <f t="shared" si="33"/>
        <v/>
      </c>
      <c r="AM102" s="568">
        <f t="shared" si="50"/>
        <v>0</v>
      </c>
      <c r="AN102" s="274">
        <f t="shared" ca="1" si="51"/>
        <v>0</v>
      </c>
      <c r="AP102" s="16">
        <f t="shared" si="34"/>
        <v>0.10299999999999999</v>
      </c>
      <c r="AQ102" s="16">
        <f t="shared" si="35"/>
        <v>2.4007021063189568E-2</v>
      </c>
      <c r="AR102" s="16" t="str">
        <f t="shared" si="36"/>
        <v/>
      </c>
      <c r="AS102" s="16">
        <f t="shared" si="52"/>
        <v>5.9467077726531453E-2</v>
      </c>
      <c r="AT102" s="16">
        <f t="shared" si="52"/>
        <v>1.3860460073273514E-2</v>
      </c>
      <c r="AU102" s="16" t="str">
        <f t="shared" si="53"/>
        <v/>
      </c>
      <c r="AV102" s="16">
        <f t="shared" si="54"/>
        <v>5.9467077726531453E-2</v>
      </c>
    </row>
    <row r="103" spans="1:48" x14ac:dyDescent="0.25">
      <c r="A103" s="545"/>
      <c r="B103" s="558">
        <f t="shared" si="55"/>
        <v>96</v>
      </c>
      <c r="C103" s="571" t="s">
        <v>703</v>
      </c>
      <c r="D103" s="97">
        <v>16.5</v>
      </c>
      <c r="E103" s="107">
        <v>0.06</v>
      </c>
      <c r="F103" s="107">
        <v>0.1</v>
      </c>
      <c r="G103" s="107">
        <v>8.3000000000000004E-2</v>
      </c>
      <c r="H103" s="107">
        <v>2.4E-2</v>
      </c>
      <c r="I103" s="107">
        <v>0.105</v>
      </c>
      <c r="J103" s="107">
        <v>2.4E-2</v>
      </c>
      <c r="K103" s="107"/>
      <c r="L103" s="107"/>
      <c r="M103" s="561">
        <f t="shared" si="37"/>
        <v>2.3000000000000007E-2</v>
      </c>
      <c r="N103" s="285">
        <f t="shared" si="29"/>
        <v>1.9409282700421947E-5</v>
      </c>
      <c r="O103" s="285">
        <f t="shared" si="38"/>
        <v>2.1999999999999992E-2</v>
      </c>
      <c r="P103" s="285">
        <f t="shared" si="39"/>
        <v>1.1033099297893676E-5</v>
      </c>
      <c r="Q103" s="285" t="str">
        <f t="shared" si="40"/>
        <v/>
      </c>
      <c r="R103" s="285" t="str">
        <f t="shared" si="41"/>
        <v/>
      </c>
      <c r="S103" s="285">
        <f t="shared" si="42"/>
        <v>2.3000000000000007E-2</v>
      </c>
      <c r="T103" s="562">
        <f t="shared" si="42"/>
        <v>1.9409282700421947E-5</v>
      </c>
      <c r="U103" s="563">
        <f t="shared" ca="1" si="43"/>
        <v>3.461519373427456E-2</v>
      </c>
      <c r="V103" s="97">
        <v>0.08</v>
      </c>
      <c r="W103" s="300">
        <f t="shared" si="30"/>
        <v>4121.7391304347811</v>
      </c>
      <c r="X103" s="564">
        <f t="shared" ca="1" si="44"/>
        <v>49550.739130434784</v>
      </c>
      <c r="Y103" s="565"/>
      <c r="Z103" s="285" t="str">
        <f t="shared" si="31"/>
        <v>17040H</v>
      </c>
      <c r="AA103" s="285">
        <f t="shared" si="32"/>
        <v>16.5</v>
      </c>
      <c r="AB103" s="107">
        <v>0.1</v>
      </c>
      <c r="AC103" s="566">
        <v>2.4E-2</v>
      </c>
      <c r="AD103" s="566">
        <v>2.4E-2</v>
      </c>
      <c r="AE103" s="566"/>
      <c r="AF103" s="566"/>
      <c r="AG103" s="567">
        <f t="shared" si="45"/>
        <v>-7.6000000000000012E-2</v>
      </c>
      <c r="AH103" s="272">
        <f t="shared" si="46"/>
        <v>-6.4135021097046427E-5</v>
      </c>
      <c r="AI103" s="272">
        <f t="shared" si="47"/>
        <v>0</v>
      </c>
      <c r="AJ103" s="272">
        <f t="shared" si="48"/>
        <v>0</v>
      </c>
      <c r="AK103" s="272" t="str">
        <f t="shared" si="49"/>
        <v/>
      </c>
      <c r="AL103" s="272" t="str">
        <f t="shared" si="33"/>
        <v/>
      </c>
      <c r="AM103" s="568">
        <f t="shared" si="50"/>
        <v>0</v>
      </c>
      <c r="AN103" s="274">
        <f t="shared" ca="1" si="51"/>
        <v>0</v>
      </c>
      <c r="AP103" s="16">
        <f t="shared" si="34"/>
        <v>8.5000000000000006E-2</v>
      </c>
      <c r="AQ103" s="16">
        <f t="shared" si="35"/>
        <v>2.4011033099297894E-2</v>
      </c>
      <c r="AR103" s="16" t="str">
        <f t="shared" si="36"/>
        <v/>
      </c>
      <c r="AS103" s="16">
        <f t="shared" si="52"/>
        <v>4.9074772881118195E-2</v>
      </c>
      <c r="AT103" s="16">
        <f t="shared" si="52"/>
        <v>1.3862776423400653E-2</v>
      </c>
      <c r="AU103" s="16" t="str">
        <f t="shared" si="53"/>
        <v/>
      </c>
      <c r="AV103" s="16">
        <f t="shared" si="54"/>
        <v>4.9074772881118195E-2</v>
      </c>
    </row>
    <row r="104" spans="1:48" x14ac:dyDescent="0.25">
      <c r="A104" s="545"/>
      <c r="B104" s="558">
        <f t="shared" si="55"/>
        <v>97</v>
      </c>
      <c r="C104" s="571" t="s">
        <v>705</v>
      </c>
      <c r="D104" s="97">
        <v>17</v>
      </c>
      <c r="E104" s="107">
        <v>-0.23</v>
      </c>
      <c r="F104" s="107">
        <v>0.1</v>
      </c>
      <c r="G104" s="107">
        <v>-0.251</v>
      </c>
      <c r="H104" s="107">
        <v>2.4E-2</v>
      </c>
      <c r="I104" s="107">
        <v>-0.22700000000000001</v>
      </c>
      <c r="J104" s="107">
        <v>2.4E-2</v>
      </c>
      <c r="K104" s="107"/>
      <c r="L104" s="107"/>
      <c r="M104" s="561">
        <f t="shared" si="37"/>
        <v>-2.0999999999999991E-2</v>
      </c>
      <c r="N104" s="285">
        <f t="shared" si="29"/>
        <v>-1.7721518987341765E-5</v>
      </c>
      <c r="O104" s="285">
        <f t="shared" si="38"/>
        <v>2.3999999999999994E-2</v>
      </c>
      <c r="P104" s="285">
        <f t="shared" si="39"/>
        <v>1.2036108324974922E-5</v>
      </c>
      <c r="Q104" s="285" t="str">
        <f t="shared" si="40"/>
        <v/>
      </c>
      <c r="R104" s="285" t="str">
        <f t="shared" si="41"/>
        <v/>
      </c>
      <c r="S104" s="285">
        <f t="shared" si="42"/>
        <v>2.3999999999999994E-2</v>
      </c>
      <c r="T104" s="562">
        <f t="shared" si="42"/>
        <v>1.7721518987341765E-5</v>
      </c>
      <c r="U104" s="563">
        <f t="shared" ca="1" si="43"/>
        <v>3.1605176887815882E-2</v>
      </c>
      <c r="V104" s="97">
        <v>0.08</v>
      </c>
      <c r="W104" s="300">
        <f t="shared" si="30"/>
        <v>4514.2857142857165</v>
      </c>
      <c r="X104" s="564">
        <f t="shared" ca="1" si="44"/>
        <v>49943.285714285717</v>
      </c>
      <c r="Y104" s="565"/>
      <c r="Z104" s="285" t="str">
        <f t="shared" ref="Z104:AA129" si="56">C104</f>
        <v>15204J</v>
      </c>
      <c r="AA104" s="285">
        <f t="shared" si="56"/>
        <v>17</v>
      </c>
      <c r="AB104" s="107">
        <v>0.1</v>
      </c>
      <c r="AC104" s="566">
        <v>2.4E-2</v>
      </c>
      <c r="AD104" s="566">
        <v>2.4E-2</v>
      </c>
      <c r="AE104" s="566"/>
      <c r="AF104" s="566"/>
      <c r="AG104" s="567">
        <f t="shared" si="45"/>
        <v>-7.6000000000000012E-2</v>
      </c>
      <c r="AH104" s="272">
        <f t="shared" si="46"/>
        <v>-6.4135021097046427E-5</v>
      </c>
      <c r="AI104" s="272">
        <f t="shared" si="47"/>
        <v>0</v>
      </c>
      <c r="AJ104" s="272">
        <f t="shared" si="48"/>
        <v>0</v>
      </c>
      <c r="AK104" s="272" t="str">
        <f t="shared" si="49"/>
        <v/>
      </c>
      <c r="AL104" s="272" t="str">
        <f t="shared" si="33"/>
        <v/>
      </c>
      <c r="AM104" s="568">
        <f t="shared" si="50"/>
        <v>0</v>
      </c>
      <c r="AN104" s="274">
        <f t="shared" ca="1" si="51"/>
        <v>0</v>
      </c>
      <c r="AP104" s="16">
        <f t="shared" si="34"/>
        <v>8.299999999999999E-2</v>
      </c>
      <c r="AQ104" s="16">
        <f t="shared" si="35"/>
        <v>2.4012036108324974E-2</v>
      </c>
      <c r="AR104" s="16" t="str">
        <f t="shared" si="36"/>
        <v/>
      </c>
      <c r="AS104" s="16">
        <f t="shared" si="52"/>
        <v>4.7920072342738936E-2</v>
      </c>
      <c r="AT104" s="16">
        <f t="shared" si="52"/>
        <v>1.3863355510932438E-2</v>
      </c>
      <c r="AU104" s="16" t="str">
        <f t="shared" si="53"/>
        <v/>
      </c>
      <c r="AV104" s="16">
        <f t="shared" si="54"/>
        <v>4.7920072342738936E-2</v>
      </c>
    </row>
    <row r="105" spans="1:48" x14ac:dyDescent="0.25">
      <c r="A105" s="545"/>
      <c r="B105" s="558">
        <f t="shared" si="55"/>
        <v>98</v>
      </c>
      <c r="C105" s="571" t="s">
        <v>707</v>
      </c>
      <c r="D105" s="97">
        <v>17.5</v>
      </c>
      <c r="E105" s="107">
        <v>0.1</v>
      </c>
      <c r="F105" s="107">
        <v>0.1</v>
      </c>
      <c r="G105" s="107">
        <v>0.10199999999999999</v>
      </c>
      <c r="H105" s="107">
        <v>2.4E-2</v>
      </c>
      <c r="I105" s="107">
        <v>0.106</v>
      </c>
      <c r="J105" s="107">
        <v>2.4E-2</v>
      </c>
      <c r="K105" s="107"/>
      <c r="L105" s="107"/>
      <c r="M105" s="561">
        <f t="shared" si="37"/>
        <v>1.9999999999999879E-3</v>
      </c>
      <c r="N105" s="285">
        <f t="shared" si="29"/>
        <v>1.6877637130801585E-6</v>
      </c>
      <c r="O105" s="285">
        <f t="shared" si="38"/>
        <v>4.0000000000000036E-3</v>
      </c>
      <c r="P105" s="285">
        <f t="shared" si="39"/>
        <v>2.0060180541624893E-6</v>
      </c>
      <c r="Q105" s="285" t="str">
        <f t="shared" si="40"/>
        <v/>
      </c>
      <c r="R105" s="285" t="str">
        <f t="shared" si="41"/>
        <v/>
      </c>
      <c r="S105" s="285">
        <f t="shared" si="42"/>
        <v>4.0000000000000036E-3</v>
      </c>
      <c r="T105" s="562">
        <f t="shared" si="42"/>
        <v>2.0060180541624893E-6</v>
      </c>
      <c r="U105" s="563">
        <f t="shared" ca="1" si="43"/>
        <v>3.5776027713676144E-3</v>
      </c>
      <c r="V105" s="97">
        <v>0.08</v>
      </c>
      <c r="W105" s="300">
        <f t="shared" si="30"/>
        <v>39879.999999999964</v>
      </c>
      <c r="X105" s="564">
        <f t="shared" ca="1" si="44"/>
        <v>85308.999999999971</v>
      </c>
      <c r="Y105" s="565"/>
      <c r="Z105" s="285" t="str">
        <f t="shared" si="56"/>
        <v>01275F</v>
      </c>
      <c r="AA105" s="285">
        <f t="shared" si="56"/>
        <v>17.5</v>
      </c>
      <c r="AB105" s="107">
        <v>0.1</v>
      </c>
      <c r="AC105" s="566">
        <v>2.4E-2</v>
      </c>
      <c r="AD105" s="566">
        <v>2.4E-2</v>
      </c>
      <c r="AE105" s="566"/>
      <c r="AF105" s="566"/>
      <c r="AG105" s="567">
        <f t="shared" si="45"/>
        <v>-7.6000000000000012E-2</v>
      </c>
      <c r="AH105" s="272">
        <f t="shared" si="46"/>
        <v>-6.4135021097046427E-5</v>
      </c>
      <c r="AI105" s="272">
        <f t="shared" si="47"/>
        <v>0</v>
      </c>
      <c r="AJ105" s="272">
        <f t="shared" si="48"/>
        <v>0</v>
      </c>
      <c r="AK105" s="272" t="str">
        <f t="shared" si="49"/>
        <v/>
      </c>
      <c r="AL105" s="272" t="str">
        <f t="shared" si="33"/>
        <v/>
      </c>
      <c r="AM105" s="568">
        <f t="shared" si="50"/>
        <v>0</v>
      </c>
      <c r="AN105" s="274">
        <f t="shared" ca="1" si="51"/>
        <v>0</v>
      </c>
      <c r="AP105" s="16">
        <f t="shared" si="34"/>
        <v>6.3999999999999987E-2</v>
      </c>
      <c r="AQ105" s="16">
        <f t="shared" si="35"/>
        <v>2.4002006018054162E-2</v>
      </c>
      <c r="AR105" s="16" t="str">
        <f t="shared" si="36"/>
        <v/>
      </c>
      <c r="AS105" s="16">
        <f t="shared" si="52"/>
        <v>3.6950417228136044E-2</v>
      </c>
      <c r="AT105" s="16">
        <f t="shared" si="52"/>
        <v>1.3857564635614588E-2</v>
      </c>
      <c r="AU105" s="16" t="str">
        <f t="shared" si="53"/>
        <v/>
      </c>
      <c r="AV105" s="16">
        <f t="shared" si="54"/>
        <v>3.6950417228136044E-2</v>
      </c>
    </row>
    <row r="106" spans="1:48" x14ac:dyDescent="0.25">
      <c r="A106" s="545"/>
      <c r="B106" s="558">
        <f t="shared" si="55"/>
        <v>99</v>
      </c>
      <c r="C106" s="571" t="s">
        <v>709</v>
      </c>
      <c r="D106" s="97">
        <v>18</v>
      </c>
      <c r="E106" s="107">
        <v>0.05</v>
      </c>
      <c r="F106" s="107">
        <v>0.1</v>
      </c>
      <c r="G106" s="107">
        <v>-1.2E-2</v>
      </c>
      <c r="H106" s="107">
        <v>2.4E-2</v>
      </c>
      <c r="I106" s="107">
        <v>-1.2999999999999999E-2</v>
      </c>
      <c r="J106" s="107">
        <v>2.4E-2</v>
      </c>
      <c r="K106" s="107"/>
      <c r="L106" s="107"/>
      <c r="M106" s="561">
        <f t="shared" si="37"/>
        <v>-6.2E-2</v>
      </c>
      <c r="N106" s="285">
        <f t="shared" si="29"/>
        <v>-5.2320675105485235E-5</v>
      </c>
      <c r="O106" s="285">
        <f t="shared" si="38"/>
        <v>-9.9999999999999915E-4</v>
      </c>
      <c r="P106" s="285">
        <f t="shared" si="39"/>
        <v>-5.0150451354062148E-7</v>
      </c>
      <c r="Q106" s="285" t="str">
        <f t="shared" si="40"/>
        <v/>
      </c>
      <c r="R106" s="285" t="str">
        <f t="shared" si="41"/>
        <v/>
      </c>
      <c r="S106" s="285">
        <f t="shared" si="42"/>
        <v>6.2E-2</v>
      </c>
      <c r="T106" s="562">
        <f t="shared" si="42"/>
        <v>5.2320675105485235E-5</v>
      </c>
      <c r="U106" s="563">
        <f t="shared" ca="1" si="43"/>
        <v>9.3310522240218352E-2</v>
      </c>
      <c r="V106" s="97">
        <v>0.08</v>
      </c>
      <c r="W106" s="300">
        <f t="shared" si="30"/>
        <v>1529.0322580645161</v>
      </c>
      <c r="X106" s="564">
        <f t="shared" ca="1" si="44"/>
        <v>46958.032258064515</v>
      </c>
      <c r="Y106" s="565"/>
      <c r="Z106" s="285" t="str">
        <f t="shared" si="56"/>
        <v>17745J</v>
      </c>
      <c r="AA106" s="285">
        <f t="shared" si="56"/>
        <v>18</v>
      </c>
      <c r="AB106" s="107">
        <v>0.1</v>
      </c>
      <c r="AC106" s="566">
        <v>2.4E-2</v>
      </c>
      <c r="AD106" s="566">
        <v>2.4E-2</v>
      </c>
      <c r="AE106" s="566"/>
      <c r="AF106" s="566"/>
      <c r="AG106" s="567">
        <f t="shared" si="45"/>
        <v>-7.6000000000000012E-2</v>
      </c>
      <c r="AH106" s="272">
        <f t="shared" si="46"/>
        <v>-6.4135021097046427E-5</v>
      </c>
      <c r="AI106" s="272">
        <f t="shared" si="47"/>
        <v>0</v>
      </c>
      <c r="AJ106" s="272">
        <f t="shared" si="48"/>
        <v>0</v>
      </c>
      <c r="AK106" s="272" t="str">
        <f t="shared" si="49"/>
        <v/>
      </c>
      <c r="AL106" s="272" t="str">
        <f t="shared" si="33"/>
        <v/>
      </c>
      <c r="AM106" s="568">
        <f t="shared" si="50"/>
        <v>0</v>
      </c>
      <c r="AN106" s="274">
        <f t="shared" ca="1" si="51"/>
        <v>0</v>
      </c>
      <c r="AP106" s="16">
        <f t="shared" si="34"/>
        <v>0.124</v>
      </c>
      <c r="AQ106" s="16">
        <f t="shared" si="35"/>
        <v>2.4000501504513543E-2</v>
      </c>
      <c r="AR106" s="16" t="str">
        <f t="shared" si="36"/>
        <v/>
      </c>
      <c r="AS106" s="16">
        <f t="shared" si="52"/>
        <v>7.1591433379513597E-2</v>
      </c>
      <c r="AT106" s="16">
        <f t="shared" si="52"/>
        <v>1.3856696004316913E-2</v>
      </c>
      <c r="AU106" s="16" t="str">
        <f t="shared" si="53"/>
        <v/>
      </c>
      <c r="AV106" s="16">
        <f t="shared" si="54"/>
        <v>7.1591433379513597E-2</v>
      </c>
    </row>
    <row r="107" spans="1:48" x14ac:dyDescent="0.25">
      <c r="A107" s="545"/>
      <c r="B107" s="558">
        <f t="shared" si="55"/>
        <v>100</v>
      </c>
      <c r="C107" s="571" t="s">
        <v>711</v>
      </c>
      <c r="D107" s="97">
        <v>18.5</v>
      </c>
      <c r="E107" s="107">
        <v>-0.06</v>
      </c>
      <c r="F107" s="107">
        <v>0.1</v>
      </c>
      <c r="G107" s="107">
        <v>-5.7000000000000002E-2</v>
      </c>
      <c r="H107" s="107">
        <v>2.4E-2</v>
      </c>
      <c r="I107" s="107">
        <v>-3.9E-2</v>
      </c>
      <c r="J107" s="107">
        <v>2.4E-2</v>
      </c>
      <c r="K107" s="107"/>
      <c r="L107" s="107"/>
      <c r="M107" s="561">
        <f t="shared" si="37"/>
        <v>2.9999999999999957E-3</v>
      </c>
      <c r="N107" s="285">
        <f t="shared" si="29"/>
        <v>2.5316455696202497E-6</v>
      </c>
      <c r="O107" s="285">
        <f t="shared" si="38"/>
        <v>1.8000000000000002E-2</v>
      </c>
      <c r="P107" s="285">
        <f t="shared" si="39"/>
        <v>9.0270812437311946E-6</v>
      </c>
      <c r="Q107" s="285" t="str">
        <f t="shared" si="40"/>
        <v/>
      </c>
      <c r="R107" s="285" t="str">
        <f t="shared" si="41"/>
        <v/>
      </c>
      <c r="S107" s="285">
        <f t="shared" si="42"/>
        <v>1.8000000000000002E-2</v>
      </c>
      <c r="T107" s="562">
        <f t="shared" si="42"/>
        <v>9.0270812437311946E-6</v>
      </c>
      <c r="U107" s="563">
        <f t="shared" ca="1" si="43"/>
        <v>1.6099212471154253E-2</v>
      </c>
      <c r="V107" s="97">
        <v>0.08</v>
      </c>
      <c r="W107" s="300">
        <f t="shared" si="30"/>
        <v>8862.2222222222208</v>
      </c>
      <c r="X107" s="564">
        <f t="shared" ca="1" si="44"/>
        <v>54291.222222222219</v>
      </c>
      <c r="Y107" s="565"/>
      <c r="Z107" s="285" t="str">
        <f t="shared" si="56"/>
        <v>17617J</v>
      </c>
      <c r="AA107" s="285">
        <f t="shared" si="56"/>
        <v>18.5</v>
      </c>
      <c r="AB107" s="107">
        <v>0.1</v>
      </c>
      <c r="AC107" s="566">
        <v>2.4E-2</v>
      </c>
      <c r="AD107" s="566">
        <v>2.4E-2</v>
      </c>
      <c r="AE107" s="566"/>
      <c r="AF107" s="566"/>
      <c r="AG107" s="567">
        <f t="shared" si="45"/>
        <v>-7.6000000000000012E-2</v>
      </c>
      <c r="AH107" s="272">
        <f t="shared" si="46"/>
        <v>-6.4135021097046427E-5</v>
      </c>
      <c r="AI107" s="272">
        <f t="shared" si="47"/>
        <v>0</v>
      </c>
      <c r="AJ107" s="272">
        <f t="shared" si="48"/>
        <v>0</v>
      </c>
      <c r="AK107" s="272" t="str">
        <f t="shared" si="49"/>
        <v/>
      </c>
      <c r="AL107" s="272" t="str">
        <f t="shared" si="33"/>
        <v/>
      </c>
      <c r="AM107" s="568">
        <f t="shared" si="50"/>
        <v>0</v>
      </c>
      <c r="AN107" s="274">
        <f t="shared" ca="1" si="51"/>
        <v>0</v>
      </c>
      <c r="AP107" s="16">
        <f t="shared" si="34"/>
        <v>6.5000000000000002E-2</v>
      </c>
      <c r="AQ107" s="16">
        <f t="shared" si="35"/>
        <v>2.4009027081243729E-2</v>
      </c>
      <c r="AR107" s="16" t="str">
        <f t="shared" si="36"/>
        <v/>
      </c>
      <c r="AS107" s="16">
        <f t="shared" si="52"/>
        <v>3.7527767497325677E-2</v>
      </c>
      <c r="AT107" s="16">
        <f t="shared" si="52"/>
        <v>1.3861618248337083E-2</v>
      </c>
      <c r="AU107" s="16" t="str">
        <f t="shared" si="53"/>
        <v/>
      </c>
      <c r="AV107" s="16">
        <f t="shared" si="54"/>
        <v>3.7527767497325677E-2</v>
      </c>
    </row>
    <row r="108" spans="1:48" x14ac:dyDescent="0.25">
      <c r="A108" s="545"/>
      <c r="B108" s="558">
        <f t="shared" si="55"/>
        <v>101</v>
      </c>
      <c r="C108" s="571" t="s">
        <v>713</v>
      </c>
      <c r="D108" s="97">
        <v>19</v>
      </c>
      <c r="E108" s="107">
        <v>-0.14000000000000001</v>
      </c>
      <c r="F108" s="107">
        <v>0.1</v>
      </c>
      <c r="G108" s="107">
        <v>-0.129</v>
      </c>
      <c r="H108" s="107">
        <v>2.4E-2</v>
      </c>
      <c r="I108" s="107">
        <v>-0.08</v>
      </c>
      <c r="J108" s="107">
        <v>2.4E-2</v>
      </c>
      <c r="K108" s="107"/>
      <c r="L108" s="107"/>
      <c r="M108" s="561">
        <f t="shared" si="37"/>
        <v>1.100000000000001E-2</v>
      </c>
      <c r="N108" s="285">
        <f t="shared" si="29"/>
        <v>9.2827004219409365E-6</v>
      </c>
      <c r="O108" s="285">
        <f t="shared" si="38"/>
        <v>4.9000000000000002E-2</v>
      </c>
      <c r="P108" s="285">
        <f t="shared" si="39"/>
        <v>2.4573721163490473E-5</v>
      </c>
      <c r="Q108" s="285" t="str">
        <f t="shared" si="40"/>
        <v/>
      </c>
      <c r="R108" s="285" t="str">
        <f t="shared" si="41"/>
        <v/>
      </c>
      <c r="S108" s="285">
        <f t="shared" si="42"/>
        <v>4.9000000000000002E-2</v>
      </c>
      <c r="T108" s="562">
        <f t="shared" si="42"/>
        <v>2.4573721163490473E-5</v>
      </c>
      <c r="U108" s="563">
        <f t="shared" ca="1" si="43"/>
        <v>4.3825633949253234E-2</v>
      </c>
      <c r="V108" s="97">
        <v>0.08</v>
      </c>
      <c r="W108" s="300">
        <f t="shared" si="30"/>
        <v>3255.5102040816323</v>
      </c>
      <c r="X108" s="564">
        <f t="shared" ca="1" si="44"/>
        <v>48684.510204081635</v>
      </c>
      <c r="Y108" s="565"/>
      <c r="Z108" s="285" t="str">
        <f t="shared" si="56"/>
        <v>16241D</v>
      </c>
      <c r="AA108" s="285">
        <f t="shared" si="56"/>
        <v>19</v>
      </c>
      <c r="AB108" s="107">
        <v>0.1</v>
      </c>
      <c r="AC108" s="566">
        <v>2.4E-2</v>
      </c>
      <c r="AD108" s="566">
        <v>2.4E-2</v>
      </c>
      <c r="AE108" s="566"/>
      <c r="AF108" s="566"/>
      <c r="AG108" s="567">
        <f t="shared" si="45"/>
        <v>-7.6000000000000012E-2</v>
      </c>
      <c r="AH108" s="272">
        <f t="shared" si="46"/>
        <v>-6.4135021097046427E-5</v>
      </c>
      <c r="AI108" s="272">
        <f t="shared" si="47"/>
        <v>0</v>
      </c>
      <c r="AJ108" s="272">
        <f t="shared" si="48"/>
        <v>0</v>
      </c>
      <c r="AK108" s="272" t="str">
        <f t="shared" si="49"/>
        <v/>
      </c>
      <c r="AL108" s="272" t="str">
        <f t="shared" si="33"/>
        <v/>
      </c>
      <c r="AM108" s="568">
        <f t="shared" si="50"/>
        <v>0</v>
      </c>
      <c r="AN108" s="274">
        <f t="shared" ca="1" si="51"/>
        <v>0</v>
      </c>
      <c r="AP108" s="16">
        <f t="shared" si="34"/>
        <v>7.3000000000000009E-2</v>
      </c>
      <c r="AQ108" s="16">
        <f t="shared" si="35"/>
        <v>2.402457372116349E-2</v>
      </c>
      <c r="AR108" s="16" t="str">
        <f t="shared" si="36"/>
        <v/>
      </c>
      <c r="AS108" s="16">
        <f t="shared" si="52"/>
        <v>4.2146569650842687E-2</v>
      </c>
      <c r="AT108" s="16">
        <f t="shared" si="52"/>
        <v>1.387059410507975E-2</v>
      </c>
      <c r="AU108" s="16" t="str">
        <f t="shared" si="53"/>
        <v/>
      </c>
      <c r="AV108" s="16">
        <f t="shared" si="54"/>
        <v>4.2146569650842687E-2</v>
      </c>
    </row>
    <row r="109" spans="1:48" x14ac:dyDescent="0.25">
      <c r="A109" s="545"/>
      <c r="B109" s="558">
        <f t="shared" si="55"/>
        <v>102</v>
      </c>
      <c r="C109" s="571" t="s">
        <v>715</v>
      </c>
      <c r="D109" s="97">
        <v>19.5</v>
      </c>
      <c r="E109" s="107">
        <v>0.11</v>
      </c>
      <c r="F109" s="107">
        <v>0.1</v>
      </c>
      <c r="G109" s="107">
        <v>5.7000000000000002E-2</v>
      </c>
      <c r="H109" s="107">
        <v>2.4E-2</v>
      </c>
      <c r="I109" s="107">
        <v>7.5999999999999998E-2</v>
      </c>
      <c r="J109" s="107">
        <v>2.4E-2</v>
      </c>
      <c r="K109" s="107"/>
      <c r="L109" s="107"/>
      <c r="M109" s="561">
        <f t="shared" si="37"/>
        <v>-5.2999999999999999E-2</v>
      </c>
      <c r="N109" s="285">
        <f t="shared" si="29"/>
        <v>-4.4725738396624474E-5</v>
      </c>
      <c r="O109" s="285">
        <f t="shared" si="38"/>
        <v>1.8999999999999996E-2</v>
      </c>
      <c r="P109" s="285">
        <f t="shared" si="39"/>
        <v>9.5285857572718133E-6</v>
      </c>
      <c r="Q109" s="285" t="str">
        <f t="shared" si="40"/>
        <v/>
      </c>
      <c r="R109" s="285" t="str">
        <f t="shared" si="41"/>
        <v/>
      </c>
      <c r="S109" s="285">
        <f t="shared" si="42"/>
        <v>5.2999999999999999E-2</v>
      </c>
      <c r="T109" s="562">
        <f t="shared" si="42"/>
        <v>4.4725738396624474E-5</v>
      </c>
      <c r="U109" s="563">
        <f t="shared" ca="1" si="43"/>
        <v>7.9765446431154408E-2</v>
      </c>
      <c r="V109" s="97">
        <v>0.08</v>
      </c>
      <c r="W109" s="300">
        <f t="shared" si="30"/>
        <v>1788.6792452830189</v>
      </c>
      <c r="X109" s="564">
        <f t="shared" ca="1" si="44"/>
        <v>47217.67924528302</v>
      </c>
      <c r="Y109" s="565"/>
      <c r="Z109" s="285" t="str">
        <f t="shared" si="56"/>
        <v>13598J</v>
      </c>
      <c r="AA109" s="285">
        <f t="shared" si="56"/>
        <v>19.5</v>
      </c>
      <c r="AB109" s="107">
        <v>0.1</v>
      </c>
      <c r="AC109" s="566">
        <v>2.4E-2</v>
      </c>
      <c r="AD109" s="566">
        <v>2.4E-2</v>
      </c>
      <c r="AE109" s="566"/>
      <c r="AF109" s="566"/>
      <c r="AG109" s="567">
        <f t="shared" si="45"/>
        <v>-7.6000000000000012E-2</v>
      </c>
      <c r="AH109" s="272">
        <f t="shared" si="46"/>
        <v>-6.4135021097046427E-5</v>
      </c>
      <c r="AI109" s="272">
        <f t="shared" si="47"/>
        <v>0</v>
      </c>
      <c r="AJ109" s="272">
        <f t="shared" si="48"/>
        <v>0</v>
      </c>
      <c r="AK109" s="272" t="str">
        <f t="shared" si="49"/>
        <v/>
      </c>
      <c r="AL109" s="272" t="str">
        <f t="shared" si="33"/>
        <v/>
      </c>
      <c r="AM109" s="568">
        <f t="shared" si="50"/>
        <v>0</v>
      </c>
      <c r="AN109" s="274">
        <f t="shared" ca="1" si="51"/>
        <v>0</v>
      </c>
      <c r="AP109" s="16">
        <f t="shared" si="34"/>
        <v>0.115</v>
      </c>
      <c r="AQ109" s="16">
        <f t="shared" si="35"/>
        <v>2.4009528585757271E-2</v>
      </c>
      <c r="AR109" s="16" t="str">
        <f t="shared" si="36"/>
        <v/>
      </c>
      <c r="AS109" s="16">
        <f t="shared" si="52"/>
        <v>6.6395280956806968E-2</v>
      </c>
      <c r="AT109" s="16">
        <f t="shared" si="52"/>
        <v>1.3861907792102977E-2</v>
      </c>
      <c r="AU109" s="16" t="str">
        <f t="shared" si="53"/>
        <v/>
      </c>
      <c r="AV109" s="16">
        <f t="shared" si="54"/>
        <v>6.6395280956806968E-2</v>
      </c>
    </row>
    <row r="110" spans="1:48" x14ac:dyDescent="0.25">
      <c r="A110" s="545"/>
      <c r="B110" s="558">
        <f t="shared" si="55"/>
        <v>103</v>
      </c>
      <c r="C110" s="571" t="s">
        <v>717</v>
      </c>
      <c r="D110" s="97">
        <v>20</v>
      </c>
      <c r="E110" s="107">
        <v>-0.18</v>
      </c>
      <c r="F110" s="107">
        <v>0.1</v>
      </c>
      <c r="G110" s="107">
        <v>-0.17799999999999999</v>
      </c>
      <c r="H110" s="107">
        <v>2.4E-2</v>
      </c>
      <c r="I110" s="107">
        <v>-0.16200000000000001</v>
      </c>
      <c r="J110" s="107">
        <v>2.4E-2</v>
      </c>
      <c r="K110" s="107"/>
      <c r="L110" s="107"/>
      <c r="M110" s="561">
        <f t="shared" si="37"/>
        <v>2.0000000000000018E-3</v>
      </c>
      <c r="N110" s="285">
        <f t="shared" si="29"/>
        <v>1.6877637130801703E-6</v>
      </c>
      <c r="O110" s="285">
        <f t="shared" si="38"/>
        <v>1.5999999999999986E-2</v>
      </c>
      <c r="P110" s="285">
        <f t="shared" si="39"/>
        <v>8.0240722166499436E-6</v>
      </c>
      <c r="Q110" s="285" t="str">
        <f t="shared" si="40"/>
        <v/>
      </c>
      <c r="R110" s="285" t="str">
        <f t="shared" si="41"/>
        <v/>
      </c>
      <c r="S110" s="285">
        <f t="shared" si="42"/>
        <v>1.5999999999999986E-2</v>
      </c>
      <c r="T110" s="562">
        <f t="shared" si="42"/>
        <v>8.0240722166499436E-6</v>
      </c>
      <c r="U110" s="563">
        <f t="shared" ca="1" si="43"/>
        <v>1.4310411085470433E-2</v>
      </c>
      <c r="V110" s="97">
        <v>0.08</v>
      </c>
      <c r="W110" s="300">
        <f t="shared" si="30"/>
        <v>9970.0000000000073</v>
      </c>
      <c r="X110" s="564">
        <f t="shared" ca="1" si="44"/>
        <v>55399.000000000007</v>
      </c>
      <c r="Y110" s="565"/>
      <c r="Z110" s="285" t="str">
        <f t="shared" si="56"/>
        <v>23651G</v>
      </c>
      <c r="AA110" s="285">
        <f t="shared" si="56"/>
        <v>20</v>
      </c>
      <c r="AB110" s="107">
        <v>0.1</v>
      </c>
      <c r="AC110" s="566">
        <v>2.4E-2</v>
      </c>
      <c r="AD110" s="566">
        <v>2.4E-2</v>
      </c>
      <c r="AE110" s="566"/>
      <c r="AF110" s="566"/>
      <c r="AG110" s="567">
        <f t="shared" si="45"/>
        <v>-7.6000000000000012E-2</v>
      </c>
      <c r="AH110" s="272">
        <f t="shared" si="46"/>
        <v>-6.4135021097046427E-5</v>
      </c>
      <c r="AI110" s="272">
        <f t="shared" si="47"/>
        <v>0</v>
      </c>
      <c r="AJ110" s="272">
        <f t="shared" si="48"/>
        <v>0</v>
      </c>
      <c r="AK110" s="272" t="str">
        <f t="shared" si="49"/>
        <v/>
      </c>
      <c r="AL110" s="272" t="str">
        <f t="shared" si="33"/>
        <v/>
      </c>
      <c r="AM110" s="568">
        <f t="shared" si="50"/>
        <v>0</v>
      </c>
      <c r="AN110" s="274">
        <f t="shared" ca="1" si="51"/>
        <v>0</v>
      </c>
      <c r="AP110" s="16">
        <f t="shared" si="34"/>
        <v>6.4000000000000001E-2</v>
      </c>
      <c r="AQ110" s="16">
        <f t="shared" si="35"/>
        <v>2.4008024072216652E-2</v>
      </c>
      <c r="AR110" s="16" t="str">
        <f t="shared" si="36"/>
        <v/>
      </c>
      <c r="AS110" s="16">
        <f t="shared" si="52"/>
        <v>3.6950417228136051E-2</v>
      </c>
      <c r="AT110" s="16">
        <f t="shared" si="52"/>
        <v>1.38610391608053E-2</v>
      </c>
      <c r="AU110" s="16" t="str">
        <f t="shared" si="53"/>
        <v/>
      </c>
      <c r="AV110" s="16">
        <f t="shared" si="54"/>
        <v>3.6950417228136051E-2</v>
      </c>
    </row>
    <row r="111" spans="1:48" x14ac:dyDescent="0.25">
      <c r="A111" s="545"/>
      <c r="B111" s="558">
        <f t="shared" si="55"/>
        <v>104</v>
      </c>
      <c r="C111" s="571" t="s">
        <v>719</v>
      </c>
      <c r="D111" s="97">
        <v>20.5</v>
      </c>
      <c r="E111" s="107">
        <v>0.23</v>
      </c>
      <c r="F111" s="107">
        <v>0.1</v>
      </c>
      <c r="G111" s="107">
        <v>0.214</v>
      </c>
      <c r="H111" s="107">
        <v>2.5999999999999999E-2</v>
      </c>
      <c r="I111" s="107">
        <v>0.23300000000000001</v>
      </c>
      <c r="J111" s="107">
        <v>2.5999999999999999E-2</v>
      </c>
      <c r="K111" s="107"/>
      <c r="L111" s="107"/>
      <c r="M111" s="561">
        <f t="shared" si="37"/>
        <v>-1.6000000000000014E-2</v>
      </c>
      <c r="N111" s="285">
        <f t="shared" si="29"/>
        <v>-1.3502109704641363E-5</v>
      </c>
      <c r="O111" s="285">
        <f t="shared" si="38"/>
        <v>1.9000000000000017E-2</v>
      </c>
      <c r="P111" s="285">
        <f t="shared" si="39"/>
        <v>9.5285857572718235E-6</v>
      </c>
      <c r="Q111" s="285" t="str">
        <f t="shared" si="40"/>
        <v/>
      </c>
      <c r="R111" s="285" t="str">
        <f t="shared" si="41"/>
        <v/>
      </c>
      <c r="S111" s="285">
        <f t="shared" si="42"/>
        <v>1.9000000000000017E-2</v>
      </c>
      <c r="T111" s="562">
        <f t="shared" si="42"/>
        <v>1.3502109704641363E-5</v>
      </c>
      <c r="U111" s="563">
        <f t="shared" ca="1" si="43"/>
        <v>2.4080134771669277E-2</v>
      </c>
      <c r="V111" s="97">
        <v>0.08</v>
      </c>
      <c r="W111" s="300">
        <f t="shared" si="30"/>
        <v>5924.9999999999945</v>
      </c>
      <c r="X111" s="564">
        <f t="shared" ca="1" si="44"/>
        <v>51353.999999999993</v>
      </c>
      <c r="Y111" s="565"/>
      <c r="Z111" s="285" t="str">
        <f t="shared" si="56"/>
        <v>14095H</v>
      </c>
      <c r="AA111" s="285">
        <f t="shared" si="56"/>
        <v>20.5</v>
      </c>
      <c r="AB111" s="107">
        <v>0.1</v>
      </c>
      <c r="AC111" s="566">
        <v>2.5999999999999999E-2</v>
      </c>
      <c r="AD111" s="566">
        <v>2.5999999999999999E-2</v>
      </c>
      <c r="AE111" s="566"/>
      <c r="AF111" s="566"/>
      <c r="AG111" s="567">
        <f t="shared" si="45"/>
        <v>-7.400000000000001E-2</v>
      </c>
      <c r="AH111" s="272">
        <f t="shared" si="46"/>
        <v>-6.2447257383966252E-5</v>
      </c>
      <c r="AI111" s="272">
        <f t="shared" si="47"/>
        <v>0</v>
      </c>
      <c r="AJ111" s="272">
        <f t="shared" si="48"/>
        <v>0</v>
      </c>
      <c r="AK111" s="272" t="str">
        <f t="shared" si="49"/>
        <v/>
      </c>
      <c r="AL111" s="272" t="str">
        <f t="shared" si="33"/>
        <v/>
      </c>
      <c r="AM111" s="568">
        <f t="shared" si="50"/>
        <v>0</v>
      </c>
      <c r="AN111" s="274">
        <f t="shared" ca="1" si="51"/>
        <v>0</v>
      </c>
      <c r="AP111" s="16">
        <f t="shared" si="34"/>
        <v>7.9000000000000015E-2</v>
      </c>
      <c r="AQ111" s="16">
        <f t="shared" si="35"/>
        <v>2.6009528585757273E-2</v>
      </c>
      <c r="AR111" s="16" t="str">
        <f t="shared" si="36"/>
        <v/>
      </c>
      <c r="AS111" s="16">
        <f t="shared" si="52"/>
        <v>4.5610671265980444E-2</v>
      </c>
      <c r="AT111" s="16">
        <f t="shared" si="52"/>
        <v>1.5016608330482229E-2</v>
      </c>
      <c r="AU111" s="16" t="str">
        <f t="shared" si="53"/>
        <v/>
      </c>
      <c r="AV111" s="16">
        <f t="shared" si="54"/>
        <v>4.5610671265980444E-2</v>
      </c>
    </row>
    <row r="112" spans="1:48" x14ac:dyDescent="0.25">
      <c r="A112" s="545"/>
      <c r="B112" s="558">
        <f t="shared" si="55"/>
        <v>105</v>
      </c>
      <c r="C112" s="571" t="s">
        <v>721</v>
      </c>
      <c r="D112" s="97">
        <v>21</v>
      </c>
      <c r="E112" s="107">
        <v>0.06</v>
      </c>
      <c r="F112" s="107">
        <v>0.1</v>
      </c>
      <c r="G112" s="107">
        <v>4.1000000000000002E-2</v>
      </c>
      <c r="H112" s="107">
        <v>2.5999999999999999E-2</v>
      </c>
      <c r="I112" s="107">
        <v>6.4000000000000001E-2</v>
      </c>
      <c r="J112" s="107">
        <v>2.5999999999999999E-2</v>
      </c>
      <c r="K112" s="107"/>
      <c r="L112" s="107"/>
      <c r="M112" s="561">
        <f t="shared" si="37"/>
        <v>-1.8999999999999996E-2</v>
      </c>
      <c r="N112" s="285">
        <f t="shared" si="29"/>
        <v>-1.60337552742616E-5</v>
      </c>
      <c r="O112" s="285">
        <f t="shared" si="38"/>
        <v>2.3E-2</v>
      </c>
      <c r="P112" s="285">
        <f t="shared" si="39"/>
        <v>1.1534603811434303E-5</v>
      </c>
      <c r="Q112" s="285" t="str">
        <f t="shared" si="40"/>
        <v/>
      </c>
      <c r="R112" s="285" t="str">
        <f t="shared" si="41"/>
        <v/>
      </c>
      <c r="S112" s="285">
        <f t="shared" si="42"/>
        <v>2.3E-2</v>
      </c>
      <c r="T112" s="562">
        <f t="shared" si="42"/>
        <v>1.60337552742616E-5</v>
      </c>
      <c r="U112" s="563">
        <f t="shared" ca="1" si="43"/>
        <v>2.8595160041357232E-2</v>
      </c>
      <c r="V112" s="97">
        <v>0.08</v>
      </c>
      <c r="W112" s="300">
        <f t="shared" si="30"/>
        <v>4989.4736842105276</v>
      </c>
      <c r="X112" s="564">
        <f t="shared" ca="1" si="44"/>
        <v>50418.473684210527</v>
      </c>
      <c r="Y112" s="565"/>
      <c r="Z112" s="285" t="str">
        <f t="shared" si="56"/>
        <v>17145J</v>
      </c>
      <c r="AA112" s="285">
        <f t="shared" si="56"/>
        <v>21</v>
      </c>
      <c r="AB112" s="107">
        <v>0.1</v>
      </c>
      <c r="AC112" s="566">
        <v>2.5999999999999999E-2</v>
      </c>
      <c r="AD112" s="566">
        <v>2.5999999999999999E-2</v>
      </c>
      <c r="AE112" s="566"/>
      <c r="AF112" s="566"/>
      <c r="AG112" s="567">
        <f t="shared" si="45"/>
        <v>-7.400000000000001E-2</v>
      </c>
      <c r="AH112" s="272">
        <f t="shared" si="46"/>
        <v>-6.2447257383966252E-5</v>
      </c>
      <c r="AI112" s="272">
        <f t="shared" si="47"/>
        <v>0</v>
      </c>
      <c r="AJ112" s="272">
        <f t="shared" si="48"/>
        <v>0</v>
      </c>
      <c r="AK112" s="272" t="str">
        <f t="shared" si="49"/>
        <v/>
      </c>
      <c r="AL112" s="272" t="str">
        <f t="shared" si="33"/>
        <v/>
      </c>
      <c r="AM112" s="568">
        <f t="shared" si="50"/>
        <v>0</v>
      </c>
      <c r="AN112" s="274">
        <f t="shared" ca="1" si="51"/>
        <v>0</v>
      </c>
      <c r="AP112" s="16">
        <f t="shared" si="34"/>
        <v>8.2000000000000003E-2</v>
      </c>
      <c r="AQ112" s="16">
        <f t="shared" si="35"/>
        <v>2.6011534603811434E-2</v>
      </c>
      <c r="AR112" s="16" t="str">
        <f t="shared" si="36"/>
        <v/>
      </c>
      <c r="AS112" s="16">
        <f t="shared" si="52"/>
        <v>4.7342722073549316E-2</v>
      </c>
      <c r="AT112" s="16">
        <f t="shared" si="52"/>
        <v>1.5017766505545798E-2</v>
      </c>
      <c r="AU112" s="16" t="str">
        <f t="shared" si="53"/>
        <v/>
      </c>
      <c r="AV112" s="16">
        <f t="shared" si="54"/>
        <v>4.7342722073549316E-2</v>
      </c>
    </row>
    <row r="113" spans="1:48" x14ac:dyDescent="0.25">
      <c r="A113" s="545"/>
      <c r="B113" s="558">
        <f t="shared" si="55"/>
        <v>106</v>
      </c>
      <c r="C113" s="571" t="s">
        <v>723</v>
      </c>
      <c r="D113" s="97">
        <v>21.5</v>
      </c>
      <c r="E113" s="107">
        <v>0.06</v>
      </c>
      <c r="F113" s="107">
        <v>0.1</v>
      </c>
      <c r="G113" s="107">
        <v>3.6999999999999998E-2</v>
      </c>
      <c r="H113" s="107">
        <v>2.5999999999999999E-2</v>
      </c>
      <c r="I113" s="107">
        <v>5.1999999999999998E-2</v>
      </c>
      <c r="J113" s="107">
        <v>2.5999999999999999E-2</v>
      </c>
      <c r="K113" s="107"/>
      <c r="L113" s="107"/>
      <c r="M113" s="561">
        <f t="shared" si="37"/>
        <v>-2.3E-2</v>
      </c>
      <c r="N113" s="285">
        <f t="shared" si="29"/>
        <v>-1.940928270042194E-5</v>
      </c>
      <c r="O113" s="285">
        <f t="shared" si="38"/>
        <v>1.4999999999999999E-2</v>
      </c>
      <c r="P113" s="285">
        <f t="shared" si="39"/>
        <v>7.5225677031093274E-6</v>
      </c>
      <c r="Q113" s="285" t="str">
        <f t="shared" si="40"/>
        <v/>
      </c>
      <c r="R113" s="285" t="str">
        <f t="shared" si="41"/>
        <v/>
      </c>
      <c r="S113" s="285">
        <f t="shared" si="42"/>
        <v>2.3E-2</v>
      </c>
      <c r="T113" s="562">
        <f t="shared" si="42"/>
        <v>1.940928270042194E-5</v>
      </c>
      <c r="U113" s="563">
        <f t="shared" ca="1" si="43"/>
        <v>3.4615193734274553E-2</v>
      </c>
      <c r="V113" s="97">
        <v>0.08</v>
      </c>
      <c r="W113" s="300">
        <f t="shared" si="30"/>
        <v>4121.739130434783</v>
      </c>
      <c r="X113" s="564">
        <f t="shared" ca="1" si="44"/>
        <v>49550.739130434784</v>
      </c>
      <c r="Y113" s="565"/>
      <c r="Z113" s="285" t="str">
        <f t="shared" si="56"/>
        <v>13358J</v>
      </c>
      <c r="AA113" s="285">
        <f t="shared" si="56"/>
        <v>21.5</v>
      </c>
      <c r="AB113" s="107">
        <v>0.1</v>
      </c>
      <c r="AC113" s="566">
        <v>2.5999999999999999E-2</v>
      </c>
      <c r="AD113" s="566">
        <v>2.5999999999999999E-2</v>
      </c>
      <c r="AE113" s="566"/>
      <c r="AF113" s="566"/>
      <c r="AG113" s="567">
        <f t="shared" si="45"/>
        <v>-7.400000000000001E-2</v>
      </c>
      <c r="AH113" s="272">
        <f t="shared" si="46"/>
        <v>-6.2447257383966252E-5</v>
      </c>
      <c r="AI113" s="272">
        <f t="shared" si="47"/>
        <v>0</v>
      </c>
      <c r="AJ113" s="272">
        <f t="shared" si="48"/>
        <v>0</v>
      </c>
      <c r="AK113" s="272" t="str">
        <f t="shared" si="49"/>
        <v/>
      </c>
      <c r="AL113" s="272" t="str">
        <f t="shared" si="33"/>
        <v/>
      </c>
      <c r="AM113" s="568">
        <f t="shared" si="50"/>
        <v>0</v>
      </c>
      <c r="AN113" s="274">
        <f t="shared" ca="1" si="51"/>
        <v>0</v>
      </c>
      <c r="AP113" s="16">
        <f t="shared" si="34"/>
        <v>8.6000000000000007E-2</v>
      </c>
      <c r="AQ113" s="16">
        <f t="shared" si="35"/>
        <v>2.6007522567703108E-2</v>
      </c>
      <c r="AR113" s="16" t="str">
        <f t="shared" si="36"/>
        <v/>
      </c>
      <c r="AS113" s="16">
        <f t="shared" si="52"/>
        <v>4.9652123150307821E-2</v>
      </c>
      <c r="AT113" s="16">
        <f t="shared" si="52"/>
        <v>1.5015450155418657E-2</v>
      </c>
      <c r="AU113" s="16" t="str">
        <f t="shared" si="53"/>
        <v/>
      </c>
      <c r="AV113" s="16">
        <f t="shared" si="54"/>
        <v>4.9652123150307821E-2</v>
      </c>
    </row>
    <row r="114" spans="1:48" x14ac:dyDescent="0.25">
      <c r="A114" s="545"/>
      <c r="B114" s="558">
        <f t="shared" si="55"/>
        <v>107</v>
      </c>
      <c r="C114" s="571" t="s">
        <v>725</v>
      </c>
      <c r="D114" s="97">
        <v>22</v>
      </c>
      <c r="E114" s="107">
        <v>0.06</v>
      </c>
      <c r="F114" s="107">
        <v>0.1</v>
      </c>
      <c r="G114" s="107">
        <v>9.6000000000000002E-2</v>
      </c>
      <c r="H114" s="107">
        <v>2.5999999999999999E-2</v>
      </c>
      <c r="I114" s="107">
        <v>0.115</v>
      </c>
      <c r="J114" s="107">
        <v>2.5999999999999999E-2</v>
      </c>
      <c r="K114" s="107"/>
      <c r="L114" s="107"/>
      <c r="M114" s="561">
        <f t="shared" si="37"/>
        <v>3.6000000000000004E-2</v>
      </c>
      <c r="N114" s="285">
        <f t="shared" si="29"/>
        <v>3.0379746835443042E-5</v>
      </c>
      <c r="O114" s="285">
        <f t="shared" si="38"/>
        <v>1.9000000000000003E-2</v>
      </c>
      <c r="P114" s="285">
        <f t="shared" si="39"/>
        <v>9.5285857572718167E-6</v>
      </c>
      <c r="Q114" s="285" t="str">
        <f t="shared" si="40"/>
        <v/>
      </c>
      <c r="R114" s="285" t="str">
        <f t="shared" si="41"/>
        <v/>
      </c>
      <c r="S114" s="285">
        <f t="shared" si="42"/>
        <v>3.6000000000000004E-2</v>
      </c>
      <c r="T114" s="562">
        <f t="shared" si="42"/>
        <v>3.0379746835443042E-5</v>
      </c>
      <c r="U114" s="563">
        <f t="shared" ca="1" si="43"/>
        <v>5.4180303236255827E-2</v>
      </c>
      <c r="V114" s="97">
        <v>0.08</v>
      </c>
      <c r="W114" s="300">
        <f t="shared" si="30"/>
        <v>2633.333333333333</v>
      </c>
      <c r="X114" s="564">
        <f t="shared" ca="1" si="44"/>
        <v>48062.333333333336</v>
      </c>
      <c r="Y114" s="565"/>
      <c r="Z114" s="285" t="str">
        <f t="shared" si="56"/>
        <v>18650J</v>
      </c>
      <c r="AA114" s="285">
        <f t="shared" si="56"/>
        <v>22</v>
      </c>
      <c r="AB114" s="107">
        <v>0.1</v>
      </c>
      <c r="AC114" s="566">
        <v>2.5999999999999999E-2</v>
      </c>
      <c r="AD114" s="566">
        <v>2.5999999999999999E-2</v>
      </c>
      <c r="AE114" s="566"/>
      <c r="AF114" s="566"/>
      <c r="AG114" s="567">
        <f t="shared" si="45"/>
        <v>-7.400000000000001E-2</v>
      </c>
      <c r="AH114" s="272">
        <f t="shared" si="46"/>
        <v>-6.2447257383966252E-5</v>
      </c>
      <c r="AI114" s="272">
        <f t="shared" si="47"/>
        <v>0</v>
      </c>
      <c r="AJ114" s="272">
        <f t="shared" si="48"/>
        <v>0</v>
      </c>
      <c r="AK114" s="272" t="str">
        <f t="shared" si="49"/>
        <v/>
      </c>
      <c r="AL114" s="272" t="str">
        <f t="shared" si="33"/>
        <v/>
      </c>
      <c r="AM114" s="568">
        <f t="shared" si="50"/>
        <v>0</v>
      </c>
      <c r="AN114" s="274">
        <f t="shared" ca="1" si="51"/>
        <v>0</v>
      </c>
      <c r="AP114" s="16">
        <f t="shared" si="34"/>
        <v>9.9000000000000005E-2</v>
      </c>
      <c r="AQ114" s="16">
        <f t="shared" si="35"/>
        <v>2.6009528585757273E-2</v>
      </c>
      <c r="AR114" s="16" t="str">
        <f t="shared" si="36"/>
        <v/>
      </c>
      <c r="AS114" s="16">
        <f t="shared" si="52"/>
        <v>5.7157676649772955E-2</v>
      </c>
      <c r="AT114" s="16">
        <f t="shared" si="52"/>
        <v>1.5016608330482229E-2</v>
      </c>
      <c r="AU114" s="16" t="str">
        <f t="shared" si="53"/>
        <v/>
      </c>
      <c r="AV114" s="16">
        <f t="shared" si="54"/>
        <v>5.7157676649772955E-2</v>
      </c>
    </row>
    <row r="115" spans="1:48" x14ac:dyDescent="0.25">
      <c r="A115" s="545"/>
      <c r="B115" s="558">
        <f t="shared" si="55"/>
        <v>108</v>
      </c>
      <c r="C115" s="571" t="s">
        <v>727</v>
      </c>
      <c r="D115" s="97">
        <v>22.5</v>
      </c>
      <c r="E115" s="107">
        <v>7.0000000000000007E-2</v>
      </c>
      <c r="F115" s="107">
        <v>0.1</v>
      </c>
      <c r="G115" s="107">
        <v>8.5000000000000006E-2</v>
      </c>
      <c r="H115" s="107">
        <v>2.5999999999999999E-2</v>
      </c>
      <c r="I115" s="107">
        <v>9.5000000000000001E-2</v>
      </c>
      <c r="J115" s="107">
        <v>2.5999999999999999E-2</v>
      </c>
      <c r="K115" s="107"/>
      <c r="L115" s="107"/>
      <c r="M115" s="561">
        <f t="shared" si="37"/>
        <v>1.4999999999999999E-2</v>
      </c>
      <c r="N115" s="285">
        <f t="shared" si="29"/>
        <v>1.2658227848101265E-5</v>
      </c>
      <c r="O115" s="285">
        <f t="shared" si="38"/>
        <v>9.999999999999995E-3</v>
      </c>
      <c r="P115" s="285">
        <f t="shared" si="39"/>
        <v>5.015045135406216E-6</v>
      </c>
      <c r="Q115" s="285" t="str">
        <f t="shared" si="40"/>
        <v/>
      </c>
      <c r="R115" s="285" t="str">
        <f t="shared" si="41"/>
        <v/>
      </c>
      <c r="S115" s="285">
        <f t="shared" si="42"/>
        <v>1.4999999999999999E-2</v>
      </c>
      <c r="T115" s="562">
        <f t="shared" si="42"/>
        <v>1.2658227848101265E-5</v>
      </c>
      <c r="U115" s="563">
        <f t="shared" ca="1" si="43"/>
        <v>2.2575126348439924E-2</v>
      </c>
      <c r="V115" s="97">
        <v>0.08</v>
      </c>
      <c r="W115" s="300">
        <f t="shared" si="30"/>
        <v>6320.0000000000009</v>
      </c>
      <c r="X115" s="564">
        <f t="shared" ca="1" si="44"/>
        <v>51749</v>
      </c>
      <c r="Y115" s="565"/>
      <c r="Z115" s="285" t="str">
        <f t="shared" si="56"/>
        <v>17574J</v>
      </c>
      <c r="AA115" s="285">
        <f t="shared" si="56"/>
        <v>22.5</v>
      </c>
      <c r="AB115" s="107">
        <v>0.1</v>
      </c>
      <c r="AC115" s="566">
        <v>2.5999999999999999E-2</v>
      </c>
      <c r="AD115" s="566">
        <v>2.5999999999999999E-2</v>
      </c>
      <c r="AE115" s="566"/>
      <c r="AF115" s="566"/>
      <c r="AG115" s="567">
        <f t="shared" si="45"/>
        <v>-7.400000000000001E-2</v>
      </c>
      <c r="AH115" s="272">
        <f t="shared" si="46"/>
        <v>-6.2447257383966252E-5</v>
      </c>
      <c r="AI115" s="272">
        <f t="shared" si="47"/>
        <v>0</v>
      </c>
      <c r="AJ115" s="272">
        <f t="shared" si="48"/>
        <v>0</v>
      </c>
      <c r="AK115" s="272" t="str">
        <f t="shared" si="49"/>
        <v/>
      </c>
      <c r="AL115" s="272" t="str">
        <f t="shared" si="33"/>
        <v/>
      </c>
      <c r="AM115" s="568">
        <f t="shared" si="50"/>
        <v>0</v>
      </c>
      <c r="AN115" s="274">
        <f t="shared" ca="1" si="51"/>
        <v>0</v>
      </c>
      <c r="AP115" s="16">
        <f t="shared" si="34"/>
        <v>7.8E-2</v>
      </c>
      <c r="AQ115" s="16">
        <f t="shared" si="35"/>
        <v>2.6005015045135405E-2</v>
      </c>
      <c r="AR115" s="16" t="str">
        <f t="shared" si="36"/>
        <v/>
      </c>
      <c r="AS115" s="16">
        <f t="shared" si="52"/>
        <v>4.5033320996790811E-2</v>
      </c>
      <c r="AT115" s="16">
        <f t="shared" si="52"/>
        <v>1.5014002436589196E-2</v>
      </c>
      <c r="AU115" s="16" t="str">
        <f t="shared" si="53"/>
        <v/>
      </c>
      <c r="AV115" s="16">
        <f t="shared" si="54"/>
        <v>4.5033320996790811E-2</v>
      </c>
    </row>
    <row r="116" spans="1:48" x14ac:dyDescent="0.25">
      <c r="A116" s="545"/>
      <c r="B116" s="558">
        <f t="shared" si="55"/>
        <v>109</v>
      </c>
      <c r="C116" s="571" t="s">
        <v>729</v>
      </c>
      <c r="D116" s="97">
        <v>23</v>
      </c>
      <c r="E116" s="107">
        <v>-0.13</v>
      </c>
      <c r="F116" s="107">
        <v>0.1</v>
      </c>
      <c r="G116" s="107">
        <v>-0.13200000000000001</v>
      </c>
      <c r="H116" s="107">
        <v>2.5999999999999999E-2</v>
      </c>
      <c r="I116" s="107">
        <v>-0.12</v>
      </c>
      <c r="J116" s="107">
        <v>2.5999999999999999E-2</v>
      </c>
      <c r="K116" s="107"/>
      <c r="L116" s="107"/>
      <c r="M116" s="561">
        <f t="shared" si="37"/>
        <v>-2.0000000000000018E-3</v>
      </c>
      <c r="N116" s="285">
        <f t="shared" si="29"/>
        <v>-1.6877637130801703E-6</v>
      </c>
      <c r="O116" s="285">
        <f t="shared" si="38"/>
        <v>1.2000000000000011E-2</v>
      </c>
      <c r="P116" s="285">
        <f t="shared" si="39"/>
        <v>6.0180541624874679E-6</v>
      </c>
      <c r="Q116" s="285" t="str">
        <f t="shared" si="40"/>
        <v/>
      </c>
      <c r="R116" s="285" t="str">
        <f t="shared" si="41"/>
        <v/>
      </c>
      <c r="S116" s="285">
        <f t="shared" si="42"/>
        <v>1.2000000000000011E-2</v>
      </c>
      <c r="T116" s="562">
        <f t="shared" si="42"/>
        <v>6.0180541624874679E-6</v>
      </c>
      <c r="U116" s="563">
        <f t="shared" ca="1" si="43"/>
        <v>1.0732808314102844E-2</v>
      </c>
      <c r="V116" s="97">
        <v>0.08</v>
      </c>
      <c r="W116" s="300">
        <f t="shared" si="30"/>
        <v>13293.333333333321</v>
      </c>
      <c r="X116" s="564">
        <f t="shared" ca="1" si="44"/>
        <v>58722.333333333321</v>
      </c>
      <c r="Y116" s="565"/>
      <c r="Z116" s="285" t="str">
        <f t="shared" si="56"/>
        <v>05902L</v>
      </c>
      <c r="AA116" s="285">
        <f t="shared" si="56"/>
        <v>23</v>
      </c>
      <c r="AB116" s="107">
        <v>0.1</v>
      </c>
      <c r="AC116" s="566">
        <v>2.5999999999999999E-2</v>
      </c>
      <c r="AD116" s="566">
        <v>2.5999999999999999E-2</v>
      </c>
      <c r="AE116" s="566"/>
      <c r="AF116" s="566"/>
      <c r="AG116" s="567">
        <f t="shared" si="45"/>
        <v>-7.400000000000001E-2</v>
      </c>
      <c r="AH116" s="272">
        <f t="shared" si="46"/>
        <v>-6.2447257383966252E-5</v>
      </c>
      <c r="AI116" s="272">
        <f t="shared" si="47"/>
        <v>0</v>
      </c>
      <c r="AJ116" s="272">
        <f t="shared" si="48"/>
        <v>0</v>
      </c>
      <c r="AK116" s="272" t="str">
        <f t="shared" si="49"/>
        <v/>
      </c>
      <c r="AL116" s="272" t="str">
        <f t="shared" si="33"/>
        <v/>
      </c>
      <c r="AM116" s="568">
        <f t="shared" si="50"/>
        <v>0</v>
      </c>
      <c r="AN116" s="274">
        <f t="shared" ca="1" si="51"/>
        <v>0</v>
      </c>
      <c r="AP116" s="16">
        <f t="shared" si="34"/>
        <v>6.5000000000000002E-2</v>
      </c>
      <c r="AQ116" s="16">
        <f t="shared" si="35"/>
        <v>2.6006018054162486E-2</v>
      </c>
      <c r="AR116" s="16" t="str">
        <f t="shared" si="36"/>
        <v/>
      </c>
      <c r="AS116" s="16">
        <f t="shared" si="52"/>
        <v>3.7527767497325677E-2</v>
      </c>
      <c r="AT116" s="16">
        <f t="shared" si="52"/>
        <v>1.501458152412098E-2</v>
      </c>
      <c r="AU116" s="16" t="str">
        <f t="shared" si="53"/>
        <v/>
      </c>
      <c r="AV116" s="16">
        <f t="shared" si="54"/>
        <v>3.7527767497325677E-2</v>
      </c>
    </row>
    <row r="117" spans="1:48" x14ac:dyDescent="0.25">
      <c r="A117" s="545"/>
      <c r="B117" s="558">
        <f t="shared" si="55"/>
        <v>110</v>
      </c>
      <c r="C117" s="571" t="s">
        <v>731</v>
      </c>
      <c r="D117" s="97">
        <v>23.5</v>
      </c>
      <c r="E117" s="107">
        <v>7.0000000000000007E-2</v>
      </c>
      <c r="F117" s="107">
        <v>0.1</v>
      </c>
      <c r="G117" s="107">
        <v>8.7999999999999995E-2</v>
      </c>
      <c r="H117" s="107">
        <v>2.5999999999999999E-2</v>
      </c>
      <c r="I117" s="107">
        <v>8.8999999999999996E-2</v>
      </c>
      <c r="J117" s="107">
        <v>2.5999999999999999E-2</v>
      </c>
      <c r="K117" s="107"/>
      <c r="L117" s="107"/>
      <c r="M117" s="561">
        <f t="shared" si="37"/>
        <v>1.7999999999999988E-2</v>
      </c>
      <c r="N117" s="285">
        <f t="shared" si="29"/>
        <v>1.5189873417721509E-5</v>
      </c>
      <c r="O117" s="285">
        <f t="shared" si="38"/>
        <v>1.0000000000000009E-3</v>
      </c>
      <c r="P117" s="285">
        <f t="shared" si="39"/>
        <v>5.0150451354062232E-7</v>
      </c>
      <c r="Q117" s="285" t="str">
        <f t="shared" si="40"/>
        <v/>
      </c>
      <c r="R117" s="285" t="str">
        <f t="shared" si="41"/>
        <v/>
      </c>
      <c r="S117" s="285">
        <f t="shared" si="42"/>
        <v>1.7999999999999988E-2</v>
      </c>
      <c r="T117" s="562">
        <f t="shared" si="42"/>
        <v>1.5189873417721509E-5</v>
      </c>
      <c r="U117" s="563">
        <f t="shared" ca="1" si="43"/>
        <v>2.7090151618127892E-2</v>
      </c>
      <c r="V117" s="97">
        <v>0.08</v>
      </c>
      <c r="W117" s="300">
        <f t="shared" si="30"/>
        <v>5266.6666666666706</v>
      </c>
      <c r="X117" s="564">
        <f t="shared" ca="1" si="44"/>
        <v>50695.666666666672</v>
      </c>
      <c r="Y117" s="565"/>
      <c r="Z117" s="285" t="str">
        <f t="shared" si="56"/>
        <v>11005J</v>
      </c>
      <c r="AA117" s="285">
        <f t="shared" si="56"/>
        <v>23.5</v>
      </c>
      <c r="AB117" s="107">
        <v>0.1</v>
      </c>
      <c r="AC117" s="566">
        <v>2.5999999999999999E-2</v>
      </c>
      <c r="AD117" s="566">
        <v>2.5999999999999999E-2</v>
      </c>
      <c r="AE117" s="566"/>
      <c r="AF117" s="566"/>
      <c r="AG117" s="567">
        <f t="shared" si="45"/>
        <v>-7.400000000000001E-2</v>
      </c>
      <c r="AH117" s="272">
        <f t="shared" si="46"/>
        <v>-6.2447257383966252E-5</v>
      </c>
      <c r="AI117" s="272">
        <f t="shared" si="47"/>
        <v>0</v>
      </c>
      <c r="AJ117" s="272">
        <f t="shared" si="48"/>
        <v>0</v>
      </c>
      <c r="AK117" s="272" t="str">
        <f t="shared" si="49"/>
        <v/>
      </c>
      <c r="AL117" s="272" t="str">
        <f t="shared" si="33"/>
        <v/>
      </c>
      <c r="AM117" s="568">
        <f t="shared" si="50"/>
        <v>0</v>
      </c>
      <c r="AN117" s="274">
        <f t="shared" ca="1" si="51"/>
        <v>0</v>
      </c>
      <c r="AP117" s="16">
        <f t="shared" si="34"/>
        <v>8.0999999999999989E-2</v>
      </c>
      <c r="AQ117" s="16">
        <f t="shared" si="35"/>
        <v>2.6000501504513537E-2</v>
      </c>
      <c r="AR117" s="16" t="str">
        <f t="shared" si="36"/>
        <v/>
      </c>
      <c r="AS117" s="16">
        <f t="shared" si="52"/>
        <v>4.6765371804359683E-2</v>
      </c>
      <c r="AT117" s="16">
        <f t="shared" si="52"/>
        <v>1.5011396542696162E-2</v>
      </c>
      <c r="AU117" s="16" t="str">
        <f t="shared" si="53"/>
        <v/>
      </c>
      <c r="AV117" s="16">
        <f t="shared" si="54"/>
        <v>4.6765371804359683E-2</v>
      </c>
    </row>
    <row r="118" spans="1:48" x14ac:dyDescent="0.25">
      <c r="A118" s="545"/>
      <c r="B118" s="558">
        <f t="shared" si="55"/>
        <v>111</v>
      </c>
      <c r="C118" s="571" t="s">
        <v>733</v>
      </c>
      <c r="D118" s="97">
        <v>24</v>
      </c>
      <c r="E118" s="107">
        <v>-0.06</v>
      </c>
      <c r="F118" s="107">
        <v>0.1</v>
      </c>
      <c r="G118" s="107">
        <v>-7.6999999999999999E-2</v>
      </c>
      <c r="H118" s="107">
        <v>2.5999999999999999E-2</v>
      </c>
      <c r="I118" s="107">
        <v>-7.4999999999999997E-2</v>
      </c>
      <c r="J118" s="107">
        <v>2.5999999999999999E-2</v>
      </c>
      <c r="K118" s="107"/>
      <c r="L118" s="107"/>
      <c r="M118" s="561">
        <f t="shared" si="37"/>
        <v>-1.7000000000000001E-2</v>
      </c>
      <c r="N118" s="285">
        <f t="shared" si="29"/>
        <v>-1.4345991561181435E-5</v>
      </c>
      <c r="O118" s="285">
        <f t="shared" si="38"/>
        <v>2.0000000000000018E-3</v>
      </c>
      <c r="P118" s="285">
        <f t="shared" si="39"/>
        <v>1.0030090270812446E-6</v>
      </c>
      <c r="Q118" s="285" t="str">
        <f t="shared" si="40"/>
        <v/>
      </c>
      <c r="R118" s="285" t="str">
        <f t="shared" si="41"/>
        <v/>
      </c>
      <c r="S118" s="285">
        <f t="shared" si="42"/>
        <v>1.7000000000000001E-2</v>
      </c>
      <c r="T118" s="562">
        <f t="shared" si="42"/>
        <v>1.4345991561181435E-5</v>
      </c>
      <c r="U118" s="563">
        <f t="shared" ca="1" si="43"/>
        <v>2.5585143194898581E-2</v>
      </c>
      <c r="V118" s="97">
        <v>0.08</v>
      </c>
      <c r="W118" s="300">
        <f t="shared" si="30"/>
        <v>5576.4705882352937</v>
      </c>
      <c r="X118" s="564">
        <f t="shared" ca="1" si="44"/>
        <v>51005.470588235294</v>
      </c>
      <c r="Y118" s="565"/>
      <c r="Z118" s="285" t="str">
        <f t="shared" si="56"/>
        <v>16832J</v>
      </c>
      <c r="AA118" s="285">
        <f t="shared" si="56"/>
        <v>24</v>
      </c>
      <c r="AB118" s="107">
        <v>0.1</v>
      </c>
      <c r="AC118" s="566">
        <v>2.5999999999999999E-2</v>
      </c>
      <c r="AD118" s="566">
        <v>2.5999999999999999E-2</v>
      </c>
      <c r="AE118" s="566"/>
      <c r="AF118" s="566"/>
      <c r="AG118" s="567">
        <f t="shared" si="45"/>
        <v>-7.400000000000001E-2</v>
      </c>
      <c r="AH118" s="272">
        <f t="shared" si="46"/>
        <v>-6.2447257383966252E-5</v>
      </c>
      <c r="AI118" s="272">
        <f t="shared" si="47"/>
        <v>0</v>
      </c>
      <c r="AJ118" s="272">
        <f t="shared" si="48"/>
        <v>0</v>
      </c>
      <c r="AK118" s="272" t="str">
        <f t="shared" si="49"/>
        <v/>
      </c>
      <c r="AL118" s="272" t="str">
        <f t="shared" si="33"/>
        <v/>
      </c>
      <c r="AM118" s="568">
        <f t="shared" si="50"/>
        <v>0</v>
      </c>
      <c r="AN118" s="274">
        <f t="shared" ca="1" si="51"/>
        <v>0</v>
      </c>
      <c r="AP118" s="16">
        <f t="shared" si="34"/>
        <v>0.08</v>
      </c>
      <c r="AQ118" s="16">
        <f t="shared" si="35"/>
        <v>2.6001003009027079E-2</v>
      </c>
      <c r="AR118" s="16" t="str">
        <f t="shared" si="36"/>
        <v/>
      </c>
      <c r="AS118" s="16">
        <f t="shared" si="52"/>
        <v>4.6188021535170064E-2</v>
      </c>
      <c r="AT118" s="16">
        <f t="shared" si="52"/>
        <v>1.5011686086462054E-2</v>
      </c>
      <c r="AU118" s="16" t="str">
        <f t="shared" si="53"/>
        <v/>
      </c>
      <c r="AV118" s="16">
        <f t="shared" si="54"/>
        <v>4.6188021535170064E-2</v>
      </c>
    </row>
    <row r="119" spans="1:48" x14ac:dyDescent="0.25">
      <c r="A119" s="545"/>
      <c r="B119" s="558">
        <f t="shared" si="55"/>
        <v>112</v>
      </c>
      <c r="C119" s="571">
        <v>6915306</v>
      </c>
      <c r="D119" s="97">
        <v>24.5</v>
      </c>
      <c r="E119" s="107">
        <v>0.08</v>
      </c>
      <c r="F119" s="107">
        <v>0.1</v>
      </c>
      <c r="G119" s="107">
        <v>-5.8000000000000003E-2</v>
      </c>
      <c r="H119" s="107">
        <v>2.5999999999999999E-2</v>
      </c>
      <c r="I119" s="107">
        <v>-3.5999999999999997E-2</v>
      </c>
      <c r="J119" s="107">
        <v>2.5999999999999999E-2</v>
      </c>
      <c r="K119" s="107"/>
      <c r="L119" s="107"/>
      <c r="M119" s="561">
        <f t="shared" si="37"/>
        <v>-0.13800000000000001</v>
      </c>
      <c r="N119" s="285">
        <f t="shared" si="29"/>
        <v>-1.1645569620253166E-4</v>
      </c>
      <c r="O119" s="285">
        <f t="shared" si="38"/>
        <v>2.2000000000000006E-2</v>
      </c>
      <c r="P119" s="285">
        <f t="shared" si="39"/>
        <v>1.1033099297893683E-5</v>
      </c>
      <c r="Q119" s="285" t="str">
        <f t="shared" si="40"/>
        <v/>
      </c>
      <c r="R119" s="285" t="str">
        <f t="shared" si="41"/>
        <v/>
      </c>
      <c r="S119" s="285">
        <f t="shared" si="42"/>
        <v>0.13800000000000001</v>
      </c>
      <c r="T119" s="562">
        <f t="shared" si="42"/>
        <v>1.1645569620253166E-4</v>
      </c>
      <c r="U119" s="563">
        <f t="shared" ca="1" si="43"/>
        <v>0.20769116240564733</v>
      </c>
      <c r="V119" s="97">
        <v>0.08</v>
      </c>
      <c r="W119" s="300">
        <f t="shared" si="30"/>
        <v>686.95652173913038</v>
      </c>
      <c r="X119" s="564">
        <f t="shared" ca="1" si="44"/>
        <v>46115.956521739128</v>
      </c>
      <c r="Y119" s="565"/>
      <c r="Z119" s="285">
        <f t="shared" si="56"/>
        <v>6915306</v>
      </c>
      <c r="AA119" s="285">
        <f t="shared" si="56"/>
        <v>24.5</v>
      </c>
      <c r="AB119" s="107">
        <v>0.1</v>
      </c>
      <c r="AC119" s="566">
        <v>2.5999999999999999E-2</v>
      </c>
      <c r="AD119" s="566">
        <v>2.5999999999999999E-2</v>
      </c>
      <c r="AE119" s="566"/>
      <c r="AF119" s="566"/>
      <c r="AG119" s="567">
        <f t="shared" si="45"/>
        <v>-7.400000000000001E-2</v>
      </c>
      <c r="AH119" s="272">
        <f t="shared" si="46"/>
        <v>-6.2447257383966252E-5</v>
      </c>
      <c r="AI119" s="272">
        <f t="shared" si="47"/>
        <v>0</v>
      </c>
      <c r="AJ119" s="272">
        <f t="shared" si="48"/>
        <v>0</v>
      </c>
      <c r="AK119" s="272" t="str">
        <f t="shared" si="49"/>
        <v/>
      </c>
      <c r="AL119" s="272" t="str">
        <f t="shared" si="33"/>
        <v/>
      </c>
      <c r="AM119" s="568">
        <f t="shared" si="50"/>
        <v>0</v>
      </c>
      <c r="AN119" s="274">
        <f t="shared" ca="1" si="51"/>
        <v>0</v>
      </c>
      <c r="AP119" s="16">
        <f t="shared" si="34"/>
        <v>0.20100000000000001</v>
      </c>
      <c r="AQ119" s="16">
        <f t="shared" si="35"/>
        <v>2.6011033099297892E-2</v>
      </c>
      <c r="AR119" s="16" t="str">
        <f t="shared" si="36"/>
        <v/>
      </c>
      <c r="AS119" s="16">
        <f t="shared" si="52"/>
        <v>0.1160474041071148</v>
      </c>
      <c r="AT119" s="16">
        <f t="shared" si="52"/>
        <v>1.5017476961779904E-2</v>
      </c>
      <c r="AU119" s="16" t="str">
        <f t="shared" si="53"/>
        <v/>
      </c>
      <c r="AV119" s="16">
        <f t="shared" si="54"/>
        <v>0.1160474041071148</v>
      </c>
    </row>
    <row r="120" spans="1:48" x14ac:dyDescent="0.25">
      <c r="A120" s="545"/>
      <c r="B120" s="558">
        <f t="shared" si="55"/>
        <v>113</v>
      </c>
      <c r="C120" s="571" t="s">
        <v>736</v>
      </c>
      <c r="D120" s="97">
        <v>25</v>
      </c>
      <c r="E120" s="107">
        <v>0.05</v>
      </c>
      <c r="F120" s="107">
        <v>0.12</v>
      </c>
      <c r="G120" s="107">
        <v>-1.2999999999999999E-2</v>
      </c>
      <c r="H120" s="107">
        <v>2.5999999999999999E-2</v>
      </c>
      <c r="I120" s="107">
        <v>2E-3</v>
      </c>
      <c r="J120" s="107">
        <v>2.5999999999999999E-2</v>
      </c>
      <c r="K120" s="107"/>
      <c r="L120" s="107"/>
      <c r="M120" s="561">
        <f t="shared" si="37"/>
        <v>-6.3E-2</v>
      </c>
      <c r="N120" s="285">
        <f t="shared" si="29"/>
        <v>-5.3164556962025316E-5</v>
      </c>
      <c r="O120" s="285">
        <f t="shared" si="38"/>
        <v>1.4999999999999999E-2</v>
      </c>
      <c r="P120" s="285">
        <f t="shared" si="39"/>
        <v>7.5225677031093274E-6</v>
      </c>
      <c r="Q120" s="285" t="str">
        <f t="shared" si="40"/>
        <v/>
      </c>
      <c r="R120" s="285" t="str">
        <f t="shared" si="41"/>
        <v/>
      </c>
      <c r="S120" s="285">
        <f t="shared" si="42"/>
        <v>6.3E-2</v>
      </c>
      <c r="T120" s="562">
        <f t="shared" si="42"/>
        <v>5.3164556962025316E-5</v>
      </c>
      <c r="U120" s="563">
        <f t="shared" ca="1" si="43"/>
        <v>9.4815530663447695E-2</v>
      </c>
      <c r="V120" s="97">
        <v>0.08</v>
      </c>
      <c r="W120" s="300">
        <f t="shared" si="30"/>
        <v>1504.7619047619048</v>
      </c>
      <c r="X120" s="564">
        <f t="shared" ca="1" si="44"/>
        <v>46933.761904761908</v>
      </c>
      <c r="Y120" s="565"/>
      <c r="Z120" s="285" t="str">
        <f t="shared" si="56"/>
        <v>12318K</v>
      </c>
      <c r="AA120" s="285">
        <f t="shared" si="56"/>
        <v>25</v>
      </c>
      <c r="AB120" s="107">
        <v>0.1</v>
      </c>
      <c r="AC120" s="566">
        <v>2.5999999999999999E-2</v>
      </c>
      <c r="AD120" s="566">
        <v>2.5999999999999999E-2</v>
      </c>
      <c r="AE120" s="566"/>
      <c r="AF120" s="566"/>
      <c r="AG120" s="567">
        <f t="shared" si="45"/>
        <v>-7.400000000000001E-2</v>
      </c>
      <c r="AH120" s="272">
        <f t="shared" si="46"/>
        <v>-6.2447257383966252E-5</v>
      </c>
      <c r="AI120" s="272">
        <f t="shared" si="47"/>
        <v>0</v>
      </c>
      <c r="AJ120" s="272">
        <f t="shared" si="48"/>
        <v>0</v>
      </c>
      <c r="AK120" s="272" t="str">
        <f t="shared" si="49"/>
        <v/>
      </c>
      <c r="AL120" s="272" t="str">
        <f t="shared" si="33"/>
        <v/>
      </c>
      <c r="AM120" s="568">
        <f t="shared" si="50"/>
        <v>0</v>
      </c>
      <c r="AN120" s="274">
        <f t="shared" ca="1" si="51"/>
        <v>0</v>
      </c>
      <c r="AP120" s="16">
        <f t="shared" si="34"/>
        <v>0.126</v>
      </c>
      <c r="AQ120" s="16">
        <f t="shared" si="35"/>
        <v>2.6007522567703108E-2</v>
      </c>
      <c r="AR120" s="16" t="str">
        <f t="shared" si="36"/>
        <v/>
      </c>
      <c r="AS120" s="16">
        <f t="shared" si="52"/>
        <v>7.274613391789285E-2</v>
      </c>
      <c r="AT120" s="16">
        <f t="shared" si="52"/>
        <v>1.5015450155418657E-2</v>
      </c>
      <c r="AU120" s="16" t="str">
        <f t="shared" si="53"/>
        <v/>
      </c>
      <c r="AV120" s="16">
        <f t="shared" si="54"/>
        <v>7.274613391789285E-2</v>
      </c>
    </row>
    <row r="121" spans="1:48" x14ac:dyDescent="0.25">
      <c r="A121" s="545"/>
      <c r="B121" s="558">
        <f t="shared" si="55"/>
        <v>114</v>
      </c>
      <c r="C121" s="571" t="s">
        <v>738</v>
      </c>
      <c r="D121" s="97">
        <v>30</v>
      </c>
      <c r="E121" s="107">
        <v>0.05</v>
      </c>
      <c r="F121" s="107">
        <v>0.12</v>
      </c>
      <c r="G121" s="107">
        <v>0.05</v>
      </c>
      <c r="H121" s="107">
        <v>2.5999999999999999E-2</v>
      </c>
      <c r="I121" s="107">
        <v>0.05</v>
      </c>
      <c r="J121" s="107">
        <v>2.5999999999999999E-2</v>
      </c>
      <c r="K121" s="107"/>
      <c r="L121" s="107"/>
      <c r="M121" s="561">
        <f t="shared" si="37"/>
        <v>0</v>
      </c>
      <c r="N121" s="297">
        <f t="shared" si="29"/>
        <v>0</v>
      </c>
      <c r="O121" s="297">
        <f t="shared" si="38"/>
        <v>0</v>
      </c>
      <c r="P121" s="297">
        <f t="shared" si="39"/>
        <v>0</v>
      </c>
      <c r="Q121" s="297" t="str">
        <f t="shared" si="40"/>
        <v/>
      </c>
      <c r="R121" s="297" t="str">
        <f t="shared" si="41"/>
        <v/>
      </c>
      <c r="S121" s="285">
        <f t="shared" si="42"/>
        <v>0</v>
      </c>
      <c r="T121" s="562">
        <f t="shared" si="42"/>
        <v>0</v>
      </c>
      <c r="U121" s="563">
        <f t="shared" ca="1" si="43"/>
        <v>0</v>
      </c>
      <c r="V121" s="97">
        <v>0.08</v>
      </c>
      <c r="W121" s="300">
        <f t="shared" si="30"/>
        <v>7999.9999999999991</v>
      </c>
      <c r="X121" s="564">
        <f t="shared" ca="1" si="44"/>
        <v>53429</v>
      </c>
      <c r="Y121" s="565"/>
      <c r="Z121" s="297" t="str">
        <f t="shared" si="56"/>
        <v>CAR 30,0</v>
      </c>
      <c r="AA121" s="297">
        <f t="shared" si="56"/>
        <v>30</v>
      </c>
      <c r="AB121" s="566">
        <v>3.4713109915419565E-2</v>
      </c>
      <c r="AC121" s="566">
        <v>3.4713109915419565E-2</v>
      </c>
      <c r="AD121" s="566">
        <v>3.4713109915419565E-2</v>
      </c>
      <c r="AE121" s="566"/>
      <c r="AF121" s="566"/>
      <c r="AG121" s="567">
        <f t="shared" si="45"/>
        <v>0</v>
      </c>
      <c r="AH121" s="572">
        <f t="shared" si="46"/>
        <v>0</v>
      </c>
      <c r="AI121" s="572">
        <f t="shared" si="47"/>
        <v>0</v>
      </c>
      <c r="AJ121" s="572">
        <f t="shared" si="48"/>
        <v>0</v>
      </c>
      <c r="AK121" s="572" t="str">
        <f t="shared" si="49"/>
        <v/>
      </c>
      <c r="AL121" s="572" t="str">
        <f t="shared" si="33"/>
        <v/>
      </c>
      <c r="AM121" s="568">
        <f t="shared" si="50"/>
        <v>0</v>
      </c>
      <c r="AN121" s="274">
        <f t="shared" ca="1" si="51"/>
        <v>0</v>
      </c>
      <c r="AP121" s="16">
        <f t="shared" si="34"/>
        <v>3.4713109915419565E-2</v>
      </c>
      <c r="AQ121" s="16">
        <f t="shared" si="35"/>
        <v>3.4713109915419565E-2</v>
      </c>
      <c r="AR121" s="16" t="str">
        <f t="shared" si="36"/>
        <v/>
      </c>
      <c r="AS121" s="16">
        <f t="shared" si="52"/>
        <v>2.0041623354076554E-2</v>
      </c>
      <c r="AT121" s="16">
        <f t="shared" si="52"/>
        <v>2.0041623354076554E-2</v>
      </c>
      <c r="AU121" s="16" t="str">
        <f t="shared" si="53"/>
        <v/>
      </c>
      <c r="AV121" s="16">
        <f t="shared" si="54"/>
        <v>2.0041623354076554E-2</v>
      </c>
    </row>
    <row r="122" spans="1:48" x14ac:dyDescent="0.25">
      <c r="A122" s="545"/>
      <c r="B122" s="558">
        <f t="shared" si="55"/>
        <v>115</v>
      </c>
      <c r="C122" s="571" t="s">
        <v>740</v>
      </c>
      <c r="D122" s="97">
        <v>40</v>
      </c>
      <c r="E122" s="107">
        <v>0.05</v>
      </c>
      <c r="F122" s="107">
        <v>0.12</v>
      </c>
      <c r="G122" s="107">
        <v>0.05</v>
      </c>
      <c r="H122" s="107">
        <v>3.1E-2</v>
      </c>
      <c r="I122" s="107">
        <v>0.05</v>
      </c>
      <c r="J122" s="107">
        <v>3.1E-2</v>
      </c>
      <c r="K122" s="107"/>
      <c r="L122" s="107"/>
      <c r="M122" s="561">
        <f t="shared" si="37"/>
        <v>0</v>
      </c>
      <c r="N122" s="297">
        <f t="shared" si="29"/>
        <v>0</v>
      </c>
      <c r="O122" s="297">
        <f t="shared" si="38"/>
        <v>0</v>
      </c>
      <c r="P122" s="297">
        <f t="shared" si="39"/>
        <v>0</v>
      </c>
      <c r="Q122" s="297" t="str">
        <f t="shared" si="40"/>
        <v/>
      </c>
      <c r="R122" s="297" t="str">
        <f t="shared" si="41"/>
        <v/>
      </c>
      <c r="S122" s="285">
        <f t="shared" si="42"/>
        <v>0</v>
      </c>
      <c r="T122" s="562">
        <f t="shared" si="42"/>
        <v>0</v>
      </c>
      <c r="U122" s="563">
        <f t="shared" ca="1" si="43"/>
        <v>0</v>
      </c>
      <c r="V122" s="97">
        <v>0.08</v>
      </c>
      <c r="W122" s="300">
        <f t="shared" si="30"/>
        <v>7999.9999999999991</v>
      </c>
      <c r="X122" s="564">
        <f t="shared" ca="1" si="44"/>
        <v>53429</v>
      </c>
      <c r="Y122" s="565"/>
      <c r="Z122" s="297" t="str">
        <f t="shared" si="56"/>
        <v>CAR 40,0</v>
      </c>
      <c r="AA122" s="297">
        <f t="shared" si="56"/>
        <v>40</v>
      </c>
      <c r="AB122" s="566">
        <v>3.5383612025908263E-2</v>
      </c>
      <c r="AC122" s="566">
        <v>3.5383612025908263E-2</v>
      </c>
      <c r="AD122" s="566">
        <v>3.5383612025908263E-2</v>
      </c>
      <c r="AE122" s="566"/>
      <c r="AF122" s="566"/>
      <c r="AG122" s="567">
        <f t="shared" si="45"/>
        <v>0</v>
      </c>
      <c r="AH122" s="572">
        <f t="shared" si="46"/>
        <v>0</v>
      </c>
      <c r="AI122" s="572">
        <f t="shared" si="47"/>
        <v>0</v>
      </c>
      <c r="AJ122" s="572">
        <f t="shared" si="48"/>
        <v>0</v>
      </c>
      <c r="AK122" s="572" t="str">
        <f t="shared" si="49"/>
        <v/>
      </c>
      <c r="AL122" s="572" t="str">
        <f t="shared" si="33"/>
        <v/>
      </c>
      <c r="AM122" s="568">
        <f t="shared" si="50"/>
        <v>0</v>
      </c>
      <c r="AN122" s="274">
        <f t="shared" ca="1" si="51"/>
        <v>0</v>
      </c>
      <c r="AP122" s="16">
        <f t="shared" si="34"/>
        <v>3.5383612025908263E-2</v>
      </c>
      <c r="AQ122" s="16">
        <f t="shared" si="35"/>
        <v>3.5383612025908263E-2</v>
      </c>
      <c r="AR122" s="16" t="str">
        <f t="shared" si="36"/>
        <v/>
      </c>
      <c r="AS122" s="16">
        <f t="shared" si="52"/>
        <v>2.0428737928059416E-2</v>
      </c>
      <c r="AT122" s="16">
        <f t="shared" si="52"/>
        <v>2.0428737928059416E-2</v>
      </c>
      <c r="AU122" s="16" t="str">
        <f t="shared" si="53"/>
        <v/>
      </c>
      <c r="AV122" s="16">
        <f t="shared" si="54"/>
        <v>2.0428737928059416E-2</v>
      </c>
    </row>
    <row r="123" spans="1:48" x14ac:dyDescent="0.25">
      <c r="A123" s="545"/>
      <c r="B123" s="558">
        <f t="shared" si="55"/>
        <v>116</v>
      </c>
      <c r="C123" s="571" t="s">
        <v>742</v>
      </c>
      <c r="D123" s="97">
        <v>50</v>
      </c>
      <c r="E123" s="107">
        <v>-0.22</v>
      </c>
      <c r="F123" s="107">
        <v>0.12</v>
      </c>
      <c r="G123" s="107">
        <v>-0.32100000000000001</v>
      </c>
      <c r="H123" s="107">
        <v>3.1E-2</v>
      </c>
      <c r="I123" s="107">
        <v>-0.29799999999999999</v>
      </c>
      <c r="J123" s="107">
        <v>3.1E-2</v>
      </c>
      <c r="K123" s="107"/>
      <c r="L123" s="107"/>
      <c r="M123" s="561">
        <f t="shared" si="37"/>
        <v>-0.10100000000000001</v>
      </c>
      <c r="N123" s="285">
        <f t="shared" si="29"/>
        <v>-8.5232067510548529E-5</v>
      </c>
      <c r="O123" s="285">
        <f t="shared" si="38"/>
        <v>2.300000000000002E-2</v>
      </c>
      <c r="P123" s="285">
        <f t="shared" si="39"/>
        <v>1.1534603811434314E-5</v>
      </c>
      <c r="Q123" s="285" t="str">
        <f t="shared" si="40"/>
        <v/>
      </c>
      <c r="R123" s="285" t="str">
        <f t="shared" si="41"/>
        <v/>
      </c>
      <c r="S123" s="285">
        <f t="shared" si="42"/>
        <v>0.10100000000000001</v>
      </c>
      <c r="T123" s="562">
        <f t="shared" si="42"/>
        <v>8.5232067510548529E-5</v>
      </c>
      <c r="U123" s="563">
        <f t="shared" ca="1" si="43"/>
        <v>0.15200585074616216</v>
      </c>
      <c r="V123" s="97">
        <v>0.08</v>
      </c>
      <c r="W123" s="300">
        <f t="shared" si="30"/>
        <v>938.61386138613852</v>
      </c>
      <c r="X123" s="564">
        <f t="shared" ca="1" si="44"/>
        <v>46367.61386138614</v>
      </c>
      <c r="Y123" s="565"/>
      <c r="Z123" s="285" t="str">
        <f t="shared" si="56"/>
        <v>05488L</v>
      </c>
      <c r="AA123" s="285">
        <f t="shared" si="56"/>
        <v>50</v>
      </c>
      <c r="AB123" s="107">
        <v>0.12</v>
      </c>
      <c r="AC123" s="566">
        <v>3.1E-2</v>
      </c>
      <c r="AD123" s="566">
        <v>3.1E-2</v>
      </c>
      <c r="AE123" s="566"/>
      <c r="AF123" s="566"/>
      <c r="AG123" s="567">
        <f t="shared" si="45"/>
        <v>-8.8999999999999996E-2</v>
      </c>
      <c r="AH123" s="573">
        <f t="shared" si="46"/>
        <v>-7.5105485232067505E-5</v>
      </c>
      <c r="AI123" s="573">
        <f t="shared" si="47"/>
        <v>0</v>
      </c>
      <c r="AJ123" s="573">
        <f t="shared" si="48"/>
        <v>0</v>
      </c>
      <c r="AK123" s="573" t="str">
        <f t="shared" si="49"/>
        <v/>
      </c>
      <c r="AL123" s="573" t="str">
        <f t="shared" si="33"/>
        <v/>
      </c>
      <c r="AM123" s="568">
        <f t="shared" si="50"/>
        <v>0</v>
      </c>
      <c r="AN123" s="274">
        <f t="shared" ca="1" si="51"/>
        <v>0</v>
      </c>
      <c r="AP123" s="16">
        <f t="shared" si="34"/>
        <v>0.17649999999999999</v>
      </c>
      <c r="AQ123" s="16">
        <f t="shared" si="35"/>
        <v>3.1011534603811432E-2</v>
      </c>
      <c r="AR123" s="16" t="str">
        <f t="shared" si="36"/>
        <v/>
      </c>
      <c r="AS123" s="16">
        <f t="shared" si="52"/>
        <v>0.10190232251196894</v>
      </c>
      <c r="AT123" s="16">
        <f t="shared" si="52"/>
        <v>1.7904517851493926E-2</v>
      </c>
      <c r="AU123" s="16" t="str">
        <f t="shared" si="53"/>
        <v/>
      </c>
      <c r="AV123" s="16">
        <f t="shared" si="54"/>
        <v>0.10190232251196894</v>
      </c>
    </row>
    <row r="124" spans="1:48" x14ac:dyDescent="0.25">
      <c r="A124" s="545"/>
      <c r="B124" s="558">
        <f t="shared" si="55"/>
        <v>117</v>
      </c>
      <c r="C124" s="571" t="s">
        <v>744</v>
      </c>
      <c r="D124" s="97">
        <v>60</v>
      </c>
      <c r="E124" s="107">
        <v>-0.22</v>
      </c>
      <c r="F124" s="107">
        <v>0.15</v>
      </c>
      <c r="G124" s="107">
        <v>-0.22</v>
      </c>
      <c r="H124" s="107">
        <v>4.1000000000000002E-2</v>
      </c>
      <c r="I124" s="107">
        <v>-0.22</v>
      </c>
      <c r="J124" s="107">
        <v>4.1000000000000002E-2</v>
      </c>
      <c r="K124" s="107"/>
      <c r="L124" s="107"/>
      <c r="M124" s="561">
        <f t="shared" si="37"/>
        <v>0</v>
      </c>
      <c r="N124" s="297">
        <f t="shared" si="29"/>
        <v>0</v>
      </c>
      <c r="O124" s="297">
        <f t="shared" si="38"/>
        <v>0</v>
      </c>
      <c r="P124" s="297">
        <f t="shared" si="39"/>
        <v>0</v>
      </c>
      <c r="Q124" s="297" t="str">
        <f t="shared" si="40"/>
        <v/>
      </c>
      <c r="R124" s="297" t="str">
        <f t="shared" si="41"/>
        <v/>
      </c>
      <c r="S124" s="285">
        <f t="shared" si="42"/>
        <v>0</v>
      </c>
      <c r="T124" s="562">
        <f t="shared" si="42"/>
        <v>0</v>
      </c>
      <c r="U124" s="563">
        <f t="shared" ca="1" si="43"/>
        <v>0</v>
      </c>
      <c r="V124" s="97">
        <v>0.08</v>
      </c>
      <c r="W124" s="300">
        <f t="shared" si="30"/>
        <v>7999.9999999999991</v>
      </c>
      <c r="X124" s="564">
        <f t="shared" ca="1" si="44"/>
        <v>53429</v>
      </c>
      <c r="Y124" s="565"/>
      <c r="Z124" s="297" t="str">
        <f t="shared" si="56"/>
        <v>CAR 60,0</v>
      </c>
      <c r="AA124" s="297">
        <f t="shared" si="56"/>
        <v>60</v>
      </c>
      <c r="AB124" s="566">
        <v>3.5000000000000003E-2</v>
      </c>
      <c r="AC124" s="566">
        <v>3.5000000000000003E-2</v>
      </c>
      <c r="AD124" s="566">
        <v>3.5000000000000003E-2</v>
      </c>
      <c r="AE124" s="566"/>
      <c r="AF124" s="566"/>
      <c r="AG124" s="567">
        <f t="shared" si="45"/>
        <v>0</v>
      </c>
      <c r="AH124" s="572">
        <f t="shared" si="46"/>
        <v>0</v>
      </c>
      <c r="AI124" s="572">
        <f t="shared" si="47"/>
        <v>0</v>
      </c>
      <c r="AJ124" s="572">
        <f t="shared" si="48"/>
        <v>0</v>
      </c>
      <c r="AK124" s="572" t="str">
        <f t="shared" si="49"/>
        <v/>
      </c>
      <c r="AL124" s="572" t="str">
        <f t="shared" si="33"/>
        <v/>
      </c>
      <c r="AM124" s="568">
        <f t="shared" si="50"/>
        <v>0</v>
      </c>
      <c r="AN124" s="274">
        <f t="shared" ca="1" si="51"/>
        <v>0</v>
      </c>
      <c r="AP124" s="16">
        <f t="shared" si="34"/>
        <v>3.5000000000000003E-2</v>
      </c>
      <c r="AQ124" s="16">
        <f t="shared" si="35"/>
        <v>3.5000000000000003E-2</v>
      </c>
      <c r="AR124" s="16" t="str">
        <f t="shared" si="36"/>
        <v/>
      </c>
      <c r="AS124" s="16">
        <f t="shared" si="52"/>
        <v>2.0207259421636904E-2</v>
      </c>
      <c r="AT124" s="16">
        <f t="shared" si="52"/>
        <v>2.0207259421636904E-2</v>
      </c>
      <c r="AU124" s="16" t="str">
        <f t="shared" si="53"/>
        <v/>
      </c>
      <c r="AV124" s="16">
        <f t="shared" si="54"/>
        <v>2.0207259421636904E-2</v>
      </c>
    </row>
    <row r="125" spans="1:48" x14ac:dyDescent="0.25">
      <c r="A125" s="545"/>
      <c r="B125" s="558">
        <f t="shared" si="55"/>
        <v>118</v>
      </c>
      <c r="C125" s="571" t="s">
        <v>746</v>
      </c>
      <c r="D125" s="97">
        <v>70</v>
      </c>
      <c r="E125" s="107">
        <v>-0.22</v>
      </c>
      <c r="F125" s="107">
        <v>0.15</v>
      </c>
      <c r="G125" s="107">
        <v>-0.22</v>
      </c>
      <c r="H125" s="107">
        <v>4.1000000000000002E-2</v>
      </c>
      <c r="I125" s="107">
        <v>-0.22</v>
      </c>
      <c r="J125" s="107">
        <v>4.1000000000000002E-2</v>
      </c>
      <c r="K125" s="107"/>
      <c r="L125" s="107"/>
      <c r="M125" s="561">
        <f t="shared" si="37"/>
        <v>0</v>
      </c>
      <c r="N125" s="297">
        <f t="shared" si="29"/>
        <v>0</v>
      </c>
      <c r="O125" s="297">
        <f t="shared" si="38"/>
        <v>0</v>
      </c>
      <c r="P125" s="297">
        <f t="shared" si="39"/>
        <v>0</v>
      </c>
      <c r="Q125" s="297" t="str">
        <f t="shared" si="40"/>
        <v/>
      </c>
      <c r="R125" s="297" t="str">
        <f t="shared" si="41"/>
        <v/>
      </c>
      <c r="S125" s="285">
        <f t="shared" si="42"/>
        <v>0</v>
      </c>
      <c r="T125" s="562">
        <f t="shared" si="42"/>
        <v>0</v>
      </c>
      <c r="U125" s="563">
        <f t="shared" ca="1" si="43"/>
        <v>0</v>
      </c>
      <c r="V125" s="97">
        <v>0.08</v>
      </c>
      <c r="W125" s="300">
        <f t="shared" si="30"/>
        <v>7999.9999999999991</v>
      </c>
      <c r="X125" s="564">
        <f t="shared" ca="1" si="44"/>
        <v>53429</v>
      </c>
      <c r="Y125" s="565"/>
      <c r="Z125" s="297" t="str">
        <f t="shared" si="56"/>
        <v>CAR 70,0</v>
      </c>
      <c r="AA125" s="297">
        <f t="shared" si="56"/>
        <v>70</v>
      </c>
      <c r="AB125" s="566">
        <v>3.5000000000000003E-2</v>
      </c>
      <c r="AC125" s="566">
        <v>3.5000000000000003E-2</v>
      </c>
      <c r="AD125" s="566">
        <v>3.5000000000000003E-2</v>
      </c>
      <c r="AE125" s="566"/>
      <c r="AF125" s="566"/>
      <c r="AG125" s="567">
        <f t="shared" si="45"/>
        <v>0</v>
      </c>
      <c r="AH125" s="572">
        <f t="shared" si="46"/>
        <v>0</v>
      </c>
      <c r="AI125" s="572">
        <f t="shared" si="47"/>
        <v>0</v>
      </c>
      <c r="AJ125" s="572">
        <f t="shared" si="48"/>
        <v>0</v>
      </c>
      <c r="AK125" s="572" t="str">
        <f t="shared" si="49"/>
        <v/>
      </c>
      <c r="AL125" s="572" t="str">
        <f t="shared" si="33"/>
        <v/>
      </c>
      <c r="AM125" s="568">
        <f t="shared" si="50"/>
        <v>0</v>
      </c>
      <c r="AN125" s="274">
        <f t="shared" ca="1" si="51"/>
        <v>0</v>
      </c>
      <c r="AP125" s="16">
        <f t="shared" si="34"/>
        <v>3.5000000000000003E-2</v>
      </c>
      <c r="AQ125" s="16">
        <f t="shared" si="35"/>
        <v>3.5000000000000003E-2</v>
      </c>
      <c r="AR125" s="16" t="str">
        <f t="shared" si="36"/>
        <v/>
      </c>
      <c r="AS125" s="16">
        <f t="shared" si="52"/>
        <v>2.0207259421636904E-2</v>
      </c>
      <c r="AT125" s="16">
        <f t="shared" si="52"/>
        <v>2.0207259421636904E-2</v>
      </c>
      <c r="AU125" s="16" t="str">
        <f t="shared" si="53"/>
        <v/>
      </c>
      <c r="AV125" s="16">
        <f t="shared" si="54"/>
        <v>2.0207259421636904E-2</v>
      </c>
    </row>
    <row r="126" spans="1:48" x14ac:dyDescent="0.25">
      <c r="A126" s="545"/>
      <c r="B126" s="558">
        <f t="shared" si="55"/>
        <v>119</v>
      </c>
      <c r="C126" s="571" t="s">
        <v>748</v>
      </c>
      <c r="D126" s="97">
        <v>75</v>
      </c>
      <c r="E126" s="107">
        <v>0.24</v>
      </c>
      <c r="F126" s="107">
        <v>0.15</v>
      </c>
      <c r="G126" s="107">
        <v>0.20799999999999999</v>
      </c>
      <c r="H126" s="107">
        <v>4.1000000000000002E-2</v>
      </c>
      <c r="I126" s="107">
        <v>0.24199999999999999</v>
      </c>
      <c r="J126" s="107">
        <v>4.1000000000000002E-2</v>
      </c>
      <c r="K126" s="107"/>
      <c r="L126" s="107"/>
      <c r="M126" s="561">
        <f t="shared" si="37"/>
        <v>-3.2000000000000001E-2</v>
      </c>
      <c r="N126" s="285">
        <f t="shared" si="29"/>
        <v>-2.7004219409282702E-5</v>
      </c>
      <c r="O126" s="285">
        <f t="shared" si="38"/>
        <v>3.4000000000000002E-2</v>
      </c>
      <c r="P126" s="285">
        <f t="shared" si="39"/>
        <v>1.7051153460381145E-5</v>
      </c>
      <c r="Q126" s="285" t="str">
        <f t="shared" si="40"/>
        <v/>
      </c>
      <c r="R126" s="285" t="str">
        <f t="shared" si="41"/>
        <v/>
      </c>
      <c r="S126" s="285">
        <f t="shared" si="42"/>
        <v>3.4000000000000002E-2</v>
      </c>
      <c r="T126" s="562">
        <f t="shared" si="42"/>
        <v>2.7004219409282702E-5</v>
      </c>
      <c r="U126" s="563">
        <f t="shared" ca="1" si="43"/>
        <v>4.8160269543338505E-2</v>
      </c>
      <c r="V126" s="97">
        <v>0.08</v>
      </c>
      <c r="W126" s="300">
        <f t="shared" si="30"/>
        <v>2962.5</v>
      </c>
      <c r="X126" s="564">
        <f t="shared" ca="1" si="44"/>
        <v>48391.5</v>
      </c>
      <c r="Y126" s="565"/>
      <c r="Z126" s="285" t="str">
        <f t="shared" si="56"/>
        <v>14121J</v>
      </c>
      <c r="AA126" s="285">
        <f t="shared" si="56"/>
        <v>75</v>
      </c>
      <c r="AB126" s="107">
        <v>0.15</v>
      </c>
      <c r="AC126" s="566">
        <v>4.1000000000000002E-2</v>
      </c>
      <c r="AD126" s="566">
        <v>4.1000000000000002E-2</v>
      </c>
      <c r="AE126" s="566"/>
      <c r="AF126" s="566"/>
      <c r="AG126" s="567">
        <f t="shared" si="45"/>
        <v>-0.10899999999999999</v>
      </c>
      <c r="AH126" s="573">
        <f t="shared" si="46"/>
        <v>-9.198312236286919E-5</v>
      </c>
      <c r="AI126" s="573">
        <f t="shared" si="47"/>
        <v>0</v>
      </c>
      <c r="AJ126" s="573">
        <f t="shared" si="48"/>
        <v>0</v>
      </c>
      <c r="AK126" s="573" t="str">
        <f t="shared" si="49"/>
        <v/>
      </c>
      <c r="AL126" s="573" t="str">
        <f t="shared" si="33"/>
        <v/>
      </c>
      <c r="AM126" s="568">
        <f t="shared" si="50"/>
        <v>0</v>
      </c>
      <c r="AN126" s="274">
        <f t="shared" ca="1" si="51"/>
        <v>0</v>
      </c>
      <c r="AP126" s="16">
        <f t="shared" si="34"/>
        <v>0.1275</v>
      </c>
      <c r="AQ126" s="16">
        <f t="shared" si="35"/>
        <v>4.1017051153460382E-2</v>
      </c>
      <c r="AR126" s="16" t="str">
        <f t="shared" si="36"/>
        <v/>
      </c>
      <c r="AS126" s="16">
        <f t="shared" si="52"/>
        <v>7.3612159321677292E-2</v>
      </c>
      <c r="AT126" s="16">
        <f t="shared" si="52"/>
        <v>2.3681205524815004E-2</v>
      </c>
      <c r="AU126" s="16" t="str">
        <f t="shared" si="53"/>
        <v/>
      </c>
      <c r="AV126" s="16">
        <f t="shared" si="54"/>
        <v>7.3612159321677292E-2</v>
      </c>
    </row>
    <row r="127" spans="1:48" x14ac:dyDescent="0.25">
      <c r="A127" s="545"/>
      <c r="B127" s="558">
        <f t="shared" si="55"/>
        <v>120</v>
      </c>
      <c r="C127" s="571" t="s">
        <v>750</v>
      </c>
      <c r="D127" s="97">
        <v>80</v>
      </c>
      <c r="E127" s="107">
        <v>0.24</v>
      </c>
      <c r="F127" s="107">
        <v>0.18</v>
      </c>
      <c r="G127" s="107">
        <v>0.24</v>
      </c>
      <c r="H127" s="107">
        <v>4.1000000000000002E-2</v>
      </c>
      <c r="I127" s="107">
        <v>0.24</v>
      </c>
      <c r="J127" s="107">
        <v>4.1000000000000002E-2</v>
      </c>
      <c r="K127" s="107"/>
      <c r="L127" s="107"/>
      <c r="M127" s="561">
        <f t="shared" si="37"/>
        <v>0</v>
      </c>
      <c r="N127" s="297">
        <f t="shared" si="29"/>
        <v>0</v>
      </c>
      <c r="O127" s="297">
        <f t="shared" si="38"/>
        <v>0</v>
      </c>
      <c r="P127" s="297">
        <f t="shared" si="39"/>
        <v>0</v>
      </c>
      <c r="Q127" s="297" t="str">
        <f t="shared" si="40"/>
        <v/>
      </c>
      <c r="R127" s="297" t="str">
        <f t="shared" si="41"/>
        <v/>
      </c>
      <c r="S127" s="285">
        <f t="shared" si="42"/>
        <v>0</v>
      </c>
      <c r="T127" s="562">
        <f t="shared" si="42"/>
        <v>0</v>
      </c>
      <c r="U127" s="563">
        <f t="shared" ca="1" si="43"/>
        <v>0</v>
      </c>
      <c r="V127" s="97">
        <v>0.08</v>
      </c>
      <c r="W127" s="300">
        <f t="shared" si="30"/>
        <v>7999.9999999999991</v>
      </c>
      <c r="X127" s="564">
        <f t="shared" ca="1" si="44"/>
        <v>53429</v>
      </c>
      <c r="Y127" s="565"/>
      <c r="Z127" s="297" t="str">
        <f t="shared" si="56"/>
        <v>CAR 80,0</v>
      </c>
      <c r="AA127" s="297">
        <f t="shared" si="56"/>
        <v>80</v>
      </c>
      <c r="AB127" s="566">
        <v>3.5000000000000003E-2</v>
      </c>
      <c r="AC127" s="566">
        <v>3.5000000000000003E-2</v>
      </c>
      <c r="AD127" s="566">
        <v>3.5000000000000003E-2</v>
      </c>
      <c r="AE127" s="566"/>
      <c r="AF127" s="566"/>
      <c r="AG127" s="567">
        <f t="shared" si="45"/>
        <v>0</v>
      </c>
      <c r="AH127" s="572">
        <f t="shared" si="46"/>
        <v>0</v>
      </c>
      <c r="AI127" s="572">
        <f t="shared" si="47"/>
        <v>0</v>
      </c>
      <c r="AJ127" s="572">
        <f t="shared" si="48"/>
        <v>0</v>
      </c>
      <c r="AK127" s="572" t="str">
        <f t="shared" si="49"/>
        <v/>
      </c>
      <c r="AL127" s="572" t="str">
        <f t="shared" si="33"/>
        <v/>
      </c>
      <c r="AM127" s="568">
        <f t="shared" si="50"/>
        <v>0</v>
      </c>
      <c r="AN127" s="274">
        <f t="shared" ca="1" si="51"/>
        <v>0</v>
      </c>
      <c r="AP127" s="16">
        <f t="shared" si="34"/>
        <v>3.5000000000000003E-2</v>
      </c>
      <c r="AQ127" s="16">
        <f t="shared" si="35"/>
        <v>3.5000000000000003E-2</v>
      </c>
      <c r="AR127" s="16" t="str">
        <f t="shared" si="36"/>
        <v/>
      </c>
      <c r="AS127" s="16">
        <f t="shared" si="52"/>
        <v>2.0207259421636904E-2</v>
      </c>
      <c r="AT127" s="16">
        <f t="shared" si="52"/>
        <v>2.0207259421636904E-2</v>
      </c>
      <c r="AU127" s="16" t="str">
        <f t="shared" si="53"/>
        <v/>
      </c>
      <c r="AV127" s="16">
        <f t="shared" si="54"/>
        <v>2.0207259421636904E-2</v>
      </c>
    </row>
    <row r="128" spans="1:48" x14ac:dyDescent="0.25">
      <c r="A128" s="545"/>
      <c r="B128" s="558">
        <f t="shared" si="55"/>
        <v>121</v>
      </c>
      <c r="C128" s="571" t="s">
        <v>752</v>
      </c>
      <c r="D128" s="97">
        <v>90</v>
      </c>
      <c r="E128" s="107">
        <v>0.24</v>
      </c>
      <c r="F128" s="107">
        <v>0.18</v>
      </c>
      <c r="G128" s="107">
        <v>0.24</v>
      </c>
      <c r="H128" s="107">
        <v>4.8000000000000001E-2</v>
      </c>
      <c r="I128" s="107">
        <v>0.24</v>
      </c>
      <c r="J128" s="107">
        <v>4.8000000000000001E-2</v>
      </c>
      <c r="K128" s="107"/>
      <c r="L128" s="107"/>
      <c r="M128" s="561">
        <f t="shared" si="37"/>
        <v>0</v>
      </c>
      <c r="N128" s="297">
        <f t="shared" si="29"/>
        <v>0</v>
      </c>
      <c r="O128" s="297">
        <f t="shared" si="38"/>
        <v>0</v>
      </c>
      <c r="P128" s="297">
        <f t="shared" si="39"/>
        <v>0</v>
      </c>
      <c r="Q128" s="297" t="str">
        <f t="shared" si="40"/>
        <v/>
      </c>
      <c r="R128" s="297" t="str">
        <f t="shared" si="41"/>
        <v/>
      </c>
      <c r="S128" s="285">
        <f t="shared" si="42"/>
        <v>0</v>
      </c>
      <c r="T128" s="562">
        <f t="shared" si="42"/>
        <v>0</v>
      </c>
      <c r="U128" s="563">
        <f t="shared" ca="1" si="43"/>
        <v>0</v>
      </c>
      <c r="V128" s="97">
        <v>0.08</v>
      </c>
      <c r="W128" s="300">
        <f t="shared" si="30"/>
        <v>7999.9999999999991</v>
      </c>
      <c r="X128" s="564">
        <f t="shared" ca="1" si="44"/>
        <v>53429</v>
      </c>
      <c r="Y128" s="565"/>
      <c r="Z128" s="297" t="str">
        <f t="shared" si="56"/>
        <v>CAR 90,0</v>
      </c>
      <c r="AA128" s="297">
        <f t="shared" si="56"/>
        <v>90</v>
      </c>
      <c r="AB128" s="566">
        <v>3.5000000000000003E-2</v>
      </c>
      <c r="AC128" s="566">
        <v>3.5000000000000003E-2</v>
      </c>
      <c r="AD128" s="566">
        <v>3.5000000000000003E-2</v>
      </c>
      <c r="AE128" s="566"/>
      <c r="AF128" s="566"/>
      <c r="AG128" s="567">
        <f t="shared" si="45"/>
        <v>0</v>
      </c>
      <c r="AH128" s="572">
        <f t="shared" si="46"/>
        <v>0</v>
      </c>
      <c r="AI128" s="572">
        <f t="shared" si="47"/>
        <v>0</v>
      </c>
      <c r="AJ128" s="572">
        <f t="shared" si="48"/>
        <v>0</v>
      </c>
      <c r="AK128" s="572" t="str">
        <f t="shared" si="49"/>
        <v/>
      </c>
      <c r="AL128" s="572" t="str">
        <f t="shared" si="33"/>
        <v/>
      </c>
      <c r="AM128" s="568">
        <f t="shared" si="50"/>
        <v>0</v>
      </c>
      <c r="AN128" s="274">
        <f t="shared" ca="1" si="51"/>
        <v>0</v>
      </c>
      <c r="AP128" s="16">
        <f t="shared" si="34"/>
        <v>3.5000000000000003E-2</v>
      </c>
      <c r="AQ128" s="16">
        <f t="shared" si="35"/>
        <v>3.5000000000000003E-2</v>
      </c>
      <c r="AR128" s="16" t="str">
        <f t="shared" si="36"/>
        <v/>
      </c>
      <c r="AS128" s="16">
        <f t="shared" si="52"/>
        <v>2.0207259421636904E-2</v>
      </c>
      <c r="AT128" s="16">
        <f t="shared" si="52"/>
        <v>2.0207259421636904E-2</v>
      </c>
      <c r="AU128" s="16" t="str">
        <f t="shared" si="53"/>
        <v/>
      </c>
      <c r="AV128" s="16">
        <f t="shared" si="54"/>
        <v>2.0207259421636904E-2</v>
      </c>
    </row>
    <row r="129" spans="1:56" ht="16.5" thickBot="1" x14ac:dyDescent="0.3">
      <c r="A129" s="545"/>
      <c r="B129" s="558">
        <f t="shared" si="55"/>
        <v>122</v>
      </c>
      <c r="C129" s="571" t="s">
        <v>754</v>
      </c>
      <c r="D129" s="97">
        <v>100</v>
      </c>
      <c r="E129" s="107">
        <v>-0.37</v>
      </c>
      <c r="F129" s="107">
        <v>0.18</v>
      </c>
      <c r="G129" s="107">
        <v>-0.23599999999999999</v>
      </c>
      <c r="H129" s="107">
        <v>4.8000000000000001E-2</v>
      </c>
      <c r="I129" s="107">
        <v>-0.20399999999999999</v>
      </c>
      <c r="J129" s="107">
        <v>4.8000000000000001E-2</v>
      </c>
      <c r="K129" s="107"/>
      <c r="L129" s="107"/>
      <c r="M129" s="561">
        <f t="shared" si="37"/>
        <v>0.13400000000000001</v>
      </c>
      <c r="N129" s="285">
        <f t="shared" si="29"/>
        <v>1.1308016877637132E-4</v>
      </c>
      <c r="O129" s="285">
        <f t="shared" si="38"/>
        <v>3.2000000000000001E-2</v>
      </c>
      <c r="P129" s="285">
        <f t="shared" si="39"/>
        <v>1.6048144433299901E-5</v>
      </c>
      <c r="Q129" s="285" t="str">
        <f>IF(K129="","",K129-I129)</f>
        <v/>
      </c>
      <c r="R129" s="285" t="str">
        <f t="shared" si="41"/>
        <v/>
      </c>
      <c r="S129" s="285">
        <f t="shared" si="42"/>
        <v>0.13400000000000001</v>
      </c>
      <c r="T129" s="562">
        <f t="shared" si="42"/>
        <v>1.1308016877637132E-4</v>
      </c>
      <c r="U129" s="563">
        <f ca="1">(T129*U$7)/SQRT(3)</f>
        <v>0.20167112871273002</v>
      </c>
      <c r="V129" s="97">
        <v>0.08</v>
      </c>
      <c r="W129" s="300">
        <f>IF(T129=0,(V129/(0.00001)),(V129/T129))</f>
        <v>707.46268656716416</v>
      </c>
      <c r="X129" s="564">
        <f t="shared" ca="1" si="44"/>
        <v>46136.462686567167</v>
      </c>
      <c r="Y129" s="565"/>
      <c r="Z129" s="310" t="str">
        <f t="shared" si="56"/>
        <v>05457L</v>
      </c>
      <c r="AA129" s="310">
        <f t="shared" si="56"/>
        <v>100</v>
      </c>
      <c r="AB129" s="574">
        <v>0.18</v>
      </c>
      <c r="AC129" s="566">
        <v>4.8000000000000001E-2</v>
      </c>
      <c r="AD129" s="566">
        <v>4.8000000000000001E-2</v>
      </c>
      <c r="AE129" s="575"/>
      <c r="AF129" s="575"/>
      <c r="AG129" s="567">
        <f t="shared" si="45"/>
        <v>-0.13200000000000001</v>
      </c>
      <c r="AH129" s="272">
        <f t="shared" si="46"/>
        <v>-1.1139240506329114E-4</v>
      </c>
      <c r="AI129" s="272">
        <f t="shared" si="47"/>
        <v>0</v>
      </c>
      <c r="AJ129" s="272">
        <f t="shared" si="48"/>
        <v>0</v>
      </c>
      <c r="AK129" s="272" t="str">
        <f>IF(AE129="","",AE129-AD129)</f>
        <v/>
      </c>
      <c r="AL129" s="272" t="str">
        <f t="shared" si="33"/>
        <v/>
      </c>
      <c r="AM129" s="568">
        <f t="shared" si="50"/>
        <v>0</v>
      </c>
      <c r="AN129" s="274">
        <f t="shared" ca="1" si="51"/>
        <v>0</v>
      </c>
      <c r="AP129" s="16">
        <f t="shared" si="34"/>
        <v>0.248</v>
      </c>
      <c r="AQ129" s="16">
        <f t="shared" si="35"/>
        <v>4.8016048144433304E-2</v>
      </c>
      <c r="AR129" s="16" t="str">
        <f t="shared" si="36"/>
        <v/>
      </c>
      <c r="AS129" s="16">
        <f t="shared" si="52"/>
        <v>0.14318286675902719</v>
      </c>
      <c r="AT129" s="16">
        <f t="shared" si="52"/>
        <v>2.77220783216106E-2</v>
      </c>
      <c r="AU129" s="16" t="str">
        <f t="shared" si="53"/>
        <v/>
      </c>
      <c r="AV129" s="16">
        <f>MAX(AS129:AU129)</f>
        <v>0.14318286675902719</v>
      </c>
    </row>
    <row r="130" spans="1:56" x14ac:dyDescent="0.25">
      <c r="A130" s="545"/>
      <c r="B130" s="546"/>
      <c r="C130" s="545"/>
      <c r="D130" s="545"/>
      <c r="E130" s="545"/>
      <c r="F130" s="545"/>
      <c r="G130" s="545"/>
      <c r="H130" s="545"/>
      <c r="I130" s="545"/>
      <c r="J130" s="545"/>
      <c r="K130" s="545"/>
      <c r="L130" s="545"/>
      <c r="M130" s="545"/>
      <c r="N130" s="545"/>
      <c r="O130" s="545"/>
      <c r="P130" s="545"/>
      <c r="Q130" s="545"/>
      <c r="R130" s="545"/>
      <c r="S130" s="545"/>
      <c r="T130" s="545"/>
      <c r="U130" s="545"/>
      <c r="V130" s="545"/>
      <c r="W130" s="545"/>
      <c r="X130" s="545"/>
      <c r="Y130" s="565"/>
      <c r="Z130" s="545"/>
      <c r="AA130" s="545"/>
      <c r="AB130" s="545"/>
      <c r="AC130" s="545"/>
      <c r="AD130" s="545"/>
      <c r="AE130" s="545"/>
      <c r="AF130" s="545"/>
      <c r="AG130" s="545"/>
      <c r="AH130" s="545"/>
      <c r="AI130" s="545"/>
      <c r="AJ130" s="545"/>
      <c r="AK130" s="545"/>
      <c r="AL130" s="545"/>
      <c r="AM130" s="545"/>
      <c r="AN130" s="545"/>
      <c r="AO130" s="545"/>
      <c r="AP130" s="545"/>
      <c r="AQ130" s="545"/>
      <c r="AR130" s="545"/>
      <c r="AS130" s="545"/>
      <c r="AT130" s="545"/>
      <c r="AU130" s="545"/>
      <c r="AV130" s="545"/>
      <c r="AW130" s="545"/>
      <c r="AX130" s="545"/>
      <c r="AY130" s="545"/>
      <c r="AZ130" s="545"/>
      <c r="BA130" s="545"/>
      <c r="BB130" s="545"/>
      <c r="BC130" s="545"/>
      <c r="BD130" s="545"/>
    </row>
    <row r="131" spans="1:56" x14ac:dyDescent="0.25">
      <c r="A131" s="545"/>
      <c r="B131" s="546"/>
      <c r="C131" s="545"/>
      <c r="D131" s="545"/>
      <c r="E131" s="545"/>
      <c r="F131" s="545"/>
      <c r="G131" s="545"/>
      <c r="H131" s="545"/>
      <c r="I131" s="545"/>
      <c r="J131" s="545"/>
      <c r="K131" s="545"/>
      <c r="L131" s="545"/>
      <c r="M131" s="545"/>
      <c r="N131" s="545"/>
      <c r="O131" s="545"/>
      <c r="P131" s="545"/>
      <c r="Q131" s="545"/>
      <c r="R131" s="545"/>
      <c r="S131" s="545"/>
      <c r="T131" s="545"/>
      <c r="U131" s="576"/>
      <c r="V131" s="576"/>
      <c r="W131" s="577"/>
      <c r="X131" s="576"/>
      <c r="Y131" s="545"/>
      <c r="Z131" s="545"/>
      <c r="AA131" s="545"/>
      <c r="AB131" s="545"/>
      <c r="AC131" s="545"/>
      <c r="AD131" s="545"/>
      <c r="AE131" s="545"/>
      <c r="AF131" s="545"/>
      <c r="AG131" s="545"/>
      <c r="AH131" s="545"/>
      <c r="AI131" s="545"/>
      <c r="AJ131" s="545"/>
      <c r="AK131" s="545"/>
      <c r="AL131" s="545"/>
      <c r="AM131" s="545"/>
      <c r="AN131" s="545"/>
      <c r="AO131" s="545"/>
      <c r="AP131" s="545"/>
      <c r="AQ131" s="545"/>
      <c r="AR131" s="545"/>
      <c r="AS131" s="545"/>
      <c r="AT131" s="545"/>
      <c r="AU131" s="545"/>
      <c r="AV131" s="545"/>
      <c r="AW131" s="545"/>
      <c r="AX131" s="545"/>
      <c r="AY131" s="545"/>
      <c r="AZ131" s="545"/>
      <c r="BA131" s="545"/>
      <c r="BB131" s="545"/>
      <c r="BC131" s="545"/>
      <c r="BD131" s="545"/>
    </row>
    <row r="132" spans="1:56" ht="15" x14ac:dyDescent="0.2">
      <c r="A132" s="545"/>
      <c r="B132" s="545"/>
      <c r="C132" s="545"/>
      <c r="D132" s="545"/>
      <c r="E132" s="545"/>
      <c r="F132" s="545"/>
      <c r="G132" s="545"/>
      <c r="H132" s="545"/>
      <c r="I132" s="545"/>
      <c r="J132" s="545"/>
      <c r="K132" s="545"/>
      <c r="L132" s="545"/>
      <c r="M132" s="545"/>
      <c r="N132" s="545"/>
      <c r="O132" s="545"/>
      <c r="P132" s="545"/>
      <c r="Q132" s="545"/>
      <c r="R132" s="545"/>
      <c r="S132" s="545"/>
      <c r="T132" s="545"/>
      <c r="U132" s="545"/>
      <c r="V132" s="545"/>
      <c r="W132" s="545"/>
      <c r="X132" s="545"/>
      <c r="Y132" s="545"/>
      <c r="Z132" s="545"/>
      <c r="AA132" s="545"/>
      <c r="AB132" s="545"/>
      <c r="AC132" s="545"/>
      <c r="AD132" s="545"/>
      <c r="AE132" s="545"/>
      <c r="AF132" s="545"/>
      <c r="AG132" s="545"/>
      <c r="AH132" s="545"/>
      <c r="AI132" s="545"/>
      <c r="AJ132" s="545"/>
      <c r="AK132" s="545"/>
      <c r="AL132" s="545"/>
      <c r="AM132" s="545"/>
      <c r="AN132" s="545"/>
      <c r="AO132" s="545"/>
      <c r="AP132" s="545"/>
      <c r="AQ132" s="545"/>
      <c r="AR132" s="545"/>
      <c r="AS132" s="545"/>
      <c r="AT132" s="545"/>
      <c r="AU132" s="545"/>
      <c r="AV132" s="545"/>
      <c r="AW132" s="545"/>
      <c r="AX132" s="545"/>
      <c r="AY132" s="545"/>
      <c r="AZ132" s="545"/>
      <c r="BA132" s="545"/>
      <c r="BB132" s="545"/>
      <c r="BC132" s="545"/>
      <c r="BD132" s="545"/>
    </row>
    <row r="133" spans="1:56" ht="15" x14ac:dyDescent="0.2">
      <c r="A133" s="545"/>
      <c r="B133" s="545"/>
      <c r="C133" s="545"/>
      <c r="D133" s="545"/>
      <c r="E133" s="545"/>
      <c r="F133" s="545"/>
      <c r="G133" s="545"/>
      <c r="H133" s="545"/>
      <c r="I133" s="545"/>
      <c r="J133" s="545"/>
      <c r="K133" s="545"/>
      <c r="L133" s="545"/>
      <c r="M133" s="545"/>
      <c r="N133" s="545"/>
      <c r="O133" s="545"/>
      <c r="P133" s="545"/>
      <c r="Q133" s="545"/>
      <c r="R133" s="545"/>
      <c r="S133" s="545"/>
      <c r="T133" s="545"/>
      <c r="U133" s="545"/>
      <c r="V133" s="545"/>
      <c r="W133" s="545"/>
      <c r="X133" s="545"/>
      <c r="Y133" s="545"/>
      <c r="Z133" s="545"/>
      <c r="AA133" s="545"/>
      <c r="AB133" s="545"/>
      <c r="AC133" s="545"/>
      <c r="AD133" s="545"/>
      <c r="AE133" s="545"/>
      <c r="AF133" s="545"/>
      <c r="AG133" s="545"/>
      <c r="AH133" s="545"/>
      <c r="AI133" s="545"/>
      <c r="AJ133" s="545"/>
      <c r="AK133" s="545"/>
      <c r="AL133" s="545"/>
      <c r="AM133" s="545"/>
      <c r="AN133" s="545"/>
      <c r="AO133" s="545"/>
      <c r="AP133" s="545"/>
      <c r="AQ133" s="545"/>
      <c r="AR133" s="545"/>
      <c r="AS133" s="545"/>
      <c r="AT133" s="545"/>
      <c r="AU133" s="545"/>
      <c r="AV133" s="545"/>
      <c r="AW133" s="545"/>
      <c r="AX133" s="545"/>
      <c r="AY133" s="545"/>
      <c r="AZ133" s="545"/>
      <c r="BA133" s="545"/>
      <c r="BB133" s="545"/>
      <c r="BC133" s="545"/>
      <c r="BD133" s="545"/>
    </row>
    <row r="134" spans="1:56" ht="15" x14ac:dyDescent="0.2">
      <c r="A134" s="545"/>
      <c r="B134" s="545"/>
      <c r="C134" s="545"/>
      <c r="D134" s="545"/>
      <c r="E134" s="545"/>
      <c r="F134" s="545"/>
      <c r="G134" s="545"/>
      <c r="H134" s="545"/>
      <c r="I134" s="545"/>
      <c r="J134" s="545"/>
      <c r="K134" s="545"/>
      <c r="L134" s="545"/>
      <c r="M134" s="545"/>
      <c r="N134" s="545"/>
      <c r="O134" s="545"/>
      <c r="P134" s="545"/>
      <c r="Q134" s="545"/>
      <c r="R134" s="545"/>
      <c r="S134" s="545"/>
      <c r="T134" s="545"/>
      <c r="U134" s="545"/>
      <c r="V134" s="545"/>
      <c r="W134" s="578"/>
      <c r="X134" s="545"/>
      <c r="Y134" s="545"/>
      <c r="Z134" s="545"/>
      <c r="AA134" s="545"/>
      <c r="AB134" s="545"/>
      <c r="AC134" s="545"/>
      <c r="AD134" s="545"/>
      <c r="AE134" s="545"/>
      <c r="AF134" s="545"/>
      <c r="AG134" s="545"/>
      <c r="AH134" s="545"/>
      <c r="AI134" s="545"/>
      <c r="AJ134" s="545"/>
      <c r="AK134" s="545"/>
      <c r="AL134" s="545"/>
      <c r="AM134" s="545"/>
      <c r="AN134" s="545"/>
      <c r="AO134" s="545"/>
      <c r="AP134" s="545"/>
      <c r="AQ134" s="545"/>
      <c r="AR134" s="545"/>
      <c r="AS134" s="545"/>
      <c r="AT134" s="545"/>
      <c r="AU134" s="545"/>
      <c r="AV134" s="545"/>
      <c r="AW134" s="545"/>
      <c r="AX134" s="545"/>
      <c r="AY134" s="545"/>
      <c r="AZ134" s="545"/>
      <c r="BA134" s="545"/>
      <c r="BB134" s="545"/>
      <c r="BC134" s="545"/>
      <c r="BD134" s="545"/>
    </row>
    <row r="135" spans="1:56" ht="15" x14ac:dyDescent="0.2">
      <c r="A135" s="545"/>
      <c r="B135" s="545"/>
      <c r="C135" s="545"/>
      <c r="D135" s="545"/>
      <c r="E135" s="545"/>
      <c r="F135" s="545"/>
      <c r="G135" s="545"/>
      <c r="H135" s="545"/>
      <c r="I135" s="545"/>
      <c r="J135" s="545"/>
      <c r="K135" s="545"/>
      <c r="L135" s="545"/>
      <c r="M135" s="545"/>
      <c r="N135" s="545"/>
      <c r="O135" s="545"/>
      <c r="P135" s="545"/>
      <c r="Q135" s="545"/>
      <c r="R135" s="545"/>
      <c r="S135" s="545"/>
      <c r="T135" s="545"/>
      <c r="U135" s="545"/>
      <c r="V135" s="545"/>
      <c r="W135" s="545"/>
      <c r="X135" s="545"/>
      <c r="Y135" s="545"/>
      <c r="Z135" s="545"/>
      <c r="AA135" s="545"/>
      <c r="AB135" s="545"/>
      <c r="AC135" s="545"/>
      <c r="AD135" s="545"/>
      <c r="AE135" s="545"/>
      <c r="AF135" s="545"/>
      <c r="AG135" s="545"/>
      <c r="AH135" s="545"/>
      <c r="AI135" s="545"/>
      <c r="AJ135" s="545"/>
      <c r="AK135" s="545"/>
      <c r="AL135" s="545"/>
      <c r="AM135" s="545"/>
      <c r="AN135" s="545"/>
      <c r="AO135" s="545"/>
      <c r="AP135" s="545"/>
      <c r="AQ135" s="545"/>
      <c r="AR135" s="545"/>
      <c r="AS135" s="545"/>
      <c r="AT135" s="545"/>
      <c r="AU135" s="545"/>
      <c r="AV135" s="545"/>
      <c r="AW135" s="545"/>
      <c r="AX135" s="545"/>
      <c r="AY135" s="545"/>
      <c r="AZ135" s="545"/>
      <c r="BA135" s="545"/>
      <c r="BB135" s="545"/>
      <c r="BC135" s="545"/>
      <c r="BD135" s="545"/>
    </row>
    <row r="136" spans="1:56" ht="15" x14ac:dyDescent="0.2">
      <c r="A136" s="545"/>
      <c r="B136" s="545"/>
      <c r="C136" s="545"/>
      <c r="D136" s="545"/>
      <c r="E136" s="545"/>
      <c r="F136" s="545"/>
      <c r="G136" s="545"/>
      <c r="H136" s="545"/>
      <c r="I136" s="545"/>
      <c r="J136" s="545"/>
      <c r="K136" s="545"/>
      <c r="L136" s="545"/>
      <c r="M136" s="545"/>
      <c r="N136" s="545"/>
      <c r="O136" s="545"/>
      <c r="P136" s="545"/>
      <c r="Q136" s="545"/>
      <c r="R136" s="545"/>
      <c r="S136" s="545"/>
      <c r="T136" s="545"/>
      <c r="U136" s="545"/>
      <c r="V136" s="545"/>
      <c r="W136" s="545"/>
      <c r="X136" s="545"/>
      <c r="Y136" s="545"/>
      <c r="Z136" s="545"/>
      <c r="AA136" s="545"/>
      <c r="AB136" s="545"/>
      <c r="AC136" s="545"/>
      <c r="AD136" s="545"/>
      <c r="AE136" s="545"/>
      <c r="AF136" s="545"/>
      <c r="AG136" s="545"/>
      <c r="AH136" s="545"/>
      <c r="AI136" s="545"/>
      <c r="AJ136" s="545"/>
      <c r="AK136" s="545"/>
      <c r="AL136" s="545"/>
      <c r="AM136" s="545"/>
      <c r="AN136" s="545"/>
      <c r="AO136" s="545"/>
      <c r="AP136" s="545"/>
      <c r="AQ136" s="545"/>
      <c r="AR136" s="545"/>
      <c r="AS136" s="545"/>
      <c r="AT136" s="545"/>
      <c r="AU136" s="545"/>
      <c r="AV136" s="545"/>
      <c r="AW136" s="545"/>
      <c r="AX136" s="545"/>
      <c r="AY136" s="545"/>
      <c r="AZ136" s="545"/>
      <c r="BA136" s="545"/>
      <c r="BB136" s="545"/>
      <c r="BC136" s="545"/>
      <c r="BD136" s="545"/>
    </row>
    <row r="137" spans="1:56" ht="15" x14ac:dyDescent="0.2">
      <c r="A137" s="545"/>
      <c r="B137" s="545"/>
      <c r="C137" s="545"/>
      <c r="D137" s="545"/>
      <c r="E137" s="545"/>
      <c r="F137" s="545"/>
      <c r="G137" s="545"/>
      <c r="H137" s="545"/>
      <c r="I137" s="545"/>
      <c r="J137" s="545"/>
      <c r="K137" s="545"/>
      <c r="L137" s="545"/>
      <c r="M137" s="545"/>
      <c r="N137" s="545"/>
      <c r="O137" s="545"/>
      <c r="P137" s="545"/>
      <c r="Q137" s="545"/>
      <c r="R137" s="545"/>
      <c r="S137" s="545"/>
      <c r="T137" s="545"/>
      <c r="U137" s="545"/>
      <c r="V137" s="545"/>
      <c r="W137" s="545"/>
      <c r="X137" s="545"/>
      <c r="Y137" s="545"/>
      <c r="Z137" s="545"/>
      <c r="AA137" s="545"/>
      <c r="AB137" s="545"/>
      <c r="AC137" s="545"/>
      <c r="AD137" s="545"/>
      <c r="AE137" s="545"/>
      <c r="AF137" s="545"/>
      <c r="AG137" s="545"/>
      <c r="AH137" s="545"/>
      <c r="AI137" s="545"/>
      <c r="AJ137" s="545"/>
      <c r="AK137" s="545"/>
      <c r="AL137" s="545"/>
      <c r="AM137" s="545"/>
      <c r="AN137" s="545"/>
      <c r="AO137" s="545"/>
      <c r="AP137" s="545"/>
      <c r="AQ137" s="545"/>
      <c r="AR137" s="545"/>
      <c r="AS137" s="545"/>
      <c r="AT137" s="545"/>
      <c r="AU137" s="545"/>
      <c r="AV137" s="545"/>
      <c r="AW137" s="545"/>
      <c r="AX137" s="545"/>
      <c r="AY137" s="545"/>
      <c r="AZ137" s="545"/>
      <c r="BA137" s="545"/>
      <c r="BB137" s="545"/>
      <c r="BC137" s="545"/>
      <c r="BD137" s="545"/>
    </row>
    <row r="138" spans="1:56" ht="15" x14ac:dyDescent="0.2">
      <c r="A138" s="545"/>
      <c r="B138" s="545"/>
      <c r="C138" s="545"/>
      <c r="D138" s="545"/>
      <c r="E138" s="545"/>
      <c r="F138" s="545"/>
      <c r="G138" s="545"/>
      <c r="H138" s="545"/>
      <c r="I138" s="545"/>
      <c r="J138" s="545"/>
      <c r="K138" s="545"/>
      <c r="L138" s="545"/>
      <c r="M138" s="545"/>
      <c r="N138" s="545"/>
      <c r="O138" s="545"/>
      <c r="P138" s="545"/>
      <c r="Q138" s="545"/>
      <c r="R138" s="545"/>
      <c r="S138" s="545"/>
      <c r="T138" s="545"/>
      <c r="U138" s="545"/>
      <c r="V138" s="545"/>
      <c r="W138" s="545"/>
      <c r="X138" s="545"/>
      <c r="Y138" s="545"/>
      <c r="Z138" s="545"/>
      <c r="AA138" s="545"/>
      <c r="AB138" s="545"/>
      <c r="AC138" s="545"/>
      <c r="AD138" s="545"/>
      <c r="AE138" s="545"/>
      <c r="AF138" s="545"/>
      <c r="AG138" s="545"/>
      <c r="AH138" s="545"/>
      <c r="AI138" s="545"/>
      <c r="AJ138" s="545"/>
      <c r="AK138" s="545"/>
      <c r="AL138" s="545"/>
      <c r="AM138" s="545"/>
      <c r="AN138" s="545"/>
      <c r="AO138" s="545"/>
      <c r="AP138" s="545"/>
      <c r="AQ138" s="545"/>
      <c r="AR138" s="545"/>
      <c r="AS138" s="545"/>
      <c r="AT138" s="545"/>
      <c r="AU138" s="545"/>
      <c r="AV138" s="545"/>
      <c r="AW138" s="545"/>
      <c r="AX138" s="545"/>
      <c r="AY138" s="545"/>
      <c r="AZ138" s="545"/>
      <c r="BA138" s="545"/>
      <c r="BB138" s="545"/>
      <c r="BC138" s="545"/>
      <c r="BD138" s="545"/>
    </row>
    <row r="139" spans="1:56" ht="15" x14ac:dyDescent="0.2">
      <c r="A139" s="545"/>
      <c r="B139" s="545"/>
      <c r="C139" s="545"/>
      <c r="D139" s="545"/>
      <c r="E139" s="545"/>
      <c r="F139" s="545"/>
      <c r="G139" s="545"/>
      <c r="H139" s="545"/>
      <c r="I139" s="545"/>
      <c r="J139" s="545"/>
      <c r="K139" s="545"/>
      <c r="L139" s="545"/>
      <c r="M139" s="545"/>
      <c r="N139" s="545"/>
      <c r="O139" s="545"/>
      <c r="P139" s="545"/>
      <c r="Q139" s="545"/>
      <c r="R139" s="545"/>
      <c r="S139" s="545"/>
      <c r="T139" s="545"/>
      <c r="U139" s="545"/>
      <c r="V139" s="545"/>
      <c r="W139" s="545"/>
      <c r="X139" s="545"/>
      <c r="Y139" s="545"/>
      <c r="Z139" s="545"/>
      <c r="AA139" s="545"/>
      <c r="AB139" s="545"/>
      <c r="AC139" s="545"/>
      <c r="AD139" s="545"/>
      <c r="AE139" s="545"/>
      <c r="AF139" s="545"/>
      <c r="AG139" s="545"/>
      <c r="AH139" s="545"/>
      <c r="AI139" s="545"/>
      <c r="AJ139" s="545"/>
      <c r="AK139" s="545"/>
      <c r="AL139" s="545"/>
      <c r="AM139" s="545"/>
      <c r="AN139" s="545"/>
      <c r="AO139" s="545"/>
      <c r="AP139" s="545"/>
      <c r="AQ139" s="545"/>
      <c r="AR139" s="545"/>
      <c r="AS139" s="545"/>
      <c r="AT139" s="545"/>
      <c r="AU139" s="545"/>
      <c r="AV139" s="545"/>
      <c r="AW139" s="545"/>
      <c r="AX139" s="545"/>
      <c r="AY139" s="545"/>
      <c r="AZ139" s="545"/>
      <c r="BA139" s="545"/>
      <c r="BB139" s="545"/>
      <c r="BC139" s="545"/>
      <c r="BD139" s="545"/>
    </row>
    <row r="140" spans="1:56" ht="15" x14ac:dyDescent="0.2">
      <c r="A140" s="545"/>
      <c r="B140" s="545"/>
      <c r="C140" s="545"/>
      <c r="D140" s="545"/>
      <c r="E140" s="545"/>
      <c r="F140" s="545"/>
      <c r="G140" s="545"/>
      <c r="H140" s="545"/>
      <c r="I140" s="545"/>
      <c r="J140" s="545"/>
      <c r="K140" s="545"/>
      <c r="L140" s="545"/>
      <c r="M140" s="545"/>
      <c r="N140" s="545"/>
      <c r="O140" s="545"/>
      <c r="P140" s="545"/>
      <c r="Q140" s="545"/>
      <c r="R140" s="545"/>
      <c r="S140" s="545"/>
      <c r="T140" s="545"/>
      <c r="U140" s="545"/>
      <c r="V140" s="545"/>
      <c r="W140" s="545"/>
      <c r="X140" s="545"/>
      <c r="Y140" s="545"/>
      <c r="Z140" s="545"/>
      <c r="AA140" s="545"/>
      <c r="AB140" s="545"/>
      <c r="AC140" s="545"/>
      <c r="AD140" s="545"/>
      <c r="AE140" s="545"/>
      <c r="AF140" s="545"/>
      <c r="AG140" s="545"/>
      <c r="AH140" s="545"/>
      <c r="AI140" s="545"/>
      <c r="AJ140" s="545"/>
      <c r="AK140" s="545"/>
      <c r="AL140" s="545"/>
      <c r="AM140" s="545"/>
      <c r="AN140" s="545"/>
      <c r="AO140" s="545"/>
      <c r="AP140" s="545"/>
      <c r="AQ140" s="545"/>
      <c r="AR140" s="545"/>
      <c r="AS140" s="545"/>
      <c r="AT140" s="545"/>
      <c r="AU140" s="545"/>
      <c r="AV140" s="545"/>
      <c r="AW140" s="545"/>
      <c r="AX140" s="545"/>
      <c r="AY140" s="545"/>
      <c r="AZ140" s="545"/>
      <c r="BA140" s="545"/>
      <c r="BB140" s="545"/>
      <c r="BC140" s="545"/>
      <c r="BD140" s="545"/>
    </row>
    <row r="141" spans="1:56" ht="15" x14ac:dyDescent="0.2">
      <c r="A141" s="545"/>
      <c r="B141" s="545"/>
      <c r="C141" s="545"/>
      <c r="D141" s="545"/>
      <c r="E141" s="545"/>
      <c r="F141" s="545"/>
      <c r="G141" s="545"/>
      <c r="H141" s="545"/>
      <c r="I141" s="545"/>
      <c r="J141" s="545"/>
      <c r="K141" s="545"/>
      <c r="L141" s="545"/>
      <c r="M141" s="545"/>
      <c r="N141" s="545"/>
      <c r="O141" s="545"/>
      <c r="P141" s="545"/>
      <c r="Q141" s="545"/>
      <c r="R141" s="545"/>
      <c r="S141" s="545"/>
      <c r="T141" s="545"/>
      <c r="U141" s="545"/>
      <c r="V141" s="545"/>
      <c r="W141" s="545"/>
      <c r="X141" s="545"/>
      <c r="Y141" s="545"/>
      <c r="Z141" s="545"/>
      <c r="AA141" s="545"/>
      <c r="AB141" s="545"/>
      <c r="AC141" s="545"/>
      <c r="AD141" s="545"/>
      <c r="AE141" s="545"/>
      <c r="AF141" s="545"/>
      <c r="AG141" s="545"/>
      <c r="AH141" s="545"/>
      <c r="AI141" s="545"/>
      <c r="AJ141" s="545"/>
      <c r="AK141" s="545"/>
      <c r="AL141" s="545"/>
      <c r="AM141" s="545"/>
      <c r="AN141" s="545"/>
      <c r="AO141" s="545"/>
      <c r="AP141" s="545"/>
      <c r="AQ141" s="545"/>
      <c r="AR141" s="545"/>
      <c r="AS141" s="545"/>
      <c r="AT141" s="545"/>
      <c r="AU141" s="545"/>
      <c r="AV141" s="545"/>
      <c r="AW141" s="545"/>
      <c r="AX141" s="545"/>
      <c r="AY141" s="545"/>
      <c r="AZ141" s="545"/>
      <c r="BA141" s="545"/>
      <c r="BB141" s="545"/>
      <c r="BC141" s="545"/>
      <c r="BD141" s="545"/>
    </row>
    <row r="142" spans="1:56" ht="15" x14ac:dyDescent="0.2">
      <c r="A142" s="545"/>
      <c r="B142" s="545"/>
      <c r="C142" s="545"/>
      <c r="D142" s="545"/>
      <c r="E142" s="545"/>
      <c r="F142" s="545"/>
      <c r="G142" s="545"/>
      <c r="H142" s="545"/>
      <c r="I142" s="545"/>
      <c r="J142" s="545"/>
      <c r="K142" s="545"/>
      <c r="L142" s="545"/>
      <c r="M142" s="545"/>
      <c r="N142" s="545"/>
      <c r="O142" s="545"/>
      <c r="P142" s="545"/>
      <c r="Q142" s="545"/>
      <c r="R142" s="545"/>
      <c r="S142" s="545"/>
      <c r="T142" s="545"/>
      <c r="U142" s="545"/>
      <c r="V142" s="545"/>
      <c r="W142" s="545"/>
      <c r="X142" s="545"/>
      <c r="Y142" s="545"/>
      <c r="Z142" s="545"/>
      <c r="AA142" s="545"/>
      <c r="AB142" s="545"/>
      <c r="AC142" s="545"/>
      <c r="AD142" s="545"/>
      <c r="AE142" s="545"/>
      <c r="AF142" s="545"/>
      <c r="AG142" s="545"/>
      <c r="AH142" s="545"/>
      <c r="AI142" s="545"/>
      <c r="AJ142" s="545"/>
      <c r="AK142" s="545"/>
      <c r="AL142" s="545"/>
      <c r="AM142" s="545"/>
      <c r="AN142" s="545"/>
      <c r="AO142" s="545"/>
      <c r="AP142" s="545"/>
      <c r="AQ142" s="545"/>
      <c r="AR142" s="545"/>
      <c r="AS142" s="545"/>
      <c r="AT142" s="545"/>
      <c r="AU142" s="545"/>
      <c r="AV142" s="545"/>
      <c r="AW142" s="545"/>
      <c r="AX142" s="545"/>
      <c r="AY142" s="545"/>
      <c r="AZ142" s="545"/>
      <c r="BA142" s="545"/>
      <c r="BB142" s="545"/>
      <c r="BC142" s="545"/>
      <c r="BD142" s="545"/>
    </row>
    <row r="143" spans="1:56" x14ac:dyDescent="0.25">
      <c r="A143" s="545"/>
      <c r="B143" s="546"/>
      <c r="C143" s="545"/>
      <c r="D143" s="545"/>
      <c r="E143" s="545"/>
      <c r="F143" s="545"/>
      <c r="G143" s="545"/>
      <c r="H143" s="545"/>
      <c r="I143" s="545"/>
      <c r="J143" s="545"/>
      <c r="K143" s="545"/>
      <c r="L143" s="545"/>
      <c r="M143" s="545"/>
      <c r="N143" s="545"/>
      <c r="O143" s="545"/>
      <c r="P143" s="545"/>
      <c r="Q143" s="545"/>
      <c r="R143" s="545"/>
      <c r="S143" s="545"/>
      <c r="T143" s="545"/>
      <c r="U143" s="545"/>
      <c r="V143" s="545"/>
      <c r="W143" s="545"/>
      <c r="X143" s="545"/>
      <c r="Y143" s="545"/>
      <c r="Z143" s="545"/>
      <c r="AA143" s="545"/>
      <c r="AB143" s="545"/>
      <c r="AC143" s="545"/>
      <c r="AD143" s="545"/>
      <c r="AE143" s="545"/>
      <c r="AF143" s="545"/>
      <c r="AG143" s="545"/>
      <c r="AH143" s="545"/>
      <c r="AI143" s="545"/>
      <c r="AJ143" s="545"/>
      <c r="AK143" s="545"/>
      <c r="AL143" s="545"/>
      <c r="AM143" s="545"/>
      <c r="AN143" s="545"/>
      <c r="AO143" s="545"/>
      <c r="AP143" s="545"/>
      <c r="AQ143" s="545"/>
      <c r="AR143" s="545"/>
      <c r="AS143" s="545"/>
      <c r="AT143" s="545"/>
      <c r="AU143" s="545"/>
      <c r="AV143" s="545"/>
      <c r="AW143" s="545"/>
      <c r="AX143" s="545"/>
      <c r="AY143" s="545"/>
      <c r="AZ143" s="545"/>
      <c r="BA143" s="545"/>
      <c r="BB143" s="545"/>
      <c r="BC143" s="545"/>
      <c r="BD143" s="545"/>
    </row>
    <row r="144" spans="1:56" x14ac:dyDescent="0.25">
      <c r="A144" s="545"/>
      <c r="B144" s="546"/>
      <c r="C144" s="545"/>
      <c r="D144" s="545"/>
      <c r="E144" s="545"/>
      <c r="F144" s="545"/>
      <c r="G144" s="545"/>
      <c r="H144" s="545"/>
      <c r="I144" s="545"/>
      <c r="J144" s="545"/>
      <c r="K144" s="545"/>
      <c r="L144" s="545"/>
      <c r="M144" s="545"/>
      <c r="N144" s="545"/>
      <c r="O144" s="545"/>
      <c r="P144" s="545"/>
      <c r="Q144" s="545"/>
      <c r="R144" s="545"/>
      <c r="S144" s="545"/>
      <c r="T144" s="545"/>
      <c r="U144" s="545"/>
      <c r="V144" s="545"/>
      <c r="W144" s="545"/>
      <c r="X144" s="545"/>
      <c r="Y144" s="545"/>
      <c r="Z144" s="545"/>
      <c r="AA144" s="545"/>
      <c r="AB144" s="545"/>
      <c r="AC144" s="545"/>
      <c r="AD144" s="545"/>
      <c r="AE144" s="545"/>
      <c r="AF144" s="545"/>
      <c r="AG144" s="545"/>
      <c r="AH144" s="545"/>
      <c r="AI144" s="545"/>
      <c r="AJ144" s="545"/>
      <c r="AK144" s="545"/>
      <c r="AL144" s="545"/>
      <c r="AM144" s="545"/>
      <c r="AN144" s="545"/>
      <c r="AO144" s="545"/>
      <c r="AP144" s="545"/>
      <c r="AQ144" s="545"/>
      <c r="AR144" s="545"/>
      <c r="AS144" s="545"/>
      <c r="AT144" s="545"/>
      <c r="AU144" s="545"/>
      <c r="AV144" s="545"/>
      <c r="AW144" s="545"/>
      <c r="AX144" s="545"/>
      <c r="AY144" s="545"/>
      <c r="AZ144" s="545"/>
      <c r="BA144" s="545"/>
      <c r="BB144" s="545"/>
      <c r="BC144" s="545"/>
      <c r="BD144" s="545"/>
    </row>
    <row r="145" spans="1:56" x14ac:dyDescent="0.25">
      <c r="A145" s="545"/>
      <c r="B145" s="546"/>
      <c r="C145" s="545"/>
      <c r="D145" s="545"/>
      <c r="E145" s="545"/>
      <c r="F145" s="545"/>
      <c r="G145" s="545"/>
      <c r="H145" s="545"/>
      <c r="I145" s="545"/>
      <c r="J145" s="545"/>
      <c r="K145" s="545"/>
      <c r="L145" s="545"/>
      <c r="M145" s="545"/>
      <c r="N145" s="545"/>
      <c r="O145" s="545"/>
      <c r="P145" s="545"/>
      <c r="Q145" s="545"/>
      <c r="R145" s="545"/>
      <c r="S145" s="545"/>
      <c r="T145" s="545"/>
      <c r="U145" s="545"/>
      <c r="V145" s="545"/>
      <c r="W145" s="545"/>
      <c r="X145" s="545"/>
      <c r="Y145" s="545"/>
      <c r="Z145" s="545"/>
      <c r="AA145" s="545"/>
      <c r="AB145" s="545"/>
      <c r="AC145" s="545"/>
      <c r="AD145" s="545"/>
      <c r="AE145" s="545"/>
      <c r="AF145" s="545"/>
      <c r="AG145" s="545"/>
      <c r="AH145" s="545"/>
      <c r="AI145" s="545"/>
      <c r="AJ145" s="545"/>
      <c r="AK145" s="545"/>
      <c r="AL145" s="545"/>
      <c r="AM145" s="545"/>
      <c r="AN145" s="545"/>
      <c r="AO145" s="545"/>
      <c r="AP145" s="545"/>
      <c r="AQ145" s="545"/>
      <c r="AR145" s="545"/>
      <c r="AS145" s="545"/>
      <c r="AT145" s="545"/>
      <c r="AU145" s="545"/>
      <c r="AV145" s="545"/>
      <c r="AW145" s="545"/>
      <c r="AX145" s="545"/>
      <c r="AY145" s="545"/>
      <c r="AZ145" s="545"/>
      <c r="BA145" s="545"/>
      <c r="BB145" s="545"/>
      <c r="BC145" s="545"/>
      <c r="BD145" s="545"/>
    </row>
    <row r="146" spans="1:56" x14ac:dyDescent="0.25">
      <c r="A146" s="545"/>
      <c r="B146" s="546"/>
      <c r="C146" s="545"/>
      <c r="D146" s="545"/>
      <c r="E146" s="545"/>
      <c r="F146" s="545"/>
      <c r="G146" s="545"/>
      <c r="H146" s="545"/>
      <c r="I146" s="545"/>
      <c r="J146" s="545"/>
      <c r="K146" s="545"/>
      <c r="L146" s="545"/>
      <c r="M146" s="545"/>
      <c r="N146" s="545"/>
      <c r="O146" s="545"/>
      <c r="P146" s="545"/>
      <c r="Q146" s="545"/>
      <c r="R146" s="545"/>
      <c r="S146" s="545"/>
      <c r="T146" s="545"/>
      <c r="U146" s="545"/>
      <c r="V146" s="545"/>
      <c r="W146" s="545"/>
      <c r="X146" s="545"/>
      <c r="Y146" s="545"/>
      <c r="Z146" s="545"/>
      <c r="AA146" s="545"/>
      <c r="AB146" s="545"/>
      <c r="AC146" s="545"/>
      <c r="AD146" s="545"/>
      <c r="AE146" s="545"/>
      <c r="AF146" s="545"/>
      <c r="AG146" s="545"/>
      <c r="AH146" s="545"/>
      <c r="AI146" s="545"/>
      <c r="AJ146" s="545"/>
      <c r="AK146" s="545"/>
      <c r="AL146" s="545"/>
      <c r="AM146" s="545"/>
      <c r="AN146" s="545"/>
      <c r="AO146" s="545"/>
      <c r="AP146" s="545"/>
      <c r="AQ146" s="545"/>
      <c r="AR146" s="545"/>
      <c r="AS146" s="545"/>
      <c r="AT146" s="545"/>
      <c r="AU146" s="545"/>
      <c r="AV146" s="545"/>
      <c r="AW146" s="545"/>
      <c r="AX146" s="545"/>
      <c r="AY146" s="545"/>
      <c r="AZ146" s="545"/>
      <c r="BA146" s="545"/>
      <c r="BB146" s="545"/>
      <c r="BC146" s="545"/>
      <c r="BD146" s="545"/>
    </row>
    <row r="147" spans="1:56" x14ac:dyDescent="0.25">
      <c r="A147" s="545"/>
      <c r="B147" s="546"/>
      <c r="C147" s="545"/>
      <c r="D147" s="545"/>
      <c r="E147" s="545"/>
      <c r="F147" s="545"/>
      <c r="G147" s="545"/>
      <c r="H147" s="545"/>
      <c r="I147" s="545"/>
      <c r="J147" s="545"/>
      <c r="K147" s="545"/>
      <c r="L147" s="545"/>
      <c r="M147" s="545"/>
      <c r="N147" s="545"/>
      <c r="O147" s="545"/>
      <c r="P147" s="545"/>
      <c r="Q147" s="545"/>
      <c r="R147" s="545"/>
      <c r="S147" s="545"/>
      <c r="T147" s="545"/>
      <c r="U147" s="545"/>
      <c r="V147" s="545"/>
      <c r="W147" s="545"/>
      <c r="X147" s="545"/>
      <c r="Y147" s="545"/>
      <c r="Z147" s="545"/>
      <c r="AA147" s="545"/>
      <c r="AB147" s="545"/>
      <c r="AC147" s="545"/>
      <c r="AD147" s="545"/>
      <c r="AE147" s="545"/>
      <c r="AF147" s="545"/>
      <c r="AG147" s="545"/>
      <c r="AH147" s="545"/>
      <c r="AI147" s="545"/>
      <c r="AJ147" s="545"/>
      <c r="AK147" s="545"/>
      <c r="AL147" s="545"/>
      <c r="AM147" s="545"/>
      <c r="AN147" s="545"/>
      <c r="AO147" s="545"/>
      <c r="AP147" s="545"/>
      <c r="AQ147" s="545"/>
      <c r="AR147" s="545"/>
      <c r="AS147" s="545"/>
      <c r="AT147" s="545"/>
      <c r="AU147" s="545"/>
      <c r="AV147" s="545"/>
      <c r="AW147" s="545"/>
      <c r="AX147" s="545"/>
      <c r="AY147" s="545"/>
      <c r="AZ147" s="545"/>
      <c r="BA147" s="545"/>
      <c r="BB147" s="545"/>
      <c r="BC147" s="545"/>
      <c r="BD147" s="545"/>
    </row>
    <row r="148" spans="1:56" x14ac:dyDescent="0.25">
      <c r="A148" s="545"/>
      <c r="B148" s="546"/>
      <c r="C148" s="545"/>
      <c r="D148" s="545"/>
      <c r="E148" s="545"/>
      <c r="F148" s="545"/>
      <c r="G148" s="545"/>
      <c r="H148" s="545"/>
      <c r="I148" s="545"/>
      <c r="J148" s="545"/>
      <c r="K148" s="545"/>
      <c r="L148" s="545"/>
      <c r="M148" s="545"/>
      <c r="N148" s="545"/>
      <c r="O148" s="545"/>
      <c r="P148" s="545"/>
      <c r="Q148" s="545"/>
      <c r="R148" s="545"/>
      <c r="S148" s="545"/>
      <c r="T148" s="545"/>
      <c r="U148" s="545"/>
      <c r="V148" s="545"/>
      <c r="W148" s="545"/>
      <c r="X148" s="545"/>
      <c r="Y148" s="545"/>
      <c r="Z148" s="545"/>
      <c r="AA148" s="545"/>
      <c r="AB148" s="545"/>
      <c r="AC148" s="545"/>
      <c r="AD148" s="545"/>
      <c r="AE148" s="545"/>
      <c r="AF148" s="545"/>
      <c r="AG148" s="545"/>
      <c r="AH148" s="545"/>
      <c r="AI148" s="545"/>
      <c r="AJ148" s="545"/>
      <c r="AK148" s="545"/>
      <c r="AL148" s="545"/>
      <c r="AM148" s="545"/>
      <c r="AN148" s="545"/>
      <c r="AO148" s="545"/>
      <c r="AP148" s="545"/>
      <c r="AQ148" s="545"/>
      <c r="AR148" s="545"/>
      <c r="AS148" s="545"/>
      <c r="AT148" s="545"/>
      <c r="AU148" s="545"/>
      <c r="AV148" s="545"/>
      <c r="AW148" s="545"/>
      <c r="AX148" s="545"/>
      <c r="AY148" s="545"/>
      <c r="AZ148" s="545"/>
      <c r="BA148" s="545"/>
      <c r="BB148" s="545"/>
      <c r="BC148" s="545"/>
      <c r="BD148" s="545"/>
    </row>
    <row r="149" spans="1:56" x14ac:dyDescent="0.25">
      <c r="A149" s="545"/>
      <c r="B149" s="546"/>
      <c r="C149" s="545"/>
      <c r="D149" s="545"/>
      <c r="E149" s="545"/>
      <c r="F149" s="545"/>
      <c r="G149" s="545"/>
      <c r="H149" s="545"/>
      <c r="I149" s="545"/>
      <c r="J149" s="545"/>
      <c r="K149" s="545"/>
      <c r="L149" s="545"/>
      <c r="M149" s="545"/>
      <c r="N149" s="545"/>
      <c r="O149" s="545"/>
      <c r="P149" s="545"/>
      <c r="Q149" s="545"/>
      <c r="R149" s="545"/>
      <c r="S149" s="545"/>
      <c r="T149" s="545"/>
      <c r="U149" s="545"/>
      <c r="V149" s="545"/>
      <c r="W149" s="545"/>
      <c r="X149" s="545"/>
      <c r="Y149" s="545"/>
      <c r="Z149" s="545"/>
      <c r="AA149" s="545"/>
      <c r="AB149" s="545"/>
      <c r="AC149" s="545"/>
      <c r="AD149" s="545"/>
      <c r="AE149" s="545"/>
      <c r="AF149" s="545"/>
      <c r="AG149" s="545"/>
      <c r="AH149" s="545"/>
      <c r="AI149" s="545"/>
      <c r="AJ149" s="545"/>
      <c r="AK149" s="545"/>
      <c r="AL149" s="545"/>
      <c r="AM149" s="545"/>
      <c r="AN149" s="545"/>
      <c r="AO149" s="545"/>
      <c r="AP149" s="545"/>
      <c r="AQ149" s="545"/>
      <c r="AR149" s="545"/>
      <c r="AS149" s="545"/>
      <c r="AT149" s="545"/>
      <c r="AU149" s="545"/>
      <c r="AV149" s="545"/>
      <c r="AW149" s="545"/>
      <c r="AX149" s="545"/>
      <c r="AY149" s="545"/>
      <c r="AZ149" s="545"/>
      <c r="BA149" s="545"/>
      <c r="BB149" s="545"/>
      <c r="BC149" s="545"/>
      <c r="BD149" s="545"/>
    </row>
  </sheetData>
  <mergeCells count="41">
    <mergeCell ref="AS5:AS7"/>
    <mergeCell ref="AT5:AT7"/>
    <mergeCell ref="AU5:AU7"/>
    <mergeCell ref="AV5:AV7"/>
    <mergeCell ref="AH5:AH7"/>
    <mergeCell ref="AJ5:AJ7"/>
    <mergeCell ref="AL5:AL7"/>
    <mergeCell ref="AP5:AP7"/>
    <mergeCell ref="AQ5:AQ7"/>
    <mergeCell ref="AR5:AR7"/>
    <mergeCell ref="AA5:AA7"/>
    <mergeCell ref="U1:W2"/>
    <mergeCell ref="X1:X2"/>
    <mergeCell ref="D3:X3"/>
    <mergeCell ref="Z3:AN3"/>
    <mergeCell ref="S5:T6"/>
    <mergeCell ref="U5:U6"/>
    <mergeCell ref="V5:V7"/>
    <mergeCell ref="W5:W7"/>
    <mergeCell ref="X5:X7"/>
    <mergeCell ref="Z5:Z7"/>
    <mergeCell ref="E4:F4"/>
    <mergeCell ref="G4:H4"/>
    <mergeCell ref="I4:J4"/>
    <mergeCell ref="E1:E2"/>
    <mergeCell ref="F1:F2"/>
    <mergeCell ref="N5:N7"/>
    <mergeCell ref="P5:P7"/>
    <mergeCell ref="R5:R7"/>
    <mergeCell ref="E6:F6"/>
    <mergeCell ref="E7:F7"/>
    <mergeCell ref="G6:H6"/>
    <mergeCell ref="G7:H7"/>
    <mergeCell ref="I6:J6"/>
    <mergeCell ref="I7:J7"/>
    <mergeCell ref="G1:G2"/>
    <mergeCell ref="H1:H2"/>
    <mergeCell ref="I1:I2"/>
    <mergeCell ref="J1:J2"/>
    <mergeCell ref="C5:C7"/>
    <mergeCell ref="D5:D7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7"/>
  <dimension ref="A1:BO171"/>
  <sheetViews>
    <sheetView topLeftCell="AQ24" zoomScale="85" zoomScaleNormal="85" zoomScaleSheetLayoutView="100" workbookViewId="0">
      <selection activeCell="BA33" sqref="BA33"/>
    </sheetView>
  </sheetViews>
  <sheetFormatPr baseColWidth="10" defaultColWidth="6.7109375" defaultRowHeight="12.75" x14ac:dyDescent="0.2"/>
  <cols>
    <col min="1" max="1" width="7.5703125" style="12" customWidth="1"/>
    <col min="2" max="2" width="23" style="12" customWidth="1"/>
    <col min="3" max="3" width="20.7109375" style="12" customWidth="1"/>
    <col min="4" max="4" width="46.7109375" style="649" customWidth="1"/>
    <col min="5" max="5" width="23.7109375" style="648" customWidth="1"/>
    <col min="6" max="7" width="20.7109375" style="5" customWidth="1"/>
    <col min="8" max="8" width="37.7109375" style="5" customWidth="1"/>
    <col min="9" max="9" width="20.7109375" style="5" hidden="1" customWidth="1"/>
    <col min="10" max="10" width="24.7109375" style="5" customWidth="1"/>
    <col min="11" max="12" width="20.7109375" style="5" customWidth="1"/>
    <col min="13" max="13" width="34" style="5" bestFit="1" customWidth="1"/>
    <col min="14" max="14" width="20.7109375" style="5" customWidth="1"/>
    <col min="15" max="15" width="15.7109375" style="5" customWidth="1"/>
    <col min="16" max="16" width="19.7109375" style="5" hidden="1" customWidth="1"/>
    <col min="17" max="17" width="19.7109375" style="5" customWidth="1"/>
    <col min="18" max="18" width="27.42578125" style="5" customWidth="1"/>
    <col min="19" max="19" width="25.7109375" style="5" customWidth="1"/>
    <col min="20" max="20" width="38.5703125" style="5" customWidth="1"/>
    <col min="21" max="21" width="47.5703125" style="5" customWidth="1"/>
    <col min="22" max="22" width="28.7109375" style="5" customWidth="1"/>
    <col min="23" max="29" width="25.7109375" style="5" customWidth="1"/>
    <col min="30" max="43" width="25.7109375" style="38" customWidth="1"/>
    <col min="44" max="46" width="22.28515625" style="38" customWidth="1"/>
    <col min="47" max="61" width="20.7109375" style="38" customWidth="1"/>
    <col min="62" max="67" width="20.7109375" style="5" customWidth="1"/>
    <col min="68" max="16384" width="6.7109375" style="5"/>
  </cols>
  <sheetData>
    <row r="1" spans="2:67" ht="24.75" customHeight="1" x14ac:dyDescent="0.2">
      <c r="C1" s="1237" t="s">
        <v>138</v>
      </c>
      <c r="D1" s="1237"/>
    </row>
    <row r="2" spans="2:67" ht="13.5" thickBot="1" x14ac:dyDescent="0.25"/>
    <row r="3" spans="2:67" ht="27" customHeight="1" thickBot="1" x14ac:dyDescent="0.25">
      <c r="B3" s="1238" t="s">
        <v>139</v>
      </c>
      <c r="C3" s="1239"/>
      <c r="D3" s="1239"/>
      <c r="E3" s="1240"/>
      <c r="F3" s="650" t="s">
        <v>140</v>
      </c>
      <c r="G3" s="650" t="s">
        <v>141</v>
      </c>
      <c r="H3" s="650" t="s">
        <v>142</v>
      </c>
      <c r="R3" s="39"/>
      <c r="S3" s="39"/>
      <c r="AH3" s="39"/>
      <c r="AI3" s="39"/>
      <c r="AU3" s="651"/>
      <c r="AV3" s="651"/>
      <c r="AW3" s="651"/>
      <c r="AX3" s="651"/>
      <c r="AY3" s="651"/>
      <c r="AZ3" s="651"/>
      <c r="BA3" s="651"/>
      <c r="BB3" s="651"/>
      <c r="BD3" s="652"/>
      <c r="BE3" s="652"/>
      <c r="BG3" s="651"/>
      <c r="BH3" s="651"/>
      <c r="BI3" s="651"/>
      <c r="BJ3" s="38"/>
      <c r="BK3" s="652"/>
      <c r="BL3" s="652"/>
      <c r="BM3" s="38"/>
      <c r="BN3" s="653"/>
      <c r="BO3" s="38"/>
    </row>
    <row r="4" spans="2:67" ht="27" customHeight="1" thickBot="1" x14ac:dyDescent="0.25">
      <c r="B4" s="654" t="s">
        <v>143</v>
      </c>
      <c r="C4" s="1241" t="s">
        <v>144</v>
      </c>
      <c r="D4" s="1242"/>
      <c r="E4" s="1243"/>
      <c r="F4" s="658">
        <v>1E-3</v>
      </c>
      <c r="G4" s="659" t="str">
        <f>IF(B29="","",+F4/SQRT(12))</f>
        <v/>
      </c>
      <c r="H4" s="660" t="s">
        <v>52</v>
      </c>
      <c r="M4" s="661"/>
      <c r="N4" s="1244"/>
      <c r="O4" s="1245"/>
      <c r="P4" s="1245"/>
      <c r="Q4" s="1245"/>
      <c r="R4" s="1246"/>
      <c r="S4" s="39"/>
      <c r="AH4" s="39"/>
      <c r="AI4" s="651"/>
      <c r="AX4" s="651"/>
      <c r="AY4" s="651"/>
      <c r="AZ4" s="651"/>
      <c r="BA4" s="651"/>
      <c r="BB4" s="651"/>
      <c r="BG4" s="651"/>
      <c r="BH4" s="651"/>
      <c r="BI4" s="651"/>
      <c r="BJ4" s="38"/>
      <c r="BK4" s="38"/>
      <c r="BL4" s="38"/>
      <c r="BM4" s="38"/>
      <c r="BN4" s="38"/>
      <c r="BO4" s="38"/>
    </row>
    <row r="5" spans="2:67" ht="27" customHeight="1" thickBot="1" x14ac:dyDescent="0.25">
      <c r="B5" s="662" t="s">
        <v>145</v>
      </c>
      <c r="C5" s="1241" t="s">
        <v>146</v>
      </c>
      <c r="D5" s="1242"/>
      <c r="E5" s="1243"/>
      <c r="F5" s="663">
        <v>1.7999999999999999E-2</v>
      </c>
      <c r="G5" s="664" t="str">
        <f>IF(B29="","",+F5/2)</f>
        <v/>
      </c>
      <c r="H5" s="660" t="s">
        <v>52</v>
      </c>
      <c r="M5" s="40"/>
      <c r="N5" s="1247" t="s">
        <v>147</v>
      </c>
      <c r="O5" s="1248"/>
      <c r="P5" s="1248"/>
      <c r="Q5" s="1248"/>
      <c r="R5" s="1249"/>
      <c r="S5" s="39"/>
      <c r="AH5" s="39"/>
      <c r="AI5" s="665"/>
      <c r="AX5" s="651"/>
      <c r="AY5" s="651"/>
      <c r="AZ5" s="651"/>
      <c r="BA5" s="651"/>
      <c r="BB5" s="651"/>
    </row>
    <row r="6" spans="2:67" ht="27" customHeight="1" thickBot="1" x14ac:dyDescent="0.25">
      <c r="B6" s="662" t="s">
        <v>145</v>
      </c>
      <c r="C6" s="1241" t="s">
        <v>148</v>
      </c>
      <c r="D6" s="1242"/>
      <c r="E6" s="1243"/>
      <c r="F6" s="663">
        <v>1.7999999999999999E-2</v>
      </c>
      <c r="G6" s="664" t="str">
        <f>IF(B29="","",+F6/2)</f>
        <v/>
      </c>
      <c r="H6" s="660" t="s">
        <v>52</v>
      </c>
      <c r="M6" s="40"/>
      <c r="N6" s="666" t="s">
        <v>149</v>
      </c>
      <c r="O6" s="667" t="str">
        <f>'Coef. Expansión Térmica'!C3</f>
        <v>acero</v>
      </c>
      <c r="P6" s="668" t="str">
        <f>'Coef. Expansión Térmica'!C7</f>
        <v>carburo de tungsteno</v>
      </c>
      <c r="Q6" s="668" t="str">
        <f>'Coef. Expansión Térmica'!C5</f>
        <v>cerámica</v>
      </c>
      <c r="R6" s="669" t="str">
        <f>'Coef. Expansión Térmica'!C9</f>
        <v>carburo de cromo</v>
      </c>
      <c r="S6" s="38"/>
      <c r="AH6" s="39"/>
      <c r="AI6" s="665"/>
      <c r="AX6" s="651"/>
      <c r="AY6" s="651"/>
      <c r="AZ6" s="651"/>
      <c r="BA6" s="651"/>
      <c r="BB6" s="651"/>
    </row>
    <row r="7" spans="2:67" ht="27" customHeight="1" thickBot="1" x14ac:dyDescent="0.25">
      <c r="B7" s="662" t="s">
        <v>145</v>
      </c>
      <c r="C7" s="1241" t="s">
        <v>150</v>
      </c>
      <c r="D7" s="1242"/>
      <c r="E7" s="1243"/>
      <c r="F7" s="663">
        <v>1.7999999999999999E-2</v>
      </c>
      <c r="G7" s="664" t="str">
        <f>IF(B29="","",+F7/2)</f>
        <v/>
      </c>
      <c r="H7" s="660" t="s">
        <v>52</v>
      </c>
      <c r="M7" s="670" t="s">
        <v>151</v>
      </c>
      <c r="N7" s="671" t="s">
        <v>822</v>
      </c>
      <c r="O7" s="672">
        <v>0</v>
      </c>
      <c r="P7" s="673">
        <f>+'DEFORMACION 1'!J34-'DEFORMACION 1'!N34</f>
        <v>-6.9049895332636016E-2</v>
      </c>
      <c r="Q7" s="673">
        <f>+'DEFORMACION 1'!Q34-'DEFORMACION 1'!N34</f>
        <v>-1.9746172693225206E-3</v>
      </c>
      <c r="R7" s="674">
        <f>+'DEFORMACION 1'!K34-'DEFORMACION 1'!N34</f>
        <v>-2.9130328958231783E-2</v>
      </c>
      <c r="S7" s="675" t="str">
        <f>N7</f>
        <v>Patrón en acero</v>
      </c>
      <c r="T7" s="675">
        <f>HLOOKUP('Información y Datos'!$L$43,INCERTIDUMBRE!$N$6:$R$10,2,FALSE)</f>
        <v>0</v>
      </c>
      <c r="AH7" s="39"/>
      <c r="AI7" s="665"/>
    </row>
    <row r="8" spans="2:67" ht="27" customHeight="1" thickBot="1" x14ac:dyDescent="0.25">
      <c r="B8" s="662" t="s">
        <v>152</v>
      </c>
      <c r="C8" s="1241" t="s">
        <v>153</v>
      </c>
      <c r="D8" s="1242"/>
      <c r="E8" s="1243"/>
      <c r="F8" s="664">
        <f>CALIBRACION!AG127</f>
        <v>0.22900000000000276</v>
      </c>
      <c r="G8" s="676" t="str">
        <f>IF(B29="","",+(F8/2)/SQRT(3))</f>
        <v/>
      </c>
      <c r="H8" s="660" t="s">
        <v>52</v>
      </c>
      <c r="M8" s="677">
        <f>VLOOKUP('Información y Datos'!$L$44,$S$7:$T$10,2,FALSE)</f>
        <v>1.9746172693225206E-3</v>
      </c>
      <c r="N8" s="671" t="s">
        <v>823</v>
      </c>
      <c r="O8" s="678">
        <f>+'DEFORMACION 1'!N34-'DEFORMACION 1'!J34</f>
        <v>6.9049895332636016E-2</v>
      </c>
      <c r="P8" s="679">
        <v>0</v>
      </c>
      <c r="Q8" s="678">
        <f>+'DEFORMACION 1'!Q34-'DEFORMACION 1'!J34</f>
        <v>6.7075278063313495E-2</v>
      </c>
      <c r="R8" s="680">
        <f>+'DEFORMACION 1'!K34-'DEFORMACION 1'!J34</f>
        <v>3.9919566374404233E-2</v>
      </c>
      <c r="S8" s="675" t="str">
        <f>N8</f>
        <v>Patrón en Tungsteno</v>
      </c>
      <c r="T8" s="675">
        <f>HLOOKUP('Información y Datos'!$L$43,INCERTIDUMBRE!$N$6:$R$10,3,FALSE)</f>
        <v>6.9049895332636016E-2</v>
      </c>
      <c r="AH8" s="39"/>
      <c r="AI8" s="665"/>
    </row>
    <row r="9" spans="2:67" ht="27" customHeight="1" thickBot="1" x14ac:dyDescent="0.25">
      <c r="B9" s="1253" t="s">
        <v>154</v>
      </c>
      <c r="C9" s="1254"/>
      <c r="D9" s="1254"/>
      <c r="E9" s="1254"/>
      <c r="F9" s="1255"/>
      <c r="G9" s="676" t="e">
        <f>SQRT(($G$4^2)+($G$7^2)+($G$8^2)+($G$5^2)+($G$6^2))</f>
        <v>#VALUE!</v>
      </c>
      <c r="H9" s="681" t="s">
        <v>52</v>
      </c>
      <c r="M9" s="682"/>
      <c r="N9" s="671" t="s">
        <v>824</v>
      </c>
      <c r="O9" s="683">
        <f>+'DEFORMACION 1'!N34-'DEFORMACION 1'!Q34</f>
        <v>1.9746172693225206E-3</v>
      </c>
      <c r="P9" s="678">
        <f>+'DEFORMACION 1'!J34-'DEFORMACION 1'!Q34</f>
        <v>-6.7075278063313495E-2</v>
      </c>
      <c r="Q9" s="684">
        <v>0</v>
      </c>
      <c r="R9" s="680">
        <f>+'DEFORMACION 1'!K34-'DEFORMACION 1'!Q34</f>
        <v>-2.7155711688909262E-2</v>
      </c>
      <c r="S9" s="675" t="str">
        <f>N9</f>
        <v>Patrón en cerámica</v>
      </c>
      <c r="T9" s="675">
        <f>HLOOKUP('Información y Datos'!$L$43,INCERTIDUMBRE!$N$6:$R$10,4,FALSE)</f>
        <v>1.9746172693225206E-3</v>
      </c>
      <c r="AH9" s="39"/>
      <c r="AI9" s="665"/>
    </row>
    <row r="10" spans="2:67" ht="27" customHeight="1" thickBot="1" x14ac:dyDescent="0.25">
      <c r="G10" s="685">
        <v>1</v>
      </c>
      <c r="M10" s="682"/>
      <c r="N10" s="686" t="s">
        <v>825</v>
      </c>
      <c r="O10" s="687">
        <f>+'DEFORMACION 1'!N34-'DEFORMACION 1'!K34</f>
        <v>2.9130328958231783E-2</v>
      </c>
      <c r="P10" s="687">
        <f>+'DEFORMACION 1'!J34-'DEFORMACION 1'!K34</f>
        <v>-3.9919566374404233E-2</v>
      </c>
      <c r="Q10" s="687">
        <f>+'DEFORMACION 1'!Q34-'DEFORMACION 1'!K34</f>
        <v>2.7155711688909262E-2</v>
      </c>
      <c r="R10" s="688">
        <v>0</v>
      </c>
      <c r="S10" s="675" t="str">
        <f>N10</f>
        <v>Patrón en cromo</v>
      </c>
      <c r="T10" s="675">
        <f>HLOOKUP('Información y Datos'!$L$43,INCERTIDUMBRE!$N$6:$R$10,5,FALSE)</f>
        <v>2.9130328958231783E-2</v>
      </c>
      <c r="AH10" s="39"/>
      <c r="AI10" s="665"/>
      <c r="AX10" s="41"/>
      <c r="AY10" s="41"/>
      <c r="AZ10" s="41"/>
      <c r="BA10" s="41"/>
      <c r="BB10" s="41"/>
      <c r="BC10" s="1236"/>
      <c r="BD10" s="1236"/>
      <c r="BE10" s="1236"/>
      <c r="BF10" s="1236"/>
    </row>
    <row r="11" spans="2:67" ht="27" customHeight="1" thickBot="1" x14ac:dyDescent="0.25">
      <c r="B11" s="1238" t="s">
        <v>155</v>
      </c>
      <c r="C11" s="1239"/>
      <c r="D11" s="1239"/>
      <c r="E11" s="1240"/>
      <c r="F11" s="650" t="s">
        <v>140</v>
      </c>
      <c r="G11" s="650" t="s">
        <v>141</v>
      </c>
      <c r="H11" s="650" t="s">
        <v>142</v>
      </c>
      <c r="M11" s="40"/>
      <c r="N11" s="1245"/>
      <c r="O11" s="1245"/>
      <c r="P11" s="1245"/>
      <c r="Q11" s="1245"/>
      <c r="R11" s="1246"/>
      <c r="S11" s="39"/>
      <c r="AH11" s="39"/>
      <c r="AI11" s="665"/>
      <c r="AX11" s="41"/>
      <c r="AY11" s="41"/>
      <c r="AZ11" s="41"/>
      <c r="BA11" s="41"/>
      <c r="BB11" s="41"/>
      <c r="BC11" s="689"/>
      <c r="BD11" s="689"/>
      <c r="BE11" s="689"/>
      <c r="BF11" s="689"/>
    </row>
    <row r="12" spans="2:67" ht="27" customHeight="1" thickBot="1" x14ac:dyDescent="0.25">
      <c r="B12" s="662" t="s">
        <v>156</v>
      </c>
      <c r="C12" s="655" t="s">
        <v>157</v>
      </c>
      <c r="D12" s="656"/>
      <c r="E12" s="657"/>
      <c r="F12" s="690">
        <f>INFORMACION!H61</f>
        <v>9.7000000000000003E-6</v>
      </c>
      <c r="G12" s="691" t="str">
        <f>IF(B29="","",+(F12*0.1)/SQRT(3))</f>
        <v/>
      </c>
      <c r="H12" s="692" t="s">
        <v>158</v>
      </c>
      <c r="M12" s="40"/>
      <c r="N12" s="1247" t="s">
        <v>159</v>
      </c>
      <c r="O12" s="1248"/>
      <c r="P12" s="1248"/>
      <c r="Q12" s="1248"/>
      <c r="R12" s="1249"/>
      <c r="S12" s="39"/>
      <c r="AH12" s="39"/>
      <c r="AI12" s="665"/>
      <c r="AX12" s="41"/>
      <c r="AY12" s="41"/>
      <c r="AZ12" s="41"/>
      <c r="BA12" s="41"/>
      <c r="BB12" s="41"/>
      <c r="BC12" s="693"/>
      <c r="BD12" s="693"/>
      <c r="BE12" s="693"/>
      <c r="BF12" s="693"/>
    </row>
    <row r="13" spans="2:67" ht="27" customHeight="1" thickBot="1" x14ac:dyDescent="0.25">
      <c r="B13" s="694" t="s">
        <v>160</v>
      </c>
      <c r="C13" s="655" t="s">
        <v>161</v>
      </c>
      <c r="D13" s="656"/>
      <c r="E13" s="657"/>
      <c r="F13" s="695">
        <f>+INFORMACION!D38</f>
        <v>1.15E-5</v>
      </c>
      <c r="G13" s="691" t="str">
        <f>IF(B29="","",+(F13*0.1)/SQRT(3))</f>
        <v/>
      </c>
      <c r="H13" s="692" t="s">
        <v>158</v>
      </c>
      <c r="J13" s="608"/>
      <c r="M13" s="40"/>
      <c r="N13" s="696" t="s">
        <v>149</v>
      </c>
      <c r="O13" s="667" t="str">
        <f>O6</f>
        <v>acero</v>
      </c>
      <c r="P13" s="668" t="str">
        <f t="shared" ref="P13:R13" si="0">P6</f>
        <v>carburo de tungsteno</v>
      </c>
      <c r="Q13" s="668" t="str">
        <f t="shared" si="0"/>
        <v>cerámica</v>
      </c>
      <c r="R13" s="669" t="str">
        <f t="shared" si="0"/>
        <v>carburo de cromo</v>
      </c>
      <c r="S13" s="39"/>
      <c r="AH13" s="39"/>
      <c r="AI13" s="665"/>
      <c r="AX13" s="41"/>
      <c r="AY13" s="41"/>
      <c r="AZ13" s="41"/>
      <c r="BA13" s="41"/>
      <c r="BB13" s="41"/>
      <c r="BC13" s="693"/>
      <c r="BD13" s="693"/>
      <c r="BE13" s="693"/>
      <c r="BF13" s="693"/>
      <c r="BG13" s="697"/>
      <c r="BJ13" s="38"/>
      <c r="BK13" s="38"/>
      <c r="BL13" s="38"/>
      <c r="BM13" s="38"/>
      <c r="BN13" s="38"/>
      <c r="BO13" s="38"/>
    </row>
    <row r="14" spans="2:67" ht="27" customHeight="1" thickBot="1" x14ac:dyDescent="0.25">
      <c r="B14" s="662" t="s">
        <v>152</v>
      </c>
      <c r="C14" s="655" t="s">
        <v>162</v>
      </c>
      <c r="D14" s="656"/>
      <c r="E14" s="657"/>
      <c r="F14" s="664">
        <f>CALIBRACION!AG127</f>
        <v>0.22900000000000276</v>
      </c>
      <c r="G14" s="676" t="str">
        <f>IF(B29="","",+(F14)/SQRT(3))</f>
        <v/>
      </c>
      <c r="H14" s="681" t="s">
        <v>52</v>
      </c>
      <c r="M14" s="698" t="s">
        <v>163</v>
      </c>
      <c r="N14" s="671" t="s">
        <v>822</v>
      </c>
      <c r="O14" s="699">
        <v>6.4489870085567206E-5</v>
      </c>
      <c r="P14" s="699">
        <v>4.6133470565379997E-5</v>
      </c>
      <c r="Q14" s="699">
        <v>6.4063E-5</v>
      </c>
      <c r="R14" s="700">
        <v>5.5560000000000003E-5</v>
      </c>
      <c r="S14" s="675" t="str">
        <f>N14</f>
        <v>Patrón en acero</v>
      </c>
      <c r="T14" s="675">
        <f>HLOOKUP('Información y Datos'!$L$43,INCERTIDUMBRE!$O$13:$R$17,IF('Información y Datos'!$L$44=$N$14,2,IF('Información y Datos'!$L$44=$N$15,3,IF('Información y Datos'!$L$44=$N$16,4,IF('Información y Datos'!$L$44=$N$17,5,"ERROR")))),FALSE)</f>
        <v>6.40630400309881E-5</v>
      </c>
      <c r="V14" s="251" t="s">
        <v>376</v>
      </c>
      <c r="AH14" s="39"/>
      <c r="AI14" s="665"/>
      <c r="AX14" s="41"/>
      <c r="AY14" s="41"/>
      <c r="AZ14" s="41"/>
      <c r="BA14" s="41"/>
      <c r="BB14" s="41"/>
      <c r="BC14" s="701"/>
      <c r="BD14" s="701"/>
      <c r="BE14" s="701"/>
      <c r="BF14" s="701"/>
      <c r="BG14" s="42"/>
      <c r="BJ14" s="38"/>
      <c r="BK14" s="38"/>
      <c r="BL14" s="38"/>
      <c r="BM14" s="38"/>
      <c r="BN14" s="38"/>
      <c r="BO14" s="38"/>
    </row>
    <row r="15" spans="2:67" ht="27" customHeight="1" thickBot="1" x14ac:dyDescent="0.25">
      <c r="B15" s="662" t="s">
        <v>164</v>
      </c>
      <c r="C15" s="655" t="s">
        <v>165</v>
      </c>
      <c r="D15" s="656"/>
      <c r="E15" s="657"/>
      <c r="F15" s="702" t="s">
        <v>166</v>
      </c>
      <c r="G15" s="703" t="e">
        <f>+(($G$12))*($G$9)</f>
        <v>#VALUE!</v>
      </c>
      <c r="H15" s="681" t="s">
        <v>167</v>
      </c>
      <c r="M15" s="704">
        <f>VLOOKUP('Información y Datos'!$L$44,$S$14:$T$17,2,FALSE)</f>
        <v>6.40630400309881E-5</v>
      </c>
      <c r="N15" s="671" t="s">
        <v>823</v>
      </c>
      <c r="O15" s="705">
        <v>4.6133470565379997E-5</v>
      </c>
      <c r="P15" s="705">
        <v>2.7777071045192799E-5</v>
      </c>
      <c r="Q15" s="705">
        <v>4.5706640510800898E-5</v>
      </c>
      <c r="R15" s="706">
        <v>3.7203843168164997E-5</v>
      </c>
      <c r="S15" s="675" t="str">
        <f>N15</f>
        <v>Patrón en Tungsteno</v>
      </c>
      <c r="T15" s="675">
        <f>HLOOKUP('Información y Datos'!$L$43,INCERTIDUMBRE!$O$13:$R$17,IF('Información y Datos'!$L$44=$N$14,2,IF('Información y Datos'!$L$44=$N$15,3,IF('Información y Datos'!$L$44=$N$16,4,IF('Información y Datos'!$L$44=$N$17,5,"ERROR")))),FALSE)</f>
        <v>6.40630400309881E-5</v>
      </c>
      <c r="V15" s="238" t="s">
        <v>377</v>
      </c>
      <c r="AH15" s="39"/>
      <c r="AI15" s="665"/>
      <c r="AX15" s="41"/>
      <c r="AY15" s="41"/>
      <c r="AZ15" s="41"/>
      <c r="BA15" s="41"/>
      <c r="BB15" s="41"/>
      <c r="BC15" s="1256"/>
      <c r="BD15" s="1256"/>
      <c r="BE15" s="1256"/>
      <c r="BF15" s="1256"/>
      <c r="BG15" s="41"/>
      <c r="BM15" s="707"/>
      <c r="BN15" s="707"/>
      <c r="BO15" s="38"/>
    </row>
    <row r="16" spans="2:67" ht="27" customHeight="1" thickBot="1" x14ac:dyDescent="0.25">
      <c r="B16" s="662" t="s">
        <v>164</v>
      </c>
      <c r="C16" s="655" t="s">
        <v>168</v>
      </c>
      <c r="D16" s="656"/>
      <c r="E16" s="657"/>
      <c r="F16" s="702" t="s">
        <v>169</v>
      </c>
      <c r="G16" s="703" t="e">
        <f>+(($G$13))*($G$9)</f>
        <v>#VALUE!</v>
      </c>
      <c r="H16" s="681" t="s">
        <v>167</v>
      </c>
      <c r="M16" s="698" t="s">
        <v>789</v>
      </c>
      <c r="N16" s="671" t="s">
        <v>824</v>
      </c>
      <c r="O16" s="705">
        <v>6.40630400309881E-5</v>
      </c>
      <c r="P16" s="705">
        <v>4.5706640510800898E-5</v>
      </c>
      <c r="Q16" s="705">
        <v>6.3636209976408994E-5</v>
      </c>
      <c r="R16" s="706">
        <v>5.51334126337731E-5</v>
      </c>
      <c r="S16" s="675" t="str">
        <f>N16</f>
        <v>Patrón en cerámica</v>
      </c>
      <c r="T16" s="675">
        <f>HLOOKUP('Información y Datos'!$L$43,INCERTIDUMBRE!$O$13:$R$17,IF('Información y Datos'!$L$44=$N$14,2,IF('Información y Datos'!$L$44=$N$15,3,IF('Información y Datos'!$L$44=$N$16,4,IF('Información y Datos'!$L$44=$N$17,5,"ERROR")))),FALSE)</f>
        <v>6.40630400309881E-5</v>
      </c>
      <c r="V16" s="238" t="s">
        <v>378</v>
      </c>
      <c r="AH16" s="39"/>
      <c r="AI16" s="665"/>
      <c r="AX16" s="41"/>
      <c r="AY16" s="41"/>
      <c r="AZ16" s="41"/>
      <c r="BA16" s="41"/>
      <c r="BB16" s="41"/>
      <c r="BM16" s="38"/>
      <c r="BN16" s="38"/>
      <c r="BO16" s="38"/>
    </row>
    <row r="17" spans="1:67" ht="27" customHeight="1" thickBot="1" x14ac:dyDescent="0.25">
      <c r="B17" s="662" t="s">
        <v>164</v>
      </c>
      <c r="C17" s="655" t="s">
        <v>170</v>
      </c>
      <c r="D17" s="656"/>
      <c r="E17" s="657"/>
      <c r="F17" s="702" t="s">
        <v>171</v>
      </c>
      <c r="G17" s="703" t="e">
        <f>+(($G$13))*($G$14)</f>
        <v>#VALUE!</v>
      </c>
      <c r="H17" s="681" t="s">
        <v>167</v>
      </c>
      <c r="M17" s="704">
        <f>M15/1000</f>
        <v>6.40630400309881E-8</v>
      </c>
      <c r="N17" s="686" t="s">
        <v>825</v>
      </c>
      <c r="O17" s="708">
        <v>5.5560242688352199E-5</v>
      </c>
      <c r="P17" s="708">
        <v>3.7203843168164997E-5</v>
      </c>
      <c r="Q17" s="708">
        <v>5.51334126337731E-5</v>
      </c>
      <c r="R17" s="709">
        <v>4.6630615291137199E-5</v>
      </c>
      <c r="S17" s="675" t="str">
        <f>N17</f>
        <v>Patrón en cromo</v>
      </c>
      <c r="T17" s="675">
        <f>HLOOKUP('Información y Datos'!$L$43,INCERTIDUMBRE!$O$13:$R$17,IF('Información y Datos'!$L$44=$N$14,2,IF('Información y Datos'!$L$44=$N$15,3,IF('Información y Datos'!$L$44=$N$16,4,IF('Información y Datos'!$L$44=$N$17,5,"ERROR")))),FALSE)</f>
        <v>6.40630400309881E-5</v>
      </c>
      <c r="V17" s="238" t="s">
        <v>379</v>
      </c>
      <c r="AH17" s="39"/>
      <c r="AI17" s="665"/>
      <c r="AX17" s="41"/>
      <c r="AY17" s="41"/>
      <c r="AZ17" s="41"/>
      <c r="BA17" s="41"/>
      <c r="BB17" s="41"/>
      <c r="BM17" s="38"/>
      <c r="BN17" s="38"/>
      <c r="BO17" s="38"/>
    </row>
    <row r="18" spans="1:67" ht="27" customHeight="1" thickBot="1" x14ac:dyDescent="0.25">
      <c r="B18" s="5"/>
      <c r="C18" s="5"/>
      <c r="D18" s="5"/>
      <c r="E18" s="5"/>
      <c r="M18" s="23"/>
      <c r="N18" s="403"/>
      <c r="O18" s="403"/>
      <c r="P18" s="403"/>
      <c r="Q18" s="403"/>
      <c r="R18" s="431"/>
      <c r="S18" s="39"/>
      <c r="AH18" s="39"/>
      <c r="AI18" s="665"/>
      <c r="AX18" s="41"/>
      <c r="AY18" s="41"/>
      <c r="AZ18" s="41"/>
      <c r="BA18" s="41"/>
      <c r="BB18" s="41"/>
      <c r="BM18" s="38"/>
      <c r="BN18" s="38"/>
      <c r="BO18" s="38"/>
    </row>
    <row r="19" spans="1:67" ht="27" customHeight="1" x14ac:dyDescent="0.2">
      <c r="B19" s="1250" t="s">
        <v>172</v>
      </c>
      <c r="C19" s="1251"/>
      <c r="D19" s="1251"/>
      <c r="E19" s="1252"/>
      <c r="F19" s="710" t="s">
        <v>173</v>
      </c>
      <c r="G19" s="711" t="s">
        <v>142</v>
      </c>
      <c r="M19" s="38"/>
      <c r="N19" s="38"/>
      <c r="O19" s="38"/>
      <c r="P19" s="38"/>
      <c r="Q19" s="38"/>
      <c r="R19" s="38"/>
      <c r="S19" s="38"/>
      <c r="AH19" s="39"/>
      <c r="AX19" s="41"/>
      <c r="AY19" s="41"/>
      <c r="AZ19" s="41"/>
      <c r="BA19" s="41"/>
      <c r="BB19" s="41"/>
      <c r="BM19" s="38"/>
      <c r="BN19" s="38"/>
      <c r="BO19" s="38"/>
    </row>
    <row r="20" spans="1:67" ht="27" customHeight="1" x14ac:dyDescent="0.2">
      <c r="B20" s="712" t="s">
        <v>174</v>
      </c>
      <c r="C20" s="1267" t="s">
        <v>796</v>
      </c>
      <c r="D20" s="1268"/>
      <c r="E20" s="1269"/>
      <c r="F20" s="713">
        <v>8.0000000000000002E-3</v>
      </c>
      <c r="G20" s="714" t="s">
        <v>136</v>
      </c>
      <c r="I20" s="5" t="e">
        <f>IF('Información y Datos'!$L$42='Patrones LACOMET'!$D$3,VLOOKUP(B29,'BLOQUES PATRON (pulg) '!$S$5:$Z$86,7,FALSE),IF('Información y Datos'!$L$42='Patrones LACOMET'!$D$4,VLOOKUP(B29,'BLOQUES PATRON (mm)'!$O$5:$U$126,7,FALSE),"No existe el patrón"))</f>
        <v>#N/A</v>
      </c>
      <c r="L20" s="715"/>
      <c r="M20" s="715"/>
      <c r="N20" s="715"/>
      <c r="O20" s="715"/>
      <c r="P20" s="715"/>
      <c r="Q20" s="715"/>
      <c r="R20" s="715"/>
      <c r="S20" s="715"/>
      <c r="U20" s="716"/>
      <c r="AH20" s="715"/>
      <c r="AI20" s="715"/>
      <c r="AR20" s="717"/>
      <c r="AU20" s="41"/>
      <c r="AV20" s="41"/>
      <c r="AW20" s="41"/>
      <c r="AX20" s="41"/>
      <c r="AY20" s="41"/>
      <c r="AZ20" s="41"/>
      <c r="BA20" s="41"/>
      <c r="BB20" s="41"/>
      <c r="BG20" s="5"/>
      <c r="BM20" s="38"/>
      <c r="BN20" s="38"/>
      <c r="BO20" s="38"/>
    </row>
    <row r="21" spans="1:67" ht="27" customHeight="1" x14ac:dyDescent="0.2">
      <c r="B21" s="712" t="s">
        <v>175</v>
      </c>
      <c r="C21" s="1267" t="s">
        <v>794</v>
      </c>
      <c r="D21" s="1268"/>
      <c r="E21" s="1269"/>
      <c r="F21" s="713">
        <v>2.5999999999999999E-2</v>
      </c>
      <c r="G21" s="714" t="s">
        <v>136</v>
      </c>
      <c r="U21" s="716"/>
      <c r="V21" s="715"/>
      <c r="W21" s="718"/>
      <c r="X21" s="715"/>
      <c r="Y21" s="715"/>
      <c r="Z21" s="715"/>
      <c r="AA21" s="715"/>
      <c r="AB21" s="715"/>
      <c r="AC21" s="715"/>
      <c r="AD21" s="715"/>
      <c r="AE21" s="715"/>
      <c r="AF21" s="715"/>
      <c r="AG21" s="715"/>
      <c r="AH21" s="715"/>
      <c r="AI21" s="719"/>
      <c r="AR21" s="715"/>
      <c r="AU21" s="41"/>
      <c r="AV21" s="41"/>
      <c r="AW21" s="41"/>
      <c r="AX21" s="41"/>
      <c r="AY21" s="41"/>
      <c r="AZ21" s="41"/>
      <c r="BA21" s="41"/>
      <c r="BB21" s="41"/>
      <c r="BG21" s="5"/>
      <c r="BM21" s="38"/>
      <c r="BN21" s="38"/>
      <c r="BO21" s="38"/>
    </row>
    <row r="22" spans="1:67" ht="27" customHeight="1" x14ac:dyDescent="0.2">
      <c r="B22" s="712" t="s">
        <v>176</v>
      </c>
      <c r="C22" s="1267" t="s">
        <v>177</v>
      </c>
      <c r="D22" s="1268"/>
      <c r="E22" s="1269"/>
      <c r="F22" s="713">
        <v>0.01</v>
      </c>
      <c r="G22" s="714" t="s">
        <v>136</v>
      </c>
      <c r="U22" s="716"/>
      <c r="V22" s="715"/>
      <c r="W22" s="715"/>
      <c r="X22" s="720"/>
      <c r="Y22" s="720"/>
      <c r="Z22" s="720"/>
      <c r="AA22" s="720"/>
      <c r="AB22" s="720"/>
      <c r="AC22" s="720"/>
      <c r="AD22" s="715"/>
      <c r="AE22" s="715"/>
      <c r="AF22" s="715"/>
      <c r="AG22" s="715"/>
      <c r="AH22" s="715"/>
      <c r="AI22" s="715"/>
      <c r="AR22" s="715"/>
      <c r="AU22" s="41"/>
      <c r="AV22" s="41"/>
      <c r="AW22" s="41"/>
      <c r="AX22" s="41"/>
      <c r="AY22" s="41"/>
      <c r="AZ22" s="41"/>
      <c r="BA22" s="41"/>
      <c r="BB22" s="41"/>
      <c r="BG22" s="5"/>
      <c r="BM22" s="38"/>
      <c r="BN22" s="38"/>
      <c r="BO22" s="38"/>
    </row>
    <row r="23" spans="1:67" ht="27" customHeight="1" thickBot="1" x14ac:dyDescent="0.25">
      <c r="B23" s="712" t="s">
        <v>178</v>
      </c>
      <c r="C23" s="1270" t="s">
        <v>795</v>
      </c>
      <c r="D23" s="1271"/>
      <c r="E23" s="1272"/>
      <c r="F23" s="721">
        <v>5.0000000000000001E-3</v>
      </c>
      <c r="G23" s="722" t="s">
        <v>136</v>
      </c>
      <c r="I23" s="585"/>
      <c r="U23" s="716"/>
      <c r="V23" s="715"/>
      <c r="W23" s="715"/>
      <c r="X23" s="719"/>
      <c r="Y23" s="719"/>
      <c r="Z23" s="719"/>
      <c r="AA23" s="719"/>
      <c r="AB23" s="719"/>
      <c r="AC23" s="715"/>
      <c r="AD23" s="715"/>
      <c r="AE23" s="715"/>
      <c r="AF23" s="715"/>
      <c r="AG23" s="715"/>
      <c r="AH23" s="715"/>
      <c r="AI23" s="715"/>
      <c r="AR23" s="715"/>
      <c r="AU23" s="41"/>
      <c r="AV23" s="41"/>
      <c r="AW23" s="41"/>
      <c r="AX23" s="41"/>
      <c r="AY23" s="41"/>
      <c r="AZ23" s="41"/>
      <c r="BA23" s="41"/>
      <c r="BB23" s="41"/>
      <c r="BG23" s="5"/>
      <c r="BM23" s="38"/>
      <c r="BN23" s="38"/>
      <c r="BO23" s="38"/>
    </row>
    <row r="24" spans="1:67" s="43" customFormat="1" ht="24.95" customHeight="1" thickBo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17"/>
      <c r="AE24" s="5"/>
      <c r="AF24" s="5"/>
      <c r="AG24" s="5"/>
      <c r="AH24" s="5"/>
      <c r="AI24" s="543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BE24" s="12"/>
    </row>
    <row r="25" spans="1:67" s="44" customFormat="1" ht="57" customHeight="1" thickBot="1" x14ac:dyDescent="0.3">
      <c r="B25" s="1257" t="s">
        <v>179</v>
      </c>
      <c r="C25" s="1260" t="s">
        <v>180</v>
      </c>
      <c r="D25" s="1261"/>
      <c r="E25" s="1261"/>
      <c r="F25" s="1261"/>
      <c r="G25" s="1262"/>
      <c r="H25" s="1273" t="s">
        <v>181</v>
      </c>
      <c r="I25" s="1274"/>
      <c r="J25" s="1274"/>
      <c r="K25" s="1274"/>
      <c r="L25" s="1275" t="s">
        <v>182</v>
      </c>
      <c r="M25" s="1276"/>
      <c r="N25" s="1276"/>
      <c r="O25" s="1276"/>
      <c r="P25" s="1276"/>
      <c r="Q25" s="1277"/>
      <c r="R25" s="1234" t="s">
        <v>183</v>
      </c>
      <c r="S25" s="1235"/>
      <c r="T25" s="844" t="s">
        <v>199</v>
      </c>
      <c r="U25" s="841" t="s">
        <v>899</v>
      </c>
      <c r="V25" s="1278" t="s">
        <v>184</v>
      </c>
      <c r="W25" s="1278"/>
      <c r="X25" s="1278"/>
      <c r="Y25" s="1278"/>
      <c r="Z25" s="1278"/>
      <c r="AA25" s="1278"/>
      <c r="AB25" s="1279"/>
      <c r="AC25" s="1280" t="s">
        <v>185</v>
      </c>
      <c r="AD25" s="1281"/>
      <c r="AE25" s="1281"/>
      <c r="AF25" s="1281"/>
      <c r="AG25" s="1281"/>
      <c r="AH25" s="1281"/>
      <c r="AI25" s="1281"/>
      <c r="AJ25" s="1282"/>
      <c r="AK25" s="1282"/>
      <c r="AL25" s="1282"/>
      <c r="AM25" s="1282"/>
      <c r="AN25" s="1282"/>
      <c r="AO25" s="1282"/>
      <c r="AP25" s="1283"/>
      <c r="AQ25" s="1291" t="s">
        <v>893</v>
      </c>
      <c r="AR25" s="1264"/>
      <c r="AS25" s="1265"/>
      <c r="AT25" s="1265"/>
      <c r="AU25" s="1266"/>
    </row>
    <row r="26" spans="1:67" s="43" customFormat="1" ht="20.100000000000001" customHeight="1" thickBot="1" x14ac:dyDescent="0.25">
      <c r="B26" s="1258"/>
      <c r="C26" s="1263" t="s">
        <v>186</v>
      </c>
      <c r="D26" s="1263" t="str">
        <f>C21</f>
        <v>TESA Máxima diferencia entre los valores MI-Mm (Correcciones No aplicadas)</v>
      </c>
      <c r="E26" s="1263" t="s">
        <v>9</v>
      </c>
      <c r="F26" s="1263" t="s">
        <v>187</v>
      </c>
      <c r="G26" s="1263" t="s">
        <v>188</v>
      </c>
      <c r="H26" s="1263" t="s">
        <v>896</v>
      </c>
      <c r="I26" s="1288" t="s">
        <v>189</v>
      </c>
      <c r="J26" s="1263" t="s">
        <v>892</v>
      </c>
      <c r="K26" s="1263" t="s">
        <v>190</v>
      </c>
      <c r="L26" s="1263" t="s">
        <v>191</v>
      </c>
      <c r="M26" s="1263" t="s">
        <v>192</v>
      </c>
      <c r="N26" s="1263" t="s">
        <v>193</v>
      </c>
      <c r="O26" s="1263" t="s">
        <v>194</v>
      </c>
      <c r="P26" s="1263" t="s">
        <v>195</v>
      </c>
      <c r="Q26" s="1263" t="s">
        <v>196</v>
      </c>
      <c r="R26" s="1263" t="s">
        <v>197</v>
      </c>
      <c r="S26" s="1284" t="s">
        <v>198</v>
      </c>
      <c r="T26" s="1285" t="s">
        <v>199</v>
      </c>
      <c r="U26" s="1286" t="s">
        <v>200</v>
      </c>
      <c r="V26" s="1263" t="s">
        <v>201</v>
      </c>
      <c r="W26" s="1263" t="s">
        <v>202</v>
      </c>
      <c r="X26" s="1263" t="s">
        <v>203</v>
      </c>
      <c r="Y26" s="1257" t="s">
        <v>204</v>
      </c>
      <c r="Z26" s="1257" t="s">
        <v>205</v>
      </c>
      <c r="AA26" s="1257" t="s">
        <v>206</v>
      </c>
      <c r="AB26" s="1257" t="s">
        <v>207</v>
      </c>
      <c r="AC26" s="1263" t="s">
        <v>208</v>
      </c>
      <c r="AD26" s="1263" t="s">
        <v>209</v>
      </c>
      <c r="AE26" s="1263" t="s">
        <v>210</v>
      </c>
      <c r="AF26" s="1263" t="s">
        <v>211</v>
      </c>
      <c r="AG26" s="1263" t="s">
        <v>212</v>
      </c>
      <c r="AH26" s="1263" t="s">
        <v>213</v>
      </c>
      <c r="AI26" s="1263" t="s">
        <v>214</v>
      </c>
      <c r="AJ26" s="1290" t="s">
        <v>215</v>
      </c>
      <c r="AK26" s="1290"/>
      <c r="AL26" s="1290"/>
      <c r="AM26" s="1290"/>
      <c r="AN26" s="1290"/>
      <c r="AO26" s="1290"/>
      <c r="AP26" s="1290"/>
      <c r="AQ26" s="1292"/>
      <c r="AR26" s="1289" t="s">
        <v>216</v>
      </c>
      <c r="AS26" s="1289" t="s">
        <v>217</v>
      </c>
      <c r="AT26" s="1289" t="s">
        <v>217</v>
      </c>
      <c r="AU26" s="1289" t="s">
        <v>217</v>
      </c>
      <c r="BG26" s="38"/>
      <c r="BH26" s="38"/>
      <c r="BI26" s="38"/>
      <c r="BJ26" s="38"/>
      <c r="BK26" s="38"/>
      <c r="BL26" s="38"/>
      <c r="BM26" s="38"/>
    </row>
    <row r="27" spans="1:67" s="43" customFormat="1" ht="54" customHeight="1" thickBot="1" x14ac:dyDescent="0.25">
      <c r="B27" s="1259"/>
      <c r="C27" s="1263" t="s">
        <v>186</v>
      </c>
      <c r="D27" s="1263"/>
      <c r="E27" s="1263"/>
      <c r="F27" s="1263"/>
      <c r="G27" s="1263" t="s">
        <v>218</v>
      </c>
      <c r="H27" s="1263"/>
      <c r="I27" s="1288"/>
      <c r="J27" s="1263" t="s">
        <v>219</v>
      </c>
      <c r="K27" s="1263" t="s">
        <v>219</v>
      </c>
      <c r="L27" s="1263" t="s">
        <v>220</v>
      </c>
      <c r="M27" s="1263" t="s">
        <v>220</v>
      </c>
      <c r="N27" s="1263" t="s">
        <v>220</v>
      </c>
      <c r="O27" s="1263" t="s">
        <v>220</v>
      </c>
      <c r="P27" s="1263" t="s">
        <v>221</v>
      </c>
      <c r="Q27" s="1263"/>
      <c r="R27" s="1263"/>
      <c r="S27" s="1284"/>
      <c r="T27" s="1285"/>
      <c r="U27" s="1287"/>
      <c r="V27" s="1263"/>
      <c r="W27" s="1263"/>
      <c r="X27" s="1263"/>
      <c r="Y27" s="1259"/>
      <c r="Z27" s="1259"/>
      <c r="AA27" s="1259"/>
      <c r="AB27" s="1259"/>
      <c r="AC27" s="1263"/>
      <c r="AD27" s="1263"/>
      <c r="AE27" s="1263"/>
      <c r="AF27" s="1263"/>
      <c r="AG27" s="1263"/>
      <c r="AH27" s="1263"/>
      <c r="AI27" s="1263"/>
      <c r="AJ27" s="45" t="s">
        <v>201</v>
      </c>
      <c r="AK27" s="45" t="s">
        <v>202</v>
      </c>
      <c r="AL27" s="45" t="s">
        <v>203</v>
      </c>
      <c r="AM27" s="46" t="s">
        <v>222</v>
      </c>
      <c r="AN27" s="46" t="s">
        <v>223</v>
      </c>
      <c r="AO27" s="46" t="s">
        <v>224</v>
      </c>
      <c r="AP27" s="46" t="s">
        <v>225</v>
      </c>
      <c r="AQ27" s="46" t="s">
        <v>894</v>
      </c>
      <c r="AR27" s="1289"/>
      <c r="AS27" s="1289"/>
      <c r="AT27" s="1289"/>
      <c r="AU27" s="1289"/>
      <c r="BG27" s="38"/>
      <c r="BH27" s="38"/>
      <c r="BI27" s="38"/>
      <c r="BJ27" s="38"/>
      <c r="BK27" s="38"/>
      <c r="BL27" s="38"/>
      <c r="BM27" s="38"/>
    </row>
    <row r="28" spans="1:67" s="47" customFormat="1" ht="21.75" thickBot="1" x14ac:dyDescent="0.3">
      <c r="B28" s="48" t="s">
        <v>105</v>
      </c>
      <c r="C28" s="49" t="s">
        <v>136</v>
      </c>
      <c r="D28" s="49" t="s">
        <v>136</v>
      </c>
      <c r="E28" s="49" t="s">
        <v>136</v>
      </c>
      <c r="F28" s="49" t="s">
        <v>136</v>
      </c>
      <c r="G28" s="49" t="s">
        <v>226</v>
      </c>
      <c r="H28" s="49" t="s">
        <v>226</v>
      </c>
      <c r="I28" s="49" t="s">
        <v>226</v>
      </c>
      <c r="J28" s="49" t="s">
        <v>226</v>
      </c>
      <c r="K28" s="49" t="s">
        <v>226</v>
      </c>
      <c r="L28" s="49" t="s">
        <v>52</v>
      </c>
      <c r="M28" s="49" t="s">
        <v>52</v>
      </c>
      <c r="N28" s="49" t="s">
        <v>52</v>
      </c>
      <c r="O28" s="49" t="s">
        <v>52</v>
      </c>
      <c r="P28" s="49" t="s">
        <v>52</v>
      </c>
      <c r="Q28" s="49" t="s">
        <v>52</v>
      </c>
      <c r="R28" s="49" t="s">
        <v>158</v>
      </c>
      <c r="S28" s="840" t="s">
        <v>158</v>
      </c>
      <c r="T28" s="843" t="s">
        <v>52</v>
      </c>
      <c r="U28" s="842" t="s">
        <v>226</v>
      </c>
      <c r="V28" s="49" t="s">
        <v>167</v>
      </c>
      <c r="W28" s="49" t="s">
        <v>167</v>
      </c>
      <c r="X28" s="49" t="s">
        <v>167</v>
      </c>
      <c r="Y28" s="49" t="s">
        <v>226</v>
      </c>
      <c r="Z28" s="49" t="s">
        <v>226</v>
      </c>
      <c r="AA28" s="49" t="s">
        <v>226</v>
      </c>
      <c r="AB28" s="49" t="s">
        <v>226</v>
      </c>
      <c r="AC28" s="49" t="s">
        <v>227</v>
      </c>
      <c r="AD28" s="49" t="s">
        <v>227</v>
      </c>
      <c r="AE28" s="49" t="s">
        <v>227</v>
      </c>
      <c r="AF28" s="49" t="s">
        <v>227</v>
      </c>
      <c r="AG28" s="49" t="s">
        <v>227</v>
      </c>
      <c r="AH28" s="49" t="s">
        <v>227</v>
      </c>
      <c r="AI28" s="49" t="s">
        <v>227</v>
      </c>
      <c r="AJ28" s="49" t="s">
        <v>227</v>
      </c>
      <c r="AK28" s="49" t="s">
        <v>227</v>
      </c>
      <c r="AL28" s="49" t="s">
        <v>227</v>
      </c>
      <c r="AM28" s="49" t="s">
        <v>227</v>
      </c>
      <c r="AN28" s="49" t="s">
        <v>227</v>
      </c>
      <c r="AO28" s="49" t="s">
        <v>227</v>
      </c>
      <c r="AP28" s="49" t="s">
        <v>227</v>
      </c>
      <c r="AQ28" s="49" t="s">
        <v>897</v>
      </c>
      <c r="AR28" s="49" t="s">
        <v>226</v>
      </c>
      <c r="AS28" s="49" t="s">
        <v>226</v>
      </c>
      <c r="AT28" s="49" t="s">
        <v>136</v>
      </c>
      <c r="AU28" s="49" t="str">
        <f>IF('Información y Datos'!$L$42='Patrones LACOMET'!$D$3,"µpulgadas",IF('Información y Datos'!$L$42='Patrones LACOMET'!$D$4,"µm","No existe el patrón"))</f>
        <v>µm</v>
      </c>
    </row>
    <row r="29" spans="1:67" ht="20.100000000000001" customHeight="1" x14ac:dyDescent="0.2">
      <c r="A29" s="12">
        <f>+CALIBRACION!A12</f>
        <v>1</v>
      </c>
      <c r="B29" s="50" t="str">
        <f>IF(CALIBRACION!H12="","",CALIBRACION!H12)</f>
        <v/>
      </c>
      <c r="C29" s="723" t="str">
        <f>IF(B29="","",+($F$20)/SQRT((5)))</f>
        <v/>
      </c>
      <c r="D29" s="723" t="str">
        <f>IF(B29="","",$F$21/SQRT((3)))</f>
        <v/>
      </c>
      <c r="E29" s="723" t="str">
        <f>IF(B29="","",$F$22/(SQRT(12))*2)</f>
        <v/>
      </c>
      <c r="F29" s="723" t="str">
        <f>IF(B29="","",$F$23/(SQRT(3)))</f>
        <v/>
      </c>
      <c r="G29" s="724" t="str">
        <f>IF(B29="","",(SQRT((+C29^2+D29^2+E29^2+F29^2))*1000))</f>
        <v/>
      </c>
      <c r="H29" s="725" t="str">
        <f>IF(B29="","",(IF('Información y Datos'!$L$42='Patrones LACOMET'!$D$3,(VLOOKUP(B29,'BLOQUES PATRON (pulg) '!$K$5:$Q$91,6,FALSE)*1000),IF('Información y Datos'!$L$42='Patrones LACOMET'!$D$4,(VLOOKUP(B29,'BLOQUES PATRON (mm)'!$D$5:$H$126,5,FALSE)),"No existe el patrón"))))</f>
        <v/>
      </c>
      <c r="I29" s="726"/>
      <c r="J29" s="726" t="str">
        <f>IF(B29="","",IF('Información y Datos'!$L$42='Patrones LACOMET'!$D$3,LOOKUP(B29,'BLOQUES PATRON (pulg) '!$S$5:$S$86,'BLOQUES PATRON (pulg) '!$Z$5:$Z$86),IF('Información y Datos'!$L$42='Patrones LACOMET'!$D$4,VLOOKUP(B29,'DERIVA DE BLOQUES PATRON (mm)'!$D$8:$U$129,18,FALSE)*1000,"No existe el patrón")))</f>
        <v/>
      </c>
      <c r="K29" s="727" t="str">
        <f>IF(B29="","",SQRT((H29^2)+(J29^2)+(I29^2)))</f>
        <v/>
      </c>
      <c r="L29" s="728" t="str">
        <f>IF(B29="","",$G$4)</f>
        <v/>
      </c>
      <c r="M29" s="728" t="str">
        <f>IF(B29="","",($G$5))</f>
        <v/>
      </c>
      <c r="N29" s="728" t="str">
        <f>IF(B29="","",($G$6))</f>
        <v/>
      </c>
      <c r="O29" s="729" t="str">
        <f>IF(B29="","",(($G$7)))</f>
        <v/>
      </c>
      <c r="P29" s="730"/>
      <c r="Q29" s="731" t="str">
        <f>IF(B29="","",SQRT((L29^2)*(M29^2)+(N29^2)+(O29^2)+(P29^2)))</f>
        <v/>
      </c>
      <c r="R29" s="732" t="str">
        <f>IF(B29="","",($G$12))</f>
        <v/>
      </c>
      <c r="S29" s="732" t="str">
        <f t="shared" ref="S29:S92" si="1">IF(B29="","",($G$13))</f>
        <v/>
      </c>
      <c r="T29" s="845" t="str">
        <f>IF(B29="","",+$G$14)</f>
        <v/>
      </c>
      <c r="U29" s="733" t="str">
        <f>IF(B29="","",(($M$17))*1000)</f>
        <v/>
      </c>
      <c r="V29" s="734" t="str">
        <f>+IF(B29="","",+$G$15)</f>
        <v/>
      </c>
      <c r="W29" s="735" t="str">
        <f>+IF(B29="","",+$G$16)</f>
        <v/>
      </c>
      <c r="X29" s="735" t="str">
        <f>+IF(B29="","",+$G$17)</f>
        <v/>
      </c>
      <c r="Y29" s="736" t="str">
        <f>+IF(B29="","",K29*$G$9)</f>
        <v/>
      </c>
      <c r="Z29" s="736" t="str">
        <f>+IF(B29="","",K29*$G$12)</f>
        <v/>
      </c>
      <c r="AA29" s="736" t="str">
        <f>+IF(B29="","",K29*$G$13)</f>
        <v/>
      </c>
      <c r="AB29" s="736" t="str">
        <f>+IF(B29="","",K29*T29)</f>
        <v/>
      </c>
      <c r="AC29" s="737" t="str">
        <f>IF(B29="","",('SENSIBILIDAD 2'!B6^2)*(G29^2))</f>
        <v/>
      </c>
      <c r="AD29" s="738" t="str">
        <f>IF(B29="","",('SENSIBILIDAD 2'!C6^2)*(K29^2))</f>
        <v/>
      </c>
      <c r="AE29" s="738" t="str">
        <f>IF(B29="","",'SENSIBILIDAD 2'!D6^2*(R29^2))</f>
        <v/>
      </c>
      <c r="AF29" s="738" t="str">
        <f>IF(B29="","",'SENSIBILIDAD 2'!E6^2*(S29^2))</f>
        <v/>
      </c>
      <c r="AG29" s="738" t="str">
        <f>IF(B29="","",'SENSIBILIDAD 2'!F6^2*(T29^2))</f>
        <v/>
      </c>
      <c r="AH29" s="738" t="str">
        <f>IF(B29="","",(('SENSIBILIDAD 2'!G6)^2)*(Q29^2))</f>
        <v/>
      </c>
      <c r="AI29" s="739" t="str">
        <f>IF(B29="","",'SENSIBILIDAD 2'!H6^2*(U29^2))</f>
        <v/>
      </c>
      <c r="AJ29" s="738" t="str">
        <f>IF(B29="","",'SENSIBILIDAD 2'!M6^2*(V29^2))</f>
        <v/>
      </c>
      <c r="AK29" s="738" t="str">
        <f>IF(B29="","",'SENSIBILIDAD 2'!N6^2*(W29^2))</f>
        <v/>
      </c>
      <c r="AL29" s="738" t="str">
        <f>IF(B29="","",'SENSIBILIDAD 2'!O6^2*(X29^2))</f>
        <v/>
      </c>
      <c r="AM29" s="738" t="str">
        <f>IF($B29="","",(Y29^2)*('SENSIBILIDAD 2'!K6^2))</f>
        <v/>
      </c>
      <c r="AN29" s="738" t="str">
        <f>IF($B29="","",(Z29^2)*('SENSIBILIDAD 2'!I6^2))</f>
        <v/>
      </c>
      <c r="AO29" s="738" t="str">
        <f>IF($B29="","",(AA29^2)*('SENSIBILIDAD 2'!J6^2))</f>
        <v/>
      </c>
      <c r="AP29" s="738" t="str">
        <f>IF($B29="","",(AB29^2)*('SENSIBILIDAD 2'!L6^2))</f>
        <v/>
      </c>
      <c r="AQ29" s="740" t="str">
        <f>IF(B29="","",('Intro. datos de Calib. CENTROS'!G2*1000)^2)</f>
        <v/>
      </c>
      <c r="AR29" s="741" t="str">
        <f>IF(B29="","",SQRT(AC29+AD29+AE29+AF29+AG29+AH29+AI29+AJ29+AK29+AL29+AM29+AN29+AO29+AP29+AQ29))</f>
        <v/>
      </c>
      <c r="AS29" s="742" t="str">
        <f t="shared" ref="AS29:AS92" si="2">IF(B29="","",2*AR29)</f>
        <v/>
      </c>
      <c r="AT29" s="743" t="str">
        <f>IF(B29="","",+AS29/1000)</f>
        <v/>
      </c>
      <c r="AU29" s="744" t="str">
        <f>IF('Información y Datos'!$L$42='Patrones LACOMET'!$D$3,(IF(N29="","",AT29*39.37008)),IF('Información y Datos'!$L$42='Patrones LACOMET'!$D$4,AT29,"No existe el patrón"))</f>
        <v/>
      </c>
      <c r="AV29" s="47"/>
      <c r="BJ29" s="38"/>
      <c r="BK29" s="38"/>
      <c r="BL29" s="38"/>
      <c r="BM29" s="38"/>
      <c r="BN29" s="43"/>
      <c r="BO29" s="43"/>
    </row>
    <row r="30" spans="1:67" ht="20.100000000000001" customHeight="1" x14ac:dyDescent="0.2">
      <c r="A30" s="12">
        <f>+CALIBRACION!A13</f>
        <v>2</v>
      </c>
      <c r="B30" s="50" t="str">
        <f>IF(CALIBRACION!H13="","",CALIBRACION!H13)</f>
        <v/>
      </c>
      <c r="C30" s="745" t="str">
        <f>IF(B30="","",+($F$20)/SQRT((5)))</f>
        <v/>
      </c>
      <c r="D30" s="745" t="str">
        <f t="shared" ref="D30:D92" si="3">IF(B30="","",$F$21/SQRT((3)))</f>
        <v/>
      </c>
      <c r="E30" s="723" t="str">
        <f t="shared" ref="E30:E93" si="4">IF(B30="","",$F$22/(SQRT(12))*2)</f>
        <v/>
      </c>
      <c r="F30" s="745" t="str">
        <f t="shared" ref="F30:F92" si="5">IF(B30="","",$F$23/(SQRT(3)))</f>
        <v/>
      </c>
      <c r="G30" s="746" t="str">
        <f t="shared" ref="G30:G93" si="6">IF(B30="","",(SQRT((+C30^2+D30^2+E30^2+F30^2))/(10^-3)))</f>
        <v/>
      </c>
      <c r="H30" s="725" t="str">
        <f>IF(B30="","",(IF('Información y Datos'!$L$42='Patrones LACOMET'!$D$3,(VLOOKUP(B30,'BLOQUES PATRON (pulg) '!$K$5:$Q$91,6,FALSE)*1000),IF('Información y Datos'!$L$42='Patrones LACOMET'!$D$4,(VLOOKUP(B30,'BLOQUES PATRON (mm)'!$D$5:$H$126,5,FALSE)),"No existe el patrón"))))</f>
        <v/>
      </c>
      <c r="I30" s="726"/>
      <c r="J30" s="726" t="str">
        <f>IF(B30="","",IF('Información y Datos'!$L$42='Patrones LACOMET'!$D$3,LOOKUP(B30,'BLOQUES PATRON (pulg) '!$S$5:$S$86,'BLOQUES PATRON (pulg) '!$Z$5:$Z$86),IF('Información y Datos'!$L$42='Patrones LACOMET'!$D$4,VLOOKUP(B30,'DERIVA DE BLOQUES PATRON (mm)'!$D$8:$U$129,18,FALSE)*1000,"No existe el patrón")))</f>
        <v/>
      </c>
      <c r="K30" s="727" t="str">
        <f t="shared" ref="K30:K93" si="7">IF(B30="","",SQRT((H30^2)+(J30^2)+(I30^2)))</f>
        <v/>
      </c>
      <c r="L30" s="747" t="str">
        <f t="shared" ref="L30:L92" si="8">IF(B30="","",$G$4)</f>
        <v/>
      </c>
      <c r="M30" s="747" t="str">
        <f t="shared" ref="M30:M93" si="9">IF(B30="","",($G$5))</f>
        <v/>
      </c>
      <c r="N30" s="747" t="str">
        <f t="shared" ref="N30:N93" si="10">IF(B30="","",($G$6))</f>
        <v/>
      </c>
      <c r="O30" s="748" t="str">
        <f t="shared" ref="O30:O93" si="11">IF(B30="","",(($G$7)))</f>
        <v/>
      </c>
      <c r="P30" s="749"/>
      <c r="Q30" s="750" t="str">
        <f t="shared" ref="Q30:Q93" si="12">IF(B30="","",SQRT((L30^2)*(M30^2)+(N30^2)+(O30^2)+(P30^2)))</f>
        <v/>
      </c>
      <c r="R30" s="751" t="str">
        <f t="shared" ref="R30:R92" si="13">IF(B30="","",($G$12))</f>
        <v/>
      </c>
      <c r="S30" s="751" t="str">
        <f t="shared" si="1"/>
        <v/>
      </c>
      <c r="T30" s="846" t="str">
        <f t="shared" ref="T30:T35" si="14">IF(B30="","",+$G$14)</f>
        <v/>
      </c>
      <c r="U30" s="733" t="str">
        <f t="shared" ref="U30:U93" si="15">IF(B30="","",(($M$17))*1000)</f>
        <v/>
      </c>
      <c r="V30" s="734" t="str">
        <f t="shared" ref="V30:V93" si="16">+IF(B30="","",+$G$15)</f>
        <v/>
      </c>
      <c r="W30" s="735" t="str">
        <f t="shared" ref="W30:W93" si="17">+IF(B30="","",+$G$16)</f>
        <v/>
      </c>
      <c r="X30" s="735" t="str">
        <f t="shared" ref="X30:X93" si="18">+IF(B30="","",+$G$17)</f>
        <v/>
      </c>
      <c r="Y30" s="736" t="str">
        <f t="shared" ref="Y30:Y93" si="19">+IF(B30="","",K30*$G$9)</f>
        <v/>
      </c>
      <c r="Z30" s="736" t="str">
        <f t="shared" ref="Z30:Z93" si="20">+IF(B30="","",K30*$G$12)</f>
        <v/>
      </c>
      <c r="AA30" s="736" t="str">
        <f t="shared" ref="AA30:AA93" si="21">+IF(B30="","",K30*$G$13)</f>
        <v/>
      </c>
      <c r="AB30" s="736" t="str">
        <f t="shared" ref="AB30:AB93" si="22">+IF(B30="","",K30*T30)</f>
        <v/>
      </c>
      <c r="AC30" s="737" t="str">
        <f>IF(B30="","",('SENSIBILIDAD 2'!B7^2)*(G30^2))</f>
        <v/>
      </c>
      <c r="AD30" s="738" t="str">
        <f>IF(B30="","",('SENSIBILIDAD 2'!C7^2)*(K30^2))</f>
        <v/>
      </c>
      <c r="AE30" s="738" t="str">
        <f>IF(B30="","",'SENSIBILIDAD 2'!D7^2*(R30^2))</f>
        <v/>
      </c>
      <c r="AF30" s="738" t="str">
        <f>IF(B30="","",'SENSIBILIDAD 2'!E7^2*(S30^2))</f>
        <v/>
      </c>
      <c r="AG30" s="738" t="str">
        <f>IF(B30="","",'SENSIBILIDAD 2'!F7^2*(T30^2))</f>
        <v/>
      </c>
      <c r="AH30" s="738" t="str">
        <f>IF(B30="","",(('SENSIBILIDAD 2'!G7)^2)*(Q30^2))</f>
        <v/>
      </c>
      <c r="AI30" s="739" t="str">
        <f>IF(B30="","",'SENSIBILIDAD 2'!H7^2*(U30^2))</f>
        <v/>
      </c>
      <c r="AJ30" s="738" t="str">
        <f>IF(B30="","",'SENSIBILIDAD 2'!M7^2*(V30^2))</f>
        <v/>
      </c>
      <c r="AK30" s="738" t="str">
        <f>IF(B30="","",'SENSIBILIDAD 2'!N7^2*(W30^2))</f>
        <v/>
      </c>
      <c r="AL30" s="738" t="str">
        <f>IF(B30="","",'SENSIBILIDAD 2'!O7^2*(X30^2))</f>
        <v/>
      </c>
      <c r="AM30" s="738" t="str">
        <f>IF($B30="","",(Y30^2)*('SENSIBILIDAD 2'!K7^2))</f>
        <v/>
      </c>
      <c r="AN30" s="738" t="str">
        <f>IF($B30="","",(Z30^2)*('SENSIBILIDAD 2'!I7^2))</f>
        <v/>
      </c>
      <c r="AO30" s="738" t="str">
        <f>IF($B30="","",(AA30^2)*('SENSIBILIDAD 2'!J7^2))</f>
        <v/>
      </c>
      <c r="AP30" s="738" t="str">
        <f>IF($B30="","",(AB30^2)*('SENSIBILIDAD 2'!L7^2))</f>
        <v/>
      </c>
      <c r="AQ30" s="740" t="str">
        <f>IF(B30="","",('Intro. datos de Calib. CENTROS'!G3*1000)^2)</f>
        <v/>
      </c>
      <c r="AR30" s="741" t="str">
        <f t="shared" ref="AR30" si="23">IF(B30="","",SQRT(AC30+AD30+AE30+AF30+AG30+AH30+AI30+AJ30+AK30+AL30+AM30+AN30+AO30+AP30+AQ30))</f>
        <v/>
      </c>
      <c r="AS30" s="752" t="str">
        <f t="shared" si="2"/>
        <v/>
      </c>
      <c r="AT30" s="753" t="str">
        <f t="shared" ref="AT30:AT92" si="24">IF(B30="","",+AS30/1000)</f>
        <v/>
      </c>
      <c r="AU30" s="744" t="str">
        <f>IF('Información y Datos'!$L$42='Patrones LACOMET'!$D$3,(IF(N30="","",AT30*39.37008)),IF('Información y Datos'!$L$42='Patrones LACOMET'!$D$4,AT30,"No existe el patrón"))</f>
        <v/>
      </c>
      <c r="BJ30" s="38"/>
      <c r="BK30" s="38"/>
      <c r="BL30" s="38"/>
      <c r="BM30" s="38"/>
      <c r="BN30" s="43"/>
      <c r="BO30" s="43"/>
    </row>
    <row r="31" spans="1:67" ht="20.100000000000001" customHeight="1" x14ac:dyDescent="0.2">
      <c r="A31" s="12">
        <f>+CALIBRACION!A14</f>
        <v>3</v>
      </c>
      <c r="B31" s="50" t="str">
        <f>IF(CALIBRACION!H14="","",CALIBRACION!H14)</f>
        <v/>
      </c>
      <c r="C31" s="745" t="str">
        <f t="shared" ref="C31:C92" si="25">IF(B31="","",+($F$20)/SQRT((5)))</f>
        <v/>
      </c>
      <c r="D31" s="745" t="str">
        <f t="shared" si="3"/>
        <v/>
      </c>
      <c r="E31" s="723" t="str">
        <f t="shared" si="4"/>
        <v/>
      </c>
      <c r="F31" s="745" t="str">
        <f t="shared" si="5"/>
        <v/>
      </c>
      <c r="G31" s="746" t="str">
        <f t="shared" si="6"/>
        <v/>
      </c>
      <c r="H31" s="725" t="str">
        <f>IF(B31="","",(IF('Información y Datos'!$L$42='Patrones LACOMET'!$D$3,(VLOOKUP(B31,'BLOQUES PATRON (pulg) '!$K$5:$Q$91,6,FALSE)*1000),IF('Información y Datos'!$L$42='Patrones LACOMET'!$D$4,(VLOOKUP(B31,'BLOQUES PATRON (mm)'!$D$5:$H$126,5,FALSE)),"No existe el patrón"))))</f>
        <v/>
      </c>
      <c r="I31" s="726"/>
      <c r="J31" s="726" t="str">
        <f>IF(B31="","",IF('Información y Datos'!$L$42='Patrones LACOMET'!$D$3,LOOKUP(B31,'BLOQUES PATRON (pulg) '!$S$5:$S$86,'BLOQUES PATRON (pulg) '!$Z$5:$Z$86),IF('Información y Datos'!$L$42='Patrones LACOMET'!$D$4,VLOOKUP(B31,'DERIVA DE BLOQUES PATRON (mm)'!$D$8:$U$129,18,FALSE)*1000,"No existe el patrón")))</f>
        <v/>
      </c>
      <c r="K31" s="727" t="str">
        <f t="shared" si="7"/>
        <v/>
      </c>
      <c r="L31" s="747" t="str">
        <f t="shared" si="8"/>
        <v/>
      </c>
      <c r="M31" s="747" t="str">
        <f t="shared" si="9"/>
        <v/>
      </c>
      <c r="N31" s="747" t="str">
        <f t="shared" si="10"/>
        <v/>
      </c>
      <c r="O31" s="748" t="str">
        <f t="shared" si="11"/>
        <v/>
      </c>
      <c r="P31" s="749"/>
      <c r="Q31" s="750" t="str">
        <f t="shared" si="12"/>
        <v/>
      </c>
      <c r="R31" s="751" t="str">
        <f t="shared" si="13"/>
        <v/>
      </c>
      <c r="S31" s="751" t="str">
        <f t="shared" si="1"/>
        <v/>
      </c>
      <c r="T31" s="846" t="str">
        <f t="shared" si="14"/>
        <v/>
      </c>
      <c r="U31" s="733" t="str">
        <f t="shared" si="15"/>
        <v/>
      </c>
      <c r="V31" s="734" t="str">
        <f t="shared" si="16"/>
        <v/>
      </c>
      <c r="W31" s="735" t="str">
        <f t="shared" si="17"/>
        <v/>
      </c>
      <c r="X31" s="735" t="str">
        <f t="shared" si="18"/>
        <v/>
      </c>
      <c r="Y31" s="736" t="str">
        <f t="shared" si="19"/>
        <v/>
      </c>
      <c r="Z31" s="736" t="str">
        <f t="shared" si="20"/>
        <v/>
      </c>
      <c r="AA31" s="736" t="str">
        <f t="shared" si="21"/>
        <v/>
      </c>
      <c r="AB31" s="736" t="str">
        <f t="shared" si="22"/>
        <v/>
      </c>
      <c r="AC31" s="737" t="str">
        <f>IF(B31="","",('SENSIBILIDAD 2'!B8^2)*(G31^2))</f>
        <v/>
      </c>
      <c r="AD31" s="738" t="str">
        <f>IF(B31="","",('SENSIBILIDAD 2'!C8^2)*(K31^2))</f>
        <v/>
      </c>
      <c r="AE31" s="738" t="str">
        <f>IF(B31="","",'SENSIBILIDAD 2'!D8^2*(R31^2))</f>
        <v/>
      </c>
      <c r="AF31" s="738" t="str">
        <f>IF(B31="","",'SENSIBILIDAD 2'!E8^2*(S31^2))</f>
        <v/>
      </c>
      <c r="AG31" s="738" t="str">
        <f>IF(B31="","",'SENSIBILIDAD 2'!F8^2*(T31^2))</f>
        <v/>
      </c>
      <c r="AH31" s="738" t="str">
        <f>IF(B31="","",(('SENSIBILIDAD 2'!G8)^2)*(Q31^2))</f>
        <v/>
      </c>
      <c r="AI31" s="739" t="str">
        <f>IF(B31="","",'SENSIBILIDAD 2'!H8^2*(U31^2))</f>
        <v/>
      </c>
      <c r="AJ31" s="738" t="str">
        <f>IF(B31="","",'SENSIBILIDAD 2'!M8^2*(V31^2))</f>
        <v/>
      </c>
      <c r="AK31" s="738" t="str">
        <f>IF(B31="","",'SENSIBILIDAD 2'!N8^2*(W31^2))</f>
        <v/>
      </c>
      <c r="AL31" s="738" t="str">
        <f>IF(B31="","",'SENSIBILIDAD 2'!O8^2*(X31^2))</f>
        <v/>
      </c>
      <c r="AM31" s="738" t="str">
        <f>IF($B31="","",(Y31^2)*('SENSIBILIDAD 2'!K8^2))</f>
        <v/>
      </c>
      <c r="AN31" s="738" t="str">
        <f>IF($B31="","",(Z31^2)*('SENSIBILIDAD 2'!I8^2))</f>
        <v/>
      </c>
      <c r="AO31" s="738" t="str">
        <f>IF($B31="","",(AA31^2)*('SENSIBILIDAD 2'!J8^2))</f>
        <v/>
      </c>
      <c r="AP31" s="738" t="str">
        <f>IF($B31="","",(AB31^2)*('SENSIBILIDAD 2'!L8^2))</f>
        <v/>
      </c>
      <c r="AQ31" s="740" t="str">
        <f>IF(B31="","",('Intro. datos de Calib. CENTROS'!G4*1000)^2)</f>
        <v/>
      </c>
      <c r="AR31" s="741" t="str">
        <f>IF(B31="","",SQRT(AC31+AD31+AE31+AF31+AG31+AH31+AI31+AJ31+AK31+AL31+AM31+AN31+AO31+AP31+AQ31))</f>
        <v/>
      </c>
      <c r="AS31" s="752" t="str">
        <f t="shared" si="2"/>
        <v/>
      </c>
      <c r="AT31" s="753" t="str">
        <f t="shared" si="24"/>
        <v/>
      </c>
      <c r="AU31" s="744" t="str">
        <f>IF('Información y Datos'!$L$42='Patrones LACOMET'!$D$3,(IF(N31="","",AT31*39.37008)),IF('Información y Datos'!$L$42='Patrones LACOMET'!$D$4,AT31,"No existe el patrón"))</f>
        <v/>
      </c>
      <c r="BJ31" s="38"/>
      <c r="BK31" s="38"/>
      <c r="BL31" s="38"/>
      <c r="BM31" s="38"/>
      <c r="BN31" s="43"/>
      <c r="BO31" s="43"/>
    </row>
    <row r="32" spans="1:67" ht="20.100000000000001" customHeight="1" x14ac:dyDescent="0.2">
      <c r="A32" s="12">
        <f>+CALIBRACION!A15</f>
        <v>4</v>
      </c>
      <c r="B32" s="50" t="str">
        <f>IF(CALIBRACION!H15="","",CALIBRACION!H15)</f>
        <v/>
      </c>
      <c r="C32" s="745" t="str">
        <f t="shared" si="25"/>
        <v/>
      </c>
      <c r="D32" s="745" t="str">
        <f t="shared" si="3"/>
        <v/>
      </c>
      <c r="E32" s="723" t="str">
        <f t="shared" si="4"/>
        <v/>
      </c>
      <c r="F32" s="745" t="str">
        <f t="shared" si="5"/>
        <v/>
      </c>
      <c r="G32" s="746" t="str">
        <f t="shared" si="6"/>
        <v/>
      </c>
      <c r="H32" s="725" t="str">
        <f>IF(B32="","",(IF('Información y Datos'!$L$42='Patrones LACOMET'!$D$3,(VLOOKUP(B32,'BLOQUES PATRON (pulg) '!$K$5:$Q$91,6,FALSE)*1000),IF('Información y Datos'!$L$42='Patrones LACOMET'!$D$4,(VLOOKUP(B32,'BLOQUES PATRON (mm)'!$D$5:$H$126,5,FALSE)),"No existe el patrón"))))</f>
        <v/>
      </c>
      <c r="I32" s="726"/>
      <c r="J32" s="726" t="str">
        <f>IF(B32="","",IF('Información y Datos'!$L$42='Patrones LACOMET'!$D$3,LOOKUP(B32,'BLOQUES PATRON (pulg) '!$S$5:$S$86,'BLOQUES PATRON (pulg) '!$Z$5:$Z$86),IF('Información y Datos'!$L$42='Patrones LACOMET'!$D$4,VLOOKUP(B32,'DERIVA DE BLOQUES PATRON (mm)'!$D$8:$U$129,18,FALSE)*1000,"No existe el patrón")))</f>
        <v/>
      </c>
      <c r="K32" s="727" t="str">
        <f t="shared" si="7"/>
        <v/>
      </c>
      <c r="L32" s="747" t="str">
        <f t="shared" si="8"/>
        <v/>
      </c>
      <c r="M32" s="747" t="str">
        <f t="shared" si="9"/>
        <v/>
      </c>
      <c r="N32" s="747" t="str">
        <f t="shared" si="10"/>
        <v/>
      </c>
      <c r="O32" s="748" t="str">
        <f t="shared" si="11"/>
        <v/>
      </c>
      <c r="P32" s="749"/>
      <c r="Q32" s="750" t="str">
        <f t="shared" si="12"/>
        <v/>
      </c>
      <c r="R32" s="751" t="str">
        <f t="shared" si="13"/>
        <v/>
      </c>
      <c r="S32" s="751" t="str">
        <f t="shared" si="1"/>
        <v/>
      </c>
      <c r="T32" s="846" t="str">
        <f t="shared" si="14"/>
        <v/>
      </c>
      <c r="U32" s="733" t="str">
        <f t="shared" si="15"/>
        <v/>
      </c>
      <c r="V32" s="734" t="str">
        <f t="shared" si="16"/>
        <v/>
      </c>
      <c r="W32" s="735" t="str">
        <f t="shared" si="17"/>
        <v/>
      </c>
      <c r="X32" s="735" t="str">
        <f t="shared" si="18"/>
        <v/>
      </c>
      <c r="Y32" s="736" t="str">
        <f t="shared" si="19"/>
        <v/>
      </c>
      <c r="Z32" s="736" t="str">
        <f t="shared" si="20"/>
        <v/>
      </c>
      <c r="AA32" s="736" t="str">
        <f t="shared" si="21"/>
        <v/>
      </c>
      <c r="AB32" s="736" t="str">
        <f t="shared" si="22"/>
        <v/>
      </c>
      <c r="AC32" s="737" t="str">
        <f>IF(B32="","",('SENSIBILIDAD 2'!B9^2)*(G32^2))</f>
        <v/>
      </c>
      <c r="AD32" s="738" t="str">
        <f>IF(B32="","",('SENSIBILIDAD 2'!C9^2)*(K32^2))</f>
        <v/>
      </c>
      <c r="AE32" s="738" t="str">
        <f>IF(B32="","",'SENSIBILIDAD 2'!D9^2*(R32^2))</f>
        <v/>
      </c>
      <c r="AF32" s="738" t="str">
        <f>IF(B32="","",'SENSIBILIDAD 2'!E9^2*(S32^2))</f>
        <v/>
      </c>
      <c r="AG32" s="738" t="str">
        <f>IF(B32="","",'SENSIBILIDAD 2'!F9^2*(T32^2))</f>
        <v/>
      </c>
      <c r="AH32" s="738" t="str">
        <f>IF(B32="","",(('SENSIBILIDAD 2'!G9)^2)*(Q32^2))</f>
        <v/>
      </c>
      <c r="AI32" s="739" t="str">
        <f>IF(B32="","",'SENSIBILIDAD 2'!H9^2*(U32^2))</f>
        <v/>
      </c>
      <c r="AJ32" s="738" t="str">
        <f>IF(B32="","",'SENSIBILIDAD 2'!M9^2*(V32^2))</f>
        <v/>
      </c>
      <c r="AK32" s="738" t="str">
        <f>IF(B32="","",'SENSIBILIDAD 2'!N9^2*(W32^2))</f>
        <v/>
      </c>
      <c r="AL32" s="738" t="str">
        <f>IF(B32="","",'SENSIBILIDAD 2'!O9^2*(X32^2))</f>
        <v/>
      </c>
      <c r="AM32" s="738" t="str">
        <f>IF($B32="","",(Y32^2)*('SENSIBILIDAD 2'!K9^2))</f>
        <v/>
      </c>
      <c r="AN32" s="738" t="str">
        <f>IF($B32="","",(Z32^2)*('SENSIBILIDAD 2'!I9^2))</f>
        <v/>
      </c>
      <c r="AO32" s="738" t="str">
        <f>IF($B32="","",(AA32^2)*('SENSIBILIDAD 2'!J9^2))</f>
        <v/>
      </c>
      <c r="AP32" s="738" t="str">
        <f>IF($B32="","",(AB32^2)*('SENSIBILIDAD 2'!L9^2))</f>
        <v/>
      </c>
      <c r="AQ32" s="740" t="str">
        <f>IF(B32="","",('Intro. datos de Calib. CENTROS'!G5*1000)^2)</f>
        <v/>
      </c>
      <c r="AR32" s="741" t="str">
        <f t="shared" ref="AR32:AR93" si="26">IF(B32="","",SQRT(AC32+AD32+AE32+AF32+AG32+AH32+AI32+AJ32+AK32+AL32+AM32+AN32+AO32+AP32))</f>
        <v/>
      </c>
      <c r="AS32" s="752" t="str">
        <f t="shared" si="2"/>
        <v/>
      </c>
      <c r="AT32" s="753" t="str">
        <f t="shared" si="24"/>
        <v/>
      </c>
      <c r="AU32" s="744" t="str">
        <f>IF('Información y Datos'!$L$42='Patrones LACOMET'!$D$3,(IF(N32="","",AT32*39.37008)),IF('Información y Datos'!$L$42='Patrones LACOMET'!$D$4,AT32,"No existe el patrón"))</f>
        <v/>
      </c>
      <c r="BJ32" s="38"/>
      <c r="BK32" s="38"/>
      <c r="BL32" s="38"/>
      <c r="BM32" s="38"/>
      <c r="BN32" s="43"/>
      <c r="BO32" s="43"/>
    </row>
    <row r="33" spans="1:67" ht="20.100000000000001" customHeight="1" x14ac:dyDescent="0.2">
      <c r="A33" s="12">
        <f>+CALIBRACION!A16</f>
        <v>5</v>
      </c>
      <c r="B33" s="50" t="str">
        <f>IF(CALIBRACION!H16="","",CALIBRACION!H16)</f>
        <v/>
      </c>
      <c r="C33" s="745" t="str">
        <f t="shared" si="25"/>
        <v/>
      </c>
      <c r="D33" s="745" t="str">
        <f t="shared" si="3"/>
        <v/>
      </c>
      <c r="E33" s="723" t="str">
        <f t="shared" si="4"/>
        <v/>
      </c>
      <c r="F33" s="745" t="str">
        <f t="shared" si="5"/>
        <v/>
      </c>
      <c r="G33" s="746" t="str">
        <f t="shared" si="6"/>
        <v/>
      </c>
      <c r="H33" s="725" t="str">
        <f>IF(B33="","",(IF('Información y Datos'!$L$42='Patrones LACOMET'!$D$3,(VLOOKUP(B33,'BLOQUES PATRON (pulg) '!$K$5:$Q$91,6,FALSE)*1000),IF('Información y Datos'!$L$42='Patrones LACOMET'!$D$4,(VLOOKUP(B33,'BLOQUES PATRON (mm)'!$D$5:$H$126,5,FALSE)),"No existe el patrón"))))</f>
        <v/>
      </c>
      <c r="I33" s="726"/>
      <c r="J33" s="726" t="str">
        <f>IF(B33="","",IF('Información y Datos'!$L$42='Patrones LACOMET'!$D$3,LOOKUP(B33,'BLOQUES PATRON (pulg) '!$S$5:$S$86,'BLOQUES PATRON (pulg) '!$Z$5:$Z$86),IF('Información y Datos'!$L$42='Patrones LACOMET'!$D$4,VLOOKUP(B33,'DERIVA DE BLOQUES PATRON (mm)'!$D$8:$U$129,18,FALSE)*1000,"No existe el patrón")))</f>
        <v/>
      </c>
      <c r="K33" s="727" t="str">
        <f t="shared" si="7"/>
        <v/>
      </c>
      <c r="L33" s="747" t="str">
        <f t="shared" si="8"/>
        <v/>
      </c>
      <c r="M33" s="747" t="str">
        <f t="shared" si="9"/>
        <v/>
      </c>
      <c r="N33" s="747" t="str">
        <f t="shared" si="10"/>
        <v/>
      </c>
      <c r="O33" s="748" t="str">
        <f t="shared" si="11"/>
        <v/>
      </c>
      <c r="P33" s="749"/>
      <c r="Q33" s="750" t="str">
        <f t="shared" si="12"/>
        <v/>
      </c>
      <c r="R33" s="751" t="str">
        <f>IF(B33="","",($G$12))</f>
        <v/>
      </c>
      <c r="S33" s="751" t="str">
        <f t="shared" si="1"/>
        <v/>
      </c>
      <c r="T33" s="846" t="str">
        <f t="shared" si="14"/>
        <v/>
      </c>
      <c r="U33" s="733" t="str">
        <f t="shared" si="15"/>
        <v/>
      </c>
      <c r="V33" s="734" t="str">
        <f>+IF(B33="","",+$G$15)</f>
        <v/>
      </c>
      <c r="W33" s="735" t="str">
        <f t="shared" si="17"/>
        <v/>
      </c>
      <c r="X33" s="735" t="str">
        <f t="shared" si="18"/>
        <v/>
      </c>
      <c r="Y33" s="736" t="str">
        <f t="shared" si="19"/>
        <v/>
      </c>
      <c r="Z33" s="736" t="str">
        <f t="shared" si="20"/>
        <v/>
      </c>
      <c r="AA33" s="736" t="str">
        <f t="shared" si="21"/>
        <v/>
      </c>
      <c r="AB33" s="736" t="str">
        <f t="shared" si="22"/>
        <v/>
      </c>
      <c r="AC33" s="737" t="str">
        <f>IF(B33="","",('SENSIBILIDAD 2'!B10^2)*(G33^2))</f>
        <v/>
      </c>
      <c r="AD33" s="738" t="str">
        <f>IF(B33="","",('SENSIBILIDAD 2'!C10^2)*(K33^2))</f>
        <v/>
      </c>
      <c r="AE33" s="738" t="str">
        <f>IF(B33="","",'SENSIBILIDAD 2'!D10^2*(R33^2))</f>
        <v/>
      </c>
      <c r="AF33" s="738" t="str">
        <f>IF(B33="","",'SENSIBILIDAD 2'!E10^2*(S33^2))</f>
        <v/>
      </c>
      <c r="AG33" s="738" t="str">
        <f>IF(B33="","",'SENSIBILIDAD 2'!F10^2*(T33^2))</f>
        <v/>
      </c>
      <c r="AH33" s="738" t="str">
        <f>IF(B33="","",(('SENSIBILIDAD 2'!G10)^2)*(Q33^2))</f>
        <v/>
      </c>
      <c r="AI33" s="739" t="str">
        <f>IF(B33="","",'SENSIBILIDAD 2'!H10^2*(U33^2))</f>
        <v/>
      </c>
      <c r="AJ33" s="738" t="str">
        <f>IF(B33="","",'SENSIBILIDAD 2'!M10^2*(V33^2))</f>
        <v/>
      </c>
      <c r="AK33" s="738" t="str">
        <f>IF(B33="","",'SENSIBILIDAD 2'!N10^2*(W33^2))</f>
        <v/>
      </c>
      <c r="AL33" s="738" t="str">
        <f>IF(B33="","",'SENSIBILIDAD 2'!O10^2*(X33^2))</f>
        <v/>
      </c>
      <c r="AM33" s="738" t="str">
        <f>IF($B33="","",(Y33^2)*('SENSIBILIDAD 2'!K10^2))</f>
        <v/>
      </c>
      <c r="AN33" s="738" t="str">
        <f>IF($B33="","",(Z33^2)*('SENSIBILIDAD 2'!I10^2))</f>
        <v/>
      </c>
      <c r="AO33" s="738" t="str">
        <f>IF($B33="","",(AA33^2)*('SENSIBILIDAD 2'!J10^2))</f>
        <v/>
      </c>
      <c r="AP33" s="738" t="str">
        <f>IF($B33="","",(AB33^2)*('SENSIBILIDAD 2'!L10^2))</f>
        <v/>
      </c>
      <c r="AQ33" s="740" t="str">
        <f>IF(B33="","",('Intro. datos de Calib. CENTROS'!G6*1000)^2)</f>
        <v/>
      </c>
      <c r="AR33" s="741" t="str">
        <f t="shared" si="26"/>
        <v/>
      </c>
      <c r="AS33" s="752" t="str">
        <f t="shared" si="2"/>
        <v/>
      </c>
      <c r="AT33" s="753" t="str">
        <f t="shared" si="24"/>
        <v/>
      </c>
      <c r="AU33" s="744" t="str">
        <f>IF('Información y Datos'!$L$42='Patrones LACOMET'!$D$3,(IF(N33="","",AT33*39.37008)),IF('Información y Datos'!$L$42='Patrones LACOMET'!$D$4,AT33,"No existe el patrón"))</f>
        <v/>
      </c>
      <c r="BJ33" s="38"/>
      <c r="BK33" s="38"/>
      <c r="BL33" s="38"/>
      <c r="BM33" s="38"/>
      <c r="BN33" s="43"/>
      <c r="BO33" s="43"/>
    </row>
    <row r="34" spans="1:67" ht="20.100000000000001" customHeight="1" x14ac:dyDescent="0.2">
      <c r="A34" s="12">
        <f>+CALIBRACION!A17</f>
        <v>6</v>
      </c>
      <c r="B34" s="50" t="str">
        <f>IF(CALIBRACION!H17="","",CALIBRACION!H17)</f>
        <v/>
      </c>
      <c r="C34" s="745" t="str">
        <f t="shared" si="25"/>
        <v/>
      </c>
      <c r="D34" s="745" t="str">
        <f t="shared" si="3"/>
        <v/>
      </c>
      <c r="E34" s="723" t="str">
        <f t="shared" si="4"/>
        <v/>
      </c>
      <c r="F34" s="745" t="str">
        <f t="shared" si="5"/>
        <v/>
      </c>
      <c r="G34" s="746" t="str">
        <f t="shared" si="6"/>
        <v/>
      </c>
      <c r="H34" s="725" t="str">
        <f>IF(B34="","",(IF('Información y Datos'!$L$42='Patrones LACOMET'!$D$3,(VLOOKUP(B34,'BLOQUES PATRON (pulg) '!$K$5:$Q$91,6,FALSE)*1000),IF('Información y Datos'!$L$42='Patrones LACOMET'!$D$4,(VLOOKUP(B34,'BLOQUES PATRON (mm)'!$D$5:$H$126,5,FALSE)),"No existe el patrón"))))</f>
        <v/>
      </c>
      <c r="I34" s="726"/>
      <c r="J34" s="726" t="str">
        <f>IF(B34="","",IF('Información y Datos'!$L$42='Patrones LACOMET'!$D$3,LOOKUP(B34,'BLOQUES PATRON (pulg) '!$S$5:$S$86,'BLOQUES PATRON (pulg) '!$Z$5:$Z$86),IF('Información y Datos'!$L$42='Patrones LACOMET'!$D$4,VLOOKUP(B34,'DERIVA DE BLOQUES PATRON (mm)'!$D$8:$U$129,18,FALSE)*1000,"No existe el patrón")))</f>
        <v/>
      </c>
      <c r="K34" s="727" t="str">
        <f t="shared" si="7"/>
        <v/>
      </c>
      <c r="L34" s="747" t="str">
        <f t="shared" si="8"/>
        <v/>
      </c>
      <c r="M34" s="747" t="str">
        <f t="shared" si="9"/>
        <v/>
      </c>
      <c r="N34" s="747" t="str">
        <f t="shared" si="10"/>
        <v/>
      </c>
      <c r="O34" s="748" t="str">
        <f t="shared" si="11"/>
        <v/>
      </c>
      <c r="P34" s="749" t="str">
        <f t="shared" ref="P34:P92" si="27">IF(B34="","",$G$8)</f>
        <v/>
      </c>
      <c r="Q34" s="750" t="str">
        <f t="shared" si="12"/>
        <v/>
      </c>
      <c r="R34" s="751" t="str">
        <f t="shared" si="13"/>
        <v/>
      </c>
      <c r="S34" s="751" t="str">
        <f t="shared" si="1"/>
        <v/>
      </c>
      <c r="T34" s="846" t="str">
        <f t="shared" si="14"/>
        <v/>
      </c>
      <c r="U34" s="733" t="str">
        <f t="shared" si="15"/>
        <v/>
      </c>
      <c r="V34" s="735" t="str">
        <f t="shared" si="16"/>
        <v/>
      </c>
      <c r="W34" s="735" t="str">
        <f t="shared" si="17"/>
        <v/>
      </c>
      <c r="X34" s="735" t="str">
        <f t="shared" si="18"/>
        <v/>
      </c>
      <c r="Y34" s="736" t="str">
        <f t="shared" si="19"/>
        <v/>
      </c>
      <c r="Z34" s="736" t="str">
        <f t="shared" si="20"/>
        <v/>
      </c>
      <c r="AA34" s="736" t="str">
        <f t="shared" si="21"/>
        <v/>
      </c>
      <c r="AB34" s="736" t="str">
        <f t="shared" si="22"/>
        <v/>
      </c>
      <c r="AC34" s="737" t="str">
        <f>IF(B34="","",('SENSIBILIDAD 2'!B11^2)*(G34^2))</f>
        <v/>
      </c>
      <c r="AD34" s="738" t="str">
        <f>IF(B34="","",('SENSIBILIDAD 2'!C11^2)*(K34^2))</f>
        <v/>
      </c>
      <c r="AE34" s="738" t="str">
        <f>IF(B34="","",'SENSIBILIDAD 2'!D11^2*(R34^2))</f>
        <v/>
      </c>
      <c r="AF34" s="738" t="str">
        <f>IF(B34="","",'SENSIBILIDAD 2'!E11^2*(S34^2))</f>
        <v/>
      </c>
      <c r="AG34" s="738" t="str">
        <f>IF(B34="","",'SENSIBILIDAD 2'!F11^2*(T34^2))</f>
        <v/>
      </c>
      <c r="AH34" s="738" t="str">
        <f>IF(B34="","",(('SENSIBILIDAD 2'!G11)^2)*(Q34^2))</f>
        <v/>
      </c>
      <c r="AI34" s="738" t="str">
        <f>IF(B34="","",'SENSIBILIDAD 2'!H11^2*(U34^2))</f>
        <v/>
      </c>
      <c r="AJ34" s="738" t="str">
        <f>IF(B34="","",'SENSIBILIDAD 2'!M11^2*(V34^2))</f>
        <v/>
      </c>
      <c r="AK34" s="738" t="str">
        <f>IF(B34="","",'SENSIBILIDAD 2'!N11^2*(W34^2))</f>
        <v/>
      </c>
      <c r="AL34" s="738" t="str">
        <f>IF(B34="","",'SENSIBILIDAD 2'!O11^2*(X34^2))</f>
        <v/>
      </c>
      <c r="AM34" s="738" t="str">
        <f>IF($B34="","",(Y34^2)*('SENSIBILIDAD 2'!K11^2))</f>
        <v/>
      </c>
      <c r="AN34" s="738" t="str">
        <f>IF($B34="","",(Z34^2)*('SENSIBILIDAD 2'!I11^2))</f>
        <v/>
      </c>
      <c r="AO34" s="738" t="str">
        <f>IF($B34="","",(AA34^2)*('SENSIBILIDAD 2'!J11^2))</f>
        <v/>
      </c>
      <c r="AP34" s="738" t="str">
        <f>IF($B34="","",(AB34^2)*('SENSIBILIDAD 2'!L11^2))</f>
        <v/>
      </c>
      <c r="AQ34" s="740" t="str">
        <f>IF(B34="","",('Intro. datos de Calib. CENTROS'!G7*1000)^2)</f>
        <v/>
      </c>
      <c r="AR34" s="741" t="str">
        <f t="shared" si="26"/>
        <v/>
      </c>
      <c r="AS34" s="752" t="str">
        <f t="shared" si="2"/>
        <v/>
      </c>
      <c r="AT34" s="753" t="str">
        <f t="shared" si="24"/>
        <v/>
      </c>
      <c r="AU34" s="744" t="str">
        <f>IF('Información y Datos'!$L$42='Patrones LACOMET'!$D$3,(IF(N34="","",AT34*39.37008)),IF('Información y Datos'!$L$42='Patrones LACOMET'!$D$4,AT34,"No existe el patrón"))</f>
        <v/>
      </c>
      <c r="AV34" s="51"/>
      <c r="AW34" s="52"/>
      <c r="BJ34" s="38"/>
      <c r="BK34" s="38"/>
      <c r="BL34" s="38"/>
      <c r="BM34" s="38"/>
      <c r="BN34" s="43"/>
      <c r="BO34" s="43"/>
    </row>
    <row r="35" spans="1:67" ht="20.100000000000001" customHeight="1" x14ac:dyDescent="0.2">
      <c r="A35" s="12">
        <f>+CALIBRACION!A18</f>
        <v>7</v>
      </c>
      <c r="B35" s="50" t="str">
        <f>IF(CALIBRACION!H18="","",CALIBRACION!H18)</f>
        <v/>
      </c>
      <c r="C35" s="745" t="str">
        <f t="shared" si="25"/>
        <v/>
      </c>
      <c r="D35" s="745" t="str">
        <f t="shared" si="3"/>
        <v/>
      </c>
      <c r="E35" s="723" t="str">
        <f t="shared" si="4"/>
        <v/>
      </c>
      <c r="F35" s="745" t="str">
        <f t="shared" si="5"/>
        <v/>
      </c>
      <c r="G35" s="746" t="str">
        <f t="shared" si="6"/>
        <v/>
      </c>
      <c r="H35" s="725" t="str">
        <f>IF(B35="","",(IF('Información y Datos'!$L$42='Patrones LACOMET'!$D$3,(VLOOKUP(B35,'BLOQUES PATRON (pulg) '!$K$5:$Q$91,6,FALSE)*1000),IF('Información y Datos'!$L$42='Patrones LACOMET'!$D$4,(VLOOKUP(B35,'BLOQUES PATRON (mm)'!$D$5:$H$126,5,FALSE)),"No existe el patrón"))))</f>
        <v/>
      </c>
      <c r="I35" s="726"/>
      <c r="J35" s="726" t="str">
        <f>IF(B35="","",IF('Información y Datos'!$L$42='Patrones LACOMET'!$D$3,LOOKUP(B35,'BLOQUES PATRON (pulg) '!$S$5:$S$86,'BLOQUES PATRON (pulg) '!$Z$5:$Z$86),IF('Información y Datos'!$L$42='Patrones LACOMET'!$D$4,VLOOKUP(B35,'DERIVA DE BLOQUES PATRON (mm)'!$D$8:$U$129,18,FALSE)*1000,"No existe el patrón")))</f>
        <v/>
      </c>
      <c r="K35" s="727" t="str">
        <f t="shared" si="7"/>
        <v/>
      </c>
      <c r="L35" s="747" t="str">
        <f t="shared" si="8"/>
        <v/>
      </c>
      <c r="M35" s="747" t="str">
        <f t="shared" si="9"/>
        <v/>
      </c>
      <c r="N35" s="747" t="str">
        <f t="shared" si="10"/>
        <v/>
      </c>
      <c r="O35" s="748" t="str">
        <f t="shared" si="11"/>
        <v/>
      </c>
      <c r="P35" s="749" t="str">
        <f t="shared" si="27"/>
        <v/>
      </c>
      <c r="Q35" s="750" t="str">
        <f t="shared" si="12"/>
        <v/>
      </c>
      <c r="R35" s="751" t="str">
        <f t="shared" si="13"/>
        <v/>
      </c>
      <c r="S35" s="751" t="str">
        <f t="shared" si="1"/>
        <v/>
      </c>
      <c r="T35" s="846" t="str">
        <f t="shared" si="14"/>
        <v/>
      </c>
      <c r="U35" s="733" t="str">
        <f t="shared" si="15"/>
        <v/>
      </c>
      <c r="V35" s="735" t="str">
        <f t="shared" si="16"/>
        <v/>
      </c>
      <c r="W35" s="735" t="str">
        <f t="shared" si="17"/>
        <v/>
      </c>
      <c r="X35" s="735" t="str">
        <f t="shared" si="18"/>
        <v/>
      </c>
      <c r="Y35" s="736" t="str">
        <f t="shared" si="19"/>
        <v/>
      </c>
      <c r="Z35" s="736" t="str">
        <f t="shared" si="20"/>
        <v/>
      </c>
      <c r="AA35" s="736" t="str">
        <f t="shared" si="21"/>
        <v/>
      </c>
      <c r="AB35" s="736" t="str">
        <f t="shared" si="22"/>
        <v/>
      </c>
      <c r="AC35" s="737" t="str">
        <f>IF(B35="","",('SENSIBILIDAD 2'!B12^2)*(G35^2))</f>
        <v/>
      </c>
      <c r="AD35" s="738" t="str">
        <f>IF(B35="","",('SENSIBILIDAD 2'!C12^2)*(K35^2))</f>
        <v/>
      </c>
      <c r="AE35" s="738" t="str">
        <f>IF(B35="","",'SENSIBILIDAD 2'!D12^2*(R35^2))</f>
        <v/>
      </c>
      <c r="AF35" s="738" t="str">
        <f>IF(B35="","",'SENSIBILIDAD 2'!E12^2*(S35^2))</f>
        <v/>
      </c>
      <c r="AG35" s="738" t="str">
        <f>IF(B35="","",'SENSIBILIDAD 2'!F12^2*(T35^2))</f>
        <v/>
      </c>
      <c r="AH35" s="738" t="str">
        <f>IF(B35="","",(('SENSIBILIDAD 2'!G12)^2)*(Q35^2))</f>
        <v/>
      </c>
      <c r="AI35" s="738" t="str">
        <f>IF(B35="","",'SENSIBILIDAD 2'!H12^2*(U35^2))</f>
        <v/>
      </c>
      <c r="AJ35" s="738" t="str">
        <f>IF(B35="","",'SENSIBILIDAD 2'!M12^2*(V35^2))</f>
        <v/>
      </c>
      <c r="AK35" s="738" t="str">
        <f>IF(B35="","",'SENSIBILIDAD 2'!N12^2*(W35^2))</f>
        <v/>
      </c>
      <c r="AL35" s="738" t="str">
        <f>IF(B35="","",'SENSIBILIDAD 2'!O12^2*(X35^2))</f>
        <v/>
      </c>
      <c r="AM35" s="738" t="str">
        <f>IF($B35="","",(Y35^2)*('SENSIBILIDAD 2'!K12^2))</f>
        <v/>
      </c>
      <c r="AN35" s="738" t="str">
        <f>IF($B35="","",(Z35^2)*('SENSIBILIDAD 2'!I12^2))</f>
        <v/>
      </c>
      <c r="AO35" s="738" t="str">
        <f>IF($B35="","",(AA35^2)*('SENSIBILIDAD 2'!J12^2))</f>
        <v/>
      </c>
      <c r="AP35" s="738" t="str">
        <f>IF($B35="","",(AB35^2)*('SENSIBILIDAD 2'!L12^2))</f>
        <v/>
      </c>
      <c r="AQ35" s="740" t="str">
        <f>IF(B35="","",('Intro. datos de Calib. CENTROS'!G8*1000)^2)</f>
        <v/>
      </c>
      <c r="AR35" s="741" t="str">
        <f t="shared" si="26"/>
        <v/>
      </c>
      <c r="AS35" s="752" t="str">
        <f t="shared" si="2"/>
        <v/>
      </c>
      <c r="AT35" s="753" t="str">
        <f t="shared" si="24"/>
        <v/>
      </c>
      <c r="AU35" s="744" t="str">
        <f>IF('Información y Datos'!$L$42='Patrones LACOMET'!$D$3,(IF(N35="","",AT35*39.37008)),IF('Información y Datos'!$L$42='Patrones LACOMET'!$D$4,AT35,"No existe el patrón"))</f>
        <v/>
      </c>
      <c r="AV35" s="51"/>
      <c r="AW35" s="52"/>
      <c r="AY35" s="373" t="s">
        <v>813</v>
      </c>
      <c r="BJ35" s="38"/>
      <c r="BK35" s="38"/>
      <c r="BL35" s="38"/>
      <c r="BM35" s="38"/>
      <c r="BN35" s="43"/>
      <c r="BO35" s="43"/>
    </row>
    <row r="36" spans="1:67" ht="20.100000000000001" customHeight="1" x14ac:dyDescent="0.2">
      <c r="A36" s="12">
        <f>+CALIBRACION!A19</f>
        <v>8</v>
      </c>
      <c r="B36" s="50" t="str">
        <f>IF(CALIBRACION!H19="","",CALIBRACION!H19)</f>
        <v/>
      </c>
      <c r="C36" s="745" t="str">
        <f t="shared" si="25"/>
        <v/>
      </c>
      <c r="D36" s="745" t="str">
        <f t="shared" si="3"/>
        <v/>
      </c>
      <c r="E36" s="723" t="str">
        <f t="shared" si="4"/>
        <v/>
      </c>
      <c r="F36" s="745" t="str">
        <f t="shared" si="5"/>
        <v/>
      </c>
      <c r="G36" s="746" t="str">
        <f t="shared" si="6"/>
        <v/>
      </c>
      <c r="H36" s="725" t="str">
        <f>IF(B36="","",(IF('Información y Datos'!$L$42='Patrones LACOMET'!$D$3,(VLOOKUP(B36,'BLOQUES PATRON (pulg) '!$K$5:$Q$91,6,FALSE)*1000),IF('Información y Datos'!$L$42='Patrones LACOMET'!$D$4,(VLOOKUP(B36,'BLOQUES PATRON (mm)'!$D$5:$H$126,5,FALSE)),"No existe el patrón"))))</f>
        <v/>
      </c>
      <c r="I36" s="726" t="str">
        <f t="shared" ref="I36:I94" si="28">IF(B36="","",0.42^2)</f>
        <v/>
      </c>
      <c r="J36" s="726" t="str">
        <f>IF(B36="","",IF('Información y Datos'!$L$42='Patrones LACOMET'!$D$3,LOOKUP(B36,'BLOQUES PATRON (pulg) '!$S$5:$S$86,'BLOQUES PATRON (pulg) '!$Z$5:$Z$86),IF('Información y Datos'!$L$42='Patrones LACOMET'!$D$4,VLOOKUP(B36,'DERIVA DE BLOQUES PATRON (mm)'!$D$8:$U$129,18,FALSE)*1000,"No existe el patrón")))</f>
        <v/>
      </c>
      <c r="K36" s="727" t="str">
        <f t="shared" si="7"/>
        <v/>
      </c>
      <c r="L36" s="747" t="str">
        <f t="shared" si="8"/>
        <v/>
      </c>
      <c r="M36" s="747" t="str">
        <f t="shared" si="9"/>
        <v/>
      </c>
      <c r="N36" s="747" t="str">
        <f t="shared" si="10"/>
        <v/>
      </c>
      <c r="O36" s="748" t="str">
        <f t="shared" si="11"/>
        <v/>
      </c>
      <c r="P36" s="749" t="str">
        <f t="shared" si="27"/>
        <v/>
      </c>
      <c r="Q36" s="750" t="str">
        <f t="shared" si="12"/>
        <v/>
      </c>
      <c r="R36" s="751" t="str">
        <f t="shared" si="13"/>
        <v/>
      </c>
      <c r="S36" s="751" t="str">
        <f t="shared" si="1"/>
        <v/>
      </c>
      <c r="T36" s="846" t="str">
        <f t="shared" ref="T36:T99" si="29">IF(B36="","",+$F$14/SQRT(12))</f>
        <v/>
      </c>
      <c r="U36" s="733" t="str">
        <f t="shared" si="15"/>
        <v/>
      </c>
      <c r="V36" s="735" t="str">
        <f t="shared" si="16"/>
        <v/>
      </c>
      <c r="W36" s="735" t="str">
        <f t="shared" si="17"/>
        <v/>
      </c>
      <c r="X36" s="735" t="str">
        <f t="shared" si="18"/>
        <v/>
      </c>
      <c r="Y36" s="736" t="str">
        <f t="shared" si="19"/>
        <v/>
      </c>
      <c r="Z36" s="736" t="str">
        <f t="shared" si="20"/>
        <v/>
      </c>
      <c r="AA36" s="736" t="str">
        <f t="shared" si="21"/>
        <v/>
      </c>
      <c r="AB36" s="736" t="str">
        <f t="shared" si="22"/>
        <v/>
      </c>
      <c r="AC36" s="737" t="str">
        <f>IF(B36="","",('SENSIBILIDAD 2'!B13^2)*(G36^2))</f>
        <v/>
      </c>
      <c r="AD36" s="738" t="str">
        <f>IF(B36="","",('SENSIBILIDAD 2'!C13^2)*(K36^2))</f>
        <v/>
      </c>
      <c r="AE36" s="738" t="str">
        <f>IF(B36="","",'SENSIBILIDAD 2'!D13^2*(R36^2))</f>
        <v/>
      </c>
      <c r="AF36" s="738" t="str">
        <f>IF(B36="","",'SENSIBILIDAD 2'!E13^2*(S36^2))</f>
        <v/>
      </c>
      <c r="AG36" s="738" t="str">
        <f>IF(B36="","",'SENSIBILIDAD 2'!F13^2*(T36^2))</f>
        <v/>
      </c>
      <c r="AH36" s="738" t="str">
        <f>IF(B36="","",(('SENSIBILIDAD 2'!G13)^2)*(Q36^2))</f>
        <v/>
      </c>
      <c r="AI36" s="738" t="str">
        <f>IF(B36="","",'SENSIBILIDAD 2'!H13^2*(U36^2))</f>
        <v/>
      </c>
      <c r="AJ36" s="738" t="str">
        <f>IF(B36="","",'SENSIBILIDAD 2'!M13^2*(V36^2))</f>
        <v/>
      </c>
      <c r="AK36" s="738" t="str">
        <f>IF(B36="","",'SENSIBILIDAD 2'!N13^2*(W36^2))</f>
        <v/>
      </c>
      <c r="AL36" s="738" t="str">
        <f>IF(B36="","",'SENSIBILIDAD 2'!O13^2*(X36^2))</f>
        <v/>
      </c>
      <c r="AM36" s="738" t="str">
        <f>IF($B36="","",(Y36^2)*('SENSIBILIDAD 2'!K13^2))</f>
        <v/>
      </c>
      <c r="AN36" s="738" t="str">
        <f>IF($B36="","",(Z36^2)*('SENSIBILIDAD 2'!I13^2))</f>
        <v/>
      </c>
      <c r="AO36" s="738" t="str">
        <f>IF($B36="","",(AA36^2)*('SENSIBILIDAD 2'!J13^2))</f>
        <v/>
      </c>
      <c r="AP36" s="738" t="str">
        <f>IF($B36="","",(AB36^2)*('SENSIBILIDAD 2'!L13^2))</f>
        <v/>
      </c>
      <c r="AQ36" s="740" t="str">
        <f>IF(B36="","",('Intro. datos de Calib. CENTROS'!G9*1000)^2)</f>
        <v/>
      </c>
      <c r="AR36" s="741" t="str">
        <f t="shared" si="26"/>
        <v/>
      </c>
      <c r="AS36" s="752" t="str">
        <f t="shared" si="2"/>
        <v/>
      </c>
      <c r="AT36" s="753" t="str">
        <f t="shared" si="24"/>
        <v/>
      </c>
      <c r="AU36" s="744" t="str">
        <f>IF('Información y Datos'!$L$42='Patrones LACOMET'!$D$3,(IF(N36="","",AT36*39.37008)),IF('Información y Datos'!$L$42='Patrones LACOMET'!$D$4,AT36,"No existe el patrón"))</f>
        <v/>
      </c>
      <c r="BJ36" s="38"/>
      <c r="BK36" s="38"/>
      <c r="BL36" s="38"/>
      <c r="BM36" s="38"/>
      <c r="BN36" s="43"/>
      <c r="BO36" s="43"/>
    </row>
    <row r="37" spans="1:67" ht="20.100000000000001" customHeight="1" x14ac:dyDescent="0.2">
      <c r="A37" s="12">
        <f>+CALIBRACION!A20</f>
        <v>9</v>
      </c>
      <c r="B37" s="50" t="str">
        <f>IF(CALIBRACION!H20="","",CALIBRACION!H20)</f>
        <v/>
      </c>
      <c r="C37" s="745" t="str">
        <f t="shared" si="25"/>
        <v/>
      </c>
      <c r="D37" s="745" t="str">
        <f t="shared" si="3"/>
        <v/>
      </c>
      <c r="E37" s="723" t="str">
        <f t="shared" si="4"/>
        <v/>
      </c>
      <c r="F37" s="745" t="str">
        <f t="shared" si="5"/>
        <v/>
      </c>
      <c r="G37" s="746" t="str">
        <f t="shared" si="6"/>
        <v/>
      </c>
      <c r="H37" s="725" t="str">
        <f>IF(B37="","",(IF('Información y Datos'!$L$42='Patrones LACOMET'!$D$3,(VLOOKUP(B37,'BLOQUES PATRON (pulg) '!$K$5:$Q$91,6,FALSE)*1000),IF('Información y Datos'!$L$42='Patrones LACOMET'!$D$4,(VLOOKUP(B37,'BLOQUES PATRON (mm)'!$D$5:$H$126,5,FALSE)),"No existe el patrón"))))</f>
        <v/>
      </c>
      <c r="I37" s="726" t="str">
        <f t="shared" si="28"/>
        <v/>
      </c>
      <c r="J37" s="726" t="str">
        <f>IF(B37="","",IF('Información y Datos'!$L$42='Patrones LACOMET'!$D$3,LOOKUP(B37,'BLOQUES PATRON (pulg) '!$S$5:$S$86,'BLOQUES PATRON (pulg) '!$Z$5:$Z$86),IF('Información y Datos'!$L$42='Patrones LACOMET'!$D$4,VLOOKUP(B37,'DERIVA DE BLOQUES PATRON (mm)'!$D$8:$U$129,18,FALSE)*1000,"No existe el patrón")))</f>
        <v/>
      </c>
      <c r="K37" s="727" t="str">
        <f t="shared" si="7"/>
        <v/>
      </c>
      <c r="L37" s="747" t="str">
        <f t="shared" si="8"/>
        <v/>
      </c>
      <c r="M37" s="747" t="str">
        <f t="shared" si="9"/>
        <v/>
      </c>
      <c r="N37" s="747" t="str">
        <f t="shared" si="10"/>
        <v/>
      </c>
      <c r="O37" s="748" t="str">
        <f t="shared" si="11"/>
        <v/>
      </c>
      <c r="P37" s="749" t="str">
        <f t="shared" si="27"/>
        <v/>
      </c>
      <c r="Q37" s="750" t="str">
        <f t="shared" si="12"/>
        <v/>
      </c>
      <c r="R37" s="751" t="str">
        <f t="shared" si="13"/>
        <v/>
      </c>
      <c r="S37" s="751" t="str">
        <f t="shared" si="1"/>
        <v/>
      </c>
      <c r="T37" s="846" t="str">
        <f t="shared" si="29"/>
        <v/>
      </c>
      <c r="U37" s="733" t="str">
        <f t="shared" si="15"/>
        <v/>
      </c>
      <c r="V37" s="735" t="str">
        <f t="shared" si="16"/>
        <v/>
      </c>
      <c r="W37" s="735" t="str">
        <f t="shared" si="17"/>
        <v/>
      </c>
      <c r="X37" s="735" t="str">
        <f t="shared" si="18"/>
        <v/>
      </c>
      <c r="Y37" s="736" t="str">
        <f t="shared" si="19"/>
        <v/>
      </c>
      <c r="Z37" s="736" t="str">
        <f t="shared" si="20"/>
        <v/>
      </c>
      <c r="AA37" s="736" t="str">
        <f t="shared" si="21"/>
        <v/>
      </c>
      <c r="AB37" s="736" t="str">
        <f t="shared" si="22"/>
        <v/>
      </c>
      <c r="AC37" s="737" t="str">
        <f>IF(B37="","",('SENSIBILIDAD 2'!B14^2)*(G37^2))</f>
        <v/>
      </c>
      <c r="AD37" s="738" t="str">
        <f>IF(B37="","",('SENSIBILIDAD 2'!C14^2)*(K37^2))</f>
        <v/>
      </c>
      <c r="AE37" s="738" t="str">
        <f>IF(B37="","",'SENSIBILIDAD 2'!D14^2*(R37^2))</f>
        <v/>
      </c>
      <c r="AF37" s="738" t="str">
        <f>IF(B37="","",'SENSIBILIDAD 2'!E14^2*(S37^2))</f>
        <v/>
      </c>
      <c r="AG37" s="738" t="str">
        <f>IF(B37="","",'SENSIBILIDAD 2'!F14^2*(T37^2))</f>
        <v/>
      </c>
      <c r="AH37" s="738" t="str">
        <f>IF(B37="","",(('SENSIBILIDAD 2'!G14)^2)*(Q37^2))</f>
        <v/>
      </c>
      <c r="AI37" s="738" t="str">
        <f>IF(B37="","",'SENSIBILIDAD 2'!H14^2*(U37^2))</f>
        <v/>
      </c>
      <c r="AJ37" s="738" t="str">
        <f>IF(B37="","",'SENSIBILIDAD 2'!M14^2*(V37^2))</f>
        <v/>
      </c>
      <c r="AK37" s="738" t="str">
        <f>IF(B37="","",'SENSIBILIDAD 2'!N14^2*(W37^2))</f>
        <v/>
      </c>
      <c r="AL37" s="738" t="str">
        <f>IF(B37="","",'SENSIBILIDAD 2'!O14^2*(X37^2))</f>
        <v/>
      </c>
      <c r="AM37" s="738" t="str">
        <f>IF($B37="","",(Y37^2)*('SENSIBILIDAD 2'!K14^2))</f>
        <v/>
      </c>
      <c r="AN37" s="738" t="str">
        <f>IF($B37="","",(Z37^2)*('SENSIBILIDAD 2'!I14^2))</f>
        <v/>
      </c>
      <c r="AO37" s="738" t="str">
        <f>IF($B37="","",(AA37^2)*('SENSIBILIDAD 2'!J14^2))</f>
        <v/>
      </c>
      <c r="AP37" s="738" t="str">
        <f>IF($B37="","",(AB37^2)*('SENSIBILIDAD 2'!L14^2))</f>
        <v/>
      </c>
      <c r="AQ37" s="740" t="str">
        <f>IF(B37="","",('Intro. datos de Calib. CENTROS'!G10*1000)^2)</f>
        <v/>
      </c>
      <c r="AR37" s="741" t="str">
        <f t="shared" si="26"/>
        <v/>
      </c>
      <c r="AS37" s="752" t="str">
        <f t="shared" si="2"/>
        <v/>
      </c>
      <c r="AT37" s="753" t="str">
        <f t="shared" si="24"/>
        <v/>
      </c>
      <c r="AU37" s="744" t="str">
        <f>IF('Información y Datos'!$L$42='Patrones LACOMET'!$D$3,(IF(N37="","",AT37*39.37008)),IF('Información y Datos'!$L$42='Patrones LACOMET'!$D$4,AT37,"No existe el patrón"))</f>
        <v/>
      </c>
      <c r="BJ37" s="38"/>
      <c r="BK37" s="38"/>
      <c r="BL37" s="38"/>
      <c r="BM37" s="38"/>
      <c r="BN37" s="43"/>
      <c r="BO37" s="43"/>
    </row>
    <row r="38" spans="1:67" ht="20.100000000000001" customHeight="1" x14ac:dyDescent="0.2">
      <c r="A38" s="12">
        <f>+CALIBRACION!A21</f>
        <v>10</v>
      </c>
      <c r="B38" s="50" t="str">
        <f>IF(CALIBRACION!H21="","",CALIBRACION!H21)</f>
        <v/>
      </c>
      <c r="C38" s="745" t="str">
        <f t="shared" si="25"/>
        <v/>
      </c>
      <c r="D38" s="745" t="str">
        <f t="shared" si="3"/>
        <v/>
      </c>
      <c r="E38" s="723" t="str">
        <f t="shared" si="4"/>
        <v/>
      </c>
      <c r="F38" s="745" t="str">
        <f t="shared" si="5"/>
        <v/>
      </c>
      <c r="G38" s="746" t="str">
        <f t="shared" si="6"/>
        <v/>
      </c>
      <c r="H38" s="725" t="str">
        <f>IF(B38="","",(IF('Información y Datos'!$L$42='Patrones LACOMET'!$D$3,(VLOOKUP(B38,'BLOQUES PATRON (pulg) '!$K$5:$Q$91,6,FALSE)*1000),IF('Información y Datos'!$L$42='Patrones LACOMET'!$D$4,(VLOOKUP(B38,'BLOQUES PATRON (mm)'!$D$5:$H$126,5,FALSE)),"No existe el patrón"))))</f>
        <v/>
      </c>
      <c r="I38" s="726" t="str">
        <f t="shared" si="28"/>
        <v/>
      </c>
      <c r="J38" s="726" t="str">
        <f>IF(B38="","",IF('Información y Datos'!$L$42='Patrones LACOMET'!$D$3,LOOKUP(B38,'BLOQUES PATRON (pulg) '!$S$5:$S$86,'BLOQUES PATRON (pulg) '!$Z$5:$Z$86),IF('Información y Datos'!$L$42='Patrones LACOMET'!$D$4,VLOOKUP(B38,'DERIVA DE BLOQUES PATRON (mm)'!$D$8:$U$129,18,FALSE)*1000,"No existe el patrón")))</f>
        <v/>
      </c>
      <c r="K38" s="727" t="str">
        <f t="shared" si="7"/>
        <v/>
      </c>
      <c r="L38" s="747" t="str">
        <f t="shared" si="8"/>
        <v/>
      </c>
      <c r="M38" s="747" t="str">
        <f t="shared" si="9"/>
        <v/>
      </c>
      <c r="N38" s="747" t="str">
        <f t="shared" si="10"/>
        <v/>
      </c>
      <c r="O38" s="748" t="str">
        <f t="shared" si="11"/>
        <v/>
      </c>
      <c r="P38" s="749" t="str">
        <f t="shared" si="27"/>
        <v/>
      </c>
      <c r="Q38" s="750" t="str">
        <f t="shared" si="12"/>
        <v/>
      </c>
      <c r="R38" s="751" t="str">
        <f t="shared" si="13"/>
        <v/>
      </c>
      <c r="S38" s="751" t="str">
        <f t="shared" si="1"/>
        <v/>
      </c>
      <c r="T38" s="846" t="str">
        <f t="shared" si="29"/>
        <v/>
      </c>
      <c r="U38" s="733" t="str">
        <f t="shared" si="15"/>
        <v/>
      </c>
      <c r="V38" s="735" t="str">
        <f t="shared" si="16"/>
        <v/>
      </c>
      <c r="W38" s="735" t="str">
        <f t="shared" si="17"/>
        <v/>
      </c>
      <c r="X38" s="735" t="str">
        <f t="shared" si="18"/>
        <v/>
      </c>
      <c r="Y38" s="736" t="str">
        <f t="shared" si="19"/>
        <v/>
      </c>
      <c r="Z38" s="736" t="str">
        <f t="shared" si="20"/>
        <v/>
      </c>
      <c r="AA38" s="736" t="str">
        <f t="shared" si="21"/>
        <v/>
      </c>
      <c r="AB38" s="736" t="str">
        <f t="shared" si="22"/>
        <v/>
      </c>
      <c r="AC38" s="737" t="str">
        <f>IF(B38="","",('SENSIBILIDAD 2'!B15^2)*(G38^2))</f>
        <v/>
      </c>
      <c r="AD38" s="738" t="str">
        <f>IF(B38="","",('SENSIBILIDAD 2'!C15^2)*(K38^2))</f>
        <v/>
      </c>
      <c r="AE38" s="738" t="str">
        <f>IF(B38="","",'SENSIBILIDAD 2'!D15^2*(R38^2))</f>
        <v/>
      </c>
      <c r="AF38" s="738" t="str">
        <f>IF(B38="","",'SENSIBILIDAD 2'!E15^2*(S38^2))</f>
        <v/>
      </c>
      <c r="AG38" s="738" t="str">
        <f>IF(B38="","",'SENSIBILIDAD 2'!F15^2*(T38^2))</f>
        <v/>
      </c>
      <c r="AH38" s="738" t="str">
        <f>IF(B38="","",(('SENSIBILIDAD 2'!G15)^2)*(Q38^2))</f>
        <v/>
      </c>
      <c r="AI38" s="738" t="str">
        <f>IF(B38="","",'SENSIBILIDAD 2'!H15^2*(U38^2))</f>
        <v/>
      </c>
      <c r="AJ38" s="738" t="str">
        <f>IF(B38="","",'SENSIBILIDAD 2'!M15^2*(V38^2))</f>
        <v/>
      </c>
      <c r="AK38" s="738" t="str">
        <f>IF(B38="","",'SENSIBILIDAD 2'!N15^2*(W38^2))</f>
        <v/>
      </c>
      <c r="AL38" s="738" t="str">
        <f>IF(B38="","",'SENSIBILIDAD 2'!O15^2*(X38^2))</f>
        <v/>
      </c>
      <c r="AM38" s="738" t="str">
        <f>IF($B38="","",(Y38^2)*('SENSIBILIDAD 2'!K15^2))</f>
        <v/>
      </c>
      <c r="AN38" s="738" t="str">
        <f>IF($B38="","",(Z38^2)*('SENSIBILIDAD 2'!I15^2))</f>
        <v/>
      </c>
      <c r="AO38" s="738" t="str">
        <f>IF($B38="","",(AA38^2)*('SENSIBILIDAD 2'!J15^2))</f>
        <v/>
      </c>
      <c r="AP38" s="738" t="str">
        <f>IF($B38="","",(AB38^2)*('SENSIBILIDAD 2'!L15^2))</f>
        <v/>
      </c>
      <c r="AQ38" s="740" t="str">
        <f>IF(B38="","",('Intro. datos de Calib. CENTROS'!G11*1000)^2)</f>
        <v/>
      </c>
      <c r="AR38" s="741" t="str">
        <f t="shared" si="26"/>
        <v/>
      </c>
      <c r="AS38" s="752" t="str">
        <f t="shared" si="2"/>
        <v/>
      </c>
      <c r="AT38" s="753" t="str">
        <f t="shared" si="24"/>
        <v/>
      </c>
      <c r="AU38" s="744" t="str">
        <f>IF('Información y Datos'!$L$42='Patrones LACOMET'!$D$3,(IF(N38="","",AT38*39.37008)),IF('Información y Datos'!$L$42='Patrones LACOMET'!$D$4,AT38,"No existe el patrón"))</f>
        <v/>
      </c>
      <c r="BJ38" s="38"/>
      <c r="BK38" s="38"/>
      <c r="BL38" s="38"/>
      <c r="BM38" s="38"/>
      <c r="BN38" s="43"/>
      <c r="BO38" s="43"/>
    </row>
    <row r="39" spans="1:67" ht="20.100000000000001" customHeight="1" x14ac:dyDescent="0.2">
      <c r="A39" s="12">
        <f>+CALIBRACION!A22</f>
        <v>11</v>
      </c>
      <c r="B39" s="50" t="str">
        <f>IF(CALIBRACION!H22="","",CALIBRACION!H22)</f>
        <v/>
      </c>
      <c r="C39" s="745" t="str">
        <f t="shared" si="25"/>
        <v/>
      </c>
      <c r="D39" s="745" t="str">
        <f t="shared" si="3"/>
        <v/>
      </c>
      <c r="E39" s="723" t="str">
        <f t="shared" si="4"/>
        <v/>
      </c>
      <c r="F39" s="745" t="str">
        <f t="shared" si="5"/>
        <v/>
      </c>
      <c r="G39" s="746" t="str">
        <f t="shared" si="6"/>
        <v/>
      </c>
      <c r="H39" s="725" t="str">
        <f>IF(B39="","",(IF('Información y Datos'!$L$42='Patrones LACOMET'!$D$3,(VLOOKUP(B39,'BLOQUES PATRON (pulg) '!$K$5:$Q$91,6,FALSE)*1000),IF('Información y Datos'!$L$42='Patrones LACOMET'!$D$4,(VLOOKUP(B39,'BLOQUES PATRON (mm)'!$D$5:$H$126,5,FALSE)),"No existe el patrón"))))</f>
        <v/>
      </c>
      <c r="I39" s="726" t="str">
        <f t="shared" si="28"/>
        <v/>
      </c>
      <c r="J39" s="726" t="str">
        <f>IF(B39="","",IF('Información y Datos'!$L$42='Patrones LACOMET'!$D$3,LOOKUP(B39,'BLOQUES PATRON (pulg) '!$S$5:$S$86,'BLOQUES PATRON (pulg) '!$Z$5:$Z$86),IF('Información y Datos'!$L$42='Patrones LACOMET'!$D$4,VLOOKUP(B39,'DERIVA DE BLOQUES PATRON (mm)'!$D$8:$U$129,18,FALSE)*1000,"No existe el patrón")))</f>
        <v/>
      </c>
      <c r="K39" s="727" t="str">
        <f t="shared" si="7"/>
        <v/>
      </c>
      <c r="L39" s="747" t="str">
        <f t="shared" si="8"/>
        <v/>
      </c>
      <c r="M39" s="747" t="str">
        <f t="shared" si="9"/>
        <v/>
      </c>
      <c r="N39" s="747" t="str">
        <f t="shared" si="10"/>
        <v/>
      </c>
      <c r="O39" s="748" t="str">
        <f t="shared" si="11"/>
        <v/>
      </c>
      <c r="P39" s="749" t="str">
        <f t="shared" si="27"/>
        <v/>
      </c>
      <c r="Q39" s="750" t="str">
        <f t="shared" si="12"/>
        <v/>
      </c>
      <c r="R39" s="751" t="str">
        <f t="shared" si="13"/>
        <v/>
      </c>
      <c r="S39" s="751" t="str">
        <f t="shared" si="1"/>
        <v/>
      </c>
      <c r="T39" s="846" t="str">
        <f t="shared" si="29"/>
        <v/>
      </c>
      <c r="U39" s="733" t="str">
        <f t="shared" si="15"/>
        <v/>
      </c>
      <c r="V39" s="735" t="str">
        <f t="shared" si="16"/>
        <v/>
      </c>
      <c r="W39" s="735" t="str">
        <f t="shared" si="17"/>
        <v/>
      </c>
      <c r="X39" s="735" t="str">
        <f t="shared" si="18"/>
        <v/>
      </c>
      <c r="Y39" s="736" t="str">
        <f t="shared" si="19"/>
        <v/>
      </c>
      <c r="Z39" s="736" t="str">
        <f t="shared" si="20"/>
        <v/>
      </c>
      <c r="AA39" s="736" t="str">
        <f t="shared" si="21"/>
        <v/>
      </c>
      <c r="AB39" s="736" t="str">
        <f t="shared" si="22"/>
        <v/>
      </c>
      <c r="AC39" s="737" t="str">
        <f>IF(B39="","",('SENSIBILIDAD 2'!B16^2)*(G39^2))</f>
        <v/>
      </c>
      <c r="AD39" s="738" t="str">
        <f>IF(B39="","",('SENSIBILIDAD 2'!C16^2)*(K39^2))</f>
        <v/>
      </c>
      <c r="AE39" s="738" t="str">
        <f>IF(B39="","",'SENSIBILIDAD 2'!D16^2*(R39^2))</f>
        <v/>
      </c>
      <c r="AF39" s="738" t="str">
        <f>IF(B39="","",'SENSIBILIDAD 2'!E16^2*(S39^2))</f>
        <v/>
      </c>
      <c r="AG39" s="738" t="str">
        <f>IF(B39="","",'SENSIBILIDAD 2'!F16^2*(T39^2))</f>
        <v/>
      </c>
      <c r="AH39" s="738" t="str">
        <f>IF(B39="","",(('SENSIBILIDAD 2'!G16)^2)*(Q39^2))</f>
        <v/>
      </c>
      <c r="AI39" s="738" t="str">
        <f>IF(B39="","",'SENSIBILIDAD 2'!H16^2*(U39^2))</f>
        <v/>
      </c>
      <c r="AJ39" s="738" t="str">
        <f>IF(B39="","",'SENSIBILIDAD 2'!M16^2*(V39^2))</f>
        <v/>
      </c>
      <c r="AK39" s="738" t="str">
        <f>IF(B39="","",'SENSIBILIDAD 2'!N16^2*(W39^2))</f>
        <v/>
      </c>
      <c r="AL39" s="738" t="str">
        <f>IF(B39="","",'SENSIBILIDAD 2'!O16^2*(X39^2))</f>
        <v/>
      </c>
      <c r="AM39" s="738" t="str">
        <f>IF($B39="","",(Y39^2)*('SENSIBILIDAD 2'!K16^2))</f>
        <v/>
      </c>
      <c r="AN39" s="738" t="str">
        <f>IF($B39="","",(Z39^2)*('SENSIBILIDAD 2'!I16^2))</f>
        <v/>
      </c>
      <c r="AO39" s="738" t="str">
        <f>IF($B39="","",(AA39^2)*('SENSIBILIDAD 2'!J16^2))</f>
        <v/>
      </c>
      <c r="AP39" s="738" t="str">
        <f>IF($B39="","",(AB39^2)*('SENSIBILIDAD 2'!L16^2))</f>
        <v/>
      </c>
      <c r="AQ39" s="740" t="str">
        <f>IF(B39="","",('Intro. datos de Calib. CENTROS'!G12*1000)^2)</f>
        <v/>
      </c>
      <c r="AR39" s="741" t="str">
        <f t="shared" si="26"/>
        <v/>
      </c>
      <c r="AS39" s="752" t="str">
        <f t="shared" si="2"/>
        <v/>
      </c>
      <c r="AT39" s="753" t="str">
        <f t="shared" si="24"/>
        <v/>
      </c>
      <c r="AU39" s="744" t="str">
        <f>IF('Información y Datos'!$L$42='Patrones LACOMET'!$D$3,(IF(N39="","",AT39*39.37008)),IF('Información y Datos'!$L$42='Patrones LACOMET'!$D$4,AT39,"No existe el patrón"))</f>
        <v/>
      </c>
      <c r="BJ39" s="38"/>
      <c r="BK39" s="38"/>
      <c r="BL39" s="38"/>
      <c r="BM39" s="38"/>
      <c r="BN39" s="43"/>
      <c r="BO39" s="43"/>
    </row>
    <row r="40" spans="1:67" ht="20.100000000000001" customHeight="1" x14ac:dyDescent="0.2">
      <c r="A40" s="12">
        <f>+CALIBRACION!A23</f>
        <v>12</v>
      </c>
      <c r="B40" s="50" t="str">
        <f>IF(CALIBRACION!H23="","",CALIBRACION!H23)</f>
        <v/>
      </c>
      <c r="C40" s="745" t="str">
        <f t="shared" si="25"/>
        <v/>
      </c>
      <c r="D40" s="745" t="str">
        <f t="shared" si="3"/>
        <v/>
      </c>
      <c r="E40" s="723" t="str">
        <f t="shared" si="4"/>
        <v/>
      </c>
      <c r="F40" s="745" t="str">
        <f t="shared" si="5"/>
        <v/>
      </c>
      <c r="G40" s="746" t="str">
        <f t="shared" si="6"/>
        <v/>
      </c>
      <c r="H40" s="725" t="str">
        <f>IF(B40="","",(IF('Información y Datos'!$L$42='Patrones LACOMET'!$D$3,(VLOOKUP(B40,'BLOQUES PATRON (pulg) '!$K$5:$Q$91,6,FALSE)*1000),IF('Información y Datos'!$L$42='Patrones LACOMET'!$D$4,(VLOOKUP(B40,'BLOQUES PATRON (mm)'!$D$5:$H$126,5,FALSE)),"No existe el patrón"))))</f>
        <v/>
      </c>
      <c r="I40" s="726" t="str">
        <f t="shared" si="28"/>
        <v/>
      </c>
      <c r="J40" s="726" t="str">
        <f>IF(B40="","",IF('Información y Datos'!$L$42='Patrones LACOMET'!$D$3,LOOKUP(B40,'BLOQUES PATRON (pulg) '!$S$5:$S$86,'BLOQUES PATRON (pulg) '!$Z$5:$Z$86),IF('Información y Datos'!$L$42='Patrones LACOMET'!$D$4,VLOOKUP(B40,'DERIVA DE BLOQUES PATRON (mm)'!$D$8:$U$129,18,FALSE)*1000,"No existe el patrón")))</f>
        <v/>
      </c>
      <c r="K40" s="727" t="str">
        <f t="shared" si="7"/>
        <v/>
      </c>
      <c r="L40" s="747" t="str">
        <f t="shared" si="8"/>
        <v/>
      </c>
      <c r="M40" s="747" t="str">
        <f t="shared" si="9"/>
        <v/>
      </c>
      <c r="N40" s="747" t="str">
        <f t="shared" si="10"/>
        <v/>
      </c>
      <c r="O40" s="748" t="str">
        <f t="shared" si="11"/>
        <v/>
      </c>
      <c r="P40" s="749" t="str">
        <f t="shared" si="27"/>
        <v/>
      </c>
      <c r="Q40" s="750" t="str">
        <f t="shared" si="12"/>
        <v/>
      </c>
      <c r="R40" s="751" t="str">
        <f t="shared" si="13"/>
        <v/>
      </c>
      <c r="S40" s="751" t="str">
        <f t="shared" si="1"/>
        <v/>
      </c>
      <c r="T40" s="846" t="str">
        <f t="shared" si="29"/>
        <v/>
      </c>
      <c r="U40" s="733" t="str">
        <f t="shared" si="15"/>
        <v/>
      </c>
      <c r="V40" s="735" t="str">
        <f t="shared" si="16"/>
        <v/>
      </c>
      <c r="W40" s="735" t="str">
        <f t="shared" si="17"/>
        <v/>
      </c>
      <c r="X40" s="735" t="str">
        <f t="shared" si="18"/>
        <v/>
      </c>
      <c r="Y40" s="736" t="str">
        <f t="shared" si="19"/>
        <v/>
      </c>
      <c r="Z40" s="736" t="str">
        <f t="shared" si="20"/>
        <v/>
      </c>
      <c r="AA40" s="736" t="str">
        <f t="shared" si="21"/>
        <v/>
      </c>
      <c r="AB40" s="736" t="str">
        <f t="shared" si="22"/>
        <v/>
      </c>
      <c r="AC40" s="737" t="str">
        <f>IF(B40="","",('SENSIBILIDAD 2'!B17^2)*(G40^2))</f>
        <v/>
      </c>
      <c r="AD40" s="738" t="str">
        <f>IF(B40="","",('SENSIBILIDAD 2'!C17^2)*(K40^2))</f>
        <v/>
      </c>
      <c r="AE40" s="738" t="str">
        <f>IF(B40="","",'SENSIBILIDAD 2'!D17^2*(R40^2))</f>
        <v/>
      </c>
      <c r="AF40" s="738" t="str">
        <f>IF(B40="","",'SENSIBILIDAD 2'!E17^2*(S40^2))</f>
        <v/>
      </c>
      <c r="AG40" s="738" t="str">
        <f>IF(B40="","",'SENSIBILIDAD 2'!F17^2*(T40^2))</f>
        <v/>
      </c>
      <c r="AH40" s="738" t="str">
        <f>IF(B40="","",(('SENSIBILIDAD 2'!G17)^2)*(Q40^2))</f>
        <v/>
      </c>
      <c r="AI40" s="738" t="str">
        <f>IF(B40="","",'SENSIBILIDAD 2'!H17^2*(U40^2))</f>
        <v/>
      </c>
      <c r="AJ40" s="738" t="str">
        <f>IF(B40="","",'SENSIBILIDAD 2'!M17^2*(V40^2))</f>
        <v/>
      </c>
      <c r="AK40" s="738" t="str">
        <f>IF(B40="","",'SENSIBILIDAD 2'!N17^2*(W40^2))</f>
        <v/>
      </c>
      <c r="AL40" s="738" t="str">
        <f>IF(B40="","",'SENSIBILIDAD 2'!O17^2*(X40^2))</f>
        <v/>
      </c>
      <c r="AM40" s="738" t="str">
        <f>IF($B40="","",(Y40^2)*('SENSIBILIDAD 2'!K17^2))</f>
        <v/>
      </c>
      <c r="AN40" s="738" t="str">
        <f>IF($B40="","",(Z40^2)*('SENSIBILIDAD 2'!I17^2))</f>
        <v/>
      </c>
      <c r="AO40" s="738" t="str">
        <f>IF($B40="","",(AA40^2)*('SENSIBILIDAD 2'!J17^2))</f>
        <v/>
      </c>
      <c r="AP40" s="738" t="str">
        <f>IF($B40="","",(AB40^2)*('SENSIBILIDAD 2'!L17^2))</f>
        <v/>
      </c>
      <c r="AQ40" s="740" t="str">
        <f>IF(B40="","",('Intro. datos de Calib. CENTROS'!G13*1000)^2)</f>
        <v/>
      </c>
      <c r="AR40" s="741" t="str">
        <f t="shared" si="26"/>
        <v/>
      </c>
      <c r="AS40" s="752" t="str">
        <f t="shared" si="2"/>
        <v/>
      </c>
      <c r="AT40" s="753" t="str">
        <f t="shared" si="24"/>
        <v/>
      </c>
      <c r="AU40" s="744" t="str">
        <f>IF('Información y Datos'!$L$42='Patrones LACOMET'!$D$3,(IF(N40="","",AT40*39.37008)),IF('Información y Datos'!$L$42='Patrones LACOMET'!$D$4,AT40,"No existe el patrón"))</f>
        <v/>
      </c>
      <c r="BJ40" s="38"/>
      <c r="BK40" s="38"/>
      <c r="BL40" s="38"/>
      <c r="BM40" s="38"/>
      <c r="BN40" s="43"/>
      <c r="BO40" s="43"/>
    </row>
    <row r="41" spans="1:67" ht="20.100000000000001" customHeight="1" x14ac:dyDescent="0.2">
      <c r="A41" s="12">
        <f>+CALIBRACION!A24</f>
        <v>13</v>
      </c>
      <c r="B41" s="50" t="str">
        <f>IF(CALIBRACION!H24="","",CALIBRACION!H24)</f>
        <v/>
      </c>
      <c r="C41" s="745" t="str">
        <f t="shared" si="25"/>
        <v/>
      </c>
      <c r="D41" s="745" t="str">
        <f t="shared" si="3"/>
        <v/>
      </c>
      <c r="E41" s="723" t="str">
        <f t="shared" si="4"/>
        <v/>
      </c>
      <c r="F41" s="745" t="str">
        <f t="shared" si="5"/>
        <v/>
      </c>
      <c r="G41" s="746" t="str">
        <f t="shared" si="6"/>
        <v/>
      </c>
      <c r="H41" s="725" t="str">
        <f>IF(B41="","",(IF('Información y Datos'!$L$42='Patrones LACOMET'!$D$3,(VLOOKUP(B41,'BLOQUES PATRON (pulg) '!$K$5:$Q$91,6,FALSE)*1000),IF('Información y Datos'!$L$42='Patrones LACOMET'!$D$4,(VLOOKUP(B41,'BLOQUES PATRON (mm)'!$D$5:$H$126,5,FALSE)),"No existe el patrón"))))</f>
        <v/>
      </c>
      <c r="I41" s="726" t="str">
        <f t="shared" si="28"/>
        <v/>
      </c>
      <c r="J41" s="726" t="str">
        <f>IF(B41="","",IF('Información y Datos'!$L$42='Patrones LACOMET'!$D$3,LOOKUP(B41,'BLOQUES PATRON (pulg) '!$S$5:$S$86,'BLOQUES PATRON (pulg) '!$Z$5:$Z$86),IF('Información y Datos'!$L$42='Patrones LACOMET'!$D$4,VLOOKUP(B41,'DERIVA DE BLOQUES PATRON (mm)'!$D$8:$U$129,18,FALSE)*1000,"No existe el patrón")))</f>
        <v/>
      </c>
      <c r="K41" s="727" t="str">
        <f t="shared" si="7"/>
        <v/>
      </c>
      <c r="L41" s="747" t="str">
        <f t="shared" si="8"/>
        <v/>
      </c>
      <c r="M41" s="747" t="str">
        <f t="shared" si="9"/>
        <v/>
      </c>
      <c r="N41" s="747" t="str">
        <f t="shared" si="10"/>
        <v/>
      </c>
      <c r="O41" s="748" t="str">
        <f t="shared" si="11"/>
        <v/>
      </c>
      <c r="P41" s="749" t="str">
        <f t="shared" si="27"/>
        <v/>
      </c>
      <c r="Q41" s="750" t="str">
        <f t="shared" si="12"/>
        <v/>
      </c>
      <c r="R41" s="751" t="str">
        <f t="shared" si="13"/>
        <v/>
      </c>
      <c r="S41" s="751" t="str">
        <f t="shared" si="1"/>
        <v/>
      </c>
      <c r="T41" s="846" t="str">
        <f t="shared" si="29"/>
        <v/>
      </c>
      <c r="U41" s="733" t="str">
        <f t="shared" si="15"/>
        <v/>
      </c>
      <c r="V41" s="735" t="str">
        <f t="shared" si="16"/>
        <v/>
      </c>
      <c r="W41" s="735" t="str">
        <f t="shared" si="17"/>
        <v/>
      </c>
      <c r="X41" s="735" t="str">
        <f t="shared" si="18"/>
        <v/>
      </c>
      <c r="Y41" s="736" t="str">
        <f t="shared" si="19"/>
        <v/>
      </c>
      <c r="Z41" s="736" t="str">
        <f t="shared" si="20"/>
        <v/>
      </c>
      <c r="AA41" s="736" t="str">
        <f t="shared" si="21"/>
        <v/>
      </c>
      <c r="AB41" s="736" t="str">
        <f t="shared" si="22"/>
        <v/>
      </c>
      <c r="AC41" s="737" t="str">
        <f>IF(B41="","",('SENSIBILIDAD 2'!B18^2)*(G41^2))</f>
        <v/>
      </c>
      <c r="AD41" s="738" t="str">
        <f>IF(B41="","",('SENSIBILIDAD 2'!C18^2)*(K41^2))</f>
        <v/>
      </c>
      <c r="AE41" s="738" t="str">
        <f>IF(B41="","",'SENSIBILIDAD 2'!D18^2*(R41^2))</f>
        <v/>
      </c>
      <c r="AF41" s="738" t="str">
        <f>IF(B41="","",'SENSIBILIDAD 2'!E18^2*(S41^2))</f>
        <v/>
      </c>
      <c r="AG41" s="738" t="str">
        <f>IF(B41="","",'SENSIBILIDAD 2'!F18^2*(T41^2))</f>
        <v/>
      </c>
      <c r="AH41" s="738" t="str">
        <f>IF(B41="","",(('SENSIBILIDAD 2'!G18)^2)*(Q41^2))</f>
        <v/>
      </c>
      <c r="AI41" s="738" t="str">
        <f>IF(B41="","",'SENSIBILIDAD 2'!H18^2*(U41^2))</f>
        <v/>
      </c>
      <c r="AJ41" s="738" t="str">
        <f>IF(B41="","",'SENSIBILIDAD 2'!M18^2*(V41^2))</f>
        <v/>
      </c>
      <c r="AK41" s="738" t="str">
        <f>IF(B41="","",'SENSIBILIDAD 2'!N18^2*(W41^2))</f>
        <v/>
      </c>
      <c r="AL41" s="738" t="str">
        <f>IF(B41="","",'SENSIBILIDAD 2'!O18^2*(X41^2))</f>
        <v/>
      </c>
      <c r="AM41" s="738" t="str">
        <f>IF($B41="","",(Y41^2)*('SENSIBILIDAD 2'!K18^2))</f>
        <v/>
      </c>
      <c r="AN41" s="738" t="str">
        <f>IF($B41="","",(Z41^2)*('SENSIBILIDAD 2'!I18^2))</f>
        <v/>
      </c>
      <c r="AO41" s="738" t="str">
        <f>IF($B41="","",(AA41^2)*('SENSIBILIDAD 2'!J18^2))</f>
        <v/>
      </c>
      <c r="AP41" s="738" t="str">
        <f>IF($B41="","",(AB41^2)*('SENSIBILIDAD 2'!L18^2))</f>
        <v/>
      </c>
      <c r="AQ41" s="740" t="str">
        <f>IF(B41="","",('Intro. datos de Calib. CENTROS'!G14*1000)^2)</f>
        <v/>
      </c>
      <c r="AR41" s="741" t="str">
        <f t="shared" si="26"/>
        <v/>
      </c>
      <c r="AS41" s="752" t="str">
        <f t="shared" si="2"/>
        <v/>
      </c>
      <c r="AT41" s="753" t="str">
        <f t="shared" si="24"/>
        <v/>
      </c>
      <c r="AU41" s="744" t="str">
        <f>IF('Información y Datos'!$L$42='Patrones LACOMET'!$D$3,(IF(N41="","",AT41*39.37008)),IF('Información y Datos'!$L$42='Patrones LACOMET'!$D$4,AT41,"No existe el patrón"))</f>
        <v/>
      </c>
      <c r="BJ41" s="38"/>
      <c r="BK41" s="38"/>
      <c r="BL41" s="38"/>
      <c r="BM41" s="38"/>
      <c r="BN41" s="43"/>
      <c r="BO41" s="43"/>
    </row>
    <row r="42" spans="1:67" ht="20.100000000000001" customHeight="1" x14ac:dyDescent="0.2">
      <c r="A42" s="12">
        <f>+CALIBRACION!A25</f>
        <v>14</v>
      </c>
      <c r="B42" s="50" t="str">
        <f>IF(CALIBRACION!H25="","",CALIBRACION!H25)</f>
        <v/>
      </c>
      <c r="C42" s="745" t="str">
        <f>IF(B42="","",+($F$20)/SQRT((5)))</f>
        <v/>
      </c>
      <c r="D42" s="745" t="str">
        <f t="shared" si="3"/>
        <v/>
      </c>
      <c r="E42" s="723" t="str">
        <f t="shared" si="4"/>
        <v/>
      </c>
      <c r="F42" s="745" t="str">
        <f t="shared" si="5"/>
        <v/>
      </c>
      <c r="G42" s="746" t="str">
        <f t="shared" si="6"/>
        <v/>
      </c>
      <c r="H42" s="725" t="str">
        <f>IF(B42="","",(IF('Información y Datos'!$L$42='Patrones LACOMET'!$D$3,(VLOOKUP(B42,'BLOQUES PATRON (pulg) '!$K$5:$Q$91,6,FALSE)*1000),IF('Información y Datos'!$L$42='Patrones LACOMET'!$D$4,(VLOOKUP(B42,'BLOQUES PATRON (mm)'!$D$5:$H$126,5,FALSE)),"No existe el patrón"))))</f>
        <v/>
      </c>
      <c r="I42" s="726" t="str">
        <f t="shared" si="28"/>
        <v/>
      </c>
      <c r="J42" s="726" t="str">
        <f>IF(B42="","",IF('Información y Datos'!$L$42='Patrones LACOMET'!$D$3,LOOKUP(B42,'BLOQUES PATRON (pulg) '!$S$5:$S$86,'BLOQUES PATRON (pulg) '!$Z$5:$Z$86),IF('Información y Datos'!$L$42='Patrones LACOMET'!$D$4,VLOOKUP(B42,'DERIVA DE BLOQUES PATRON (mm)'!$D$8:$U$129,18,FALSE)*1000,"No existe el patrón")))</f>
        <v/>
      </c>
      <c r="K42" s="727" t="str">
        <f t="shared" si="7"/>
        <v/>
      </c>
      <c r="L42" s="747" t="str">
        <f t="shared" si="8"/>
        <v/>
      </c>
      <c r="M42" s="747" t="str">
        <f t="shared" si="9"/>
        <v/>
      </c>
      <c r="N42" s="747" t="str">
        <f t="shared" si="10"/>
        <v/>
      </c>
      <c r="O42" s="748" t="str">
        <f t="shared" si="11"/>
        <v/>
      </c>
      <c r="P42" s="749" t="str">
        <f t="shared" si="27"/>
        <v/>
      </c>
      <c r="Q42" s="750" t="str">
        <f t="shared" si="12"/>
        <v/>
      </c>
      <c r="R42" s="751" t="str">
        <f t="shared" si="13"/>
        <v/>
      </c>
      <c r="S42" s="751" t="str">
        <f t="shared" si="1"/>
        <v/>
      </c>
      <c r="T42" s="846" t="str">
        <f t="shared" si="29"/>
        <v/>
      </c>
      <c r="U42" s="733" t="str">
        <f t="shared" si="15"/>
        <v/>
      </c>
      <c r="V42" s="735" t="str">
        <f t="shared" si="16"/>
        <v/>
      </c>
      <c r="W42" s="735" t="str">
        <f t="shared" si="17"/>
        <v/>
      </c>
      <c r="X42" s="735" t="str">
        <f t="shared" si="18"/>
        <v/>
      </c>
      <c r="Y42" s="736" t="str">
        <f t="shared" si="19"/>
        <v/>
      </c>
      <c r="Z42" s="736" t="str">
        <f t="shared" si="20"/>
        <v/>
      </c>
      <c r="AA42" s="736" t="str">
        <f t="shared" si="21"/>
        <v/>
      </c>
      <c r="AB42" s="736" t="str">
        <f t="shared" si="22"/>
        <v/>
      </c>
      <c r="AC42" s="737" t="str">
        <f>IF(B42="","",('SENSIBILIDAD 2'!B19^2)*(G42^2))</f>
        <v/>
      </c>
      <c r="AD42" s="738" t="str">
        <f>IF(B42="","",('SENSIBILIDAD 2'!C19^2)*(K42^2))</f>
        <v/>
      </c>
      <c r="AE42" s="738" t="str">
        <f>IF(B42="","",'SENSIBILIDAD 2'!D19^2*(R42^2))</f>
        <v/>
      </c>
      <c r="AF42" s="738" t="str">
        <f>IF(B42="","",'SENSIBILIDAD 2'!E19^2*(S42^2))</f>
        <v/>
      </c>
      <c r="AG42" s="738" t="str">
        <f>IF(B42="","",'SENSIBILIDAD 2'!F19^2*(T42^2))</f>
        <v/>
      </c>
      <c r="AH42" s="738" t="str">
        <f>IF(B42="","",(('SENSIBILIDAD 2'!G19)^2)*(Q42^2))</f>
        <v/>
      </c>
      <c r="AI42" s="738" t="str">
        <f>IF(B42="","",'SENSIBILIDAD 2'!H19^2*(U42^2))</f>
        <v/>
      </c>
      <c r="AJ42" s="738" t="str">
        <f>IF(B42="","",'SENSIBILIDAD 2'!M19^2*(V42^2))</f>
        <v/>
      </c>
      <c r="AK42" s="738" t="str">
        <f>IF(B42="","",'SENSIBILIDAD 2'!N19^2*(W42^2))</f>
        <v/>
      </c>
      <c r="AL42" s="738" t="str">
        <f>IF(B42="","",'SENSIBILIDAD 2'!O19^2*(X42^2))</f>
        <v/>
      </c>
      <c r="AM42" s="738" t="str">
        <f>IF($B42="","",(Y42^2)*('SENSIBILIDAD 2'!K19^2))</f>
        <v/>
      </c>
      <c r="AN42" s="738" t="str">
        <f>IF($B42="","",(Z42^2)*('SENSIBILIDAD 2'!I19^2))</f>
        <v/>
      </c>
      <c r="AO42" s="738" t="str">
        <f>IF($B42="","",(AA42^2)*('SENSIBILIDAD 2'!J19^2))</f>
        <v/>
      </c>
      <c r="AP42" s="738" t="str">
        <f>IF($B42="","",(AB42^2)*('SENSIBILIDAD 2'!L19^2))</f>
        <v/>
      </c>
      <c r="AQ42" s="740" t="str">
        <f>IF(B42="","",('Intro. datos de Calib. CENTROS'!G15*1000)^2)</f>
        <v/>
      </c>
      <c r="AR42" s="741" t="str">
        <f t="shared" si="26"/>
        <v/>
      </c>
      <c r="AS42" s="752" t="str">
        <f t="shared" si="2"/>
        <v/>
      </c>
      <c r="AT42" s="753" t="str">
        <f t="shared" si="24"/>
        <v/>
      </c>
      <c r="AU42" s="744" t="str">
        <f>IF('Información y Datos'!$L$42='Patrones LACOMET'!$D$3,(IF(N42="","",AT42*39.37008)),IF('Información y Datos'!$L$42='Patrones LACOMET'!$D$4,AT42,"No existe el patrón"))</f>
        <v/>
      </c>
      <c r="BJ42" s="38"/>
      <c r="BK42" s="38"/>
      <c r="BL42" s="38"/>
      <c r="BM42" s="38"/>
      <c r="BN42" s="43"/>
      <c r="BO42" s="43"/>
    </row>
    <row r="43" spans="1:67" ht="20.100000000000001" customHeight="1" x14ac:dyDescent="0.2">
      <c r="A43" s="12">
        <f>+CALIBRACION!A26</f>
        <v>15</v>
      </c>
      <c r="B43" s="50" t="str">
        <f>IF(CALIBRACION!H26="","",CALIBRACION!H26)</f>
        <v/>
      </c>
      <c r="C43" s="745" t="str">
        <f t="shared" si="25"/>
        <v/>
      </c>
      <c r="D43" s="745" t="str">
        <f t="shared" si="3"/>
        <v/>
      </c>
      <c r="E43" s="723" t="str">
        <f t="shared" si="4"/>
        <v/>
      </c>
      <c r="F43" s="745" t="str">
        <f t="shared" si="5"/>
        <v/>
      </c>
      <c r="G43" s="746" t="str">
        <f t="shared" si="6"/>
        <v/>
      </c>
      <c r="H43" s="725" t="str">
        <f>IF(B43="","",(IF('Información y Datos'!$L$42='Patrones LACOMET'!$D$3,(VLOOKUP(B43,'BLOQUES PATRON (pulg) '!$K$5:$Q$91,6,FALSE)*1000),IF('Información y Datos'!$L$42='Patrones LACOMET'!$D$4,(VLOOKUP(B43,'BLOQUES PATRON (mm)'!$D$5:$H$126,5,FALSE)),"No existe el patrón"))))</f>
        <v/>
      </c>
      <c r="I43" s="726" t="str">
        <f t="shared" si="28"/>
        <v/>
      </c>
      <c r="J43" s="726" t="str">
        <f>IF(B43="","",IF('Información y Datos'!$L$42='Patrones LACOMET'!$D$3,LOOKUP(B43,'BLOQUES PATRON (pulg) '!$S$5:$S$86,'BLOQUES PATRON (pulg) '!$Z$5:$Z$86),IF('Información y Datos'!$L$42='Patrones LACOMET'!$D$4,VLOOKUP(B43,'DERIVA DE BLOQUES PATRON (mm)'!$D$8:$U$129,18,FALSE)*1000,"No existe el patrón")))</f>
        <v/>
      </c>
      <c r="K43" s="727" t="str">
        <f t="shared" si="7"/>
        <v/>
      </c>
      <c r="L43" s="747" t="str">
        <f t="shared" si="8"/>
        <v/>
      </c>
      <c r="M43" s="747" t="str">
        <f t="shared" si="9"/>
        <v/>
      </c>
      <c r="N43" s="747" t="str">
        <f t="shared" si="10"/>
        <v/>
      </c>
      <c r="O43" s="748" t="str">
        <f t="shared" si="11"/>
        <v/>
      </c>
      <c r="P43" s="749" t="str">
        <f t="shared" si="27"/>
        <v/>
      </c>
      <c r="Q43" s="750" t="str">
        <f t="shared" si="12"/>
        <v/>
      </c>
      <c r="R43" s="751" t="str">
        <f t="shared" si="13"/>
        <v/>
      </c>
      <c r="S43" s="751" t="str">
        <f t="shared" si="1"/>
        <v/>
      </c>
      <c r="T43" s="846" t="str">
        <f t="shared" si="29"/>
        <v/>
      </c>
      <c r="U43" s="733" t="str">
        <f t="shared" si="15"/>
        <v/>
      </c>
      <c r="V43" s="735" t="str">
        <f t="shared" si="16"/>
        <v/>
      </c>
      <c r="W43" s="735" t="str">
        <f t="shared" si="17"/>
        <v/>
      </c>
      <c r="X43" s="735" t="str">
        <f t="shared" si="18"/>
        <v/>
      </c>
      <c r="Y43" s="736" t="str">
        <f t="shared" si="19"/>
        <v/>
      </c>
      <c r="Z43" s="736" t="str">
        <f t="shared" si="20"/>
        <v/>
      </c>
      <c r="AA43" s="736" t="str">
        <f t="shared" si="21"/>
        <v/>
      </c>
      <c r="AB43" s="736" t="str">
        <f t="shared" si="22"/>
        <v/>
      </c>
      <c r="AC43" s="737" t="str">
        <f>IF(B43="","",('SENSIBILIDAD 2'!B20^2)*(G43^2))</f>
        <v/>
      </c>
      <c r="AD43" s="738" t="str">
        <f>IF(B43="","",('SENSIBILIDAD 2'!C20^2)*(K43^2))</f>
        <v/>
      </c>
      <c r="AE43" s="738" t="str">
        <f>IF(B43="","",'SENSIBILIDAD 2'!D20^2*(R43^2))</f>
        <v/>
      </c>
      <c r="AF43" s="738" t="str">
        <f>IF(B43="","",'SENSIBILIDAD 2'!E20^2*(S43^2))</f>
        <v/>
      </c>
      <c r="AG43" s="738" t="str">
        <f>IF(B43="","",'SENSIBILIDAD 2'!F20^2*(T43^2))</f>
        <v/>
      </c>
      <c r="AH43" s="738" t="str">
        <f>IF(B43="","",(('SENSIBILIDAD 2'!G20)^2)*(Q43^2))</f>
        <v/>
      </c>
      <c r="AI43" s="738" t="str">
        <f>IF(B43="","",'SENSIBILIDAD 2'!H20^2*(U43^2))</f>
        <v/>
      </c>
      <c r="AJ43" s="738" t="str">
        <f>IF(B43="","",'SENSIBILIDAD 2'!M20^2*(V43^2))</f>
        <v/>
      </c>
      <c r="AK43" s="738" t="str">
        <f>IF(B43="","",'SENSIBILIDAD 2'!N20^2*(W43^2))</f>
        <v/>
      </c>
      <c r="AL43" s="738" t="str">
        <f>IF(B43="","",'SENSIBILIDAD 2'!O20^2*(X43^2))</f>
        <v/>
      </c>
      <c r="AM43" s="738" t="str">
        <f>IF($B43="","",(Y43^2)*('SENSIBILIDAD 2'!K20^2))</f>
        <v/>
      </c>
      <c r="AN43" s="738" t="str">
        <f>IF($B43="","",(Z43^2)*('SENSIBILIDAD 2'!I20^2))</f>
        <v/>
      </c>
      <c r="AO43" s="738" t="str">
        <f>IF($B43="","",(AA43^2)*('SENSIBILIDAD 2'!J20^2))</f>
        <v/>
      </c>
      <c r="AP43" s="738" t="str">
        <f>IF($B43="","",(AB43^2)*('SENSIBILIDAD 2'!L20^2))</f>
        <v/>
      </c>
      <c r="AQ43" s="740" t="str">
        <f>IF(B43="","",('Intro. datos de Calib. CENTROS'!G16*1000)^2)</f>
        <v/>
      </c>
      <c r="AR43" s="741" t="str">
        <f t="shared" si="26"/>
        <v/>
      </c>
      <c r="AS43" s="752" t="str">
        <f t="shared" si="2"/>
        <v/>
      </c>
      <c r="AT43" s="753" t="str">
        <f t="shared" si="24"/>
        <v/>
      </c>
      <c r="AU43" s="744" t="str">
        <f>IF('Información y Datos'!$L$42='Patrones LACOMET'!$D$3,(IF(N43="","",AT43*39.37008)),IF('Información y Datos'!$L$42='Patrones LACOMET'!$D$4,AT43,"No existe el patrón"))</f>
        <v/>
      </c>
      <c r="BJ43" s="38"/>
      <c r="BK43" s="38"/>
      <c r="BL43" s="38"/>
      <c r="BM43" s="38"/>
      <c r="BN43" s="43"/>
      <c r="BO43" s="43"/>
    </row>
    <row r="44" spans="1:67" ht="20.100000000000001" customHeight="1" x14ac:dyDescent="0.2">
      <c r="A44" s="12">
        <f>+CALIBRACION!A27</f>
        <v>16</v>
      </c>
      <c r="B44" s="50" t="str">
        <f>IF(CALIBRACION!H27="","",CALIBRACION!H27)</f>
        <v/>
      </c>
      <c r="C44" s="745" t="str">
        <f t="shared" si="25"/>
        <v/>
      </c>
      <c r="D44" s="745" t="str">
        <f t="shared" si="3"/>
        <v/>
      </c>
      <c r="E44" s="723" t="str">
        <f t="shared" si="4"/>
        <v/>
      </c>
      <c r="F44" s="745" t="str">
        <f t="shared" si="5"/>
        <v/>
      </c>
      <c r="G44" s="746" t="str">
        <f t="shared" si="6"/>
        <v/>
      </c>
      <c r="H44" s="725" t="str">
        <f>IF(B44="","",(IF('Información y Datos'!$L$42='Patrones LACOMET'!$D$3,(VLOOKUP(B44,'BLOQUES PATRON (pulg) '!$K$5:$Q$91,6,FALSE)*1000),IF('Información y Datos'!$L$42='Patrones LACOMET'!$D$4,(VLOOKUP(B44,'BLOQUES PATRON (mm)'!$D$5:$H$126,5,FALSE)),"No existe el patrón"))))</f>
        <v/>
      </c>
      <c r="I44" s="726" t="str">
        <f t="shared" si="28"/>
        <v/>
      </c>
      <c r="J44" s="726" t="str">
        <f>IF(B44="","",IF('Información y Datos'!$L$42='Patrones LACOMET'!$D$3,LOOKUP(B44,'BLOQUES PATRON (pulg) '!$S$5:$S$86,'BLOQUES PATRON (pulg) '!$Z$5:$Z$86),IF('Información y Datos'!$L$42='Patrones LACOMET'!$D$4,VLOOKUP(B44,'DERIVA DE BLOQUES PATRON (mm)'!$D$8:$U$129,18,FALSE)*1000,"No existe el patrón")))</f>
        <v/>
      </c>
      <c r="K44" s="727" t="str">
        <f t="shared" si="7"/>
        <v/>
      </c>
      <c r="L44" s="747" t="str">
        <f t="shared" si="8"/>
        <v/>
      </c>
      <c r="M44" s="747" t="str">
        <f t="shared" si="9"/>
        <v/>
      </c>
      <c r="N44" s="747" t="str">
        <f t="shared" si="10"/>
        <v/>
      </c>
      <c r="O44" s="748" t="str">
        <f t="shared" si="11"/>
        <v/>
      </c>
      <c r="P44" s="749" t="str">
        <f t="shared" si="27"/>
        <v/>
      </c>
      <c r="Q44" s="750" t="str">
        <f t="shared" si="12"/>
        <v/>
      </c>
      <c r="R44" s="751" t="str">
        <f t="shared" si="13"/>
        <v/>
      </c>
      <c r="S44" s="751" t="str">
        <f t="shared" si="1"/>
        <v/>
      </c>
      <c r="T44" s="846" t="str">
        <f t="shared" si="29"/>
        <v/>
      </c>
      <c r="U44" s="733" t="str">
        <f t="shared" si="15"/>
        <v/>
      </c>
      <c r="V44" s="735" t="str">
        <f t="shared" si="16"/>
        <v/>
      </c>
      <c r="W44" s="735" t="str">
        <f t="shared" si="17"/>
        <v/>
      </c>
      <c r="X44" s="735" t="str">
        <f t="shared" si="18"/>
        <v/>
      </c>
      <c r="Y44" s="736" t="str">
        <f t="shared" si="19"/>
        <v/>
      </c>
      <c r="Z44" s="736" t="str">
        <f t="shared" si="20"/>
        <v/>
      </c>
      <c r="AA44" s="736" t="str">
        <f t="shared" si="21"/>
        <v/>
      </c>
      <c r="AB44" s="736" t="str">
        <f t="shared" si="22"/>
        <v/>
      </c>
      <c r="AC44" s="737" t="str">
        <f>IF(B44="","",('SENSIBILIDAD 2'!B21^2)*(G44^2))</f>
        <v/>
      </c>
      <c r="AD44" s="738" t="str">
        <f>IF(B44="","",('SENSIBILIDAD 2'!C21^2)*(K44^2))</f>
        <v/>
      </c>
      <c r="AE44" s="738" t="str">
        <f>IF(B44="","",'SENSIBILIDAD 2'!D21^2*(R44^2))</f>
        <v/>
      </c>
      <c r="AF44" s="738" t="str">
        <f>IF(B44="","",'SENSIBILIDAD 2'!E21^2*(S44^2))</f>
        <v/>
      </c>
      <c r="AG44" s="738" t="str">
        <f>IF(B44="","",'SENSIBILIDAD 2'!F21^2*(T44^2))</f>
        <v/>
      </c>
      <c r="AH44" s="738" t="str">
        <f>IF(B44="","",(('SENSIBILIDAD 2'!G21)^2)*(Q44^2))</f>
        <v/>
      </c>
      <c r="AI44" s="738" t="str">
        <f>IF(B44="","",'SENSIBILIDAD 2'!H21^2*(U44^2))</f>
        <v/>
      </c>
      <c r="AJ44" s="738" t="str">
        <f>IF(B44="","",'SENSIBILIDAD 2'!M21^2*(V44^2))</f>
        <v/>
      </c>
      <c r="AK44" s="738" t="str">
        <f>IF(B44="","",'SENSIBILIDAD 2'!N21^2*(W44^2))</f>
        <v/>
      </c>
      <c r="AL44" s="738" t="str">
        <f>IF(B44="","",'SENSIBILIDAD 2'!O21^2*(X44^2))</f>
        <v/>
      </c>
      <c r="AM44" s="738" t="str">
        <f>IF($B44="","",(Y44^2)*('SENSIBILIDAD 2'!K21^2))</f>
        <v/>
      </c>
      <c r="AN44" s="738" t="str">
        <f>IF($B44="","",(Z44^2)*('SENSIBILIDAD 2'!I21^2))</f>
        <v/>
      </c>
      <c r="AO44" s="738" t="str">
        <f>IF($B44="","",(AA44^2)*('SENSIBILIDAD 2'!J21^2))</f>
        <v/>
      </c>
      <c r="AP44" s="738" t="str">
        <f>IF($B44="","",(AB44^2)*('SENSIBILIDAD 2'!L21^2))</f>
        <v/>
      </c>
      <c r="AQ44" s="740" t="str">
        <f>IF(B44="","",('Intro. datos de Calib. CENTROS'!G17*1000)^2)</f>
        <v/>
      </c>
      <c r="AR44" s="741" t="str">
        <f t="shared" si="26"/>
        <v/>
      </c>
      <c r="AS44" s="752" t="str">
        <f t="shared" si="2"/>
        <v/>
      </c>
      <c r="AT44" s="753" t="str">
        <f t="shared" si="24"/>
        <v/>
      </c>
      <c r="AU44" s="744" t="str">
        <f>IF('Información y Datos'!$L$42='Patrones LACOMET'!$D$3,(IF(N44="","",AT44*39.37008)),IF('Información y Datos'!$L$42='Patrones LACOMET'!$D$4,AT44,"No existe el patrón"))</f>
        <v/>
      </c>
      <c r="BJ44" s="38"/>
      <c r="BK44" s="38"/>
      <c r="BL44" s="38"/>
      <c r="BM44" s="38"/>
      <c r="BN44" s="43"/>
      <c r="BO44" s="43"/>
    </row>
    <row r="45" spans="1:67" ht="20.100000000000001" customHeight="1" x14ac:dyDescent="0.2">
      <c r="A45" s="12">
        <f>+CALIBRACION!A28</f>
        <v>17</v>
      </c>
      <c r="B45" s="50" t="str">
        <f>IF(CALIBRACION!H28="","",CALIBRACION!H28)</f>
        <v/>
      </c>
      <c r="C45" s="745" t="str">
        <f t="shared" si="25"/>
        <v/>
      </c>
      <c r="D45" s="745" t="str">
        <f t="shared" si="3"/>
        <v/>
      </c>
      <c r="E45" s="723" t="str">
        <f t="shared" si="4"/>
        <v/>
      </c>
      <c r="F45" s="745" t="str">
        <f t="shared" si="5"/>
        <v/>
      </c>
      <c r="G45" s="746" t="str">
        <f t="shared" si="6"/>
        <v/>
      </c>
      <c r="H45" s="725" t="str">
        <f>IF(B45="","",(IF('Información y Datos'!$L$42='Patrones LACOMET'!$D$3,(VLOOKUP(B45,'BLOQUES PATRON (pulg) '!$K$5:$Q$91,6,FALSE)*1000),IF('Información y Datos'!$L$42='Patrones LACOMET'!$D$4,(VLOOKUP(B45,'BLOQUES PATRON (mm)'!$D$5:$H$126,5,FALSE)),"No existe el patrón"))))</f>
        <v/>
      </c>
      <c r="I45" s="726" t="str">
        <f t="shared" si="28"/>
        <v/>
      </c>
      <c r="J45" s="726" t="str">
        <f>IF(B45="","",IF('Información y Datos'!$L$42='Patrones LACOMET'!$D$3,LOOKUP(B45,'BLOQUES PATRON (pulg) '!$S$5:$S$86,'BLOQUES PATRON (pulg) '!$Z$5:$Z$86),IF('Información y Datos'!$L$42='Patrones LACOMET'!$D$4,VLOOKUP(B45,'DERIVA DE BLOQUES PATRON (mm)'!$D$8:$U$129,18,FALSE)*1000,"No existe el patrón")))</f>
        <v/>
      </c>
      <c r="K45" s="727" t="str">
        <f t="shared" si="7"/>
        <v/>
      </c>
      <c r="L45" s="747" t="str">
        <f t="shared" si="8"/>
        <v/>
      </c>
      <c r="M45" s="747" t="str">
        <f t="shared" si="9"/>
        <v/>
      </c>
      <c r="N45" s="747" t="str">
        <f t="shared" si="10"/>
        <v/>
      </c>
      <c r="O45" s="748" t="str">
        <f t="shared" si="11"/>
        <v/>
      </c>
      <c r="P45" s="749" t="str">
        <f t="shared" si="27"/>
        <v/>
      </c>
      <c r="Q45" s="750" t="str">
        <f t="shared" si="12"/>
        <v/>
      </c>
      <c r="R45" s="751" t="str">
        <f t="shared" si="13"/>
        <v/>
      </c>
      <c r="S45" s="751" t="str">
        <f t="shared" si="1"/>
        <v/>
      </c>
      <c r="T45" s="846" t="str">
        <f t="shared" si="29"/>
        <v/>
      </c>
      <c r="U45" s="733" t="str">
        <f t="shared" si="15"/>
        <v/>
      </c>
      <c r="V45" s="735" t="str">
        <f t="shared" si="16"/>
        <v/>
      </c>
      <c r="W45" s="735" t="str">
        <f t="shared" si="17"/>
        <v/>
      </c>
      <c r="X45" s="735" t="str">
        <f t="shared" si="18"/>
        <v/>
      </c>
      <c r="Y45" s="736" t="str">
        <f t="shared" si="19"/>
        <v/>
      </c>
      <c r="Z45" s="736" t="str">
        <f t="shared" si="20"/>
        <v/>
      </c>
      <c r="AA45" s="736" t="str">
        <f t="shared" si="21"/>
        <v/>
      </c>
      <c r="AB45" s="736" t="str">
        <f t="shared" si="22"/>
        <v/>
      </c>
      <c r="AC45" s="737" t="str">
        <f>IF(B45="","",('SENSIBILIDAD 2'!B22^2)*(G45^2))</f>
        <v/>
      </c>
      <c r="AD45" s="738" t="str">
        <f>IF(B45="","",('SENSIBILIDAD 2'!C22^2)*(K45^2))</f>
        <v/>
      </c>
      <c r="AE45" s="738" t="str">
        <f>IF(B45="","",'SENSIBILIDAD 2'!D22^2*(R45^2))</f>
        <v/>
      </c>
      <c r="AF45" s="738" t="str">
        <f>IF(B45="","",'SENSIBILIDAD 2'!E22^2*(S45^2))</f>
        <v/>
      </c>
      <c r="AG45" s="738" t="str">
        <f>IF(B45="","",'SENSIBILIDAD 2'!F22^2*(T45^2))</f>
        <v/>
      </c>
      <c r="AH45" s="738" t="str">
        <f>IF(B45="","",(('SENSIBILIDAD 2'!G22)^2)*(Q45^2))</f>
        <v/>
      </c>
      <c r="AI45" s="738" t="str">
        <f>IF(B45="","",'SENSIBILIDAD 2'!H22^2*(U45^2))</f>
        <v/>
      </c>
      <c r="AJ45" s="738" t="str">
        <f>IF(B45="","",'SENSIBILIDAD 2'!M22^2*(V45^2))</f>
        <v/>
      </c>
      <c r="AK45" s="738" t="str">
        <f>IF(B45="","",'SENSIBILIDAD 2'!N22^2*(W45^2))</f>
        <v/>
      </c>
      <c r="AL45" s="738" t="str">
        <f>IF(B45="","",'SENSIBILIDAD 2'!O22^2*(X45^2))</f>
        <v/>
      </c>
      <c r="AM45" s="738" t="str">
        <f>IF($B45="","",(Y45^2)*('SENSIBILIDAD 2'!K22^2))</f>
        <v/>
      </c>
      <c r="AN45" s="738" t="str">
        <f>IF($B45="","",(Z45^2)*('SENSIBILIDAD 2'!I22^2))</f>
        <v/>
      </c>
      <c r="AO45" s="738" t="str">
        <f>IF($B45="","",(AA45^2)*('SENSIBILIDAD 2'!J22^2))</f>
        <v/>
      </c>
      <c r="AP45" s="738" t="str">
        <f>IF($B45="","",(AB45^2)*('SENSIBILIDAD 2'!L22^2))</f>
        <v/>
      </c>
      <c r="AQ45" s="740" t="str">
        <f>IF(B45="","",('Intro. datos de Calib. CENTROS'!G18*1000)^2)</f>
        <v/>
      </c>
      <c r="AR45" s="741" t="str">
        <f t="shared" si="26"/>
        <v/>
      </c>
      <c r="AS45" s="752" t="str">
        <f t="shared" si="2"/>
        <v/>
      </c>
      <c r="AT45" s="753" t="str">
        <f t="shared" si="24"/>
        <v/>
      </c>
      <c r="AU45" s="744" t="str">
        <f>IF('Información y Datos'!$L$42='Patrones LACOMET'!$D$3,(IF(N45="","",AT45*39.37008)),IF('Información y Datos'!$L$42='Patrones LACOMET'!$D$4,AT45,"No existe el patrón"))</f>
        <v/>
      </c>
      <c r="BJ45" s="38"/>
      <c r="BK45" s="38"/>
      <c r="BL45" s="38"/>
      <c r="BM45" s="38"/>
      <c r="BN45" s="43"/>
      <c r="BO45" s="43"/>
    </row>
    <row r="46" spans="1:67" ht="20.100000000000001" customHeight="1" x14ac:dyDescent="0.2">
      <c r="A46" s="12">
        <f>+CALIBRACION!A29</f>
        <v>18</v>
      </c>
      <c r="B46" s="50" t="str">
        <f>IF(CALIBRACION!H29="","",CALIBRACION!H29)</f>
        <v/>
      </c>
      <c r="C46" s="745" t="str">
        <f t="shared" si="25"/>
        <v/>
      </c>
      <c r="D46" s="745" t="str">
        <f t="shared" si="3"/>
        <v/>
      </c>
      <c r="E46" s="723" t="str">
        <f t="shared" si="4"/>
        <v/>
      </c>
      <c r="F46" s="745" t="str">
        <f t="shared" si="5"/>
        <v/>
      </c>
      <c r="G46" s="746" t="str">
        <f t="shared" si="6"/>
        <v/>
      </c>
      <c r="H46" s="725" t="str">
        <f>IF(B46="","",(IF('Información y Datos'!$L$42='Patrones LACOMET'!$D$3,(VLOOKUP(B46,'BLOQUES PATRON (pulg) '!$K$5:$Q$91,6,FALSE)*1000),IF('Información y Datos'!$L$42='Patrones LACOMET'!$D$4,(VLOOKUP(B46,'BLOQUES PATRON (mm)'!$D$5:$H$126,5,FALSE)),"No existe el patrón"))))</f>
        <v/>
      </c>
      <c r="I46" s="726" t="str">
        <f t="shared" si="28"/>
        <v/>
      </c>
      <c r="J46" s="726" t="str">
        <f>IF(B46="","",IF('Información y Datos'!$L$42='Patrones LACOMET'!$D$3,LOOKUP(B46,'BLOQUES PATRON (pulg) '!$S$5:$S$86,'BLOQUES PATRON (pulg) '!$Z$5:$Z$86),IF('Información y Datos'!$L$42='Patrones LACOMET'!$D$4,VLOOKUP(B46,'DERIVA DE BLOQUES PATRON (mm)'!$D$8:$U$129,18,FALSE)*1000,"No existe el patrón")))</f>
        <v/>
      </c>
      <c r="K46" s="727" t="str">
        <f t="shared" si="7"/>
        <v/>
      </c>
      <c r="L46" s="747" t="str">
        <f t="shared" si="8"/>
        <v/>
      </c>
      <c r="M46" s="747" t="str">
        <f t="shared" si="9"/>
        <v/>
      </c>
      <c r="N46" s="747" t="str">
        <f t="shared" si="10"/>
        <v/>
      </c>
      <c r="O46" s="748" t="str">
        <f t="shared" si="11"/>
        <v/>
      </c>
      <c r="P46" s="749" t="str">
        <f t="shared" si="27"/>
        <v/>
      </c>
      <c r="Q46" s="750" t="str">
        <f t="shared" si="12"/>
        <v/>
      </c>
      <c r="R46" s="751" t="str">
        <f t="shared" si="13"/>
        <v/>
      </c>
      <c r="S46" s="751" t="str">
        <f t="shared" si="1"/>
        <v/>
      </c>
      <c r="T46" s="846" t="str">
        <f t="shared" si="29"/>
        <v/>
      </c>
      <c r="U46" s="733" t="str">
        <f t="shared" si="15"/>
        <v/>
      </c>
      <c r="V46" s="735" t="str">
        <f t="shared" si="16"/>
        <v/>
      </c>
      <c r="W46" s="735" t="str">
        <f t="shared" si="17"/>
        <v/>
      </c>
      <c r="X46" s="735" t="str">
        <f t="shared" si="18"/>
        <v/>
      </c>
      <c r="Y46" s="736" t="str">
        <f t="shared" si="19"/>
        <v/>
      </c>
      <c r="Z46" s="736" t="str">
        <f t="shared" si="20"/>
        <v/>
      </c>
      <c r="AA46" s="736" t="str">
        <f t="shared" si="21"/>
        <v/>
      </c>
      <c r="AB46" s="736" t="str">
        <f t="shared" si="22"/>
        <v/>
      </c>
      <c r="AC46" s="737" t="str">
        <f>IF(B46="","",('SENSIBILIDAD 2'!B23^2)*(G46^2))</f>
        <v/>
      </c>
      <c r="AD46" s="738" t="str">
        <f>IF(B46="","",('SENSIBILIDAD 2'!C23^2)*(K46^2))</f>
        <v/>
      </c>
      <c r="AE46" s="738" t="str">
        <f>IF(B46="","",'SENSIBILIDAD 2'!D23^2*(R46^2))</f>
        <v/>
      </c>
      <c r="AF46" s="738" t="str">
        <f>IF(B46="","",'SENSIBILIDAD 2'!E23^2*(S46^2))</f>
        <v/>
      </c>
      <c r="AG46" s="738" t="str">
        <f>IF(B46="","",'SENSIBILIDAD 2'!F23^2*(T46^2))</f>
        <v/>
      </c>
      <c r="AH46" s="738" t="str">
        <f>IF(B46="","",(('SENSIBILIDAD 2'!G23)^2)*(Q46^2))</f>
        <v/>
      </c>
      <c r="AI46" s="738" t="str">
        <f>IF(B46="","",'SENSIBILIDAD 2'!H23^2*(U46^2))</f>
        <v/>
      </c>
      <c r="AJ46" s="738" t="str">
        <f>IF(B46="","",'SENSIBILIDAD 2'!M23^2*(V46^2))</f>
        <v/>
      </c>
      <c r="AK46" s="738" t="str">
        <f>IF(B46="","",'SENSIBILIDAD 2'!N23^2*(W46^2))</f>
        <v/>
      </c>
      <c r="AL46" s="738" t="str">
        <f>IF(B46="","",'SENSIBILIDAD 2'!O23^2*(X46^2))</f>
        <v/>
      </c>
      <c r="AM46" s="738" t="str">
        <f>IF($B46="","",(Y46^2)*('SENSIBILIDAD 2'!K23^2))</f>
        <v/>
      </c>
      <c r="AN46" s="738" t="str">
        <f>IF($B46="","",(Z46^2)*('SENSIBILIDAD 2'!I23^2))</f>
        <v/>
      </c>
      <c r="AO46" s="738" t="str">
        <f>IF($B46="","",(AA46^2)*('SENSIBILIDAD 2'!J23^2))</f>
        <v/>
      </c>
      <c r="AP46" s="738" t="str">
        <f>IF($B46="","",(AB46^2)*('SENSIBILIDAD 2'!L23^2))</f>
        <v/>
      </c>
      <c r="AQ46" s="740" t="str">
        <f>IF(B46="","",('Intro. datos de Calib. CENTROS'!G19*1000)^2)</f>
        <v/>
      </c>
      <c r="AR46" s="741" t="str">
        <f t="shared" si="26"/>
        <v/>
      </c>
      <c r="AS46" s="752" t="str">
        <f t="shared" si="2"/>
        <v/>
      </c>
      <c r="AT46" s="753" t="str">
        <f t="shared" si="24"/>
        <v/>
      </c>
      <c r="AU46" s="744" t="str">
        <f>IF('Información y Datos'!$L$42='Patrones LACOMET'!$D$3,(IF(N46="","",AT46*39.37008)),IF('Información y Datos'!$L$42='Patrones LACOMET'!$D$4,AT46,"No existe el patrón"))</f>
        <v/>
      </c>
      <c r="BJ46" s="38"/>
      <c r="BK46" s="38"/>
      <c r="BL46" s="38"/>
      <c r="BM46" s="38"/>
      <c r="BN46" s="43"/>
      <c r="BO46" s="43"/>
    </row>
    <row r="47" spans="1:67" ht="20.100000000000001" customHeight="1" x14ac:dyDescent="0.2">
      <c r="A47" s="12">
        <f>+CALIBRACION!A30</f>
        <v>19</v>
      </c>
      <c r="B47" s="50" t="str">
        <f>IF(CALIBRACION!H30="","",CALIBRACION!H30)</f>
        <v/>
      </c>
      <c r="C47" s="745" t="str">
        <f t="shared" si="25"/>
        <v/>
      </c>
      <c r="D47" s="745" t="str">
        <f t="shared" si="3"/>
        <v/>
      </c>
      <c r="E47" s="723" t="str">
        <f t="shared" si="4"/>
        <v/>
      </c>
      <c r="F47" s="745" t="str">
        <f t="shared" si="5"/>
        <v/>
      </c>
      <c r="G47" s="746" t="str">
        <f t="shared" si="6"/>
        <v/>
      </c>
      <c r="H47" s="725" t="str">
        <f>IF(B47="","",(IF('Información y Datos'!$L$42='Patrones LACOMET'!$D$3,(VLOOKUP(B47,'BLOQUES PATRON (pulg) '!$K$5:$Q$91,6,FALSE)*1000),IF('Información y Datos'!$L$42='Patrones LACOMET'!$D$4,(VLOOKUP(B47,'BLOQUES PATRON (mm)'!$D$5:$H$126,5,FALSE)),"No existe el patrón"))))</f>
        <v/>
      </c>
      <c r="I47" s="726" t="str">
        <f t="shared" si="28"/>
        <v/>
      </c>
      <c r="J47" s="726" t="str">
        <f>IF(B47="","",IF('Información y Datos'!$L$42='Patrones LACOMET'!$D$3,LOOKUP(B47,'BLOQUES PATRON (pulg) '!$S$5:$S$86,'BLOQUES PATRON (pulg) '!$Z$5:$Z$86),IF('Información y Datos'!$L$42='Patrones LACOMET'!$D$4,VLOOKUP(B47,'DERIVA DE BLOQUES PATRON (mm)'!$D$8:$U$129,18,FALSE)*1000,"No existe el patrón")))</f>
        <v/>
      </c>
      <c r="K47" s="727" t="str">
        <f t="shared" si="7"/>
        <v/>
      </c>
      <c r="L47" s="747" t="str">
        <f t="shared" si="8"/>
        <v/>
      </c>
      <c r="M47" s="747" t="str">
        <f t="shared" si="9"/>
        <v/>
      </c>
      <c r="N47" s="747" t="str">
        <f t="shared" si="10"/>
        <v/>
      </c>
      <c r="O47" s="748" t="str">
        <f t="shared" si="11"/>
        <v/>
      </c>
      <c r="P47" s="749" t="str">
        <f t="shared" si="27"/>
        <v/>
      </c>
      <c r="Q47" s="750" t="str">
        <f t="shared" si="12"/>
        <v/>
      </c>
      <c r="R47" s="751" t="str">
        <f t="shared" si="13"/>
        <v/>
      </c>
      <c r="S47" s="751" t="str">
        <f t="shared" si="1"/>
        <v/>
      </c>
      <c r="T47" s="846" t="str">
        <f t="shared" si="29"/>
        <v/>
      </c>
      <c r="U47" s="733" t="str">
        <f t="shared" si="15"/>
        <v/>
      </c>
      <c r="V47" s="735" t="str">
        <f t="shared" si="16"/>
        <v/>
      </c>
      <c r="W47" s="735" t="str">
        <f t="shared" si="17"/>
        <v/>
      </c>
      <c r="X47" s="735" t="str">
        <f t="shared" si="18"/>
        <v/>
      </c>
      <c r="Y47" s="736" t="str">
        <f t="shared" si="19"/>
        <v/>
      </c>
      <c r="Z47" s="736" t="str">
        <f t="shared" si="20"/>
        <v/>
      </c>
      <c r="AA47" s="736" t="str">
        <f t="shared" si="21"/>
        <v/>
      </c>
      <c r="AB47" s="736" t="str">
        <f t="shared" si="22"/>
        <v/>
      </c>
      <c r="AC47" s="737" t="str">
        <f>IF(B47="","",('SENSIBILIDAD 2'!B24^2)*(G47^2))</f>
        <v/>
      </c>
      <c r="AD47" s="738" t="str">
        <f>IF(B47="","",('SENSIBILIDAD 2'!C24^2)*(K47^2))</f>
        <v/>
      </c>
      <c r="AE47" s="738" t="str">
        <f>IF(B47="","",'SENSIBILIDAD 2'!D24^2*(R47^2))</f>
        <v/>
      </c>
      <c r="AF47" s="738" t="str">
        <f>IF(B47="","",'SENSIBILIDAD 2'!E24^2*(S47^2))</f>
        <v/>
      </c>
      <c r="AG47" s="738" t="str">
        <f>IF(B47="","",'SENSIBILIDAD 2'!F24^2*(T47^2))</f>
        <v/>
      </c>
      <c r="AH47" s="738" t="str">
        <f>IF(B47="","",(('SENSIBILIDAD 2'!G24)^2)*(Q47^2))</f>
        <v/>
      </c>
      <c r="AI47" s="738" t="str">
        <f>IF(B47="","",'SENSIBILIDAD 2'!H24^2*(U47^2))</f>
        <v/>
      </c>
      <c r="AJ47" s="738" t="str">
        <f>IF(B47="","",'SENSIBILIDAD 2'!M24^2*(V47^2))</f>
        <v/>
      </c>
      <c r="AK47" s="738" t="str">
        <f>IF(B47="","",'SENSIBILIDAD 2'!N24^2*(W47^2))</f>
        <v/>
      </c>
      <c r="AL47" s="738" t="str">
        <f>IF(B47="","",'SENSIBILIDAD 2'!O24^2*(X47^2))</f>
        <v/>
      </c>
      <c r="AM47" s="738" t="str">
        <f>IF($B47="","",(Y47^2)*('SENSIBILIDAD 2'!K24^2))</f>
        <v/>
      </c>
      <c r="AN47" s="738" t="str">
        <f>IF($B47="","",(Z47^2)*('SENSIBILIDAD 2'!I24^2))</f>
        <v/>
      </c>
      <c r="AO47" s="738" t="str">
        <f>IF($B47="","",(AA47^2)*('SENSIBILIDAD 2'!J24^2))</f>
        <v/>
      </c>
      <c r="AP47" s="738" t="str">
        <f>IF($B47="","",(AB47^2)*('SENSIBILIDAD 2'!L24^2))</f>
        <v/>
      </c>
      <c r="AQ47" s="740" t="str">
        <f>IF(B47="","",('Intro. datos de Calib. CENTROS'!G20*1000)^2)</f>
        <v/>
      </c>
      <c r="AR47" s="741" t="str">
        <f t="shared" si="26"/>
        <v/>
      </c>
      <c r="AS47" s="752" t="str">
        <f t="shared" si="2"/>
        <v/>
      </c>
      <c r="AT47" s="753" t="str">
        <f t="shared" si="24"/>
        <v/>
      </c>
      <c r="AU47" s="744" t="str">
        <f>IF('Información y Datos'!$L$42='Patrones LACOMET'!$D$3,(IF(N47="","",AT47*39.37008)),IF('Información y Datos'!$L$42='Patrones LACOMET'!$D$4,AT47,"No existe el patrón"))</f>
        <v/>
      </c>
      <c r="BJ47" s="38"/>
      <c r="BK47" s="38"/>
      <c r="BL47" s="38"/>
      <c r="BM47" s="38"/>
      <c r="BN47" s="43"/>
      <c r="BO47" s="43"/>
    </row>
    <row r="48" spans="1:67" ht="20.100000000000001" customHeight="1" x14ac:dyDescent="0.2">
      <c r="A48" s="12">
        <f>+CALIBRACION!A31</f>
        <v>20</v>
      </c>
      <c r="B48" s="50" t="str">
        <f>IF(CALIBRACION!H31="","",CALIBRACION!H31)</f>
        <v/>
      </c>
      <c r="C48" s="745" t="str">
        <f t="shared" si="25"/>
        <v/>
      </c>
      <c r="D48" s="745" t="str">
        <f t="shared" si="3"/>
        <v/>
      </c>
      <c r="E48" s="723" t="str">
        <f t="shared" si="4"/>
        <v/>
      </c>
      <c r="F48" s="745" t="str">
        <f t="shared" si="5"/>
        <v/>
      </c>
      <c r="G48" s="746" t="str">
        <f t="shared" si="6"/>
        <v/>
      </c>
      <c r="H48" s="725" t="str">
        <f>IF(B48="","",(IF('Información y Datos'!$L$42='Patrones LACOMET'!$D$3,(VLOOKUP(B48,'BLOQUES PATRON (pulg) '!$K$5:$Q$91,6,FALSE)*1000),IF('Información y Datos'!$L$42='Patrones LACOMET'!$D$4,(VLOOKUP(B48,'BLOQUES PATRON (mm)'!$D$5:$H$126,5,FALSE)),"No existe el patrón"))))</f>
        <v/>
      </c>
      <c r="I48" s="726" t="str">
        <f t="shared" si="28"/>
        <v/>
      </c>
      <c r="J48" s="726" t="str">
        <f>IF(B48="","",IF('Información y Datos'!$L$42='Patrones LACOMET'!$D$3,LOOKUP(B48,'BLOQUES PATRON (pulg) '!$S$5:$S$86,'BLOQUES PATRON (pulg) '!$Z$5:$Z$86),IF('Información y Datos'!$L$42='Patrones LACOMET'!$D$4,VLOOKUP(B48,'DERIVA DE BLOQUES PATRON (mm)'!$D$8:$U$129,18,FALSE)*1000,"No existe el patrón")))</f>
        <v/>
      </c>
      <c r="K48" s="727" t="str">
        <f t="shared" si="7"/>
        <v/>
      </c>
      <c r="L48" s="747" t="str">
        <f t="shared" si="8"/>
        <v/>
      </c>
      <c r="M48" s="747" t="str">
        <f t="shared" si="9"/>
        <v/>
      </c>
      <c r="N48" s="747" t="str">
        <f t="shared" si="10"/>
        <v/>
      </c>
      <c r="O48" s="748" t="str">
        <f t="shared" si="11"/>
        <v/>
      </c>
      <c r="P48" s="749" t="str">
        <f t="shared" si="27"/>
        <v/>
      </c>
      <c r="Q48" s="750" t="str">
        <f t="shared" si="12"/>
        <v/>
      </c>
      <c r="R48" s="751" t="str">
        <f t="shared" si="13"/>
        <v/>
      </c>
      <c r="S48" s="751" t="str">
        <f t="shared" si="1"/>
        <v/>
      </c>
      <c r="T48" s="846" t="str">
        <f t="shared" si="29"/>
        <v/>
      </c>
      <c r="U48" s="733" t="str">
        <f t="shared" si="15"/>
        <v/>
      </c>
      <c r="V48" s="735" t="str">
        <f t="shared" si="16"/>
        <v/>
      </c>
      <c r="W48" s="735" t="str">
        <f t="shared" si="17"/>
        <v/>
      </c>
      <c r="X48" s="735" t="str">
        <f t="shared" si="18"/>
        <v/>
      </c>
      <c r="Y48" s="736" t="str">
        <f t="shared" si="19"/>
        <v/>
      </c>
      <c r="Z48" s="736" t="str">
        <f t="shared" si="20"/>
        <v/>
      </c>
      <c r="AA48" s="736" t="str">
        <f t="shared" si="21"/>
        <v/>
      </c>
      <c r="AB48" s="736" t="str">
        <f t="shared" si="22"/>
        <v/>
      </c>
      <c r="AC48" s="737" t="str">
        <f>IF(B48="","",('SENSIBILIDAD 2'!B25^2)*(G48^2))</f>
        <v/>
      </c>
      <c r="AD48" s="738" t="str">
        <f>IF(B48="","",('SENSIBILIDAD 2'!C25^2)*(K48^2))</f>
        <v/>
      </c>
      <c r="AE48" s="738" t="str">
        <f>IF(B48="","",'SENSIBILIDAD 2'!D25^2*(R48^2))</f>
        <v/>
      </c>
      <c r="AF48" s="738" t="str">
        <f>IF(B48="","",'SENSIBILIDAD 2'!E25^2*(S48^2))</f>
        <v/>
      </c>
      <c r="AG48" s="738" t="str">
        <f>IF(B48="","",'SENSIBILIDAD 2'!F25^2*(T48^2))</f>
        <v/>
      </c>
      <c r="AH48" s="738" t="str">
        <f>IF(B48="","",(('SENSIBILIDAD 2'!G25)^2)*(Q48^2))</f>
        <v/>
      </c>
      <c r="AI48" s="738" t="str">
        <f>IF(B48="","",'SENSIBILIDAD 2'!H25^2*(U48^2))</f>
        <v/>
      </c>
      <c r="AJ48" s="738" t="str">
        <f>IF(B48="","",'SENSIBILIDAD 2'!M25^2*(V48^2))</f>
        <v/>
      </c>
      <c r="AK48" s="738" t="str">
        <f>IF(B48="","",'SENSIBILIDAD 2'!N25^2*(W48^2))</f>
        <v/>
      </c>
      <c r="AL48" s="738" t="str">
        <f>IF(B48="","",'SENSIBILIDAD 2'!O25^2*(X48^2))</f>
        <v/>
      </c>
      <c r="AM48" s="738" t="str">
        <f>IF($B48="","",(Y48^2)*('SENSIBILIDAD 2'!K25^2))</f>
        <v/>
      </c>
      <c r="AN48" s="738" t="str">
        <f>IF($B48="","",(Z48^2)*('SENSIBILIDAD 2'!I25^2))</f>
        <v/>
      </c>
      <c r="AO48" s="738" t="str">
        <f>IF($B48="","",(AA48^2)*('SENSIBILIDAD 2'!J25^2))</f>
        <v/>
      </c>
      <c r="AP48" s="738" t="str">
        <f>IF($B48="","",(AB48^2)*('SENSIBILIDAD 2'!L25^2))</f>
        <v/>
      </c>
      <c r="AQ48" s="740" t="str">
        <f>IF(B48="","",('Intro. datos de Calib. CENTROS'!G21*1000)^2)</f>
        <v/>
      </c>
      <c r="AR48" s="741" t="str">
        <f t="shared" si="26"/>
        <v/>
      </c>
      <c r="AS48" s="752" t="str">
        <f t="shared" si="2"/>
        <v/>
      </c>
      <c r="AT48" s="753" t="str">
        <f t="shared" si="24"/>
        <v/>
      </c>
      <c r="AU48" s="744" t="str">
        <f>IF('Información y Datos'!$L$42='Patrones LACOMET'!$D$3,(IF(N48="","",AT48*39.37008)),IF('Información y Datos'!$L$42='Patrones LACOMET'!$D$4,AT48,"No existe el patrón"))</f>
        <v/>
      </c>
      <c r="BJ48" s="38"/>
      <c r="BK48" s="38"/>
      <c r="BL48" s="38"/>
      <c r="BM48" s="38"/>
      <c r="BN48" s="43"/>
      <c r="BO48" s="43"/>
    </row>
    <row r="49" spans="1:67" ht="20.100000000000001" customHeight="1" x14ac:dyDescent="0.2">
      <c r="A49" s="12">
        <f>+CALIBRACION!A32</f>
        <v>21</v>
      </c>
      <c r="B49" s="50" t="str">
        <f>IF(CALIBRACION!H32="","",CALIBRACION!H32)</f>
        <v/>
      </c>
      <c r="C49" s="745" t="str">
        <f t="shared" si="25"/>
        <v/>
      </c>
      <c r="D49" s="745" t="str">
        <f t="shared" si="3"/>
        <v/>
      </c>
      <c r="E49" s="723" t="str">
        <f t="shared" si="4"/>
        <v/>
      </c>
      <c r="F49" s="745" t="str">
        <f t="shared" si="5"/>
        <v/>
      </c>
      <c r="G49" s="746" t="str">
        <f t="shared" si="6"/>
        <v/>
      </c>
      <c r="H49" s="725" t="str">
        <f>IF(B49="","",(IF('Información y Datos'!$L$42='Patrones LACOMET'!$D$3,(VLOOKUP(B49,'BLOQUES PATRON (pulg) '!$K$5:$Q$91,6,FALSE)*1000),IF('Información y Datos'!$L$42='Patrones LACOMET'!$D$4,(VLOOKUP(B49,'BLOQUES PATRON (mm)'!$D$5:$H$126,5,FALSE)),"No existe el patrón"))))</f>
        <v/>
      </c>
      <c r="I49" s="726" t="str">
        <f t="shared" si="28"/>
        <v/>
      </c>
      <c r="J49" s="726" t="str">
        <f>IF(B49="","",IF('Información y Datos'!$L$42='Patrones LACOMET'!$D$3,LOOKUP(B49,'BLOQUES PATRON (pulg) '!$S$5:$S$86,'BLOQUES PATRON (pulg) '!$Z$5:$Z$86),IF('Información y Datos'!$L$42='Patrones LACOMET'!$D$4,VLOOKUP(B49,'DERIVA DE BLOQUES PATRON (mm)'!$D$8:$U$129,18,FALSE)*1000,"No existe el patrón")))</f>
        <v/>
      </c>
      <c r="K49" s="727" t="str">
        <f t="shared" si="7"/>
        <v/>
      </c>
      <c r="L49" s="747" t="str">
        <f t="shared" si="8"/>
        <v/>
      </c>
      <c r="M49" s="747" t="str">
        <f t="shared" si="9"/>
        <v/>
      </c>
      <c r="N49" s="747" t="str">
        <f t="shared" si="10"/>
        <v/>
      </c>
      <c r="O49" s="748" t="str">
        <f t="shared" si="11"/>
        <v/>
      </c>
      <c r="P49" s="749" t="str">
        <f t="shared" si="27"/>
        <v/>
      </c>
      <c r="Q49" s="750" t="str">
        <f t="shared" si="12"/>
        <v/>
      </c>
      <c r="R49" s="751" t="str">
        <f t="shared" si="13"/>
        <v/>
      </c>
      <c r="S49" s="751" t="str">
        <f t="shared" si="1"/>
        <v/>
      </c>
      <c r="T49" s="846" t="str">
        <f t="shared" si="29"/>
        <v/>
      </c>
      <c r="U49" s="733" t="str">
        <f t="shared" si="15"/>
        <v/>
      </c>
      <c r="V49" s="735" t="str">
        <f t="shared" si="16"/>
        <v/>
      </c>
      <c r="W49" s="735" t="str">
        <f t="shared" si="17"/>
        <v/>
      </c>
      <c r="X49" s="735" t="str">
        <f t="shared" si="18"/>
        <v/>
      </c>
      <c r="Y49" s="736" t="str">
        <f t="shared" si="19"/>
        <v/>
      </c>
      <c r="Z49" s="736" t="str">
        <f t="shared" si="20"/>
        <v/>
      </c>
      <c r="AA49" s="736" t="str">
        <f t="shared" si="21"/>
        <v/>
      </c>
      <c r="AB49" s="736" t="str">
        <f t="shared" si="22"/>
        <v/>
      </c>
      <c r="AC49" s="737" t="str">
        <f>IF(B49="","",('SENSIBILIDAD 2'!B26^2)*(G49^2))</f>
        <v/>
      </c>
      <c r="AD49" s="738" t="str">
        <f>IF(B49="","",('SENSIBILIDAD 2'!C26^2)*(K49^2))</f>
        <v/>
      </c>
      <c r="AE49" s="738" t="str">
        <f>IF(B49="","",'SENSIBILIDAD 2'!D26^2*(R49^2))</f>
        <v/>
      </c>
      <c r="AF49" s="738" t="str">
        <f>IF(B49="","",'SENSIBILIDAD 2'!E26^2*(S49^2))</f>
        <v/>
      </c>
      <c r="AG49" s="738" t="str">
        <f>IF(B49="","",'SENSIBILIDAD 2'!F26^2*(T49^2))</f>
        <v/>
      </c>
      <c r="AH49" s="738" t="str">
        <f>IF(B49="","",(('SENSIBILIDAD 2'!G26)^2)*(Q49^2))</f>
        <v/>
      </c>
      <c r="AI49" s="738" t="str">
        <f>IF(B49="","",'SENSIBILIDAD 2'!H26^2*(U49^2))</f>
        <v/>
      </c>
      <c r="AJ49" s="738" t="str">
        <f>IF(B49="","",'SENSIBILIDAD 2'!M26^2*(V49^2))</f>
        <v/>
      </c>
      <c r="AK49" s="738" t="str">
        <f>IF(B49="","",'SENSIBILIDAD 2'!N26^2*(W49^2))</f>
        <v/>
      </c>
      <c r="AL49" s="738" t="str">
        <f>IF(B49="","",'SENSIBILIDAD 2'!O26^2*(X49^2))</f>
        <v/>
      </c>
      <c r="AM49" s="738" t="str">
        <f>IF($B49="","",(Y49^2)*('SENSIBILIDAD 2'!K26^2))</f>
        <v/>
      </c>
      <c r="AN49" s="738" t="str">
        <f>IF($B49="","",(Z49^2)*('SENSIBILIDAD 2'!I26^2))</f>
        <v/>
      </c>
      <c r="AO49" s="738" t="str">
        <f>IF($B49="","",(AA49^2)*('SENSIBILIDAD 2'!J26^2))</f>
        <v/>
      </c>
      <c r="AP49" s="738" t="str">
        <f>IF($B49="","",(AB49^2)*('SENSIBILIDAD 2'!L26^2))</f>
        <v/>
      </c>
      <c r="AQ49" s="740" t="str">
        <f>IF(B49="","",('Intro. datos de Calib. CENTROS'!G22*1000)^2)</f>
        <v/>
      </c>
      <c r="AR49" s="741" t="str">
        <f t="shared" si="26"/>
        <v/>
      </c>
      <c r="AS49" s="752" t="str">
        <f t="shared" si="2"/>
        <v/>
      </c>
      <c r="AT49" s="753" t="str">
        <f t="shared" si="24"/>
        <v/>
      </c>
      <c r="AU49" s="744" t="str">
        <f>IF('Información y Datos'!$L$42='Patrones LACOMET'!$D$3,(IF(N49="","",AT49*39.37008)),IF('Información y Datos'!$L$42='Patrones LACOMET'!$D$4,AT49,"No existe el patrón"))</f>
        <v/>
      </c>
      <c r="BJ49" s="38"/>
      <c r="BK49" s="38"/>
      <c r="BL49" s="38"/>
      <c r="BM49" s="38"/>
      <c r="BN49" s="43"/>
      <c r="BO49" s="43"/>
    </row>
    <row r="50" spans="1:67" ht="20.100000000000001" customHeight="1" x14ac:dyDescent="0.2">
      <c r="A50" s="12">
        <f>+CALIBRACION!A33</f>
        <v>22</v>
      </c>
      <c r="B50" s="50" t="str">
        <f>IF(CALIBRACION!H33="","",CALIBRACION!H33)</f>
        <v/>
      </c>
      <c r="C50" s="745" t="str">
        <f t="shared" si="25"/>
        <v/>
      </c>
      <c r="D50" s="745" t="str">
        <f t="shared" si="3"/>
        <v/>
      </c>
      <c r="E50" s="723" t="str">
        <f t="shared" si="4"/>
        <v/>
      </c>
      <c r="F50" s="745" t="str">
        <f t="shared" si="5"/>
        <v/>
      </c>
      <c r="G50" s="746" t="str">
        <f t="shared" si="6"/>
        <v/>
      </c>
      <c r="H50" s="725" t="str">
        <f>IF(B50="","",(IF('Información y Datos'!$L$42='Patrones LACOMET'!$D$3,(VLOOKUP(B50,'BLOQUES PATRON (pulg) '!$K$5:$Q$91,6,FALSE)*1000),IF('Información y Datos'!$L$42='Patrones LACOMET'!$D$4,(VLOOKUP(B50,'BLOQUES PATRON (mm)'!$D$5:$H$126,5,FALSE)),"No existe el patrón"))))</f>
        <v/>
      </c>
      <c r="I50" s="726" t="str">
        <f t="shared" si="28"/>
        <v/>
      </c>
      <c r="J50" s="726" t="str">
        <f>IF(B50="","",IF('Información y Datos'!$L$42='Patrones LACOMET'!$D$3,LOOKUP(B50,'BLOQUES PATRON (pulg) '!$S$5:$S$86,'BLOQUES PATRON (pulg) '!$Z$5:$Z$86),IF('Información y Datos'!$L$42='Patrones LACOMET'!$D$4,VLOOKUP(B50,'DERIVA DE BLOQUES PATRON (mm)'!$D$8:$U$129,18,FALSE)*1000,"No existe el patrón")))</f>
        <v/>
      </c>
      <c r="K50" s="727" t="str">
        <f t="shared" si="7"/>
        <v/>
      </c>
      <c r="L50" s="747" t="str">
        <f t="shared" si="8"/>
        <v/>
      </c>
      <c r="M50" s="747" t="str">
        <f t="shared" si="9"/>
        <v/>
      </c>
      <c r="N50" s="747" t="str">
        <f t="shared" si="10"/>
        <v/>
      </c>
      <c r="O50" s="748" t="str">
        <f t="shared" si="11"/>
        <v/>
      </c>
      <c r="P50" s="749" t="str">
        <f t="shared" si="27"/>
        <v/>
      </c>
      <c r="Q50" s="750" t="str">
        <f t="shared" si="12"/>
        <v/>
      </c>
      <c r="R50" s="751" t="str">
        <f t="shared" si="13"/>
        <v/>
      </c>
      <c r="S50" s="751" t="str">
        <f t="shared" si="1"/>
        <v/>
      </c>
      <c r="T50" s="846" t="str">
        <f t="shared" si="29"/>
        <v/>
      </c>
      <c r="U50" s="733" t="str">
        <f t="shared" si="15"/>
        <v/>
      </c>
      <c r="V50" s="735" t="str">
        <f t="shared" si="16"/>
        <v/>
      </c>
      <c r="W50" s="735" t="str">
        <f t="shared" si="17"/>
        <v/>
      </c>
      <c r="X50" s="735" t="str">
        <f t="shared" si="18"/>
        <v/>
      </c>
      <c r="Y50" s="736" t="str">
        <f t="shared" si="19"/>
        <v/>
      </c>
      <c r="Z50" s="736" t="str">
        <f t="shared" si="20"/>
        <v/>
      </c>
      <c r="AA50" s="736" t="str">
        <f t="shared" si="21"/>
        <v/>
      </c>
      <c r="AB50" s="736" t="str">
        <f t="shared" si="22"/>
        <v/>
      </c>
      <c r="AC50" s="737" t="str">
        <f>IF(B50="","",('SENSIBILIDAD 2'!B27^2)*(G50^2))</f>
        <v/>
      </c>
      <c r="AD50" s="738" t="str">
        <f>IF(B50="","",('SENSIBILIDAD 2'!C27^2)*(K50^2))</f>
        <v/>
      </c>
      <c r="AE50" s="738" t="str">
        <f>IF(B50="","",'SENSIBILIDAD 2'!D27^2*(R50^2))</f>
        <v/>
      </c>
      <c r="AF50" s="738" t="str">
        <f>IF(B50="","",'SENSIBILIDAD 2'!E27^2*(S50^2))</f>
        <v/>
      </c>
      <c r="AG50" s="738" t="str">
        <f>IF(B50="","",'SENSIBILIDAD 2'!F27^2*(T50^2))</f>
        <v/>
      </c>
      <c r="AH50" s="738" t="str">
        <f>IF(B50="","",(('SENSIBILIDAD 2'!G27)^2)*(Q50^2))</f>
        <v/>
      </c>
      <c r="AI50" s="738" t="str">
        <f>IF(B50="","",'SENSIBILIDAD 2'!H27^2*(U50^2))</f>
        <v/>
      </c>
      <c r="AJ50" s="738" t="str">
        <f>IF(B50="","",'SENSIBILIDAD 2'!M27^2*(V50^2))</f>
        <v/>
      </c>
      <c r="AK50" s="738" t="str">
        <f>IF(B50="","",'SENSIBILIDAD 2'!N27^2*(W50^2))</f>
        <v/>
      </c>
      <c r="AL50" s="738" t="str">
        <f>IF(B50="","",'SENSIBILIDAD 2'!O27^2*(X50^2))</f>
        <v/>
      </c>
      <c r="AM50" s="738" t="str">
        <f>IF($B50="","",(Y50^2)*('SENSIBILIDAD 2'!K27^2))</f>
        <v/>
      </c>
      <c r="AN50" s="738" t="str">
        <f>IF($B50="","",(Z50^2)*('SENSIBILIDAD 2'!I27^2))</f>
        <v/>
      </c>
      <c r="AO50" s="738" t="str">
        <f>IF($B50="","",(AA50^2)*('SENSIBILIDAD 2'!J27^2))</f>
        <v/>
      </c>
      <c r="AP50" s="738" t="str">
        <f>IF($B50="","",(AB50^2)*('SENSIBILIDAD 2'!L27^2))</f>
        <v/>
      </c>
      <c r="AQ50" s="740" t="str">
        <f>IF(B50="","",('Intro. datos de Calib. CENTROS'!G23*1000)^2)</f>
        <v/>
      </c>
      <c r="AR50" s="741" t="str">
        <f t="shared" si="26"/>
        <v/>
      </c>
      <c r="AS50" s="752" t="str">
        <f t="shared" si="2"/>
        <v/>
      </c>
      <c r="AT50" s="753" t="str">
        <f t="shared" si="24"/>
        <v/>
      </c>
      <c r="AU50" s="744" t="str">
        <f>IF('Información y Datos'!$L$42='Patrones LACOMET'!$D$3,(IF(N50="","",AT50*39.37008)),IF('Información y Datos'!$L$42='Patrones LACOMET'!$D$4,AT50,"No existe el patrón"))</f>
        <v/>
      </c>
      <c r="BJ50" s="38"/>
      <c r="BK50" s="38"/>
      <c r="BL50" s="38"/>
      <c r="BM50" s="38"/>
      <c r="BN50" s="43"/>
      <c r="BO50" s="43"/>
    </row>
    <row r="51" spans="1:67" ht="20.100000000000001" customHeight="1" x14ac:dyDescent="0.2">
      <c r="A51" s="12">
        <f>+CALIBRACION!A34</f>
        <v>23</v>
      </c>
      <c r="B51" s="50" t="str">
        <f>IF(CALIBRACION!H34="","",CALIBRACION!H34)</f>
        <v/>
      </c>
      <c r="C51" s="745" t="str">
        <f t="shared" si="25"/>
        <v/>
      </c>
      <c r="D51" s="745" t="str">
        <f t="shared" si="3"/>
        <v/>
      </c>
      <c r="E51" s="723" t="str">
        <f t="shared" si="4"/>
        <v/>
      </c>
      <c r="F51" s="745" t="str">
        <f t="shared" si="5"/>
        <v/>
      </c>
      <c r="G51" s="746" t="str">
        <f t="shared" si="6"/>
        <v/>
      </c>
      <c r="H51" s="725" t="str">
        <f>IF(B51="","",(IF('Información y Datos'!$L$42='Patrones LACOMET'!$D$3,(VLOOKUP(B51,'BLOQUES PATRON (pulg) '!$K$5:$Q$91,6,FALSE)*1000),IF('Información y Datos'!$L$42='Patrones LACOMET'!$D$4,(VLOOKUP(B51,'BLOQUES PATRON (mm)'!$D$5:$H$126,5,FALSE)),"No existe el patrón"))))</f>
        <v/>
      </c>
      <c r="I51" s="726" t="str">
        <f t="shared" si="28"/>
        <v/>
      </c>
      <c r="J51" s="726" t="str">
        <f>IF(B51="","",IF('Información y Datos'!$L$42='Patrones LACOMET'!$D$3,LOOKUP(B51,'BLOQUES PATRON (pulg) '!$S$5:$S$86,'BLOQUES PATRON (pulg) '!$Z$5:$Z$86),IF('Información y Datos'!$L$42='Patrones LACOMET'!$D$4,VLOOKUP(B51,'DERIVA DE BLOQUES PATRON (mm)'!$D$8:$U$129,18,FALSE)*1000,"No existe el patrón")))</f>
        <v/>
      </c>
      <c r="K51" s="727" t="str">
        <f t="shared" si="7"/>
        <v/>
      </c>
      <c r="L51" s="747" t="str">
        <f t="shared" si="8"/>
        <v/>
      </c>
      <c r="M51" s="747" t="str">
        <f t="shared" si="9"/>
        <v/>
      </c>
      <c r="N51" s="747" t="str">
        <f t="shared" si="10"/>
        <v/>
      </c>
      <c r="O51" s="748" t="str">
        <f t="shared" si="11"/>
        <v/>
      </c>
      <c r="P51" s="749" t="str">
        <f t="shared" si="27"/>
        <v/>
      </c>
      <c r="Q51" s="750" t="str">
        <f t="shared" si="12"/>
        <v/>
      </c>
      <c r="R51" s="751" t="str">
        <f t="shared" si="13"/>
        <v/>
      </c>
      <c r="S51" s="751" t="str">
        <f t="shared" si="1"/>
        <v/>
      </c>
      <c r="T51" s="846" t="str">
        <f t="shared" si="29"/>
        <v/>
      </c>
      <c r="U51" s="733" t="str">
        <f t="shared" si="15"/>
        <v/>
      </c>
      <c r="V51" s="735" t="str">
        <f t="shared" si="16"/>
        <v/>
      </c>
      <c r="W51" s="735" t="str">
        <f t="shared" si="17"/>
        <v/>
      </c>
      <c r="X51" s="735" t="str">
        <f t="shared" si="18"/>
        <v/>
      </c>
      <c r="Y51" s="736" t="str">
        <f t="shared" si="19"/>
        <v/>
      </c>
      <c r="Z51" s="736" t="str">
        <f t="shared" si="20"/>
        <v/>
      </c>
      <c r="AA51" s="736" t="str">
        <f t="shared" si="21"/>
        <v/>
      </c>
      <c r="AB51" s="736" t="str">
        <f t="shared" si="22"/>
        <v/>
      </c>
      <c r="AC51" s="737" t="str">
        <f>IF(B51="","",('SENSIBILIDAD 2'!B28^2)*(G51^2))</f>
        <v/>
      </c>
      <c r="AD51" s="738" t="str">
        <f>IF(B51="","",('SENSIBILIDAD 2'!C28^2)*(K51^2))</f>
        <v/>
      </c>
      <c r="AE51" s="738" t="str">
        <f>IF(B51="","",'SENSIBILIDAD 2'!D28^2*(R51^2))</f>
        <v/>
      </c>
      <c r="AF51" s="738" t="str">
        <f>IF(B51="","",'SENSIBILIDAD 2'!E28^2*(S51^2))</f>
        <v/>
      </c>
      <c r="AG51" s="738" t="str">
        <f>IF(B51="","",'SENSIBILIDAD 2'!F28^2*(T51^2))</f>
        <v/>
      </c>
      <c r="AH51" s="738" t="str">
        <f>IF(B51="","",(('SENSIBILIDAD 2'!G28)^2)*(Q51^2))</f>
        <v/>
      </c>
      <c r="AI51" s="738" t="str">
        <f>IF(B51="","",'SENSIBILIDAD 2'!H28^2*(U51^2))</f>
        <v/>
      </c>
      <c r="AJ51" s="738" t="str">
        <f>IF(B51="","",'SENSIBILIDAD 2'!M28^2*(V51^2))</f>
        <v/>
      </c>
      <c r="AK51" s="738" t="str">
        <f>IF(B51="","",'SENSIBILIDAD 2'!N28^2*(W51^2))</f>
        <v/>
      </c>
      <c r="AL51" s="738" t="str">
        <f>IF(B51="","",'SENSIBILIDAD 2'!O28^2*(X51^2))</f>
        <v/>
      </c>
      <c r="AM51" s="738" t="str">
        <f>IF($B51="","",(Y51^2)*('SENSIBILIDAD 2'!K28^2))</f>
        <v/>
      </c>
      <c r="AN51" s="738" t="str">
        <f>IF($B51="","",(Z51^2)*('SENSIBILIDAD 2'!I28^2))</f>
        <v/>
      </c>
      <c r="AO51" s="738" t="str">
        <f>IF($B51="","",(AA51^2)*('SENSIBILIDAD 2'!J28^2))</f>
        <v/>
      </c>
      <c r="AP51" s="738" t="str">
        <f>IF($B51="","",(AB51^2)*('SENSIBILIDAD 2'!L28^2))</f>
        <v/>
      </c>
      <c r="AQ51" s="740" t="str">
        <f>IF(B51="","",('Intro. datos de Calib. CENTROS'!G24*1000)^2)</f>
        <v/>
      </c>
      <c r="AR51" s="741" t="str">
        <f t="shared" si="26"/>
        <v/>
      </c>
      <c r="AS51" s="752" t="str">
        <f t="shared" si="2"/>
        <v/>
      </c>
      <c r="AT51" s="753" t="str">
        <f t="shared" si="24"/>
        <v/>
      </c>
      <c r="AU51" s="744" t="str">
        <f>IF('Información y Datos'!$L$42='Patrones LACOMET'!$D$3,(IF(N51="","",AT51*39.37008)),IF('Información y Datos'!$L$42='Patrones LACOMET'!$D$4,AT51,"No existe el patrón"))</f>
        <v/>
      </c>
      <c r="BJ51" s="38"/>
      <c r="BK51" s="38"/>
      <c r="BL51" s="38"/>
      <c r="BM51" s="38"/>
      <c r="BN51" s="43"/>
      <c r="BO51" s="43"/>
    </row>
    <row r="52" spans="1:67" ht="20.100000000000001" customHeight="1" x14ac:dyDescent="0.2">
      <c r="A52" s="12">
        <f>+CALIBRACION!A35</f>
        <v>24</v>
      </c>
      <c r="B52" s="50" t="str">
        <f>IF(CALIBRACION!H35="","",CALIBRACION!H35)</f>
        <v/>
      </c>
      <c r="C52" s="745" t="str">
        <f t="shared" si="25"/>
        <v/>
      </c>
      <c r="D52" s="745" t="str">
        <f t="shared" si="3"/>
        <v/>
      </c>
      <c r="E52" s="723" t="str">
        <f t="shared" si="4"/>
        <v/>
      </c>
      <c r="F52" s="745" t="str">
        <f t="shared" si="5"/>
        <v/>
      </c>
      <c r="G52" s="746" t="str">
        <f t="shared" si="6"/>
        <v/>
      </c>
      <c r="H52" s="725" t="str">
        <f>IF(B52="","",(IF('Información y Datos'!$L$42='Patrones LACOMET'!$D$3,(VLOOKUP(B52,'BLOQUES PATRON (pulg) '!$K$5:$Q$91,6,FALSE)*1000),IF('Información y Datos'!$L$42='Patrones LACOMET'!$D$4,(VLOOKUP(B52,'BLOQUES PATRON (mm)'!$D$5:$H$126,5,FALSE)),"No existe el patrón"))))</f>
        <v/>
      </c>
      <c r="I52" s="726" t="str">
        <f t="shared" si="28"/>
        <v/>
      </c>
      <c r="J52" s="726" t="str">
        <f>IF(B52="","",IF('Información y Datos'!$L$42='Patrones LACOMET'!$D$3,LOOKUP(B52,'BLOQUES PATRON (pulg) '!$S$5:$S$86,'BLOQUES PATRON (pulg) '!$Z$5:$Z$86),IF('Información y Datos'!$L$42='Patrones LACOMET'!$D$4,VLOOKUP(B52,'DERIVA DE BLOQUES PATRON (mm)'!$D$8:$U$129,18,FALSE)*1000,"No existe el patrón")))</f>
        <v/>
      </c>
      <c r="K52" s="727" t="str">
        <f t="shared" si="7"/>
        <v/>
      </c>
      <c r="L52" s="747" t="str">
        <f t="shared" si="8"/>
        <v/>
      </c>
      <c r="M52" s="747" t="str">
        <f t="shared" si="9"/>
        <v/>
      </c>
      <c r="N52" s="747" t="str">
        <f t="shared" si="10"/>
        <v/>
      </c>
      <c r="O52" s="748" t="str">
        <f t="shared" si="11"/>
        <v/>
      </c>
      <c r="P52" s="749" t="str">
        <f t="shared" si="27"/>
        <v/>
      </c>
      <c r="Q52" s="750" t="str">
        <f t="shared" si="12"/>
        <v/>
      </c>
      <c r="R52" s="751" t="str">
        <f t="shared" si="13"/>
        <v/>
      </c>
      <c r="S52" s="751" t="str">
        <f t="shared" si="1"/>
        <v/>
      </c>
      <c r="T52" s="846" t="str">
        <f t="shared" si="29"/>
        <v/>
      </c>
      <c r="U52" s="733" t="str">
        <f t="shared" si="15"/>
        <v/>
      </c>
      <c r="V52" s="735" t="str">
        <f t="shared" si="16"/>
        <v/>
      </c>
      <c r="W52" s="735" t="str">
        <f t="shared" si="17"/>
        <v/>
      </c>
      <c r="X52" s="735" t="str">
        <f t="shared" si="18"/>
        <v/>
      </c>
      <c r="Y52" s="736" t="str">
        <f t="shared" si="19"/>
        <v/>
      </c>
      <c r="Z52" s="736" t="str">
        <f t="shared" si="20"/>
        <v/>
      </c>
      <c r="AA52" s="736" t="str">
        <f t="shared" si="21"/>
        <v/>
      </c>
      <c r="AB52" s="736" t="str">
        <f t="shared" si="22"/>
        <v/>
      </c>
      <c r="AC52" s="737" t="str">
        <f>IF(B52="","",('SENSIBILIDAD 2'!B29^2)*(G52^2))</f>
        <v/>
      </c>
      <c r="AD52" s="738" t="str">
        <f>IF(B52="","",('SENSIBILIDAD 2'!C29^2)*(K52^2))</f>
        <v/>
      </c>
      <c r="AE52" s="738" t="str">
        <f>IF(B52="","",'SENSIBILIDAD 2'!D29^2*(R52^2))</f>
        <v/>
      </c>
      <c r="AF52" s="738" t="str">
        <f>IF(B52="","",'SENSIBILIDAD 2'!E29^2*(S52^2))</f>
        <v/>
      </c>
      <c r="AG52" s="738" t="str">
        <f>IF(B52="","",'SENSIBILIDAD 2'!F29^2*(T52^2))</f>
        <v/>
      </c>
      <c r="AH52" s="738" t="str">
        <f>IF(B52="","",(('SENSIBILIDAD 2'!G29)^2)*(Q52^2))</f>
        <v/>
      </c>
      <c r="AI52" s="738" t="str">
        <f>IF(B52="","",'SENSIBILIDAD 2'!H29^2*(U52^2))</f>
        <v/>
      </c>
      <c r="AJ52" s="738" t="str">
        <f>IF(B52="","",'SENSIBILIDAD 2'!M29^2*(V52^2))</f>
        <v/>
      </c>
      <c r="AK52" s="738" t="str">
        <f>IF(B52="","",'SENSIBILIDAD 2'!N29^2*(W52^2))</f>
        <v/>
      </c>
      <c r="AL52" s="738" t="str">
        <f>IF(B52="","",'SENSIBILIDAD 2'!O29^2*(X52^2))</f>
        <v/>
      </c>
      <c r="AM52" s="738" t="str">
        <f>IF($B52="","",(Y52^2)*('SENSIBILIDAD 2'!K29^2))</f>
        <v/>
      </c>
      <c r="AN52" s="738" t="str">
        <f>IF($B52="","",(Z52^2)*('SENSIBILIDAD 2'!I29^2))</f>
        <v/>
      </c>
      <c r="AO52" s="738" t="str">
        <f>IF($B52="","",(AA52^2)*('SENSIBILIDAD 2'!J29^2))</f>
        <v/>
      </c>
      <c r="AP52" s="738" t="str">
        <f>IF($B52="","",(AB52^2)*('SENSIBILIDAD 2'!L29^2))</f>
        <v/>
      </c>
      <c r="AQ52" s="740" t="str">
        <f>IF(B52="","",('Intro. datos de Calib. CENTROS'!G25*1000)^2)</f>
        <v/>
      </c>
      <c r="AR52" s="741" t="str">
        <f t="shared" si="26"/>
        <v/>
      </c>
      <c r="AS52" s="752" t="str">
        <f t="shared" si="2"/>
        <v/>
      </c>
      <c r="AT52" s="753" t="str">
        <f t="shared" si="24"/>
        <v/>
      </c>
      <c r="AU52" s="744" t="str">
        <f>IF('Información y Datos'!$L$42='Patrones LACOMET'!$D$3,(IF(N52="","",AT52*39.37008)),IF('Información y Datos'!$L$42='Patrones LACOMET'!$D$4,AT52,"No existe el patrón"))</f>
        <v/>
      </c>
      <c r="BJ52" s="38"/>
      <c r="BK52" s="38"/>
      <c r="BL52" s="38"/>
      <c r="BM52" s="38"/>
      <c r="BN52" s="43"/>
      <c r="BO52" s="43"/>
    </row>
    <row r="53" spans="1:67" ht="20.100000000000001" customHeight="1" x14ac:dyDescent="0.2">
      <c r="A53" s="12">
        <f>+CALIBRACION!A36</f>
        <v>25</v>
      </c>
      <c r="B53" s="50" t="str">
        <f>IF(CALIBRACION!H36="","",CALIBRACION!H36)</f>
        <v/>
      </c>
      <c r="C53" s="745" t="str">
        <f t="shared" si="25"/>
        <v/>
      </c>
      <c r="D53" s="745" t="str">
        <f t="shared" si="3"/>
        <v/>
      </c>
      <c r="E53" s="723" t="str">
        <f t="shared" si="4"/>
        <v/>
      </c>
      <c r="F53" s="745" t="str">
        <f t="shared" si="5"/>
        <v/>
      </c>
      <c r="G53" s="746" t="str">
        <f t="shared" si="6"/>
        <v/>
      </c>
      <c r="H53" s="725" t="str">
        <f>IF(B53="","",(IF('Información y Datos'!$L$42='Patrones LACOMET'!$D$3,(VLOOKUP(B53,'BLOQUES PATRON (pulg) '!$K$5:$Q$91,6,FALSE)*1000),IF('Información y Datos'!$L$42='Patrones LACOMET'!$D$4,(VLOOKUP(B53,'BLOQUES PATRON (mm)'!$D$5:$H$126,5,FALSE)),"No existe el patrón"))))</f>
        <v/>
      </c>
      <c r="I53" s="726" t="str">
        <f t="shared" si="28"/>
        <v/>
      </c>
      <c r="J53" s="726" t="str">
        <f>IF(B53="","",IF('Información y Datos'!$L$42='Patrones LACOMET'!$D$3,LOOKUP(B53,'BLOQUES PATRON (pulg) '!$S$5:$S$86,'BLOQUES PATRON (pulg) '!$Z$5:$Z$86),IF('Información y Datos'!$L$42='Patrones LACOMET'!$D$4,VLOOKUP(B53,'DERIVA DE BLOQUES PATRON (mm)'!$D$8:$U$129,18,FALSE)*1000,"No existe el patrón")))</f>
        <v/>
      </c>
      <c r="K53" s="727" t="str">
        <f t="shared" si="7"/>
        <v/>
      </c>
      <c r="L53" s="747" t="str">
        <f t="shared" si="8"/>
        <v/>
      </c>
      <c r="M53" s="747" t="str">
        <f t="shared" si="9"/>
        <v/>
      </c>
      <c r="N53" s="747" t="str">
        <f t="shared" si="10"/>
        <v/>
      </c>
      <c r="O53" s="748" t="str">
        <f t="shared" si="11"/>
        <v/>
      </c>
      <c r="P53" s="749" t="str">
        <f t="shared" si="27"/>
        <v/>
      </c>
      <c r="Q53" s="750" t="str">
        <f t="shared" si="12"/>
        <v/>
      </c>
      <c r="R53" s="751" t="str">
        <f t="shared" si="13"/>
        <v/>
      </c>
      <c r="S53" s="751" t="str">
        <f t="shared" si="1"/>
        <v/>
      </c>
      <c r="T53" s="846" t="str">
        <f t="shared" si="29"/>
        <v/>
      </c>
      <c r="U53" s="733" t="str">
        <f t="shared" si="15"/>
        <v/>
      </c>
      <c r="V53" s="735" t="str">
        <f t="shared" si="16"/>
        <v/>
      </c>
      <c r="W53" s="735" t="str">
        <f t="shared" si="17"/>
        <v/>
      </c>
      <c r="X53" s="735" t="str">
        <f t="shared" si="18"/>
        <v/>
      </c>
      <c r="Y53" s="736" t="str">
        <f t="shared" si="19"/>
        <v/>
      </c>
      <c r="Z53" s="736" t="str">
        <f t="shared" si="20"/>
        <v/>
      </c>
      <c r="AA53" s="736" t="str">
        <f t="shared" si="21"/>
        <v/>
      </c>
      <c r="AB53" s="736" t="str">
        <f t="shared" si="22"/>
        <v/>
      </c>
      <c r="AC53" s="737" t="str">
        <f>IF(B53="","",('SENSIBILIDAD 2'!B30^2)*(G53^2))</f>
        <v/>
      </c>
      <c r="AD53" s="738" t="str">
        <f>IF(B53="","",('SENSIBILIDAD 2'!C30^2)*(K53^2))</f>
        <v/>
      </c>
      <c r="AE53" s="738" t="str">
        <f>IF(B53="","",'SENSIBILIDAD 2'!D30^2*(R53^2))</f>
        <v/>
      </c>
      <c r="AF53" s="738" t="str">
        <f>IF(B53="","",'SENSIBILIDAD 2'!E30^2*(S53^2))</f>
        <v/>
      </c>
      <c r="AG53" s="738" t="str">
        <f>IF(B53="","",'SENSIBILIDAD 2'!F30^2*(T53^2))</f>
        <v/>
      </c>
      <c r="AH53" s="738" t="str">
        <f>IF(B53="","",(('SENSIBILIDAD 2'!G30)^2)*(Q53^2))</f>
        <v/>
      </c>
      <c r="AI53" s="738" t="str">
        <f>IF(B53="","",'SENSIBILIDAD 2'!H30^2*(U53^2))</f>
        <v/>
      </c>
      <c r="AJ53" s="738" t="str">
        <f>IF(B53="","",'SENSIBILIDAD 2'!M30^2*(V53^2))</f>
        <v/>
      </c>
      <c r="AK53" s="738" t="str">
        <f>IF(B53="","",'SENSIBILIDAD 2'!N30^2*(W53^2))</f>
        <v/>
      </c>
      <c r="AL53" s="738" t="str">
        <f>IF(B53="","",'SENSIBILIDAD 2'!O30^2*(X53^2))</f>
        <v/>
      </c>
      <c r="AM53" s="738" t="str">
        <f>IF($B53="","",(Y53^2)*('SENSIBILIDAD 2'!K30^2))</f>
        <v/>
      </c>
      <c r="AN53" s="738" t="str">
        <f>IF($B53="","",(Z53^2)*('SENSIBILIDAD 2'!I30^2))</f>
        <v/>
      </c>
      <c r="AO53" s="738" t="str">
        <f>IF($B53="","",(AA53^2)*('SENSIBILIDAD 2'!J30^2))</f>
        <v/>
      </c>
      <c r="AP53" s="738" t="str">
        <f>IF($B53="","",(AB53^2)*('SENSIBILIDAD 2'!L30^2))</f>
        <v/>
      </c>
      <c r="AQ53" s="740" t="str">
        <f>IF(B53="","",('Intro. datos de Calib. CENTROS'!G26*1000)^2)</f>
        <v/>
      </c>
      <c r="AR53" s="741" t="str">
        <f t="shared" si="26"/>
        <v/>
      </c>
      <c r="AS53" s="752" t="str">
        <f t="shared" si="2"/>
        <v/>
      </c>
      <c r="AT53" s="753" t="str">
        <f t="shared" si="24"/>
        <v/>
      </c>
      <c r="AU53" s="744" t="str">
        <f>IF('Información y Datos'!$L$42='Patrones LACOMET'!$D$3,(IF(N53="","",AT53*39.37008)),IF('Información y Datos'!$L$42='Patrones LACOMET'!$D$4,AT53,"No existe el patrón"))</f>
        <v/>
      </c>
      <c r="BJ53" s="38"/>
      <c r="BK53" s="38"/>
      <c r="BL53" s="38"/>
      <c r="BM53" s="38"/>
      <c r="BN53" s="43"/>
      <c r="BO53" s="43"/>
    </row>
    <row r="54" spans="1:67" ht="20.100000000000001" customHeight="1" x14ac:dyDescent="0.2">
      <c r="A54" s="12">
        <f>+CALIBRACION!A37</f>
        <v>26</v>
      </c>
      <c r="B54" s="50" t="str">
        <f>IF(CALIBRACION!H37="","",CALIBRACION!H37)</f>
        <v/>
      </c>
      <c r="C54" s="745" t="str">
        <f t="shared" si="25"/>
        <v/>
      </c>
      <c r="D54" s="745" t="str">
        <f t="shared" si="3"/>
        <v/>
      </c>
      <c r="E54" s="723" t="str">
        <f t="shared" si="4"/>
        <v/>
      </c>
      <c r="F54" s="745" t="str">
        <f t="shared" si="5"/>
        <v/>
      </c>
      <c r="G54" s="746" t="str">
        <f t="shared" si="6"/>
        <v/>
      </c>
      <c r="H54" s="725" t="str">
        <f>IF(B54="","",(IF('Información y Datos'!$L$42='Patrones LACOMET'!$D$3,(VLOOKUP(B54,'BLOQUES PATRON (pulg) '!$K$5:$Q$91,6,FALSE)*1000),IF('Información y Datos'!$L$42='Patrones LACOMET'!$D$4,(VLOOKUP(B54,'BLOQUES PATRON (mm)'!$D$5:$H$126,5,FALSE)),"No existe el patrón"))))</f>
        <v/>
      </c>
      <c r="I54" s="726" t="str">
        <f t="shared" si="28"/>
        <v/>
      </c>
      <c r="J54" s="726" t="str">
        <f>IF(B54="","",IF('Información y Datos'!$L$42='Patrones LACOMET'!$D$3,LOOKUP(B54,'BLOQUES PATRON (pulg) '!$S$5:$S$86,'BLOQUES PATRON (pulg) '!$Z$5:$Z$86),IF('Información y Datos'!$L$42='Patrones LACOMET'!$D$4,VLOOKUP(B54,'DERIVA DE BLOQUES PATRON (mm)'!$D$8:$U$129,18,FALSE)*1000,"No existe el patrón")))</f>
        <v/>
      </c>
      <c r="K54" s="727" t="str">
        <f>IF(B54="","",SQRT((H54^2)+(J54^2)+(I54^2)))</f>
        <v/>
      </c>
      <c r="L54" s="747" t="str">
        <f t="shared" si="8"/>
        <v/>
      </c>
      <c r="M54" s="747" t="str">
        <f t="shared" si="9"/>
        <v/>
      </c>
      <c r="N54" s="747" t="str">
        <f t="shared" si="10"/>
        <v/>
      </c>
      <c r="O54" s="748" t="str">
        <f t="shared" si="11"/>
        <v/>
      </c>
      <c r="P54" s="749" t="str">
        <f t="shared" si="27"/>
        <v/>
      </c>
      <c r="Q54" s="750" t="str">
        <f t="shared" si="12"/>
        <v/>
      </c>
      <c r="R54" s="751" t="str">
        <f t="shared" si="13"/>
        <v/>
      </c>
      <c r="S54" s="751" t="str">
        <f t="shared" si="1"/>
        <v/>
      </c>
      <c r="T54" s="846" t="str">
        <f t="shared" si="29"/>
        <v/>
      </c>
      <c r="U54" s="733" t="str">
        <f t="shared" si="15"/>
        <v/>
      </c>
      <c r="V54" s="735" t="str">
        <f t="shared" si="16"/>
        <v/>
      </c>
      <c r="W54" s="735" t="str">
        <f t="shared" si="17"/>
        <v/>
      </c>
      <c r="X54" s="735" t="str">
        <f t="shared" si="18"/>
        <v/>
      </c>
      <c r="Y54" s="736" t="str">
        <f t="shared" si="19"/>
        <v/>
      </c>
      <c r="Z54" s="736" t="str">
        <f t="shared" si="20"/>
        <v/>
      </c>
      <c r="AA54" s="736" t="str">
        <f t="shared" si="21"/>
        <v/>
      </c>
      <c r="AB54" s="736" t="str">
        <f t="shared" si="22"/>
        <v/>
      </c>
      <c r="AC54" s="737" t="str">
        <f>IF(B54="","",('SENSIBILIDAD 2'!B31^2)*(G54^2))</f>
        <v/>
      </c>
      <c r="AD54" s="738" t="str">
        <f>IF(B54="","",('SENSIBILIDAD 2'!C31^2)*(K54^2))</f>
        <v/>
      </c>
      <c r="AE54" s="738" t="str">
        <f>IF(B54="","",'SENSIBILIDAD 2'!D31^2*(R54^2))</f>
        <v/>
      </c>
      <c r="AF54" s="738" t="str">
        <f>IF(B54="","",'SENSIBILIDAD 2'!E31^2*(S54^2))</f>
        <v/>
      </c>
      <c r="AG54" s="738" t="str">
        <f>IF(B54="","",'SENSIBILIDAD 2'!F31^2*(T54^2))</f>
        <v/>
      </c>
      <c r="AH54" s="738" t="str">
        <f>IF(B54="","",(('SENSIBILIDAD 2'!G31)^2)*(Q54^2))</f>
        <v/>
      </c>
      <c r="AI54" s="738" t="str">
        <f>IF(B54="","",'SENSIBILIDAD 2'!H31^2*(U54^2))</f>
        <v/>
      </c>
      <c r="AJ54" s="738" t="str">
        <f>IF(B54="","",'SENSIBILIDAD 2'!M31^2*(V54^2))</f>
        <v/>
      </c>
      <c r="AK54" s="738" t="str">
        <f>IF(B54="","",'SENSIBILIDAD 2'!N31^2*(W54^2))</f>
        <v/>
      </c>
      <c r="AL54" s="738" t="str">
        <f>IF(B54="","",'SENSIBILIDAD 2'!O31^2*(X54^2))</f>
        <v/>
      </c>
      <c r="AM54" s="738" t="str">
        <f>IF($B54="","",(Y54^2)*('SENSIBILIDAD 2'!K31^2))</f>
        <v/>
      </c>
      <c r="AN54" s="738" t="str">
        <f>IF($B54="","",(Z54^2)*('SENSIBILIDAD 2'!I31^2))</f>
        <v/>
      </c>
      <c r="AO54" s="738" t="str">
        <f>IF($B54="","",(AA54^2)*('SENSIBILIDAD 2'!J31^2))</f>
        <v/>
      </c>
      <c r="AP54" s="738" t="str">
        <f>IF($B54="","",(AB54^2)*('SENSIBILIDAD 2'!L31^2))</f>
        <v/>
      </c>
      <c r="AQ54" s="740" t="str">
        <f>IF(B54="","",('Intro. datos de Calib. CENTROS'!G27*1000)^2)</f>
        <v/>
      </c>
      <c r="AR54" s="741" t="str">
        <f>IF(B54="","",SQRT(AC54+AD54+AE54+AF54+AG54+AH54+AI54+AJ54+AK54+AL54+AM54+AN54+AO54+AP54))</f>
        <v/>
      </c>
      <c r="AS54" s="752" t="str">
        <f>IF(B54="","",2*AR54)</f>
        <v/>
      </c>
      <c r="AT54" s="753" t="str">
        <f>IF(B54="","",+AS54/1000)</f>
        <v/>
      </c>
      <c r="AU54" s="744" t="str">
        <f>IF('Información y Datos'!$L$42='Patrones LACOMET'!$D$3,(IF(N54="","",AT54*39.37008)),IF('Información y Datos'!$L$42='Patrones LACOMET'!$D$4,AT54,"No existe el patrón"))</f>
        <v/>
      </c>
      <c r="BJ54" s="38"/>
      <c r="BK54" s="38"/>
      <c r="BL54" s="38"/>
      <c r="BM54" s="38"/>
      <c r="BN54" s="43"/>
      <c r="BO54" s="43"/>
    </row>
    <row r="55" spans="1:67" ht="20.100000000000001" customHeight="1" x14ac:dyDescent="0.2">
      <c r="A55" s="12">
        <f>+CALIBRACION!A38</f>
        <v>27</v>
      </c>
      <c r="B55" s="50" t="str">
        <f>IF(CALIBRACION!H38="","",CALIBRACION!H38)</f>
        <v/>
      </c>
      <c r="C55" s="745" t="str">
        <f t="shared" si="25"/>
        <v/>
      </c>
      <c r="D55" s="745" t="str">
        <f t="shared" si="3"/>
        <v/>
      </c>
      <c r="E55" s="723" t="str">
        <f t="shared" si="4"/>
        <v/>
      </c>
      <c r="F55" s="745" t="str">
        <f t="shared" si="5"/>
        <v/>
      </c>
      <c r="G55" s="746" t="str">
        <f t="shared" si="6"/>
        <v/>
      </c>
      <c r="H55" s="725" t="str">
        <f>IF(B55="","",(IF('Información y Datos'!$L$42='Patrones LACOMET'!$D$3,(VLOOKUP(B55,'BLOQUES PATRON (pulg) '!$K$5:$Q$91,6,FALSE)*1000),IF('Información y Datos'!$L$42='Patrones LACOMET'!$D$4,(VLOOKUP(B55,'BLOQUES PATRON (mm)'!$D$5:$H$126,5,FALSE)),"No existe el patrón"))))</f>
        <v/>
      </c>
      <c r="I55" s="726" t="str">
        <f t="shared" si="28"/>
        <v/>
      </c>
      <c r="J55" s="726" t="str">
        <f>IF(B55="","",IF('Información y Datos'!$L$42='Patrones LACOMET'!$D$3,LOOKUP(B55,'BLOQUES PATRON (pulg) '!$S$5:$S$86,'BLOQUES PATRON (pulg) '!$Z$5:$Z$86),IF('Información y Datos'!$L$42='Patrones LACOMET'!$D$4,VLOOKUP(B55,'DERIVA DE BLOQUES PATRON (mm)'!$D$8:$U$129,18,FALSE)*1000,"No existe el patrón")))</f>
        <v/>
      </c>
      <c r="K55" s="727" t="str">
        <f t="shared" si="7"/>
        <v/>
      </c>
      <c r="L55" s="747" t="str">
        <f t="shared" si="8"/>
        <v/>
      </c>
      <c r="M55" s="747" t="str">
        <f t="shared" si="9"/>
        <v/>
      </c>
      <c r="N55" s="747" t="str">
        <f t="shared" si="10"/>
        <v/>
      </c>
      <c r="O55" s="748" t="str">
        <f t="shared" si="11"/>
        <v/>
      </c>
      <c r="P55" s="749" t="str">
        <f t="shared" si="27"/>
        <v/>
      </c>
      <c r="Q55" s="750" t="str">
        <f t="shared" si="12"/>
        <v/>
      </c>
      <c r="R55" s="751" t="str">
        <f t="shared" si="13"/>
        <v/>
      </c>
      <c r="S55" s="751" t="str">
        <f t="shared" si="1"/>
        <v/>
      </c>
      <c r="T55" s="846" t="str">
        <f t="shared" si="29"/>
        <v/>
      </c>
      <c r="U55" s="733" t="str">
        <f t="shared" si="15"/>
        <v/>
      </c>
      <c r="V55" s="735" t="str">
        <f t="shared" si="16"/>
        <v/>
      </c>
      <c r="W55" s="735" t="str">
        <f t="shared" si="17"/>
        <v/>
      </c>
      <c r="X55" s="735" t="str">
        <f t="shared" si="18"/>
        <v/>
      </c>
      <c r="Y55" s="736" t="str">
        <f t="shared" si="19"/>
        <v/>
      </c>
      <c r="Z55" s="736" t="str">
        <f t="shared" si="20"/>
        <v/>
      </c>
      <c r="AA55" s="736" t="str">
        <f t="shared" si="21"/>
        <v/>
      </c>
      <c r="AB55" s="736" t="str">
        <f t="shared" si="22"/>
        <v/>
      </c>
      <c r="AC55" s="737" t="str">
        <f>IF(B55="","",('SENSIBILIDAD 2'!B32^2)*(G55^2))</f>
        <v/>
      </c>
      <c r="AD55" s="738" t="str">
        <f>IF(B55="","",('SENSIBILIDAD 2'!C32^2)*(K55^2))</f>
        <v/>
      </c>
      <c r="AE55" s="738" t="str">
        <f>IF(B55="","",'SENSIBILIDAD 2'!D32^2*(R55^2))</f>
        <v/>
      </c>
      <c r="AF55" s="738" t="str">
        <f>IF(B55="","",'SENSIBILIDAD 2'!E32^2*(S55^2))</f>
        <v/>
      </c>
      <c r="AG55" s="738" t="str">
        <f>IF(B55="","",'SENSIBILIDAD 2'!F32^2*(T55^2))</f>
        <v/>
      </c>
      <c r="AH55" s="738" t="str">
        <f>IF(B55="","",(('SENSIBILIDAD 2'!G32)^2)*(Q55^2))</f>
        <v/>
      </c>
      <c r="AI55" s="738" t="str">
        <f>IF(B55="","",'SENSIBILIDAD 2'!H32^2*(U55^2))</f>
        <v/>
      </c>
      <c r="AJ55" s="738" t="str">
        <f>IF(B55="","",'SENSIBILIDAD 2'!M32^2*(V55^2))</f>
        <v/>
      </c>
      <c r="AK55" s="738" t="str">
        <f>IF(B55="","",'SENSIBILIDAD 2'!N32^2*(W55^2))</f>
        <v/>
      </c>
      <c r="AL55" s="738" t="str">
        <f>IF(B55="","",'SENSIBILIDAD 2'!O32^2*(X55^2))</f>
        <v/>
      </c>
      <c r="AM55" s="738" t="str">
        <f>IF($B55="","",(Y55^2)*('SENSIBILIDAD 2'!K32^2))</f>
        <v/>
      </c>
      <c r="AN55" s="738" t="str">
        <f>IF($B55="","",(Z55^2)*('SENSIBILIDAD 2'!I32^2))</f>
        <v/>
      </c>
      <c r="AO55" s="738" t="str">
        <f>IF($B55="","",(AA55^2)*('SENSIBILIDAD 2'!J32^2))</f>
        <v/>
      </c>
      <c r="AP55" s="738" t="str">
        <f>IF($B55="","",(AB55^2)*('SENSIBILIDAD 2'!L32^2))</f>
        <v/>
      </c>
      <c r="AQ55" s="740" t="str">
        <f>IF(B55="","",('Intro. datos de Calib. CENTROS'!G28*1000)^2)</f>
        <v/>
      </c>
      <c r="AR55" s="741" t="str">
        <f>IF(B55="","",SQRT(AC55+AD55+AE55+AF55+AG55+AH55+AI55+AJ55+AK55+AL55+AM55+AN55+AO55+AP55))</f>
        <v/>
      </c>
      <c r="AS55" s="752" t="str">
        <f>IF(B55="","",2*AR55)</f>
        <v/>
      </c>
      <c r="AT55" s="753" t="str">
        <f>IF(B55="","",+AS55/1000)</f>
        <v/>
      </c>
      <c r="AU55" s="744" t="str">
        <f>IF('Información y Datos'!$L$42='Patrones LACOMET'!$D$3,(IF(N55="","",AT55*39.37008)),IF('Información y Datos'!$L$42='Patrones LACOMET'!$D$4,AT55,"No existe el patrón"))</f>
        <v/>
      </c>
      <c r="BJ55" s="38"/>
      <c r="BK55" s="38"/>
      <c r="BL55" s="38"/>
      <c r="BM55" s="38"/>
      <c r="BN55" s="43"/>
      <c r="BO55" s="43"/>
    </row>
    <row r="56" spans="1:67" ht="20.100000000000001" customHeight="1" x14ac:dyDescent="0.2">
      <c r="A56" s="12">
        <f>+CALIBRACION!A39</f>
        <v>28</v>
      </c>
      <c r="B56" s="50" t="str">
        <f>IF(CALIBRACION!H39="","",CALIBRACION!H39)</f>
        <v/>
      </c>
      <c r="C56" s="745" t="str">
        <f t="shared" si="25"/>
        <v/>
      </c>
      <c r="D56" s="745" t="str">
        <f t="shared" si="3"/>
        <v/>
      </c>
      <c r="E56" s="723" t="str">
        <f t="shared" si="4"/>
        <v/>
      </c>
      <c r="F56" s="745" t="str">
        <f t="shared" si="5"/>
        <v/>
      </c>
      <c r="G56" s="746" t="str">
        <f t="shared" si="6"/>
        <v/>
      </c>
      <c r="H56" s="725" t="str">
        <f>IF(B56="","",(IF('Información y Datos'!$L$42='Patrones LACOMET'!$D$3,(VLOOKUP(B56,'BLOQUES PATRON (pulg) '!$K$5:$Q$91,6,FALSE)*1000),IF('Información y Datos'!$L$42='Patrones LACOMET'!$D$4,(VLOOKUP(B56,'BLOQUES PATRON (mm)'!$D$5:$H$126,5,FALSE)),"No existe el patrón"))))</f>
        <v/>
      </c>
      <c r="I56" s="726" t="str">
        <f t="shared" si="28"/>
        <v/>
      </c>
      <c r="J56" s="726" t="str">
        <f>IF(B56="","",IF('Información y Datos'!$L$42='Patrones LACOMET'!$D$3,LOOKUP(B56,'BLOQUES PATRON (pulg) '!$S$5:$S$86,'BLOQUES PATRON (pulg) '!$Z$5:$Z$86),IF('Información y Datos'!$L$42='Patrones LACOMET'!$D$4,VLOOKUP(B56,'DERIVA DE BLOQUES PATRON (mm)'!$D$8:$U$129,18,FALSE)*1000,"No existe el patrón")))</f>
        <v/>
      </c>
      <c r="K56" s="727" t="str">
        <f t="shared" si="7"/>
        <v/>
      </c>
      <c r="L56" s="747" t="str">
        <f t="shared" si="8"/>
        <v/>
      </c>
      <c r="M56" s="747" t="str">
        <f t="shared" si="9"/>
        <v/>
      </c>
      <c r="N56" s="747" t="str">
        <f t="shared" si="10"/>
        <v/>
      </c>
      <c r="O56" s="748" t="str">
        <f t="shared" si="11"/>
        <v/>
      </c>
      <c r="P56" s="749" t="str">
        <f t="shared" si="27"/>
        <v/>
      </c>
      <c r="Q56" s="750" t="str">
        <f t="shared" si="12"/>
        <v/>
      </c>
      <c r="R56" s="751" t="str">
        <f t="shared" si="13"/>
        <v/>
      </c>
      <c r="S56" s="751" t="str">
        <f t="shared" si="1"/>
        <v/>
      </c>
      <c r="T56" s="846" t="str">
        <f t="shared" si="29"/>
        <v/>
      </c>
      <c r="U56" s="733" t="str">
        <f t="shared" si="15"/>
        <v/>
      </c>
      <c r="V56" s="735" t="str">
        <f t="shared" si="16"/>
        <v/>
      </c>
      <c r="W56" s="735" t="str">
        <f t="shared" si="17"/>
        <v/>
      </c>
      <c r="X56" s="735" t="str">
        <f t="shared" si="18"/>
        <v/>
      </c>
      <c r="Y56" s="736" t="str">
        <f t="shared" si="19"/>
        <v/>
      </c>
      <c r="Z56" s="736" t="str">
        <f t="shared" si="20"/>
        <v/>
      </c>
      <c r="AA56" s="736" t="str">
        <f t="shared" si="21"/>
        <v/>
      </c>
      <c r="AB56" s="736" t="str">
        <f t="shared" si="22"/>
        <v/>
      </c>
      <c r="AC56" s="737" t="str">
        <f>IF(B56="","",('SENSIBILIDAD 2'!B33^2)*(G56^2))</f>
        <v/>
      </c>
      <c r="AD56" s="738" t="str">
        <f>IF(B56="","",('SENSIBILIDAD 2'!C33^2)*(K56^2))</f>
        <v/>
      </c>
      <c r="AE56" s="738" t="str">
        <f>IF(B56="","",'SENSIBILIDAD 2'!D33^2*(R56^2))</f>
        <v/>
      </c>
      <c r="AF56" s="738" t="str">
        <f>IF(B56="","",'SENSIBILIDAD 2'!E33^2*(S56^2))</f>
        <v/>
      </c>
      <c r="AG56" s="738" t="str">
        <f>IF(B56="","",'SENSIBILIDAD 2'!F33^2*(T56^2))</f>
        <v/>
      </c>
      <c r="AH56" s="738" t="str">
        <f>IF(B56="","",(('SENSIBILIDAD 2'!G33)^2)*(Q56^2))</f>
        <v/>
      </c>
      <c r="AI56" s="738" t="str">
        <f>IF(B56="","",'SENSIBILIDAD 2'!H33^2*(U56^2))</f>
        <v/>
      </c>
      <c r="AJ56" s="738" t="str">
        <f>IF(B56="","",'SENSIBILIDAD 2'!M33^2*(V56^2))</f>
        <v/>
      </c>
      <c r="AK56" s="738" t="str">
        <f>IF(B56="","",'SENSIBILIDAD 2'!N33^2*(W56^2))</f>
        <v/>
      </c>
      <c r="AL56" s="738" t="str">
        <f>IF(B56="","",'SENSIBILIDAD 2'!O33^2*(X56^2))</f>
        <v/>
      </c>
      <c r="AM56" s="738" t="str">
        <f>IF($B56="","",(Y56^2)*('SENSIBILIDAD 2'!K33^2))</f>
        <v/>
      </c>
      <c r="AN56" s="738" t="str">
        <f>IF($B56="","",(Z56^2)*('SENSIBILIDAD 2'!I33^2))</f>
        <v/>
      </c>
      <c r="AO56" s="738" t="str">
        <f>IF($B56="","",(AA56^2)*('SENSIBILIDAD 2'!J33^2))</f>
        <v/>
      </c>
      <c r="AP56" s="738" t="str">
        <f>IF($B56="","",(AB56^2)*('SENSIBILIDAD 2'!L33^2))</f>
        <v/>
      </c>
      <c r="AQ56" s="740" t="str">
        <f>IF(B56="","",('Intro. datos de Calib. CENTROS'!G29*1000)^2)</f>
        <v/>
      </c>
      <c r="AR56" s="741" t="str">
        <f>IF(B56="","",SQRT(AC56+AD56+AE56+AF56+AG56+AH56+AI56+AJ56+AK56+AL56+AM56+AN56+AO56+AP56))</f>
        <v/>
      </c>
      <c r="AS56" s="752" t="str">
        <f>IF(B56="","",2*AR56)</f>
        <v/>
      </c>
      <c r="AT56" s="753" t="str">
        <f>IF(B56="","",+AS56/1000)</f>
        <v/>
      </c>
      <c r="AU56" s="744" t="str">
        <f>IF('Información y Datos'!$L$42='Patrones LACOMET'!$D$3,(IF(N56="","",AT56*39.37008)),IF('Información y Datos'!$L$42='Patrones LACOMET'!$D$4,AT56,"No existe el patrón"))</f>
        <v/>
      </c>
      <c r="BJ56" s="38"/>
      <c r="BK56" s="38"/>
      <c r="BL56" s="38"/>
      <c r="BM56" s="38"/>
      <c r="BN56" s="43"/>
      <c r="BO56" s="43"/>
    </row>
    <row r="57" spans="1:67" ht="20.100000000000001" customHeight="1" x14ac:dyDescent="0.2">
      <c r="A57" s="12">
        <f>+CALIBRACION!A40</f>
        <v>29</v>
      </c>
      <c r="B57" s="50" t="str">
        <f>IF(CALIBRACION!H40="","",CALIBRACION!H40)</f>
        <v/>
      </c>
      <c r="C57" s="745" t="str">
        <f t="shared" si="25"/>
        <v/>
      </c>
      <c r="D57" s="745" t="str">
        <f t="shared" si="3"/>
        <v/>
      </c>
      <c r="E57" s="723" t="str">
        <f t="shared" si="4"/>
        <v/>
      </c>
      <c r="F57" s="745" t="str">
        <f t="shared" si="5"/>
        <v/>
      </c>
      <c r="G57" s="746" t="str">
        <f t="shared" si="6"/>
        <v/>
      </c>
      <c r="H57" s="725" t="str">
        <f>IF(B57="","",(IF('Información y Datos'!$L$42='Patrones LACOMET'!$D$3,(VLOOKUP(B57,'BLOQUES PATRON (pulg) '!$K$5:$Q$91,6,FALSE)*1000),IF('Información y Datos'!$L$42='Patrones LACOMET'!$D$4,(VLOOKUP(B57,'BLOQUES PATRON (mm)'!$D$5:$H$126,5,FALSE)),"No existe el patrón"))))</f>
        <v/>
      </c>
      <c r="I57" s="726" t="str">
        <f t="shared" si="28"/>
        <v/>
      </c>
      <c r="J57" s="726" t="str">
        <f>IF(B57="","",IF('Información y Datos'!$L$42='Patrones LACOMET'!$D$3,LOOKUP(B57,'BLOQUES PATRON (pulg) '!$S$5:$S$86,'BLOQUES PATRON (pulg) '!$Z$5:$Z$86),IF('Información y Datos'!$L$42='Patrones LACOMET'!$D$4,VLOOKUP(B57,'DERIVA DE BLOQUES PATRON (mm)'!$D$8:$U$129,18,FALSE)*1000,"No existe el patrón")))</f>
        <v/>
      </c>
      <c r="K57" s="727" t="str">
        <f t="shared" si="7"/>
        <v/>
      </c>
      <c r="L57" s="747" t="str">
        <f t="shared" si="8"/>
        <v/>
      </c>
      <c r="M57" s="747" t="str">
        <f t="shared" si="9"/>
        <v/>
      </c>
      <c r="N57" s="747" t="str">
        <f t="shared" si="10"/>
        <v/>
      </c>
      <c r="O57" s="748" t="str">
        <f t="shared" si="11"/>
        <v/>
      </c>
      <c r="P57" s="749" t="str">
        <f t="shared" si="27"/>
        <v/>
      </c>
      <c r="Q57" s="750" t="str">
        <f t="shared" si="12"/>
        <v/>
      </c>
      <c r="R57" s="751" t="str">
        <f t="shared" si="13"/>
        <v/>
      </c>
      <c r="S57" s="751" t="str">
        <f t="shared" si="1"/>
        <v/>
      </c>
      <c r="T57" s="846" t="str">
        <f t="shared" si="29"/>
        <v/>
      </c>
      <c r="U57" s="733" t="str">
        <f t="shared" si="15"/>
        <v/>
      </c>
      <c r="V57" s="735" t="str">
        <f t="shared" si="16"/>
        <v/>
      </c>
      <c r="W57" s="735" t="str">
        <f t="shared" si="17"/>
        <v/>
      </c>
      <c r="X57" s="735" t="str">
        <f t="shared" si="18"/>
        <v/>
      </c>
      <c r="Y57" s="736" t="str">
        <f t="shared" si="19"/>
        <v/>
      </c>
      <c r="Z57" s="736" t="str">
        <f t="shared" si="20"/>
        <v/>
      </c>
      <c r="AA57" s="736" t="str">
        <f t="shared" si="21"/>
        <v/>
      </c>
      <c r="AB57" s="736" t="str">
        <f t="shared" si="22"/>
        <v/>
      </c>
      <c r="AC57" s="737" t="str">
        <f>IF(B57="","",('SENSIBILIDAD 2'!B34^2)*(G57^2))</f>
        <v/>
      </c>
      <c r="AD57" s="738" t="str">
        <f>IF(B57="","",('SENSIBILIDAD 2'!C34^2)*(K57^2))</f>
        <v/>
      </c>
      <c r="AE57" s="738" t="str">
        <f>IF(B57="","",'SENSIBILIDAD 2'!D34^2*(R57^2))</f>
        <v/>
      </c>
      <c r="AF57" s="738" t="str">
        <f>IF(B57="","",'SENSIBILIDAD 2'!E34^2*(S57^2))</f>
        <v/>
      </c>
      <c r="AG57" s="738" t="str">
        <f>IF(B57="","",'SENSIBILIDAD 2'!F34^2*(T57^2))</f>
        <v/>
      </c>
      <c r="AH57" s="738" t="str">
        <f>IF(B57="","",(('SENSIBILIDAD 2'!G34)^2)*(Q57^2))</f>
        <v/>
      </c>
      <c r="AI57" s="738" t="str">
        <f>IF(B57="","",'SENSIBILIDAD 2'!H34^2*(U57^2))</f>
        <v/>
      </c>
      <c r="AJ57" s="738" t="str">
        <f>IF(B57="","",'SENSIBILIDAD 2'!M34^2*(V57^2))</f>
        <v/>
      </c>
      <c r="AK57" s="738" t="str">
        <f>IF(B57="","",'SENSIBILIDAD 2'!N34^2*(W57^2))</f>
        <v/>
      </c>
      <c r="AL57" s="738" t="str">
        <f>IF(B57="","",'SENSIBILIDAD 2'!O34^2*(X57^2))</f>
        <v/>
      </c>
      <c r="AM57" s="738" t="str">
        <f>IF($B57="","",(Y57^2)*('SENSIBILIDAD 2'!K34^2))</f>
        <v/>
      </c>
      <c r="AN57" s="738" t="str">
        <f>IF($B57="","",(Z57^2)*('SENSIBILIDAD 2'!I34^2))</f>
        <v/>
      </c>
      <c r="AO57" s="738" t="str">
        <f>IF($B57="","",(AA57^2)*('SENSIBILIDAD 2'!J34^2))</f>
        <v/>
      </c>
      <c r="AP57" s="738" t="str">
        <f>IF($B57="","",(AB57^2)*('SENSIBILIDAD 2'!L34^2))</f>
        <v/>
      </c>
      <c r="AQ57" s="740" t="str">
        <f>IF(B57="","",('Intro. datos de Calib. CENTROS'!G30*1000)^2)</f>
        <v/>
      </c>
      <c r="AR57" s="741" t="str">
        <f>IF(B57="","",SQRT(AC57+AD57+AE57+AF57+AG57+AH57+AI57+AJ57+AK57+AL57+AM57+AN57+AO57+AP57))</f>
        <v/>
      </c>
      <c r="AS57" s="752" t="str">
        <f>IF(B57="","",2*AR57)</f>
        <v/>
      </c>
      <c r="AT57" s="753" t="str">
        <f>IF(B57="","",+AS57/1000)</f>
        <v/>
      </c>
      <c r="AU57" s="744" t="str">
        <f>IF('Información y Datos'!$L$42='Patrones LACOMET'!$D$3,(IF(N57="","",AT57*39.37008)),IF('Información y Datos'!$L$42='Patrones LACOMET'!$D$4,AT57,"No existe el patrón"))</f>
        <v/>
      </c>
      <c r="BJ57" s="38"/>
      <c r="BK57" s="38"/>
      <c r="BL57" s="38"/>
      <c r="BM57" s="38"/>
      <c r="BN57" s="43"/>
      <c r="BO57" s="43"/>
    </row>
    <row r="58" spans="1:67" ht="20.100000000000001" customHeight="1" x14ac:dyDescent="0.2">
      <c r="A58" s="12">
        <f>+CALIBRACION!A41</f>
        <v>30</v>
      </c>
      <c r="B58" s="50" t="str">
        <f>IF(CALIBRACION!H41="","",CALIBRACION!H41)</f>
        <v/>
      </c>
      <c r="C58" s="745" t="str">
        <f t="shared" si="25"/>
        <v/>
      </c>
      <c r="D58" s="745" t="str">
        <f t="shared" si="3"/>
        <v/>
      </c>
      <c r="E58" s="723" t="str">
        <f t="shared" si="4"/>
        <v/>
      </c>
      <c r="F58" s="745" t="str">
        <f t="shared" si="5"/>
        <v/>
      </c>
      <c r="G58" s="746" t="str">
        <f t="shared" si="6"/>
        <v/>
      </c>
      <c r="H58" s="725" t="str">
        <f>IF(B58="","",(IF('Información y Datos'!$L$42='Patrones LACOMET'!$D$3,(VLOOKUP(B58,'BLOQUES PATRON (pulg) '!$K$5:$Q$91,6,FALSE)*1000),IF('Información y Datos'!$L$42='Patrones LACOMET'!$D$4,(VLOOKUP(B58,'BLOQUES PATRON (mm)'!$D$5:$H$126,5,FALSE)),"No existe el patrón"))))</f>
        <v/>
      </c>
      <c r="I58" s="726" t="str">
        <f t="shared" si="28"/>
        <v/>
      </c>
      <c r="J58" s="726" t="str">
        <f>IF(B58="","",IF('Información y Datos'!$L$42='Patrones LACOMET'!$D$3,LOOKUP(B58,'BLOQUES PATRON (pulg) '!$S$5:$S$86,'BLOQUES PATRON (pulg) '!$Z$5:$Z$86),IF('Información y Datos'!$L$42='Patrones LACOMET'!$D$4,VLOOKUP(B58,'DERIVA DE BLOQUES PATRON (mm)'!$D$8:$U$129,18,FALSE)*1000,"No existe el patrón")))</f>
        <v/>
      </c>
      <c r="K58" s="727" t="str">
        <f t="shared" si="7"/>
        <v/>
      </c>
      <c r="L58" s="747" t="str">
        <f t="shared" si="8"/>
        <v/>
      </c>
      <c r="M58" s="747" t="str">
        <f t="shared" si="9"/>
        <v/>
      </c>
      <c r="N58" s="747" t="str">
        <f t="shared" si="10"/>
        <v/>
      </c>
      <c r="O58" s="748" t="str">
        <f t="shared" si="11"/>
        <v/>
      </c>
      <c r="P58" s="749" t="str">
        <f t="shared" si="27"/>
        <v/>
      </c>
      <c r="Q58" s="750" t="str">
        <f t="shared" si="12"/>
        <v/>
      </c>
      <c r="R58" s="751" t="str">
        <f t="shared" si="13"/>
        <v/>
      </c>
      <c r="S58" s="751" t="str">
        <f t="shared" si="1"/>
        <v/>
      </c>
      <c r="T58" s="846" t="str">
        <f t="shared" si="29"/>
        <v/>
      </c>
      <c r="U58" s="733" t="str">
        <f t="shared" si="15"/>
        <v/>
      </c>
      <c r="V58" s="735" t="str">
        <f t="shared" si="16"/>
        <v/>
      </c>
      <c r="W58" s="735" t="str">
        <f t="shared" si="17"/>
        <v/>
      </c>
      <c r="X58" s="735" t="str">
        <f t="shared" si="18"/>
        <v/>
      </c>
      <c r="Y58" s="736" t="str">
        <f t="shared" si="19"/>
        <v/>
      </c>
      <c r="Z58" s="736" t="str">
        <f t="shared" si="20"/>
        <v/>
      </c>
      <c r="AA58" s="736" t="str">
        <f t="shared" si="21"/>
        <v/>
      </c>
      <c r="AB58" s="736" t="str">
        <f t="shared" si="22"/>
        <v/>
      </c>
      <c r="AC58" s="737" t="str">
        <f>IF(B58="","",('SENSIBILIDAD 2'!B35^2)*(G58^2))</f>
        <v/>
      </c>
      <c r="AD58" s="738" t="str">
        <f>IF(B58="","",('SENSIBILIDAD 2'!C35^2)*(K58^2))</f>
        <v/>
      </c>
      <c r="AE58" s="738" t="str">
        <f>IF(B58="","",'SENSIBILIDAD 2'!D35^2*(R58^2))</f>
        <v/>
      </c>
      <c r="AF58" s="738" t="str">
        <f>IF(B58="","",'SENSIBILIDAD 2'!E35^2*(S58^2))</f>
        <v/>
      </c>
      <c r="AG58" s="738" t="str">
        <f>IF(B58="","",'SENSIBILIDAD 2'!F35^2*(T58^2))</f>
        <v/>
      </c>
      <c r="AH58" s="738" t="str">
        <f>IF(B58="","",(('SENSIBILIDAD 2'!G35)^2)*(Q58^2))</f>
        <v/>
      </c>
      <c r="AI58" s="738" t="str">
        <f>IF(B58="","",'SENSIBILIDAD 2'!H35^2*(U58^2))</f>
        <v/>
      </c>
      <c r="AJ58" s="738" t="str">
        <f>IF(B58="","",'SENSIBILIDAD 2'!M35^2*(V58^2))</f>
        <v/>
      </c>
      <c r="AK58" s="738" t="str">
        <f>IF(B58="","",'SENSIBILIDAD 2'!N35^2*(W58^2))</f>
        <v/>
      </c>
      <c r="AL58" s="738" t="str">
        <f>IF(B58="","",'SENSIBILIDAD 2'!O35^2*(X58^2))</f>
        <v/>
      </c>
      <c r="AM58" s="738" t="str">
        <f>IF($B58="","",(Y58^2)*('SENSIBILIDAD 2'!K35^2))</f>
        <v/>
      </c>
      <c r="AN58" s="738" t="str">
        <f>IF($B58="","",(Z58^2)*('SENSIBILIDAD 2'!I35^2))</f>
        <v/>
      </c>
      <c r="AO58" s="738" t="str">
        <f>IF($B58="","",(AA58^2)*('SENSIBILIDAD 2'!J35^2))</f>
        <v/>
      </c>
      <c r="AP58" s="738" t="str">
        <f>IF($B58="","",(AB58^2)*('SENSIBILIDAD 2'!L35^2))</f>
        <v/>
      </c>
      <c r="AQ58" s="740" t="str">
        <f>IF(B58="","",('Intro. datos de Calib. CENTROS'!G31*1000)^2)</f>
        <v/>
      </c>
      <c r="AR58" s="741" t="str">
        <f>IF(B58="","",SQRT(AC58+AD58+AE58+AF58+AG58+AH58+AI58+AJ58+AK58+AL58+AM58+AN58+AO58+AP58))</f>
        <v/>
      </c>
      <c r="AS58" s="752" t="str">
        <f>IF(B58="","",2*AR58)</f>
        <v/>
      </c>
      <c r="AT58" s="753" t="str">
        <f>IF(B58="","",+AS58/1000)</f>
        <v/>
      </c>
      <c r="AU58" s="744" t="str">
        <f>IF('Información y Datos'!$L$42='Patrones LACOMET'!$D$3,(IF(N58="","",AT58*39.37008)),IF('Información y Datos'!$L$42='Patrones LACOMET'!$D$4,AT58,"No existe el patrón"))</f>
        <v/>
      </c>
      <c r="BJ58" s="38"/>
      <c r="BK58" s="38"/>
      <c r="BL58" s="38"/>
      <c r="BM58" s="38"/>
      <c r="BN58" s="43"/>
      <c r="BO58" s="43"/>
    </row>
    <row r="59" spans="1:67" ht="20.100000000000001" customHeight="1" x14ac:dyDescent="0.2">
      <c r="A59" s="12">
        <f>+CALIBRACION!A42</f>
        <v>31</v>
      </c>
      <c r="B59" s="50" t="str">
        <f>IF(CALIBRACION!H42="","",CALIBRACION!H42)</f>
        <v/>
      </c>
      <c r="C59" s="745" t="str">
        <f t="shared" si="25"/>
        <v/>
      </c>
      <c r="D59" s="745" t="str">
        <f t="shared" si="3"/>
        <v/>
      </c>
      <c r="E59" s="723" t="str">
        <f t="shared" si="4"/>
        <v/>
      </c>
      <c r="F59" s="745" t="str">
        <f t="shared" si="5"/>
        <v/>
      </c>
      <c r="G59" s="746" t="str">
        <f t="shared" si="6"/>
        <v/>
      </c>
      <c r="H59" s="725" t="str">
        <f>IF(B59="","",(IF('Información y Datos'!$L$42='Patrones LACOMET'!$D$3,(VLOOKUP(B59,'BLOQUES PATRON (pulg) '!$K$5:$Q$91,6,FALSE)*1000),IF('Información y Datos'!$L$42='Patrones LACOMET'!$D$4,(VLOOKUP(B59,'BLOQUES PATRON (mm)'!$D$5:$H$126,5,FALSE)),"No existe el patrón"))))</f>
        <v/>
      </c>
      <c r="I59" s="726" t="str">
        <f t="shared" si="28"/>
        <v/>
      </c>
      <c r="J59" s="726" t="str">
        <f>IF(B59="","",IF('Información y Datos'!$L$42='Patrones LACOMET'!$D$3,LOOKUP(B59,'BLOQUES PATRON (pulg) '!$S$5:$S$86,'BLOQUES PATRON (pulg) '!$Z$5:$Z$86),IF('Información y Datos'!$L$42='Patrones LACOMET'!$D$4,VLOOKUP(B59,'DERIVA DE BLOQUES PATRON (mm)'!$D$8:$U$129,18,FALSE)*1000,"No existe el patrón")))</f>
        <v/>
      </c>
      <c r="K59" s="727" t="str">
        <f t="shared" si="7"/>
        <v/>
      </c>
      <c r="L59" s="747" t="str">
        <f t="shared" si="8"/>
        <v/>
      </c>
      <c r="M59" s="747" t="str">
        <f t="shared" si="9"/>
        <v/>
      </c>
      <c r="N59" s="747" t="str">
        <f t="shared" si="10"/>
        <v/>
      </c>
      <c r="O59" s="748" t="str">
        <f t="shared" si="11"/>
        <v/>
      </c>
      <c r="P59" s="749" t="str">
        <f t="shared" si="27"/>
        <v/>
      </c>
      <c r="Q59" s="750" t="str">
        <f t="shared" si="12"/>
        <v/>
      </c>
      <c r="R59" s="751" t="str">
        <f t="shared" si="13"/>
        <v/>
      </c>
      <c r="S59" s="751" t="str">
        <f t="shared" si="1"/>
        <v/>
      </c>
      <c r="T59" s="846" t="str">
        <f t="shared" si="29"/>
        <v/>
      </c>
      <c r="U59" s="733" t="str">
        <f t="shared" si="15"/>
        <v/>
      </c>
      <c r="V59" s="735" t="str">
        <f t="shared" si="16"/>
        <v/>
      </c>
      <c r="W59" s="735" t="str">
        <f t="shared" si="17"/>
        <v/>
      </c>
      <c r="X59" s="735" t="str">
        <f t="shared" si="18"/>
        <v/>
      </c>
      <c r="Y59" s="736" t="str">
        <f t="shared" si="19"/>
        <v/>
      </c>
      <c r="Z59" s="736" t="str">
        <f t="shared" si="20"/>
        <v/>
      </c>
      <c r="AA59" s="736" t="str">
        <f t="shared" si="21"/>
        <v/>
      </c>
      <c r="AB59" s="736" t="str">
        <f t="shared" si="22"/>
        <v/>
      </c>
      <c r="AC59" s="737" t="str">
        <f>IF(B59="","",('SENSIBILIDAD 2'!B36^2)*(G59^2))</f>
        <v/>
      </c>
      <c r="AD59" s="738" t="str">
        <f>IF(B59="","",('SENSIBILIDAD 2'!C36^2)*(K59^2))</f>
        <v/>
      </c>
      <c r="AE59" s="738" t="str">
        <f>IF(B59="","",'SENSIBILIDAD 2'!D36^2*(R59^2))</f>
        <v/>
      </c>
      <c r="AF59" s="738" t="str">
        <f>IF(B59="","",'SENSIBILIDAD 2'!E36^2*(S59^2))</f>
        <v/>
      </c>
      <c r="AG59" s="738" t="str">
        <f>IF(B59="","",'SENSIBILIDAD 2'!F36^2*(T59^2))</f>
        <v/>
      </c>
      <c r="AH59" s="738" t="str">
        <f>IF(B59="","",(('SENSIBILIDAD 2'!G36)^2)*(Q59^2))</f>
        <v/>
      </c>
      <c r="AI59" s="738" t="str">
        <f>IF(B59="","",'SENSIBILIDAD 2'!H36^2*(U59^2))</f>
        <v/>
      </c>
      <c r="AJ59" s="738" t="str">
        <f>IF(B59="","",'SENSIBILIDAD 2'!M36^2*(V59^2))</f>
        <v/>
      </c>
      <c r="AK59" s="738" t="str">
        <f>IF(B59="","",'SENSIBILIDAD 2'!N36^2*(W59^2))</f>
        <v/>
      </c>
      <c r="AL59" s="738" t="str">
        <f>IF(B59="","",'SENSIBILIDAD 2'!O36^2*(X59^2))</f>
        <v/>
      </c>
      <c r="AM59" s="738" t="str">
        <f>IF($B59="","",(Y59^2)*('SENSIBILIDAD 2'!K36^2))</f>
        <v/>
      </c>
      <c r="AN59" s="738" t="str">
        <f>IF($B59="","",(Z59^2)*('SENSIBILIDAD 2'!I36^2))</f>
        <v/>
      </c>
      <c r="AO59" s="738" t="str">
        <f>IF($B59="","",(AA59^2)*('SENSIBILIDAD 2'!J36^2))</f>
        <v/>
      </c>
      <c r="AP59" s="738" t="str">
        <f>IF($B59="","",(AB59^2)*('SENSIBILIDAD 2'!L36^2))</f>
        <v/>
      </c>
      <c r="AQ59" s="740" t="str">
        <f>IF(B59="","",('Intro. datos de Calib. CENTROS'!G32*1000)^2)</f>
        <v/>
      </c>
      <c r="AR59" s="741" t="str">
        <f t="shared" si="26"/>
        <v/>
      </c>
      <c r="AS59" s="752" t="str">
        <f t="shared" si="2"/>
        <v/>
      </c>
      <c r="AT59" s="753" t="str">
        <f t="shared" si="24"/>
        <v/>
      </c>
      <c r="AU59" s="744" t="str">
        <f>IF('Información y Datos'!$L$42='Patrones LACOMET'!$D$3,(IF(N59="","",AT59*39.37008)),IF('Información y Datos'!$L$42='Patrones LACOMET'!$D$4,AT59,"No existe el patrón"))</f>
        <v/>
      </c>
      <c r="BJ59" s="38"/>
      <c r="BK59" s="38"/>
      <c r="BL59" s="38"/>
      <c r="BM59" s="38"/>
      <c r="BN59" s="43"/>
      <c r="BO59" s="43"/>
    </row>
    <row r="60" spans="1:67" ht="20.100000000000001" customHeight="1" x14ac:dyDescent="0.2">
      <c r="A60" s="12">
        <f>+CALIBRACION!A43</f>
        <v>32</v>
      </c>
      <c r="B60" s="50" t="str">
        <f>IF(CALIBRACION!H43="","",CALIBRACION!H43)</f>
        <v/>
      </c>
      <c r="C60" s="745" t="str">
        <f t="shared" si="25"/>
        <v/>
      </c>
      <c r="D60" s="745" t="str">
        <f t="shared" si="3"/>
        <v/>
      </c>
      <c r="E60" s="723" t="str">
        <f t="shared" si="4"/>
        <v/>
      </c>
      <c r="F60" s="745" t="str">
        <f t="shared" si="5"/>
        <v/>
      </c>
      <c r="G60" s="746" t="str">
        <f t="shared" si="6"/>
        <v/>
      </c>
      <c r="H60" s="725" t="str">
        <f>IF(B60="","",(IF('Información y Datos'!$L$42='Patrones LACOMET'!$D$3,(VLOOKUP(B60,'BLOQUES PATRON (pulg) '!$K$5:$Q$91,6,FALSE)*1000),IF('Información y Datos'!$L$42='Patrones LACOMET'!$D$4,(VLOOKUP(B60,'BLOQUES PATRON (mm)'!$D$5:$H$126,5,FALSE)),"No existe el patrón"))))</f>
        <v/>
      </c>
      <c r="I60" s="726" t="str">
        <f t="shared" si="28"/>
        <v/>
      </c>
      <c r="J60" s="726" t="str">
        <f>IF(B60="","",IF('Información y Datos'!$L$42='Patrones LACOMET'!$D$3,LOOKUP(B60,'BLOQUES PATRON (pulg) '!$S$5:$S$86,'BLOQUES PATRON (pulg) '!$Z$5:$Z$86),IF('Información y Datos'!$L$42='Patrones LACOMET'!$D$4,VLOOKUP(B60,'DERIVA DE BLOQUES PATRON (mm)'!$D$8:$U$129,18,FALSE)*1000,"No existe el patrón")))</f>
        <v/>
      </c>
      <c r="K60" s="727" t="str">
        <f t="shared" si="7"/>
        <v/>
      </c>
      <c r="L60" s="747" t="str">
        <f t="shared" si="8"/>
        <v/>
      </c>
      <c r="M60" s="747" t="str">
        <f t="shared" si="9"/>
        <v/>
      </c>
      <c r="N60" s="747" t="str">
        <f t="shared" si="10"/>
        <v/>
      </c>
      <c r="O60" s="748" t="str">
        <f t="shared" si="11"/>
        <v/>
      </c>
      <c r="P60" s="749" t="str">
        <f t="shared" si="27"/>
        <v/>
      </c>
      <c r="Q60" s="750" t="str">
        <f t="shared" si="12"/>
        <v/>
      </c>
      <c r="R60" s="751" t="str">
        <f t="shared" si="13"/>
        <v/>
      </c>
      <c r="S60" s="751" t="str">
        <f t="shared" si="1"/>
        <v/>
      </c>
      <c r="T60" s="846" t="str">
        <f t="shared" si="29"/>
        <v/>
      </c>
      <c r="U60" s="733" t="str">
        <f t="shared" si="15"/>
        <v/>
      </c>
      <c r="V60" s="735" t="str">
        <f t="shared" si="16"/>
        <v/>
      </c>
      <c r="W60" s="735" t="str">
        <f t="shared" si="17"/>
        <v/>
      </c>
      <c r="X60" s="735" t="str">
        <f t="shared" si="18"/>
        <v/>
      </c>
      <c r="Y60" s="736" t="str">
        <f t="shared" si="19"/>
        <v/>
      </c>
      <c r="Z60" s="736" t="str">
        <f t="shared" si="20"/>
        <v/>
      </c>
      <c r="AA60" s="736" t="str">
        <f t="shared" si="21"/>
        <v/>
      </c>
      <c r="AB60" s="736" t="str">
        <f t="shared" si="22"/>
        <v/>
      </c>
      <c r="AC60" s="737" t="str">
        <f>IF(B60="","",('SENSIBILIDAD 2'!B37^2)*(G60^2))</f>
        <v/>
      </c>
      <c r="AD60" s="738" t="str">
        <f>IF(B60="","",('SENSIBILIDAD 2'!C37^2)*(K60^2))</f>
        <v/>
      </c>
      <c r="AE60" s="738" t="str">
        <f>IF(B60="","",'SENSIBILIDAD 2'!D37^2*(R60^2))</f>
        <v/>
      </c>
      <c r="AF60" s="738" t="str">
        <f>IF(B60="","",'SENSIBILIDAD 2'!E37^2*(S60^2))</f>
        <v/>
      </c>
      <c r="AG60" s="738" t="str">
        <f>IF(B60="","",'SENSIBILIDAD 2'!F37^2*(T60^2))</f>
        <v/>
      </c>
      <c r="AH60" s="738" t="str">
        <f>IF(B60="","",(('SENSIBILIDAD 2'!G37)^2)*(Q60^2))</f>
        <v/>
      </c>
      <c r="AI60" s="738" t="str">
        <f>IF(B60="","",'SENSIBILIDAD 2'!H37^2*(U60^2))</f>
        <v/>
      </c>
      <c r="AJ60" s="738" t="str">
        <f>IF(B60="","",'SENSIBILIDAD 2'!M37^2*(V60^2))</f>
        <v/>
      </c>
      <c r="AK60" s="738" t="str">
        <f>IF(B60="","",'SENSIBILIDAD 2'!N37^2*(W60^2))</f>
        <v/>
      </c>
      <c r="AL60" s="738" t="str">
        <f>IF(B60="","",'SENSIBILIDAD 2'!O37^2*(X60^2))</f>
        <v/>
      </c>
      <c r="AM60" s="738" t="str">
        <f>IF($B60="","",(Y60^2)*('SENSIBILIDAD 2'!K37^2))</f>
        <v/>
      </c>
      <c r="AN60" s="738" t="str">
        <f>IF($B60="","",(Z60^2)*('SENSIBILIDAD 2'!I37^2))</f>
        <v/>
      </c>
      <c r="AO60" s="738" t="str">
        <f>IF($B60="","",(AA60^2)*('SENSIBILIDAD 2'!J37^2))</f>
        <v/>
      </c>
      <c r="AP60" s="738" t="str">
        <f>IF($B60="","",(AB60^2)*('SENSIBILIDAD 2'!L37^2))</f>
        <v/>
      </c>
      <c r="AQ60" s="740" t="str">
        <f>IF(B60="","",('Intro. datos de Calib. CENTROS'!G33*1000)^2)</f>
        <v/>
      </c>
      <c r="AR60" s="741" t="str">
        <f t="shared" si="26"/>
        <v/>
      </c>
      <c r="AS60" s="752" t="str">
        <f t="shared" si="2"/>
        <v/>
      </c>
      <c r="AT60" s="753" t="str">
        <f t="shared" si="24"/>
        <v/>
      </c>
      <c r="AU60" s="744" t="str">
        <f>IF('Información y Datos'!$L$42='Patrones LACOMET'!$D$3,(IF(N60="","",AT60*39.37008)),IF('Información y Datos'!$L$42='Patrones LACOMET'!$D$4,AT60,"No existe el patrón"))</f>
        <v/>
      </c>
      <c r="BJ60" s="38"/>
      <c r="BK60" s="38"/>
      <c r="BL60" s="38"/>
      <c r="BM60" s="38"/>
      <c r="BN60" s="43"/>
      <c r="BO60" s="43"/>
    </row>
    <row r="61" spans="1:67" ht="20.100000000000001" customHeight="1" x14ac:dyDescent="0.2">
      <c r="A61" s="12">
        <f>+CALIBRACION!A44</f>
        <v>33</v>
      </c>
      <c r="B61" s="50" t="str">
        <f>IF(CALIBRACION!H44="","",CALIBRACION!H44)</f>
        <v/>
      </c>
      <c r="C61" s="745" t="str">
        <f t="shared" si="25"/>
        <v/>
      </c>
      <c r="D61" s="745" t="str">
        <f t="shared" si="3"/>
        <v/>
      </c>
      <c r="E61" s="723" t="str">
        <f t="shared" si="4"/>
        <v/>
      </c>
      <c r="F61" s="745" t="str">
        <f t="shared" si="5"/>
        <v/>
      </c>
      <c r="G61" s="746" t="str">
        <f t="shared" si="6"/>
        <v/>
      </c>
      <c r="H61" s="725" t="str">
        <f>IF(B61="","",(IF('Información y Datos'!$L$42='Patrones LACOMET'!$D$3,(VLOOKUP(B61,'BLOQUES PATRON (pulg) '!$K$5:$Q$91,6,FALSE)*1000),IF('Información y Datos'!$L$42='Patrones LACOMET'!$D$4,(VLOOKUP(B61,'BLOQUES PATRON (mm)'!$D$5:$H$126,5,FALSE)),"No existe el patrón"))))</f>
        <v/>
      </c>
      <c r="I61" s="726" t="str">
        <f t="shared" si="28"/>
        <v/>
      </c>
      <c r="J61" s="726" t="str">
        <f>IF(B61="","",IF('Información y Datos'!$L$42='Patrones LACOMET'!$D$3,LOOKUP(B61,'BLOQUES PATRON (pulg) '!$S$5:$S$86,'BLOQUES PATRON (pulg) '!$Z$5:$Z$86),IF('Información y Datos'!$L$42='Patrones LACOMET'!$D$4,VLOOKUP(B61,'DERIVA DE BLOQUES PATRON (mm)'!$D$8:$U$129,18,FALSE)*1000,"No existe el patrón")))</f>
        <v/>
      </c>
      <c r="K61" s="727" t="str">
        <f t="shared" si="7"/>
        <v/>
      </c>
      <c r="L61" s="747" t="str">
        <f t="shared" si="8"/>
        <v/>
      </c>
      <c r="M61" s="747" t="str">
        <f t="shared" si="9"/>
        <v/>
      </c>
      <c r="N61" s="747" t="str">
        <f t="shared" si="10"/>
        <v/>
      </c>
      <c r="O61" s="748" t="str">
        <f t="shared" si="11"/>
        <v/>
      </c>
      <c r="P61" s="749" t="str">
        <f t="shared" si="27"/>
        <v/>
      </c>
      <c r="Q61" s="750" t="str">
        <f t="shared" si="12"/>
        <v/>
      </c>
      <c r="R61" s="751" t="str">
        <f t="shared" si="13"/>
        <v/>
      </c>
      <c r="S61" s="751" t="str">
        <f t="shared" si="1"/>
        <v/>
      </c>
      <c r="T61" s="846" t="str">
        <f t="shared" si="29"/>
        <v/>
      </c>
      <c r="U61" s="733" t="str">
        <f t="shared" si="15"/>
        <v/>
      </c>
      <c r="V61" s="735" t="str">
        <f t="shared" si="16"/>
        <v/>
      </c>
      <c r="W61" s="735" t="str">
        <f t="shared" si="17"/>
        <v/>
      </c>
      <c r="X61" s="735" t="str">
        <f t="shared" si="18"/>
        <v/>
      </c>
      <c r="Y61" s="736" t="str">
        <f t="shared" si="19"/>
        <v/>
      </c>
      <c r="Z61" s="736" t="str">
        <f t="shared" si="20"/>
        <v/>
      </c>
      <c r="AA61" s="736" t="str">
        <f t="shared" si="21"/>
        <v/>
      </c>
      <c r="AB61" s="736" t="str">
        <f t="shared" si="22"/>
        <v/>
      </c>
      <c r="AC61" s="737" t="str">
        <f>IF(B61="","",('SENSIBILIDAD 2'!B38^2)*(G61^2))</f>
        <v/>
      </c>
      <c r="AD61" s="738" t="str">
        <f>IF(B61="","",('SENSIBILIDAD 2'!C38^2)*(K61^2))</f>
        <v/>
      </c>
      <c r="AE61" s="738" t="str">
        <f>IF(B61="","",'SENSIBILIDAD 2'!D38^2*(R61^2))</f>
        <v/>
      </c>
      <c r="AF61" s="738" t="str">
        <f>IF(B61="","",'SENSIBILIDAD 2'!E38^2*(S61^2))</f>
        <v/>
      </c>
      <c r="AG61" s="738" t="str">
        <f>IF(B61="","",'SENSIBILIDAD 2'!F38^2*(T61^2))</f>
        <v/>
      </c>
      <c r="AH61" s="738" t="str">
        <f>IF(B61="","",(('SENSIBILIDAD 2'!G38)^2)*(Q61^2))</f>
        <v/>
      </c>
      <c r="AI61" s="738" t="str">
        <f>IF(B61="","",'SENSIBILIDAD 2'!H38^2*(U61^2))</f>
        <v/>
      </c>
      <c r="AJ61" s="738" t="str">
        <f>IF(B61="","",'SENSIBILIDAD 2'!M38^2*(V61^2))</f>
        <v/>
      </c>
      <c r="AK61" s="738" t="str">
        <f>IF(B61="","",'SENSIBILIDAD 2'!N38^2*(W61^2))</f>
        <v/>
      </c>
      <c r="AL61" s="738" t="str">
        <f>IF(B61="","",'SENSIBILIDAD 2'!O38^2*(X61^2))</f>
        <v/>
      </c>
      <c r="AM61" s="738" t="str">
        <f>IF($B61="","",(Y61^2)*('SENSIBILIDAD 2'!K38^2))</f>
        <v/>
      </c>
      <c r="AN61" s="738" t="str">
        <f>IF($B61="","",(Z61^2)*('SENSIBILIDAD 2'!I38^2))</f>
        <v/>
      </c>
      <c r="AO61" s="738" t="str">
        <f>IF($B61="","",(AA61^2)*('SENSIBILIDAD 2'!J38^2))</f>
        <v/>
      </c>
      <c r="AP61" s="738" t="str">
        <f>IF($B61="","",(AB61^2)*('SENSIBILIDAD 2'!L38^2))</f>
        <v/>
      </c>
      <c r="AQ61" s="740" t="str">
        <f>IF(B61="","",('Intro. datos de Calib. CENTROS'!G34*1000)^2)</f>
        <v/>
      </c>
      <c r="AR61" s="741" t="str">
        <f t="shared" si="26"/>
        <v/>
      </c>
      <c r="AS61" s="752" t="str">
        <f t="shared" si="2"/>
        <v/>
      </c>
      <c r="AT61" s="753" t="str">
        <f t="shared" si="24"/>
        <v/>
      </c>
      <c r="AU61" s="744" t="str">
        <f>IF('Información y Datos'!$L$42='Patrones LACOMET'!$D$3,(IF(N61="","",AT61*39.37008)),IF('Información y Datos'!$L$42='Patrones LACOMET'!$D$4,AT61,"No existe el patrón"))</f>
        <v/>
      </c>
      <c r="BJ61" s="38"/>
      <c r="BK61" s="38"/>
      <c r="BL61" s="38"/>
      <c r="BM61" s="38"/>
      <c r="BN61" s="43"/>
      <c r="BO61" s="43"/>
    </row>
    <row r="62" spans="1:67" ht="20.100000000000001" customHeight="1" x14ac:dyDescent="0.2">
      <c r="A62" s="12">
        <f>+CALIBRACION!A45</f>
        <v>34</v>
      </c>
      <c r="B62" s="50" t="str">
        <f>IF(CALIBRACION!H45="","",CALIBRACION!H45)</f>
        <v/>
      </c>
      <c r="C62" s="745" t="str">
        <f t="shared" si="25"/>
        <v/>
      </c>
      <c r="D62" s="745" t="str">
        <f t="shared" si="3"/>
        <v/>
      </c>
      <c r="E62" s="723" t="str">
        <f t="shared" si="4"/>
        <v/>
      </c>
      <c r="F62" s="745" t="str">
        <f t="shared" si="5"/>
        <v/>
      </c>
      <c r="G62" s="746" t="str">
        <f t="shared" si="6"/>
        <v/>
      </c>
      <c r="H62" s="725" t="str">
        <f>IF(B62="","",(IF('Información y Datos'!$L$42='Patrones LACOMET'!$D$3,(VLOOKUP(B62,'BLOQUES PATRON (pulg) '!$K$5:$Q$91,6,FALSE)*1000),IF('Información y Datos'!$L$42='Patrones LACOMET'!$D$4,(VLOOKUP(B62,'BLOQUES PATRON (mm)'!$D$5:$H$126,5,FALSE)),"No existe el patrón"))))</f>
        <v/>
      </c>
      <c r="I62" s="726" t="str">
        <f t="shared" si="28"/>
        <v/>
      </c>
      <c r="J62" s="726" t="str">
        <f>IF(B62="","",IF('Información y Datos'!$L$42='Patrones LACOMET'!$D$3,LOOKUP(B62,'BLOQUES PATRON (pulg) '!$S$5:$S$86,'BLOQUES PATRON (pulg) '!$Z$5:$Z$86),IF('Información y Datos'!$L$42='Patrones LACOMET'!$D$4,VLOOKUP(B62,'DERIVA DE BLOQUES PATRON (mm)'!$D$8:$U$129,18,FALSE)*1000,"No existe el patrón")))</f>
        <v/>
      </c>
      <c r="K62" s="727" t="str">
        <f t="shared" si="7"/>
        <v/>
      </c>
      <c r="L62" s="747" t="str">
        <f t="shared" si="8"/>
        <v/>
      </c>
      <c r="M62" s="747" t="str">
        <f t="shared" si="9"/>
        <v/>
      </c>
      <c r="N62" s="747" t="str">
        <f t="shared" si="10"/>
        <v/>
      </c>
      <c r="O62" s="748" t="str">
        <f t="shared" si="11"/>
        <v/>
      </c>
      <c r="P62" s="749" t="str">
        <f t="shared" si="27"/>
        <v/>
      </c>
      <c r="Q62" s="750" t="str">
        <f t="shared" si="12"/>
        <v/>
      </c>
      <c r="R62" s="751" t="str">
        <f t="shared" si="13"/>
        <v/>
      </c>
      <c r="S62" s="751" t="str">
        <f t="shared" si="1"/>
        <v/>
      </c>
      <c r="T62" s="846" t="str">
        <f t="shared" si="29"/>
        <v/>
      </c>
      <c r="U62" s="733" t="str">
        <f t="shared" si="15"/>
        <v/>
      </c>
      <c r="V62" s="735" t="str">
        <f t="shared" si="16"/>
        <v/>
      </c>
      <c r="W62" s="735" t="str">
        <f t="shared" si="17"/>
        <v/>
      </c>
      <c r="X62" s="735" t="str">
        <f t="shared" si="18"/>
        <v/>
      </c>
      <c r="Y62" s="736" t="str">
        <f t="shared" si="19"/>
        <v/>
      </c>
      <c r="Z62" s="736" t="str">
        <f t="shared" si="20"/>
        <v/>
      </c>
      <c r="AA62" s="736" t="str">
        <f t="shared" si="21"/>
        <v/>
      </c>
      <c r="AB62" s="736" t="str">
        <f t="shared" si="22"/>
        <v/>
      </c>
      <c r="AC62" s="737" t="str">
        <f>IF(B62="","",('SENSIBILIDAD 2'!B39^2)*(G62^2))</f>
        <v/>
      </c>
      <c r="AD62" s="738" t="str">
        <f>IF(B62="","",('SENSIBILIDAD 2'!C39^2)*(K62^2))</f>
        <v/>
      </c>
      <c r="AE62" s="738" t="str">
        <f>IF(B62="","",'SENSIBILIDAD 2'!D39^2*(R62^2))</f>
        <v/>
      </c>
      <c r="AF62" s="738" t="str">
        <f>IF(B62="","",'SENSIBILIDAD 2'!E39^2*(S62^2))</f>
        <v/>
      </c>
      <c r="AG62" s="738" t="str">
        <f>IF(B62="","",'SENSIBILIDAD 2'!F39^2*(T62^2))</f>
        <v/>
      </c>
      <c r="AH62" s="738" t="str">
        <f>IF(B62="","",(('SENSIBILIDAD 2'!G39)^2)*(Q62^2))</f>
        <v/>
      </c>
      <c r="AI62" s="738" t="str">
        <f>IF(B62="","",'SENSIBILIDAD 2'!H39^2*(U62^2))</f>
        <v/>
      </c>
      <c r="AJ62" s="738" t="str">
        <f>IF(B62="","",'SENSIBILIDAD 2'!M39^2*(V62^2))</f>
        <v/>
      </c>
      <c r="AK62" s="738" t="str">
        <f>IF(B62="","",'SENSIBILIDAD 2'!N39^2*(W62^2))</f>
        <v/>
      </c>
      <c r="AL62" s="738" t="str">
        <f>IF(B62="","",'SENSIBILIDAD 2'!O39^2*(X62^2))</f>
        <v/>
      </c>
      <c r="AM62" s="738" t="str">
        <f>IF($B62="","",(Y62^2)*('SENSIBILIDAD 2'!K39^2))</f>
        <v/>
      </c>
      <c r="AN62" s="738" t="str">
        <f>IF($B62="","",(Z62^2)*('SENSIBILIDAD 2'!I39^2))</f>
        <v/>
      </c>
      <c r="AO62" s="738" t="str">
        <f>IF($B62="","",(AA62^2)*('SENSIBILIDAD 2'!J39^2))</f>
        <v/>
      </c>
      <c r="AP62" s="738" t="str">
        <f>IF($B62="","",(AB62^2)*('SENSIBILIDAD 2'!L39^2))</f>
        <v/>
      </c>
      <c r="AQ62" s="740" t="str">
        <f>IF(B62="","",('Intro. datos de Calib. CENTROS'!G35*1000)^2)</f>
        <v/>
      </c>
      <c r="AR62" s="741" t="str">
        <f>IF(B62="","",SQRT(AC62+AD62+AE62+AF62+AG62+AH62+AI62+AJ62+AK62+AL62+AM62+AN62+AO62+AP62))</f>
        <v/>
      </c>
      <c r="AS62" s="752" t="str">
        <f>IF(B62="","",2*AR62)</f>
        <v/>
      </c>
      <c r="AT62" s="753" t="str">
        <f>IF(B62="","",+AS62/1000)</f>
        <v/>
      </c>
      <c r="AU62" s="744" t="str">
        <f>IF('Información y Datos'!$L$42='Patrones LACOMET'!$D$3,(IF(N62="","",AT62*39.37008)),IF('Información y Datos'!$L$42='Patrones LACOMET'!$D$4,AT62,"No existe el patrón"))</f>
        <v/>
      </c>
      <c r="BJ62" s="38"/>
      <c r="BK62" s="38"/>
      <c r="BL62" s="38"/>
      <c r="BM62" s="38"/>
      <c r="BN62" s="43"/>
      <c r="BO62" s="43"/>
    </row>
    <row r="63" spans="1:67" ht="20.100000000000001" customHeight="1" x14ac:dyDescent="0.2">
      <c r="A63" s="12">
        <f>+CALIBRACION!A46</f>
        <v>35</v>
      </c>
      <c r="B63" s="50" t="str">
        <f>IF(CALIBRACION!H46="","",CALIBRACION!H46)</f>
        <v/>
      </c>
      <c r="C63" s="745" t="str">
        <f t="shared" si="25"/>
        <v/>
      </c>
      <c r="D63" s="745" t="str">
        <f t="shared" si="3"/>
        <v/>
      </c>
      <c r="E63" s="723" t="str">
        <f t="shared" si="4"/>
        <v/>
      </c>
      <c r="F63" s="745" t="str">
        <f t="shared" si="5"/>
        <v/>
      </c>
      <c r="G63" s="746" t="str">
        <f t="shared" si="6"/>
        <v/>
      </c>
      <c r="H63" s="725" t="str">
        <f>IF(B63="","",(IF('Información y Datos'!$L$42='Patrones LACOMET'!$D$3,(VLOOKUP(B63,'BLOQUES PATRON (pulg) '!$K$5:$Q$91,6,FALSE)*1000),IF('Información y Datos'!$L$42='Patrones LACOMET'!$D$4,(VLOOKUP(B63,'BLOQUES PATRON (mm)'!$D$5:$H$126,5,FALSE)),"No existe el patrón"))))</f>
        <v/>
      </c>
      <c r="I63" s="726" t="str">
        <f t="shared" si="28"/>
        <v/>
      </c>
      <c r="J63" s="726" t="str">
        <f>IF(B63="","",IF('Información y Datos'!$L$42='Patrones LACOMET'!$D$3,LOOKUP(B63,'BLOQUES PATRON (pulg) '!$S$5:$S$86,'BLOQUES PATRON (pulg) '!$Z$5:$Z$86),IF('Información y Datos'!$L$42='Patrones LACOMET'!$D$4,VLOOKUP(B63,'DERIVA DE BLOQUES PATRON (mm)'!$D$8:$U$129,18,FALSE)*1000,"No existe el patrón")))</f>
        <v/>
      </c>
      <c r="K63" s="727" t="str">
        <f t="shared" si="7"/>
        <v/>
      </c>
      <c r="L63" s="747" t="str">
        <f t="shared" si="8"/>
        <v/>
      </c>
      <c r="M63" s="747" t="str">
        <f t="shared" si="9"/>
        <v/>
      </c>
      <c r="N63" s="747" t="str">
        <f t="shared" si="10"/>
        <v/>
      </c>
      <c r="O63" s="748" t="str">
        <f t="shared" si="11"/>
        <v/>
      </c>
      <c r="P63" s="749" t="str">
        <f t="shared" si="27"/>
        <v/>
      </c>
      <c r="Q63" s="750" t="str">
        <f t="shared" si="12"/>
        <v/>
      </c>
      <c r="R63" s="751" t="str">
        <f t="shared" si="13"/>
        <v/>
      </c>
      <c r="S63" s="751" t="str">
        <f t="shared" si="1"/>
        <v/>
      </c>
      <c r="T63" s="846" t="str">
        <f t="shared" si="29"/>
        <v/>
      </c>
      <c r="U63" s="733" t="str">
        <f t="shared" si="15"/>
        <v/>
      </c>
      <c r="V63" s="735" t="str">
        <f t="shared" si="16"/>
        <v/>
      </c>
      <c r="W63" s="735" t="str">
        <f t="shared" si="17"/>
        <v/>
      </c>
      <c r="X63" s="735" t="str">
        <f t="shared" si="18"/>
        <v/>
      </c>
      <c r="Y63" s="736" t="str">
        <f t="shared" si="19"/>
        <v/>
      </c>
      <c r="Z63" s="736" t="str">
        <f t="shared" si="20"/>
        <v/>
      </c>
      <c r="AA63" s="736" t="str">
        <f t="shared" si="21"/>
        <v/>
      </c>
      <c r="AB63" s="736" t="str">
        <f t="shared" si="22"/>
        <v/>
      </c>
      <c r="AC63" s="737" t="str">
        <f>IF(B63="","",('SENSIBILIDAD 2'!B40^2)*(G63^2))</f>
        <v/>
      </c>
      <c r="AD63" s="738" t="str">
        <f>IF(B63="","",('SENSIBILIDAD 2'!C40^2)*(K63^2))</f>
        <v/>
      </c>
      <c r="AE63" s="738" t="str">
        <f>IF(B63="","",'SENSIBILIDAD 2'!D40^2*(R63^2))</f>
        <v/>
      </c>
      <c r="AF63" s="738" t="str">
        <f>IF(B63="","",'SENSIBILIDAD 2'!E40^2*(S63^2))</f>
        <v/>
      </c>
      <c r="AG63" s="738" t="str">
        <f>IF(B63="","",'SENSIBILIDAD 2'!F40^2*(T63^2))</f>
        <v/>
      </c>
      <c r="AH63" s="738" t="str">
        <f>IF(B63="","",(('SENSIBILIDAD 2'!G40)^2)*(Q63^2))</f>
        <v/>
      </c>
      <c r="AI63" s="738" t="str">
        <f>IF(B63="","",'SENSIBILIDAD 2'!H40^2*(U63^2))</f>
        <v/>
      </c>
      <c r="AJ63" s="738" t="str">
        <f>IF(B63="","",'SENSIBILIDAD 2'!M40^2*(V63^2))</f>
        <v/>
      </c>
      <c r="AK63" s="738" t="str">
        <f>IF(B63="","",'SENSIBILIDAD 2'!N40^2*(W63^2))</f>
        <v/>
      </c>
      <c r="AL63" s="738" t="str">
        <f>IF(B63="","",'SENSIBILIDAD 2'!O40^2*(X63^2))</f>
        <v/>
      </c>
      <c r="AM63" s="738" t="str">
        <f>IF($B63="","",(Y63^2)*('SENSIBILIDAD 2'!K40^2))</f>
        <v/>
      </c>
      <c r="AN63" s="738" t="str">
        <f>IF($B63="","",(Z63^2)*('SENSIBILIDAD 2'!I40^2))</f>
        <v/>
      </c>
      <c r="AO63" s="738" t="str">
        <f>IF($B63="","",(AA63^2)*('SENSIBILIDAD 2'!J40^2))</f>
        <v/>
      </c>
      <c r="AP63" s="738" t="str">
        <f>IF($B63="","",(AB63^2)*('SENSIBILIDAD 2'!L40^2))</f>
        <v/>
      </c>
      <c r="AQ63" s="740" t="str">
        <f>IF(B63="","",('Intro. datos de Calib. CENTROS'!G36*1000)^2)</f>
        <v/>
      </c>
      <c r="AR63" s="741" t="str">
        <f t="shared" si="26"/>
        <v/>
      </c>
      <c r="AS63" s="752" t="str">
        <f t="shared" si="2"/>
        <v/>
      </c>
      <c r="AT63" s="753" t="str">
        <f t="shared" si="24"/>
        <v/>
      </c>
      <c r="AU63" s="744" t="str">
        <f>IF('Información y Datos'!$L$42='Patrones LACOMET'!$D$3,(IF(N63="","",AT63*39.37008)),IF('Información y Datos'!$L$42='Patrones LACOMET'!$D$4,AT63,"No existe el patrón"))</f>
        <v/>
      </c>
      <c r="BJ63" s="38"/>
      <c r="BK63" s="38"/>
      <c r="BL63" s="38"/>
      <c r="BM63" s="38"/>
      <c r="BN63" s="43"/>
      <c r="BO63" s="43"/>
    </row>
    <row r="64" spans="1:67" ht="20.100000000000001" customHeight="1" x14ac:dyDescent="0.2">
      <c r="A64" s="12">
        <f>+CALIBRACION!A47</f>
        <v>36</v>
      </c>
      <c r="B64" s="50" t="str">
        <f>IF(CALIBRACION!H47="","",CALIBRACION!H47)</f>
        <v/>
      </c>
      <c r="C64" s="745" t="str">
        <f t="shared" si="25"/>
        <v/>
      </c>
      <c r="D64" s="745" t="str">
        <f t="shared" si="3"/>
        <v/>
      </c>
      <c r="E64" s="723" t="str">
        <f t="shared" si="4"/>
        <v/>
      </c>
      <c r="F64" s="745" t="str">
        <f t="shared" si="5"/>
        <v/>
      </c>
      <c r="G64" s="746" t="str">
        <f t="shared" si="6"/>
        <v/>
      </c>
      <c r="H64" s="725" t="str">
        <f>IF(B64="","",(IF('Información y Datos'!$L$42='Patrones LACOMET'!$D$3,(VLOOKUP(B64,'BLOQUES PATRON (pulg) '!$K$5:$Q$91,6,FALSE)*1000),IF('Información y Datos'!$L$42='Patrones LACOMET'!$D$4,(VLOOKUP(B64,'BLOQUES PATRON (mm)'!$D$5:$H$126,5,FALSE)),"No existe el patrón"))))</f>
        <v/>
      </c>
      <c r="I64" s="726" t="str">
        <f t="shared" si="28"/>
        <v/>
      </c>
      <c r="J64" s="726" t="str">
        <f>IF(B64="","",IF('Información y Datos'!$L$42='Patrones LACOMET'!$D$3,LOOKUP(B64,'BLOQUES PATRON (pulg) '!$S$5:$S$86,'BLOQUES PATRON (pulg) '!$Z$5:$Z$86),IF('Información y Datos'!$L$42='Patrones LACOMET'!$D$4,VLOOKUP(B64,'DERIVA DE BLOQUES PATRON (mm)'!$D$8:$U$129,18,FALSE)*1000,"No existe el patrón")))</f>
        <v/>
      </c>
      <c r="K64" s="727" t="str">
        <f t="shared" si="7"/>
        <v/>
      </c>
      <c r="L64" s="747" t="str">
        <f t="shared" si="8"/>
        <v/>
      </c>
      <c r="M64" s="747" t="str">
        <f t="shared" si="9"/>
        <v/>
      </c>
      <c r="N64" s="747" t="str">
        <f t="shared" si="10"/>
        <v/>
      </c>
      <c r="O64" s="748" t="str">
        <f t="shared" si="11"/>
        <v/>
      </c>
      <c r="P64" s="749" t="str">
        <f t="shared" si="27"/>
        <v/>
      </c>
      <c r="Q64" s="750" t="str">
        <f t="shared" si="12"/>
        <v/>
      </c>
      <c r="R64" s="751" t="str">
        <f t="shared" si="13"/>
        <v/>
      </c>
      <c r="S64" s="751" t="str">
        <f t="shared" si="1"/>
        <v/>
      </c>
      <c r="T64" s="846" t="str">
        <f t="shared" si="29"/>
        <v/>
      </c>
      <c r="U64" s="733" t="str">
        <f t="shared" si="15"/>
        <v/>
      </c>
      <c r="V64" s="735" t="str">
        <f t="shared" si="16"/>
        <v/>
      </c>
      <c r="W64" s="735" t="str">
        <f t="shared" si="17"/>
        <v/>
      </c>
      <c r="X64" s="735" t="str">
        <f t="shared" si="18"/>
        <v/>
      </c>
      <c r="Y64" s="736" t="str">
        <f t="shared" si="19"/>
        <v/>
      </c>
      <c r="Z64" s="736" t="str">
        <f t="shared" si="20"/>
        <v/>
      </c>
      <c r="AA64" s="736" t="str">
        <f t="shared" si="21"/>
        <v/>
      </c>
      <c r="AB64" s="736" t="str">
        <f t="shared" si="22"/>
        <v/>
      </c>
      <c r="AC64" s="737" t="str">
        <f>IF(B64="","",('SENSIBILIDAD 2'!B41^2)*(G64^2))</f>
        <v/>
      </c>
      <c r="AD64" s="738" t="str">
        <f>IF(B64="","",('SENSIBILIDAD 2'!C41^2)*(K64^2))</f>
        <v/>
      </c>
      <c r="AE64" s="738" t="str">
        <f>IF(B64="","",'SENSIBILIDAD 2'!D41^2*(R64^2))</f>
        <v/>
      </c>
      <c r="AF64" s="738" t="str">
        <f>IF(B64="","",'SENSIBILIDAD 2'!E41^2*(S64^2))</f>
        <v/>
      </c>
      <c r="AG64" s="738" t="str">
        <f>IF(B64="","",'SENSIBILIDAD 2'!F41^2*(T64^2))</f>
        <v/>
      </c>
      <c r="AH64" s="738" t="str">
        <f>IF(B64="","",(('SENSIBILIDAD 2'!G41)^2)*(Q64^2))</f>
        <v/>
      </c>
      <c r="AI64" s="738" t="str">
        <f>IF(B64="","",'SENSIBILIDAD 2'!H41^2*(U64^2))</f>
        <v/>
      </c>
      <c r="AJ64" s="738" t="str">
        <f>IF(B64="","",'SENSIBILIDAD 2'!M41^2*(V64^2))</f>
        <v/>
      </c>
      <c r="AK64" s="738" t="str">
        <f>IF(B64="","",'SENSIBILIDAD 2'!N41^2*(W64^2))</f>
        <v/>
      </c>
      <c r="AL64" s="738" t="str">
        <f>IF(B64="","",'SENSIBILIDAD 2'!O41^2*(X64^2))</f>
        <v/>
      </c>
      <c r="AM64" s="738" t="str">
        <f>IF($B64="","",(Y64^2)*('SENSIBILIDAD 2'!K41^2))</f>
        <v/>
      </c>
      <c r="AN64" s="738" t="str">
        <f>IF($B64="","",(Z64^2)*('SENSIBILIDAD 2'!I41^2))</f>
        <v/>
      </c>
      <c r="AO64" s="738" t="str">
        <f>IF($B64="","",(AA64^2)*('SENSIBILIDAD 2'!J41^2))</f>
        <v/>
      </c>
      <c r="AP64" s="738" t="str">
        <f>IF($B64="","",(AB64^2)*('SENSIBILIDAD 2'!L41^2))</f>
        <v/>
      </c>
      <c r="AQ64" s="740" t="str">
        <f>IF(B64="","",('Intro. datos de Calib. CENTROS'!G37*1000)^2)</f>
        <v/>
      </c>
      <c r="AR64" s="741" t="str">
        <f>IF(B64="","",SQRT(AC64+AD64+AE64+AF64+AG64+AH64+AI64+AJ64+AK64+AL64+AM64+AN64+AO64+AP64))</f>
        <v/>
      </c>
      <c r="AS64" s="752" t="str">
        <f t="shared" si="2"/>
        <v/>
      </c>
      <c r="AT64" s="753" t="str">
        <f t="shared" si="24"/>
        <v/>
      </c>
      <c r="AU64" s="744" t="str">
        <f>IF('Información y Datos'!$L$42='Patrones LACOMET'!$D$3,(IF(N64="","",AT64*39.37008)),IF('Información y Datos'!$L$42='Patrones LACOMET'!$D$4,AT64,"No existe el patrón"))</f>
        <v/>
      </c>
      <c r="BJ64" s="38"/>
      <c r="BK64" s="38"/>
      <c r="BL64" s="38"/>
      <c r="BM64" s="38"/>
      <c r="BN64" s="43"/>
      <c r="BO64" s="43"/>
    </row>
    <row r="65" spans="1:67" ht="20.100000000000001" customHeight="1" x14ac:dyDescent="0.2">
      <c r="A65" s="12">
        <f>+CALIBRACION!A48</f>
        <v>37</v>
      </c>
      <c r="B65" s="50" t="str">
        <f>IF(CALIBRACION!H48="","",CALIBRACION!H48)</f>
        <v/>
      </c>
      <c r="C65" s="745" t="str">
        <f t="shared" si="25"/>
        <v/>
      </c>
      <c r="D65" s="745" t="str">
        <f t="shared" si="3"/>
        <v/>
      </c>
      <c r="E65" s="723" t="str">
        <f t="shared" si="4"/>
        <v/>
      </c>
      <c r="F65" s="745" t="str">
        <f t="shared" si="5"/>
        <v/>
      </c>
      <c r="G65" s="746" t="str">
        <f t="shared" si="6"/>
        <v/>
      </c>
      <c r="H65" s="725" t="str">
        <f>IF(B65="","",(IF('Información y Datos'!$L$42='Patrones LACOMET'!$D$3,(VLOOKUP(B65,'BLOQUES PATRON (pulg) '!$K$5:$Q$86,6,FALSE)*1000),IF('Información y Datos'!$L$42='Patrones LACOMET'!$D$4,(VLOOKUP(B65,'BLOQUES PATRON (mm)'!$D$5:$H$126,5,FALSE)),"No existe el patrón"))))</f>
        <v/>
      </c>
      <c r="I65" s="726" t="str">
        <f t="shared" si="28"/>
        <v/>
      </c>
      <c r="J65" s="726" t="str">
        <f>IF(B65="","",IF('Información y Datos'!$L$42='Patrones LACOMET'!$D$3,LOOKUP(B65,'BLOQUES PATRON (pulg) '!$S$5:$S$86,'BLOQUES PATRON (pulg) '!$Z$5:$Z$86),IF('Información y Datos'!$L$42='Patrones LACOMET'!$D$4,VLOOKUP(B65,'DERIVA DE BLOQUES PATRON (mm)'!$D$8:$U$129,18,FALSE)*1000,"No existe el patrón")))</f>
        <v/>
      </c>
      <c r="K65" s="727" t="str">
        <f t="shared" si="7"/>
        <v/>
      </c>
      <c r="L65" s="747" t="str">
        <f t="shared" si="8"/>
        <v/>
      </c>
      <c r="M65" s="747" t="str">
        <f t="shared" si="9"/>
        <v/>
      </c>
      <c r="N65" s="747" t="str">
        <f t="shared" si="10"/>
        <v/>
      </c>
      <c r="O65" s="748" t="str">
        <f t="shared" si="11"/>
        <v/>
      </c>
      <c r="P65" s="749" t="str">
        <f t="shared" si="27"/>
        <v/>
      </c>
      <c r="Q65" s="750" t="str">
        <f t="shared" si="12"/>
        <v/>
      </c>
      <c r="R65" s="751" t="str">
        <f t="shared" si="13"/>
        <v/>
      </c>
      <c r="S65" s="751" t="str">
        <f t="shared" si="1"/>
        <v/>
      </c>
      <c r="T65" s="846" t="str">
        <f t="shared" si="29"/>
        <v/>
      </c>
      <c r="U65" s="733" t="str">
        <f t="shared" si="15"/>
        <v/>
      </c>
      <c r="V65" s="735" t="str">
        <f t="shared" si="16"/>
        <v/>
      </c>
      <c r="W65" s="735" t="str">
        <f t="shared" si="17"/>
        <v/>
      </c>
      <c r="X65" s="735" t="str">
        <f t="shared" si="18"/>
        <v/>
      </c>
      <c r="Y65" s="736" t="str">
        <f t="shared" si="19"/>
        <v/>
      </c>
      <c r="Z65" s="736" t="str">
        <f t="shared" si="20"/>
        <v/>
      </c>
      <c r="AA65" s="736" t="str">
        <f t="shared" si="21"/>
        <v/>
      </c>
      <c r="AB65" s="736" t="str">
        <f t="shared" si="22"/>
        <v/>
      </c>
      <c r="AC65" s="737" t="str">
        <f>IF(B65="","",('SENSIBILIDAD 2'!B42^2)*(G65^2))</f>
        <v/>
      </c>
      <c r="AD65" s="738" t="str">
        <f>IF(B65="","",('SENSIBILIDAD 2'!C42^2)*(K65^2))</f>
        <v/>
      </c>
      <c r="AE65" s="738" t="str">
        <f>IF(B65="","",'SENSIBILIDAD 2'!D42^2*(R65^2))</f>
        <v/>
      </c>
      <c r="AF65" s="738" t="str">
        <f>IF(B65="","",'SENSIBILIDAD 2'!E42^2*(S65^2))</f>
        <v/>
      </c>
      <c r="AG65" s="738" t="str">
        <f>IF(B65="","",'SENSIBILIDAD 2'!F42^2*(T65^2))</f>
        <v/>
      </c>
      <c r="AH65" s="738" t="str">
        <f>IF(B65="","",(('SENSIBILIDAD 2'!G42)^2)*(Q65^2))</f>
        <v/>
      </c>
      <c r="AI65" s="738" t="str">
        <f>IF(B65="","",'SENSIBILIDAD 2'!H42^2*(U65^2))</f>
        <v/>
      </c>
      <c r="AJ65" s="738" t="str">
        <f>IF(B65="","",'SENSIBILIDAD 2'!M42^2*(V65^2))</f>
        <v/>
      </c>
      <c r="AK65" s="738" t="str">
        <f>IF(B65="","",'SENSIBILIDAD 2'!N42^2*(W65^2))</f>
        <v/>
      </c>
      <c r="AL65" s="738" t="str">
        <f>IF(B65="","",'SENSIBILIDAD 2'!O42^2*(X65^2))</f>
        <v/>
      </c>
      <c r="AM65" s="738" t="str">
        <f>IF($B65="","",(Y65^2)*('SENSIBILIDAD 2'!K42^2))</f>
        <v/>
      </c>
      <c r="AN65" s="738" t="str">
        <f>IF($B65="","",(Z65^2)*('SENSIBILIDAD 2'!I42^2))</f>
        <v/>
      </c>
      <c r="AO65" s="738" t="str">
        <f>IF($B65="","",(AA65^2)*('SENSIBILIDAD 2'!J42^2))</f>
        <v/>
      </c>
      <c r="AP65" s="738" t="str">
        <f>IF($B65="","",(AB65^2)*('SENSIBILIDAD 2'!L42^2))</f>
        <v/>
      </c>
      <c r="AQ65" s="740" t="str">
        <f>IF(B65="","",('Intro. datos de Calib. CENTROS'!G38*1000)^2)</f>
        <v/>
      </c>
      <c r="AR65" s="741" t="str">
        <f t="shared" si="26"/>
        <v/>
      </c>
      <c r="AS65" s="752" t="str">
        <f t="shared" si="2"/>
        <v/>
      </c>
      <c r="AT65" s="753" t="str">
        <f t="shared" si="24"/>
        <v/>
      </c>
      <c r="AU65" s="744" t="str">
        <f>IF('Información y Datos'!$L$42='Patrones LACOMET'!$D$3,(IF(N65="","",AT65*39.37008)),IF('Información y Datos'!$L$42='Patrones LACOMET'!$D$4,AT65,"No existe el patrón"))</f>
        <v/>
      </c>
      <c r="BJ65" s="38"/>
      <c r="BK65" s="38"/>
      <c r="BL65" s="38"/>
      <c r="BM65" s="38"/>
      <c r="BN65" s="43"/>
      <c r="BO65" s="43"/>
    </row>
    <row r="66" spans="1:67" ht="20.100000000000001" customHeight="1" x14ac:dyDescent="0.2">
      <c r="A66" s="12">
        <f>+CALIBRACION!A49</f>
        <v>38</v>
      </c>
      <c r="B66" s="50" t="str">
        <f>IF(CALIBRACION!H49="","",CALIBRACION!H49)</f>
        <v/>
      </c>
      <c r="C66" s="745" t="str">
        <f t="shared" si="25"/>
        <v/>
      </c>
      <c r="D66" s="745" t="str">
        <f t="shared" si="3"/>
        <v/>
      </c>
      <c r="E66" s="723" t="str">
        <f t="shared" si="4"/>
        <v/>
      </c>
      <c r="F66" s="745" t="str">
        <f t="shared" si="5"/>
        <v/>
      </c>
      <c r="G66" s="746" t="str">
        <f t="shared" si="6"/>
        <v/>
      </c>
      <c r="H66" s="725" t="str">
        <f>IF(B66="","",(IF('Información y Datos'!$L$42='Patrones LACOMET'!$D$3,(VLOOKUP(B66,'BLOQUES PATRON (pulg) '!$K$5:$Q$86,6,FALSE)*1000),IF('Información y Datos'!$L$42='Patrones LACOMET'!$D$4,(VLOOKUP(B66,'BLOQUES PATRON (mm)'!$D$5:$H$126,5,FALSE)),"No existe el patrón"))))</f>
        <v/>
      </c>
      <c r="I66" s="726" t="str">
        <f t="shared" si="28"/>
        <v/>
      </c>
      <c r="J66" s="726" t="str">
        <f>IF(B66="","",IF('Información y Datos'!$L$42='Patrones LACOMET'!$D$3,LOOKUP(B66,'BLOQUES PATRON (pulg) '!$S$5:$S$86,'BLOQUES PATRON (pulg) '!$Z$5:$Z$86),IF('Información y Datos'!$L$42='Patrones LACOMET'!$D$4,VLOOKUP(B66,'DERIVA DE BLOQUES PATRON (mm)'!$D$8:$U$129,18,FALSE)*1000,"No existe el patrón")))</f>
        <v/>
      </c>
      <c r="K66" s="727" t="str">
        <f t="shared" si="7"/>
        <v/>
      </c>
      <c r="L66" s="747" t="str">
        <f t="shared" si="8"/>
        <v/>
      </c>
      <c r="M66" s="747" t="str">
        <f t="shared" si="9"/>
        <v/>
      </c>
      <c r="N66" s="747" t="str">
        <f t="shared" si="10"/>
        <v/>
      </c>
      <c r="O66" s="748" t="str">
        <f t="shared" si="11"/>
        <v/>
      </c>
      <c r="P66" s="749" t="str">
        <f t="shared" si="27"/>
        <v/>
      </c>
      <c r="Q66" s="750" t="str">
        <f t="shared" si="12"/>
        <v/>
      </c>
      <c r="R66" s="751" t="str">
        <f t="shared" si="13"/>
        <v/>
      </c>
      <c r="S66" s="751" t="str">
        <f t="shared" si="1"/>
        <v/>
      </c>
      <c r="T66" s="846" t="str">
        <f t="shared" si="29"/>
        <v/>
      </c>
      <c r="U66" s="733" t="str">
        <f t="shared" si="15"/>
        <v/>
      </c>
      <c r="V66" s="735" t="str">
        <f t="shared" si="16"/>
        <v/>
      </c>
      <c r="W66" s="735" t="str">
        <f t="shared" si="17"/>
        <v/>
      </c>
      <c r="X66" s="735" t="str">
        <f t="shared" si="18"/>
        <v/>
      </c>
      <c r="Y66" s="736" t="str">
        <f t="shared" si="19"/>
        <v/>
      </c>
      <c r="Z66" s="736" t="str">
        <f t="shared" si="20"/>
        <v/>
      </c>
      <c r="AA66" s="736" t="str">
        <f t="shared" si="21"/>
        <v/>
      </c>
      <c r="AB66" s="736" t="str">
        <f t="shared" si="22"/>
        <v/>
      </c>
      <c r="AC66" s="737" t="str">
        <f>IF(B66="","",('SENSIBILIDAD 2'!B43^2)*(G66^2))</f>
        <v/>
      </c>
      <c r="AD66" s="738" t="str">
        <f>IF(B66="","",('SENSIBILIDAD 2'!C43^2)*(K66^2))</f>
        <v/>
      </c>
      <c r="AE66" s="738" t="str">
        <f>IF(B66="","",'SENSIBILIDAD 2'!D43^2*(R66^2))</f>
        <v/>
      </c>
      <c r="AF66" s="738" t="str">
        <f>IF(B66="","",'SENSIBILIDAD 2'!E43^2*(S66^2))</f>
        <v/>
      </c>
      <c r="AG66" s="738" t="str">
        <f>IF(B66="","",'SENSIBILIDAD 2'!F43^2*(T66^2))</f>
        <v/>
      </c>
      <c r="AH66" s="738" t="str">
        <f>IF(B66="","",(('SENSIBILIDAD 2'!G43)^2)*(Q66^2))</f>
        <v/>
      </c>
      <c r="AI66" s="738" t="str">
        <f>IF(B66="","",'SENSIBILIDAD 2'!H43^2*(U66^2))</f>
        <v/>
      </c>
      <c r="AJ66" s="738" t="str">
        <f>IF(B66="","",'SENSIBILIDAD 2'!M43^2*(V66^2))</f>
        <v/>
      </c>
      <c r="AK66" s="738" t="str">
        <f>IF(B66="","",'SENSIBILIDAD 2'!N43^2*(W66^2))</f>
        <v/>
      </c>
      <c r="AL66" s="738" t="str">
        <f>IF(B66="","",'SENSIBILIDAD 2'!O43^2*(X66^2))</f>
        <v/>
      </c>
      <c r="AM66" s="738" t="str">
        <f>IF($B66="","",(Y66^2)*('SENSIBILIDAD 2'!K43^2))</f>
        <v/>
      </c>
      <c r="AN66" s="738" t="str">
        <f>IF($B66="","",(Z66^2)*('SENSIBILIDAD 2'!I43^2))</f>
        <v/>
      </c>
      <c r="AO66" s="738" t="str">
        <f>IF($B66="","",(AA66^2)*('SENSIBILIDAD 2'!J43^2))</f>
        <v/>
      </c>
      <c r="AP66" s="738" t="str">
        <f>IF($B66="","",(AB66^2)*('SENSIBILIDAD 2'!L43^2))</f>
        <v/>
      </c>
      <c r="AQ66" s="740" t="str">
        <f>IF(B66="","",('Intro. datos de Calib. CENTROS'!G39*1000)^2)</f>
        <v/>
      </c>
      <c r="AR66" s="741" t="str">
        <f t="shared" si="26"/>
        <v/>
      </c>
      <c r="AS66" s="752" t="str">
        <f t="shared" si="2"/>
        <v/>
      </c>
      <c r="AT66" s="753" t="str">
        <f t="shared" si="24"/>
        <v/>
      </c>
      <c r="AU66" s="744" t="str">
        <f>IF('Información y Datos'!$L$42='Patrones LACOMET'!$D$3,(IF(N66="","",AT66*39.37008)),IF('Información y Datos'!$L$42='Patrones LACOMET'!$D$4,AT66,"No existe el patrón"))</f>
        <v/>
      </c>
      <c r="BJ66" s="38"/>
      <c r="BK66" s="38"/>
      <c r="BL66" s="38"/>
      <c r="BM66" s="38"/>
      <c r="BN66" s="43"/>
      <c r="BO66" s="43"/>
    </row>
    <row r="67" spans="1:67" ht="20.100000000000001" customHeight="1" x14ac:dyDescent="0.2">
      <c r="A67" s="12">
        <f>+CALIBRACION!A50</f>
        <v>39</v>
      </c>
      <c r="B67" s="50" t="str">
        <f>IF(CALIBRACION!H50="","",CALIBRACION!H50)</f>
        <v/>
      </c>
      <c r="C67" s="745" t="str">
        <f t="shared" si="25"/>
        <v/>
      </c>
      <c r="D67" s="745" t="str">
        <f t="shared" si="3"/>
        <v/>
      </c>
      <c r="E67" s="723" t="str">
        <f t="shared" si="4"/>
        <v/>
      </c>
      <c r="F67" s="745" t="str">
        <f t="shared" si="5"/>
        <v/>
      </c>
      <c r="G67" s="746" t="str">
        <f t="shared" si="6"/>
        <v/>
      </c>
      <c r="H67" s="725" t="str">
        <f>IF(B67="","",(IF('Información y Datos'!$L$42='Patrones LACOMET'!$D$3,(VLOOKUP(B67,'BLOQUES PATRON (pulg) '!$K$5:$Q$86,6,FALSE)*1000),IF('Información y Datos'!$L$42='Patrones LACOMET'!$D$4,(VLOOKUP(B67,'BLOQUES PATRON (mm)'!$D$5:$H$126,5,FALSE)),"No existe el patrón"))))</f>
        <v/>
      </c>
      <c r="I67" s="726" t="str">
        <f t="shared" si="28"/>
        <v/>
      </c>
      <c r="J67" s="726" t="str">
        <f>IF(B67="","",IF('Información y Datos'!$L$42='Patrones LACOMET'!$D$3,LOOKUP(B67,'BLOQUES PATRON (pulg) '!$S$5:$S$86,'BLOQUES PATRON (pulg) '!$Z$5:$Z$86),IF('Información y Datos'!$L$42='Patrones LACOMET'!$D$4,VLOOKUP(B67,'DERIVA DE BLOQUES PATRON (mm)'!$D$8:$U$129,18,FALSE)*1000,"No existe el patrón")))</f>
        <v/>
      </c>
      <c r="K67" s="727" t="str">
        <f t="shared" si="7"/>
        <v/>
      </c>
      <c r="L67" s="747" t="str">
        <f t="shared" si="8"/>
        <v/>
      </c>
      <c r="M67" s="747" t="str">
        <f t="shared" si="9"/>
        <v/>
      </c>
      <c r="N67" s="747" t="str">
        <f t="shared" si="10"/>
        <v/>
      </c>
      <c r="O67" s="748" t="str">
        <f t="shared" si="11"/>
        <v/>
      </c>
      <c r="P67" s="749" t="str">
        <f t="shared" si="27"/>
        <v/>
      </c>
      <c r="Q67" s="750" t="str">
        <f t="shared" si="12"/>
        <v/>
      </c>
      <c r="R67" s="751" t="str">
        <f t="shared" si="13"/>
        <v/>
      </c>
      <c r="S67" s="751" t="str">
        <f t="shared" si="1"/>
        <v/>
      </c>
      <c r="T67" s="846" t="str">
        <f t="shared" si="29"/>
        <v/>
      </c>
      <c r="U67" s="733" t="str">
        <f t="shared" si="15"/>
        <v/>
      </c>
      <c r="V67" s="735" t="str">
        <f t="shared" si="16"/>
        <v/>
      </c>
      <c r="W67" s="735" t="str">
        <f t="shared" si="17"/>
        <v/>
      </c>
      <c r="X67" s="735" t="str">
        <f t="shared" si="18"/>
        <v/>
      </c>
      <c r="Y67" s="736" t="str">
        <f t="shared" si="19"/>
        <v/>
      </c>
      <c r="Z67" s="736" t="str">
        <f t="shared" si="20"/>
        <v/>
      </c>
      <c r="AA67" s="736" t="str">
        <f t="shared" si="21"/>
        <v/>
      </c>
      <c r="AB67" s="736" t="str">
        <f t="shared" si="22"/>
        <v/>
      </c>
      <c r="AC67" s="737" t="str">
        <f>IF(B67="","",('SENSIBILIDAD 2'!B44^2)*(G67^2))</f>
        <v/>
      </c>
      <c r="AD67" s="738" t="str">
        <f>IF(B67="","",('SENSIBILIDAD 2'!C44^2)*(K67^2))</f>
        <v/>
      </c>
      <c r="AE67" s="738" t="str">
        <f>IF(B67="","",'SENSIBILIDAD 2'!D44^2*(R67^2))</f>
        <v/>
      </c>
      <c r="AF67" s="738" t="str">
        <f>IF(B67="","",'SENSIBILIDAD 2'!E44^2*(S67^2))</f>
        <v/>
      </c>
      <c r="AG67" s="738" t="str">
        <f>IF(B67="","",'SENSIBILIDAD 2'!F44^2*(T67^2))</f>
        <v/>
      </c>
      <c r="AH67" s="738" t="str">
        <f>IF(B67="","",(('SENSIBILIDAD 2'!G44)^2)*(Q67^2))</f>
        <v/>
      </c>
      <c r="AI67" s="738" t="str">
        <f>IF(B67="","",'SENSIBILIDAD 2'!H44^2*(U67^2))</f>
        <v/>
      </c>
      <c r="AJ67" s="738" t="str">
        <f>IF(B67="","",'SENSIBILIDAD 2'!M44^2*(V67^2))</f>
        <v/>
      </c>
      <c r="AK67" s="738" t="str">
        <f>IF(B67="","",'SENSIBILIDAD 2'!N44^2*(W67^2))</f>
        <v/>
      </c>
      <c r="AL67" s="738" t="str">
        <f>IF(B67="","",'SENSIBILIDAD 2'!O44^2*(X67^2))</f>
        <v/>
      </c>
      <c r="AM67" s="738" t="str">
        <f>IF($B67="","",(Y67^2)*('SENSIBILIDAD 2'!K44^2))</f>
        <v/>
      </c>
      <c r="AN67" s="738" t="str">
        <f>IF($B67="","",(Z67^2)*('SENSIBILIDAD 2'!I44^2))</f>
        <v/>
      </c>
      <c r="AO67" s="738" t="str">
        <f>IF($B67="","",(AA67^2)*('SENSIBILIDAD 2'!J44^2))</f>
        <v/>
      </c>
      <c r="AP67" s="738" t="str">
        <f>IF($B67="","",(AB67^2)*('SENSIBILIDAD 2'!L44^2))</f>
        <v/>
      </c>
      <c r="AQ67" s="740" t="str">
        <f>IF(B67="","",('Intro. datos de Calib. CENTROS'!G40*1000)^2)</f>
        <v/>
      </c>
      <c r="AR67" s="741" t="str">
        <f t="shared" si="26"/>
        <v/>
      </c>
      <c r="AS67" s="752" t="str">
        <f t="shared" si="2"/>
        <v/>
      </c>
      <c r="AT67" s="753" t="str">
        <f t="shared" si="24"/>
        <v/>
      </c>
      <c r="AU67" s="744" t="str">
        <f>IF('Información y Datos'!$L$42='Patrones LACOMET'!$D$3,(IF(N67="","",AT67*39.37008)),IF('Información y Datos'!$L$42='Patrones LACOMET'!$D$4,AT67,"No existe el patrón"))</f>
        <v/>
      </c>
      <c r="BJ67" s="38"/>
      <c r="BK67" s="38"/>
      <c r="BL67" s="38"/>
      <c r="BM67" s="38"/>
      <c r="BN67" s="43"/>
      <c r="BO67" s="43"/>
    </row>
    <row r="68" spans="1:67" ht="20.100000000000001" customHeight="1" x14ac:dyDescent="0.2">
      <c r="A68" s="12">
        <f>+CALIBRACION!A51</f>
        <v>40</v>
      </c>
      <c r="B68" s="50" t="str">
        <f>IF(CALIBRACION!H51="","",CALIBRACION!H51)</f>
        <v/>
      </c>
      <c r="C68" s="745" t="str">
        <f t="shared" si="25"/>
        <v/>
      </c>
      <c r="D68" s="745" t="str">
        <f t="shared" si="3"/>
        <v/>
      </c>
      <c r="E68" s="723" t="str">
        <f t="shared" si="4"/>
        <v/>
      </c>
      <c r="F68" s="745" t="str">
        <f t="shared" si="5"/>
        <v/>
      </c>
      <c r="G68" s="746" t="str">
        <f t="shared" si="6"/>
        <v/>
      </c>
      <c r="H68" s="725" t="str">
        <f>IF(B68="","",(IF('Información y Datos'!$L$42='Patrones LACOMET'!$D$3,(VLOOKUP(B68,'BLOQUES PATRON (pulg) '!$K$5:$Q$86,6,FALSE)*1000),IF('Información y Datos'!$L$42='Patrones LACOMET'!$D$4,(VLOOKUP(B68,'BLOQUES PATRON (mm)'!$D$5:$H$126,5,FALSE)),"No existe el patrón"))))</f>
        <v/>
      </c>
      <c r="I68" s="726" t="str">
        <f t="shared" si="28"/>
        <v/>
      </c>
      <c r="J68" s="726" t="str">
        <f>IF(B68="","",IF('Información y Datos'!$L$42='Patrones LACOMET'!$D$3,LOOKUP(B68,'BLOQUES PATRON (pulg) '!$S$5:$S$86,'BLOQUES PATRON (pulg) '!$Z$5:$Z$86),IF('Información y Datos'!$L$42='Patrones LACOMET'!$D$4,VLOOKUP(B68,'DERIVA DE BLOQUES PATRON (mm)'!$D$8:$U$129,18,FALSE)*1000,"No existe el patrón")))</f>
        <v/>
      </c>
      <c r="K68" s="727" t="str">
        <f t="shared" si="7"/>
        <v/>
      </c>
      <c r="L68" s="747" t="str">
        <f t="shared" si="8"/>
        <v/>
      </c>
      <c r="M68" s="747" t="str">
        <f t="shared" si="9"/>
        <v/>
      </c>
      <c r="N68" s="747" t="str">
        <f t="shared" si="10"/>
        <v/>
      </c>
      <c r="O68" s="748" t="str">
        <f t="shared" si="11"/>
        <v/>
      </c>
      <c r="P68" s="749" t="str">
        <f t="shared" si="27"/>
        <v/>
      </c>
      <c r="Q68" s="750" t="str">
        <f t="shared" si="12"/>
        <v/>
      </c>
      <c r="R68" s="751" t="str">
        <f t="shared" si="13"/>
        <v/>
      </c>
      <c r="S68" s="751" t="str">
        <f t="shared" si="1"/>
        <v/>
      </c>
      <c r="T68" s="846" t="str">
        <f t="shared" si="29"/>
        <v/>
      </c>
      <c r="U68" s="733" t="str">
        <f t="shared" si="15"/>
        <v/>
      </c>
      <c r="V68" s="735" t="str">
        <f t="shared" si="16"/>
        <v/>
      </c>
      <c r="W68" s="735" t="str">
        <f t="shared" si="17"/>
        <v/>
      </c>
      <c r="X68" s="735" t="str">
        <f t="shared" si="18"/>
        <v/>
      </c>
      <c r="Y68" s="736" t="str">
        <f t="shared" si="19"/>
        <v/>
      </c>
      <c r="Z68" s="736" t="str">
        <f t="shared" si="20"/>
        <v/>
      </c>
      <c r="AA68" s="736" t="str">
        <f t="shared" si="21"/>
        <v/>
      </c>
      <c r="AB68" s="736" t="str">
        <f t="shared" si="22"/>
        <v/>
      </c>
      <c r="AC68" s="737" t="str">
        <f>IF(B68="","",('SENSIBILIDAD 2'!B45^2)*(G68^2))</f>
        <v/>
      </c>
      <c r="AD68" s="738" t="str">
        <f>IF(B68="","",('SENSIBILIDAD 2'!C45^2)*(K68^2))</f>
        <v/>
      </c>
      <c r="AE68" s="738" t="str">
        <f>IF(B68="","",'SENSIBILIDAD 2'!D45^2*(R68^2))</f>
        <v/>
      </c>
      <c r="AF68" s="738" t="str">
        <f>IF(B68="","",'SENSIBILIDAD 2'!E45^2*(S68^2))</f>
        <v/>
      </c>
      <c r="AG68" s="738" t="str">
        <f>IF(B68="","",'SENSIBILIDAD 2'!F45^2*(T68^2))</f>
        <v/>
      </c>
      <c r="AH68" s="738" t="str">
        <f>IF(B68="","",(('SENSIBILIDAD 2'!G45)^2)*(Q68^2))</f>
        <v/>
      </c>
      <c r="AI68" s="738" t="str">
        <f>IF(B68="","",'SENSIBILIDAD 2'!H45^2*(U68^2))</f>
        <v/>
      </c>
      <c r="AJ68" s="738" t="str">
        <f>IF(B68="","",'SENSIBILIDAD 2'!M45^2*(V68^2))</f>
        <v/>
      </c>
      <c r="AK68" s="738" t="str">
        <f>IF(B68="","",'SENSIBILIDAD 2'!N45^2*(W68^2))</f>
        <v/>
      </c>
      <c r="AL68" s="738" t="str">
        <f>IF(B68="","",'SENSIBILIDAD 2'!O45^2*(X68^2))</f>
        <v/>
      </c>
      <c r="AM68" s="738" t="str">
        <f>IF($B68="","",(Y68^2)*('SENSIBILIDAD 2'!K45^2))</f>
        <v/>
      </c>
      <c r="AN68" s="738" t="str">
        <f>IF($B68="","",(Z68^2)*('SENSIBILIDAD 2'!I45^2))</f>
        <v/>
      </c>
      <c r="AO68" s="738" t="str">
        <f>IF($B68="","",(AA68^2)*('SENSIBILIDAD 2'!J45^2))</f>
        <v/>
      </c>
      <c r="AP68" s="738" t="str">
        <f>IF($B68="","",(AB68^2)*('SENSIBILIDAD 2'!L45^2))</f>
        <v/>
      </c>
      <c r="AQ68" s="740" t="str">
        <f>IF(B68="","",('Intro. datos de Calib. CENTROS'!G41*1000)^2)</f>
        <v/>
      </c>
      <c r="AR68" s="741" t="str">
        <f t="shared" si="26"/>
        <v/>
      </c>
      <c r="AS68" s="752" t="str">
        <f t="shared" si="2"/>
        <v/>
      </c>
      <c r="AT68" s="753" t="str">
        <f t="shared" si="24"/>
        <v/>
      </c>
      <c r="AU68" s="744" t="str">
        <f>IF('Información y Datos'!$L$42='Patrones LACOMET'!$D$3,(IF(N68="","",AT68*39.37008)),IF('Información y Datos'!$L$42='Patrones LACOMET'!$D$4,AT68,"No existe el patrón"))</f>
        <v/>
      </c>
      <c r="BJ68" s="38"/>
      <c r="BK68" s="38"/>
      <c r="BL68" s="38"/>
      <c r="BM68" s="38"/>
      <c r="BN68" s="43"/>
      <c r="BO68" s="43"/>
    </row>
    <row r="69" spans="1:67" ht="20.100000000000001" customHeight="1" x14ac:dyDescent="0.2">
      <c r="A69" s="12">
        <f>+CALIBRACION!A52</f>
        <v>41</v>
      </c>
      <c r="B69" s="50" t="str">
        <f>IF(CALIBRACION!H52="","",CALIBRACION!H52)</f>
        <v/>
      </c>
      <c r="C69" s="745" t="str">
        <f t="shared" si="25"/>
        <v/>
      </c>
      <c r="D69" s="745" t="str">
        <f t="shared" si="3"/>
        <v/>
      </c>
      <c r="E69" s="723" t="str">
        <f t="shared" si="4"/>
        <v/>
      </c>
      <c r="F69" s="745" t="str">
        <f t="shared" si="5"/>
        <v/>
      </c>
      <c r="G69" s="746" t="str">
        <f t="shared" si="6"/>
        <v/>
      </c>
      <c r="H69" s="725" t="str">
        <f>IF(B69="","",(IF('Información y Datos'!$L$42='Patrones LACOMET'!$D$3,(VLOOKUP(B69,'BLOQUES PATRON (pulg) '!$K$5:$Q$86,6,FALSE)*1000),IF('Información y Datos'!$L$42='Patrones LACOMET'!$D$4,(VLOOKUP(B69,'BLOQUES PATRON (mm)'!$D$5:$H$126,5,FALSE)),"No existe el patrón"))))</f>
        <v/>
      </c>
      <c r="I69" s="726" t="str">
        <f t="shared" si="28"/>
        <v/>
      </c>
      <c r="J69" s="726" t="str">
        <f>IF(B69="","",IF('Información y Datos'!$L$42='Patrones LACOMET'!$D$3,LOOKUP(B69,'BLOQUES PATRON (pulg) '!$S$5:$S$86,'BLOQUES PATRON (pulg) '!$Z$5:$Z$86),IF('Información y Datos'!$L$42='Patrones LACOMET'!$D$4,VLOOKUP(B69,'DERIVA DE BLOQUES PATRON (mm)'!$D$8:$U$129,18,FALSE)*1000,"No existe el patrón")))</f>
        <v/>
      </c>
      <c r="K69" s="727" t="str">
        <f t="shared" si="7"/>
        <v/>
      </c>
      <c r="L69" s="747" t="str">
        <f t="shared" si="8"/>
        <v/>
      </c>
      <c r="M69" s="747" t="str">
        <f t="shared" si="9"/>
        <v/>
      </c>
      <c r="N69" s="747" t="str">
        <f t="shared" si="10"/>
        <v/>
      </c>
      <c r="O69" s="748" t="str">
        <f t="shared" si="11"/>
        <v/>
      </c>
      <c r="P69" s="749" t="str">
        <f t="shared" si="27"/>
        <v/>
      </c>
      <c r="Q69" s="750" t="str">
        <f t="shared" si="12"/>
        <v/>
      </c>
      <c r="R69" s="751" t="str">
        <f t="shared" si="13"/>
        <v/>
      </c>
      <c r="S69" s="751" t="str">
        <f t="shared" si="1"/>
        <v/>
      </c>
      <c r="T69" s="846" t="str">
        <f t="shared" si="29"/>
        <v/>
      </c>
      <c r="U69" s="733" t="str">
        <f t="shared" si="15"/>
        <v/>
      </c>
      <c r="V69" s="735" t="str">
        <f t="shared" si="16"/>
        <v/>
      </c>
      <c r="W69" s="735" t="str">
        <f t="shared" si="17"/>
        <v/>
      </c>
      <c r="X69" s="735" t="str">
        <f t="shared" si="18"/>
        <v/>
      </c>
      <c r="Y69" s="736" t="str">
        <f t="shared" si="19"/>
        <v/>
      </c>
      <c r="Z69" s="736" t="str">
        <f t="shared" si="20"/>
        <v/>
      </c>
      <c r="AA69" s="736" t="str">
        <f t="shared" si="21"/>
        <v/>
      </c>
      <c r="AB69" s="736" t="str">
        <f t="shared" si="22"/>
        <v/>
      </c>
      <c r="AC69" s="737" t="str">
        <f>IF(B69="","",('SENSIBILIDAD 2'!B46^2)*(G69^2))</f>
        <v/>
      </c>
      <c r="AD69" s="738" t="str">
        <f>IF(B69="","",('SENSIBILIDAD 2'!C46^2)*(K69^2))</f>
        <v/>
      </c>
      <c r="AE69" s="738" t="str">
        <f>IF(B69="","",'SENSIBILIDAD 2'!D46^2*(R69^2))</f>
        <v/>
      </c>
      <c r="AF69" s="738" t="str">
        <f>IF(B69="","",'SENSIBILIDAD 2'!E46^2*(S69^2))</f>
        <v/>
      </c>
      <c r="AG69" s="738" t="str">
        <f>IF(B69="","",'SENSIBILIDAD 2'!F46^2*(T69^2))</f>
        <v/>
      </c>
      <c r="AH69" s="738" t="str">
        <f>IF(B69="","",(('SENSIBILIDAD 2'!G46)^2)*(Q69^2))</f>
        <v/>
      </c>
      <c r="AI69" s="738" t="str">
        <f>IF(B69="","",'SENSIBILIDAD 2'!H46^2*(U69^2))</f>
        <v/>
      </c>
      <c r="AJ69" s="738" t="str">
        <f>IF(B69="","",'SENSIBILIDAD 2'!M46^2*(V69^2))</f>
        <v/>
      </c>
      <c r="AK69" s="738" t="str">
        <f>IF(B69="","",'SENSIBILIDAD 2'!N46^2*(W69^2))</f>
        <v/>
      </c>
      <c r="AL69" s="738" t="str">
        <f>IF(B69="","",'SENSIBILIDAD 2'!O46^2*(X69^2))</f>
        <v/>
      </c>
      <c r="AM69" s="738" t="str">
        <f>IF($B69="","",(Y69^2)*('SENSIBILIDAD 2'!K46^2))</f>
        <v/>
      </c>
      <c r="AN69" s="738" t="str">
        <f>IF($B69="","",(Z69^2)*('SENSIBILIDAD 2'!I46^2))</f>
        <v/>
      </c>
      <c r="AO69" s="738" t="str">
        <f>IF($B69="","",(AA69^2)*('SENSIBILIDAD 2'!J46^2))</f>
        <v/>
      </c>
      <c r="AP69" s="738" t="str">
        <f>IF($B69="","",(AB69^2)*('SENSIBILIDAD 2'!L46^2))</f>
        <v/>
      </c>
      <c r="AQ69" s="740" t="str">
        <f>IF(B69="","",('Intro. datos de Calib. CENTROS'!G42*1000)^2)</f>
        <v/>
      </c>
      <c r="AR69" s="741" t="str">
        <f t="shared" si="26"/>
        <v/>
      </c>
      <c r="AS69" s="752" t="str">
        <f t="shared" si="2"/>
        <v/>
      </c>
      <c r="AT69" s="753" t="str">
        <f t="shared" si="24"/>
        <v/>
      </c>
      <c r="AU69" s="744" t="str">
        <f>IF('Información y Datos'!$L$42='Patrones LACOMET'!$D$3,(IF(N69="","",AT69*39.37008)),IF('Información y Datos'!$L$42='Patrones LACOMET'!$D$4,AT69,"No existe el patrón"))</f>
        <v/>
      </c>
      <c r="BJ69" s="38"/>
      <c r="BK69" s="38"/>
      <c r="BL69" s="38"/>
      <c r="BM69" s="38"/>
      <c r="BN69" s="43"/>
      <c r="BO69" s="43"/>
    </row>
    <row r="70" spans="1:67" ht="20.100000000000001" customHeight="1" x14ac:dyDescent="0.2">
      <c r="A70" s="12">
        <f>+CALIBRACION!A53</f>
        <v>42</v>
      </c>
      <c r="B70" s="50" t="str">
        <f>IF(CALIBRACION!H53="","",CALIBRACION!H53)</f>
        <v/>
      </c>
      <c r="C70" s="745" t="str">
        <f t="shared" si="25"/>
        <v/>
      </c>
      <c r="D70" s="745" t="str">
        <f t="shared" si="3"/>
        <v/>
      </c>
      <c r="E70" s="723" t="str">
        <f t="shared" si="4"/>
        <v/>
      </c>
      <c r="F70" s="745" t="str">
        <f t="shared" si="5"/>
        <v/>
      </c>
      <c r="G70" s="746" t="str">
        <f t="shared" si="6"/>
        <v/>
      </c>
      <c r="H70" s="725" t="str">
        <f>IF(B70="","",(IF('Información y Datos'!$L$42='Patrones LACOMET'!$D$3,(VLOOKUP(B70,'BLOQUES PATRON (pulg) '!$K$5:$Q$86,6,FALSE)*1000),IF('Información y Datos'!$L$42='Patrones LACOMET'!$D$4,(VLOOKUP(B70,'BLOQUES PATRON (mm)'!$D$5:$H$126,5,FALSE)),"No existe el patrón"))))</f>
        <v/>
      </c>
      <c r="I70" s="726" t="str">
        <f t="shared" si="28"/>
        <v/>
      </c>
      <c r="J70" s="726" t="str">
        <f>IF(B70="","",IF('Información y Datos'!$L$42='Patrones LACOMET'!$D$3,LOOKUP(B70,'BLOQUES PATRON (pulg) '!$S$5:$S$86,'BLOQUES PATRON (pulg) '!$Z$5:$Z$86),IF('Información y Datos'!$L$42='Patrones LACOMET'!$D$4,VLOOKUP(B70,'DERIVA DE BLOQUES PATRON (mm)'!$D$8:$U$129,18,FALSE)*1000,"No existe el patrón")))</f>
        <v/>
      </c>
      <c r="K70" s="727" t="str">
        <f t="shared" si="7"/>
        <v/>
      </c>
      <c r="L70" s="747" t="str">
        <f t="shared" si="8"/>
        <v/>
      </c>
      <c r="M70" s="747" t="str">
        <f t="shared" si="9"/>
        <v/>
      </c>
      <c r="N70" s="747" t="str">
        <f t="shared" si="10"/>
        <v/>
      </c>
      <c r="O70" s="748" t="str">
        <f t="shared" si="11"/>
        <v/>
      </c>
      <c r="P70" s="749" t="str">
        <f t="shared" si="27"/>
        <v/>
      </c>
      <c r="Q70" s="750" t="str">
        <f t="shared" si="12"/>
        <v/>
      </c>
      <c r="R70" s="751" t="str">
        <f t="shared" si="13"/>
        <v/>
      </c>
      <c r="S70" s="751" t="str">
        <f t="shared" si="1"/>
        <v/>
      </c>
      <c r="T70" s="846" t="str">
        <f t="shared" si="29"/>
        <v/>
      </c>
      <c r="U70" s="733" t="str">
        <f t="shared" si="15"/>
        <v/>
      </c>
      <c r="V70" s="735" t="str">
        <f t="shared" si="16"/>
        <v/>
      </c>
      <c r="W70" s="735" t="str">
        <f t="shared" si="17"/>
        <v/>
      </c>
      <c r="X70" s="735" t="str">
        <f t="shared" si="18"/>
        <v/>
      </c>
      <c r="Y70" s="736" t="str">
        <f t="shared" si="19"/>
        <v/>
      </c>
      <c r="Z70" s="736" t="str">
        <f t="shared" si="20"/>
        <v/>
      </c>
      <c r="AA70" s="736" t="str">
        <f t="shared" si="21"/>
        <v/>
      </c>
      <c r="AB70" s="736" t="str">
        <f t="shared" si="22"/>
        <v/>
      </c>
      <c r="AC70" s="737" t="str">
        <f>IF(B70="","",('SENSIBILIDAD 2'!B47^2)*(G70^2))</f>
        <v/>
      </c>
      <c r="AD70" s="738" t="str">
        <f>IF(B70="","",('SENSIBILIDAD 2'!C47^2)*(K70^2))</f>
        <v/>
      </c>
      <c r="AE70" s="738" t="str">
        <f>IF(B70="","",'SENSIBILIDAD 2'!D47^2*(R70^2))</f>
        <v/>
      </c>
      <c r="AF70" s="738" t="str">
        <f>IF(B70="","",'SENSIBILIDAD 2'!E47^2*(S70^2))</f>
        <v/>
      </c>
      <c r="AG70" s="738" t="str">
        <f>IF(B70="","",'SENSIBILIDAD 2'!F47^2*(T70^2))</f>
        <v/>
      </c>
      <c r="AH70" s="738" t="str">
        <f>IF(B70="","",(('SENSIBILIDAD 2'!G47)^2)*(Q70^2))</f>
        <v/>
      </c>
      <c r="AI70" s="738" t="str">
        <f>IF(B70="","",'SENSIBILIDAD 2'!H47^2*(U70^2))</f>
        <v/>
      </c>
      <c r="AJ70" s="738" t="str">
        <f>IF(B70="","",'SENSIBILIDAD 2'!M47^2*(V70^2))</f>
        <v/>
      </c>
      <c r="AK70" s="738" t="str">
        <f>IF(B70="","",'SENSIBILIDAD 2'!N47^2*(W70^2))</f>
        <v/>
      </c>
      <c r="AL70" s="738" t="str">
        <f>IF(B70="","",'SENSIBILIDAD 2'!O47^2*(X70^2))</f>
        <v/>
      </c>
      <c r="AM70" s="738" t="str">
        <f>IF($B70="","",(Y70^2)*('SENSIBILIDAD 2'!K47^2))</f>
        <v/>
      </c>
      <c r="AN70" s="738" t="str">
        <f>IF($B70="","",(Z70^2)*('SENSIBILIDAD 2'!I47^2))</f>
        <v/>
      </c>
      <c r="AO70" s="738" t="str">
        <f>IF($B70="","",(AA70^2)*('SENSIBILIDAD 2'!J47^2))</f>
        <v/>
      </c>
      <c r="AP70" s="738" t="str">
        <f>IF($B70="","",(AB70^2)*('SENSIBILIDAD 2'!L47^2))</f>
        <v/>
      </c>
      <c r="AQ70" s="740" t="str">
        <f>IF(B70="","",('Intro. datos de Calib. CENTROS'!G43*1000)^2)</f>
        <v/>
      </c>
      <c r="AR70" s="741" t="str">
        <f t="shared" si="26"/>
        <v/>
      </c>
      <c r="AS70" s="752" t="str">
        <f t="shared" si="2"/>
        <v/>
      </c>
      <c r="AT70" s="753" t="str">
        <f t="shared" si="24"/>
        <v/>
      </c>
      <c r="AU70" s="744" t="str">
        <f>IF('Información y Datos'!$L$42='Patrones LACOMET'!$D$3,(IF(N70="","",AT70*39.37008)),IF('Información y Datos'!$L$42='Patrones LACOMET'!$D$4,AT70,"No existe el patrón"))</f>
        <v/>
      </c>
      <c r="BJ70" s="38"/>
      <c r="BK70" s="38"/>
      <c r="BL70" s="38"/>
      <c r="BM70" s="38"/>
      <c r="BN70" s="43"/>
      <c r="BO70" s="43"/>
    </row>
    <row r="71" spans="1:67" ht="20.100000000000001" customHeight="1" x14ac:dyDescent="0.2">
      <c r="A71" s="12">
        <f>+CALIBRACION!A54</f>
        <v>43</v>
      </c>
      <c r="B71" s="50" t="str">
        <f>IF(CALIBRACION!H54="","",CALIBRACION!H54)</f>
        <v/>
      </c>
      <c r="C71" s="745" t="str">
        <f t="shared" si="25"/>
        <v/>
      </c>
      <c r="D71" s="745" t="str">
        <f t="shared" si="3"/>
        <v/>
      </c>
      <c r="E71" s="723" t="str">
        <f t="shared" si="4"/>
        <v/>
      </c>
      <c r="F71" s="745" t="str">
        <f t="shared" si="5"/>
        <v/>
      </c>
      <c r="G71" s="746" t="str">
        <f t="shared" si="6"/>
        <v/>
      </c>
      <c r="H71" s="725" t="str">
        <f>IF(B71="","",(IF('Información y Datos'!$L$42='Patrones LACOMET'!$D$3,(VLOOKUP(B71,'BLOQUES PATRON (pulg) '!$K$5:$Q$86,6,FALSE)*1000),IF('Información y Datos'!$L$42='Patrones LACOMET'!$D$4,(VLOOKUP(B71,'BLOQUES PATRON (mm)'!$D$5:$H$126,5,FALSE)),"No existe el patrón"))))</f>
        <v/>
      </c>
      <c r="I71" s="726" t="str">
        <f t="shared" si="28"/>
        <v/>
      </c>
      <c r="J71" s="726" t="str">
        <f>IF(B71="","",IF('Información y Datos'!$L$42='Patrones LACOMET'!$D$3,LOOKUP(B71,'BLOQUES PATRON (pulg) '!$S$5:$S$86,'BLOQUES PATRON (pulg) '!$Z$5:$Z$86),IF('Información y Datos'!$L$42='Patrones LACOMET'!$D$4,VLOOKUP(B71,'DERIVA DE BLOQUES PATRON (mm)'!$D$8:$U$129,18,FALSE)*1000,"No existe el patrón")))</f>
        <v/>
      </c>
      <c r="K71" s="727" t="str">
        <f t="shared" si="7"/>
        <v/>
      </c>
      <c r="L71" s="747" t="str">
        <f t="shared" si="8"/>
        <v/>
      </c>
      <c r="M71" s="747" t="str">
        <f t="shared" si="9"/>
        <v/>
      </c>
      <c r="N71" s="747" t="str">
        <f t="shared" si="10"/>
        <v/>
      </c>
      <c r="O71" s="748" t="str">
        <f t="shared" si="11"/>
        <v/>
      </c>
      <c r="P71" s="749" t="str">
        <f t="shared" si="27"/>
        <v/>
      </c>
      <c r="Q71" s="750" t="str">
        <f t="shared" si="12"/>
        <v/>
      </c>
      <c r="R71" s="751" t="str">
        <f t="shared" si="13"/>
        <v/>
      </c>
      <c r="S71" s="751" t="str">
        <f t="shared" si="1"/>
        <v/>
      </c>
      <c r="T71" s="846" t="str">
        <f t="shared" si="29"/>
        <v/>
      </c>
      <c r="U71" s="733" t="str">
        <f t="shared" si="15"/>
        <v/>
      </c>
      <c r="V71" s="735" t="str">
        <f t="shared" si="16"/>
        <v/>
      </c>
      <c r="W71" s="735" t="str">
        <f t="shared" si="17"/>
        <v/>
      </c>
      <c r="X71" s="735" t="str">
        <f t="shared" si="18"/>
        <v/>
      </c>
      <c r="Y71" s="736" t="str">
        <f t="shared" si="19"/>
        <v/>
      </c>
      <c r="Z71" s="736" t="str">
        <f t="shared" si="20"/>
        <v/>
      </c>
      <c r="AA71" s="736" t="str">
        <f t="shared" si="21"/>
        <v/>
      </c>
      <c r="AB71" s="736" t="str">
        <f t="shared" si="22"/>
        <v/>
      </c>
      <c r="AC71" s="737" t="str">
        <f>IF(B71="","",('SENSIBILIDAD 2'!B48^2)*(G71^2))</f>
        <v/>
      </c>
      <c r="AD71" s="738" t="str">
        <f>IF(B71="","",('SENSIBILIDAD 2'!C48^2)*(K71^2))</f>
        <v/>
      </c>
      <c r="AE71" s="738" t="str">
        <f>IF(B71="","",'SENSIBILIDAD 2'!D48^2*(R71^2))</f>
        <v/>
      </c>
      <c r="AF71" s="738" t="str">
        <f>IF(B71="","",'SENSIBILIDAD 2'!E48^2*(S71^2))</f>
        <v/>
      </c>
      <c r="AG71" s="738" t="str">
        <f>IF(B71="","",'SENSIBILIDAD 2'!F48^2*(T71^2))</f>
        <v/>
      </c>
      <c r="AH71" s="738" t="str">
        <f>IF(B71="","",(('SENSIBILIDAD 2'!G48)^2)*(Q71^2))</f>
        <v/>
      </c>
      <c r="AI71" s="738" t="str">
        <f>IF(B71="","",'SENSIBILIDAD 2'!H48^2*(U71^2))</f>
        <v/>
      </c>
      <c r="AJ71" s="738" t="str">
        <f>IF(B71="","",'SENSIBILIDAD 2'!M48^2*(V71^2))</f>
        <v/>
      </c>
      <c r="AK71" s="738" t="str">
        <f>IF(B71="","",'SENSIBILIDAD 2'!N48^2*(W71^2))</f>
        <v/>
      </c>
      <c r="AL71" s="738" t="str">
        <f>IF(B71="","",'SENSIBILIDAD 2'!O48^2*(X71^2))</f>
        <v/>
      </c>
      <c r="AM71" s="738" t="str">
        <f>IF($B71="","",(Y71^2)*('SENSIBILIDAD 2'!K48^2))</f>
        <v/>
      </c>
      <c r="AN71" s="738" t="str">
        <f>IF($B71="","",(Z71^2)*('SENSIBILIDAD 2'!I48^2))</f>
        <v/>
      </c>
      <c r="AO71" s="738" t="str">
        <f>IF($B71="","",(AA71^2)*('SENSIBILIDAD 2'!J48^2))</f>
        <v/>
      </c>
      <c r="AP71" s="738" t="str">
        <f>IF($B71="","",(AB71^2)*('SENSIBILIDAD 2'!L48^2))</f>
        <v/>
      </c>
      <c r="AQ71" s="740" t="str">
        <f>IF(B71="","",('Intro. datos de Calib. CENTROS'!G44*1000)^2)</f>
        <v/>
      </c>
      <c r="AR71" s="741" t="str">
        <f t="shared" si="26"/>
        <v/>
      </c>
      <c r="AS71" s="752" t="str">
        <f t="shared" si="2"/>
        <v/>
      </c>
      <c r="AT71" s="753" t="str">
        <f t="shared" si="24"/>
        <v/>
      </c>
      <c r="AU71" s="744" t="str">
        <f>IF('Información y Datos'!$L$42='Patrones LACOMET'!$D$3,(IF(N71="","",AT71*39.37008)),IF('Información y Datos'!$L$42='Patrones LACOMET'!$D$4,AT71,"No existe el patrón"))</f>
        <v/>
      </c>
      <c r="BJ71" s="38"/>
      <c r="BK71" s="38"/>
      <c r="BL71" s="38"/>
      <c r="BM71" s="38"/>
      <c r="BN71" s="43"/>
      <c r="BO71" s="43"/>
    </row>
    <row r="72" spans="1:67" ht="20.100000000000001" customHeight="1" x14ac:dyDescent="0.2">
      <c r="A72" s="12">
        <f>+CALIBRACION!A55</f>
        <v>44</v>
      </c>
      <c r="B72" s="50" t="str">
        <f>IF(CALIBRACION!H55="","",CALIBRACION!H55)</f>
        <v/>
      </c>
      <c r="C72" s="745" t="str">
        <f t="shared" si="25"/>
        <v/>
      </c>
      <c r="D72" s="745" t="str">
        <f t="shared" si="3"/>
        <v/>
      </c>
      <c r="E72" s="723" t="str">
        <f t="shared" si="4"/>
        <v/>
      </c>
      <c r="F72" s="745" t="str">
        <f t="shared" si="5"/>
        <v/>
      </c>
      <c r="G72" s="746" t="str">
        <f t="shared" si="6"/>
        <v/>
      </c>
      <c r="H72" s="725" t="str">
        <f>IF(B72="","",(IF('Información y Datos'!$L$42='Patrones LACOMET'!$D$3,(VLOOKUP(B72,'BLOQUES PATRON (pulg) '!$K$5:$Q$86,6,FALSE)*1000),IF('Información y Datos'!$L$42='Patrones LACOMET'!$D$4,(VLOOKUP(B72,'BLOQUES PATRON (mm)'!$D$5:$H$126,5,FALSE)),"No existe el patrón"))))</f>
        <v/>
      </c>
      <c r="I72" s="726" t="str">
        <f t="shared" si="28"/>
        <v/>
      </c>
      <c r="J72" s="726" t="str">
        <f>IF(B72="","",IF('Información y Datos'!$L$42='Patrones LACOMET'!$D$3,LOOKUP(B72,'BLOQUES PATRON (pulg) '!$S$5:$S$86,'BLOQUES PATRON (pulg) '!$Z$5:$Z$86),IF('Información y Datos'!$L$42='Patrones LACOMET'!$D$4,VLOOKUP(B72,'DERIVA DE BLOQUES PATRON (mm)'!$D$8:$U$129,18,FALSE)*1000,"No existe el patrón")))</f>
        <v/>
      </c>
      <c r="K72" s="727" t="str">
        <f t="shared" si="7"/>
        <v/>
      </c>
      <c r="L72" s="747" t="str">
        <f t="shared" si="8"/>
        <v/>
      </c>
      <c r="M72" s="747" t="str">
        <f t="shared" si="9"/>
        <v/>
      </c>
      <c r="N72" s="747" t="str">
        <f t="shared" si="10"/>
        <v/>
      </c>
      <c r="O72" s="748" t="str">
        <f t="shared" si="11"/>
        <v/>
      </c>
      <c r="P72" s="749" t="str">
        <f t="shared" si="27"/>
        <v/>
      </c>
      <c r="Q72" s="750" t="str">
        <f t="shared" si="12"/>
        <v/>
      </c>
      <c r="R72" s="751" t="str">
        <f t="shared" si="13"/>
        <v/>
      </c>
      <c r="S72" s="751" t="str">
        <f t="shared" si="1"/>
        <v/>
      </c>
      <c r="T72" s="846" t="str">
        <f t="shared" si="29"/>
        <v/>
      </c>
      <c r="U72" s="733" t="str">
        <f t="shared" si="15"/>
        <v/>
      </c>
      <c r="V72" s="735" t="str">
        <f t="shared" si="16"/>
        <v/>
      </c>
      <c r="W72" s="735" t="str">
        <f t="shared" si="17"/>
        <v/>
      </c>
      <c r="X72" s="735" t="str">
        <f t="shared" si="18"/>
        <v/>
      </c>
      <c r="Y72" s="736" t="str">
        <f t="shared" si="19"/>
        <v/>
      </c>
      <c r="Z72" s="736" t="str">
        <f t="shared" si="20"/>
        <v/>
      </c>
      <c r="AA72" s="736" t="str">
        <f t="shared" si="21"/>
        <v/>
      </c>
      <c r="AB72" s="736" t="str">
        <f t="shared" si="22"/>
        <v/>
      </c>
      <c r="AC72" s="737" t="str">
        <f>IF(B72="","",('SENSIBILIDAD 2'!B49^2)*(G72^2))</f>
        <v/>
      </c>
      <c r="AD72" s="738" t="str">
        <f>IF(B72="","",('SENSIBILIDAD 2'!C49^2)*(K72^2))</f>
        <v/>
      </c>
      <c r="AE72" s="738" t="str">
        <f>IF(B72="","",'SENSIBILIDAD 2'!D49^2*(R72^2))</f>
        <v/>
      </c>
      <c r="AF72" s="738" t="str">
        <f>IF(B72="","",'SENSIBILIDAD 2'!E49^2*(S72^2))</f>
        <v/>
      </c>
      <c r="AG72" s="738" t="str">
        <f>IF(B72="","",'SENSIBILIDAD 2'!F49^2*(T72^2))</f>
        <v/>
      </c>
      <c r="AH72" s="738" t="str">
        <f>IF(B72="","",(('SENSIBILIDAD 2'!G49)^2)*(Q72^2))</f>
        <v/>
      </c>
      <c r="AI72" s="738" t="str">
        <f>IF(B72="","",'SENSIBILIDAD 2'!H49^2*(U72^2))</f>
        <v/>
      </c>
      <c r="AJ72" s="738" t="str">
        <f>IF(B72="","",'SENSIBILIDAD 2'!M49^2*(V72^2))</f>
        <v/>
      </c>
      <c r="AK72" s="738" t="str">
        <f>IF(B72="","",'SENSIBILIDAD 2'!N49^2*(W72^2))</f>
        <v/>
      </c>
      <c r="AL72" s="738" t="str">
        <f>IF(B72="","",'SENSIBILIDAD 2'!O49^2*(X72^2))</f>
        <v/>
      </c>
      <c r="AM72" s="738" t="str">
        <f>IF($B72="","",(Y72^2)*('SENSIBILIDAD 2'!K49^2))</f>
        <v/>
      </c>
      <c r="AN72" s="738" t="str">
        <f>IF($B72="","",(Z72^2)*('SENSIBILIDAD 2'!I49^2))</f>
        <v/>
      </c>
      <c r="AO72" s="738" t="str">
        <f>IF($B72="","",(AA72^2)*('SENSIBILIDAD 2'!J49^2))</f>
        <v/>
      </c>
      <c r="AP72" s="738" t="str">
        <f>IF($B72="","",(AB72^2)*('SENSIBILIDAD 2'!L49^2))</f>
        <v/>
      </c>
      <c r="AQ72" s="740" t="str">
        <f>IF(B72="","",('Intro. datos de Calib. CENTROS'!G45*1000)^2)</f>
        <v/>
      </c>
      <c r="AR72" s="741" t="str">
        <f t="shared" si="26"/>
        <v/>
      </c>
      <c r="AS72" s="752" t="str">
        <f t="shared" si="2"/>
        <v/>
      </c>
      <c r="AT72" s="753" t="str">
        <f t="shared" si="24"/>
        <v/>
      </c>
      <c r="AU72" s="744" t="str">
        <f>IF('Información y Datos'!$L$42='Patrones LACOMET'!$D$3,(IF(N72="","",AT72*39.37008)),IF('Información y Datos'!$L$42='Patrones LACOMET'!$D$4,AT72,"No existe el patrón"))</f>
        <v/>
      </c>
      <c r="BJ72" s="38"/>
      <c r="BK72" s="38"/>
      <c r="BL72" s="38"/>
      <c r="BM72" s="38"/>
      <c r="BN72" s="43"/>
      <c r="BO72" s="43"/>
    </row>
    <row r="73" spans="1:67" ht="20.100000000000001" customHeight="1" x14ac:dyDescent="0.2">
      <c r="A73" s="12">
        <f>+CALIBRACION!A56</f>
        <v>45</v>
      </c>
      <c r="B73" s="50" t="str">
        <f>IF(CALIBRACION!H56="","",CALIBRACION!H56)</f>
        <v/>
      </c>
      <c r="C73" s="745" t="str">
        <f t="shared" si="25"/>
        <v/>
      </c>
      <c r="D73" s="745" t="str">
        <f t="shared" si="3"/>
        <v/>
      </c>
      <c r="E73" s="723" t="str">
        <f t="shared" si="4"/>
        <v/>
      </c>
      <c r="F73" s="745" t="str">
        <f t="shared" si="5"/>
        <v/>
      </c>
      <c r="G73" s="746" t="str">
        <f t="shared" si="6"/>
        <v/>
      </c>
      <c r="H73" s="725" t="str">
        <f>IF(B73="","",(IF('Información y Datos'!$L$42='Patrones LACOMET'!$D$3,(VLOOKUP(B73,'BLOQUES PATRON (pulg) '!$K$5:$Q$86,6,FALSE)*1000),IF('Información y Datos'!$L$42='Patrones LACOMET'!$D$4,(VLOOKUP(B73,'BLOQUES PATRON (mm)'!$D$5:$H$126,5,FALSE)),"No existe el patrón"))))</f>
        <v/>
      </c>
      <c r="I73" s="726" t="str">
        <f t="shared" si="28"/>
        <v/>
      </c>
      <c r="J73" s="726" t="str">
        <f>IF(B73="","",IF('Información y Datos'!$L$42='Patrones LACOMET'!$D$3,LOOKUP(B73,'BLOQUES PATRON (pulg) '!$S$5:$S$86,'BLOQUES PATRON (pulg) '!$Z$5:$Z$86),IF('Información y Datos'!$L$42='Patrones LACOMET'!$D$4,VLOOKUP(B73,'DERIVA DE BLOQUES PATRON (mm)'!$D$8:$U$129,18,FALSE)*1000,"No existe el patrón")))</f>
        <v/>
      </c>
      <c r="K73" s="727" t="str">
        <f t="shared" si="7"/>
        <v/>
      </c>
      <c r="L73" s="747" t="str">
        <f t="shared" si="8"/>
        <v/>
      </c>
      <c r="M73" s="747" t="str">
        <f t="shared" si="9"/>
        <v/>
      </c>
      <c r="N73" s="747" t="str">
        <f t="shared" si="10"/>
        <v/>
      </c>
      <c r="O73" s="748" t="str">
        <f t="shared" si="11"/>
        <v/>
      </c>
      <c r="P73" s="749" t="str">
        <f t="shared" si="27"/>
        <v/>
      </c>
      <c r="Q73" s="750" t="str">
        <f t="shared" si="12"/>
        <v/>
      </c>
      <c r="R73" s="751" t="str">
        <f t="shared" si="13"/>
        <v/>
      </c>
      <c r="S73" s="751" t="str">
        <f t="shared" si="1"/>
        <v/>
      </c>
      <c r="T73" s="846" t="str">
        <f t="shared" si="29"/>
        <v/>
      </c>
      <c r="U73" s="733" t="str">
        <f t="shared" si="15"/>
        <v/>
      </c>
      <c r="V73" s="735" t="str">
        <f t="shared" si="16"/>
        <v/>
      </c>
      <c r="W73" s="735" t="str">
        <f t="shared" si="17"/>
        <v/>
      </c>
      <c r="X73" s="735" t="str">
        <f t="shared" si="18"/>
        <v/>
      </c>
      <c r="Y73" s="736" t="str">
        <f t="shared" si="19"/>
        <v/>
      </c>
      <c r="Z73" s="736" t="str">
        <f t="shared" si="20"/>
        <v/>
      </c>
      <c r="AA73" s="736" t="str">
        <f t="shared" si="21"/>
        <v/>
      </c>
      <c r="AB73" s="736" t="str">
        <f t="shared" si="22"/>
        <v/>
      </c>
      <c r="AC73" s="737" t="str">
        <f>IF(B73="","",('SENSIBILIDAD 2'!B50^2)*(G73^2))</f>
        <v/>
      </c>
      <c r="AD73" s="738" t="str">
        <f>IF(B73="","",('SENSIBILIDAD 2'!C50^2)*(K73^2))</f>
        <v/>
      </c>
      <c r="AE73" s="738" t="str">
        <f>IF(B73="","",'SENSIBILIDAD 2'!D50^2*(R73^2))</f>
        <v/>
      </c>
      <c r="AF73" s="738" t="str">
        <f>IF(B73="","",'SENSIBILIDAD 2'!E50^2*(S73^2))</f>
        <v/>
      </c>
      <c r="AG73" s="738" t="str">
        <f>IF(B73="","",'SENSIBILIDAD 2'!F50^2*(T73^2))</f>
        <v/>
      </c>
      <c r="AH73" s="738" t="str">
        <f>IF(B73="","",(('SENSIBILIDAD 2'!G50)^2)*(Q73^2))</f>
        <v/>
      </c>
      <c r="AI73" s="738" t="str">
        <f>IF(B73="","",'SENSIBILIDAD 2'!H50^2*(U73^2))</f>
        <v/>
      </c>
      <c r="AJ73" s="738" t="str">
        <f>IF(B73="","",'SENSIBILIDAD 2'!M50^2*(V73^2))</f>
        <v/>
      </c>
      <c r="AK73" s="738" t="str">
        <f>IF(B73="","",'SENSIBILIDAD 2'!N50^2*(W73^2))</f>
        <v/>
      </c>
      <c r="AL73" s="738" t="str">
        <f>IF(B73="","",'SENSIBILIDAD 2'!O50^2*(X73^2))</f>
        <v/>
      </c>
      <c r="AM73" s="738" t="str">
        <f>IF($B73="","",(Y73^2)*('SENSIBILIDAD 2'!K50^2))</f>
        <v/>
      </c>
      <c r="AN73" s="738" t="str">
        <f>IF($B73="","",(Z73^2)*('SENSIBILIDAD 2'!I50^2))</f>
        <v/>
      </c>
      <c r="AO73" s="738" t="str">
        <f>IF($B73="","",(AA73^2)*('SENSIBILIDAD 2'!J50^2))</f>
        <v/>
      </c>
      <c r="AP73" s="738" t="str">
        <f>IF($B73="","",(AB73^2)*('SENSIBILIDAD 2'!L50^2))</f>
        <v/>
      </c>
      <c r="AQ73" s="740" t="str">
        <f>IF(B73="","",('Intro. datos de Calib. CENTROS'!G46*1000)^2)</f>
        <v/>
      </c>
      <c r="AR73" s="741" t="str">
        <f t="shared" si="26"/>
        <v/>
      </c>
      <c r="AS73" s="752" t="str">
        <f t="shared" si="2"/>
        <v/>
      </c>
      <c r="AT73" s="753" t="str">
        <f t="shared" si="24"/>
        <v/>
      </c>
      <c r="AU73" s="744" t="str">
        <f>IF('Información y Datos'!$L$42='Patrones LACOMET'!$D$3,(IF(N73="","",AT73*39.37008)),IF('Información y Datos'!$L$42='Patrones LACOMET'!$D$4,AT73,"No existe el patrón"))</f>
        <v/>
      </c>
      <c r="BJ73" s="38"/>
      <c r="BK73" s="38"/>
      <c r="BL73" s="38"/>
      <c r="BM73" s="38"/>
      <c r="BN73" s="43"/>
      <c r="BO73" s="43"/>
    </row>
    <row r="74" spans="1:67" ht="20.100000000000001" customHeight="1" x14ac:dyDescent="0.2">
      <c r="A74" s="12">
        <f>+CALIBRACION!A57</f>
        <v>46</v>
      </c>
      <c r="B74" s="50" t="str">
        <f>IF(CALIBRACION!H57="","",CALIBRACION!H57)</f>
        <v/>
      </c>
      <c r="C74" s="745" t="str">
        <f t="shared" si="25"/>
        <v/>
      </c>
      <c r="D74" s="745" t="str">
        <f t="shared" si="3"/>
        <v/>
      </c>
      <c r="E74" s="723" t="str">
        <f t="shared" si="4"/>
        <v/>
      </c>
      <c r="F74" s="745" t="str">
        <f t="shared" si="5"/>
        <v/>
      </c>
      <c r="G74" s="746" t="str">
        <f t="shared" si="6"/>
        <v/>
      </c>
      <c r="H74" s="725" t="str">
        <f>IF(B74="","",(IF('Información y Datos'!$L$42='Patrones LACOMET'!$D$3,(VLOOKUP(B74,'BLOQUES PATRON (pulg) '!$K$5:$Q$86,6,FALSE)*1000),IF('Información y Datos'!$L$42='Patrones LACOMET'!$D$4,(VLOOKUP(B74,'BLOQUES PATRON (mm)'!$D$5:$H$126,5,FALSE)),"No existe el patrón"))))</f>
        <v/>
      </c>
      <c r="I74" s="726" t="str">
        <f t="shared" si="28"/>
        <v/>
      </c>
      <c r="J74" s="726" t="str">
        <f>IF(B74="","",IF('Información y Datos'!$L$42='Patrones LACOMET'!$D$3,LOOKUP(B74,'BLOQUES PATRON (pulg) '!$S$5:$S$86,'BLOQUES PATRON (pulg) '!$Z$5:$Z$86),IF('Información y Datos'!$L$42='Patrones LACOMET'!$D$4,VLOOKUP(B74,'DERIVA DE BLOQUES PATRON (mm)'!$D$8:$U$129,18,FALSE)*1000,"No existe el patrón")))</f>
        <v/>
      </c>
      <c r="K74" s="727" t="str">
        <f t="shared" si="7"/>
        <v/>
      </c>
      <c r="L74" s="747" t="str">
        <f t="shared" si="8"/>
        <v/>
      </c>
      <c r="M74" s="747" t="str">
        <f t="shared" si="9"/>
        <v/>
      </c>
      <c r="N74" s="747" t="str">
        <f t="shared" si="10"/>
        <v/>
      </c>
      <c r="O74" s="748" t="str">
        <f t="shared" si="11"/>
        <v/>
      </c>
      <c r="P74" s="749" t="str">
        <f t="shared" si="27"/>
        <v/>
      </c>
      <c r="Q74" s="750" t="str">
        <f t="shared" si="12"/>
        <v/>
      </c>
      <c r="R74" s="751" t="str">
        <f t="shared" si="13"/>
        <v/>
      </c>
      <c r="S74" s="751" t="str">
        <f t="shared" si="1"/>
        <v/>
      </c>
      <c r="T74" s="846" t="str">
        <f t="shared" si="29"/>
        <v/>
      </c>
      <c r="U74" s="733" t="str">
        <f t="shared" si="15"/>
        <v/>
      </c>
      <c r="V74" s="735" t="str">
        <f t="shared" si="16"/>
        <v/>
      </c>
      <c r="W74" s="735" t="str">
        <f t="shared" si="17"/>
        <v/>
      </c>
      <c r="X74" s="735" t="str">
        <f t="shared" si="18"/>
        <v/>
      </c>
      <c r="Y74" s="736" t="str">
        <f t="shared" si="19"/>
        <v/>
      </c>
      <c r="Z74" s="736" t="str">
        <f t="shared" si="20"/>
        <v/>
      </c>
      <c r="AA74" s="736" t="str">
        <f t="shared" si="21"/>
        <v/>
      </c>
      <c r="AB74" s="736" t="str">
        <f t="shared" si="22"/>
        <v/>
      </c>
      <c r="AC74" s="737" t="str">
        <f>IF(B74="","",('SENSIBILIDAD 2'!B51^2)*(G74^2))</f>
        <v/>
      </c>
      <c r="AD74" s="738" t="str">
        <f>IF(B74="","",('SENSIBILIDAD 2'!C51^2)*(K74^2))</f>
        <v/>
      </c>
      <c r="AE74" s="738" t="str">
        <f>IF(B74="","",'SENSIBILIDAD 2'!D51^2*(R74^2))</f>
        <v/>
      </c>
      <c r="AF74" s="738" t="str">
        <f>IF(B74="","",'SENSIBILIDAD 2'!E51^2*(S74^2))</f>
        <v/>
      </c>
      <c r="AG74" s="738" t="str">
        <f>IF(B74="","",'SENSIBILIDAD 2'!F51^2*(T74^2))</f>
        <v/>
      </c>
      <c r="AH74" s="738" t="str">
        <f>IF(B74="","",(('SENSIBILIDAD 2'!G51)^2)*(Q74^2))</f>
        <v/>
      </c>
      <c r="AI74" s="738" t="str">
        <f>IF(B74="","",'SENSIBILIDAD 2'!H51^2*(U74^2))</f>
        <v/>
      </c>
      <c r="AJ74" s="738" t="str">
        <f>IF(B74="","",'SENSIBILIDAD 2'!M51^2*(V74^2))</f>
        <v/>
      </c>
      <c r="AK74" s="738" t="str">
        <f>IF(B74="","",'SENSIBILIDAD 2'!N51^2*(W74^2))</f>
        <v/>
      </c>
      <c r="AL74" s="738" t="str">
        <f>IF(B74="","",'SENSIBILIDAD 2'!O51^2*(X74^2))</f>
        <v/>
      </c>
      <c r="AM74" s="738" t="str">
        <f>IF($B74="","",(Y74^2)*('SENSIBILIDAD 2'!K51^2))</f>
        <v/>
      </c>
      <c r="AN74" s="738" t="str">
        <f>IF($B74="","",(Z74^2)*('SENSIBILIDAD 2'!I51^2))</f>
        <v/>
      </c>
      <c r="AO74" s="738" t="str">
        <f>IF($B74="","",(AA74^2)*('SENSIBILIDAD 2'!J51^2))</f>
        <v/>
      </c>
      <c r="AP74" s="738" t="str">
        <f>IF($B74="","",(AB74^2)*('SENSIBILIDAD 2'!L51^2))</f>
        <v/>
      </c>
      <c r="AQ74" s="740" t="str">
        <f>IF(B74="","",('Intro. datos de Calib. CENTROS'!G47*1000)^2)</f>
        <v/>
      </c>
      <c r="AR74" s="741" t="str">
        <f t="shared" si="26"/>
        <v/>
      </c>
      <c r="AS74" s="752" t="str">
        <f t="shared" si="2"/>
        <v/>
      </c>
      <c r="AT74" s="753" t="str">
        <f t="shared" si="24"/>
        <v/>
      </c>
      <c r="AU74" s="744" t="str">
        <f>IF('Información y Datos'!$L$42='Patrones LACOMET'!$D$3,(IF(N74="","",AT74*39.37008)),IF('Información y Datos'!$L$42='Patrones LACOMET'!$D$4,AT74,"No existe el patrón"))</f>
        <v/>
      </c>
      <c r="BJ74" s="38"/>
      <c r="BK74" s="38"/>
      <c r="BL74" s="38"/>
      <c r="BM74" s="38"/>
      <c r="BN74" s="43"/>
      <c r="BO74" s="43"/>
    </row>
    <row r="75" spans="1:67" ht="20.100000000000001" customHeight="1" x14ac:dyDescent="0.2">
      <c r="A75" s="12">
        <f>+CALIBRACION!A58</f>
        <v>47</v>
      </c>
      <c r="B75" s="50" t="str">
        <f>IF(CALIBRACION!H58="","",CALIBRACION!H58)</f>
        <v/>
      </c>
      <c r="C75" s="745" t="str">
        <f t="shared" si="25"/>
        <v/>
      </c>
      <c r="D75" s="745" t="str">
        <f t="shared" si="3"/>
        <v/>
      </c>
      <c r="E75" s="723" t="str">
        <f t="shared" si="4"/>
        <v/>
      </c>
      <c r="F75" s="745" t="str">
        <f t="shared" si="5"/>
        <v/>
      </c>
      <c r="G75" s="746" t="str">
        <f t="shared" si="6"/>
        <v/>
      </c>
      <c r="H75" s="725" t="str">
        <f>IF(B75="","",(IF('Información y Datos'!$L$42='Patrones LACOMET'!$D$3,(VLOOKUP(B75,'BLOQUES PATRON (pulg) '!$K$5:$Q$86,6,FALSE)*1000),IF('Información y Datos'!$L$42='Patrones LACOMET'!$D$4,(VLOOKUP(B75,'BLOQUES PATRON (mm)'!$D$5:$H$126,5,FALSE)),"No existe el patrón"))))</f>
        <v/>
      </c>
      <c r="I75" s="726" t="str">
        <f t="shared" si="28"/>
        <v/>
      </c>
      <c r="J75" s="726" t="str">
        <f>IF(B75="","",IF('Información y Datos'!$L$42='Patrones LACOMET'!$D$3,LOOKUP(B75,'BLOQUES PATRON (pulg) '!$S$5:$S$86,'BLOQUES PATRON (pulg) '!$Z$5:$Z$86),IF('Información y Datos'!$L$42='Patrones LACOMET'!$D$4,VLOOKUP(B75,'DERIVA DE BLOQUES PATRON (mm)'!$D$8:$U$129,18,FALSE)*1000,"No existe el patrón")))</f>
        <v/>
      </c>
      <c r="K75" s="727" t="str">
        <f t="shared" si="7"/>
        <v/>
      </c>
      <c r="L75" s="747" t="str">
        <f t="shared" si="8"/>
        <v/>
      </c>
      <c r="M75" s="747" t="str">
        <f t="shared" si="9"/>
        <v/>
      </c>
      <c r="N75" s="747" t="str">
        <f t="shared" si="10"/>
        <v/>
      </c>
      <c r="O75" s="748" t="str">
        <f t="shared" si="11"/>
        <v/>
      </c>
      <c r="P75" s="749" t="str">
        <f t="shared" si="27"/>
        <v/>
      </c>
      <c r="Q75" s="750" t="str">
        <f t="shared" si="12"/>
        <v/>
      </c>
      <c r="R75" s="751" t="str">
        <f t="shared" si="13"/>
        <v/>
      </c>
      <c r="S75" s="751" t="str">
        <f t="shared" si="1"/>
        <v/>
      </c>
      <c r="T75" s="846" t="str">
        <f t="shared" si="29"/>
        <v/>
      </c>
      <c r="U75" s="733" t="str">
        <f t="shared" si="15"/>
        <v/>
      </c>
      <c r="V75" s="735" t="str">
        <f t="shared" si="16"/>
        <v/>
      </c>
      <c r="W75" s="735" t="str">
        <f t="shared" si="17"/>
        <v/>
      </c>
      <c r="X75" s="735" t="str">
        <f t="shared" si="18"/>
        <v/>
      </c>
      <c r="Y75" s="736" t="str">
        <f t="shared" si="19"/>
        <v/>
      </c>
      <c r="Z75" s="736" t="str">
        <f t="shared" si="20"/>
        <v/>
      </c>
      <c r="AA75" s="736" t="str">
        <f t="shared" si="21"/>
        <v/>
      </c>
      <c r="AB75" s="736" t="str">
        <f t="shared" si="22"/>
        <v/>
      </c>
      <c r="AC75" s="737" t="str">
        <f>IF(B75="","",('SENSIBILIDAD 2'!B52^2)*(G75^2))</f>
        <v/>
      </c>
      <c r="AD75" s="738" t="str">
        <f>IF(B75="","",('SENSIBILIDAD 2'!C52^2)*(K75^2))</f>
        <v/>
      </c>
      <c r="AE75" s="738" t="str">
        <f>IF(B75="","",'SENSIBILIDAD 2'!D52^2*(R75^2))</f>
        <v/>
      </c>
      <c r="AF75" s="738" t="str">
        <f>IF(B75="","",'SENSIBILIDAD 2'!E52^2*(S75^2))</f>
        <v/>
      </c>
      <c r="AG75" s="738" t="str">
        <f>IF(B75="","",'SENSIBILIDAD 2'!F52^2*(T75^2))</f>
        <v/>
      </c>
      <c r="AH75" s="738" t="str">
        <f>IF(B75="","",(('SENSIBILIDAD 2'!G52)^2)*(Q75^2))</f>
        <v/>
      </c>
      <c r="AI75" s="738" t="str">
        <f>IF(B75="","",'SENSIBILIDAD 2'!H52^2*(U75^2))</f>
        <v/>
      </c>
      <c r="AJ75" s="738" t="str">
        <f>IF(B75="","",'SENSIBILIDAD 2'!M52^2*(V75^2))</f>
        <v/>
      </c>
      <c r="AK75" s="738" t="str">
        <f>IF(B75="","",'SENSIBILIDAD 2'!N52^2*(W75^2))</f>
        <v/>
      </c>
      <c r="AL75" s="738" t="str">
        <f>IF(B75="","",'SENSIBILIDAD 2'!O52^2*(X75^2))</f>
        <v/>
      </c>
      <c r="AM75" s="738" t="str">
        <f>IF($B75="","",(Y75^2)*('SENSIBILIDAD 2'!K52^2))</f>
        <v/>
      </c>
      <c r="AN75" s="738" t="str">
        <f>IF($B75="","",(Z75^2)*('SENSIBILIDAD 2'!I52^2))</f>
        <v/>
      </c>
      <c r="AO75" s="738" t="str">
        <f>IF($B75="","",(AA75^2)*('SENSIBILIDAD 2'!J52^2))</f>
        <v/>
      </c>
      <c r="AP75" s="738" t="str">
        <f>IF($B75="","",(AB75^2)*('SENSIBILIDAD 2'!L52^2))</f>
        <v/>
      </c>
      <c r="AQ75" s="740" t="str">
        <f>IF(B75="","",('Intro. datos de Calib. CENTROS'!G48*1000)^2)</f>
        <v/>
      </c>
      <c r="AR75" s="741" t="str">
        <f t="shared" si="26"/>
        <v/>
      </c>
      <c r="AS75" s="752" t="str">
        <f t="shared" si="2"/>
        <v/>
      </c>
      <c r="AT75" s="754" t="str">
        <f t="shared" si="24"/>
        <v/>
      </c>
      <c r="AU75" s="744" t="str">
        <f>IF('Información y Datos'!$L$42='Patrones LACOMET'!$D$3,(IF(N75="","",AT75*39.37008)),IF('Información y Datos'!$L$42='Patrones LACOMET'!$D$4,AT75,"No existe el patrón"))</f>
        <v/>
      </c>
      <c r="BJ75" s="38"/>
      <c r="BK75" s="38"/>
      <c r="BL75" s="38"/>
      <c r="BM75" s="38"/>
      <c r="BN75" s="43"/>
      <c r="BO75" s="43"/>
    </row>
    <row r="76" spans="1:67" ht="20.100000000000001" customHeight="1" x14ac:dyDescent="0.2">
      <c r="A76" s="12">
        <f>+CALIBRACION!A59</f>
        <v>48</v>
      </c>
      <c r="B76" s="50" t="str">
        <f>IF(CALIBRACION!H59="","",CALIBRACION!H59)</f>
        <v/>
      </c>
      <c r="C76" s="745" t="str">
        <f t="shared" si="25"/>
        <v/>
      </c>
      <c r="D76" s="745" t="str">
        <f t="shared" si="3"/>
        <v/>
      </c>
      <c r="E76" s="723" t="str">
        <f t="shared" si="4"/>
        <v/>
      </c>
      <c r="F76" s="745" t="str">
        <f t="shared" si="5"/>
        <v/>
      </c>
      <c r="G76" s="746" t="str">
        <f t="shared" si="6"/>
        <v/>
      </c>
      <c r="H76" s="725" t="str">
        <f>IF(B76="","",(IF('Información y Datos'!$L$42='Patrones LACOMET'!$D$3,(VLOOKUP(B76,'BLOQUES PATRON (pulg) '!$K$5:$Q$86,6,FALSE)*1000),IF('Información y Datos'!$L$42='Patrones LACOMET'!$D$4,(VLOOKUP(B76,'BLOQUES PATRON (mm)'!$D$5:$H$126,5,FALSE)),"No existe el patrón"))))</f>
        <v/>
      </c>
      <c r="I76" s="726" t="str">
        <f t="shared" si="28"/>
        <v/>
      </c>
      <c r="J76" s="726" t="str">
        <f>IF(B76="","",IF('Información y Datos'!$L$42='Patrones LACOMET'!$D$3,LOOKUP(B76,'BLOQUES PATRON (pulg) '!$S$5:$S$86,'BLOQUES PATRON (pulg) '!$Z$5:$Z$86),IF('Información y Datos'!$L$42='Patrones LACOMET'!$D$4,VLOOKUP(B76,'DERIVA DE BLOQUES PATRON (mm)'!$D$8:$U$129,18,FALSE)*1000,"No existe el patrón")))</f>
        <v/>
      </c>
      <c r="K76" s="727" t="str">
        <f t="shared" si="7"/>
        <v/>
      </c>
      <c r="L76" s="747" t="str">
        <f t="shared" si="8"/>
        <v/>
      </c>
      <c r="M76" s="747" t="str">
        <f t="shared" si="9"/>
        <v/>
      </c>
      <c r="N76" s="747" t="str">
        <f t="shared" si="10"/>
        <v/>
      </c>
      <c r="O76" s="748" t="str">
        <f t="shared" si="11"/>
        <v/>
      </c>
      <c r="P76" s="749" t="str">
        <f t="shared" si="27"/>
        <v/>
      </c>
      <c r="Q76" s="750" t="str">
        <f t="shared" si="12"/>
        <v/>
      </c>
      <c r="R76" s="751" t="str">
        <f t="shared" si="13"/>
        <v/>
      </c>
      <c r="S76" s="751" t="str">
        <f t="shared" si="1"/>
        <v/>
      </c>
      <c r="T76" s="846" t="str">
        <f t="shared" si="29"/>
        <v/>
      </c>
      <c r="U76" s="733" t="str">
        <f t="shared" si="15"/>
        <v/>
      </c>
      <c r="V76" s="735" t="str">
        <f t="shared" si="16"/>
        <v/>
      </c>
      <c r="W76" s="735" t="str">
        <f t="shared" si="17"/>
        <v/>
      </c>
      <c r="X76" s="735" t="str">
        <f t="shared" si="18"/>
        <v/>
      </c>
      <c r="Y76" s="736" t="str">
        <f t="shared" si="19"/>
        <v/>
      </c>
      <c r="Z76" s="736" t="str">
        <f t="shared" si="20"/>
        <v/>
      </c>
      <c r="AA76" s="736" t="str">
        <f t="shared" si="21"/>
        <v/>
      </c>
      <c r="AB76" s="736" t="str">
        <f t="shared" si="22"/>
        <v/>
      </c>
      <c r="AC76" s="737" t="str">
        <f>IF(B76="","",('SENSIBILIDAD 2'!B53^2)*(G76^2))</f>
        <v/>
      </c>
      <c r="AD76" s="738" t="str">
        <f>IF(B76="","",('SENSIBILIDAD 2'!C53^2)*(K76^2))</f>
        <v/>
      </c>
      <c r="AE76" s="738" t="str">
        <f>IF(B76="","",'SENSIBILIDAD 2'!D53^2*(R76^2))</f>
        <v/>
      </c>
      <c r="AF76" s="738" t="str">
        <f>IF(B76="","",'SENSIBILIDAD 2'!E53^2*(S76^2))</f>
        <v/>
      </c>
      <c r="AG76" s="738" t="str">
        <f>IF(B76="","",'SENSIBILIDAD 2'!F53^2*(T76^2))</f>
        <v/>
      </c>
      <c r="AH76" s="738" t="str">
        <f>IF(B76="","",(('SENSIBILIDAD 2'!G53)^2)*(Q76^2))</f>
        <v/>
      </c>
      <c r="AI76" s="738" t="str">
        <f>IF(B76="","",'SENSIBILIDAD 2'!H53^2*(U76^2))</f>
        <v/>
      </c>
      <c r="AJ76" s="738" t="str">
        <f>IF(B76="","",'SENSIBILIDAD 2'!M53^2*(V76^2))</f>
        <v/>
      </c>
      <c r="AK76" s="738" t="str">
        <f>IF(B76="","",'SENSIBILIDAD 2'!N53^2*(W76^2))</f>
        <v/>
      </c>
      <c r="AL76" s="738" t="str">
        <f>IF(B76="","",'SENSIBILIDAD 2'!O53^2*(X76^2))</f>
        <v/>
      </c>
      <c r="AM76" s="738" t="str">
        <f>IF($B76="","",(Y76^2)*('SENSIBILIDAD 2'!K53^2))</f>
        <v/>
      </c>
      <c r="AN76" s="738" t="str">
        <f>IF($B76="","",(Z76^2)*('SENSIBILIDAD 2'!I53^2))</f>
        <v/>
      </c>
      <c r="AO76" s="738" t="str">
        <f>IF($B76="","",(AA76^2)*('SENSIBILIDAD 2'!J53^2))</f>
        <v/>
      </c>
      <c r="AP76" s="738" t="str">
        <f>IF($B76="","",(AB76^2)*('SENSIBILIDAD 2'!L53^2))</f>
        <v/>
      </c>
      <c r="AQ76" s="740" t="str">
        <f>IF(B76="","",('Intro. datos de Calib. CENTROS'!G49*1000)^2)</f>
        <v/>
      </c>
      <c r="AR76" s="741" t="str">
        <f t="shared" si="26"/>
        <v/>
      </c>
      <c r="AS76" s="752" t="str">
        <f t="shared" si="2"/>
        <v/>
      </c>
      <c r="AT76" s="754" t="str">
        <f t="shared" si="24"/>
        <v/>
      </c>
      <c r="AU76" s="744" t="str">
        <f>IF('Información y Datos'!$L$42='Patrones LACOMET'!$D$3,(IF(N76="","",AT76*39.37008)),IF('Información y Datos'!$L$42='Patrones LACOMET'!$D$4,AT76,"No existe el patrón"))</f>
        <v/>
      </c>
      <c r="BJ76" s="38"/>
      <c r="BK76" s="38"/>
      <c r="BL76" s="38"/>
      <c r="BM76" s="38"/>
      <c r="BN76" s="43"/>
      <c r="BO76" s="43"/>
    </row>
    <row r="77" spans="1:67" ht="20.100000000000001" customHeight="1" x14ac:dyDescent="0.2">
      <c r="A77" s="12">
        <f>+CALIBRACION!A60</f>
        <v>49</v>
      </c>
      <c r="B77" s="50" t="str">
        <f>IF(CALIBRACION!H60="","",CALIBRACION!H60)</f>
        <v/>
      </c>
      <c r="C77" s="745" t="str">
        <f t="shared" si="25"/>
        <v/>
      </c>
      <c r="D77" s="745" t="str">
        <f t="shared" si="3"/>
        <v/>
      </c>
      <c r="E77" s="723" t="str">
        <f t="shared" si="4"/>
        <v/>
      </c>
      <c r="F77" s="745" t="str">
        <f t="shared" si="5"/>
        <v/>
      </c>
      <c r="G77" s="746" t="str">
        <f t="shared" si="6"/>
        <v/>
      </c>
      <c r="H77" s="725" t="str">
        <f>IF(B77="","",(IF('Información y Datos'!$L$42='Patrones LACOMET'!$D$3,(VLOOKUP(B77,'BLOQUES PATRON (pulg) '!$K$5:$Q$86,6,FALSE)*1000),IF('Información y Datos'!$L$42='Patrones LACOMET'!$D$4,(VLOOKUP(B77,'BLOQUES PATRON (mm)'!$D$5:$H$126,5,FALSE)),"No existe el patrón"))))</f>
        <v/>
      </c>
      <c r="I77" s="726" t="str">
        <f t="shared" si="28"/>
        <v/>
      </c>
      <c r="J77" s="726" t="str">
        <f>IF(B77="","",IF('Información y Datos'!$L$42='Patrones LACOMET'!$D$3,LOOKUP(B77,'BLOQUES PATRON (pulg) '!$S$5:$S$86,'BLOQUES PATRON (pulg) '!$Z$5:$Z$86),IF('Información y Datos'!$L$42='Patrones LACOMET'!$D$4,VLOOKUP(B77,'DERIVA DE BLOQUES PATRON (mm)'!$D$8:$U$129,18,FALSE)*1000,"No existe el patrón")))</f>
        <v/>
      </c>
      <c r="K77" s="727" t="str">
        <f t="shared" si="7"/>
        <v/>
      </c>
      <c r="L77" s="747" t="str">
        <f t="shared" si="8"/>
        <v/>
      </c>
      <c r="M77" s="747" t="str">
        <f t="shared" si="9"/>
        <v/>
      </c>
      <c r="N77" s="747" t="str">
        <f t="shared" si="10"/>
        <v/>
      </c>
      <c r="O77" s="748" t="str">
        <f t="shared" si="11"/>
        <v/>
      </c>
      <c r="P77" s="749" t="str">
        <f t="shared" si="27"/>
        <v/>
      </c>
      <c r="Q77" s="750" t="str">
        <f t="shared" si="12"/>
        <v/>
      </c>
      <c r="R77" s="751" t="str">
        <f t="shared" si="13"/>
        <v/>
      </c>
      <c r="S77" s="751" t="str">
        <f t="shared" si="1"/>
        <v/>
      </c>
      <c r="T77" s="846" t="str">
        <f t="shared" si="29"/>
        <v/>
      </c>
      <c r="U77" s="733" t="str">
        <f t="shared" si="15"/>
        <v/>
      </c>
      <c r="V77" s="735" t="str">
        <f t="shared" si="16"/>
        <v/>
      </c>
      <c r="W77" s="735" t="str">
        <f t="shared" si="17"/>
        <v/>
      </c>
      <c r="X77" s="735" t="str">
        <f t="shared" si="18"/>
        <v/>
      </c>
      <c r="Y77" s="736" t="str">
        <f t="shared" si="19"/>
        <v/>
      </c>
      <c r="Z77" s="736" t="str">
        <f t="shared" si="20"/>
        <v/>
      </c>
      <c r="AA77" s="736" t="str">
        <f t="shared" si="21"/>
        <v/>
      </c>
      <c r="AB77" s="736" t="str">
        <f t="shared" si="22"/>
        <v/>
      </c>
      <c r="AC77" s="737" t="str">
        <f>IF(B77="","",('SENSIBILIDAD 2'!B54^2)*(G77^2))</f>
        <v/>
      </c>
      <c r="AD77" s="738" t="str">
        <f>IF(B77="","",('SENSIBILIDAD 2'!C54^2)*(K77^2))</f>
        <v/>
      </c>
      <c r="AE77" s="738" t="str">
        <f>IF(B77="","",'SENSIBILIDAD 2'!D54^2*(R77^2))</f>
        <v/>
      </c>
      <c r="AF77" s="738" t="str">
        <f>IF(B77="","",'SENSIBILIDAD 2'!E54^2*(S77^2))</f>
        <v/>
      </c>
      <c r="AG77" s="738" t="str">
        <f>IF(B77="","",'SENSIBILIDAD 2'!F54^2*(T77^2))</f>
        <v/>
      </c>
      <c r="AH77" s="738" t="str">
        <f>IF(B77="","",(('SENSIBILIDAD 2'!G54)^2)*(Q77^2))</f>
        <v/>
      </c>
      <c r="AI77" s="738" t="str">
        <f>IF(B77="","",'SENSIBILIDAD 2'!H54^2*(U77^2))</f>
        <v/>
      </c>
      <c r="AJ77" s="738" t="str">
        <f>IF(B77="","",'SENSIBILIDAD 2'!M54^2*(V77^2))</f>
        <v/>
      </c>
      <c r="AK77" s="738" t="str">
        <f>IF(B77="","",'SENSIBILIDAD 2'!N54^2*(W77^2))</f>
        <v/>
      </c>
      <c r="AL77" s="738" t="str">
        <f>IF(B77="","",'SENSIBILIDAD 2'!O54^2*(X77^2))</f>
        <v/>
      </c>
      <c r="AM77" s="738" t="str">
        <f>IF($B77="","",(Y77^2)*('SENSIBILIDAD 2'!K54^2))</f>
        <v/>
      </c>
      <c r="AN77" s="738" t="str">
        <f>IF($B77="","",(Z77^2)*('SENSIBILIDAD 2'!I54^2))</f>
        <v/>
      </c>
      <c r="AO77" s="738" t="str">
        <f>IF($B77="","",(AA77^2)*('SENSIBILIDAD 2'!J54^2))</f>
        <v/>
      </c>
      <c r="AP77" s="738" t="str">
        <f>IF($B77="","",(AB77^2)*('SENSIBILIDAD 2'!L54^2))</f>
        <v/>
      </c>
      <c r="AQ77" s="740" t="str">
        <f>IF(B77="","",('Intro. datos de Calib. CENTROS'!G50*1000)^2)</f>
        <v/>
      </c>
      <c r="AR77" s="741" t="str">
        <f t="shared" si="26"/>
        <v/>
      </c>
      <c r="AS77" s="752" t="str">
        <f t="shared" si="2"/>
        <v/>
      </c>
      <c r="AT77" s="754" t="str">
        <f t="shared" si="24"/>
        <v/>
      </c>
      <c r="AU77" s="744" t="str">
        <f>IF('Información y Datos'!$L$42='Patrones LACOMET'!$D$3,(IF(N77="","",AT77*39.37008)),IF('Información y Datos'!$L$42='Patrones LACOMET'!$D$4,AT77,"No existe el patrón"))</f>
        <v/>
      </c>
      <c r="BJ77" s="38"/>
      <c r="BK77" s="38"/>
      <c r="BL77" s="38"/>
      <c r="BM77" s="38"/>
      <c r="BN77" s="43"/>
      <c r="BO77" s="43"/>
    </row>
    <row r="78" spans="1:67" ht="20.100000000000001" customHeight="1" x14ac:dyDescent="0.2">
      <c r="A78" s="12">
        <f>+CALIBRACION!A61</f>
        <v>50</v>
      </c>
      <c r="B78" s="50" t="str">
        <f>IF(CALIBRACION!H61="","",CALIBRACION!H61)</f>
        <v/>
      </c>
      <c r="C78" s="745" t="str">
        <f t="shared" si="25"/>
        <v/>
      </c>
      <c r="D78" s="745" t="str">
        <f t="shared" si="3"/>
        <v/>
      </c>
      <c r="E78" s="723" t="str">
        <f t="shared" si="4"/>
        <v/>
      </c>
      <c r="F78" s="745" t="str">
        <f t="shared" si="5"/>
        <v/>
      </c>
      <c r="G78" s="746" t="str">
        <f t="shared" si="6"/>
        <v/>
      </c>
      <c r="H78" s="725" t="str">
        <f>IF(B78="","",(IF('Información y Datos'!$L$42='Patrones LACOMET'!$D$3,(VLOOKUP(B78,'BLOQUES PATRON (pulg) '!$K$5:$Q$86,6,FALSE)*1000),IF('Información y Datos'!$L$42='Patrones LACOMET'!$D$4,(VLOOKUP(B78,'BLOQUES PATRON (mm)'!$D$5:$H$126,5,FALSE)),"No existe el patrón"))))</f>
        <v/>
      </c>
      <c r="I78" s="726" t="str">
        <f t="shared" si="28"/>
        <v/>
      </c>
      <c r="J78" s="726" t="str">
        <f>IF(B78="","",IF('Información y Datos'!$L$42='Patrones LACOMET'!$D$3,LOOKUP(B78,'BLOQUES PATRON (pulg) '!$S$5:$S$86,'BLOQUES PATRON (pulg) '!$Z$5:$Z$86),IF('Información y Datos'!$L$42='Patrones LACOMET'!$D$4,VLOOKUP(B78,'DERIVA DE BLOQUES PATRON (mm)'!$D$8:$U$129,18,FALSE)*1000,"No existe el patrón")))</f>
        <v/>
      </c>
      <c r="K78" s="727" t="str">
        <f t="shared" si="7"/>
        <v/>
      </c>
      <c r="L78" s="747" t="str">
        <f t="shared" si="8"/>
        <v/>
      </c>
      <c r="M78" s="747" t="str">
        <f t="shared" si="9"/>
        <v/>
      </c>
      <c r="N78" s="747" t="str">
        <f t="shared" si="10"/>
        <v/>
      </c>
      <c r="O78" s="748" t="str">
        <f t="shared" si="11"/>
        <v/>
      </c>
      <c r="P78" s="749" t="str">
        <f t="shared" si="27"/>
        <v/>
      </c>
      <c r="Q78" s="750" t="str">
        <f t="shared" si="12"/>
        <v/>
      </c>
      <c r="R78" s="751" t="str">
        <f t="shared" si="13"/>
        <v/>
      </c>
      <c r="S78" s="751" t="str">
        <f t="shared" si="1"/>
        <v/>
      </c>
      <c r="T78" s="846" t="str">
        <f t="shared" si="29"/>
        <v/>
      </c>
      <c r="U78" s="733" t="str">
        <f t="shared" si="15"/>
        <v/>
      </c>
      <c r="V78" s="735" t="str">
        <f t="shared" si="16"/>
        <v/>
      </c>
      <c r="W78" s="735" t="str">
        <f t="shared" si="17"/>
        <v/>
      </c>
      <c r="X78" s="735" t="str">
        <f t="shared" si="18"/>
        <v/>
      </c>
      <c r="Y78" s="736" t="str">
        <f t="shared" si="19"/>
        <v/>
      </c>
      <c r="Z78" s="736" t="str">
        <f t="shared" si="20"/>
        <v/>
      </c>
      <c r="AA78" s="736" t="str">
        <f t="shared" si="21"/>
        <v/>
      </c>
      <c r="AB78" s="736" t="str">
        <f t="shared" si="22"/>
        <v/>
      </c>
      <c r="AC78" s="737" t="str">
        <f>IF(B78="","",('SENSIBILIDAD 2'!B55^2)*(G78^2))</f>
        <v/>
      </c>
      <c r="AD78" s="738" t="str">
        <f>IF(B78="","",('SENSIBILIDAD 2'!C55^2)*(K78^2))</f>
        <v/>
      </c>
      <c r="AE78" s="738" t="str">
        <f>IF(B78="","",'SENSIBILIDAD 2'!D55^2*(R78^2))</f>
        <v/>
      </c>
      <c r="AF78" s="738" t="str">
        <f>IF(B78="","",'SENSIBILIDAD 2'!E55^2*(S78^2))</f>
        <v/>
      </c>
      <c r="AG78" s="738" t="str">
        <f>IF(B78="","",'SENSIBILIDAD 2'!F55^2*(T78^2))</f>
        <v/>
      </c>
      <c r="AH78" s="738" t="str">
        <f>IF(B78="","",(('SENSIBILIDAD 2'!G55)^2)*(Q78^2))</f>
        <v/>
      </c>
      <c r="AI78" s="738" t="str">
        <f>IF(B78="","",'SENSIBILIDAD 2'!H55^2*(U78^2))</f>
        <v/>
      </c>
      <c r="AJ78" s="738" t="str">
        <f>IF(B78="","",'SENSIBILIDAD 2'!M55^2*(V78^2))</f>
        <v/>
      </c>
      <c r="AK78" s="738" t="str">
        <f>IF(B78="","",'SENSIBILIDAD 2'!N55^2*(W78^2))</f>
        <v/>
      </c>
      <c r="AL78" s="738" t="str">
        <f>IF(B78="","",'SENSIBILIDAD 2'!O55^2*(X78^2))</f>
        <v/>
      </c>
      <c r="AM78" s="738" t="str">
        <f>IF($B78="","",(Y78^2)*('SENSIBILIDAD 2'!K55^2))</f>
        <v/>
      </c>
      <c r="AN78" s="738" t="str">
        <f>IF($B78="","",(Z78^2)*('SENSIBILIDAD 2'!I55^2))</f>
        <v/>
      </c>
      <c r="AO78" s="738" t="str">
        <f>IF($B78="","",(AA78^2)*('SENSIBILIDAD 2'!J55^2))</f>
        <v/>
      </c>
      <c r="AP78" s="738" t="str">
        <f>IF($B78="","",(AB78^2)*('SENSIBILIDAD 2'!L55^2))</f>
        <v/>
      </c>
      <c r="AQ78" s="740" t="str">
        <f>IF(B78="","",('Intro. datos de Calib. CENTROS'!G51*1000)^2)</f>
        <v/>
      </c>
      <c r="AR78" s="741" t="str">
        <f t="shared" si="26"/>
        <v/>
      </c>
      <c r="AS78" s="752" t="str">
        <f t="shared" si="2"/>
        <v/>
      </c>
      <c r="AT78" s="754" t="str">
        <f t="shared" si="24"/>
        <v/>
      </c>
      <c r="AU78" s="744" t="str">
        <f>IF('Información y Datos'!$L$42='Patrones LACOMET'!$D$3,(IF(N78="","",AT78*39.37008)),IF('Información y Datos'!$L$42='Patrones LACOMET'!$D$4,AT78,"No existe el patrón"))</f>
        <v/>
      </c>
      <c r="BJ78" s="38"/>
      <c r="BK78" s="38"/>
      <c r="BL78" s="38"/>
      <c r="BM78" s="38"/>
      <c r="BN78" s="43"/>
      <c r="BO78" s="43"/>
    </row>
    <row r="79" spans="1:67" ht="20.100000000000001" customHeight="1" x14ac:dyDescent="0.2">
      <c r="A79" s="12">
        <f>+CALIBRACION!A62</f>
        <v>51</v>
      </c>
      <c r="B79" s="50" t="str">
        <f>IF(CALIBRACION!H62="","",CALIBRACION!H62)</f>
        <v/>
      </c>
      <c r="C79" s="745" t="str">
        <f t="shared" si="25"/>
        <v/>
      </c>
      <c r="D79" s="745" t="str">
        <f t="shared" si="3"/>
        <v/>
      </c>
      <c r="E79" s="723" t="str">
        <f t="shared" si="4"/>
        <v/>
      </c>
      <c r="F79" s="745" t="str">
        <f t="shared" si="5"/>
        <v/>
      </c>
      <c r="G79" s="746" t="str">
        <f t="shared" si="6"/>
        <v/>
      </c>
      <c r="H79" s="725" t="str">
        <f>IF(B79="","",(IF('Información y Datos'!$L$42='Patrones LACOMET'!$D$3,(VLOOKUP(B79,'BLOQUES PATRON (pulg) '!$K$5:$Q$86,6,FALSE)*1000),IF('Información y Datos'!$L$42='Patrones LACOMET'!$D$4,(VLOOKUP(B79,'BLOQUES PATRON (mm)'!$D$5:$H$126,5,FALSE)),"No existe el patrón"))))</f>
        <v/>
      </c>
      <c r="I79" s="726" t="str">
        <f t="shared" si="28"/>
        <v/>
      </c>
      <c r="J79" s="726" t="str">
        <f>IF(B79="","",IF('Información y Datos'!$L$42='Patrones LACOMET'!$D$3,LOOKUP(B79,'BLOQUES PATRON (pulg) '!$S$5:$S$86,'BLOQUES PATRON (pulg) '!$Z$5:$Z$86),IF('Información y Datos'!$L$42='Patrones LACOMET'!$D$4,VLOOKUP(B79,'DERIVA DE BLOQUES PATRON (mm)'!$D$8:$U$129,18,FALSE)*1000,"No existe el patrón")))</f>
        <v/>
      </c>
      <c r="K79" s="727" t="str">
        <f t="shared" si="7"/>
        <v/>
      </c>
      <c r="L79" s="747" t="str">
        <f t="shared" si="8"/>
        <v/>
      </c>
      <c r="M79" s="747" t="str">
        <f t="shared" si="9"/>
        <v/>
      </c>
      <c r="N79" s="747" t="str">
        <f t="shared" si="10"/>
        <v/>
      </c>
      <c r="O79" s="748" t="str">
        <f t="shared" si="11"/>
        <v/>
      </c>
      <c r="P79" s="749" t="str">
        <f t="shared" si="27"/>
        <v/>
      </c>
      <c r="Q79" s="750" t="str">
        <f t="shared" si="12"/>
        <v/>
      </c>
      <c r="R79" s="751" t="str">
        <f t="shared" si="13"/>
        <v/>
      </c>
      <c r="S79" s="751" t="str">
        <f t="shared" si="1"/>
        <v/>
      </c>
      <c r="T79" s="846" t="str">
        <f t="shared" si="29"/>
        <v/>
      </c>
      <c r="U79" s="733" t="str">
        <f t="shared" si="15"/>
        <v/>
      </c>
      <c r="V79" s="735" t="str">
        <f t="shared" si="16"/>
        <v/>
      </c>
      <c r="W79" s="735" t="str">
        <f t="shared" si="17"/>
        <v/>
      </c>
      <c r="X79" s="735" t="str">
        <f t="shared" si="18"/>
        <v/>
      </c>
      <c r="Y79" s="736" t="str">
        <f t="shared" si="19"/>
        <v/>
      </c>
      <c r="Z79" s="736" t="str">
        <f t="shared" si="20"/>
        <v/>
      </c>
      <c r="AA79" s="736" t="str">
        <f t="shared" si="21"/>
        <v/>
      </c>
      <c r="AB79" s="736" t="str">
        <f t="shared" si="22"/>
        <v/>
      </c>
      <c r="AC79" s="737" t="str">
        <f>IF(B79="","",('SENSIBILIDAD 2'!B56^2)*(G79^2))</f>
        <v/>
      </c>
      <c r="AD79" s="738" t="str">
        <f>IF(B79="","",('SENSIBILIDAD 2'!C56^2)*(K79^2))</f>
        <v/>
      </c>
      <c r="AE79" s="738" t="str">
        <f>IF(B79="","",'SENSIBILIDAD 2'!D56^2*(R79^2))</f>
        <v/>
      </c>
      <c r="AF79" s="738" t="str">
        <f>IF(B79="","",'SENSIBILIDAD 2'!E56^2*(S79^2))</f>
        <v/>
      </c>
      <c r="AG79" s="738" t="str">
        <f>IF(B79="","",'SENSIBILIDAD 2'!F56^2*(T79^2))</f>
        <v/>
      </c>
      <c r="AH79" s="738" t="str">
        <f>IF(B79="","",(('SENSIBILIDAD 2'!G56)^2)*(Q79^2))</f>
        <v/>
      </c>
      <c r="AI79" s="738" t="str">
        <f>IF(B79="","",'SENSIBILIDAD 2'!H56^2*(U79^2))</f>
        <v/>
      </c>
      <c r="AJ79" s="738" t="str">
        <f>IF(B79="","",'SENSIBILIDAD 2'!M56^2*(V79^2))</f>
        <v/>
      </c>
      <c r="AK79" s="738" t="str">
        <f>IF(B79="","",'SENSIBILIDAD 2'!N56^2*(W79^2))</f>
        <v/>
      </c>
      <c r="AL79" s="738" t="str">
        <f>IF(B79="","",'SENSIBILIDAD 2'!O56^2*(X79^2))</f>
        <v/>
      </c>
      <c r="AM79" s="738" t="str">
        <f>IF($B79="","",(Y79^2)*('SENSIBILIDAD 2'!K56^2))</f>
        <v/>
      </c>
      <c r="AN79" s="738" t="str">
        <f>IF($B79="","",(Z79^2)*('SENSIBILIDAD 2'!I56^2))</f>
        <v/>
      </c>
      <c r="AO79" s="738" t="str">
        <f>IF($B79="","",(AA79^2)*('SENSIBILIDAD 2'!J56^2))</f>
        <v/>
      </c>
      <c r="AP79" s="738" t="str">
        <f>IF($B79="","",(AB79^2)*('SENSIBILIDAD 2'!L56^2))</f>
        <v/>
      </c>
      <c r="AQ79" s="740" t="str">
        <f>IF(B79="","",('Intro. datos de Calib. CENTROS'!G52*1000)^2)</f>
        <v/>
      </c>
      <c r="AR79" s="741" t="str">
        <f t="shared" si="26"/>
        <v/>
      </c>
      <c r="AS79" s="752" t="str">
        <f t="shared" si="2"/>
        <v/>
      </c>
      <c r="AT79" s="754" t="str">
        <f t="shared" si="24"/>
        <v/>
      </c>
      <c r="AU79" s="744" t="str">
        <f>IF('Información y Datos'!$L$42='Patrones LACOMET'!$D$3,(IF(N79="","",AT79*39.37008)),IF('Información y Datos'!$L$42='Patrones LACOMET'!$D$4,AT79,"No existe el patrón"))</f>
        <v/>
      </c>
      <c r="BJ79" s="38"/>
      <c r="BK79" s="38"/>
      <c r="BL79" s="38"/>
      <c r="BM79" s="38"/>
      <c r="BN79" s="43"/>
      <c r="BO79" s="43"/>
    </row>
    <row r="80" spans="1:67" ht="20.100000000000001" customHeight="1" x14ac:dyDescent="0.2">
      <c r="A80" s="12">
        <f>+CALIBRACION!A63</f>
        <v>52</v>
      </c>
      <c r="B80" s="50" t="str">
        <f>IF(CALIBRACION!H63="","",CALIBRACION!H63)</f>
        <v/>
      </c>
      <c r="C80" s="745" t="str">
        <f t="shared" si="25"/>
        <v/>
      </c>
      <c r="D80" s="745" t="str">
        <f t="shared" si="3"/>
        <v/>
      </c>
      <c r="E80" s="723" t="str">
        <f t="shared" si="4"/>
        <v/>
      </c>
      <c r="F80" s="745" t="str">
        <f t="shared" si="5"/>
        <v/>
      </c>
      <c r="G80" s="746" t="str">
        <f t="shared" si="6"/>
        <v/>
      </c>
      <c r="H80" s="725" t="str">
        <f>IF(B80="","",(IF('Información y Datos'!$L$42='Patrones LACOMET'!$D$3,(VLOOKUP(B80,'BLOQUES PATRON (pulg) '!$K$5:$Q$86,6,FALSE)*1000),IF('Información y Datos'!$L$42='Patrones LACOMET'!$D$4,(VLOOKUP(B80,'BLOQUES PATRON (mm)'!$D$5:$H$126,5,FALSE)),"No existe el patrón"))))</f>
        <v/>
      </c>
      <c r="I80" s="726" t="str">
        <f t="shared" si="28"/>
        <v/>
      </c>
      <c r="J80" s="726" t="str">
        <f>IF(B80="","",IF('Información y Datos'!$L$42='Patrones LACOMET'!$D$3,LOOKUP(B80,'BLOQUES PATRON (pulg) '!$S$5:$S$86,'BLOQUES PATRON (pulg) '!$Z$5:$Z$86),IF('Información y Datos'!$L$42='Patrones LACOMET'!$D$4,VLOOKUP(B80,'DERIVA DE BLOQUES PATRON (mm)'!$D$8:$U$129,18,FALSE)*1000,"No existe el patrón")))</f>
        <v/>
      </c>
      <c r="K80" s="727" t="str">
        <f t="shared" si="7"/>
        <v/>
      </c>
      <c r="L80" s="747" t="str">
        <f t="shared" si="8"/>
        <v/>
      </c>
      <c r="M80" s="747" t="str">
        <f t="shared" si="9"/>
        <v/>
      </c>
      <c r="N80" s="747" t="str">
        <f t="shared" si="10"/>
        <v/>
      </c>
      <c r="O80" s="748" t="str">
        <f t="shared" si="11"/>
        <v/>
      </c>
      <c r="P80" s="749" t="str">
        <f t="shared" si="27"/>
        <v/>
      </c>
      <c r="Q80" s="750" t="str">
        <f t="shared" si="12"/>
        <v/>
      </c>
      <c r="R80" s="751" t="str">
        <f t="shared" si="13"/>
        <v/>
      </c>
      <c r="S80" s="751" t="str">
        <f t="shared" si="1"/>
        <v/>
      </c>
      <c r="T80" s="846" t="str">
        <f t="shared" si="29"/>
        <v/>
      </c>
      <c r="U80" s="733" t="str">
        <f t="shared" si="15"/>
        <v/>
      </c>
      <c r="V80" s="735" t="str">
        <f t="shared" si="16"/>
        <v/>
      </c>
      <c r="W80" s="735" t="str">
        <f t="shared" si="17"/>
        <v/>
      </c>
      <c r="X80" s="735" t="str">
        <f t="shared" si="18"/>
        <v/>
      </c>
      <c r="Y80" s="736" t="str">
        <f t="shared" si="19"/>
        <v/>
      </c>
      <c r="Z80" s="736" t="str">
        <f t="shared" si="20"/>
        <v/>
      </c>
      <c r="AA80" s="736" t="str">
        <f t="shared" si="21"/>
        <v/>
      </c>
      <c r="AB80" s="736" t="str">
        <f t="shared" si="22"/>
        <v/>
      </c>
      <c r="AC80" s="737" t="str">
        <f>IF(B80="","",('SENSIBILIDAD 2'!B57^2)*(G80^2))</f>
        <v/>
      </c>
      <c r="AD80" s="738" t="str">
        <f>IF(B80="","",('SENSIBILIDAD 2'!C57^2)*(K80^2))</f>
        <v/>
      </c>
      <c r="AE80" s="738" t="str">
        <f>IF(B80="","",'SENSIBILIDAD 2'!D57^2*(R80^2))</f>
        <v/>
      </c>
      <c r="AF80" s="738" t="str">
        <f>IF(B80="","",'SENSIBILIDAD 2'!E57^2*(S80^2))</f>
        <v/>
      </c>
      <c r="AG80" s="738" t="str">
        <f>IF(B80="","",'SENSIBILIDAD 2'!F57^2*(T80^2))</f>
        <v/>
      </c>
      <c r="AH80" s="738" t="str">
        <f>IF(B80="","",(('SENSIBILIDAD 2'!G57)^2)*(Q80^2))</f>
        <v/>
      </c>
      <c r="AI80" s="738" t="str">
        <f>IF(B80="","",'SENSIBILIDAD 2'!H57^2*(U80^2))</f>
        <v/>
      </c>
      <c r="AJ80" s="738" t="str">
        <f>IF(B80="","",'SENSIBILIDAD 2'!M57^2*(V80^2))</f>
        <v/>
      </c>
      <c r="AK80" s="738" t="str">
        <f>IF(B80="","",'SENSIBILIDAD 2'!N57^2*(W80^2))</f>
        <v/>
      </c>
      <c r="AL80" s="738" t="str">
        <f>IF(B80="","",'SENSIBILIDAD 2'!O57^2*(X80^2))</f>
        <v/>
      </c>
      <c r="AM80" s="738" t="str">
        <f>IF($B80="","",(Y80^2)*('SENSIBILIDAD 2'!K57^2))</f>
        <v/>
      </c>
      <c r="AN80" s="738" t="str">
        <f>IF($B80="","",(Z80^2)*('SENSIBILIDAD 2'!I57^2))</f>
        <v/>
      </c>
      <c r="AO80" s="738" t="str">
        <f>IF($B80="","",(AA80^2)*('SENSIBILIDAD 2'!J57^2))</f>
        <v/>
      </c>
      <c r="AP80" s="738" t="str">
        <f>IF($B80="","",(AB80^2)*('SENSIBILIDAD 2'!L57^2))</f>
        <v/>
      </c>
      <c r="AQ80" s="740" t="str">
        <f>IF(B80="","",('Intro. datos de Calib. CENTROS'!G53*1000)^2)</f>
        <v/>
      </c>
      <c r="AR80" s="741" t="str">
        <f t="shared" si="26"/>
        <v/>
      </c>
      <c r="AS80" s="752" t="str">
        <f t="shared" si="2"/>
        <v/>
      </c>
      <c r="AT80" s="754" t="str">
        <f t="shared" si="24"/>
        <v/>
      </c>
      <c r="AU80" s="744" t="str">
        <f>IF('Información y Datos'!$L$42='Patrones LACOMET'!$D$3,(IF(N80="","",AT80*39.37008)),IF('Información y Datos'!$L$42='Patrones LACOMET'!$D$4,AT80,"No existe el patrón"))</f>
        <v/>
      </c>
      <c r="BJ80" s="38"/>
      <c r="BK80" s="38"/>
      <c r="BL80" s="38"/>
      <c r="BM80" s="38"/>
      <c r="BN80" s="43"/>
      <c r="BO80" s="43"/>
    </row>
    <row r="81" spans="1:67" ht="20.100000000000001" customHeight="1" x14ac:dyDescent="0.2">
      <c r="A81" s="12">
        <f>+CALIBRACION!A64</f>
        <v>53</v>
      </c>
      <c r="B81" s="50" t="str">
        <f>IF(CALIBRACION!H64="","",CALIBRACION!H64)</f>
        <v/>
      </c>
      <c r="C81" s="745" t="str">
        <f t="shared" si="25"/>
        <v/>
      </c>
      <c r="D81" s="745" t="str">
        <f t="shared" si="3"/>
        <v/>
      </c>
      <c r="E81" s="723" t="str">
        <f t="shared" si="4"/>
        <v/>
      </c>
      <c r="F81" s="745" t="str">
        <f t="shared" si="5"/>
        <v/>
      </c>
      <c r="G81" s="746" t="str">
        <f t="shared" si="6"/>
        <v/>
      </c>
      <c r="H81" s="725" t="str">
        <f>IF(B81="","",(IF('Información y Datos'!$L$42='Patrones LACOMET'!$D$3,(VLOOKUP(B81,'BLOQUES PATRON (pulg) '!$K$5:$Q$86,6,FALSE)*1000),IF('Información y Datos'!$L$42='Patrones LACOMET'!$D$4,(VLOOKUP(B81,'BLOQUES PATRON (mm)'!$D$5:$H$126,5,FALSE)),"No existe el patrón"))))</f>
        <v/>
      </c>
      <c r="I81" s="726" t="str">
        <f t="shared" si="28"/>
        <v/>
      </c>
      <c r="J81" s="726" t="str">
        <f>IF(B81="","",IF('Información y Datos'!$L$42='Patrones LACOMET'!$D$3,LOOKUP(B81,'BLOQUES PATRON (pulg) '!$S$5:$S$86,'BLOQUES PATRON (pulg) '!$Z$5:$Z$86),IF('Información y Datos'!$L$42='Patrones LACOMET'!$D$4,VLOOKUP(B81,'DERIVA DE BLOQUES PATRON (mm)'!$D$8:$U$129,18,FALSE)*1000,"No existe el patrón")))</f>
        <v/>
      </c>
      <c r="K81" s="727" t="str">
        <f t="shared" si="7"/>
        <v/>
      </c>
      <c r="L81" s="747" t="str">
        <f t="shared" si="8"/>
        <v/>
      </c>
      <c r="M81" s="747" t="str">
        <f t="shared" si="9"/>
        <v/>
      </c>
      <c r="N81" s="747" t="str">
        <f t="shared" si="10"/>
        <v/>
      </c>
      <c r="O81" s="748" t="str">
        <f t="shared" si="11"/>
        <v/>
      </c>
      <c r="P81" s="749" t="str">
        <f t="shared" si="27"/>
        <v/>
      </c>
      <c r="Q81" s="750" t="str">
        <f t="shared" si="12"/>
        <v/>
      </c>
      <c r="R81" s="751" t="str">
        <f t="shared" si="13"/>
        <v/>
      </c>
      <c r="S81" s="751" t="str">
        <f t="shared" si="1"/>
        <v/>
      </c>
      <c r="T81" s="846" t="str">
        <f t="shared" si="29"/>
        <v/>
      </c>
      <c r="U81" s="733" t="str">
        <f t="shared" si="15"/>
        <v/>
      </c>
      <c r="V81" s="735" t="str">
        <f t="shared" si="16"/>
        <v/>
      </c>
      <c r="W81" s="735" t="str">
        <f t="shared" si="17"/>
        <v/>
      </c>
      <c r="X81" s="735" t="str">
        <f t="shared" si="18"/>
        <v/>
      </c>
      <c r="Y81" s="736" t="str">
        <f t="shared" si="19"/>
        <v/>
      </c>
      <c r="Z81" s="736" t="str">
        <f t="shared" si="20"/>
        <v/>
      </c>
      <c r="AA81" s="736" t="str">
        <f t="shared" si="21"/>
        <v/>
      </c>
      <c r="AB81" s="736" t="str">
        <f t="shared" si="22"/>
        <v/>
      </c>
      <c r="AC81" s="737" t="str">
        <f>IF(B81="","",('SENSIBILIDAD 2'!B58^2)*(G81^2))</f>
        <v/>
      </c>
      <c r="AD81" s="738" t="str">
        <f>IF(B81="","",('SENSIBILIDAD 2'!C58^2)*(K81^2))</f>
        <v/>
      </c>
      <c r="AE81" s="738" t="str">
        <f>IF(B81="","",'SENSIBILIDAD 2'!D58^2*(R81^2))</f>
        <v/>
      </c>
      <c r="AF81" s="738" t="str">
        <f>IF(B81="","",'SENSIBILIDAD 2'!E58^2*(S81^2))</f>
        <v/>
      </c>
      <c r="AG81" s="738" t="str">
        <f>IF(B81="","",'SENSIBILIDAD 2'!F58^2*(T81^2))</f>
        <v/>
      </c>
      <c r="AH81" s="738" t="str">
        <f>IF(B81="","",(('SENSIBILIDAD 2'!G58)^2)*(Q81^2))</f>
        <v/>
      </c>
      <c r="AI81" s="738" t="str">
        <f>IF(B81="","",'SENSIBILIDAD 2'!H58^2*(U81^2))</f>
        <v/>
      </c>
      <c r="AJ81" s="738" t="str">
        <f>IF(B81="","",'SENSIBILIDAD 2'!M58^2*(V81^2))</f>
        <v/>
      </c>
      <c r="AK81" s="738" t="str">
        <f>IF(B81="","",'SENSIBILIDAD 2'!N58^2*(W81^2))</f>
        <v/>
      </c>
      <c r="AL81" s="738" t="str">
        <f>IF(B81="","",'SENSIBILIDAD 2'!O58^2*(X81^2))</f>
        <v/>
      </c>
      <c r="AM81" s="738" t="str">
        <f>IF($B81="","",(Y81^2)*('SENSIBILIDAD 2'!K58^2))</f>
        <v/>
      </c>
      <c r="AN81" s="738" t="str">
        <f>IF($B81="","",(Z81^2)*('SENSIBILIDAD 2'!I58^2))</f>
        <v/>
      </c>
      <c r="AO81" s="738" t="str">
        <f>IF($B81="","",(AA81^2)*('SENSIBILIDAD 2'!J58^2))</f>
        <v/>
      </c>
      <c r="AP81" s="738" t="str">
        <f>IF($B81="","",(AB81^2)*('SENSIBILIDAD 2'!L58^2))</f>
        <v/>
      </c>
      <c r="AQ81" s="740" t="str">
        <f>IF(B81="","",('Intro. datos de Calib. CENTROS'!G54*1000)^2)</f>
        <v/>
      </c>
      <c r="AR81" s="741" t="str">
        <f t="shared" si="26"/>
        <v/>
      </c>
      <c r="AS81" s="752" t="str">
        <f t="shared" si="2"/>
        <v/>
      </c>
      <c r="AT81" s="754" t="str">
        <f t="shared" si="24"/>
        <v/>
      </c>
      <c r="AU81" s="744" t="str">
        <f>IF('Información y Datos'!$L$42='Patrones LACOMET'!$D$3,(IF(N81="","",AT81*39.37008)),IF('Información y Datos'!$L$42='Patrones LACOMET'!$D$4,AT81,"No existe el patrón"))</f>
        <v/>
      </c>
      <c r="BJ81" s="38"/>
      <c r="BK81" s="38"/>
      <c r="BL81" s="38"/>
      <c r="BM81" s="38"/>
      <c r="BN81" s="43"/>
      <c r="BO81" s="43"/>
    </row>
    <row r="82" spans="1:67" ht="20.100000000000001" customHeight="1" x14ac:dyDescent="0.2">
      <c r="A82" s="12">
        <f>+CALIBRACION!A65</f>
        <v>54</v>
      </c>
      <c r="B82" s="50" t="str">
        <f>IF(CALIBRACION!H65="","",CALIBRACION!H65)</f>
        <v/>
      </c>
      <c r="C82" s="745" t="str">
        <f t="shared" si="25"/>
        <v/>
      </c>
      <c r="D82" s="745" t="str">
        <f t="shared" si="3"/>
        <v/>
      </c>
      <c r="E82" s="723" t="str">
        <f t="shared" si="4"/>
        <v/>
      </c>
      <c r="F82" s="745" t="str">
        <f t="shared" si="5"/>
        <v/>
      </c>
      <c r="G82" s="746" t="str">
        <f t="shared" si="6"/>
        <v/>
      </c>
      <c r="H82" s="725" t="str">
        <f>IF(B82="","",(IF('Información y Datos'!$L$42='Patrones LACOMET'!$D$3,(VLOOKUP(B82,'BLOQUES PATRON (pulg) '!$K$5:$Q$86,6,FALSE)*1000),IF('Información y Datos'!$L$42='Patrones LACOMET'!$D$4,(VLOOKUP(B82,'BLOQUES PATRON (mm)'!$D$5:$H$126,5,FALSE)),"No existe el patrón"))))</f>
        <v/>
      </c>
      <c r="I82" s="726" t="str">
        <f t="shared" si="28"/>
        <v/>
      </c>
      <c r="J82" s="726" t="str">
        <f>IF(B82="","",IF('Información y Datos'!$L$42='Patrones LACOMET'!$D$3,LOOKUP(B82,'BLOQUES PATRON (pulg) '!$S$5:$S$86,'BLOQUES PATRON (pulg) '!$Z$5:$Z$86),IF('Información y Datos'!$L$42='Patrones LACOMET'!$D$4,VLOOKUP(B82,'DERIVA DE BLOQUES PATRON (mm)'!$D$8:$U$129,18,FALSE)*1000,"No existe el patrón")))</f>
        <v/>
      </c>
      <c r="K82" s="727" t="str">
        <f t="shared" si="7"/>
        <v/>
      </c>
      <c r="L82" s="747" t="str">
        <f t="shared" si="8"/>
        <v/>
      </c>
      <c r="M82" s="747" t="str">
        <f t="shared" si="9"/>
        <v/>
      </c>
      <c r="N82" s="747" t="str">
        <f t="shared" si="10"/>
        <v/>
      </c>
      <c r="O82" s="748" t="str">
        <f t="shared" si="11"/>
        <v/>
      </c>
      <c r="P82" s="749" t="str">
        <f t="shared" si="27"/>
        <v/>
      </c>
      <c r="Q82" s="750" t="str">
        <f t="shared" si="12"/>
        <v/>
      </c>
      <c r="R82" s="751" t="str">
        <f t="shared" si="13"/>
        <v/>
      </c>
      <c r="S82" s="751" t="str">
        <f t="shared" si="1"/>
        <v/>
      </c>
      <c r="T82" s="846" t="str">
        <f t="shared" si="29"/>
        <v/>
      </c>
      <c r="U82" s="733" t="str">
        <f t="shared" si="15"/>
        <v/>
      </c>
      <c r="V82" s="735" t="str">
        <f t="shared" si="16"/>
        <v/>
      </c>
      <c r="W82" s="735" t="str">
        <f t="shared" si="17"/>
        <v/>
      </c>
      <c r="X82" s="735" t="str">
        <f t="shared" si="18"/>
        <v/>
      </c>
      <c r="Y82" s="736" t="str">
        <f t="shared" si="19"/>
        <v/>
      </c>
      <c r="Z82" s="736" t="str">
        <f t="shared" si="20"/>
        <v/>
      </c>
      <c r="AA82" s="736" t="str">
        <f t="shared" si="21"/>
        <v/>
      </c>
      <c r="AB82" s="736" t="str">
        <f t="shared" si="22"/>
        <v/>
      </c>
      <c r="AC82" s="737" t="str">
        <f>IF(B82="","",('SENSIBILIDAD 2'!B59^2)*(G82^2))</f>
        <v/>
      </c>
      <c r="AD82" s="738" t="str">
        <f>IF(B82="","",('SENSIBILIDAD 2'!C59^2)*(K82^2))</f>
        <v/>
      </c>
      <c r="AE82" s="738" t="str">
        <f>IF(B82="","",'SENSIBILIDAD 2'!D59^2*(R82^2))</f>
        <v/>
      </c>
      <c r="AF82" s="738" t="str">
        <f>IF(B82="","",'SENSIBILIDAD 2'!E59^2*(S82^2))</f>
        <v/>
      </c>
      <c r="AG82" s="738" t="str">
        <f>IF(B82="","",'SENSIBILIDAD 2'!F59^2*(T82^2))</f>
        <v/>
      </c>
      <c r="AH82" s="738" t="str">
        <f>IF(B82="","",(('SENSIBILIDAD 2'!G59)^2)*(Q82^2))</f>
        <v/>
      </c>
      <c r="AI82" s="738" t="str">
        <f>IF(B82="","",'SENSIBILIDAD 2'!H59^2*(U82^2))</f>
        <v/>
      </c>
      <c r="AJ82" s="738" t="str">
        <f>IF(B82="","",'SENSIBILIDAD 2'!M59^2*(V82^2))</f>
        <v/>
      </c>
      <c r="AK82" s="738" t="str">
        <f>IF(B82="","",'SENSIBILIDAD 2'!N59^2*(W82^2))</f>
        <v/>
      </c>
      <c r="AL82" s="738" t="str">
        <f>IF(B82="","",'SENSIBILIDAD 2'!O59^2*(X82^2))</f>
        <v/>
      </c>
      <c r="AM82" s="738" t="str">
        <f>IF($B82="","",(Y82^2)*('SENSIBILIDAD 2'!K59^2))</f>
        <v/>
      </c>
      <c r="AN82" s="738" t="str">
        <f>IF($B82="","",(Z82^2)*('SENSIBILIDAD 2'!I59^2))</f>
        <v/>
      </c>
      <c r="AO82" s="738" t="str">
        <f>IF($B82="","",(AA82^2)*('SENSIBILIDAD 2'!J59^2))</f>
        <v/>
      </c>
      <c r="AP82" s="738" t="str">
        <f>IF($B82="","",(AB82^2)*('SENSIBILIDAD 2'!L59^2))</f>
        <v/>
      </c>
      <c r="AQ82" s="740" t="str">
        <f>IF(B82="","",('Intro. datos de Calib. CENTROS'!G55*1000)^2)</f>
        <v/>
      </c>
      <c r="AR82" s="741" t="str">
        <f t="shared" si="26"/>
        <v/>
      </c>
      <c r="AS82" s="752" t="str">
        <f t="shared" si="2"/>
        <v/>
      </c>
      <c r="AT82" s="754" t="str">
        <f t="shared" si="24"/>
        <v/>
      </c>
      <c r="AU82" s="744" t="str">
        <f>IF('Información y Datos'!$L$42='Patrones LACOMET'!$D$3,(IF(N82="","",AT82*39.37008)),IF('Información y Datos'!$L$42='Patrones LACOMET'!$D$4,AT82,"No existe el patrón"))</f>
        <v/>
      </c>
      <c r="BJ82" s="38"/>
      <c r="BK82" s="38"/>
      <c r="BL82" s="38"/>
      <c r="BM82" s="38"/>
      <c r="BN82" s="43"/>
      <c r="BO82" s="43"/>
    </row>
    <row r="83" spans="1:67" ht="20.100000000000001" customHeight="1" x14ac:dyDescent="0.2">
      <c r="A83" s="12">
        <f>+CALIBRACION!A66</f>
        <v>55</v>
      </c>
      <c r="B83" s="50" t="str">
        <f>IF(CALIBRACION!H66="","",CALIBRACION!H66)</f>
        <v/>
      </c>
      <c r="C83" s="745" t="str">
        <f t="shared" si="25"/>
        <v/>
      </c>
      <c r="D83" s="745" t="str">
        <f t="shared" si="3"/>
        <v/>
      </c>
      <c r="E83" s="723" t="str">
        <f t="shared" si="4"/>
        <v/>
      </c>
      <c r="F83" s="745" t="str">
        <f t="shared" si="5"/>
        <v/>
      </c>
      <c r="G83" s="746" t="str">
        <f t="shared" si="6"/>
        <v/>
      </c>
      <c r="H83" s="725" t="str">
        <f>IF(B83="","",(IF('Información y Datos'!$L$42='Patrones LACOMET'!$D$3,(VLOOKUP(B83,'BLOQUES PATRON (pulg) '!$K$5:$Q$86,6,FALSE)*1000),IF('Información y Datos'!$L$42='Patrones LACOMET'!$D$4,(VLOOKUP(B83,'BLOQUES PATRON (mm)'!$D$5:$H$126,5,FALSE)),"No existe el patrón"))))</f>
        <v/>
      </c>
      <c r="I83" s="726" t="str">
        <f t="shared" si="28"/>
        <v/>
      </c>
      <c r="J83" s="726" t="str">
        <f>IF(B83="","",IF('Información y Datos'!$L$42='Patrones LACOMET'!$D$3,LOOKUP(B83,'BLOQUES PATRON (pulg) '!$S$5:$S$86,'BLOQUES PATRON (pulg) '!$Z$5:$Z$86),IF('Información y Datos'!$L$42='Patrones LACOMET'!$D$4,VLOOKUP(B83,'DERIVA DE BLOQUES PATRON (mm)'!$D$8:$U$129,18,FALSE)*1000,"No existe el patrón")))</f>
        <v/>
      </c>
      <c r="K83" s="727" t="str">
        <f t="shared" si="7"/>
        <v/>
      </c>
      <c r="L83" s="747" t="str">
        <f t="shared" si="8"/>
        <v/>
      </c>
      <c r="M83" s="747" t="str">
        <f t="shared" si="9"/>
        <v/>
      </c>
      <c r="N83" s="747" t="str">
        <f t="shared" si="10"/>
        <v/>
      </c>
      <c r="O83" s="748" t="str">
        <f t="shared" si="11"/>
        <v/>
      </c>
      <c r="P83" s="749" t="str">
        <f t="shared" si="27"/>
        <v/>
      </c>
      <c r="Q83" s="750" t="str">
        <f t="shared" si="12"/>
        <v/>
      </c>
      <c r="R83" s="751" t="str">
        <f t="shared" si="13"/>
        <v/>
      </c>
      <c r="S83" s="751" t="str">
        <f t="shared" si="1"/>
        <v/>
      </c>
      <c r="T83" s="846" t="str">
        <f t="shared" si="29"/>
        <v/>
      </c>
      <c r="U83" s="733" t="str">
        <f t="shared" si="15"/>
        <v/>
      </c>
      <c r="V83" s="735" t="str">
        <f t="shared" si="16"/>
        <v/>
      </c>
      <c r="W83" s="735" t="str">
        <f t="shared" si="17"/>
        <v/>
      </c>
      <c r="X83" s="735" t="str">
        <f t="shared" si="18"/>
        <v/>
      </c>
      <c r="Y83" s="736" t="str">
        <f t="shared" si="19"/>
        <v/>
      </c>
      <c r="Z83" s="736" t="str">
        <f t="shared" si="20"/>
        <v/>
      </c>
      <c r="AA83" s="736" t="str">
        <f t="shared" si="21"/>
        <v/>
      </c>
      <c r="AB83" s="736" t="str">
        <f t="shared" si="22"/>
        <v/>
      </c>
      <c r="AC83" s="737" t="str">
        <f>IF(B83="","",('SENSIBILIDAD 2'!B60^2)*(G83^2))</f>
        <v/>
      </c>
      <c r="AD83" s="738" t="str">
        <f>IF(B83="","",('SENSIBILIDAD 2'!C60^2)*(K83^2))</f>
        <v/>
      </c>
      <c r="AE83" s="738" t="str">
        <f>IF(B83="","",'SENSIBILIDAD 2'!D60^2*(R83^2))</f>
        <v/>
      </c>
      <c r="AF83" s="738" t="str">
        <f>IF(B83="","",'SENSIBILIDAD 2'!E60^2*(S83^2))</f>
        <v/>
      </c>
      <c r="AG83" s="738" t="str">
        <f>IF(B83="","",'SENSIBILIDAD 2'!F60^2*(T83^2))</f>
        <v/>
      </c>
      <c r="AH83" s="738" t="str">
        <f>IF(B83="","",(('SENSIBILIDAD 2'!G60)^2)*(Q83^2))</f>
        <v/>
      </c>
      <c r="AI83" s="738" t="str">
        <f>IF(B83="","",'SENSIBILIDAD 2'!H60^2*(U83^2))</f>
        <v/>
      </c>
      <c r="AJ83" s="738" t="str">
        <f>IF(B83="","",'SENSIBILIDAD 2'!M60^2*(V83^2))</f>
        <v/>
      </c>
      <c r="AK83" s="738" t="str">
        <f>IF(B83="","",'SENSIBILIDAD 2'!N60^2*(W83^2))</f>
        <v/>
      </c>
      <c r="AL83" s="738" t="str">
        <f>IF(B83="","",'SENSIBILIDAD 2'!O60^2*(X83^2))</f>
        <v/>
      </c>
      <c r="AM83" s="738" t="str">
        <f>IF($B83="","",(Y83^2)*('SENSIBILIDAD 2'!K60^2))</f>
        <v/>
      </c>
      <c r="AN83" s="738" t="str">
        <f>IF($B83="","",(Z83^2)*('SENSIBILIDAD 2'!I60^2))</f>
        <v/>
      </c>
      <c r="AO83" s="738" t="str">
        <f>IF($B83="","",(AA83^2)*('SENSIBILIDAD 2'!J60^2))</f>
        <v/>
      </c>
      <c r="AP83" s="738" t="str">
        <f>IF($B83="","",(AB83^2)*('SENSIBILIDAD 2'!L60^2))</f>
        <v/>
      </c>
      <c r="AQ83" s="740" t="str">
        <f>IF(B83="","",('Intro. datos de Calib. CENTROS'!G56*1000)^2)</f>
        <v/>
      </c>
      <c r="AR83" s="741" t="str">
        <f t="shared" si="26"/>
        <v/>
      </c>
      <c r="AS83" s="752" t="str">
        <f t="shared" si="2"/>
        <v/>
      </c>
      <c r="AT83" s="754" t="str">
        <f t="shared" si="24"/>
        <v/>
      </c>
      <c r="AU83" s="744" t="str">
        <f>IF('Información y Datos'!$L$42='Patrones LACOMET'!$D$3,(IF(N83="","",AT83*39.37008)),IF('Información y Datos'!$L$42='Patrones LACOMET'!$D$4,AT83,"No existe el patrón"))</f>
        <v/>
      </c>
      <c r="BJ83" s="38"/>
      <c r="BK83" s="38"/>
      <c r="BL83" s="38"/>
      <c r="BM83" s="38"/>
      <c r="BN83" s="43"/>
      <c r="BO83" s="43"/>
    </row>
    <row r="84" spans="1:67" ht="20.100000000000001" customHeight="1" x14ac:dyDescent="0.2">
      <c r="A84" s="12">
        <f>+CALIBRACION!A67</f>
        <v>56</v>
      </c>
      <c r="B84" s="50" t="str">
        <f>IF(CALIBRACION!H67="","",CALIBRACION!H67)</f>
        <v/>
      </c>
      <c r="C84" s="745" t="str">
        <f t="shared" si="25"/>
        <v/>
      </c>
      <c r="D84" s="745" t="str">
        <f t="shared" si="3"/>
        <v/>
      </c>
      <c r="E84" s="723" t="str">
        <f t="shared" si="4"/>
        <v/>
      </c>
      <c r="F84" s="745" t="str">
        <f t="shared" si="5"/>
        <v/>
      </c>
      <c r="G84" s="746" t="str">
        <f t="shared" si="6"/>
        <v/>
      </c>
      <c r="H84" s="725" t="str">
        <f>IF(B84="","",(IF('Información y Datos'!$L$42='Patrones LACOMET'!$D$3,(VLOOKUP(B84,'BLOQUES PATRON (pulg) '!$K$5:$Q$86,6,FALSE)*1000),IF('Información y Datos'!$L$42='Patrones LACOMET'!$D$4,(VLOOKUP(B84,'BLOQUES PATRON (mm)'!$D$5:$H$126,5,FALSE)),"No existe el patrón"))))</f>
        <v/>
      </c>
      <c r="I84" s="726" t="str">
        <f t="shared" si="28"/>
        <v/>
      </c>
      <c r="J84" s="726" t="str">
        <f>IF(B84="","",IF('Información y Datos'!$L$42='Patrones LACOMET'!$D$3,LOOKUP(B84,'BLOQUES PATRON (pulg) '!$S$5:$S$86,'BLOQUES PATRON (pulg) '!$Z$5:$Z$86),IF('Información y Datos'!$L$42='Patrones LACOMET'!$D$4,VLOOKUP(B84,'DERIVA DE BLOQUES PATRON (mm)'!$D$8:$U$129,18,FALSE)*1000,"No existe el patrón")))</f>
        <v/>
      </c>
      <c r="K84" s="727" t="str">
        <f t="shared" si="7"/>
        <v/>
      </c>
      <c r="L84" s="747" t="str">
        <f t="shared" si="8"/>
        <v/>
      </c>
      <c r="M84" s="747" t="str">
        <f t="shared" si="9"/>
        <v/>
      </c>
      <c r="N84" s="747" t="str">
        <f t="shared" si="10"/>
        <v/>
      </c>
      <c r="O84" s="748" t="str">
        <f t="shared" si="11"/>
        <v/>
      </c>
      <c r="P84" s="749" t="str">
        <f t="shared" si="27"/>
        <v/>
      </c>
      <c r="Q84" s="750" t="str">
        <f t="shared" si="12"/>
        <v/>
      </c>
      <c r="R84" s="751" t="str">
        <f t="shared" si="13"/>
        <v/>
      </c>
      <c r="S84" s="751" t="str">
        <f t="shared" si="1"/>
        <v/>
      </c>
      <c r="T84" s="846" t="str">
        <f t="shared" si="29"/>
        <v/>
      </c>
      <c r="U84" s="733" t="str">
        <f t="shared" si="15"/>
        <v/>
      </c>
      <c r="V84" s="735" t="str">
        <f t="shared" si="16"/>
        <v/>
      </c>
      <c r="W84" s="735" t="str">
        <f t="shared" si="17"/>
        <v/>
      </c>
      <c r="X84" s="735" t="str">
        <f t="shared" si="18"/>
        <v/>
      </c>
      <c r="Y84" s="736" t="str">
        <f t="shared" si="19"/>
        <v/>
      </c>
      <c r="Z84" s="736" t="str">
        <f t="shared" si="20"/>
        <v/>
      </c>
      <c r="AA84" s="736" t="str">
        <f t="shared" si="21"/>
        <v/>
      </c>
      <c r="AB84" s="736" t="str">
        <f t="shared" si="22"/>
        <v/>
      </c>
      <c r="AC84" s="737" t="str">
        <f>IF(B84="","",('SENSIBILIDAD 2'!B61^2)*(G84^2))</f>
        <v/>
      </c>
      <c r="AD84" s="738" t="str">
        <f>IF(B84="","",('SENSIBILIDAD 2'!C61^2)*(K84^2))</f>
        <v/>
      </c>
      <c r="AE84" s="738" t="str">
        <f>IF(B84="","",'SENSIBILIDAD 2'!D61^2*(R84^2))</f>
        <v/>
      </c>
      <c r="AF84" s="738" t="str">
        <f>IF(B84="","",'SENSIBILIDAD 2'!E61^2*(S84^2))</f>
        <v/>
      </c>
      <c r="AG84" s="738" t="str">
        <f>IF(B84="","",'SENSIBILIDAD 2'!F61^2*(T84^2))</f>
        <v/>
      </c>
      <c r="AH84" s="738" t="str">
        <f>IF(B84="","",(('SENSIBILIDAD 2'!G61)^2)*(Q84^2))</f>
        <v/>
      </c>
      <c r="AI84" s="738" t="str">
        <f>IF(B84="","",'SENSIBILIDAD 2'!H61^2*(U84^2))</f>
        <v/>
      </c>
      <c r="AJ84" s="738" t="str">
        <f>IF(B84="","",'SENSIBILIDAD 2'!M61^2*(V84^2))</f>
        <v/>
      </c>
      <c r="AK84" s="738" t="str">
        <f>IF(B84="","",'SENSIBILIDAD 2'!N61^2*(W84^2))</f>
        <v/>
      </c>
      <c r="AL84" s="738" t="str">
        <f>IF(B84="","",'SENSIBILIDAD 2'!O61^2*(X84^2))</f>
        <v/>
      </c>
      <c r="AM84" s="738" t="str">
        <f>IF($B84="","",(Y84^2)*('SENSIBILIDAD 2'!K61^2))</f>
        <v/>
      </c>
      <c r="AN84" s="738" t="str">
        <f>IF($B84="","",(Z84^2)*('SENSIBILIDAD 2'!I61^2))</f>
        <v/>
      </c>
      <c r="AO84" s="738" t="str">
        <f>IF($B84="","",(AA84^2)*('SENSIBILIDAD 2'!J61^2))</f>
        <v/>
      </c>
      <c r="AP84" s="738" t="str">
        <f>IF($B84="","",(AB84^2)*('SENSIBILIDAD 2'!L61^2))</f>
        <v/>
      </c>
      <c r="AQ84" s="740" t="str">
        <f>IF(B84="","",('Intro. datos de Calib. CENTROS'!G57*1000)^2)</f>
        <v/>
      </c>
      <c r="AR84" s="741" t="str">
        <f t="shared" si="26"/>
        <v/>
      </c>
      <c r="AS84" s="752" t="str">
        <f t="shared" si="2"/>
        <v/>
      </c>
      <c r="AT84" s="754" t="str">
        <f t="shared" si="24"/>
        <v/>
      </c>
      <c r="AU84" s="744" t="str">
        <f>IF('Información y Datos'!$L$42='Patrones LACOMET'!$D$3,(IF(N84="","",AT84*39.37008)),IF('Información y Datos'!$L$42='Patrones LACOMET'!$D$4,AT84,"No existe el patrón"))</f>
        <v/>
      </c>
      <c r="BJ84" s="38"/>
      <c r="BK84" s="38"/>
      <c r="BL84" s="38"/>
      <c r="BM84" s="38"/>
      <c r="BN84" s="43"/>
      <c r="BO84" s="43"/>
    </row>
    <row r="85" spans="1:67" ht="20.100000000000001" customHeight="1" x14ac:dyDescent="0.2">
      <c r="A85" s="12">
        <f>+CALIBRACION!A68</f>
        <v>57</v>
      </c>
      <c r="B85" s="50" t="str">
        <f>IF(CALIBRACION!H68="","",CALIBRACION!H68)</f>
        <v/>
      </c>
      <c r="C85" s="745" t="str">
        <f t="shared" si="25"/>
        <v/>
      </c>
      <c r="D85" s="745" t="str">
        <f t="shared" si="3"/>
        <v/>
      </c>
      <c r="E85" s="723" t="str">
        <f t="shared" si="4"/>
        <v/>
      </c>
      <c r="F85" s="745" t="str">
        <f t="shared" si="5"/>
        <v/>
      </c>
      <c r="G85" s="746" t="str">
        <f t="shared" si="6"/>
        <v/>
      </c>
      <c r="H85" s="725" t="str">
        <f>IF(B85="","",(IF('Información y Datos'!$L$42='Patrones LACOMET'!$D$3,(VLOOKUP(B85,'BLOQUES PATRON (pulg) '!$K$5:$Q$86,6,FALSE)*1000),IF('Información y Datos'!$L$42='Patrones LACOMET'!$D$4,(VLOOKUP(B85,'BLOQUES PATRON (mm)'!$D$5:$H$126,5,FALSE)),"No existe el patrón"))))</f>
        <v/>
      </c>
      <c r="I85" s="726" t="str">
        <f t="shared" si="28"/>
        <v/>
      </c>
      <c r="J85" s="726" t="str">
        <f>IF(B85="","",IF('Información y Datos'!$L$42='Patrones LACOMET'!$D$3,LOOKUP(B85,'BLOQUES PATRON (pulg) '!$S$5:$S$86,'BLOQUES PATRON (pulg) '!$Z$5:$Z$86),IF('Información y Datos'!$L$42='Patrones LACOMET'!$D$4,VLOOKUP(B85,'DERIVA DE BLOQUES PATRON (mm)'!$D$8:$U$129,18,FALSE)*1000,"No existe el patrón")))</f>
        <v/>
      </c>
      <c r="K85" s="727" t="str">
        <f t="shared" si="7"/>
        <v/>
      </c>
      <c r="L85" s="747" t="str">
        <f t="shared" si="8"/>
        <v/>
      </c>
      <c r="M85" s="747" t="str">
        <f t="shared" si="9"/>
        <v/>
      </c>
      <c r="N85" s="747" t="str">
        <f t="shared" si="10"/>
        <v/>
      </c>
      <c r="O85" s="748" t="str">
        <f t="shared" si="11"/>
        <v/>
      </c>
      <c r="P85" s="749" t="str">
        <f t="shared" si="27"/>
        <v/>
      </c>
      <c r="Q85" s="750" t="str">
        <f t="shared" si="12"/>
        <v/>
      </c>
      <c r="R85" s="751" t="str">
        <f t="shared" si="13"/>
        <v/>
      </c>
      <c r="S85" s="751" t="str">
        <f t="shared" si="1"/>
        <v/>
      </c>
      <c r="T85" s="846" t="str">
        <f t="shared" si="29"/>
        <v/>
      </c>
      <c r="U85" s="733" t="str">
        <f t="shared" si="15"/>
        <v/>
      </c>
      <c r="V85" s="735" t="str">
        <f t="shared" si="16"/>
        <v/>
      </c>
      <c r="W85" s="735" t="str">
        <f t="shared" si="17"/>
        <v/>
      </c>
      <c r="X85" s="735" t="str">
        <f t="shared" si="18"/>
        <v/>
      </c>
      <c r="Y85" s="736" t="str">
        <f t="shared" si="19"/>
        <v/>
      </c>
      <c r="Z85" s="736" t="str">
        <f t="shared" si="20"/>
        <v/>
      </c>
      <c r="AA85" s="736" t="str">
        <f t="shared" si="21"/>
        <v/>
      </c>
      <c r="AB85" s="736" t="str">
        <f t="shared" si="22"/>
        <v/>
      </c>
      <c r="AC85" s="737" t="str">
        <f>IF(B85="","",('SENSIBILIDAD 2'!B62^2)*(G85^2))</f>
        <v/>
      </c>
      <c r="AD85" s="738" t="str">
        <f>IF(B85="","",('SENSIBILIDAD 2'!C62^2)*(K85^2))</f>
        <v/>
      </c>
      <c r="AE85" s="738" t="str">
        <f>IF(B85="","",'SENSIBILIDAD 2'!D62^2*(R85^2))</f>
        <v/>
      </c>
      <c r="AF85" s="738" t="str">
        <f>IF(B85="","",'SENSIBILIDAD 2'!E62^2*(S85^2))</f>
        <v/>
      </c>
      <c r="AG85" s="738" t="str">
        <f>IF(B85="","",'SENSIBILIDAD 2'!F62^2*(T85^2))</f>
        <v/>
      </c>
      <c r="AH85" s="738" t="str">
        <f>IF(B85="","",(('SENSIBILIDAD 2'!G62)^2)*(Q85^2))</f>
        <v/>
      </c>
      <c r="AI85" s="738" t="str">
        <f>IF(B85="","",'SENSIBILIDAD 2'!H62^2*(U85^2))</f>
        <v/>
      </c>
      <c r="AJ85" s="738" t="str">
        <f>IF(B85="","",'SENSIBILIDAD 2'!M62^2*(V85^2))</f>
        <v/>
      </c>
      <c r="AK85" s="738" t="str">
        <f>IF(B85="","",'SENSIBILIDAD 2'!N62^2*(W85^2))</f>
        <v/>
      </c>
      <c r="AL85" s="738" t="str">
        <f>IF(B85="","",'SENSIBILIDAD 2'!O62^2*(X85^2))</f>
        <v/>
      </c>
      <c r="AM85" s="738" t="str">
        <f>IF($B85="","",(Y85^2)*('SENSIBILIDAD 2'!K62^2))</f>
        <v/>
      </c>
      <c r="AN85" s="738" t="str">
        <f>IF($B85="","",(Z85^2)*('SENSIBILIDAD 2'!I62^2))</f>
        <v/>
      </c>
      <c r="AO85" s="738" t="str">
        <f>IF($B85="","",(AA85^2)*('SENSIBILIDAD 2'!J62^2))</f>
        <v/>
      </c>
      <c r="AP85" s="738" t="str">
        <f>IF($B85="","",(AB85^2)*('SENSIBILIDAD 2'!L62^2))</f>
        <v/>
      </c>
      <c r="AQ85" s="740" t="str">
        <f>IF(B85="","",('Intro. datos de Calib. CENTROS'!G58*1000)^2)</f>
        <v/>
      </c>
      <c r="AR85" s="741" t="str">
        <f t="shared" si="26"/>
        <v/>
      </c>
      <c r="AS85" s="752" t="str">
        <f t="shared" si="2"/>
        <v/>
      </c>
      <c r="AT85" s="754" t="str">
        <f t="shared" si="24"/>
        <v/>
      </c>
      <c r="AU85" s="744" t="str">
        <f>IF('Información y Datos'!$L$42='Patrones LACOMET'!$D$3,(IF(N85="","",AT85*39.37008)),IF('Información y Datos'!$L$42='Patrones LACOMET'!$D$4,AT85,"No existe el patrón"))</f>
        <v/>
      </c>
      <c r="BJ85" s="38"/>
      <c r="BK85" s="38"/>
      <c r="BL85" s="38"/>
      <c r="BM85" s="38"/>
      <c r="BN85" s="43"/>
      <c r="BO85" s="43"/>
    </row>
    <row r="86" spans="1:67" ht="20.100000000000001" customHeight="1" x14ac:dyDescent="0.2">
      <c r="A86" s="12">
        <f>+CALIBRACION!A69</f>
        <v>58</v>
      </c>
      <c r="B86" s="50" t="str">
        <f>IF(CALIBRACION!H69="","",CALIBRACION!H69)</f>
        <v/>
      </c>
      <c r="C86" s="745" t="str">
        <f t="shared" si="25"/>
        <v/>
      </c>
      <c r="D86" s="745" t="str">
        <f t="shared" si="3"/>
        <v/>
      </c>
      <c r="E86" s="723" t="str">
        <f t="shared" si="4"/>
        <v/>
      </c>
      <c r="F86" s="745" t="str">
        <f t="shared" si="5"/>
        <v/>
      </c>
      <c r="G86" s="746" t="str">
        <f t="shared" si="6"/>
        <v/>
      </c>
      <c r="H86" s="725" t="str">
        <f>IF(B86="","",(IF('Información y Datos'!$L$42='Patrones LACOMET'!$D$3,(VLOOKUP(B86,'BLOQUES PATRON (pulg) '!$K$5:$Q$86,6,FALSE)*1000),IF('Información y Datos'!$L$42='Patrones LACOMET'!$D$4,(VLOOKUP(B86,'BLOQUES PATRON (mm)'!$D$5:$H$126,5,FALSE)),"No existe el patrón"))))</f>
        <v/>
      </c>
      <c r="I86" s="726" t="str">
        <f t="shared" si="28"/>
        <v/>
      </c>
      <c r="J86" s="726" t="str">
        <f>IF(B86="","",IF('Información y Datos'!$L$42='Patrones LACOMET'!$D$3,LOOKUP(B86,'BLOQUES PATRON (pulg) '!$S$5:$S$86,'BLOQUES PATRON (pulg) '!$Z$5:$Z$86),IF('Información y Datos'!$L$42='Patrones LACOMET'!$D$4,VLOOKUP(B86,'DERIVA DE BLOQUES PATRON (mm)'!$D$8:$U$129,18,FALSE)*1000,"No existe el patrón")))</f>
        <v/>
      </c>
      <c r="K86" s="727" t="str">
        <f t="shared" si="7"/>
        <v/>
      </c>
      <c r="L86" s="747" t="str">
        <f t="shared" si="8"/>
        <v/>
      </c>
      <c r="M86" s="747" t="str">
        <f t="shared" si="9"/>
        <v/>
      </c>
      <c r="N86" s="747" t="str">
        <f t="shared" si="10"/>
        <v/>
      </c>
      <c r="O86" s="748" t="str">
        <f t="shared" si="11"/>
        <v/>
      </c>
      <c r="P86" s="749" t="str">
        <f t="shared" si="27"/>
        <v/>
      </c>
      <c r="Q86" s="750" t="str">
        <f t="shared" si="12"/>
        <v/>
      </c>
      <c r="R86" s="751" t="str">
        <f t="shared" si="13"/>
        <v/>
      </c>
      <c r="S86" s="751" t="str">
        <f t="shared" si="1"/>
        <v/>
      </c>
      <c r="T86" s="846" t="str">
        <f t="shared" si="29"/>
        <v/>
      </c>
      <c r="U86" s="733" t="str">
        <f t="shared" si="15"/>
        <v/>
      </c>
      <c r="V86" s="735" t="str">
        <f t="shared" si="16"/>
        <v/>
      </c>
      <c r="W86" s="735" t="str">
        <f t="shared" si="17"/>
        <v/>
      </c>
      <c r="X86" s="735" t="str">
        <f t="shared" si="18"/>
        <v/>
      </c>
      <c r="Y86" s="736" t="str">
        <f t="shared" si="19"/>
        <v/>
      </c>
      <c r="Z86" s="736" t="str">
        <f t="shared" si="20"/>
        <v/>
      </c>
      <c r="AA86" s="736" t="str">
        <f t="shared" si="21"/>
        <v/>
      </c>
      <c r="AB86" s="736" t="str">
        <f t="shared" si="22"/>
        <v/>
      </c>
      <c r="AC86" s="737" t="str">
        <f>IF(B86="","",('SENSIBILIDAD 2'!B63^2)*(G86^2))</f>
        <v/>
      </c>
      <c r="AD86" s="738" t="str">
        <f>IF(B86="","",('SENSIBILIDAD 2'!C63^2)*(K86^2))</f>
        <v/>
      </c>
      <c r="AE86" s="738" t="str">
        <f>IF(B86="","",'SENSIBILIDAD 2'!D63^2*(R86^2))</f>
        <v/>
      </c>
      <c r="AF86" s="738" t="str">
        <f>IF(B86="","",'SENSIBILIDAD 2'!E63^2*(S86^2))</f>
        <v/>
      </c>
      <c r="AG86" s="738" t="str">
        <f>IF(B86="","",'SENSIBILIDAD 2'!F63^2*(T86^2))</f>
        <v/>
      </c>
      <c r="AH86" s="738" t="str">
        <f>IF(B86="","",(('SENSIBILIDAD 2'!G63)^2)*(Q86^2))</f>
        <v/>
      </c>
      <c r="AI86" s="738" t="str">
        <f>IF(B86="","",'SENSIBILIDAD 2'!H63^2*(U86^2))</f>
        <v/>
      </c>
      <c r="AJ86" s="738" t="str">
        <f>IF(B86="","",'SENSIBILIDAD 2'!M63^2*(V86^2))</f>
        <v/>
      </c>
      <c r="AK86" s="738" t="str">
        <f>IF(B86="","",'SENSIBILIDAD 2'!N63^2*(W86^2))</f>
        <v/>
      </c>
      <c r="AL86" s="738" t="str">
        <f>IF(B86="","",'SENSIBILIDAD 2'!O63^2*(X86^2))</f>
        <v/>
      </c>
      <c r="AM86" s="738" t="str">
        <f>IF($B86="","",(Y86^2)*('SENSIBILIDAD 2'!K63^2))</f>
        <v/>
      </c>
      <c r="AN86" s="738" t="str">
        <f>IF($B86="","",(Z86^2)*('SENSIBILIDAD 2'!I63^2))</f>
        <v/>
      </c>
      <c r="AO86" s="738" t="str">
        <f>IF($B86="","",(AA86^2)*('SENSIBILIDAD 2'!J63^2))</f>
        <v/>
      </c>
      <c r="AP86" s="738" t="str">
        <f>IF($B86="","",(AB86^2)*('SENSIBILIDAD 2'!L63^2))</f>
        <v/>
      </c>
      <c r="AQ86" s="740" t="str">
        <f>IF(B86="","",('Intro. datos de Calib. CENTROS'!G59*1000)^2)</f>
        <v/>
      </c>
      <c r="AR86" s="741" t="str">
        <f t="shared" si="26"/>
        <v/>
      </c>
      <c r="AS86" s="752" t="str">
        <f t="shared" si="2"/>
        <v/>
      </c>
      <c r="AT86" s="754" t="str">
        <f t="shared" si="24"/>
        <v/>
      </c>
      <c r="AU86" s="744" t="str">
        <f>IF('Información y Datos'!$L$42='Patrones LACOMET'!$D$3,(IF(N86="","",AT86*39.37008)),IF('Información y Datos'!$L$42='Patrones LACOMET'!$D$4,AT86,"No existe el patrón"))</f>
        <v/>
      </c>
      <c r="BJ86" s="38"/>
      <c r="BK86" s="38"/>
      <c r="BL86" s="38"/>
      <c r="BM86" s="38"/>
      <c r="BN86" s="43"/>
      <c r="BO86" s="43"/>
    </row>
    <row r="87" spans="1:67" ht="20.100000000000001" customHeight="1" x14ac:dyDescent="0.2">
      <c r="A87" s="12">
        <f>+CALIBRACION!A70</f>
        <v>59</v>
      </c>
      <c r="B87" s="50" t="str">
        <f>IF(CALIBRACION!H70="","",CALIBRACION!H70)</f>
        <v/>
      </c>
      <c r="C87" s="745" t="str">
        <f t="shared" si="25"/>
        <v/>
      </c>
      <c r="D87" s="745" t="str">
        <f t="shared" si="3"/>
        <v/>
      </c>
      <c r="E87" s="723" t="str">
        <f t="shared" si="4"/>
        <v/>
      </c>
      <c r="F87" s="745" t="str">
        <f t="shared" si="5"/>
        <v/>
      </c>
      <c r="G87" s="746" t="str">
        <f t="shared" si="6"/>
        <v/>
      </c>
      <c r="H87" s="725" t="str">
        <f>IF(B87="","",(IF('Información y Datos'!$L$42='Patrones LACOMET'!$D$3,(VLOOKUP(B87,'BLOQUES PATRON (pulg) '!$K$5:$Q$86,6,FALSE)*1000),IF('Información y Datos'!$L$42='Patrones LACOMET'!$D$4,(VLOOKUP(B87,'BLOQUES PATRON (mm)'!$D$5:$H$126,5,FALSE)),"No existe el patrón"))))</f>
        <v/>
      </c>
      <c r="I87" s="726" t="str">
        <f t="shared" si="28"/>
        <v/>
      </c>
      <c r="J87" s="726" t="str">
        <f>IF(B87="","",IF('Información y Datos'!$L$42='Patrones LACOMET'!$D$3,LOOKUP(B87,'BLOQUES PATRON (pulg) '!$S$5:$S$86,'BLOQUES PATRON (pulg) '!$Z$5:$Z$86),IF('Información y Datos'!$L$42='Patrones LACOMET'!$D$4,VLOOKUP(B87,'DERIVA DE BLOQUES PATRON (mm)'!$D$8:$U$129,18,FALSE)*1000,"No existe el patrón")))</f>
        <v/>
      </c>
      <c r="K87" s="727" t="str">
        <f t="shared" si="7"/>
        <v/>
      </c>
      <c r="L87" s="747" t="str">
        <f t="shared" si="8"/>
        <v/>
      </c>
      <c r="M87" s="747" t="str">
        <f t="shared" si="9"/>
        <v/>
      </c>
      <c r="N87" s="747" t="str">
        <f t="shared" si="10"/>
        <v/>
      </c>
      <c r="O87" s="748" t="str">
        <f t="shared" si="11"/>
        <v/>
      </c>
      <c r="P87" s="749" t="str">
        <f t="shared" si="27"/>
        <v/>
      </c>
      <c r="Q87" s="750" t="str">
        <f t="shared" si="12"/>
        <v/>
      </c>
      <c r="R87" s="751" t="str">
        <f t="shared" si="13"/>
        <v/>
      </c>
      <c r="S87" s="751" t="str">
        <f t="shared" si="1"/>
        <v/>
      </c>
      <c r="T87" s="846" t="str">
        <f t="shared" si="29"/>
        <v/>
      </c>
      <c r="U87" s="733" t="str">
        <f t="shared" si="15"/>
        <v/>
      </c>
      <c r="V87" s="735" t="str">
        <f t="shared" si="16"/>
        <v/>
      </c>
      <c r="W87" s="735" t="str">
        <f t="shared" si="17"/>
        <v/>
      </c>
      <c r="X87" s="735" t="str">
        <f t="shared" si="18"/>
        <v/>
      </c>
      <c r="Y87" s="736" t="str">
        <f t="shared" si="19"/>
        <v/>
      </c>
      <c r="Z87" s="736" t="str">
        <f t="shared" si="20"/>
        <v/>
      </c>
      <c r="AA87" s="736" t="str">
        <f t="shared" si="21"/>
        <v/>
      </c>
      <c r="AB87" s="736" t="str">
        <f t="shared" si="22"/>
        <v/>
      </c>
      <c r="AC87" s="737" t="str">
        <f>IF(B87="","",('SENSIBILIDAD 2'!B64^2)*(G87^2))</f>
        <v/>
      </c>
      <c r="AD87" s="738" t="str">
        <f>IF(B87="","",('SENSIBILIDAD 2'!C64^2)*(K87^2))</f>
        <v/>
      </c>
      <c r="AE87" s="738" t="str">
        <f>IF(B87="","",'SENSIBILIDAD 2'!D64^2*(R87^2))</f>
        <v/>
      </c>
      <c r="AF87" s="738" t="str">
        <f>IF(B87="","",'SENSIBILIDAD 2'!E64^2*(S87^2))</f>
        <v/>
      </c>
      <c r="AG87" s="738" t="str">
        <f>IF(B87="","",'SENSIBILIDAD 2'!F64^2*(T87^2))</f>
        <v/>
      </c>
      <c r="AH87" s="738" t="str">
        <f>IF(B87="","",(('SENSIBILIDAD 2'!G64)^2)*(Q87^2))</f>
        <v/>
      </c>
      <c r="AI87" s="738" t="str">
        <f>IF(B87="","",'SENSIBILIDAD 2'!H64^2*(U87^2))</f>
        <v/>
      </c>
      <c r="AJ87" s="738" t="str">
        <f>IF(B87="","",'SENSIBILIDAD 2'!M64^2*(V87^2))</f>
        <v/>
      </c>
      <c r="AK87" s="738" t="str">
        <f>IF(B87="","",'SENSIBILIDAD 2'!N64^2*(W87^2))</f>
        <v/>
      </c>
      <c r="AL87" s="738" t="str">
        <f>IF(B87="","",'SENSIBILIDAD 2'!O64^2*(X87^2))</f>
        <v/>
      </c>
      <c r="AM87" s="738" t="str">
        <f>IF($B87="","",(Y87^2)*('SENSIBILIDAD 2'!K64^2))</f>
        <v/>
      </c>
      <c r="AN87" s="738" t="str">
        <f>IF($B87="","",(Z87^2)*('SENSIBILIDAD 2'!I64^2))</f>
        <v/>
      </c>
      <c r="AO87" s="738" t="str">
        <f>IF($B87="","",(AA87^2)*('SENSIBILIDAD 2'!J64^2))</f>
        <v/>
      </c>
      <c r="AP87" s="738" t="str">
        <f>IF($B87="","",(AB87^2)*('SENSIBILIDAD 2'!L64^2))</f>
        <v/>
      </c>
      <c r="AQ87" s="740" t="str">
        <f>IF(B87="","",('Intro. datos de Calib. CENTROS'!G60*1000)^2)</f>
        <v/>
      </c>
      <c r="AR87" s="741" t="str">
        <f t="shared" si="26"/>
        <v/>
      </c>
      <c r="AS87" s="752" t="str">
        <f t="shared" si="2"/>
        <v/>
      </c>
      <c r="AT87" s="754" t="str">
        <f t="shared" si="24"/>
        <v/>
      </c>
      <c r="AU87" s="744" t="str">
        <f>IF('Información y Datos'!$L$42='Patrones LACOMET'!$D$3,(IF(N87="","",AT87*39.37008)),IF('Información y Datos'!$L$42='Patrones LACOMET'!$D$4,AT87,"No existe el patrón"))</f>
        <v/>
      </c>
      <c r="BJ87" s="38"/>
      <c r="BK87" s="38"/>
      <c r="BL87" s="38"/>
      <c r="BM87" s="38"/>
      <c r="BN87" s="43"/>
      <c r="BO87" s="43"/>
    </row>
    <row r="88" spans="1:67" ht="20.100000000000001" customHeight="1" x14ac:dyDescent="0.2">
      <c r="A88" s="12">
        <f>+CALIBRACION!A71</f>
        <v>60</v>
      </c>
      <c r="B88" s="50" t="str">
        <f>IF(CALIBRACION!H71="","",CALIBRACION!H71)</f>
        <v/>
      </c>
      <c r="C88" s="745" t="str">
        <f t="shared" si="25"/>
        <v/>
      </c>
      <c r="D88" s="745" t="str">
        <f t="shared" si="3"/>
        <v/>
      </c>
      <c r="E88" s="723" t="str">
        <f t="shared" si="4"/>
        <v/>
      </c>
      <c r="F88" s="745" t="str">
        <f t="shared" si="5"/>
        <v/>
      </c>
      <c r="G88" s="746" t="str">
        <f t="shared" si="6"/>
        <v/>
      </c>
      <c r="H88" s="725" t="str">
        <f>IF(B88="","",(IF('Información y Datos'!$L$42='Patrones LACOMET'!$D$3,(VLOOKUP(B88,'BLOQUES PATRON (pulg) '!$K$5:$Q$86,6,FALSE)*1000),IF('Información y Datos'!$L$42='Patrones LACOMET'!$D$4,(VLOOKUP(B88,'BLOQUES PATRON (mm)'!$D$5:$H$126,5,FALSE)),"No existe el patrón"))))</f>
        <v/>
      </c>
      <c r="I88" s="726" t="str">
        <f t="shared" si="28"/>
        <v/>
      </c>
      <c r="J88" s="726" t="str">
        <f>IF(B88="","",IF('Información y Datos'!$L$42='Patrones LACOMET'!$D$3,LOOKUP(B88,'BLOQUES PATRON (pulg) '!$S$5:$S$86,'BLOQUES PATRON (pulg) '!$Z$5:$Z$86),IF('Información y Datos'!$L$42='Patrones LACOMET'!$D$4,VLOOKUP(B88,'DERIVA DE BLOQUES PATRON (mm)'!$D$8:$U$129,18,FALSE)*1000,"No existe el patrón")))</f>
        <v/>
      </c>
      <c r="K88" s="727" t="str">
        <f t="shared" si="7"/>
        <v/>
      </c>
      <c r="L88" s="747" t="str">
        <f t="shared" si="8"/>
        <v/>
      </c>
      <c r="M88" s="747" t="str">
        <f t="shared" si="9"/>
        <v/>
      </c>
      <c r="N88" s="747" t="str">
        <f t="shared" si="10"/>
        <v/>
      </c>
      <c r="O88" s="748" t="str">
        <f t="shared" si="11"/>
        <v/>
      </c>
      <c r="P88" s="749" t="str">
        <f t="shared" si="27"/>
        <v/>
      </c>
      <c r="Q88" s="750" t="str">
        <f t="shared" si="12"/>
        <v/>
      </c>
      <c r="R88" s="751" t="str">
        <f t="shared" si="13"/>
        <v/>
      </c>
      <c r="S88" s="751" t="str">
        <f t="shared" si="1"/>
        <v/>
      </c>
      <c r="T88" s="846" t="str">
        <f t="shared" si="29"/>
        <v/>
      </c>
      <c r="U88" s="733" t="str">
        <f t="shared" si="15"/>
        <v/>
      </c>
      <c r="V88" s="735" t="str">
        <f t="shared" si="16"/>
        <v/>
      </c>
      <c r="W88" s="735" t="str">
        <f t="shared" si="17"/>
        <v/>
      </c>
      <c r="X88" s="735" t="str">
        <f t="shared" si="18"/>
        <v/>
      </c>
      <c r="Y88" s="736" t="str">
        <f t="shared" si="19"/>
        <v/>
      </c>
      <c r="Z88" s="736" t="str">
        <f t="shared" si="20"/>
        <v/>
      </c>
      <c r="AA88" s="736" t="str">
        <f t="shared" si="21"/>
        <v/>
      </c>
      <c r="AB88" s="736" t="str">
        <f t="shared" si="22"/>
        <v/>
      </c>
      <c r="AC88" s="737" t="str">
        <f>IF(B88="","",('SENSIBILIDAD 2'!B65^2)*(G88^2))</f>
        <v/>
      </c>
      <c r="AD88" s="738" t="str">
        <f>IF(B88="","",('SENSIBILIDAD 2'!C65^2)*(K88^2))</f>
        <v/>
      </c>
      <c r="AE88" s="738" t="str">
        <f>IF(B88="","",'SENSIBILIDAD 2'!D65^2*(R88^2))</f>
        <v/>
      </c>
      <c r="AF88" s="738" t="str">
        <f>IF(B88="","",'SENSIBILIDAD 2'!E65^2*(S88^2))</f>
        <v/>
      </c>
      <c r="AG88" s="738" t="str">
        <f>IF(B88="","",'SENSIBILIDAD 2'!F65^2*(T88^2))</f>
        <v/>
      </c>
      <c r="AH88" s="738" t="str">
        <f>IF(B88="","",(('SENSIBILIDAD 2'!G65)^2)*(Q88^2))</f>
        <v/>
      </c>
      <c r="AI88" s="738" t="str">
        <f>IF(B88="","",'SENSIBILIDAD 2'!H65^2*(U88^2))</f>
        <v/>
      </c>
      <c r="AJ88" s="738" t="str">
        <f>IF(B88="","",'SENSIBILIDAD 2'!M65^2*(V88^2))</f>
        <v/>
      </c>
      <c r="AK88" s="738" t="str">
        <f>IF(B88="","",'SENSIBILIDAD 2'!N65^2*(W88^2))</f>
        <v/>
      </c>
      <c r="AL88" s="738" t="str">
        <f>IF(B88="","",'SENSIBILIDAD 2'!O65^2*(X88^2))</f>
        <v/>
      </c>
      <c r="AM88" s="738" t="str">
        <f>IF($B88="","",(Y88^2)*('SENSIBILIDAD 2'!K65^2))</f>
        <v/>
      </c>
      <c r="AN88" s="738" t="str">
        <f>IF($B88="","",(Z88^2)*('SENSIBILIDAD 2'!I65^2))</f>
        <v/>
      </c>
      <c r="AO88" s="738" t="str">
        <f>IF($B88="","",(AA88^2)*('SENSIBILIDAD 2'!J65^2))</f>
        <v/>
      </c>
      <c r="AP88" s="738" t="str">
        <f>IF($B88="","",(AB88^2)*('SENSIBILIDAD 2'!L65^2))</f>
        <v/>
      </c>
      <c r="AQ88" s="740" t="str">
        <f>IF(B88="","",('Intro. datos de Calib. CENTROS'!G61*1000)^2)</f>
        <v/>
      </c>
      <c r="AR88" s="741" t="str">
        <f t="shared" si="26"/>
        <v/>
      </c>
      <c r="AS88" s="752" t="str">
        <f t="shared" si="2"/>
        <v/>
      </c>
      <c r="AT88" s="754" t="str">
        <f t="shared" si="24"/>
        <v/>
      </c>
      <c r="AU88" s="744" t="str">
        <f>IF('Información y Datos'!$L$42='Patrones LACOMET'!$D$3,(IF(N88="","",AT88*39.37008)),IF('Información y Datos'!$L$42='Patrones LACOMET'!$D$4,AT88,"No existe el patrón"))</f>
        <v/>
      </c>
      <c r="BJ88" s="38"/>
      <c r="BK88" s="38"/>
      <c r="BL88" s="38"/>
      <c r="BM88" s="38"/>
      <c r="BN88" s="43"/>
      <c r="BO88" s="43"/>
    </row>
    <row r="89" spans="1:67" ht="20.100000000000001" customHeight="1" x14ac:dyDescent="0.2">
      <c r="A89" s="12">
        <f>+CALIBRACION!A72</f>
        <v>61</v>
      </c>
      <c r="B89" s="50" t="str">
        <f>IF(CALIBRACION!H72="","",CALIBRACION!H72)</f>
        <v/>
      </c>
      <c r="C89" s="745" t="str">
        <f t="shared" si="25"/>
        <v/>
      </c>
      <c r="D89" s="745" t="str">
        <f t="shared" si="3"/>
        <v/>
      </c>
      <c r="E89" s="723" t="str">
        <f t="shared" si="4"/>
        <v/>
      </c>
      <c r="F89" s="745" t="str">
        <f t="shared" si="5"/>
        <v/>
      </c>
      <c r="G89" s="746" t="str">
        <f t="shared" si="6"/>
        <v/>
      </c>
      <c r="H89" s="725" t="str">
        <f>IF(B89="","",(IF('Información y Datos'!$L$42='Patrones LACOMET'!$D$3,(VLOOKUP(B89,'BLOQUES PATRON (pulg) '!$K$5:$Q$86,6,FALSE)*1000),IF('Información y Datos'!$L$42='Patrones LACOMET'!$D$4,(VLOOKUP(B89,'BLOQUES PATRON (mm)'!$D$5:$H$126,5,FALSE)),"No existe el patrón"))))</f>
        <v/>
      </c>
      <c r="I89" s="726" t="str">
        <f t="shared" si="28"/>
        <v/>
      </c>
      <c r="J89" s="726" t="str">
        <f>IF(B89="","",IF('Información y Datos'!$L$42='Patrones LACOMET'!$D$3,LOOKUP(B89,'BLOQUES PATRON (pulg) '!$S$5:$S$86,'BLOQUES PATRON (pulg) '!$Z$5:$Z$86),IF('Información y Datos'!$L$42='Patrones LACOMET'!$D$4,VLOOKUP(B89,'DERIVA DE BLOQUES PATRON (mm)'!$D$8:$U$129,18,FALSE)*1000,"No existe el patrón")))</f>
        <v/>
      </c>
      <c r="K89" s="727" t="str">
        <f t="shared" si="7"/>
        <v/>
      </c>
      <c r="L89" s="747" t="str">
        <f t="shared" si="8"/>
        <v/>
      </c>
      <c r="M89" s="747" t="str">
        <f t="shared" si="9"/>
        <v/>
      </c>
      <c r="N89" s="747" t="str">
        <f t="shared" si="10"/>
        <v/>
      </c>
      <c r="O89" s="748" t="str">
        <f t="shared" si="11"/>
        <v/>
      </c>
      <c r="P89" s="749" t="str">
        <f t="shared" si="27"/>
        <v/>
      </c>
      <c r="Q89" s="750" t="str">
        <f t="shared" si="12"/>
        <v/>
      </c>
      <c r="R89" s="751" t="str">
        <f t="shared" si="13"/>
        <v/>
      </c>
      <c r="S89" s="751" t="str">
        <f t="shared" si="1"/>
        <v/>
      </c>
      <c r="T89" s="846" t="str">
        <f t="shared" si="29"/>
        <v/>
      </c>
      <c r="U89" s="733" t="str">
        <f t="shared" si="15"/>
        <v/>
      </c>
      <c r="V89" s="735" t="str">
        <f t="shared" si="16"/>
        <v/>
      </c>
      <c r="W89" s="735" t="str">
        <f t="shared" si="17"/>
        <v/>
      </c>
      <c r="X89" s="735" t="str">
        <f t="shared" si="18"/>
        <v/>
      </c>
      <c r="Y89" s="736" t="str">
        <f t="shared" si="19"/>
        <v/>
      </c>
      <c r="Z89" s="736" t="str">
        <f t="shared" si="20"/>
        <v/>
      </c>
      <c r="AA89" s="736" t="str">
        <f t="shared" si="21"/>
        <v/>
      </c>
      <c r="AB89" s="736" t="str">
        <f t="shared" si="22"/>
        <v/>
      </c>
      <c r="AC89" s="737" t="str">
        <f>IF(B89="","",('SENSIBILIDAD 2'!B66^2)*(G89^2))</f>
        <v/>
      </c>
      <c r="AD89" s="738" t="str">
        <f>IF(B89="","",('SENSIBILIDAD 2'!C66^2)*(K89^2))</f>
        <v/>
      </c>
      <c r="AE89" s="738" t="str">
        <f>IF(B89="","",'SENSIBILIDAD 2'!D66^2*(R89^2))</f>
        <v/>
      </c>
      <c r="AF89" s="738" t="str">
        <f>IF(B89="","",'SENSIBILIDAD 2'!E66^2*(S89^2))</f>
        <v/>
      </c>
      <c r="AG89" s="738" t="str">
        <f>IF(B89="","",'SENSIBILIDAD 2'!F66^2*(T89^2))</f>
        <v/>
      </c>
      <c r="AH89" s="738" t="str">
        <f>IF(B89="","",(('SENSIBILIDAD 2'!G66)^2)*(Q89^2))</f>
        <v/>
      </c>
      <c r="AI89" s="738" t="str">
        <f>IF(B89="","",'SENSIBILIDAD 2'!H66^2*(U89^2))</f>
        <v/>
      </c>
      <c r="AJ89" s="738" t="str">
        <f>IF(B89="","",'SENSIBILIDAD 2'!M66^2*(V89^2))</f>
        <v/>
      </c>
      <c r="AK89" s="738" t="str">
        <f>IF(B89="","",'SENSIBILIDAD 2'!N66^2*(W89^2))</f>
        <v/>
      </c>
      <c r="AL89" s="738" t="str">
        <f>IF(B89="","",'SENSIBILIDAD 2'!O66^2*(X89^2))</f>
        <v/>
      </c>
      <c r="AM89" s="738" t="str">
        <f>IF($B89="","",(Y89^2)*('SENSIBILIDAD 2'!K66^2))</f>
        <v/>
      </c>
      <c r="AN89" s="738" t="str">
        <f>IF($B89="","",(Z89^2)*('SENSIBILIDAD 2'!I66^2))</f>
        <v/>
      </c>
      <c r="AO89" s="738" t="str">
        <f>IF($B89="","",(AA89^2)*('SENSIBILIDAD 2'!J66^2))</f>
        <v/>
      </c>
      <c r="AP89" s="738" t="str">
        <f>IF($B89="","",(AB89^2)*('SENSIBILIDAD 2'!L66^2))</f>
        <v/>
      </c>
      <c r="AQ89" s="740" t="str">
        <f>IF(B89="","",('Intro. datos de Calib. CENTROS'!G62*1000)^2)</f>
        <v/>
      </c>
      <c r="AR89" s="741" t="str">
        <f t="shared" si="26"/>
        <v/>
      </c>
      <c r="AS89" s="752" t="str">
        <f t="shared" si="2"/>
        <v/>
      </c>
      <c r="AT89" s="754" t="str">
        <f t="shared" si="24"/>
        <v/>
      </c>
      <c r="AU89" s="744" t="str">
        <f>IF('Información y Datos'!$L$42='Patrones LACOMET'!$D$3,(IF(N89="","",AT89*39.37008)),IF('Información y Datos'!$L$42='Patrones LACOMET'!$D$4,AT89,"No existe el patrón"))</f>
        <v/>
      </c>
      <c r="BJ89" s="38"/>
      <c r="BK89" s="38"/>
      <c r="BL89" s="38"/>
      <c r="BM89" s="38"/>
      <c r="BN89" s="43"/>
      <c r="BO89" s="43"/>
    </row>
    <row r="90" spans="1:67" ht="20.100000000000001" customHeight="1" x14ac:dyDescent="0.2">
      <c r="A90" s="12">
        <f>+CALIBRACION!A73</f>
        <v>62</v>
      </c>
      <c r="B90" s="50" t="str">
        <f>IF(CALIBRACION!H73="","",CALIBRACION!H73)</f>
        <v/>
      </c>
      <c r="C90" s="745" t="str">
        <f t="shared" si="25"/>
        <v/>
      </c>
      <c r="D90" s="745" t="str">
        <f t="shared" si="3"/>
        <v/>
      </c>
      <c r="E90" s="723" t="str">
        <f t="shared" si="4"/>
        <v/>
      </c>
      <c r="F90" s="745" t="str">
        <f t="shared" si="5"/>
        <v/>
      </c>
      <c r="G90" s="746" t="str">
        <f t="shared" si="6"/>
        <v/>
      </c>
      <c r="H90" s="725" t="str">
        <f>IF(B90="","",(IF('Información y Datos'!$L$42='Patrones LACOMET'!$D$3,(VLOOKUP(B90,'BLOQUES PATRON (pulg) '!$K$5:$Q$86,6,FALSE)*1000),IF('Información y Datos'!$L$42='Patrones LACOMET'!$D$4,(VLOOKUP(B90,'BLOQUES PATRON (mm)'!$D$5:$H$126,5,FALSE)),"No existe el patrón"))))</f>
        <v/>
      </c>
      <c r="I90" s="726" t="str">
        <f t="shared" si="28"/>
        <v/>
      </c>
      <c r="J90" s="726" t="str">
        <f>IF(B90="","",IF('Información y Datos'!$L$42='Patrones LACOMET'!$D$3,LOOKUP(B90,'BLOQUES PATRON (pulg) '!$S$5:$S$86,'BLOQUES PATRON (pulg) '!$Z$5:$Z$86),IF('Información y Datos'!$L$42='Patrones LACOMET'!$D$4,VLOOKUP(B90,'DERIVA DE BLOQUES PATRON (mm)'!$D$8:$U$129,18,FALSE)*1000,"No existe el patrón")))</f>
        <v/>
      </c>
      <c r="K90" s="727" t="str">
        <f t="shared" si="7"/>
        <v/>
      </c>
      <c r="L90" s="747" t="str">
        <f t="shared" si="8"/>
        <v/>
      </c>
      <c r="M90" s="747" t="str">
        <f t="shared" si="9"/>
        <v/>
      </c>
      <c r="N90" s="747" t="str">
        <f t="shared" si="10"/>
        <v/>
      </c>
      <c r="O90" s="748" t="str">
        <f t="shared" si="11"/>
        <v/>
      </c>
      <c r="P90" s="749" t="str">
        <f t="shared" si="27"/>
        <v/>
      </c>
      <c r="Q90" s="750" t="str">
        <f t="shared" si="12"/>
        <v/>
      </c>
      <c r="R90" s="751" t="str">
        <f t="shared" si="13"/>
        <v/>
      </c>
      <c r="S90" s="751" t="str">
        <f t="shared" si="1"/>
        <v/>
      </c>
      <c r="T90" s="846" t="str">
        <f t="shared" si="29"/>
        <v/>
      </c>
      <c r="U90" s="733" t="str">
        <f t="shared" si="15"/>
        <v/>
      </c>
      <c r="V90" s="735" t="str">
        <f t="shared" si="16"/>
        <v/>
      </c>
      <c r="W90" s="735" t="str">
        <f t="shared" si="17"/>
        <v/>
      </c>
      <c r="X90" s="735" t="str">
        <f t="shared" si="18"/>
        <v/>
      </c>
      <c r="Y90" s="736" t="str">
        <f t="shared" si="19"/>
        <v/>
      </c>
      <c r="Z90" s="736" t="str">
        <f t="shared" si="20"/>
        <v/>
      </c>
      <c r="AA90" s="736" t="str">
        <f t="shared" si="21"/>
        <v/>
      </c>
      <c r="AB90" s="736" t="str">
        <f t="shared" si="22"/>
        <v/>
      </c>
      <c r="AC90" s="737" t="str">
        <f>IF(B90="","",('SENSIBILIDAD 2'!B67^2)*(G90^2))</f>
        <v/>
      </c>
      <c r="AD90" s="738" t="str">
        <f>IF(B90="","",('SENSIBILIDAD 2'!C67^2)*(K90^2))</f>
        <v/>
      </c>
      <c r="AE90" s="738" t="str">
        <f>IF(B90="","",'SENSIBILIDAD 2'!D67^2*(R90^2))</f>
        <v/>
      </c>
      <c r="AF90" s="738" t="str">
        <f>IF(B90="","",'SENSIBILIDAD 2'!E67^2*(S90^2))</f>
        <v/>
      </c>
      <c r="AG90" s="738" t="str">
        <f>IF(B90="","",'SENSIBILIDAD 2'!F67^2*(T90^2))</f>
        <v/>
      </c>
      <c r="AH90" s="738" t="str">
        <f>IF(B90="","",(('SENSIBILIDAD 2'!G67)^2)*(Q90^2))</f>
        <v/>
      </c>
      <c r="AI90" s="738" t="str">
        <f>IF(B90="","",'SENSIBILIDAD 2'!H67^2*(U90^2))</f>
        <v/>
      </c>
      <c r="AJ90" s="738" t="str">
        <f>IF(B90="","",'SENSIBILIDAD 2'!M67^2*(V90^2))</f>
        <v/>
      </c>
      <c r="AK90" s="738" t="str">
        <f>IF(B90="","",'SENSIBILIDAD 2'!N67^2*(W90^2))</f>
        <v/>
      </c>
      <c r="AL90" s="738" t="str">
        <f>IF(B90="","",'SENSIBILIDAD 2'!O67^2*(X90^2))</f>
        <v/>
      </c>
      <c r="AM90" s="738" t="str">
        <f>IF($B90="","",(Y90^2)*('SENSIBILIDAD 2'!K67^2))</f>
        <v/>
      </c>
      <c r="AN90" s="738" t="str">
        <f>IF($B90="","",(Z90^2)*('SENSIBILIDAD 2'!I67^2))</f>
        <v/>
      </c>
      <c r="AO90" s="738" t="str">
        <f>IF($B90="","",(AA90^2)*('SENSIBILIDAD 2'!J67^2))</f>
        <v/>
      </c>
      <c r="AP90" s="738" t="str">
        <f>IF($B90="","",(AB90^2)*('SENSIBILIDAD 2'!L67^2))</f>
        <v/>
      </c>
      <c r="AQ90" s="740" t="str">
        <f>IF(B90="","",('Intro. datos de Calib. CENTROS'!G63*1000)^2)</f>
        <v/>
      </c>
      <c r="AR90" s="741" t="str">
        <f t="shared" si="26"/>
        <v/>
      </c>
      <c r="AS90" s="752" t="str">
        <f t="shared" si="2"/>
        <v/>
      </c>
      <c r="AT90" s="754" t="str">
        <f t="shared" si="24"/>
        <v/>
      </c>
      <c r="AU90" s="744" t="str">
        <f>IF('Información y Datos'!$L$42='Patrones LACOMET'!$D$3,(IF(N90="","",AT90*39.37008)),IF('Información y Datos'!$L$42='Patrones LACOMET'!$D$4,AT90,"No existe el patrón"))</f>
        <v/>
      </c>
      <c r="BJ90" s="38"/>
      <c r="BK90" s="38"/>
      <c r="BL90" s="38"/>
      <c r="BM90" s="38"/>
      <c r="BN90" s="43"/>
      <c r="BO90" s="43"/>
    </row>
    <row r="91" spans="1:67" ht="20.100000000000001" customHeight="1" x14ac:dyDescent="0.2">
      <c r="A91" s="12">
        <f>+CALIBRACION!A74</f>
        <v>63</v>
      </c>
      <c r="B91" s="50" t="str">
        <f>IF(CALIBRACION!H74="","",CALIBRACION!H74)</f>
        <v/>
      </c>
      <c r="C91" s="745" t="str">
        <f t="shared" si="25"/>
        <v/>
      </c>
      <c r="D91" s="745" t="str">
        <f t="shared" si="3"/>
        <v/>
      </c>
      <c r="E91" s="723" t="str">
        <f t="shared" si="4"/>
        <v/>
      </c>
      <c r="F91" s="745" t="str">
        <f t="shared" si="5"/>
        <v/>
      </c>
      <c r="G91" s="746" t="str">
        <f t="shared" si="6"/>
        <v/>
      </c>
      <c r="H91" s="725" t="str">
        <f>IF(B91="","",(IF('Información y Datos'!$L$42='Patrones LACOMET'!$D$3,(VLOOKUP(B91,'BLOQUES PATRON (pulg) '!$K$5:$Q$86,6,FALSE)*1000),IF('Información y Datos'!$L$42='Patrones LACOMET'!$D$4,(VLOOKUP(B91,'BLOQUES PATRON (mm)'!$D$5:$H$126,5,FALSE)),"No existe el patrón"))))</f>
        <v/>
      </c>
      <c r="I91" s="726" t="str">
        <f t="shared" si="28"/>
        <v/>
      </c>
      <c r="J91" s="726" t="str">
        <f>IF(B91="","",IF('Información y Datos'!$L$42='Patrones LACOMET'!$D$3,LOOKUP(B91,'BLOQUES PATRON (pulg) '!$S$5:$S$86,'BLOQUES PATRON (pulg) '!$Z$5:$Z$86),IF('Información y Datos'!$L$42='Patrones LACOMET'!$D$4,VLOOKUP(B91,'DERIVA DE BLOQUES PATRON (mm)'!$D$8:$U$129,18,FALSE)*1000,"No existe el patrón")))</f>
        <v/>
      </c>
      <c r="K91" s="727" t="str">
        <f t="shared" si="7"/>
        <v/>
      </c>
      <c r="L91" s="747" t="str">
        <f t="shared" si="8"/>
        <v/>
      </c>
      <c r="M91" s="747" t="str">
        <f t="shared" si="9"/>
        <v/>
      </c>
      <c r="N91" s="747" t="str">
        <f t="shared" si="10"/>
        <v/>
      </c>
      <c r="O91" s="748" t="str">
        <f t="shared" si="11"/>
        <v/>
      </c>
      <c r="P91" s="749" t="str">
        <f t="shared" si="27"/>
        <v/>
      </c>
      <c r="Q91" s="750" t="str">
        <f t="shared" si="12"/>
        <v/>
      </c>
      <c r="R91" s="751" t="str">
        <f t="shared" si="13"/>
        <v/>
      </c>
      <c r="S91" s="751" t="str">
        <f t="shared" si="1"/>
        <v/>
      </c>
      <c r="T91" s="846" t="str">
        <f t="shared" si="29"/>
        <v/>
      </c>
      <c r="U91" s="733" t="str">
        <f t="shared" si="15"/>
        <v/>
      </c>
      <c r="V91" s="735" t="str">
        <f t="shared" si="16"/>
        <v/>
      </c>
      <c r="W91" s="735" t="str">
        <f t="shared" si="17"/>
        <v/>
      </c>
      <c r="X91" s="735" t="str">
        <f t="shared" si="18"/>
        <v/>
      </c>
      <c r="Y91" s="736" t="str">
        <f t="shared" si="19"/>
        <v/>
      </c>
      <c r="Z91" s="736" t="str">
        <f t="shared" si="20"/>
        <v/>
      </c>
      <c r="AA91" s="736" t="str">
        <f t="shared" si="21"/>
        <v/>
      </c>
      <c r="AB91" s="736" t="str">
        <f t="shared" si="22"/>
        <v/>
      </c>
      <c r="AC91" s="737" t="str">
        <f>IF(B91="","",('SENSIBILIDAD 2'!B68^2)*(G91^2))</f>
        <v/>
      </c>
      <c r="AD91" s="738" t="str">
        <f>IF(B91="","",('SENSIBILIDAD 2'!C68^2)*(K91^2))</f>
        <v/>
      </c>
      <c r="AE91" s="738" t="str">
        <f>IF(B91="","",'SENSIBILIDAD 2'!D68^2*(R91^2))</f>
        <v/>
      </c>
      <c r="AF91" s="738" t="str">
        <f>IF(B91="","",'SENSIBILIDAD 2'!E68^2*(S91^2))</f>
        <v/>
      </c>
      <c r="AG91" s="738" t="str">
        <f>IF(B91="","",'SENSIBILIDAD 2'!F68^2*(T91^2))</f>
        <v/>
      </c>
      <c r="AH91" s="738" t="str">
        <f>IF(B91="","",(('SENSIBILIDAD 2'!G68)^2)*(Q91^2))</f>
        <v/>
      </c>
      <c r="AI91" s="738" t="str">
        <f>IF(B91="","",'SENSIBILIDAD 2'!H68^2*(U91^2))</f>
        <v/>
      </c>
      <c r="AJ91" s="738" t="str">
        <f>IF(B91="","",'SENSIBILIDAD 2'!M68^2*(V91^2))</f>
        <v/>
      </c>
      <c r="AK91" s="738" t="str">
        <f>IF(B91="","",'SENSIBILIDAD 2'!N68^2*(W91^2))</f>
        <v/>
      </c>
      <c r="AL91" s="738" t="str">
        <f>IF(B91="","",'SENSIBILIDAD 2'!O68^2*(X91^2))</f>
        <v/>
      </c>
      <c r="AM91" s="738" t="str">
        <f>IF($B91="","",(Y91^2)*('SENSIBILIDAD 2'!K68^2))</f>
        <v/>
      </c>
      <c r="AN91" s="738" t="str">
        <f>IF($B91="","",(Z91^2)*('SENSIBILIDAD 2'!I68^2))</f>
        <v/>
      </c>
      <c r="AO91" s="738" t="str">
        <f>IF($B91="","",(AA91^2)*('SENSIBILIDAD 2'!J68^2))</f>
        <v/>
      </c>
      <c r="AP91" s="738" t="str">
        <f>IF($B91="","",(AB91^2)*('SENSIBILIDAD 2'!L68^2))</f>
        <v/>
      </c>
      <c r="AQ91" s="740" t="str">
        <f>IF(B91="","",('Intro. datos de Calib. CENTROS'!G64*1000)^2)</f>
        <v/>
      </c>
      <c r="AR91" s="741" t="str">
        <f>IF(B91="","",SQRT(AC91+AD91+AE91+AF91+AG91+AH91+AI91+AJ91+AK91+AL91+AM91+AN91+AO91+AP91))</f>
        <v/>
      </c>
      <c r="AS91" s="752" t="str">
        <f>IF(B91="","",2*AR91)</f>
        <v/>
      </c>
      <c r="AT91" s="754" t="str">
        <f>IF(B91="","",+AS91/1000)</f>
        <v/>
      </c>
      <c r="AU91" s="744" t="str">
        <f>IF('Información y Datos'!$L$42='Patrones LACOMET'!$D$3,(IF(N91="","",AT91*39.37008)),IF('Información y Datos'!$L$42='Patrones LACOMET'!$D$4,AT91,"No existe el patrón"))</f>
        <v/>
      </c>
      <c r="BJ91" s="38"/>
      <c r="BK91" s="38"/>
      <c r="BL91" s="38"/>
      <c r="BM91" s="38"/>
      <c r="BN91" s="43"/>
      <c r="BO91" s="43"/>
    </row>
    <row r="92" spans="1:67" ht="20.100000000000001" customHeight="1" x14ac:dyDescent="0.2">
      <c r="A92" s="12">
        <f>+CALIBRACION!A75</f>
        <v>64</v>
      </c>
      <c r="B92" s="50" t="str">
        <f>IF(CALIBRACION!H75="","",CALIBRACION!H75)</f>
        <v/>
      </c>
      <c r="C92" s="745" t="str">
        <f t="shared" si="25"/>
        <v/>
      </c>
      <c r="D92" s="745" t="str">
        <f t="shared" si="3"/>
        <v/>
      </c>
      <c r="E92" s="723" t="str">
        <f t="shared" si="4"/>
        <v/>
      </c>
      <c r="F92" s="745" t="str">
        <f t="shared" si="5"/>
        <v/>
      </c>
      <c r="G92" s="746" t="str">
        <f t="shared" si="6"/>
        <v/>
      </c>
      <c r="H92" s="725" t="str">
        <f>IF(B92="","",(IF('Información y Datos'!$L$42='Patrones LACOMET'!$D$3,(VLOOKUP(B92,'BLOQUES PATRON (pulg) '!$K$5:$Q$86,6,FALSE)*1000),IF('Información y Datos'!$L$42='Patrones LACOMET'!$D$4,(VLOOKUP(B92,'BLOQUES PATRON (mm)'!$D$5:$H$126,5,FALSE)),"No existe el patrón"))))</f>
        <v/>
      </c>
      <c r="I92" s="726" t="str">
        <f t="shared" si="28"/>
        <v/>
      </c>
      <c r="J92" s="726" t="str">
        <f>IF(B92="","",IF('Información y Datos'!$L$42='Patrones LACOMET'!$D$3,LOOKUP(B92,'BLOQUES PATRON (pulg) '!$S$5:$S$86,'BLOQUES PATRON (pulg) '!$Z$5:$Z$86),IF('Información y Datos'!$L$42='Patrones LACOMET'!$D$4,VLOOKUP(B92,'DERIVA DE BLOQUES PATRON (mm)'!$D$8:$U$129,18,FALSE)*1000,"No existe el patrón")))</f>
        <v/>
      </c>
      <c r="K92" s="727" t="str">
        <f t="shared" si="7"/>
        <v/>
      </c>
      <c r="L92" s="747" t="str">
        <f t="shared" si="8"/>
        <v/>
      </c>
      <c r="M92" s="747" t="str">
        <f t="shared" si="9"/>
        <v/>
      </c>
      <c r="N92" s="747" t="str">
        <f t="shared" si="10"/>
        <v/>
      </c>
      <c r="O92" s="748" t="str">
        <f t="shared" si="11"/>
        <v/>
      </c>
      <c r="P92" s="749" t="str">
        <f t="shared" si="27"/>
        <v/>
      </c>
      <c r="Q92" s="750" t="str">
        <f t="shared" si="12"/>
        <v/>
      </c>
      <c r="R92" s="751" t="str">
        <f t="shared" si="13"/>
        <v/>
      </c>
      <c r="S92" s="751" t="str">
        <f t="shared" si="1"/>
        <v/>
      </c>
      <c r="T92" s="846" t="str">
        <f t="shared" si="29"/>
        <v/>
      </c>
      <c r="U92" s="733" t="str">
        <f t="shared" si="15"/>
        <v/>
      </c>
      <c r="V92" s="735" t="str">
        <f t="shared" si="16"/>
        <v/>
      </c>
      <c r="W92" s="735" t="str">
        <f t="shared" si="17"/>
        <v/>
      </c>
      <c r="X92" s="735" t="str">
        <f t="shared" si="18"/>
        <v/>
      </c>
      <c r="Y92" s="736" t="str">
        <f t="shared" si="19"/>
        <v/>
      </c>
      <c r="Z92" s="736" t="str">
        <f t="shared" si="20"/>
        <v/>
      </c>
      <c r="AA92" s="736" t="str">
        <f t="shared" si="21"/>
        <v/>
      </c>
      <c r="AB92" s="736" t="str">
        <f t="shared" si="22"/>
        <v/>
      </c>
      <c r="AC92" s="737" t="str">
        <f>IF(B92="","",('SENSIBILIDAD 2'!B69^2)*(G92^2))</f>
        <v/>
      </c>
      <c r="AD92" s="738" t="str">
        <f>IF(B92="","",('SENSIBILIDAD 2'!C69^2)*(K92^2))</f>
        <v/>
      </c>
      <c r="AE92" s="738" t="str">
        <f>IF(B92="","",'SENSIBILIDAD 2'!D69^2*(R92^2))</f>
        <v/>
      </c>
      <c r="AF92" s="738" t="str">
        <f>IF(B92="","",'SENSIBILIDAD 2'!E69^2*(S92^2))</f>
        <v/>
      </c>
      <c r="AG92" s="738" t="str">
        <f>IF(B92="","",'SENSIBILIDAD 2'!F69^2*(T92^2))</f>
        <v/>
      </c>
      <c r="AH92" s="738" t="str">
        <f>IF(B92="","",(('SENSIBILIDAD 2'!G69)^2)*(Q92^2))</f>
        <v/>
      </c>
      <c r="AI92" s="738" t="str">
        <f>IF(B92="","",'SENSIBILIDAD 2'!H69^2*(U92^2))</f>
        <v/>
      </c>
      <c r="AJ92" s="738" t="str">
        <f>IF(B92="","",'SENSIBILIDAD 2'!M69^2*(V92^2))</f>
        <v/>
      </c>
      <c r="AK92" s="738" t="str">
        <f>IF(B92="","",'SENSIBILIDAD 2'!N69^2*(W92^2))</f>
        <v/>
      </c>
      <c r="AL92" s="738" t="str">
        <f>IF(B92="","",'SENSIBILIDAD 2'!O69^2*(X92^2))</f>
        <v/>
      </c>
      <c r="AM92" s="738" t="str">
        <f>IF($B92="","",(Y92^2)*('SENSIBILIDAD 2'!K69^2))</f>
        <v/>
      </c>
      <c r="AN92" s="738" t="str">
        <f>IF($B92="","",(Z92^2)*('SENSIBILIDAD 2'!I69^2))</f>
        <v/>
      </c>
      <c r="AO92" s="738" t="str">
        <f>IF($B92="","",(AA92^2)*('SENSIBILIDAD 2'!J69^2))</f>
        <v/>
      </c>
      <c r="AP92" s="738" t="str">
        <f>IF($B92="","",(AB92^2)*('SENSIBILIDAD 2'!L69^2))</f>
        <v/>
      </c>
      <c r="AQ92" s="740" t="str">
        <f>IF(B92="","",('Intro. datos de Calib. CENTROS'!G65*1000)^2)</f>
        <v/>
      </c>
      <c r="AR92" s="741" t="str">
        <f t="shared" si="26"/>
        <v/>
      </c>
      <c r="AS92" s="752" t="str">
        <f t="shared" si="2"/>
        <v/>
      </c>
      <c r="AT92" s="754" t="str">
        <f t="shared" si="24"/>
        <v/>
      </c>
      <c r="AU92" s="744" t="str">
        <f>IF('Información y Datos'!$L$42='Patrones LACOMET'!$D$3,(IF(N92="","",AT92*39.37008)),IF('Información y Datos'!$L$42='Patrones LACOMET'!$D$4,AT92,"No existe el patrón"))</f>
        <v/>
      </c>
      <c r="BJ92" s="38"/>
      <c r="BK92" s="38"/>
      <c r="BL92" s="38"/>
      <c r="BM92" s="38"/>
      <c r="BN92" s="43"/>
      <c r="BO92" s="43"/>
    </row>
    <row r="93" spans="1:67" ht="20.100000000000001" customHeight="1" x14ac:dyDescent="0.2">
      <c r="A93" s="12">
        <f>+CALIBRACION!A76</f>
        <v>65</v>
      </c>
      <c r="B93" s="50" t="str">
        <f>IF(CALIBRACION!H76="","",CALIBRACION!H76)</f>
        <v/>
      </c>
      <c r="C93" s="745" t="str">
        <f t="shared" ref="C93:C110" si="30">IF(B93="","",+($F$20)/SQRT((5)))</f>
        <v/>
      </c>
      <c r="D93" s="745" t="str">
        <f t="shared" ref="D93:D110" si="31">IF(B93="","",$F$21/SQRT((3)))</f>
        <v/>
      </c>
      <c r="E93" s="723" t="str">
        <f t="shared" si="4"/>
        <v/>
      </c>
      <c r="F93" s="745" t="str">
        <f t="shared" ref="F93:F110" si="32">IF(B93="","",$F$23/(SQRT(3)))</f>
        <v/>
      </c>
      <c r="G93" s="746" t="str">
        <f t="shared" si="6"/>
        <v/>
      </c>
      <c r="H93" s="725" t="str">
        <f>IF(B93="","",(IF('Información y Datos'!$L$42='Patrones LACOMET'!$D$3,(VLOOKUP(B93,'BLOQUES PATRON (pulg) '!$K$5:$Q$86,6,FALSE)*1000),IF('Información y Datos'!$L$42='Patrones LACOMET'!$D$4,(VLOOKUP(B93,'BLOQUES PATRON (mm)'!$D$5:$H$126,5,FALSE)),"No existe el patrón"))))</f>
        <v/>
      </c>
      <c r="I93" s="726" t="str">
        <f t="shared" si="28"/>
        <v/>
      </c>
      <c r="J93" s="726" t="str">
        <f>IF(B93="","",IF('Información y Datos'!$L$42='Patrones LACOMET'!$D$3,LOOKUP(B93,'BLOQUES PATRON (pulg) '!$S$5:$S$86,'BLOQUES PATRON (pulg) '!$Z$5:$Z$86),IF('Información y Datos'!$L$42='Patrones LACOMET'!$D$4,VLOOKUP(B93,'DERIVA DE BLOQUES PATRON (mm)'!$D$8:$U$129,18,FALSE)*1000,"No existe el patrón")))</f>
        <v/>
      </c>
      <c r="K93" s="727" t="str">
        <f t="shared" si="7"/>
        <v/>
      </c>
      <c r="L93" s="747" t="str">
        <f t="shared" ref="L93:L110" si="33">IF(B93="","",$G$4)</f>
        <v/>
      </c>
      <c r="M93" s="747" t="str">
        <f t="shared" si="9"/>
        <v/>
      </c>
      <c r="N93" s="747" t="str">
        <f t="shared" si="10"/>
        <v/>
      </c>
      <c r="O93" s="748" t="str">
        <f t="shared" si="11"/>
        <v/>
      </c>
      <c r="P93" s="749" t="str">
        <f t="shared" ref="P93:P110" si="34">IF(B93="","",$G$8)</f>
        <v/>
      </c>
      <c r="Q93" s="750" t="str">
        <f t="shared" si="12"/>
        <v/>
      </c>
      <c r="R93" s="751" t="str">
        <f t="shared" ref="R93:R110" si="35">IF(B93="","",($G$12))</f>
        <v/>
      </c>
      <c r="S93" s="751" t="str">
        <f t="shared" ref="S93:S110" si="36">IF(B93="","",($G$13))</f>
        <v/>
      </c>
      <c r="T93" s="846" t="str">
        <f t="shared" si="29"/>
        <v/>
      </c>
      <c r="U93" s="733" t="str">
        <f t="shared" si="15"/>
        <v/>
      </c>
      <c r="V93" s="735" t="str">
        <f t="shared" si="16"/>
        <v/>
      </c>
      <c r="W93" s="735" t="str">
        <f t="shared" si="17"/>
        <v/>
      </c>
      <c r="X93" s="735" t="str">
        <f t="shared" si="18"/>
        <v/>
      </c>
      <c r="Y93" s="736" t="str">
        <f t="shared" si="19"/>
        <v/>
      </c>
      <c r="Z93" s="736" t="str">
        <f t="shared" si="20"/>
        <v/>
      </c>
      <c r="AA93" s="736" t="str">
        <f t="shared" si="21"/>
        <v/>
      </c>
      <c r="AB93" s="736" t="str">
        <f t="shared" si="22"/>
        <v/>
      </c>
      <c r="AC93" s="737" t="str">
        <f>IF(B93="","",('SENSIBILIDAD 2'!B70^2)*(G93^2))</f>
        <v/>
      </c>
      <c r="AD93" s="738" t="str">
        <f>IF(B93="","",('SENSIBILIDAD 2'!C70^2)*(K93^2))</f>
        <v/>
      </c>
      <c r="AE93" s="738" t="str">
        <f>IF(B93="","",'SENSIBILIDAD 2'!D70^2*(R93^2))</f>
        <v/>
      </c>
      <c r="AF93" s="738" t="str">
        <f>IF(B93="","",'SENSIBILIDAD 2'!E70^2*(S93^2))</f>
        <v/>
      </c>
      <c r="AG93" s="738" t="str">
        <f>IF(B93="","",'SENSIBILIDAD 2'!F70^2*(T93^2))</f>
        <v/>
      </c>
      <c r="AH93" s="738" t="str">
        <f>IF(B93="","",(('SENSIBILIDAD 2'!G70)^2)*(Q93^2))</f>
        <v/>
      </c>
      <c r="AI93" s="738" t="str">
        <f>IF(B93="","",'SENSIBILIDAD 2'!H70^2*(U93^2))</f>
        <v/>
      </c>
      <c r="AJ93" s="738" t="str">
        <f>IF(B93="","",'SENSIBILIDAD 2'!M70^2*(V93^2))</f>
        <v/>
      </c>
      <c r="AK93" s="738" t="str">
        <f>IF(B93="","",'SENSIBILIDAD 2'!N70^2*(W93^2))</f>
        <v/>
      </c>
      <c r="AL93" s="738" t="str">
        <f>IF(B93="","",'SENSIBILIDAD 2'!O70^2*(X93^2))</f>
        <v/>
      </c>
      <c r="AM93" s="738" t="str">
        <f>IF($B93="","",(Y93^2)*('SENSIBILIDAD 2'!K70^2))</f>
        <v/>
      </c>
      <c r="AN93" s="738" t="str">
        <f>IF($B93="","",(Z93^2)*('SENSIBILIDAD 2'!I70^2))</f>
        <v/>
      </c>
      <c r="AO93" s="738" t="str">
        <f>IF($B93="","",(AA93^2)*('SENSIBILIDAD 2'!J70^2))</f>
        <v/>
      </c>
      <c r="AP93" s="738" t="str">
        <f>IF($B93="","",(AB93^2)*('SENSIBILIDAD 2'!L70^2))</f>
        <v/>
      </c>
      <c r="AQ93" s="740" t="str">
        <f>IF(B93="","",('Intro. datos de Calib. CENTROS'!G66*1000)^2)</f>
        <v/>
      </c>
      <c r="AR93" s="741" t="str">
        <f t="shared" si="26"/>
        <v/>
      </c>
      <c r="AS93" s="752" t="str">
        <f t="shared" ref="AS93:AS110" si="37">IF(B93="","",2*AR93)</f>
        <v/>
      </c>
      <c r="AT93" s="754" t="str">
        <f t="shared" ref="AT93:AT110" si="38">IF(B93="","",+AS93/1000)</f>
        <v/>
      </c>
      <c r="AU93" s="744" t="str">
        <f>IF('Información y Datos'!$L$42='Patrones LACOMET'!$D$3,(IF(N93="","",AT93*39.37008)),IF('Información y Datos'!$L$42='Patrones LACOMET'!$D$4,AT93,"No existe el patrón"))</f>
        <v/>
      </c>
      <c r="BJ93" s="38"/>
      <c r="BK93" s="38"/>
      <c r="BL93" s="38"/>
      <c r="BM93" s="38"/>
      <c r="BN93" s="43"/>
      <c r="BO93" s="43"/>
    </row>
    <row r="94" spans="1:67" ht="20.100000000000001" customHeight="1" x14ac:dyDescent="0.2">
      <c r="A94" s="12">
        <f>+CALIBRACION!A77</f>
        <v>66</v>
      </c>
      <c r="B94" s="50" t="str">
        <f>IF(CALIBRACION!H77="","",CALIBRACION!H77)</f>
        <v/>
      </c>
      <c r="C94" s="745" t="str">
        <f t="shared" si="30"/>
        <v/>
      </c>
      <c r="D94" s="745" t="str">
        <f t="shared" si="31"/>
        <v/>
      </c>
      <c r="E94" s="723" t="str">
        <f t="shared" ref="E94:E144" si="39">IF(B94="","",$F$22/(SQRT(12))*2)</f>
        <v/>
      </c>
      <c r="F94" s="745" t="str">
        <f t="shared" si="32"/>
        <v/>
      </c>
      <c r="G94" s="746" t="str">
        <f t="shared" ref="G94:G110" si="40">IF(B94="","",(SQRT((+C94^2+D94^2+E94^2+F94^2))/(10^-3)))</f>
        <v/>
      </c>
      <c r="H94" s="725" t="str">
        <f>IF(B94="","",(IF('Información y Datos'!$L$42='Patrones LACOMET'!$D$3,(VLOOKUP(B94,'BLOQUES PATRON (pulg) '!$K$5:$Q$86,6,FALSE)*1000),IF('Información y Datos'!$L$42='Patrones LACOMET'!$D$4,(VLOOKUP(B94,'BLOQUES PATRON (mm)'!$D$5:$H$126,5,FALSE)),"No existe el patrón"))))</f>
        <v/>
      </c>
      <c r="I94" s="726" t="str">
        <f t="shared" si="28"/>
        <v/>
      </c>
      <c r="J94" s="726" t="str">
        <f>IF(B94="","",IF('Información y Datos'!$L$42='Patrones LACOMET'!$D$3,LOOKUP(B94,'BLOQUES PATRON (pulg) '!$S$5:$S$86,'BLOQUES PATRON (pulg) '!$Z$5:$Z$86),IF('Información y Datos'!$L$42='Patrones LACOMET'!$D$4,VLOOKUP(B94,'DERIVA DE BLOQUES PATRON (mm)'!$D$8:$U$129,18,FALSE)*1000,"No existe el patrón")))</f>
        <v/>
      </c>
      <c r="K94" s="727" t="str">
        <f t="shared" ref="K94:K144" si="41">IF(B94="","",SQRT((H94^2)+(J94^2)+(I94^2)))</f>
        <v/>
      </c>
      <c r="L94" s="747" t="str">
        <f t="shared" si="33"/>
        <v/>
      </c>
      <c r="M94" s="747" t="str">
        <f t="shared" ref="M94:M110" si="42">IF(B94="","",($G$5))</f>
        <v/>
      </c>
      <c r="N94" s="747" t="str">
        <f t="shared" ref="N94:N110" si="43">IF(B94="","",($G$6))</f>
        <v/>
      </c>
      <c r="O94" s="748" t="str">
        <f t="shared" ref="O94:O110" si="44">IF(B94="","",(($G$7)))</f>
        <v/>
      </c>
      <c r="P94" s="749" t="str">
        <f t="shared" si="34"/>
        <v/>
      </c>
      <c r="Q94" s="750" t="str">
        <f t="shared" ref="Q94:Q110" si="45">IF(B94="","",SQRT((L94^2)*(M94^2)+(N94^2)+(O94^2)+(P94^2)))</f>
        <v/>
      </c>
      <c r="R94" s="751" t="str">
        <f t="shared" si="35"/>
        <v/>
      </c>
      <c r="S94" s="751" t="str">
        <f t="shared" si="36"/>
        <v/>
      </c>
      <c r="T94" s="846" t="str">
        <f t="shared" si="29"/>
        <v/>
      </c>
      <c r="U94" s="733" t="str">
        <f t="shared" ref="U94:U144" si="46">IF(B94="","",(($M$17))*1000)</f>
        <v/>
      </c>
      <c r="V94" s="735" t="str">
        <f t="shared" ref="V94:V110" si="47">+IF(B94="","",+$G$15)</f>
        <v/>
      </c>
      <c r="W94" s="735" t="str">
        <f t="shared" ref="W94:W110" si="48">+IF(B94="","",+$G$16)</f>
        <v/>
      </c>
      <c r="X94" s="735" t="str">
        <f t="shared" ref="X94:X110" si="49">+IF(B94="","",+$G$17)</f>
        <v/>
      </c>
      <c r="Y94" s="736" t="str">
        <f t="shared" ref="Y94:Y110" si="50">+IF(B94="","",K94*$G$9)</f>
        <v/>
      </c>
      <c r="Z94" s="736" t="str">
        <f t="shared" ref="Z94:Z110" si="51">+IF(B94="","",K94*$G$12)</f>
        <v/>
      </c>
      <c r="AA94" s="736" t="str">
        <f t="shared" ref="AA94:AA110" si="52">+IF(B94="","",K94*$G$13)</f>
        <v/>
      </c>
      <c r="AB94" s="736" t="str">
        <f t="shared" ref="AB94:AB144" si="53">+IF(B94="","",K94*T94)</f>
        <v/>
      </c>
      <c r="AC94" s="737" t="str">
        <f>IF(B94="","",('SENSIBILIDAD 2'!B71^2)*(G94^2))</f>
        <v/>
      </c>
      <c r="AD94" s="738" t="str">
        <f>IF(B94="","",('SENSIBILIDAD 2'!C71^2)*(K94^2))</f>
        <v/>
      </c>
      <c r="AE94" s="738" t="str">
        <f>IF(B94="","",'SENSIBILIDAD 2'!D71^2*(R94^2))</f>
        <v/>
      </c>
      <c r="AF94" s="738" t="str">
        <f>IF(B94="","",'SENSIBILIDAD 2'!E71^2*(S94^2))</f>
        <v/>
      </c>
      <c r="AG94" s="738" t="str">
        <f>IF(B94="","",'SENSIBILIDAD 2'!F71^2*(T94^2))</f>
        <v/>
      </c>
      <c r="AH94" s="738" t="str">
        <f>IF(B94="","",(('SENSIBILIDAD 2'!G71)^2)*(Q94^2))</f>
        <v/>
      </c>
      <c r="AI94" s="738" t="str">
        <f>IF(B94="","",'SENSIBILIDAD 2'!H71^2*(U94^2))</f>
        <v/>
      </c>
      <c r="AJ94" s="738" t="str">
        <f>IF(B94="","",'SENSIBILIDAD 2'!M71^2*(V94^2))</f>
        <v/>
      </c>
      <c r="AK94" s="738" t="str">
        <f>IF(B94="","",'SENSIBILIDAD 2'!N71^2*(W94^2))</f>
        <v/>
      </c>
      <c r="AL94" s="738" t="str">
        <f>IF(B94="","",'SENSIBILIDAD 2'!O71^2*(X94^2))</f>
        <v/>
      </c>
      <c r="AM94" s="738" t="str">
        <f>IF($B94="","",(Y94^2)*('SENSIBILIDAD 2'!K71^2))</f>
        <v/>
      </c>
      <c r="AN94" s="738" t="str">
        <f>IF($B94="","",(Z94^2)*('SENSIBILIDAD 2'!I71^2))</f>
        <v/>
      </c>
      <c r="AO94" s="738" t="str">
        <f>IF($B94="","",(AA94^2)*('SENSIBILIDAD 2'!J71^2))</f>
        <v/>
      </c>
      <c r="AP94" s="738" t="str">
        <f>IF($B94="","",(AB94^2)*('SENSIBILIDAD 2'!L71^2))</f>
        <v/>
      </c>
      <c r="AQ94" s="740" t="str">
        <f>IF(B94="","",('Intro. datos de Calib. CENTROS'!G67*1000)^2)</f>
        <v/>
      </c>
      <c r="AR94" s="741" t="str">
        <f t="shared" ref="AR94:AR110" si="54">IF(B94="","",SQRT(AC94+AD94+AE94+AF94+AG94+AH94+AI94+AJ94+AK94+AL94+AM94+AN94+AO94+AP94))</f>
        <v/>
      </c>
      <c r="AS94" s="752" t="str">
        <f t="shared" si="37"/>
        <v/>
      </c>
      <c r="AT94" s="754" t="str">
        <f t="shared" si="38"/>
        <v/>
      </c>
      <c r="AU94" s="744" t="str">
        <f>IF('Información y Datos'!$L$42='Patrones LACOMET'!$D$3,(IF(N94="","",AT94*39.37008)),IF('Información y Datos'!$L$42='Patrones LACOMET'!$D$4,AT94,"No existe el patrón"))</f>
        <v/>
      </c>
      <c r="BJ94" s="38"/>
      <c r="BK94" s="38"/>
      <c r="BL94" s="38"/>
      <c r="BM94" s="38"/>
      <c r="BN94" s="43"/>
      <c r="BO94" s="43"/>
    </row>
    <row r="95" spans="1:67" ht="20.100000000000001" customHeight="1" x14ac:dyDescent="0.2">
      <c r="A95" s="12">
        <f>+CALIBRACION!A78</f>
        <v>67</v>
      </c>
      <c r="B95" s="50" t="str">
        <f>IF(CALIBRACION!H78="","",CALIBRACION!H78)</f>
        <v/>
      </c>
      <c r="C95" s="745" t="str">
        <f t="shared" si="30"/>
        <v/>
      </c>
      <c r="D95" s="745" t="str">
        <f t="shared" si="31"/>
        <v/>
      </c>
      <c r="E95" s="723" t="str">
        <f t="shared" si="39"/>
        <v/>
      </c>
      <c r="F95" s="745" t="str">
        <f t="shared" si="32"/>
        <v/>
      </c>
      <c r="G95" s="746" t="str">
        <f t="shared" si="40"/>
        <v/>
      </c>
      <c r="H95" s="725" t="str">
        <f>IF(B95="","",(IF('Información y Datos'!$L$42='Patrones LACOMET'!$D$3,(VLOOKUP(B95,'BLOQUES PATRON (pulg) '!$K$5:$Q$86,6,FALSE)*1000),IF('Información y Datos'!$L$42='Patrones LACOMET'!$D$4,(VLOOKUP(B95,'BLOQUES PATRON (mm)'!$D$5:$H$126,5,FALSE)),"No existe el patrón"))))</f>
        <v/>
      </c>
      <c r="I95" s="726" t="str">
        <f t="shared" ref="I95:I110" si="55">IF(B95="","",0.42^2)</f>
        <v/>
      </c>
      <c r="J95" s="726" t="str">
        <f>IF(B95="","",IF('Información y Datos'!$L$42='Patrones LACOMET'!$D$3,LOOKUP(B95,'BLOQUES PATRON (pulg) '!$S$5:$S$86,'BLOQUES PATRON (pulg) '!$Z$5:$Z$86),IF('Información y Datos'!$L$42='Patrones LACOMET'!$D$4,VLOOKUP(B95,'DERIVA DE BLOQUES PATRON (mm)'!$D$8:$U$129,18,FALSE)*1000,"No existe el patrón")))</f>
        <v/>
      </c>
      <c r="K95" s="727" t="str">
        <f t="shared" si="41"/>
        <v/>
      </c>
      <c r="L95" s="747" t="str">
        <f t="shared" si="33"/>
        <v/>
      </c>
      <c r="M95" s="747" t="str">
        <f t="shared" si="42"/>
        <v/>
      </c>
      <c r="N95" s="747" t="str">
        <f t="shared" si="43"/>
        <v/>
      </c>
      <c r="O95" s="748" t="str">
        <f t="shared" si="44"/>
        <v/>
      </c>
      <c r="P95" s="749" t="str">
        <f t="shared" si="34"/>
        <v/>
      </c>
      <c r="Q95" s="750" t="str">
        <f t="shared" si="45"/>
        <v/>
      </c>
      <c r="R95" s="751" t="str">
        <f t="shared" si="35"/>
        <v/>
      </c>
      <c r="S95" s="751" t="str">
        <f t="shared" si="36"/>
        <v/>
      </c>
      <c r="T95" s="846" t="str">
        <f t="shared" si="29"/>
        <v/>
      </c>
      <c r="U95" s="733" t="str">
        <f t="shared" si="46"/>
        <v/>
      </c>
      <c r="V95" s="735" t="str">
        <f t="shared" si="47"/>
        <v/>
      </c>
      <c r="W95" s="735" t="str">
        <f t="shared" si="48"/>
        <v/>
      </c>
      <c r="X95" s="735" t="str">
        <f t="shared" si="49"/>
        <v/>
      </c>
      <c r="Y95" s="736" t="str">
        <f t="shared" si="50"/>
        <v/>
      </c>
      <c r="Z95" s="736" t="str">
        <f t="shared" si="51"/>
        <v/>
      </c>
      <c r="AA95" s="736" t="str">
        <f t="shared" si="52"/>
        <v/>
      </c>
      <c r="AB95" s="736" t="str">
        <f t="shared" si="53"/>
        <v/>
      </c>
      <c r="AC95" s="737" t="str">
        <f>IF(B95="","",('SENSIBILIDAD 2'!B72^2)*(G95^2))</f>
        <v/>
      </c>
      <c r="AD95" s="738" t="str">
        <f>IF(B95="","",('SENSIBILIDAD 2'!C72^2)*(K95^2))</f>
        <v/>
      </c>
      <c r="AE95" s="738" t="str">
        <f>IF(B95="","",'SENSIBILIDAD 2'!D72^2*(R95^2))</f>
        <v/>
      </c>
      <c r="AF95" s="738" t="str">
        <f>IF(B95="","",'SENSIBILIDAD 2'!E72^2*(S95^2))</f>
        <v/>
      </c>
      <c r="AG95" s="738" t="str">
        <f>IF(B95="","",'SENSIBILIDAD 2'!F72^2*(T95^2))</f>
        <v/>
      </c>
      <c r="AH95" s="738" t="str">
        <f>IF(B95="","",(('SENSIBILIDAD 2'!G72)^2)*(Q95^2))</f>
        <v/>
      </c>
      <c r="AI95" s="738" t="str">
        <f>IF(B95="","",'SENSIBILIDAD 2'!H72^2*(U95^2))</f>
        <v/>
      </c>
      <c r="AJ95" s="738" t="str">
        <f>IF(B95="","",'SENSIBILIDAD 2'!M72^2*(V95^2))</f>
        <v/>
      </c>
      <c r="AK95" s="738" t="str">
        <f>IF(B95="","",'SENSIBILIDAD 2'!N72^2*(W95^2))</f>
        <v/>
      </c>
      <c r="AL95" s="738" t="str">
        <f>IF(B95="","",'SENSIBILIDAD 2'!O72^2*(X95^2))</f>
        <v/>
      </c>
      <c r="AM95" s="738" t="str">
        <f>IF($B95="","",(Y95^2)*('SENSIBILIDAD 2'!K72^2))</f>
        <v/>
      </c>
      <c r="AN95" s="738" t="str">
        <f>IF($B95="","",(Z95^2)*('SENSIBILIDAD 2'!I72^2))</f>
        <v/>
      </c>
      <c r="AO95" s="738" t="str">
        <f>IF($B95="","",(AA95^2)*('SENSIBILIDAD 2'!J72^2))</f>
        <v/>
      </c>
      <c r="AP95" s="738" t="str">
        <f>IF($B95="","",(AB95^2)*('SENSIBILIDAD 2'!L72^2))</f>
        <v/>
      </c>
      <c r="AQ95" s="740" t="str">
        <f>IF(B95="","",('Intro. datos de Calib. CENTROS'!G68*1000)^2)</f>
        <v/>
      </c>
      <c r="AR95" s="741" t="str">
        <f t="shared" si="54"/>
        <v/>
      </c>
      <c r="AS95" s="752" t="str">
        <f t="shared" si="37"/>
        <v/>
      </c>
      <c r="AT95" s="754" t="str">
        <f t="shared" si="38"/>
        <v/>
      </c>
      <c r="AU95" s="744" t="str">
        <f>IF('Información y Datos'!$L$42='Patrones LACOMET'!$D$3,(IF(N95="","",AT95*39.37008)),IF('Información y Datos'!$L$42='Patrones LACOMET'!$D$4,AT95,"No existe el patrón"))</f>
        <v/>
      </c>
      <c r="BJ95" s="38"/>
      <c r="BK95" s="38"/>
      <c r="BL95" s="38"/>
      <c r="BM95" s="38"/>
      <c r="BN95" s="43"/>
      <c r="BO95" s="43"/>
    </row>
    <row r="96" spans="1:67" ht="20.100000000000001" customHeight="1" x14ac:dyDescent="0.2">
      <c r="A96" s="12">
        <f>+CALIBRACION!A79</f>
        <v>68</v>
      </c>
      <c r="B96" s="50" t="str">
        <f>IF(CALIBRACION!H79="","",CALIBRACION!H79)</f>
        <v/>
      </c>
      <c r="C96" s="745" t="str">
        <f t="shared" si="30"/>
        <v/>
      </c>
      <c r="D96" s="745" t="str">
        <f t="shared" si="31"/>
        <v/>
      </c>
      <c r="E96" s="723" t="str">
        <f t="shared" si="39"/>
        <v/>
      </c>
      <c r="F96" s="745" t="str">
        <f t="shared" si="32"/>
        <v/>
      </c>
      <c r="G96" s="746" t="str">
        <f t="shared" si="40"/>
        <v/>
      </c>
      <c r="H96" s="725" t="str">
        <f>IF(B96="","",(IF('Información y Datos'!$L$42='Patrones LACOMET'!$D$3,(VLOOKUP(B96,'BLOQUES PATRON (pulg) '!$K$5:$Q$86,6,FALSE)*1000),IF('Información y Datos'!$L$42='Patrones LACOMET'!$D$4,(VLOOKUP(B96,'BLOQUES PATRON (mm)'!$D$5:$H$126,5,FALSE)),"No existe el patrón"))))</f>
        <v/>
      </c>
      <c r="I96" s="726" t="str">
        <f t="shared" si="55"/>
        <v/>
      </c>
      <c r="J96" s="726" t="str">
        <f>IF(B96="","",IF('Información y Datos'!$L$42='Patrones LACOMET'!$D$3,LOOKUP(B96,'BLOQUES PATRON (pulg) '!$S$5:$S$86,'BLOQUES PATRON (pulg) '!$Z$5:$Z$86),IF('Información y Datos'!$L$42='Patrones LACOMET'!$D$4,VLOOKUP(B96,'DERIVA DE BLOQUES PATRON (mm)'!$D$8:$U$129,18,FALSE)*1000,"No existe el patrón")))</f>
        <v/>
      </c>
      <c r="K96" s="727" t="str">
        <f t="shared" si="41"/>
        <v/>
      </c>
      <c r="L96" s="747" t="str">
        <f t="shared" si="33"/>
        <v/>
      </c>
      <c r="M96" s="747" t="str">
        <f t="shared" si="42"/>
        <v/>
      </c>
      <c r="N96" s="747" t="str">
        <f t="shared" si="43"/>
        <v/>
      </c>
      <c r="O96" s="748" t="str">
        <f t="shared" si="44"/>
        <v/>
      </c>
      <c r="P96" s="749" t="str">
        <f t="shared" si="34"/>
        <v/>
      </c>
      <c r="Q96" s="750" t="str">
        <f t="shared" si="45"/>
        <v/>
      </c>
      <c r="R96" s="751" t="str">
        <f t="shared" si="35"/>
        <v/>
      </c>
      <c r="S96" s="751" t="str">
        <f t="shared" si="36"/>
        <v/>
      </c>
      <c r="T96" s="846" t="str">
        <f t="shared" si="29"/>
        <v/>
      </c>
      <c r="U96" s="733" t="str">
        <f t="shared" si="46"/>
        <v/>
      </c>
      <c r="V96" s="735" t="str">
        <f t="shared" si="47"/>
        <v/>
      </c>
      <c r="W96" s="735" t="str">
        <f t="shared" si="48"/>
        <v/>
      </c>
      <c r="X96" s="735" t="str">
        <f t="shared" si="49"/>
        <v/>
      </c>
      <c r="Y96" s="736" t="str">
        <f t="shared" si="50"/>
        <v/>
      </c>
      <c r="Z96" s="736" t="str">
        <f t="shared" si="51"/>
        <v/>
      </c>
      <c r="AA96" s="736" t="str">
        <f t="shared" si="52"/>
        <v/>
      </c>
      <c r="AB96" s="736" t="str">
        <f t="shared" si="53"/>
        <v/>
      </c>
      <c r="AC96" s="737" t="str">
        <f>IF(B96="","",('SENSIBILIDAD 2'!B73^2)*(G96^2))</f>
        <v/>
      </c>
      <c r="AD96" s="738" t="str">
        <f>IF(B96="","",('SENSIBILIDAD 2'!C73^2)*(K96^2))</f>
        <v/>
      </c>
      <c r="AE96" s="738" t="str">
        <f>IF(B96="","",'SENSIBILIDAD 2'!D73^2*(R96^2))</f>
        <v/>
      </c>
      <c r="AF96" s="738" t="str">
        <f>IF(B96="","",'SENSIBILIDAD 2'!E73^2*(S96^2))</f>
        <v/>
      </c>
      <c r="AG96" s="738" t="str">
        <f>IF(B96="","",'SENSIBILIDAD 2'!F73^2*(T96^2))</f>
        <v/>
      </c>
      <c r="AH96" s="738" t="str">
        <f>IF(B96="","",(('SENSIBILIDAD 2'!G73)^2)*(Q96^2))</f>
        <v/>
      </c>
      <c r="AI96" s="738" t="str">
        <f>IF(B96="","",'SENSIBILIDAD 2'!H73^2*(U96^2))</f>
        <v/>
      </c>
      <c r="AJ96" s="738" t="str">
        <f>IF(B96="","",'SENSIBILIDAD 2'!M73^2*(V96^2))</f>
        <v/>
      </c>
      <c r="AK96" s="738" t="str">
        <f>IF(B96="","",'SENSIBILIDAD 2'!N73^2*(W96^2))</f>
        <v/>
      </c>
      <c r="AL96" s="738" t="str">
        <f>IF(B96="","",'SENSIBILIDAD 2'!O73^2*(X96^2))</f>
        <v/>
      </c>
      <c r="AM96" s="738" t="str">
        <f>IF($B96="","",(Y96^2)*('SENSIBILIDAD 2'!K73^2))</f>
        <v/>
      </c>
      <c r="AN96" s="738" t="str">
        <f>IF($B96="","",(Z96^2)*('SENSIBILIDAD 2'!I73^2))</f>
        <v/>
      </c>
      <c r="AO96" s="738" t="str">
        <f>IF($B96="","",(AA96^2)*('SENSIBILIDAD 2'!J73^2))</f>
        <v/>
      </c>
      <c r="AP96" s="738" t="str">
        <f>IF($B96="","",(AB96^2)*('SENSIBILIDAD 2'!L73^2))</f>
        <v/>
      </c>
      <c r="AQ96" s="740" t="str">
        <f>IF(B96="","",('Intro. datos de Calib. CENTROS'!G69*1000)^2)</f>
        <v/>
      </c>
      <c r="AR96" s="741" t="str">
        <f t="shared" si="54"/>
        <v/>
      </c>
      <c r="AS96" s="752" t="str">
        <f t="shared" si="37"/>
        <v/>
      </c>
      <c r="AT96" s="754" t="str">
        <f t="shared" si="38"/>
        <v/>
      </c>
      <c r="AU96" s="744" t="str">
        <f>IF('Información y Datos'!$L$42='Patrones LACOMET'!$D$3,(IF(N96="","",AT96*39.37008)),IF('Información y Datos'!$L$42='Patrones LACOMET'!$D$4,AT96,"No existe el patrón"))</f>
        <v/>
      </c>
      <c r="BJ96" s="38"/>
      <c r="BK96" s="38"/>
      <c r="BL96" s="38"/>
      <c r="BM96" s="38"/>
      <c r="BN96" s="43"/>
      <c r="BO96" s="43"/>
    </row>
    <row r="97" spans="1:67" ht="20.100000000000001" customHeight="1" x14ac:dyDescent="0.2">
      <c r="A97" s="12">
        <f>+CALIBRACION!A80</f>
        <v>69</v>
      </c>
      <c r="B97" s="50" t="str">
        <f>IF(CALIBRACION!H80="","",CALIBRACION!H80)</f>
        <v/>
      </c>
      <c r="C97" s="745" t="str">
        <f t="shared" si="30"/>
        <v/>
      </c>
      <c r="D97" s="745" t="str">
        <f t="shared" si="31"/>
        <v/>
      </c>
      <c r="E97" s="723" t="str">
        <f t="shared" si="39"/>
        <v/>
      </c>
      <c r="F97" s="745" t="str">
        <f t="shared" si="32"/>
        <v/>
      </c>
      <c r="G97" s="746" t="str">
        <f t="shared" si="40"/>
        <v/>
      </c>
      <c r="H97" s="725" t="str">
        <f>IF(B97="","",(IF('Información y Datos'!$L$42='Patrones LACOMET'!$D$3,(VLOOKUP(B97,'BLOQUES PATRON (pulg) '!$K$5:$Q$86,6,FALSE)*1000),IF('Información y Datos'!$L$42='Patrones LACOMET'!$D$4,(VLOOKUP(B97,'BLOQUES PATRON (mm)'!$D$5:$H$126,5,FALSE)),"No existe el patrón"))))</f>
        <v/>
      </c>
      <c r="I97" s="726" t="str">
        <f t="shared" si="55"/>
        <v/>
      </c>
      <c r="J97" s="726" t="str">
        <f>IF(B97="","",IF('Información y Datos'!$L$42='Patrones LACOMET'!$D$3,LOOKUP(B97,'BLOQUES PATRON (pulg) '!$S$5:$S$86,'BLOQUES PATRON (pulg) '!$Z$5:$Z$86),IF('Información y Datos'!$L$42='Patrones LACOMET'!$D$4,VLOOKUP(B97,'DERIVA DE BLOQUES PATRON (mm)'!$D$8:$U$129,18,FALSE)*1000,"No existe el patrón")))</f>
        <v/>
      </c>
      <c r="K97" s="727" t="str">
        <f t="shared" si="41"/>
        <v/>
      </c>
      <c r="L97" s="747" t="str">
        <f t="shared" si="33"/>
        <v/>
      </c>
      <c r="M97" s="747" t="str">
        <f t="shared" si="42"/>
        <v/>
      </c>
      <c r="N97" s="747" t="str">
        <f t="shared" si="43"/>
        <v/>
      </c>
      <c r="O97" s="748" t="str">
        <f t="shared" si="44"/>
        <v/>
      </c>
      <c r="P97" s="749" t="str">
        <f t="shared" si="34"/>
        <v/>
      </c>
      <c r="Q97" s="750" t="str">
        <f t="shared" si="45"/>
        <v/>
      </c>
      <c r="R97" s="751" t="str">
        <f t="shared" si="35"/>
        <v/>
      </c>
      <c r="S97" s="751" t="str">
        <f t="shared" si="36"/>
        <v/>
      </c>
      <c r="T97" s="846" t="str">
        <f t="shared" si="29"/>
        <v/>
      </c>
      <c r="U97" s="733" t="str">
        <f t="shared" si="46"/>
        <v/>
      </c>
      <c r="V97" s="735" t="str">
        <f t="shared" si="47"/>
        <v/>
      </c>
      <c r="W97" s="735" t="str">
        <f t="shared" si="48"/>
        <v/>
      </c>
      <c r="X97" s="735" t="str">
        <f t="shared" si="49"/>
        <v/>
      </c>
      <c r="Y97" s="736" t="str">
        <f t="shared" si="50"/>
        <v/>
      </c>
      <c r="Z97" s="736" t="str">
        <f t="shared" si="51"/>
        <v/>
      </c>
      <c r="AA97" s="736" t="str">
        <f t="shared" si="52"/>
        <v/>
      </c>
      <c r="AB97" s="736" t="str">
        <f t="shared" si="53"/>
        <v/>
      </c>
      <c r="AC97" s="737" t="str">
        <f>IF(B97="","",('SENSIBILIDAD 2'!B74^2)*(G97^2))</f>
        <v/>
      </c>
      <c r="AD97" s="738" t="str">
        <f>IF(B97="","",('SENSIBILIDAD 2'!C74^2)*(K97^2))</f>
        <v/>
      </c>
      <c r="AE97" s="738" t="str">
        <f>IF(B97="","",'SENSIBILIDAD 2'!D74^2*(R97^2))</f>
        <v/>
      </c>
      <c r="AF97" s="738" t="str">
        <f>IF(B97="","",'SENSIBILIDAD 2'!E74^2*(S97^2))</f>
        <v/>
      </c>
      <c r="AG97" s="738" t="str">
        <f>IF(B97="","",'SENSIBILIDAD 2'!F74^2*(T97^2))</f>
        <v/>
      </c>
      <c r="AH97" s="738" t="str">
        <f>IF(B97="","",(('SENSIBILIDAD 2'!G74)^2)*(Q97^2))</f>
        <v/>
      </c>
      <c r="AI97" s="738" t="str">
        <f>IF(B97="","",'SENSIBILIDAD 2'!H74^2*(U97^2))</f>
        <v/>
      </c>
      <c r="AJ97" s="738" t="str">
        <f>IF(B97="","",'SENSIBILIDAD 2'!M74^2*(V97^2))</f>
        <v/>
      </c>
      <c r="AK97" s="738" t="str">
        <f>IF(B97="","",'SENSIBILIDAD 2'!N74^2*(W97^2))</f>
        <v/>
      </c>
      <c r="AL97" s="738" t="str">
        <f>IF(B97="","",'SENSIBILIDAD 2'!O74^2*(X97^2))</f>
        <v/>
      </c>
      <c r="AM97" s="738" t="str">
        <f>IF($B97="","",(Y97^2)*('SENSIBILIDAD 2'!K74^2))</f>
        <v/>
      </c>
      <c r="AN97" s="738" t="str">
        <f>IF($B97="","",(Z97^2)*('SENSIBILIDAD 2'!I74^2))</f>
        <v/>
      </c>
      <c r="AO97" s="738" t="str">
        <f>IF($B97="","",(AA97^2)*('SENSIBILIDAD 2'!J74^2))</f>
        <v/>
      </c>
      <c r="AP97" s="738" t="str">
        <f>IF($B97="","",(AB97^2)*('SENSIBILIDAD 2'!L74^2))</f>
        <v/>
      </c>
      <c r="AQ97" s="740" t="str">
        <f>IF(B97="","",('Intro. datos de Calib. CENTROS'!G70*1000)^2)</f>
        <v/>
      </c>
      <c r="AR97" s="741" t="str">
        <f t="shared" si="54"/>
        <v/>
      </c>
      <c r="AS97" s="752" t="str">
        <f t="shared" si="37"/>
        <v/>
      </c>
      <c r="AT97" s="754" t="str">
        <f t="shared" si="38"/>
        <v/>
      </c>
      <c r="AU97" s="744" t="str">
        <f>IF('Información y Datos'!$L$42='Patrones LACOMET'!$D$3,(IF(N97="","",AT97*39.37008)),IF('Información y Datos'!$L$42='Patrones LACOMET'!$D$4,AT97,"No existe el patrón"))</f>
        <v/>
      </c>
      <c r="BJ97" s="38"/>
      <c r="BK97" s="38"/>
      <c r="BL97" s="38"/>
      <c r="BM97" s="38"/>
      <c r="BN97" s="43"/>
      <c r="BO97" s="43"/>
    </row>
    <row r="98" spans="1:67" ht="20.100000000000001" customHeight="1" x14ac:dyDescent="0.2">
      <c r="A98" s="12">
        <f>+CALIBRACION!A81</f>
        <v>70</v>
      </c>
      <c r="B98" s="50" t="str">
        <f>IF(CALIBRACION!H81="","",CALIBRACION!H81)</f>
        <v/>
      </c>
      <c r="C98" s="745" t="str">
        <f t="shared" si="30"/>
        <v/>
      </c>
      <c r="D98" s="745" t="str">
        <f t="shared" si="31"/>
        <v/>
      </c>
      <c r="E98" s="723" t="str">
        <f t="shared" si="39"/>
        <v/>
      </c>
      <c r="F98" s="745" t="str">
        <f t="shared" si="32"/>
        <v/>
      </c>
      <c r="G98" s="746" t="str">
        <f t="shared" si="40"/>
        <v/>
      </c>
      <c r="H98" s="725" t="str">
        <f>IF(B98="","",(IF('Información y Datos'!$L$42='Patrones LACOMET'!$D$3,(VLOOKUP(B98,'BLOQUES PATRON (pulg) '!$K$5:$Q$86,6,FALSE)*1000),IF('Información y Datos'!$L$42='Patrones LACOMET'!$D$4,(VLOOKUP(B98,'BLOQUES PATRON (mm)'!$D$5:$H$126,5,FALSE)),"No existe el patrón"))))</f>
        <v/>
      </c>
      <c r="I98" s="726" t="str">
        <f t="shared" si="55"/>
        <v/>
      </c>
      <c r="J98" s="726" t="str">
        <f>IF(B98="","",IF('Información y Datos'!$L$42='Patrones LACOMET'!$D$3,LOOKUP(B98,'BLOQUES PATRON (pulg) '!$S$5:$S$86,'BLOQUES PATRON (pulg) '!$Z$5:$Z$86),IF('Información y Datos'!$L$42='Patrones LACOMET'!$D$4,VLOOKUP(B98,'DERIVA DE BLOQUES PATRON (mm)'!$D$8:$U$129,18,FALSE)*1000,"No existe el patrón")))</f>
        <v/>
      </c>
      <c r="K98" s="727" t="str">
        <f t="shared" si="41"/>
        <v/>
      </c>
      <c r="L98" s="747" t="str">
        <f t="shared" si="33"/>
        <v/>
      </c>
      <c r="M98" s="747" t="str">
        <f t="shared" si="42"/>
        <v/>
      </c>
      <c r="N98" s="747" t="str">
        <f t="shared" si="43"/>
        <v/>
      </c>
      <c r="O98" s="748" t="str">
        <f t="shared" si="44"/>
        <v/>
      </c>
      <c r="P98" s="749" t="str">
        <f t="shared" si="34"/>
        <v/>
      </c>
      <c r="Q98" s="750" t="str">
        <f t="shared" si="45"/>
        <v/>
      </c>
      <c r="R98" s="751" t="str">
        <f t="shared" si="35"/>
        <v/>
      </c>
      <c r="S98" s="751" t="str">
        <f t="shared" si="36"/>
        <v/>
      </c>
      <c r="T98" s="846" t="str">
        <f t="shared" si="29"/>
        <v/>
      </c>
      <c r="U98" s="733" t="str">
        <f t="shared" si="46"/>
        <v/>
      </c>
      <c r="V98" s="735" t="str">
        <f t="shared" si="47"/>
        <v/>
      </c>
      <c r="W98" s="735" t="str">
        <f t="shared" si="48"/>
        <v/>
      </c>
      <c r="X98" s="735" t="str">
        <f t="shared" si="49"/>
        <v/>
      </c>
      <c r="Y98" s="736" t="str">
        <f t="shared" si="50"/>
        <v/>
      </c>
      <c r="Z98" s="736" t="str">
        <f t="shared" si="51"/>
        <v/>
      </c>
      <c r="AA98" s="736" t="str">
        <f t="shared" si="52"/>
        <v/>
      </c>
      <c r="AB98" s="736" t="str">
        <f t="shared" si="53"/>
        <v/>
      </c>
      <c r="AC98" s="737" t="str">
        <f>IF(B98="","",('SENSIBILIDAD 2'!B75^2)*(G98^2))</f>
        <v/>
      </c>
      <c r="AD98" s="738" t="str">
        <f>IF(B98="","",('SENSIBILIDAD 2'!C75^2)*(K98^2))</f>
        <v/>
      </c>
      <c r="AE98" s="738" t="str">
        <f>IF(B98="","",'SENSIBILIDAD 2'!D75^2*(R98^2))</f>
        <v/>
      </c>
      <c r="AF98" s="738" t="str">
        <f>IF(B98="","",'SENSIBILIDAD 2'!E75^2*(S98^2))</f>
        <v/>
      </c>
      <c r="AG98" s="738" t="str">
        <f>IF(B98="","",'SENSIBILIDAD 2'!F75^2*(T98^2))</f>
        <v/>
      </c>
      <c r="AH98" s="738" t="str">
        <f>IF(B98="","",(('SENSIBILIDAD 2'!G75)^2)*(Q98^2))</f>
        <v/>
      </c>
      <c r="AI98" s="738" t="str">
        <f>IF(B98="","",'SENSIBILIDAD 2'!H75^2*(U98^2))</f>
        <v/>
      </c>
      <c r="AJ98" s="738" t="str">
        <f>IF(B98="","",'SENSIBILIDAD 2'!M75^2*(V98^2))</f>
        <v/>
      </c>
      <c r="AK98" s="738" t="str">
        <f>IF(B98="","",'SENSIBILIDAD 2'!N75^2*(W98^2))</f>
        <v/>
      </c>
      <c r="AL98" s="738" t="str">
        <f>IF(B98="","",'SENSIBILIDAD 2'!O75^2*(X98^2))</f>
        <v/>
      </c>
      <c r="AM98" s="738" t="str">
        <f>IF($B98="","",(Y98^2)*('SENSIBILIDAD 2'!K75^2))</f>
        <v/>
      </c>
      <c r="AN98" s="738" t="str">
        <f>IF($B98="","",(Z98^2)*('SENSIBILIDAD 2'!I75^2))</f>
        <v/>
      </c>
      <c r="AO98" s="738" t="str">
        <f>IF($B98="","",(AA98^2)*('SENSIBILIDAD 2'!J75^2))</f>
        <v/>
      </c>
      <c r="AP98" s="738" t="str">
        <f>IF($B98="","",(AB98^2)*('SENSIBILIDAD 2'!L75^2))</f>
        <v/>
      </c>
      <c r="AQ98" s="740" t="str">
        <f>IF(B98="","",('Intro. datos de Calib. CENTROS'!G71*1000)^2)</f>
        <v/>
      </c>
      <c r="AR98" s="741" t="str">
        <f t="shared" si="54"/>
        <v/>
      </c>
      <c r="AS98" s="752" t="str">
        <f t="shared" si="37"/>
        <v/>
      </c>
      <c r="AT98" s="754" t="str">
        <f t="shared" si="38"/>
        <v/>
      </c>
      <c r="AU98" s="744" t="str">
        <f>IF('Información y Datos'!$L$42='Patrones LACOMET'!$D$3,(IF(N98="","",AT98*39.37008)),IF('Información y Datos'!$L$42='Patrones LACOMET'!$D$4,AT98,"No existe el patrón"))</f>
        <v/>
      </c>
      <c r="BJ98" s="38"/>
      <c r="BK98" s="38"/>
      <c r="BL98" s="38"/>
      <c r="BM98" s="38"/>
      <c r="BN98" s="43"/>
      <c r="BO98" s="43"/>
    </row>
    <row r="99" spans="1:67" ht="20.100000000000001" customHeight="1" x14ac:dyDescent="0.2">
      <c r="A99" s="12">
        <f>+CALIBRACION!A82</f>
        <v>71</v>
      </c>
      <c r="B99" s="50" t="str">
        <f>IF(CALIBRACION!H82="","",CALIBRACION!H82)</f>
        <v/>
      </c>
      <c r="C99" s="745" t="str">
        <f t="shared" si="30"/>
        <v/>
      </c>
      <c r="D99" s="745" t="str">
        <f t="shared" si="31"/>
        <v/>
      </c>
      <c r="E99" s="723" t="str">
        <f t="shared" si="39"/>
        <v/>
      </c>
      <c r="F99" s="745" t="str">
        <f t="shared" si="32"/>
        <v/>
      </c>
      <c r="G99" s="746" t="str">
        <f t="shared" si="40"/>
        <v/>
      </c>
      <c r="H99" s="725" t="str">
        <f>IF(B99="","",(IF('Información y Datos'!$L$42='Patrones LACOMET'!$D$3,(VLOOKUP(B99,'BLOQUES PATRON (pulg) '!$K$5:$Q$86,6,FALSE)*1000),IF('Información y Datos'!$L$42='Patrones LACOMET'!$D$4,(VLOOKUP(B99,'BLOQUES PATRON (mm)'!$D$5:$H$126,5,FALSE)),"No existe el patrón"))))</f>
        <v/>
      </c>
      <c r="I99" s="726" t="str">
        <f t="shared" si="55"/>
        <v/>
      </c>
      <c r="J99" s="726" t="str">
        <f>IF(B99="","",IF('Información y Datos'!$L$42='Patrones LACOMET'!$D$3,LOOKUP(B99,'BLOQUES PATRON (pulg) '!$S$5:$S$86,'BLOQUES PATRON (pulg) '!$Z$5:$Z$86),IF('Información y Datos'!$L$42='Patrones LACOMET'!$D$4,VLOOKUP(B99,'DERIVA DE BLOQUES PATRON (mm)'!$D$8:$U$129,18,FALSE)*1000,"No existe el patrón")))</f>
        <v/>
      </c>
      <c r="K99" s="727" t="str">
        <f t="shared" si="41"/>
        <v/>
      </c>
      <c r="L99" s="747" t="str">
        <f t="shared" si="33"/>
        <v/>
      </c>
      <c r="M99" s="747" t="str">
        <f t="shared" si="42"/>
        <v/>
      </c>
      <c r="N99" s="747" t="str">
        <f t="shared" si="43"/>
        <v/>
      </c>
      <c r="O99" s="748" t="str">
        <f t="shared" si="44"/>
        <v/>
      </c>
      <c r="P99" s="749" t="str">
        <f t="shared" si="34"/>
        <v/>
      </c>
      <c r="Q99" s="750" t="str">
        <f t="shared" si="45"/>
        <v/>
      </c>
      <c r="R99" s="751" t="str">
        <f t="shared" si="35"/>
        <v/>
      </c>
      <c r="S99" s="751" t="str">
        <f t="shared" si="36"/>
        <v/>
      </c>
      <c r="T99" s="846" t="str">
        <f t="shared" si="29"/>
        <v/>
      </c>
      <c r="U99" s="733" t="str">
        <f t="shared" si="46"/>
        <v/>
      </c>
      <c r="V99" s="735" t="str">
        <f t="shared" si="47"/>
        <v/>
      </c>
      <c r="W99" s="735" t="str">
        <f t="shared" si="48"/>
        <v/>
      </c>
      <c r="X99" s="735" t="str">
        <f t="shared" si="49"/>
        <v/>
      </c>
      <c r="Y99" s="736" t="str">
        <f t="shared" si="50"/>
        <v/>
      </c>
      <c r="Z99" s="736" t="str">
        <f t="shared" si="51"/>
        <v/>
      </c>
      <c r="AA99" s="736" t="str">
        <f t="shared" si="52"/>
        <v/>
      </c>
      <c r="AB99" s="736" t="str">
        <f t="shared" si="53"/>
        <v/>
      </c>
      <c r="AC99" s="737" t="str">
        <f>IF(B99="","",('SENSIBILIDAD 2'!B76^2)*(G99^2))</f>
        <v/>
      </c>
      <c r="AD99" s="738" t="str">
        <f>IF(B99="","",('SENSIBILIDAD 2'!C76^2)*(K99^2))</f>
        <v/>
      </c>
      <c r="AE99" s="738" t="str">
        <f>IF(B99="","",'SENSIBILIDAD 2'!D76^2*(R99^2))</f>
        <v/>
      </c>
      <c r="AF99" s="738" t="str">
        <f>IF(B99="","",'SENSIBILIDAD 2'!E76^2*(S99^2))</f>
        <v/>
      </c>
      <c r="AG99" s="738" t="str">
        <f>IF(B99="","",'SENSIBILIDAD 2'!F76^2*(T99^2))</f>
        <v/>
      </c>
      <c r="AH99" s="738" t="str">
        <f>IF(B99="","",(('SENSIBILIDAD 2'!G76)^2)*(Q99^2))</f>
        <v/>
      </c>
      <c r="AI99" s="738" t="str">
        <f>IF(B99="","",'SENSIBILIDAD 2'!H76^2*(U99^2))</f>
        <v/>
      </c>
      <c r="AJ99" s="738" t="str">
        <f>IF(B99="","",'SENSIBILIDAD 2'!M76^2*(V99^2))</f>
        <v/>
      </c>
      <c r="AK99" s="738" t="str">
        <f>IF(B99="","",'SENSIBILIDAD 2'!N76^2*(W99^2))</f>
        <v/>
      </c>
      <c r="AL99" s="738" t="str">
        <f>IF(B99="","",'SENSIBILIDAD 2'!O76^2*(X99^2))</f>
        <v/>
      </c>
      <c r="AM99" s="738" t="str">
        <f>IF($B99="","",(Y99^2)*('SENSIBILIDAD 2'!K76^2))</f>
        <v/>
      </c>
      <c r="AN99" s="738" t="str">
        <f>IF($B99="","",(Z99^2)*('SENSIBILIDAD 2'!I76^2))</f>
        <v/>
      </c>
      <c r="AO99" s="738" t="str">
        <f>IF($B99="","",(AA99^2)*('SENSIBILIDAD 2'!J76^2))</f>
        <v/>
      </c>
      <c r="AP99" s="738" t="str">
        <f>IF($B99="","",(AB99^2)*('SENSIBILIDAD 2'!L76^2))</f>
        <v/>
      </c>
      <c r="AQ99" s="740" t="str">
        <f>IF(B99="","",('Intro. datos de Calib. CENTROS'!G72*1000)^2)</f>
        <v/>
      </c>
      <c r="AR99" s="741" t="str">
        <f t="shared" si="54"/>
        <v/>
      </c>
      <c r="AS99" s="752" t="str">
        <f t="shared" si="37"/>
        <v/>
      </c>
      <c r="AT99" s="754" t="str">
        <f t="shared" si="38"/>
        <v/>
      </c>
      <c r="AU99" s="744" t="str">
        <f>IF('Información y Datos'!$L$42='Patrones LACOMET'!$D$3,(IF(N99="","",AT99*39.37008)),IF('Información y Datos'!$L$42='Patrones LACOMET'!$D$4,AT99,"No existe el patrón"))</f>
        <v/>
      </c>
      <c r="BJ99" s="38"/>
      <c r="BK99" s="38"/>
      <c r="BL99" s="38"/>
      <c r="BM99" s="38"/>
      <c r="BN99" s="43"/>
      <c r="BO99" s="43"/>
    </row>
    <row r="100" spans="1:67" ht="20.100000000000001" customHeight="1" x14ac:dyDescent="0.2">
      <c r="A100" s="12">
        <f>+CALIBRACION!A83</f>
        <v>72</v>
      </c>
      <c r="B100" s="50" t="str">
        <f>IF(CALIBRACION!H83="","",CALIBRACION!H83)</f>
        <v/>
      </c>
      <c r="C100" s="745" t="str">
        <f t="shared" si="30"/>
        <v/>
      </c>
      <c r="D100" s="745" t="str">
        <f t="shared" si="31"/>
        <v/>
      </c>
      <c r="E100" s="723" t="str">
        <f t="shared" si="39"/>
        <v/>
      </c>
      <c r="F100" s="745" t="str">
        <f t="shared" si="32"/>
        <v/>
      </c>
      <c r="G100" s="746" t="str">
        <f t="shared" si="40"/>
        <v/>
      </c>
      <c r="H100" s="725" t="str">
        <f>IF(B100="","",(IF('Información y Datos'!$L$42='Patrones LACOMET'!$D$3,(VLOOKUP(B100,'BLOQUES PATRON (pulg) '!$K$5:$Q$86,6,FALSE)*1000),IF('Información y Datos'!$L$42='Patrones LACOMET'!$D$4,(VLOOKUP(B100,'BLOQUES PATRON (mm)'!$D$5:$H$126,5,FALSE)),"No existe el patrón"))))</f>
        <v/>
      </c>
      <c r="I100" s="726" t="str">
        <f t="shared" si="55"/>
        <v/>
      </c>
      <c r="J100" s="726" t="str">
        <f>IF(B100="","",IF('Información y Datos'!$L$42='Patrones LACOMET'!$D$3,LOOKUP(B100,'BLOQUES PATRON (pulg) '!$S$5:$S$86,'BLOQUES PATRON (pulg) '!$Z$5:$Z$86),IF('Información y Datos'!$L$42='Patrones LACOMET'!$D$4,VLOOKUP(B100,'DERIVA DE BLOQUES PATRON (mm)'!$D$8:$U$129,18,FALSE)*1000,"No existe el patrón")))</f>
        <v/>
      </c>
      <c r="K100" s="727" t="str">
        <f t="shared" si="41"/>
        <v/>
      </c>
      <c r="L100" s="747" t="str">
        <f t="shared" si="33"/>
        <v/>
      </c>
      <c r="M100" s="747" t="str">
        <f t="shared" si="42"/>
        <v/>
      </c>
      <c r="N100" s="747" t="str">
        <f t="shared" si="43"/>
        <v/>
      </c>
      <c r="O100" s="748" t="str">
        <f t="shared" si="44"/>
        <v/>
      </c>
      <c r="P100" s="749" t="str">
        <f t="shared" si="34"/>
        <v/>
      </c>
      <c r="Q100" s="750" t="str">
        <f t="shared" si="45"/>
        <v/>
      </c>
      <c r="R100" s="751" t="str">
        <f t="shared" si="35"/>
        <v/>
      </c>
      <c r="S100" s="751" t="str">
        <f t="shared" si="36"/>
        <v/>
      </c>
      <c r="T100" s="846" t="str">
        <f t="shared" ref="T100:T110" si="56">IF(B100="","",+$F$14/SQRT(12))</f>
        <v/>
      </c>
      <c r="U100" s="733" t="str">
        <f t="shared" si="46"/>
        <v/>
      </c>
      <c r="V100" s="735" t="str">
        <f t="shared" si="47"/>
        <v/>
      </c>
      <c r="W100" s="735" t="str">
        <f t="shared" si="48"/>
        <v/>
      </c>
      <c r="X100" s="735" t="str">
        <f t="shared" si="49"/>
        <v/>
      </c>
      <c r="Y100" s="736" t="str">
        <f t="shared" si="50"/>
        <v/>
      </c>
      <c r="Z100" s="736" t="str">
        <f t="shared" si="51"/>
        <v/>
      </c>
      <c r="AA100" s="736" t="str">
        <f t="shared" si="52"/>
        <v/>
      </c>
      <c r="AB100" s="736" t="str">
        <f t="shared" si="53"/>
        <v/>
      </c>
      <c r="AC100" s="737" t="str">
        <f>IF(B100="","",('SENSIBILIDAD 2'!B77^2)*(G100^2))</f>
        <v/>
      </c>
      <c r="AD100" s="738" t="str">
        <f>IF(B100="","",('SENSIBILIDAD 2'!C77^2)*(K100^2))</f>
        <v/>
      </c>
      <c r="AE100" s="738" t="str">
        <f>IF(B100="","",'SENSIBILIDAD 2'!D77^2*(R100^2))</f>
        <v/>
      </c>
      <c r="AF100" s="738" t="str">
        <f>IF(B100="","",'SENSIBILIDAD 2'!E77^2*(S100^2))</f>
        <v/>
      </c>
      <c r="AG100" s="738" t="str">
        <f>IF(B100="","",'SENSIBILIDAD 2'!F77^2*(T100^2))</f>
        <v/>
      </c>
      <c r="AH100" s="738" t="str">
        <f>IF(B100="","",(('SENSIBILIDAD 2'!G77)^2)*(Q100^2))</f>
        <v/>
      </c>
      <c r="AI100" s="738" t="str">
        <f>IF(B100="","",'SENSIBILIDAD 2'!H77^2*(U100^2))</f>
        <v/>
      </c>
      <c r="AJ100" s="738" t="str">
        <f>IF(B100="","",'SENSIBILIDAD 2'!M77^2*(V100^2))</f>
        <v/>
      </c>
      <c r="AK100" s="738" t="str">
        <f>IF(B100="","",'SENSIBILIDAD 2'!N77^2*(W100^2))</f>
        <v/>
      </c>
      <c r="AL100" s="738" t="str">
        <f>IF(B100="","",'SENSIBILIDAD 2'!O77^2*(X100^2))</f>
        <v/>
      </c>
      <c r="AM100" s="738" t="str">
        <f>IF($B100="","",(Y100^2)*('SENSIBILIDAD 2'!K77^2))</f>
        <v/>
      </c>
      <c r="AN100" s="738" t="str">
        <f>IF($B100="","",(Z100^2)*('SENSIBILIDAD 2'!I77^2))</f>
        <v/>
      </c>
      <c r="AO100" s="738" t="str">
        <f>IF($B100="","",(AA100^2)*('SENSIBILIDAD 2'!J77^2))</f>
        <v/>
      </c>
      <c r="AP100" s="738" t="str">
        <f>IF($B100="","",(AB100^2)*('SENSIBILIDAD 2'!L77^2))</f>
        <v/>
      </c>
      <c r="AQ100" s="740" t="str">
        <f>IF(B100="","",('Intro. datos de Calib. CENTROS'!G73*1000)^2)</f>
        <v/>
      </c>
      <c r="AR100" s="741" t="str">
        <f t="shared" si="54"/>
        <v/>
      </c>
      <c r="AS100" s="752" t="str">
        <f t="shared" si="37"/>
        <v/>
      </c>
      <c r="AT100" s="754" t="str">
        <f t="shared" si="38"/>
        <v/>
      </c>
      <c r="AU100" s="744" t="str">
        <f>IF('Información y Datos'!$L$42='Patrones LACOMET'!$D$3,(IF(N100="","",AT100*39.37008)),IF('Información y Datos'!$L$42='Patrones LACOMET'!$D$4,AT100,"No existe el patrón"))</f>
        <v/>
      </c>
      <c r="BJ100" s="38"/>
      <c r="BK100" s="38"/>
      <c r="BL100" s="38"/>
      <c r="BM100" s="38"/>
      <c r="BN100" s="43"/>
      <c r="BO100" s="43"/>
    </row>
    <row r="101" spans="1:67" ht="20.100000000000001" customHeight="1" x14ac:dyDescent="0.2">
      <c r="A101" s="12">
        <f>+CALIBRACION!A84</f>
        <v>73</v>
      </c>
      <c r="B101" s="50" t="str">
        <f>IF(CALIBRACION!H84="","",CALIBRACION!H84)</f>
        <v/>
      </c>
      <c r="C101" s="745" t="str">
        <f t="shared" si="30"/>
        <v/>
      </c>
      <c r="D101" s="745" t="str">
        <f t="shared" si="31"/>
        <v/>
      </c>
      <c r="E101" s="723" t="str">
        <f t="shared" si="39"/>
        <v/>
      </c>
      <c r="F101" s="745" t="str">
        <f t="shared" si="32"/>
        <v/>
      </c>
      <c r="G101" s="746" t="str">
        <f t="shared" si="40"/>
        <v/>
      </c>
      <c r="H101" s="725" t="str">
        <f>IF(B101="","",(IF('Información y Datos'!$L$42='Patrones LACOMET'!$D$3,(VLOOKUP(B101,'BLOQUES PATRON (pulg) '!$K$5:$Q$86,6,FALSE)*1000),IF('Información y Datos'!$L$42='Patrones LACOMET'!$D$4,(VLOOKUP(B101,'BLOQUES PATRON (mm)'!$D$5:$H$126,5,FALSE)),"No existe el patrón"))))</f>
        <v/>
      </c>
      <c r="I101" s="726" t="str">
        <f t="shared" si="55"/>
        <v/>
      </c>
      <c r="J101" s="726" t="str">
        <f>IF(B101="","",IF('Información y Datos'!$L$42='Patrones LACOMET'!$D$3,LOOKUP(B101,'BLOQUES PATRON (pulg) '!$S$5:$S$86,'BLOQUES PATRON (pulg) '!$Z$5:$Z$86),IF('Información y Datos'!$L$42='Patrones LACOMET'!$D$4,VLOOKUP(B101,'DERIVA DE BLOQUES PATRON (mm)'!$D$8:$U$129,18,FALSE)*1000,"No existe el patrón")))</f>
        <v/>
      </c>
      <c r="K101" s="727" t="str">
        <f t="shared" si="41"/>
        <v/>
      </c>
      <c r="L101" s="747" t="str">
        <f t="shared" si="33"/>
        <v/>
      </c>
      <c r="M101" s="747" t="str">
        <f t="shared" si="42"/>
        <v/>
      </c>
      <c r="N101" s="747" t="str">
        <f t="shared" si="43"/>
        <v/>
      </c>
      <c r="O101" s="748" t="str">
        <f t="shared" si="44"/>
        <v/>
      </c>
      <c r="P101" s="749" t="str">
        <f t="shared" si="34"/>
        <v/>
      </c>
      <c r="Q101" s="750" t="str">
        <f t="shared" si="45"/>
        <v/>
      </c>
      <c r="R101" s="751" t="str">
        <f t="shared" si="35"/>
        <v/>
      </c>
      <c r="S101" s="751" t="str">
        <f t="shared" si="36"/>
        <v/>
      </c>
      <c r="T101" s="846" t="str">
        <f t="shared" si="56"/>
        <v/>
      </c>
      <c r="U101" s="733" t="str">
        <f t="shared" si="46"/>
        <v/>
      </c>
      <c r="V101" s="735" t="str">
        <f t="shared" si="47"/>
        <v/>
      </c>
      <c r="W101" s="735" t="str">
        <f t="shared" si="48"/>
        <v/>
      </c>
      <c r="X101" s="735" t="str">
        <f t="shared" si="49"/>
        <v/>
      </c>
      <c r="Y101" s="736" t="str">
        <f t="shared" si="50"/>
        <v/>
      </c>
      <c r="Z101" s="736" t="str">
        <f t="shared" si="51"/>
        <v/>
      </c>
      <c r="AA101" s="736" t="str">
        <f t="shared" si="52"/>
        <v/>
      </c>
      <c r="AB101" s="736" t="str">
        <f t="shared" si="53"/>
        <v/>
      </c>
      <c r="AC101" s="737" t="str">
        <f>IF(B101="","",('SENSIBILIDAD 2'!B78^2)*(G101^2))</f>
        <v/>
      </c>
      <c r="AD101" s="738" t="str">
        <f>IF(B101="","",('SENSIBILIDAD 2'!C78^2)*(K101^2))</f>
        <v/>
      </c>
      <c r="AE101" s="738" t="str">
        <f>IF(B101="","",'SENSIBILIDAD 2'!D78^2*(R101^2))</f>
        <v/>
      </c>
      <c r="AF101" s="738" t="str">
        <f>IF(B101="","",'SENSIBILIDAD 2'!E78^2*(S101^2))</f>
        <v/>
      </c>
      <c r="AG101" s="738" t="str">
        <f>IF(B101="","",'SENSIBILIDAD 2'!F78^2*(T101^2))</f>
        <v/>
      </c>
      <c r="AH101" s="738" t="str">
        <f>IF(B101="","",(('SENSIBILIDAD 2'!G78)^2)*(Q101^2))</f>
        <v/>
      </c>
      <c r="AI101" s="738" t="str">
        <f>IF(B101="","",'SENSIBILIDAD 2'!H78^2*(U101^2))</f>
        <v/>
      </c>
      <c r="AJ101" s="738" t="str">
        <f>IF(B101="","",'SENSIBILIDAD 2'!M78^2*(V101^2))</f>
        <v/>
      </c>
      <c r="AK101" s="738" t="str">
        <f>IF(B101="","",'SENSIBILIDAD 2'!N78^2*(W101^2))</f>
        <v/>
      </c>
      <c r="AL101" s="738" t="str">
        <f>IF(B101="","",'SENSIBILIDAD 2'!O78^2*(X101^2))</f>
        <v/>
      </c>
      <c r="AM101" s="738" t="str">
        <f>IF($B101="","",(Y101^2)*('SENSIBILIDAD 2'!K78^2))</f>
        <v/>
      </c>
      <c r="AN101" s="738" t="str">
        <f>IF($B101="","",(Z101^2)*('SENSIBILIDAD 2'!I78^2))</f>
        <v/>
      </c>
      <c r="AO101" s="738" t="str">
        <f>IF($B101="","",(AA101^2)*('SENSIBILIDAD 2'!J78^2))</f>
        <v/>
      </c>
      <c r="AP101" s="738" t="str">
        <f>IF($B101="","",(AB101^2)*('SENSIBILIDAD 2'!L78^2))</f>
        <v/>
      </c>
      <c r="AQ101" s="740" t="str">
        <f>IF(B101="","",('Intro. datos de Calib. CENTROS'!G74*1000)^2)</f>
        <v/>
      </c>
      <c r="AR101" s="741" t="str">
        <f t="shared" si="54"/>
        <v/>
      </c>
      <c r="AS101" s="752" t="str">
        <f t="shared" si="37"/>
        <v/>
      </c>
      <c r="AT101" s="754" t="str">
        <f t="shared" si="38"/>
        <v/>
      </c>
      <c r="AU101" s="744" t="str">
        <f>IF('Información y Datos'!$L$42='Patrones LACOMET'!$D$3,(IF(N101="","",AT101*39.37008)),IF('Información y Datos'!$L$42='Patrones LACOMET'!$D$4,AT101,"No existe el patrón"))</f>
        <v/>
      </c>
      <c r="BJ101" s="38"/>
      <c r="BK101" s="38"/>
      <c r="BL101" s="38"/>
      <c r="BM101" s="38"/>
      <c r="BN101" s="43"/>
      <c r="BO101" s="43"/>
    </row>
    <row r="102" spans="1:67" ht="20.100000000000001" customHeight="1" x14ac:dyDescent="0.2">
      <c r="A102" s="12">
        <f>+CALIBRACION!A85</f>
        <v>74</v>
      </c>
      <c r="B102" s="50" t="str">
        <f>IF(CALIBRACION!H85="","",CALIBRACION!H85)</f>
        <v/>
      </c>
      <c r="C102" s="745" t="str">
        <f t="shared" si="30"/>
        <v/>
      </c>
      <c r="D102" s="745" t="str">
        <f t="shared" si="31"/>
        <v/>
      </c>
      <c r="E102" s="723" t="str">
        <f t="shared" si="39"/>
        <v/>
      </c>
      <c r="F102" s="745" t="str">
        <f t="shared" si="32"/>
        <v/>
      </c>
      <c r="G102" s="746" t="str">
        <f t="shared" si="40"/>
        <v/>
      </c>
      <c r="H102" s="725" t="str">
        <f>IF(B102="","",(IF('Información y Datos'!$L$42='Patrones LACOMET'!$D$3,(VLOOKUP(B102,'BLOQUES PATRON (pulg) '!$K$5:$Q$86,6,FALSE)*1000),IF('Información y Datos'!$L$42='Patrones LACOMET'!$D$4,(VLOOKUP(B102,'BLOQUES PATRON (mm)'!$D$5:$H$126,5,FALSE)),"No existe el patrón"))))</f>
        <v/>
      </c>
      <c r="I102" s="726" t="str">
        <f t="shared" si="55"/>
        <v/>
      </c>
      <c r="J102" s="726" t="str">
        <f>IF(B102="","",IF('Información y Datos'!$L$42='Patrones LACOMET'!$D$3,LOOKUP(B102,'BLOQUES PATRON (pulg) '!$S$5:$S$86,'BLOQUES PATRON (pulg) '!$Z$5:$Z$86),IF('Información y Datos'!$L$42='Patrones LACOMET'!$D$4,VLOOKUP(B102,'DERIVA DE BLOQUES PATRON (mm)'!$D$8:$U$129,18,FALSE)*1000,"No existe el patrón")))</f>
        <v/>
      </c>
      <c r="K102" s="727" t="str">
        <f t="shared" si="41"/>
        <v/>
      </c>
      <c r="L102" s="747" t="str">
        <f t="shared" si="33"/>
        <v/>
      </c>
      <c r="M102" s="747" t="str">
        <f t="shared" si="42"/>
        <v/>
      </c>
      <c r="N102" s="747" t="str">
        <f t="shared" si="43"/>
        <v/>
      </c>
      <c r="O102" s="748" t="str">
        <f t="shared" si="44"/>
        <v/>
      </c>
      <c r="P102" s="749" t="str">
        <f t="shared" si="34"/>
        <v/>
      </c>
      <c r="Q102" s="750" t="str">
        <f t="shared" si="45"/>
        <v/>
      </c>
      <c r="R102" s="751" t="str">
        <f t="shared" si="35"/>
        <v/>
      </c>
      <c r="S102" s="751" t="str">
        <f t="shared" si="36"/>
        <v/>
      </c>
      <c r="T102" s="846" t="str">
        <f t="shared" si="56"/>
        <v/>
      </c>
      <c r="U102" s="733" t="str">
        <f t="shared" si="46"/>
        <v/>
      </c>
      <c r="V102" s="735" t="str">
        <f t="shared" si="47"/>
        <v/>
      </c>
      <c r="W102" s="735" t="str">
        <f t="shared" si="48"/>
        <v/>
      </c>
      <c r="X102" s="735" t="str">
        <f t="shared" si="49"/>
        <v/>
      </c>
      <c r="Y102" s="736" t="str">
        <f t="shared" si="50"/>
        <v/>
      </c>
      <c r="Z102" s="736" t="str">
        <f t="shared" si="51"/>
        <v/>
      </c>
      <c r="AA102" s="736" t="str">
        <f t="shared" si="52"/>
        <v/>
      </c>
      <c r="AB102" s="736" t="str">
        <f t="shared" si="53"/>
        <v/>
      </c>
      <c r="AC102" s="737" t="str">
        <f>IF(B102="","",('SENSIBILIDAD 2'!B79^2)*(G102^2))</f>
        <v/>
      </c>
      <c r="AD102" s="738" t="str">
        <f>IF(B102="","",('SENSIBILIDAD 2'!C79^2)*(K102^2))</f>
        <v/>
      </c>
      <c r="AE102" s="738" t="str">
        <f>IF(B102="","",'SENSIBILIDAD 2'!D79^2*(R102^2))</f>
        <v/>
      </c>
      <c r="AF102" s="738" t="str">
        <f>IF(B102="","",'SENSIBILIDAD 2'!E79^2*(S102^2))</f>
        <v/>
      </c>
      <c r="AG102" s="738" t="str">
        <f>IF(B102="","",'SENSIBILIDAD 2'!F79^2*(T102^2))</f>
        <v/>
      </c>
      <c r="AH102" s="738" t="str">
        <f>IF(B102="","",(('SENSIBILIDAD 2'!G79)^2)*(Q102^2))</f>
        <v/>
      </c>
      <c r="AI102" s="738" t="str">
        <f>IF(B102="","",'SENSIBILIDAD 2'!H79^2*(U102^2))</f>
        <v/>
      </c>
      <c r="AJ102" s="738" t="str">
        <f>IF(B102="","",'SENSIBILIDAD 2'!M79^2*(V102^2))</f>
        <v/>
      </c>
      <c r="AK102" s="738" t="str">
        <f>IF(B102="","",'SENSIBILIDAD 2'!N79^2*(W102^2))</f>
        <v/>
      </c>
      <c r="AL102" s="738" t="str">
        <f>IF(B102="","",'SENSIBILIDAD 2'!O79^2*(X102^2))</f>
        <v/>
      </c>
      <c r="AM102" s="738" t="str">
        <f>IF($B102="","",(Y102^2)*('SENSIBILIDAD 2'!K79^2))</f>
        <v/>
      </c>
      <c r="AN102" s="738" t="str">
        <f>IF($B102="","",(Z102^2)*('SENSIBILIDAD 2'!I79^2))</f>
        <v/>
      </c>
      <c r="AO102" s="738" t="str">
        <f>IF($B102="","",(AA102^2)*('SENSIBILIDAD 2'!J79^2))</f>
        <v/>
      </c>
      <c r="AP102" s="738" t="str">
        <f>IF($B102="","",(AB102^2)*('SENSIBILIDAD 2'!L79^2))</f>
        <v/>
      </c>
      <c r="AQ102" s="740" t="str">
        <f>IF(B102="","",('Intro. datos de Calib. CENTROS'!G75*1000)^2)</f>
        <v/>
      </c>
      <c r="AR102" s="741" t="str">
        <f t="shared" si="54"/>
        <v/>
      </c>
      <c r="AS102" s="752" t="str">
        <f t="shared" si="37"/>
        <v/>
      </c>
      <c r="AT102" s="754" t="str">
        <f t="shared" si="38"/>
        <v/>
      </c>
      <c r="AU102" s="744" t="str">
        <f>IF('Información y Datos'!$L$42='Patrones LACOMET'!$D$3,(IF(N102="","",AT102*39.37008)),IF('Información y Datos'!$L$42='Patrones LACOMET'!$D$4,AT102,"No existe el patrón"))</f>
        <v/>
      </c>
      <c r="BJ102" s="38"/>
      <c r="BK102" s="38"/>
      <c r="BL102" s="38"/>
      <c r="BM102" s="38"/>
      <c r="BN102" s="43"/>
      <c r="BO102" s="43"/>
    </row>
    <row r="103" spans="1:67" ht="20.100000000000001" customHeight="1" x14ac:dyDescent="0.2">
      <c r="A103" s="12">
        <f>+CALIBRACION!A86</f>
        <v>75</v>
      </c>
      <c r="B103" s="50" t="str">
        <f>IF(CALIBRACION!H86="","",CALIBRACION!H86)</f>
        <v/>
      </c>
      <c r="C103" s="745" t="str">
        <f t="shared" si="30"/>
        <v/>
      </c>
      <c r="D103" s="745" t="str">
        <f t="shared" si="31"/>
        <v/>
      </c>
      <c r="E103" s="723" t="str">
        <f t="shared" si="39"/>
        <v/>
      </c>
      <c r="F103" s="745" t="str">
        <f t="shared" si="32"/>
        <v/>
      </c>
      <c r="G103" s="746" t="str">
        <f t="shared" si="40"/>
        <v/>
      </c>
      <c r="H103" s="725" t="str">
        <f>IF(B103="","",(IF('Información y Datos'!$L$42='Patrones LACOMET'!$D$3,(VLOOKUP(B103,'BLOQUES PATRON (pulg) '!$K$5:$Q$86,6,FALSE)*1000),IF('Información y Datos'!$L$42='Patrones LACOMET'!$D$4,(VLOOKUP(B103,'BLOQUES PATRON (mm)'!$D$5:$H$126,5,FALSE)),"No existe el patrón"))))</f>
        <v/>
      </c>
      <c r="I103" s="726" t="str">
        <f t="shared" si="55"/>
        <v/>
      </c>
      <c r="J103" s="726" t="str">
        <f>IF(B103="","",IF('Información y Datos'!$L$42='Patrones LACOMET'!$D$3,LOOKUP(B103,'BLOQUES PATRON (pulg) '!$S$5:$S$86,'BLOQUES PATRON (pulg) '!$Z$5:$Z$86),IF('Información y Datos'!$L$42='Patrones LACOMET'!$D$4,VLOOKUP(B103,'DERIVA DE BLOQUES PATRON (mm)'!$D$8:$U$129,18,FALSE)*1000,"No existe el patrón")))</f>
        <v/>
      </c>
      <c r="K103" s="727" t="str">
        <f t="shared" si="41"/>
        <v/>
      </c>
      <c r="L103" s="747" t="str">
        <f t="shared" si="33"/>
        <v/>
      </c>
      <c r="M103" s="747" t="str">
        <f t="shared" si="42"/>
        <v/>
      </c>
      <c r="N103" s="747" t="str">
        <f t="shared" si="43"/>
        <v/>
      </c>
      <c r="O103" s="748" t="str">
        <f t="shared" si="44"/>
        <v/>
      </c>
      <c r="P103" s="749" t="str">
        <f t="shared" si="34"/>
        <v/>
      </c>
      <c r="Q103" s="750" t="str">
        <f t="shared" si="45"/>
        <v/>
      </c>
      <c r="R103" s="751" t="str">
        <f t="shared" si="35"/>
        <v/>
      </c>
      <c r="S103" s="751" t="str">
        <f t="shared" si="36"/>
        <v/>
      </c>
      <c r="T103" s="846" t="str">
        <f t="shared" si="56"/>
        <v/>
      </c>
      <c r="U103" s="733" t="str">
        <f t="shared" si="46"/>
        <v/>
      </c>
      <c r="V103" s="735" t="str">
        <f t="shared" si="47"/>
        <v/>
      </c>
      <c r="W103" s="735" t="str">
        <f t="shared" si="48"/>
        <v/>
      </c>
      <c r="X103" s="735" t="str">
        <f t="shared" si="49"/>
        <v/>
      </c>
      <c r="Y103" s="736" t="str">
        <f t="shared" si="50"/>
        <v/>
      </c>
      <c r="Z103" s="736" t="str">
        <f t="shared" si="51"/>
        <v/>
      </c>
      <c r="AA103" s="736" t="str">
        <f t="shared" si="52"/>
        <v/>
      </c>
      <c r="AB103" s="736" t="str">
        <f t="shared" si="53"/>
        <v/>
      </c>
      <c r="AC103" s="737" t="str">
        <f>IF(B103="","",('SENSIBILIDAD 2'!B80^2)*(G103^2))</f>
        <v/>
      </c>
      <c r="AD103" s="738" t="str">
        <f>IF(B103="","",('SENSIBILIDAD 2'!C80^2)*(K103^2))</f>
        <v/>
      </c>
      <c r="AE103" s="738" t="str">
        <f>IF(B103="","",'SENSIBILIDAD 2'!D80^2*(R103^2))</f>
        <v/>
      </c>
      <c r="AF103" s="738" t="str">
        <f>IF(B103="","",'SENSIBILIDAD 2'!E80^2*(S103^2))</f>
        <v/>
      </c>
      <c r="AG103" s="738" t="str">
        <f>IF(B103="","",'SENSIBILIDAD 2'!F80^2*(T103^2))</f>
        <v/>
      </c>
      <c r="AH103" s="738" t="str">
        <f>IF(B103="","",(('SENSIBILIDAD 2'!G80)^2)*(Q103^2))</f>
        <v/>
      </c>
      <c r="AI103" s="738" t="str">
        <f>IF(B103="","",'SENSIBILIDAD 2'!H80^2*(U103^2))</f>
        <v/>
      </c>
      <c r="AJ103" s="738" t="str">
        <f>IF(B103="","",'SENSIBILIDAD 2'!M80^2*(V103^2))</f>
        <v/>
      </c>
      <c r="AK103" s="738" t="str">
        <f>IF(B103="","",'SENSIBILIDAD 2'!N80^2*(W103^2))</f>
        <v/>
      </c>
      <c r="AL103" s="738" t="str">
        <f>IF(B103="","",'SENSIBILIDAD 2'!O80^2*(X103^2))</f>
        <v/>
      </c>
      <c r="AM103" s="738" t="str">
        <f>IF($B103="","",(Y103^2)*('SENSIBILIDAD 2'!K80^2))</f>
        <v/>
      </c>
      <c r="AN103" s="738" t="str">
        <f>IF($B103="","",(Z103^2)*('SENSIBILIDAD 2'!I80^2))</f>
        <v/>
      </c>
      <c r="AO103" s="738" t="str">
        <f>IF($B103="","",(AA103^2)*('SENSIBILIDAD 2'!J80^2))</f>
        <v/>
      </c>
      <c r="AP103" s="738" t="str">
        <f>IF($B103="","",(AB103^2)*('SENSIBILIDAD 2'!L80^2))</f>
        <v/>
      </c>
      <c r="AQ103" s="740" t="str">
        <f>IF(B103="","",('Intro. datos de Calib. CENTROS'!G76*1000)^2)</f>
        <v/>
      </c>
      <c r="AR103" s="741" t="str">
        <f t="shared" si="54"/>
        <v/>
      </c>
      <c r="AS103" s="752" t="str">
        <f t="shared" si="37"/>
        <v/>
      </c>
      <c r="AT103" s="754" t="str">
        <f t="shared" si="38"/>
        <v/>
      </c>
      <c r="AU103" s="744" t="str">
        <f>IF('Información y Datos'!$L$42='Patrones LACOMET'!$D$3,(IF(N103="","",AT103*39.37008)),IF('Información y Datos'!$L$42='Patrones LACOMET'!$D$4,AT103,"No existe el patrón"))</f>
        <v/>
      </c>
      <c r="BJ103" s="38"/>
      <c r="BK103" s="38"/>
      <c r="BL103" s="38"/>
      <c r="BM103" s="38"/>
      <c r="BN103" s="43"/>
      <c r="BO103" s="43"/>
    </row>
    <row r="104" spans="1:67" ht="20.100000000000001" customHeight="1" x14ac:dyDescent="0.2">
      <c r="A104" s="12">
        <f>+CALIBRACION!A87</f>
        <v>76</v>
      </c>
      <c r="B104" s="50" t="str">
        <f>IF(CALIBRACION!H87="","",CALIBRACION!H87)</f>
        <v/>
      </c>
      <c r="C104" s="745" t="str">
        <f t="shared" si="30"/>
        <v/>
      </c>
      <c r="D104" s="745" t="str">
        <f t="shared" si="31"/>
        <v/>
      </c>
      <c r="E104" s="723" t="str">
        <f t="shared" si="39"/>
        <v/>
      </c>
      <c r="F104" s="745" t="str">
        <f t="shared" si="32"/>
        <v/>
      </c>
      <c r="G104" s="746" t="str">
        <f t="shared" si="40"/>
        <v/>
      </c>
      <c r="H104" s="725" t="str">
        <f>IF(B104="","",(IF('Información y Datos'!$L$42='Patrones LACOMET'!$D$3,(VLOOKUP(B104,'BLOQUES PATRON (pulg) '!$K$5:$Q$86,6,FALSE)*1000),IF('Información y Datos'!$L$42='Patrones LACOMET'!$D$4,(VLOOKUP(B104,'BLOQUES PATRON (mm)'!$D$5:$H$126,5,FALSE)),"No existe el patrón"))))</f>
        <v/>
      </c>
      <c r="I104" s="726" t="str">
        <f t="shared" si="55"/>
        <v/>
      </c>
      <c r="J104" s="726" t="str">
        <f>IF(B104="","",IF('Información y Datos'!$L$42='Patrones LACOMET'!$D$3,LOOKUP(B104,'BLOQUES PATRON (pulg) '!$S$5:$S$86,'BLOQUES PATRON (pulg) '!$Z$5:$Z$86),IF('Información y Datos'!$L$42='Patrones LACOMET'!$D$4,VLOOKUP(B104,'DERIVA DE BLOQUES PATRON (mm)'!$D$8:$U$129,18,FALSE)*1000,"No existe el patrón")))</f>
        <v/>
      </c>
      <c r="K104" s="727" t="str">
        <f t="shared" si="41"/>
        <v/>
      </c>
      <c r="L104" s="747" t="str">
        <f t="shared" si="33"/>
        <v/>
      </c>
      <c r="M104" s="747" t="str">
        <f t="shared" si="42"/>
        <v/>
      </c>
      <c r="N104" s="747" t="str">
        <f t="shared" si="43"/>
        <v/>
      </c>
      <c r="O104" s="748" t="str">
        <f t="shared" si="44"/>
        <v/>
      </c>
      <c r="P104" s="749" t="str">
        <f t="shared" si="34"/>
        <v/>
      </c>
      <c r="Q104" s="750" t="str">
        <f t="shared" si="45"/>
        <v/>
      </c>
      <c r="R104" s="751" t="str">
        <f t="shared" si="35"/>
        <v/>
      </c>
      <c r="S104" s="751" t="str">
        <f t="shared" si="36"/>
        <v/>
      </c>
      <c r="T104" s="846" t="str">
        <f t="shared" si="56"/>
        <v/>
      </c>
      <c r="U104" s="733" t="str">
        <f t="shared" si="46"/>
        <v/>
      </c>
      <c r="V104" s="735" t="str">
        <f t="shared" si="47"/>
        <v/>
      </c>
      <c r="W104" s="735" t="str">
        <f t="shared" si="48"/>
        <v/>
      </c>
      <c r="X104" s="735" t="str">
        <f t="shared" si="49"/>
        <v/>
      </c>
      <c r="Y104" s="736" t="str">
        <f t="shared" si="50"/>
        <v/>
      </c>
      <c r="Z104" s="736" t="str">
        <f t="shared" si="51"/>
        <v/>
      </c>
      <c r="AA104" s="736" t="str">
        <f t="shared" si="52"/>
        <v/>
      </c>
      <c r="AB104" s="736" t="str">
        <f t="shared" si="53"/>
        <v/>
      </c>
      <c r="AC104" s="737" t="str">
        <f>IF(B104="","",('SENSIBILIDAD 2'!B81^2)*(G104^2))</f>
        <v/>
      </c>
      <c r="AD104" s="738" t="str">
        <f>IF(B104="","",('SENSIBILIDAD 2'!C81^2)*(K104^2))</f>
        <v/>
      </c>
      <c r="AE104" s="738" t="str">
        <f>IF(B104="","",'SENSIBILIDAD 2'!D81^2*(R104^2))</f>
        <v/>
      </c>
      <c r="AF104" s="738" t="str">
        <f>IF(B104="","",'SENSIBILIDAD 2'!E81^2*(S104^2))</f>
        <v/>
      </c>
      <c r="AG104" s="738" t="str">
        <f>IF(B104="","",'SENSIBILIDAD 2'!F81^2*(T104^2))</f>
        <v/>
      </c>
      <c r="AH104" s="738" t="str">
        <f>IF(B104="","",(('SENSIBILIDAD 2'!G81)^2)*(Q104^2))</f>
        <v/>
      </c>
      <c r="AI104" s="738" t="str">
        <f>IF(B104="","",'SENSIBILIDAD 2'!H81^2*(U104^2))</f>
        <v/>
      </c>
      <c r="AJ104" s="738" t="str">
        <f>IF(B104="","",'SENSIBILIDAD 2'!M81^2*(V104^2))</f>
        <v/>
      </c>
      <c r="AK104" s="738" t="str">
        <f>IF(B104="","",'SENSIBILIDAD 2'!N81^2*(W104^2))</f>
        <v/>
      </c>
      <c r="AL104" s="738" t="str">
        <f>IF(B104="","",'SENSIBILIDAD 2'!O81^2*(X104^2))</f>
        <v/>
      </c>
      <c r="AM104" s="738" t="str">
        <f>IF($B104="","",(Y104^2)*('SENSIBILIDAD 2'!K81^2))</f>
        <v/>
      </c>
      <c r="AN104" s="738" t="str">
        <f>IF($B104="","",(Z104^2)*('SENSIBILIDAD 2'!I81^2))</f>
        <v/>
      </c>
      <c r="AO104" s="738" t="str">
        <f>IF($B104="","",(AA104^2)*('SENSIBILIDAD 2'!J81^2))</f>
        <v/>
      </c>
      <c r="AP104" s="738" t="str">
        <f>IF($B104="","",(AB104^2)*('SENSIBILIDAD 2'!L81^2))</f>
        <v/>
      </c>
      <c r="AQ104" s="740" t="str">
        <f>IF(B104="","",('Intro. datos de Calib. CENTROS'!G77*1000)^2)</f>
        <v/>
      </c>
      <c r="AR104" s="741" t="str">
        <f t="shared" si="54"/>
        <v/>
      </c>
      <c r="AS104" s="752" t="str">
        <f t="shared" si="37"/>
        <v/>
      </c>
      <c r="AT104" s="754" t="str">
        <f t="shared" si="38"/>
        <v/>
      </c>
      <c r="AU104" s="744" t="str">
        <f>IF('Información y Datos'!$L$42='Patrones LACOMET'!$D$3,(IF(N104="","",AT104*39.37008)),IF('Información y Datos'!$L$42='Patrones LACOMET'!$D$4,AT104,"No existe el patrón"))</f>
        <v/>
      </c>
      <c r="BJ104" s="38"/>
      <c r="BK104" s="38"/>
      <c r="BL104" s="38"/>
      <c r="BM104" s="38"/>
      <c r="BN104" s="43"/>
      <c r="BO104" s="43"/>
    </row>
    <row r="105" spans="1:67" ht="20.100000000000001" customHeight="1" x14ac:dyDescent="0.2">
      <c r="A105" s="12">
        <f>+CALIBRACION!A88</f>
        <v>77</v>
      </c>
      <c r="B105" s="50" t="str">
        <f>IF(CALIBRACION!H88="","",CALIBRACION!H88)</f>
        <v/>
      </c>
      <c r="C105" s="745" t="str">
        <f t="shared" si="30"/>
        <v/>
      </c>
      <c r="D105" s="745" t="str">
        <f t="shared" si="31"/>
        <v/>
      </c>
      <c r="E105" s="723" t="str">
        <f t="shared" si="39"/>
        <v/>
      </c>
      <c r="F105" s="745" t="str">
        <f t="shared" si="32"/>
        <v/>
      </c>
      <c r="G105" s="746" t="str">
        <f t="shared" si="40"/>
        <v/>
      </c>
      <c r="H105" s="725" t="str">
        <f>IF(B105="","",(IF('Información y Datos'!$L$42='Patrones LACOMET'!$D$3,(VLOOKUP(B105,'BLOQUES PATRON (pulg) '!$K$5:$Q$86,6,FALSE)*1000),IF('Información y Datos'!$L$42='Patrones LACOMET'!$D$4,(VLOOKUP(B105,'BLOQUES PATRON (mm)'!$D$5:$H$126,5,FALSE)),"No existe el patrón"))))</f>
        <v/>
      </c>
      <c r="I105" s="726" t="str">
        <f t="shared" si="55"/>
        <v/>
      </c>
      <c r="J105" s="726" t="str">
        <f>IF(B105="","",IF('Información y Datos'!$L$42='Patrones LACOMET'!$D$3,LOOKUP(B105,'BLOQUES PATRON (pulg) '!$S$5:$S$86,'BLOQUES PATRON (pulg) '!$Z$5:$Z$86),IF('Información y Datos'!$L$42='Patrones LACOMET'!$D$4,VLOOKUP(B105,'DERIVA DE BLOQUES PATRON (mm)'!$D$8:$U$129,18,FALSE)*1000,"No existe el patrón")))</f>
        <v/>
      </c>
      <c r="K105" s="727" t="str">
        <f t="shared" si="41"/>
        <v/>
      </c>
      <c r="L105" s="747" t="str">
        <f t="shared" si="33"/>
        <v/>
      </c>
      <c r="M105" s="747" t="str">
        <f t="shared" si="42"/>
        <v/>
      </c>
      <c r="N105" s="747" t="str">
        <f t="shared" si="43"/>
        <v/>
      </c>
      <c r="O105" s="748" t="str">
        <f t="shared" si="44"/>
        <v/>
      </c>
      <c r="P105" s="749" t="str">
        <f t="shared" si="34"/>
        <v/>
      </c>
      <c r="Q105" s="750" t="str">
        <f t="shared" si="45"/>
        <v/>
      </c>
      <c r="R105" s="751" t="str">
        <f t="shared" si="35"/>
        <v/>
      </c>
      <c r="S105" s="751" t="str">
        <f t="shared" si="36"/>
        <v/>
      </c>
      <c r="T105" s="846" t="str">
        <f t="shared" si="56"/>
        <v/>
      </c>
      <c r="U105" s="733" t="str">
        <f t="shared" si="46"/>
        <v/>
      </c>
      <c r="V105" s="735" t="str">
        <f t="shared" si="47"/>
        <v/>
      </c>
      <c r="W105" s="735" t="str">
        <f t="shared" si="48"/>
        <v/>
      </c>
      <c r="X105" s="735" t="str">
        <f t="shared" si="49"/>
        <v/>
      </c>
      <c r="Y105" s="736" t="str">
        <f t="shared" si="50"/>
        <v/>
      </c>
      <c r="Z105" s="736" t="str">
        <f t="shared" si="51"/>
        <v/>
      </c>
      <c r="AA105" s="736" t="str">
        <f t="shared" si="52"/>
        <v/>
      </c>
      <c r="AB105" s="736" t="str">
        <f t="shared" si="53"/>
        <v/>
      </c>
      <c r="AC105" s="737" t="str">
        <f>IF(B105="","",('SENSIBILIDAD 2'!B82^2)*(G105^2))</f>
        <v/>
      </c>
      <c r="AD105" s="738" t="str">
        <f>IF(B105="","",('SENSIBILIDAD 2'!C82^2)*(K105^2))</f>
        <v/>
      </c>
      <c r="AE105" s="738" t="str">
        <f>IF(B105="","",'SENSIBILIDAD 2'!D82^2*(R105^2))</f>
        <v/>
      </c>
      <c r="AF105" s="738" t="str">
        <f>IF(B105="","",'SENSIBILIDAD 2'!E82^2*(S105^2))</f>
        <v/>
      </c>
      <c r="AG105" s="738" t="str">
        <f>IF(B105="","",'SENSIBILIDAD 2'!F82^2*(T105^2))</f>
        <v/>
      </c>
      <c r="AH105" s="738" t="str">
        <f>IF(B105="","",(('SENSIBILIDAD 2'!G82)^2)*(Q105^2))</f>
        <v/>
      </c>
      <c r="AI105" s="738" t="str">
        <f>IF(B105="","",'SENSIBILIDAD 2'!H82^2*(U105^2))</f>
        <v/>
      </c>
      <c r="AJ105" s="738" t="str">
        <f>IF(B105="","",'SENSIBILIDAD 2'!M82^2*(V105^2))</f>
        <v/>
      </c>
      <c r="AK105" s="738" t="str">
        <f>IF(B105="","",'SENSIBILIDAD 2'!N82^2*(W105^2))</f>
        <v/>
      </c>
      <c r="AL105" s="738" t="str">
        <f>IF(B105="","",'SENSIBILIDAD 2'!O82^2*(X105^2))</f>
        <v/>
      </c>
      <c r="AM105" s="738" t="str">
        <f>IF($B105="","",(Y105^2)*('SENSIBILIDAD 2'!K82^2))</f>
        <v/>
      </c>
      <c r="AN105" s="738" t="str">
        <f>IF($B105="","",(Z105^2)*('SENSIBILIDAD 2'!I82^2))</f>
        <v/>
      </c>
      <c r="AO105" s="738" t="str">
        <f>IF($B105="","",(AA105^2)*('SENSIBILIDAD 2'!J82^2))</f>
        <v/>
      </c>
      <c r="AP105" s="738" t="str">
        <f>IF($B105="","",(AB105^2)*('SENSIBILIDAD 2'!L82^2))</f>
        <v/>
      </c>
      <c r="AQ105" s="740" t="str">
        <f>IF(B105="","",('Intro. datos de Calib. CENTROS'!G78*1000)^2)</f>
        <v/>
      </c>
      <c r="AR105" s="741" t="str">
        <f t="shared" si="54"/>
        <v/>
      </c>
      <c r="AS105" s="752" t="str">
        <f t="shared" si="37"/>
        <v/>
      </c>
      <c r="AT105" s="754" t="str">
        <f t="shared" si="38"/>
        <v/>
      </c>
      <c r="AU105" s="744" t="str">
        <f>IF('Información y Datos'!$L$42='Patrones LACOMET'!$D$3,(IF(N105="","",AT105*39.37008)),IF('Información y Datos'!$L$42='Patrones LACOMET'!$D$4,AT105,"No existe el patrón"))</f>
        <v/>
      </c>
      <c r="BJ105" s="38"/>
      <c r="BK105" s="38"/>
      <c r="BL105" s="38"/>
      <c r="BM105" s="38"/>
      <c r="BN105" s="43"/>
      <c r="BO105" s="43"/>
    </row>
    <row r="106" spans="1:67" ht="20.100000000000001" customHeight="1" x14ac:dyDescent="0.2">
      <c r="A106" s="12">
        <f>+CALIBRACION!A89</f>
        <v>78</v>
      </c>
      <c r="B106" s="50" t="str">
        <f>IF(CALIBRACION!H89="","",CALIBRACION!H89)</f>
        <v/>
      </c>
      <c r="C106" s="745" t="str">
        <f t="shared" si="30"/>
        <v/>
      </c>
      <c r="D106" s="745" t="str">
        <f t="shared" si="31"/>
        <v/>
      </c>
      <c r="E106" s="723" t="str">
        <f t="shared" si="39"/>
        <v/>
      </c>
      <c r="F106" s="745" t="str">
        <f t="shared" si="32"/>
        <v/>
      </c>
      <c r="G106" s="746" t="str">
        <f t="shared" si="40"/>
        <v/>
      </c>
      <c r="H106" s="725" t="str">
        <f>IF(B106="","",(IF('Información y Datos'!$L$42='Patrones LACOMET'!$D$3,(VLOOKUP(B106,'BLOQUES PATRON (pulg) '!$K$5:$Q$86,6,FALSE)*1000),IF('Información y Datos'!$L$42='Patrones LACOMET'!$D$4,(VLOOKUP(B106,'BLOQUES PATRON (mm)'!$D$5:$H$126,5,FALSE)),"No existe el patrón"))))</f>
        <v/>
      </c>
      <c r="I106" s="726" t="str">
        <f t="shared" si="55"/>
        <v/>
      </c>
      <c r="J106" s="726" t="str">
        <f>IF(B106="","",IF('Información y Datos'!$L$42='Patrones LACOMET'!$D$3,LOOKUP(B106,'BLOQUES PATRON (pulg) '!$S$5:$S$86,'BLOQUES PATRON (pulg) '!$Z$5:$Z$86),IF('Información y Datos'!$L$42='Patrones LACOMET'!$D$4,VLOOKUP(B106,'DERIVA DE BLOQUES PATRON (mm)'!$D$8:$U$129,18,FALSE)*1000,"No existe el patrón")))</f>
        <v/>
      </c>
      <c r="K106" s="727" t="str">
        <f t="shared" si="41"/>
        <v/>
      </c>
      <c r="L106" s="747" t="str">
        <f t="shared" si="33"/>
        <v/>
      </c>
      <c r="M106" s="747" t="str">
        <f t="shared" si="42"/>
        <v/>
      </c>
      <c r="N106" s="747" t="str">
        <f t="shared" si="43"/>
        <v/>
      </c>
      <c r="O106" s="748" t="str">
        <f t="shared" si="44"/>
        <v/>
      </c>
      <c r="P106" s="749" t="str">
        <f t="shared" si="34"/>
        <v/>
      </c>
      <c r="Q106" s="750" t="str">
        <f t="shared" si="45"/>
        <v/>
      </c>
      <c r="R106" s="751" t="str">
        <f t="shared" si="35"/>
        <v/>
      </c>
      <c r="S106" s="751" t="str">
        <f t="shared" si="36"/>
        <v/>
      </c>
      <c r="T106" s="846" t="str">
        <f t="shared" si="56"/>
        <v/>
      </c>
      <c r="U106" s="733" t="str">
        <f t="shared" si="46"/>
        <v/>
      </c>
      <c r="V106" s="735" t="str">
        <f t="shared" si="47"/>
        <v/>
      </c>
      <c r="W106" s="735" t="str">
        <f t="shared" si="48"/>
        <v/>
      </c>
      <c r="X106" s="735" t="str">
        <f t="shared" si="49"/>
        <v/>
      </c>
      <c r="Y106" s="736" t="str">
        <f t="shared" si="50"/>
        <v/>
      </c>
      <c r="Z106" s="736" t="str">
        <f t="shared" si="51"/>
        <v/>
      </c>
      <c r="AA106" s="736" t="str">
        <f t="shared" si="52"/>
        <v/>
      </c>
      <c r="AB106" s="736" t="str">
        <f t="shared" si="53"/>
        <v/>
      </c>
      <c r="AC106" s="737" t="str">
        <f>IF(B106="","",('SENSIBILIDAD 2'!B83^2)*(G106^2))</f>
        <v/>
      </c>
      <c r="AD106" s="738" t="str">
        <f>IF(B106="","",('SENSIBILIDAD 2'!C83^2)*(K106^2))</f>
        <v/>
      </c>
      <c r="AE106" s="738" t="str">
        <f>IF(B106="","",'SENSIBILIDAD 2'!D83^2*(R106^2))</f>
        <v/>
      </c>
      <c r="AF106" s="738" t="str">
        <f>IF(B106="","",'SENSIBILIDAD 2'!E83^2*(S106^2))</f>
        <v/>
      </c>
      <c r="AG106" s="738" t="str">
        <f>IF(B106="","",'SENSIBILIDAD 2'!F83^2*(T106^2))</f>
        <v/>
      </c>
      <c r="AH106" s="738" t="str">
        <f>IF(B106="","",(('SENSIBILIDAD 2'!G83)^2)*(Q106^2))</f>
        <v/>
      </c>
      <c r="AI106" s="738" t="str">
        <f>IF(B106="","",'SENSIBILIDAD 2'!H83^2*(U106^2))</f>
        <v/>
      </c>
      <c r="AJ106" s="738" t="str">
        <f>IF(B106="","",'SENSIBILIDAD 2'!M83^2*(V106^2))</f>
        <v/>
      </c>
      <c r="AK106" s="738" t="str">
        <f>IF(B106="","",'SENSIBILIDAD 2'!N83^2*(W106^2))</f>
        <v/>
      </c>
      <c r="AL106" s="738" t="str">
        <f>IF(B106="","",'SENSIBILIDAD 2'!O83^2*(X106^2))</f>
        <v/>
      </c>
      <c r="AM106" s="738" t="str">
        <f>IF($B106="","",(Y106^2)*('SENSIBILIDAD 2'!K83^2))</f>
        <v/>
      </c>
      <c r="AN106" s="738" t="str">
        <f>IF($B106="","",(Z106^2)*('SENSIBILIDAD 2'!I83^2))</f>
        <v/>
      </c>
      <c r="AO106" s="738" t="str">
        <f>IF($B106="","",(AA106^2)*('SENSIBILIDAD 2'!J83^2))</f>
        <v/>
      </c>
      <c r="AP106" s="738" t="str">
        <f>IF($B106="","",(AB106^2)*('SENSIBILIDAD 2'!L83^2))</f>
        <v/>
      </c>
      <c r="AQ106" s="740" t="str">
        <f>IF(B106="","",('Intro. datos de Calib. CENTROS'!G79*1000)^2)</f>
        <v/>
      </c>
      <c r="AR106" s="741" t="str">
        <f t="shared" si="54"/>
        <v/>
      </c>
      <c r="AS106" s="752" t="str">
        <f t="shared" si="37"/>
        <v/>
      </c>
      <c r="AT106" s="754" t="str">
        <f t="shared" si="38"/>
        <v/>
      </c>
      <c r="AU106" s="744" t="str">
        <f>IF('Información y Datos'!$L$42='Patrones LACOMET'!$D$3,(IF(N106="","",AT106*39.37008)),IF('Información y Datos'!$L$42='Patrones LACOMET'!$D$4,AT106,"No existe el patrón"))</f>
        <v/>
      </c>
      <c r="BJ106" s="38"/>
      <c r="BK106" s="38"/>
      <c r="BL106" s="38"/>
      <c r="BM106" s="38"/>
      <c r="BN106" s="43"/>
      <c r="BO106" s="43"/>
    </row>
    <row r="107" spans="1:67" ht="20.100000000000001" customHeight="1" x14ac:dyDescent="0.2">
      <c r="A107" s="12">
        <f>+CALIBRACION!A90</f>
        <v>79</v>
      </c>
      <c r="B107" s="50" t="str">
        <f>IF(CALIBRACION!H90="","",CALIBRACION!H90)</f>
        <v/>
      </c>
      <c r="C107" s="745" t="str">
        <f t="shared" si="30"/>
        <v/>
      </c>
      <c r="D107" s="745" t="str">
        <f t="shared" si="31"/>
        <v/>
      </c>
      <c r="E107" s="723" t="str">
        <f t="shared" si="39"/>
        <v/>
      </c>
      <c r="F107" s="745" t="str">
        <f t="shared" si="32"/>
        <v/>
      </c>
      <c r="G107" s="746" t="str">
        <f t="shared" si="40"/>
        <v/>
      </c>
      <c r="H107" s="725" t="str">
        <f>IF(B107="","",(IF('Información y Datos'!$L$42='Patrones LACOMET'!$D$3,(VLOOKUP(B107,'BLOQUES PATRON (pulg) '!$K$5:$Q$86,6,FALSE)*1000),IF('Información y Datos'!$L$42='Patrones LACOMET'!$D$4,(VLOOKUP(B107,'BLOQUES PATRON (mm)'!$D$5:$H$126,5,FALSE)),"No existe el patrón"))))</f>
        <v/>
      </c>
      <c r="I107" s="726" t="str">
        <f t="shared" si="55"/>
        <v/>
      </c>
      <c r="J107" s="726" t="str">
        <f>IF(B107="","",IF('Información y Datos'!$L$42='Patrones LACOMET'!$D$3,LOOKUP(B107,'BLOQUES PATRON (pulg) '!$S$5:$S$86,'BLOQUES PATRON (pulg) '!$Z$5:$Z$86),IF('Información y Datos'!$L$42='Patrones LACOMET'!$D$4,VLOOKUP(B107,'DERIVA DE BLOQUES PATRON (mm)'!$D$8:$U$129,18,FALSE)*1000,"No existe el patrón")))</f>
        <v/>
      </c>
      <c r="K107" s="727" t="str">
        <f t="shared" si="41"/>
        <v/>
      </c>
      <c r="L107" s="747" t="str">
        <f t="shared" si="33"/>
        <v/>
      </c>
      <c r="M107" s="747" t="str">
        <f t="shared" si="42"/>
        <v/>
      </c>
      <c r="N107" s="747" t="str">
        <f t="shared" si="43"/>
        <v/>
      </c>
      <c r="O107" s="748" t="str">
        <f t="shared" si="44"/>
        <v/>
      </c>
      <c r="P107" s="749" t="str">
        <f t="shared" si="34"/>
        <v/>
      </c>
      <c r="Q107" s="750" t="str">
        <f t="shared" si="45"/>
        <v/>
      </c>
      <c r="R107" s="751" t="str">
        <f t="shared" si="35"/>
        <v/>
      </c>
      <c r="S107" s="751" t="str">
        <f t="shared" si="36"/>
        <v/>
      </c>
      <c r="T107" s="846" t="str">
        <f t="shared" si="56"/>
        <v/>
      </c>
      <c r="U107" s="733" t="str">
        <f t="shared" si="46"/>
        <v/>
      </c>
      <c r="V107" s="735" t="str">
        <f t="shared" si="47"/>
        <v/>
      </c>
      <c r="W107" s="735" t="str">
        <f t="shared" si="48"/>
        <v/>
      </c>
      <c r="X107" s="735" t="str">
        <f t="shared" si="49"/>
        <v/>
      </c>
      <c r="Y107" s="736" t="str">
        <f t="shared" si="50"/>
        <v/>
      </c>
      <c r="Z107" s="736" t="str">
        <f t="shared" si="51"/>
        <v/>
      </c>
      <c r="AA107" s="736" t="str">
        <f t="shared" si="52"/>
        <v/>
      </c>
      <c r="AB107" s="736" t="str">
        <f t="shared" si="53"/>
        <v/>
      </c>
      <c r="AC107" s="737" t="str">
        <f>IF(B107="","",('SENSIBILIDAD 2'!B84^2)*(G107^2))</f>
        <v/>
      </c>
      <c r="AD107" s="738" t="str">
        <f>IF(B107="","",('SENSIBILIDAD 2'!C84^2)*(K107^2))</f>
        <v/>
      </c>
      <c r="AE107" s="738" t="str">
        <f>IF(B107="","",'SENSIBILIDAD 2'!D84^2*(R107^2))</f>
        <v/>
      </c>
      <c r="AF107" s="738" t="str">
        <f>IF(B107="","",'SENSIBILIDAD 2'!E84^2*(S107^2))</f>
        <v/>
      </c>
      <c r="AG107" s="738" t="str">
        <f>IF(B107="","",'SENSIBILIDAD 2'!F84^2*(T107^2))</f>
        <v/>
      </c>
      <c r="AH107" s="738" t="str">
        <f>IF(B107="","",(('SENSIBILIDAD 2'!G84)^2)*(Q107^2))</f>
        <v/>
      </c>
      <c r="AI107" s="738" t="str">
        <f>IF(B107="","",'SENSIBILIDAD 2'!H84^2*(U107^2))</f>
        <v/>
      </c>
      <c r="AJ107" s="738" t="str">
        <f>IF(B107="","",'SENSIBILIDAD 2'!M84^2*(V107^2))</f>
        <v/>
      </c>
      <c r="AK107" s="738" t="str">
        <f>IF(B107="","",'SENSIBILIDAD 2'!N84^2*(W107^2))</f>
        <v/>
      </c>
      <c r="AL107" s="738" t="str">
        <f>IF(B107="","",'SENSIBILIDAD 2'!O84^2*(X107^2))</f>
        <v/>
      </c>
      <c r="AM107" s="738" t="str">
        <f>IF($B107="","",(Y107^2)*('SENSIBILIDAD 2'!K84^2))</f>
        <v/>
      </c>
      <c r="AN107" s="738" t="str">
        <f>IF($B107="","",(Z107^2)*('SENSIBILIDAD 2'!I84^2))</f>
        <v/>
      </c>
      <c r="AO107" s="738" t="str">
        <f>IF($B107="","",(AA107^2)*('SENSIBILIDAD 2'!J84^2))</f>
        <v/>
      </c>
      <c r="AP107" s="738" t="str">
        <f>IF($B107="","",(AB107^2)*('SENSIBILIDAD 2'!L84^2))</f>
        <v/>
      </c>
      <c r="AQ107" s="740" t="str">
        <f>IF(B107="","",('Intro. datos de Calib. CENTROS'!G80*1000)^2)</f>
        <v/>
      </c>
      <c r="AR107" s="741" t="str">
        <f>IF(B107="","",SQRT(AC107+AD107+AE107+AF107+AG107+AH107+AI107+AJ107+AK107+AL107+AM107+AN107+AO107+AP107))</f>
        <v/>
      </c>
      <c r="AS107" s="752" t="str">
        <f t="shared" si="37"/>
        <v/>
      </c>
      <c r="AT107" s="754" t="str">
        <f t="shared" si="38"/>
        <v/>
      </c>
      <c r="AU107" s="744" t="str">
        <f>IF('Información y Datos'!$L$42='Patrones LACOMET'!$D$3,(IF(N107="","",AT107*39.37008)),IF('Información y Datos'!$L$42='Patrones LACOMET'!$D$4,AT107,"No existe el patrón"))</f>
        <v/>
      </c>
      <c r="BJ107" s="38"/>
      <c r="BK107" s="38"/>
      <c r="BL107" s="38"/>
      <c r="BM107" s="38"/>
      <c r="BN107" s="43"/>
      <c r="BO107" s="43"/>
    </row>
    <row r="108" spans="1:67" ht="20.100000000000001" customHeight="1" x14ac:dyDescent="0.2">
      <c r="A108" s="12">
        <f>+CALIBRACION!A91</f>
        <v>80</v>
      </c>
      <c r="B108" s="50" t="str">
        <f>IF(CALIBRACION!H91="","",CALIBRACION!H91)</f>
        <v/>
      </c>
      <c r="C108" s="745" t="str">
        <f t="shared" si="30"/>
        <v/>
      </c>
      <c r="D108" s="745" t="str">
        <f t="shared" si="31"/>
        <v/>
      </c>
      <c r="E108" s="723" t="str">
        <f t="shared" si="39"/>
        <v/>
      </c>
      <c r="F108" s="745" t="str">
        <f t="shared" si="32"/>
        <v/>
      </c>
      <c r="G108" s="746" t="str">
        <f t="shared" si="40"/>
        <v/>
      </c>
      <c r="H108" s="725" t="str">
        <f>IF(B108="","",(IF('Información y Datos'!$L$42='Patrones LACOMET'!$D$3,(VLOOKUP(B108,'BLOQUES PATRON (pulg) '!$K$5:$Q$86,6,FALSE)*1000),IF('Información y Datos'!$L$42='Patrones LACOMET'!$D$4,(VLOOKUP(B108,'BLOQUES PATRON (mm)'!$D$5:$H$126,5,FALSE)),"No existe el patrón"))))</f>
        <v/>
      </c>
      <c r="I108" s="726" t="str">
        <f t="shared" si="55"/>
        <v/>
      </c>
      <c r="J108" s="726" t="str">
        <f>IF(B108="","",IF('Información y Datos'!$L$42='Patrones LACOMET'!$D$3,LOOKUP(B108,'BLOQUES PATRON (pulg) '!$S$5:$S$86,'BLOQUES PATRON (pulg) '!$Z$5:$Z$86),IF('Información y Datos'!$L$42='Patrones LACOMET'!$D$4,VLOOKUP(B108,'DERIVA DE BLOQUES PATRON (mm)'!$D$8:$U$129,18,FALSE)*1000,"No existe el patrón")))</f>
        <v/>
      </c>
      <c r="K108" s="727" t="str">
        <f t="shared" si="41"/>
        <v/>
      </c>
      <c r="L108" s="747" t="str">
        <f t="shared" si="33"/>
        <v/>
      </c>
      <c r="M108" s="747" t="str">
        <f t="shared" si="42"/>
        <v/>
      </c>
      <c r="N108" s="747" t="str">
        <f t="shared" si="43"/>
        <v/>
      </c>
      <c r="O108" s="748" t="str">
        <f t="shared" si="44"/>
        <v/>
      </c>
      <c r="P108" s="749" t="str">
        <f t="shared" si="34"/>
        <v/>
      </c>
      <c r="Q108" s="750" t="str">
        <f t="shared" si="45"/>
        <v/>
      </c>
      <c r="R108" s="751" t="str">
        <f t="shared" si="35"/>
        <v/>
      </c>
      <c r="S108" s="751" t="str">
        <f t="shared" si="36"/>
        <v/>
      </c>
      <c r="T108" s="846" t="str">
        <f t="shared" si="56"/>
        <v/>
      </c>
      <c r="U108" s="733" t="str">
        <f t="shared" si="46"/>
        <v/>
      </c>
      <c r="V108" s="735" t="str">
        <f t="shared" si="47"/>
        <v/>
      </c>
      <c r="W108" s="735" t="str">
        <f t="shared" si="48"/>
        <v/>
      </c>
      <c r="X108" s="735" t="str">
        <f t="shared" si="49"/>
        <v/>
      </c>
      <c r="Y108" s="736" t="str">
        <f t="shared" si="50"/>
        <v/>
      </c>
      <c r="Z108" s="736" t="str">
        <f t="shared" si="51"/>
        <v/>
      </c>
      <c r="AA108" s="736" t="str">
        <f t="shared" si="52"/>
        <v/>
      </c>
      <c r="AB108" s="736" t="str">
        <f t="shared" si="53"/>
        <v/>
      </c>
      <c r="AC108" s="737" t="str">
        <f>IF(B108="","",('SENSIBILIDAD 2'!B85^2)*(G108^2))</f>
        <v/>
      </c>
      <c r="AD108" s="738" t="str">
        <f>IF(B108="","",('SENSIBILIDAD 2'!C85^2)*(K108^2))</f>
        <v/>
      </c>
      <c r="AE108" s="738" t="str">
        <f>IF(B108="","",'SENSIBILIDAD 2'!D85^2*(R108^2))</f>
        <v/>
      </c>
      <c r="AF108" s="738" t="str">
        <f>IF(B108="","",'SENSIBILIDAD 2'!E85^2*(S108^2))</f>
        <v/>
      </c>
      <c r="AG108" s="738" t="str">
        <f>IF(B108="","",'SENSIBILIDAD 2'!F85^2*(T108^2))</f>
        <v/>
      </c>
      <c r="AH108" s="738" t="str">
        <f>IF(B108="","",(('SENSIBILIDAD 2'!G85)^2)*(Q108^2))</f>
        <v/>
      </c>
      <c r="AI108" s="738" t="str">
        <f>IF(B108="","",'SENSIBILIDAD 2'!H85^2*(U108^2))</f>
        <v/>
      </c>
      <c r="AJ108" s="738" t="str">
        <f>IF(B108="","",'SENSIBILIDAD 2'!M85^2*(V108^2))</f>
        <v/>
      </c>
      <c r="AK108" s="738" t="str">
        <f>IF(B108="","",'SENSIBILIDAD 2'!N85^2*(W108^2))</f>
        <v/>
      </c>
      <c r="AL108" s="738" t="str">
        <f>IF(B108="","",'SENSIBILIDAD 2'!O85^2*(X108^2))</f>
        <v/>
      </c>
      <c r="AM108" s="738" t="str">
        <f>IF($B108="","",(Y108^2)*('SENSIBILIDAD 2'!K85^2))</f>
        <v/>
      </c>
      <c r="AN108" s="738" t="str">
        <f>IF($B108="","",(Z108^2)*('SENSIBILIDAD 2'!I85^2))</f>
        <v/>
      </c>
      <c r="AO108" s="738" t="str">
        <f>IF($B108="","",(AA108^2)*('SENSIBILIDAD 2'!J85^2))</f>
        <v/>
      </c>
      <c r="AP108" s="738" t="str">
        <f>IF($B108="","",(AB108^2)*('SENSIBILIDAD 2'!L85^2))</f>
        <v/>
      </c>
      <c r="AQ108" s="740" t="str">
        <f>IF(B108="","",('Intro. datos de Calib. CENTROS'!G81*1000)^2)</f>
        <v/>
      </c>
      <c r="AR108" s="741" t="str">
        <f t="shared" si="54"/>
        <v/>
      </c>
      <c r="AS108" s="752" t="str">
        <f t="shared" si="37"/>
        <v/>
      </c>
      <c r="AT108" s="754" t="str">
        <f t="shared" si="38"/>
        <v/>
      </c>
      <c r="AU108" s="744" t="str">
        <f>IF('Información y Datos'!$L$42='Patrones LACOMET'!$D$3,(IF(N108="","",AT108*39.37008)),IF('Información y Datos'!$L$42='Patrones LACOMET'!$D$4,AT108,"No existe el patrón"))</f>
        <v/>
      </c>
      <c r="BJ108" s="38"/>
      <c r="BK108" s="38"/>
      <c r="BL108" s="38"/>
      <c r="BM108" s="38"/>
      <c r="BN108" s="43"/>
      <c r="BO108" s="43"/>
    </row>
    <row r="109" spans="1:67" ht="20.100000000000001" customHeight="1" x14ac:dyDescent="0.2">
      <c r="A109" s="12">
        <f>+CALIBRACION!A92</f>
        <v>81</v>
      </c>
      <c r="B109" s="50" t="str">
        <f>IF(CALIBRACION!H92="","",CALIBRACION!H92)</f>
        <v/>
      </c>
      <c r="C109" s="745" t="str">
        <f t="shared" si="30"/>
        <v/>
      </c>
      <c r="D109" s="745" t="str">
        <f t="shared" si="31"/>
        <v/>
      </c>
      <c r="E109" s="723" t="str">
        <f t="shared" si="39"/>
        <v/>
      </c>
      <c r="F109" s="745" t="str">
        <f t="shared" si="32"/>
        <v/>
      </c>
      <c r="G109" s="746" t="str">
        <f t="shared" si="40"/>
        <v/>
      </c>
      <c r="H109" s="725" t="str">
        <f>IF(B109="","",(IF('Información y Datos'!$L$42='Patrones LACOMET'!$D$3,(VLOOKUP(B109,'BLOQUES PATRON (pulg) '!$K$5:$Q$86,6,FALSE)*1000),IF('Información y Datos'!$L$42='Patrones LACOMET'!$D$4,(VLOOKUP(B109,'BLOQUES PATRON (mm)'!$D$5:$H$126,5,FALSE)),"No existe el patrón"))))</f>
        <v/>
      </c>
      <c r="I109" s="726" t="str">
        <f t="shared" si="55"/>
        <v/>
      </c>
      <c r="J109" s="726" t="str">
        <f>IF(B109="","",IF('Información y Datos'!$L$42='Patrones LACOMET'!$D$3,LOOKUP(B109,'BLOQUES PATRON (pulg) '!$S$5:$S$86,'BLOQUES PATRON (pulg) '!$Z$5:$Z$86),IF('Información y Datos'!$L$42='Patrones LACOMET'!$D$4,VLOOKUP(B109,'DERIVA DE BLOQUES PATRON (mm)'!$D$8:$U$129,18,FALSE)*1000,"No existe el patrón")))</f>
        <v/>
      </c>
      <c r="K109" s="727" t="str">
        <f t="shared" si="41"/>
        <v/>
      </c>
      <c r="L109" s="747" t="str">
        <f t="shared" si="33"/>
        <v/>
      </c>
      <c r="M109" s="747" t="str">
        <f t="shared" si="42"/>
        <v/>
      </c>
      <c r="N109" s="747" t="str">
        <f t="shared" si="43"/>
        <v/>
      </c>
      <c r="O109" s="748" t="str">
        <f t="shared" si="44"/>
        <v/>
      </c>
      <c r="P109" s="749" t="str">
        <f t="shared" si="34"/>
        <v/>
      </c>
      <c r="Q109" s="750" t="str">
        <f t="shared" si="45"/>
        <v/>
      </c>
      <c r="R109" s="751" t="str">
        <f t="shared" si="35"/>
        <v/>
      </c>
      <c r="S109" s="751" t="str">
        <f t="shared" si="36"/>
        <v/>
      </c>
      <c r="T109" s="846" t="str">
        <f t="shared" si="56"/>
        <v/>
      </c>
      <c r="U109" s="733" t="str">
        <f t="shared" si="46"/>
        <v/>
      </c>
      <c r="V109" s="735" t="str">
        <f t="shared" si="47"/>
        <v/>
      </c>
      <c r="W109" s="735" t="str">
        <f t="shared" si="48"/>
        <v/>
      </c>
      <c r="X109" s="735" t="str">
        <f t="shared" si="49"/>
        <v/>
      </c>
      <c r="Y109" s="736" t="str">
        <f t="shared" si="50"/>
        <v/>
      </c>
      <c r="Z109" s="736" t="str">
        <f t="shared" si="51"/>
        <v/>
      </c>
      <c r="AA109" s="736" t="str">
        <f t="shared" si="52"/>
        <v/>
      </c>
      <c r="AB109" s="736" t="str">
        <f t="shared" si="53"/>
        <v/>
      </c>
      <c r="AC109" s="737" t="str">
        <f>IF(B109="","",('SENSIBILIDAD 2'!B86^2)*(G109^2))</f>
        <v/>
      </c>
      <c r="AD109" s="738" t="str">
        <f>IF(B109="","",('SENSIBILIDAD 2'!C86^2)*(K109^2))</f>
        <v/>
      </c>
      <c r="AE109" s="738" t="str">
        <f>IF(B109="","",'SENSIBILIDAD 2'!D86^2*(R109^2))</f>
        <v/>
      </c>
      <c r="AF109" s="738" t="str">
        <f>IF(B109="","",'SENSIBILIDAD 2'!E86^2*(S109^2))</f>
        <v/>
      </c>
      <c r="AG109" s="738" t="str">
        <f>IF(B109="","",'SENSIBILIDAD 2'!F86^2*(T109^2))</f>
        <v/>
      </c>
      <c r="AH109" s="738" t="str">
        <f>IF(B109="","",(('SENSIBILIDAD 2'!G86)^2)*(Q109^2))</f>
        <v/>
      </c>
      <c r="AI109" s="738" t="str">
        <f>IF(B109="","",'SENSIBILIDAD 2'!H86^2*(U109^2))</f>
        <v/>
      </c>
      <c r="AJ109" s="738" t="str">
        <f>IF(B109="","",'SENSIBILIDAD 2'!M86^2*(V109^2))</f>
        <v/>
      </c>
      <c r="AK109" s="738" t="str">
        <f>IF(B109="","",'SENSIBILIDAD 2'!N86^2*(W109^2))</f>
        <v/>
      </c>
      <c r="AL109" s="738" t="str">
        <f>IF(B109="","",'SENSIBILIDAD 2'!O86^2*(X109^2))</f>
        <v/>
      </c>
      <c r="AM109" s="738" t="str">
        <f>IF($B109="","",(Y109^2)*('SENSIBILIDAD 2'!K86^2))</f>
        <v/>
      </c>
      <c r="AN109" s="738" t="str">
        <f>IF($B109="","",(Z109^2)*('SENSIBILIDAD 2'!I86^2))</f>
        <v/>
      </c>
      <c r="AO109" s="738" t="str">
        <f>IF($B109="","",(AA109^2)*('SENSIBILIDAD 2'!J86^2))</f>
        <v/>
      </c>
      <c r="AP109" s="738" t="str">
        <f>IF($B109="","",(AB109^2)*('SENSIBILIDAD 2'!L86^2))</f>
        <v/>
      </c>
      <c r="AQ109" s="740" t="str">
        <f>IF(B109="","",('Intro. datos de Calib. CENTROS'!G82*1000)^2)</f>
        <v/>
      </c>
      <c r="AR109" s="741" t="str">
        <f t="shared" si="54"/>
        <v/>
      </c>
      <c r="AS109" s="752" t="str">
        <f t="shared" si="37"/>
        <v/>
      </c>
      <c r="AT109" s="754" t="str">
        <f t="shared" si="38"/>
        <v/>
      </c>
      <c r="AU109" s="744" t="str">
        <f>IF('Información y Datos'!$L$42='Patrones LACOMET'!$D$3,(IF(N109="","",AT109*39.37008)),IF('Información y Datos'!$L$42='Patrones LACOMET'!$D$4,AT109,"No existe el patrón"))</f>
        <v/>
      </c>
      <c r="BJ109" s="38"/>
      <c r="BK109" s="38"/>
      <c r="BL109" s="38"/>
      <c r="BM109" s="38"/>
      <c r="BN109" s="43"/>
      <c r="BO109" s="43"/>
    </row>
    <row r="110" spans="1:67" ht="20.100000000000001" customHeight="1" x14ac:dyDescent="0.2">
      <c r="A110" s="12">
        <f>+CALIBRACION!A93</f>
        <v>82</v>
      </c>
      <c r="B110" s="50" t="str">
        <f>IF(CALIBRACION!H93="","",CALIBRACION!H93)</f>
        <v/>
      </c>
      <c r="C110" s="745" t="str">
        <f t="shared" si="30"/>
        <v/>
      </c>
      <c r="D110" s="745" t="str">
        <f t="shared" si="31"/>
        <v/>
      </c>
      <c r="E110" s="723" t="str">
        <f t="shared" si="39"/>
        <v/>
      </c>
      <c r="F110" s="745" t="str">
        <f t="shared" si="32"/>
        <v/>
      </c>
      <c r="G110" s="746" t="str">
        <f t="shared" si="40"/>
        <v/>
      </c>
      <c r="H110" s="725" t="str">
        <f>IF(B110="","",(IF('Información y Datos'!$L$42='Patrones LACOMET'!$D$3,(VLOOKUP(B110,'BLOQUES PATRON (pulg) '!$K$5:$Q$86,6,FALSE)*1000),IF('Información y Datos'!$L$42='Patrones LACOMET'!$D$4,(VLOOKUP(B110,'BLOQUES PATRON (mm)'!$D$5:$H$126,5,FALSE)),"No existe el patrón"))))</f>
        <v/>
      </c>
      <c r="I110" s="726" t="str">
        <f t="shared" si="55"/>
        <v/>
      </c>
      <c r="J110" s="726" t="str">
        <f>IF(B110="","",IF('Información y Datos'!$L$42='Patrones LACOMET'!$D$3,LOOKUP(B110,'BLOQUES PATRON (pulg) '!$S$5:$S$86,'BLOQUES PATRON (pulg) '!$Z$5:$Z$86),IF('Información y Datos'!$L$42='Patrones LACOMET'!$D$4,VLOOKUP(B110,'DERIVA DE BLOQUES PATRON (mm)'!$D$8:$U$129,18,FALSE)*1000,"No existe el patrón")))</f>
        <v/>
      </c>
      <c r="K110" s="727" t="str">
        <f t="shared" si="41"/>
        <v/>
      </c>
      <c r="L110" s="747" t="str">
        <f t="shared" si="33"/>
        <v/>
      </c>
      <c r="M110" s="747" t="str">
        <f t="shared" si="42"/>
        <v/>
      </c>
      <c r="N110" s="747" t="str">
        <f t="shared" si="43"/>
        <v/>
      </c>
      <c r="O110" s="748" t="str">
        <f t="shared" si="44"/>
        <v/>
      </c>
      <c r="P110" s="749" t="str">
        <f t="shared" si="34"/>
        <v/>
      </c>
      <c r="Q110" s="750" t="str">
        <f t="shared" si="45"/>
        <v/>
      </c>
      <c r="R110" s="751" t="str">
        <f t="shared" si="35"/>
        <v/>
      </c>
      <c r="S110" s="751" t="str">
        <f t="shared" si="36"/>
        <v/>
      </c>
      <c r="T110" s="846" t="str">
        <f t="shared" si="56"/>
        <v/>
      </c>
      <c r="U110" s="733" t="str">
        <f t="shared" si="46"/>
        <v/>
      </c>
      <c r="V110" s="735" t="str">
        <f t="shared" si="47"/>
        <v/>
      </c>
      <c r="W110" s="735" t="str">
        <f t="shared" si="48"/>
        <v/>
      </c>
      <c r="X110" s="735" t="str">
        <f t="shared" si="49"/>
        <v/>
      </c>
      <c r="Y110" s="736" t="str">
        <f t="shared" si="50"/>
        <v/>
      </c>
      <c r="Z110" s="736" t="str">
        <f t="shared" si="51"/>
        <v/>
      </c>
      <c r="AA110" s="736" t="str">
        <f t="shared" si="52"/>
        <v/>
      </c>
      <c r="AB110" s="736" t="str">
        <f t="shared" si="53"/>
        <v/>
      </c>
      <c r="AC110" s="737" t="str">
        <f>IF(B110="","",('SENSIBILIDAD 2'!B87^2)*(G110^2))</f>
        <v/>
      </c>
      <c r="AD110" s="738" t="str">
        <f>IF(B110="","",('SENSIBILIDAD 2'!C87^2)*(K110^2))</f>
        <v/>
      </c>
      <c r="AE110" s="738" t="str">
        <f>IF(B110="","",'SENSIBILIDAD 2'!D87^2*(R110^2))</f>
        <v/>
      </c>
      <c r="AF110" s="738" t="str">
        <f>IF(B110="","",'SENSIBILIDAD 2'!E87^2*(S110^2))</f>
        <v/>
      </c>
      <c r="AG110" s="738" t="str">
        <f>IF(B110="","",'SENSIBILIDAD 2'!F87^2*(T110^2))</f>
        <v/>
      </c>
      <c r="AH110" s="738" t="str">
        <f>IF(B110="","",(('SENSIBILIDAD 2'!G87)^2)*(Q110^2))</f>
        <v/>
      </c>
      <c r="AI110" s="738" t="str">
        <f>IF(B110="","",'SENSIBILIDAD 2'!H87^2*(U110^2))</f>
        <v/>
      </c>
      <c r="AJ110" s="738" t="str">
        <f>IF(B110="","",'SENSIBILIDAD 2'!M87^2*(V110^2))</f>
        <v/>
      </c>
      <c r="AK110" s="738" t="str">
        <f>IF(B110="","",'SENSIBILIDAD 2'!N87^2*(W110^2))</f>
        <v/>
      </c>
      <c r="AL110" s="738" t="str">
        <f>IF(B110="","",'SENSIBILIDAD 2'!O87^2*(X110^2))</f>
        <v/>
      </c>
      <c r="AM110" s="738" t="str">
        <f>IF($B110="","",(Y110^2)*('SENSIBILIDAD 2'!K87^2))</f>
        <v/>
      </c>
      <c r="AN110" s="738" t="str">
        <f>IF($B110="","",(Z110^2)*('SENSIBILIDAD 2'!I87^2))</f>
        <v/>
      </c>
      <c r="AO110" s="738" t="str">
        <f>IF($B110="","",(AA110^2)*('SENSIBILIDAD 2'!J87^2))</f>
        <v/>
      </c>
      <c r="AP110" s="738" t="str">
        <f>IF($B110="","",(AB110^2)*('SENSIBILIDAD 2'!L87^2))</f>
        <v/>
      </c>
      <c r="AQ110" s="740" t="str">
        <f>IF(B110="","",('Intro. datos de Calib. CENTROS'!G83*1000)^2)</f>
        <v/>
      </c>
      <c r="AR110" s="741" t="str">
        <f t="shared" si="54"/>
        <v/>
      </c>
      <c r="AS110" s="752" t="str">
        <f t="shared" si="37"/>
        <v/>
      </c>
      <c r="AT110" s="754" t="str">
        <f t="shared" si="38"/>
        <v/>
      </c>
      <c r="AU110" s="744" t="str">
        <f>IF('Información y Datos'!$L$42='Patrones LACOMET'!$D$3,(IF(N110="","",AT110*39.37008)),IF('Información y Datos'!$L$42='Patrones LACOMET'!$D$4,AT110,"No existe el patrón"))</f>
        <v/>
      </c>
      <c r="BJ110" s="38"/>
      <c r="BK110" s="38"/>
      <c r="BL110" s="38"/>
      <c r="BM110" s="38"/>
      <c r="BN110" s="43"/>
      <c r="BO110" s="43"/>
    </row>
    <row r="111" spans="1:67" ht="15.75" x14ac:dyDescent="0.2">
      <c r="A111" s="12">
        <f>+CALIBRACION!A94</f>
        <v>83</v>
      </c>
      <c r="B111" s="50" t="str">
        <f>IF(CALIBRACION!H94="","",CALIBRACION!H94)</f>
        <v/>
      </c>
      <c r="C111" s="745" t="str">
        <f t="shared" ref="C111:C137" si="57">IF(B111="","",+($F$20)/SQRT((5)))</f>
        <v/>
      </c>
      <c r="D111" s="745" t="str">
        <f t="shared" ref="D111:D137" si="58">IF(B111="","",$F$21/SQRT((3)))</f>
        <v/>
      </c>
      <c r="E111" s="723" t="str">
        <f t="shared" si="39"/>
        <v/>
      </c>
      <c r="F111" s="745" t="str">
        <f t="shared" ref="F111:F137" si="59">IF(B111="","",$F$23/(SQRT(3)))</f>
        <v/>
      </c>
      <c r="G111" s="746" t="str">
        <f t="shared" ref="G111:G137" si="60">IF(B111="","",(SQRT((+C111^2+D111^2+E111^2+F111^2))/(10^-3)))</f>
        <v/>
      </c>
      <c r="H111" s="725" t="str">
        <f>IF(B111="","",(IF('Información y Datos'!$L$42='Patrones LACOMET'!$D$3,(VLOOKUP(B111,'BLOQUES PATRON (pulg) '!$K$5:$Q$86,6,FALSE)*1000),IF('Información y Datos'!$L$42='Patrones LACOMET'!$D$4,(VLOOKUP(B111,'BLOQUES PATRON (mm)'!$D$5:$H$126,5,FALSE)),"No existe el patrón"))))</f>
        <v/>
      </c>
      <c r="I111" s="726" t="str">
        <f t="shared" ref="I111:I137" si="61">IF(B111="","",0.42^2)</f>
        <v/>
      </c>
      <c r="J111" s="726" t="str">
        <f>IF(B111="","",IF('Información y Datos'!$L$42='Patrones LACOMET'!$D$3,LOOKUP(B111,'BLOQUES PATRON (pulg) '!$S$5:$S$86,'BLOQUES PATRON (pulg) '!$Z$5:$Z$86),IF('Información y Datos'!$L$42='Patrones LACOMET'!$D$4,VLOOKUP(B111,'DERIVA DE BLOQUES PATRON (mm)'!$D$8:$U$129,18,FALSE)*1000,"No existe el patrón")))</f>
        <v/>
      </c>
      <c r="K111" s="727" t="str">
        <f>IF(B111="","",SQRT((H111^2)+(J111^2)+(I111^2)))</f>
        <v/>
      </c>
      <c r="L111" s="747" t="str">
        <f t="shared" ref="L111:L137" si="62">IF(B111="","",$G$4)</f>
        <v/>
      </c>
      <c r="M111" s="747" t="str">
        <f t="shared" ref="M111:M137" si="63">IF(B111="","",($G$5))</f>
        <v/>
      </c>
      <c r="N111" s="747" t="str">
        <f t="shared" ref="N111:N137" si="64">IF(B111="","",($G$6))</f>
        <v/>
      </c>
      <c r="O111" s="748" t="str">
        <f t="shared" ref="O111:O137" si="65">IF(B111="","",(($G$7)))</f>
        <v/>
      </c>
      <c r="P111" s="749" t="str">
        <f t="shared" ref="P111:P137" si="66">IF(B111="","",$G$8)</f>
        <v/>
      </c>
      <c r="Q111" s="750" t="str">
        <f t="shared" ref="Q111:Q137" si="67">IF(B111="","",SQRT((L111^2)*(M111^2)+(N111^2)+(O111^2)+(P111^2)))</f>
        <v/>
      </c>
      <c r="R111" s="751" t="str">
        <f t="shared" ref="R111:R137" si="68">IF(B111="","",($G$12))</f>
        <v/>
      </c>
      <c r="S111" s="751" t="str">
        <f t="shared" ref="S111:S137" si="69">IF(B111="","",($G$13))</f>
        <v/>
      </c>
      <c r="T111" s="846" t="str">
        <f t="shared" ref="T111:T137" si="70">IF(B111="","",+$F$14/SQRT(12))</f>
        <v/>
      </c>
      <c r="U111" s="733" t="str">
        <f t="shared" si="46"/>
        <v/>
      </c>
      <c r="V111" s="735" t="str">
        <f t="shared" ref="V111:V137" si="71">+IF(B111="","",+$G$15)</f>
        <v/>
      </c>
      <c r="W111" s="735" t="str">
        <f t="shared" ref="W111:W137" si="72">+IF(B111="","",+$G$16)</f>
        <v/>
      </c>
      <c r="X111" s="735" t="str">
        <f t="shared" ref="X111:X137" si="73">+IF(B111="","",+$G$17)</f>
        <v/>
      </c>
      <c r="Y111" s="736" t="str">
        <f t="shared" ref="Y111:Y137" si="74">+IF(B111="","",K111*$G$9)</f>
        <v/>
      </c>
      <c r="Z111" s="736" t="str">
        <f t="shared" ref="Z111:Z137" si="75">+IF(B111="","",K111*$G$12)</f>
        <v/>
      </c>
      <c r="AA111" s="736" t="str">
        <f t="shared" ref="AA111:AA137" si="76">+IF(B111="","",K111*$G$13)</f>
        <v/>
      </c>
      <c r="AB111" s="736" t="str">
        <f t="shared" si="53"/>
        <v/>
      </c>
      <c r="AC111" s="737" t="str">
        <f>IF(B111="","",('SENSIBILIDAD 2'!B88^2)*(G111^2))</f>
        <v/>
      </c>
      <c r="AD111" s="738" t="str">
        <f>IF(B111="","",('SENSIBILIDAD 2'!C88^2)*(K111^2))</f>
        <v/>
      </c>
      <c r="AE111" s="738" t="str">
        <f>IF(B111="","",'SENSIBILIDAD 2'!D88^2*(R111^2))</f>
        <v/>
      </c>
      <c r="AF111" s="738" t="str">
        <f>IF(B111="","",'SENSIBILIDAD 2'!E88^2*(S111^2))</f>
        <v/>
      </c>
      <c r="AG111" s="738" t="str">
        <f>IF(B111="","",'SENSIBILIDAD 2'!F88^2*(T111^2))</f>
        <v/>
      </c>
      <c r="AH111" s="738" t="str">
        <f>IF(B111="","",(('SENSIBILIDAD 2'!G88)^2)*(Q111^2))</f>
        <v/>
      </c>
      <c r="AI111" s="738" t="str">
        <f>IF(B111="","",'SENSIBILIDAD 2'!H88^2*(U111^2))</f>
        <v/>
      </c>
      <c r="AJ111" s="738" t="str">
        <f>IF(B111="","",'SENSIBILIDAD 2'!M88^2*(V111^2))</f>
        <v/>
      </c>
      <c r="AK111" s="738" t="str">
        <f>IF(B111="","",'SENSIBILIDAD 2'!N88^2*(W111^2))</f>
        <v/>
      </c>
      <c r="AL111" s="738" t="str">
        <f>IF(B111="","",'SENSIBILIDAD 2'!O88^2*(X111^2))</f>
        <v/>
      </c>
      <c r="AM111" s="738" t="str">
        <f>IF($B111="","",(Y111^2)*('SENSIBILIDAD 2'!K88^2))</f>
        <v/>
      </c>
      <c r="AN111" s="738" t="str">
        <f>IF($B111="","",(Z111^2)*('SENSIBILIDAD 2'!I88^2))</f>
        <v/>
      </c>
      <c r="AO111" s="738" t="str">
        <f>IF($B111="","",(AA111^2)*('SENSIBILIDAD 2'!J88^2))</f>
        <v/>
      </c>
      <c r="AP111" s="738" t="str">
        <f>IF($B111="","",(AB111^2)*('SENSIBILIDAD 2'!L88^2))</f>
        <v/>
      </c>
      <c r="AQ111" s="740" t="str">
        <f>IF(B111="","",('Intro. datos de Calib. CENTROS'!G84*1000)^2)</f>
        <v/>
      </c>
      <c r="AR111" s="741" t="str">
        <f t="shared" ref="AR111:AR137" si="77">IF(B111="","",SQRT(AC111+AD111+AE111+AF111+AG111+AH111+AI111+AJ111+AK111+AL111+AM111+AN111+AO111+AP111))</f>
        <v/>
      </c>
      <c r="AS111" s="752" t="str">
        <f t="shared" ref="AS111:AS137" si="78">IF(B111="","",2*AR111)</f>
        <v/>
      </c>
      <c r="AT111" s="754" t="str">
        <f t="shared" ref="AT111:AT137" si="79">IF(B111="","",+AS111/1000)</f>
        <v/>
      </c>
      <c r="AU111" s="744" t="str">
        <f>IF('Información y Datos'!$L$42='Patrones LACOMET'!$D$3,(IF(N111="","",AT111*39.37008)),IF('Información y Datos'!$L$42='Patrones LACOMET'!$D$4,AT111,"No existe el patrón"))</f>
        <v/>
      </c>
    </row>
    <row r="112" spans="1:67" ht="15.75" x14ac:dyDescent="0.2">
      <c r="A112" s="12">
        <f>+CALIBRACION!A95</f>
        <v>84</v>
      </c>
      <c r="B112" s="50" t="str">
        <f>IF(CALIBRACION!H95="","",CALIBRACION!H95)</f>
        <v/>
      </c>
      <c r="C112" s="745" t="str">
        <f t="shared" si="57"/>
        <v/>
      </c>
      <c r="D112" s="745" t="str">
        <f t="shared" si="58"/>
        <v/>
      </c>
      <c r="E112" s="723" t="str">
        <f t="shared" si="39"/>
        <v/>
      </c>
      <c r="F112" s="745" t="str">
        <f t="shared" si="59"/>
        <v/>
      </c>
      <c r="G112" s="746" t="str">
        <f t="shared" si="60"/>
        <v/>
      </c>
      <c r="H112" s="725" t="str">
        <f>IF(B112="","",(IF('Información y Datos'!$L$42='Patrones LACOMET'!$D$3,(VLOOKUP(B112,'BLOQUES PATRON (pulg) '!$K$5:$Q$86,6,FALSE)*1000),IF('Información y Datos'!$L$42='Patrones LACOMET'!$D$4,(VLOOKUP(B112,'BLOQUES PATRON (mm)'!$D$5:$H$126,5,FALSE)),"No existe el patrón"))))</f>
        <v/>
      </c>
      <c r="I112" s="726" t="str">
        <f t="shared" si="61"/>
        <v/>
      </c>
      <c r="J112" s="726" t="str">
        <f>IF(B112="","",IF('Información y Datos'!$L$42='Patrones LACOMET'!$D$3,LOOKUP(B112,'BLOQUES PATRON (pulg) '!$S$5:$S$86,'BLOQUES PATRON (pulg) '!$Z$5:$Z$86),IF('Información y Datos'!$L$42='Patrones LACOMET'!$D$4,VLOOKUP(B112,'DERIVA DE BLOQUES PATRON (mm)'!$D$8:$U$129,18,FALSE)*1000,"No existe el patrón")))</f>
        <v/>
      </c>
      <c r="K112" s="727" t="str">
        <f t="shared" si="41"/>
        <v/>
      </c>
      <c r="L112" s="747" t="str">
        <f t="shared" si="62"/>
        <v/>
      </c>
      <c r="M112" s="747" t="str">
        <f t="shared" si="63"/>
        <v/>
      </c>
      <c r="N112" s="747" t="str">
        <f t="shared" si="64"/>
        <v/>
      </c>
      <c r="O112" s="748" t="str">
        <f t="shared" si="65"/>
        <v/>
      </c>
      <c r="P112" s="749" t="str">
        <f t="shared" si="66"/>
        <v/>
      </c>
      <c r="Q112" s="750" t="str">
        <f t="shared" si="67"/>
        <v/>
      </c>
      <c r="R112" s="751" t="str">
        <f t="shared" si="68"/>
        <v/>
      </c>
      <c r="S112" s="751" t="str">
        <f t="shared" si="69"/>
        <v/>
      </c>
      <c r="T112" s="846" t="str">
        <f t="shared" si="70"/>
        <v/>
      </c>
      <c r="U112" s="733" t="str">
        <f t="shared" si="46"/>
        <v/>
      </c>
      <c r="V112" s="735" t="str">
        <f t="shared" si="71"/>
        <v/>
      </c>
      <c r="W112" s="735" t="str">
        <f t="shared" si="72"/>
        <v/>
      </c>
      <c r="X112" s="735" t="str">
        <f t="shared" si="73"/>
        <v/>
      </c>
      <c r="Y112" s="736" t="str">
        <f t="shared" si="74"/>
        <v/>
      </c>
      <c r="Z112" s="736" t="str">
        <f t="shared" si="75"/>
        <v/>
      </c>
      <c r="AA112" s="736" t="str">
        <f t="shared" si="76"/>
        <v/>
      </c>
      <c r="AB112" s="736" t="str">
        <f t="shared" si="53"/>
        <v/>
      </c>
      <c r="AC112" s="737" t="str">
        <f>IF(B112="","",('SENSIBILIDAD 2'!B89^2)*(G112^2))</f>
        <v/>
      </c>
      <c r="AD112" s="738" t="str">
        <f>IF(B112="","",('SENSIBILIDAD 2'!C89^2)*(K112^2))</f>
        <v/>
      </c>
      <c r="AE112" s="738" t="str">
        <f>IF(B112="","",'SENSIBILIDAD 2'!D89^2*(R112^2))</f>
        <v/>
      </c>
      <c r="AF112" s="738" t="str">
        <f>IF(B112="","",'SENSIBILIDAD 2'!E89^2*(S112^2))</f>
        <v/>
      </c>
      <c r="AG112" s="738" t="str">
        <f>IF(B112="","",'SENSIBILIDAD 2'!F89^2*(T112^2))</f>
        <v/>
      </c>
      <c r="AH112" s="738" t="str">
        <f>IF(B112="","",(('SENSIBILIDAD 2'!G89)^2)*(Q112^2))</f>
        <v/>
      </c>
      <c r="AI112" s="738" t="str">
        <f>IF(B112="","",'SENSIBILIDAD 2'!H89^2*(U112^2))</f>
        <v/>
      </c>
      <c r="AJ112" s="738" t="str">
        <f>IF(B112="","",'SENSIBILIDAD 2'!M89^2*(V112^2))</f>
        <v/>
      </c>
      <c r="AK112" s="738" t="str">
        <f>IF(B112="","",'SENSIBILIDAD 2'!N89^2*(W112^2))</f>
        <v/>
      </c>
      <c r="AL112" s="738" t="str">
        <f>IF(B112="","",'SENSIBILIDAD 2'!O89^2*(X112^2))</f>
        <v/>
      </c>
      <c r="AM112" s="738" t="str">
        <f>IF($B112="","",(Y112^2)*('SENSIBILIDAD 2'!K89^2))</f>
        <v/>
      </c>
      <c r="AN112" s="738" t="str">
        <f>IF($B112="","",(Z112^2)*('SENSIBILIDAD 2'!I89^2))</f>
        <v/>
      </c>
      <c r="AO112" s="738" t="str">
        <f>IF($B112="","",(AA112^2)*('SENSIBILIDAD 2'!J89^2))</f>
        <v/>
      </c>
      <c r="AP112" s="738" t="str">
        <f>IF($B112="","",(AB112^2)*('SENSIBILIDAD 2'!L89^2))</f>
        <v/>
      </c>
      <c r="AQ112" s="740" t="str">
        <f>IF(B112="","",('Intro. datos de Calib. CENTROS'!G85*1000)^2)</f>
        <v/>
      </c>
      <c r="AR112" s="741" t="str">
        <f t="shared" si="77"/>
        <v/>
      </c>
      <c r="AS112" s="752" t="str">
        <f t="shared" si="78"/>
        <v/>
      </c>
      <c r="AT112" s="754" t="str">
        <f t="shared" si="79"/>
        <v/>
      </c>
      <c r="AU112" s="744" t="str">
        <f>IF('Información y Datos'!$L$42='Patrones LACOMET'!$D$3,(IF(N112="","",AT112*39.37008)),IF('Información y Datos'!$L$42='Patrones LACOMET'!$D$4,AT112,"No existe el patrón"))</f>
        <v/>
      </c>
    </row>
    <row r="113" spans="1:47" ht="15.75" x14ac:dyDescent="0.2">
      <c r="A113" s="12">
        <f>+CALIBRACION!A96</f>
        <v>85</v>
      </c>
      <c r="B113" s="50" t="str">
        <f>IF(CALIBRACION!H96="","",CALIBRACION!H96)</f>
        <v/>
      </c>
      <c r="C113" s="745" t="str">
        <f t="shared" si="57"/>
        <v/>
      </c>
      <c r="D113" s="745" t="str">
        <f t="shared" si="58"/>
        <v/>
      </c>
      <c r="E113" s="723" t="str">
        <f t="shared" si="39"/>
        <v/>
      </c>
      <c r="F113" s="745" t="str">
        <f t="shared" si="59"/>
        <v/>
      </c>
      <c r="G113" s="746" t="str">
        <f t="shared" si="60"/>
        <v/>
      </c>
      <c r="H113" s="725" t="str">
        <f>IF(B113="","",(IF('Información y Datos'!$L$42='Patrones LACOMET'!$D$3,(VLOOKUP(B113,'BLOQUES PATRON (pulg) '!$K$5:$Q$86,6,FALSE)*1000),IF('Información y Datos'!$L$42='Patrones LACOMET'!$D$4,(VLOOKUP(B113,'BLOQUES PATRON (mm)'!$D$5:$H$126,5,FALSE)),"No existe el patrón"))))</f>
        <v/>
      </c>
      <c r="I113" s="726" t="str">
        <f t="shared" si="61"/>
        <v/>
      </c>
      <c r="J113" s="726" t="str">
        <f>IF(B113="","",IF('Información y Datos'!$L$42='Patrones LACOMET'!$D$3,LOOKUP(B113,'BLOQUES PATRON (pulg) '!$S$5:$S$86,'BLOQUES PATRON (pulg) '!$Z$5:$Z$86),IF('Información y Datos'!$L$42='Patrones LACOMET'!$D$4,VLOOKUP(B113,'DERIVA DE BLOQUES PATRON (mm)'!$D$8:$U$129,18,FALSE)*1000,"No existe el patrón")))</f>
        <v/>
      </c>
      <c r="K113" s="727" t="str">
        <f t="shared" si="41"/>
        <v/>
      </c>
      <c r="L113" s="747" t="str">
        <f t="shared" si="62"/>
        <v/>
      </c>
      <c r="M113" s="747" t="str">
        <f t="shared" si="63"/>
        <v/>
      </c>
      <c r="N113" s="747" t="str">
        <f t="shared" si="64"/>
        <v/>
      </c>
      <c r="O113" s="748" t="str">
        <f t="shared" si="65"/>
        <v/>
      </c>
      <c r="P113" s="749" t="str">
        <f t="shared" si="66"/>
        <v/>
      </c>
      <c r="Q113" s="750" t="str">
        <f t="shared" si="67"/>
        <v/>
      </c>
      <c r="R113" s="751" t="str">
        <f t="shared" si="68"/>
        <v/>
      </c>
      <c r="S113" s="751" t="str">
        <f t="shared" si="69"/>
        <v/>
      </c>
      <c r="T113" s="846" t="str">
        <f t="shared" si="70"/>
        <v/>
      </c>
      <c r="U113" s="733" t="str">
        <f t="shared" si="46"/>
        <v/>
      </c>
      <c r="V113" s="735" t="str">
        <f t="shared" si="71"/>
        <v/>
      </c>
      <c r="W113" s="735" t="str">
        <f t="shared" si="72"/>
        <v/>
      </c>
      <c r="X113" s="735" t="str">
        <f t="shared" si="73"/>
        <v/>
      </c>
      <c r="Y113" s="736" t="str">
        <f t="shared" si="74"/>
        <v/>
      </c>
      <c r="Z113" s="736" t="str">
        <f t="shared" si="75"/>
        <v/>
      </c>
      <c r="AA113" s="736" t="str">
        <f t="shared" si="76"/>
        <v/>
      </c>
      <c r="AB113" s="736" t="str">
        <f t="shared" si="53"/>
        <v/>
      </c>
      <c r="AC113" s="737" t="str">
        <f>IF(B113="","",('SENSIBILIDAD 2'!B90^2)*(G113^2))</f>
        <v/>
      </c>
      <c r="AD113" s="738" t="str">
        <f>IF(B113="","",('SENSIBILIDAD 2'!C90^2)*(K113^2))</f>
        <v/>
      </c>
      <c r="AE113" s="738" t="str">
        <f>IF(B113="","",'SENSIBILIDAD 2'!D90^2*(R113^2))</f>
        <v/>
      </c>
      <c r="AF113" s="738" t="str">
        <f>IF(B113="","",'SENSIBILIDAD 2'!E90^2*(S113^2))</f>
        <v/>
      </c>
      <c r="AG113" s="738" t="str">
        <f>IF(B113="","",'SENSIBILIDAD 2'!F90^2*(T113^2))</f>
        <v/>
      </c>
      <c r="AH113" s="738" t="str">
        <f>IF(B113="","",(('SENSIBILIDAD 2'!G90)^2)*(Q113^2))</f>
        <v/>
      </c>
      <c r="AI113" s="738" t="str">
        <f>IF(B113="","",'SENSIBILIDAD 2'!H90^2*(U113^2))</f>
        <v/>
      </c>
      <c r="AJ113" s="738" t="str">
        <f>IF(B113="","",'SENSIBILIDAD 2'!M90^2*(V113^2))</f>
        <v/>
      </c>
      <c r="AK113" s="738" t="str">
        <f>IF(B113="","",'SENSIBILIDAD 2'!N90^2*(W113^2))</f>
        <v/>
      </c>
      <c r="AL113" s="738" t="str">
        <f>IF(B113="","",'SENSIBILIDAD 2'!O90^2*(X113^2))</f>
        <v/>
      </c>
      <c r="AM113" s="738" t="str">
        <f>IF($B113="","",(Y113^2)*('SENSIBILIDAD 2'!K90^2))</f>
        <v/>
      </c>
      <c r="AN113" s="738" t="str">
        <f>IF($B113="","",(Z113^2)*('SENSIBILIDAD 2'!I90^2))</f>
        <v/>
      </c>
      <c r="AO113" s="738" t="str">
        <f>IF($B113="","",(AA113^2)*('SENSIBILIDAD 2'!J90^2))</f>
        <v/>
      </c>
      <c r="AP113" s="738" t="str">
        <f>IF($B113="","",(AB113^2)*('SENSIBILIDAD 2'!L90^2))</f>
        <v/>
      </c>
      <c r="AQ113" s="740" t="str">
        <f>IF(B113="","",('Intro. datos de Calib. CENTROS'!G86*1000)^2)</f>
        <v/>
      </c>
      <c r="AR113" s="741" t="str">
        <f t="shared" si="77"/>
        <v/>
      </c>
      <c r="AS113" s="752" t="str">
        <f t="shared" si="78"/>
        <v/>
      </c>
      <c r="AT113" s="754" t="str">
        <f t="shared" si="79"/>
        <v/>
      </c>
      <c r="AU113" s="744" t="str">
        <f>IF('Información y Datos'!$L$42='Patrones LACOMET'!$D$3,(IF(N113="","",AT113*39.37008)),IF('Información y Datos'!$L$42='Patrones LACOMET'!$D$4,AT113,"No existe el patrón"))</f>
        <v/>
      </c>
    </row>
    <row r="114" spans="1:47" ht="15.75" x14ac:dyDescent="0.2">
      <c r="A114" s="12">
        <f>+CALIBRACION!A97</f>
        <v>86</v>
      </c>
      <c r="B114" s="50" t="str">
        <f>IF(CALIBRACION!H97="","",CALIBRACION!H97)</f>
        <v/>
      </c>
      <c r="C114" s="745" t="str">
        <f t="shared" si="57"/>
        <v/>
      </c>
      <c r="D114" s="745" t="str">
        <f t="shared" si="58"/>
        <v/>
      </c>
      <c r="E114" s="723" t="str">
        <f t="shared" si="39"/>
        <v/>
      </c>
      <c r="F114" s="745" t="str">
        <f t="shared" si="59"/>
        <v/>
      </c>
      <c r="G114" s="746" t="str">
        <f t="shared" si="60"/>
        <v/>
      </c>
      <c r="H114" s="725" t="str">
        <f>IF(B114="","",(IF('Información y Datos'!$L$42='Patrones LACOMET'!$D$3,(VLOOKUP(B114,'BLOQUES PATRON (pulg) '!$K$5:$Q$86,6,FALSE)*1000),IF('Información y Datos'!$L$42='Patrones LACOMET'!$D$4,(VLOOKUP(B114,'BLOQUES PATRON (mm)'!$D$5:$H$126,5,FALSE)),"No existe el patrón"))))</f>
        <v/>
      </c>
      <c r="I114" s="726" t="str">
        <f t="shared" si="61"/>
        <v/>
      </c>
      <c r="J114" s="726" t="str">
        <f>IF(B114="","",IF('Información y Datos'!$L$42='Patrones LACOMET'!$D$3,LOOKUP(B114,'BLOQUES PATRON (pulg) '!$S$5:$S$86,'BLOQUES PATRON (pulg) '!$Z$5:$Z$86),IF('Información y Datos'!$L$42='Patrones LACOMET'!$D$4,VLOOKUP(B114,'DERIVA DE BLOQUES PATRON (mm)'!$D$8:$U$129,18,FALSE)*1000,"No existe el patrón")))</f>
        <v/>
      </c>
      <c r="K114" s="727" t="str">
        <f t="shared" si="41"/>
        <v/>
      </c>
      <c r="L114" s="747" t="str">
        <f t="shared" si="62"/>
        <v/>
      </c>
      <c r="M114" s="747" t="str">
        <f t="shared" si="63"/>
        <v/>
      </c>
      <c r="N114" s="747" t="str">
        <f t="shared" si="64"/>
        <v/>
      </c>
      <c r="O114" s="748" t="str">
        <f t="shared" si="65"/>
        <v/>
      </c>
      <c r="P114" s="749" t="str">
        <f t="shared" si="66"/>
        <v/>
      </c>
      <c r="Q114" s="750" t="str">
        <f t="shared" si="67"/>
        <v/>
      </c>
      <c r="R114" s="751" t="str">
        <f t="shared" si="68"/>
        <v/>
      </c>
      <c r="S114" s="751" t="str">
        <f t="shared" si="69"/>
        <v/>
      </c>
      <c r="T114" s="846" t="str">
        <f t="shared" si="70"/>
        <v/>
      </c>
      <c r="U114" s="733" t="str">
        <f t="shared" si="46"/>
        <v/>
      </c>
      <c r="V114" s="735" t="str">
        <f t="shared" si="71"/>
        <v/>
      </c>
      <c r="W114" s="735" t="str">
        <f t="shared" si="72"/>
        <v/>
      </c>
      <c r="X114" s="735" t="str">
        <f t="shared" si="73"/>
        <v/>
      </c>
      <c r="Y114" s="736" t="str">
        <f t="shared" si="74"/>
        <v/>
      </c>
      <c r="Z114" s="736" t="str">
        <f t="shared" si="75"/>
        <v/>
      </c>
      <c r="AA114" s="736" t="str">
        <f t="shared" si="76"/>
        <v/>
      </c>
      <c r="AB114" s="736" t="str">
        <f t="shared" si="53"/>
        <v/>
      </c>
      <c r="AC114" s="737" t="str">
        <f>IF(B114="","",('SENSIBILIDAD 2'!B91^2)*(G114^2))</f>
        <v/>
      </c>
      <c r="AD114" s="738" t="str">
        <f>IF(B114="","",('SENSIBILIDAD 2'!C91^2)*(K114^2))</f>
        <v/>
      </c>
      <c r="AE114" s="738" t="str">
        <f>IF(B114="","",'SENSIBILIDAD 2'!D91^2*(R114^2))</f>
        <v/>
      </c>
      <c r="AF114" s="738" t="str">
        <f>IF(B114="","",'SENSIBILIDAD 2'!E91^2*(S114^2))</f>
        <v/>
      </c>
      <c r="AG114" s="738" t="str">
        <f>IF(B114="","",'SENSIBILIDAD 2'!F91^2*(T114^2))</f>
        <v/>
      </c>
      <c r="AH114" s="738" t="str">
        <f>IF(B114="","",(('SENSIBILIDAD 2'!G91)^2)*(Q114^2))</f>
        <v/>
      </c>
      <c r="AI114" s="738" t="str">
        <f>IF(B114="","",'SENSIBILIDAD 2'!H91^2*(U114^2))</f>
        <v/>
      </c>
      <c r="AJ114" s="738" t="str">
        <f>IF(B114="","",'SENSIBILIDAD 2'!M91^2*(V114^2))</f>
        <v/>
      </c>
      <c r="AK114" s="738" t="str">
        <f>IF(B114="","",'SENSIBILIDAD 2'!N91^2*(W114^2))</f>
        <v/>
      </c>
      <c r="AL114" s="738" t="str">
        <f>IF(B114="","",'SENSIBILIDAD 2'!O91^2*(X114^2))</f>
        <v/>
      </c>
      <c r="AM114" s="738" t="str">
        <f>IF($B114="","",(Y114^2)*('SENSIBILIDAD 2'!K91^2))</f>
        <v/>
      </c>
      <c r="AN114" s="738" t="str">
        <f>IF($B114="","",(Z114^2)*('SENSIBILIDAD 2'!I91^2))</f>
        <v/>
      </c>
      <c r="AO114" s="738" t="str">
        <f>IF($B114="","",(AA114^2)*('SENSIBILIDAD 2'!J91^2))</f>
        <v/>
      </c>
      <c r="AP114" s="738" t="str">
        <f>IF($B114="","",(AB114^2)*('SENSIBILIDAD 2'!L91^2))</f>
        <v/>
      </c>
      <c r="AQ114" s="740" t="str">
        <f>IF(B114="","",('Intro. datos de Calib. CENTROS'!G87*1000)^2)</f>
        <v/>
      </c>
      <c r="AR114" s="741" t="str">
        <f>IF(B114="","",SQRT(AC114+AD114+AE114+AF114+AG114+AH114+AI114+AJ114+AK114+AL114+AM114+AN114+AO114+AP114))</f>
        <v/>
      </c>
      <c r="AS114" s="752" t="str">
        <f t="shared" si="78"/>
        <v/>
      </c>
      <c r="AT114" s="754" t="str">
        <f t="shared" si="79"/>
        <v/>
      </c>
      <c r="AU114" s="744" t="str">
        <f>IF('Información y Datos'!$L$42='Patrones LACOMET'!$D$3,(IF(N114="","",AT114*39.37008)),IF('Información y Datos'!$L$42='Patrones LACOMET'!$D$4,AT114,"No existe el patrón"))</f>
        <v/>
      </c>
    </row>
    <row r="115" spans="1:47" ht="15.75" x14ac:dyDescent="0.2">
      <c r="A115" s="12">
        <f>+CALIBRACION!A98</f>
        <v>87</v>
      </c>
      <c r="B115" s="50" t="str">
        <f>IF(CALIBRACION!H98="","",CALIBRACION!H98)</f>
        <v/>
      </c>
      <c r="C115" s="745" t="str">
        <f t="shared" si="57"/>
        <v/>
      </c>
      <c r="D115" s="745" t="str">
        <f t="shared" si="58"/>
        <v/>
      </c>
      <c r="E115" s="723" t="str">
        <f t="shared" si="39"/>
        <v/>
      </c>
      <c r="F115" s="745" t="str">
        <f t="shared" si="59"/>
        <v/>
      </c>
      <c r="G115" s="746" t="str">
        <f t="shared" si="60"/>
        <v/>
      </c>
      <c r="H115" s="725" t="str">
        <f>IF(B115="","",(IF('Información y Datos'!$L$42='Patrones LACOMET'!$D$3,(VLOOKUP(B115,'BLOQUES PATRON (pulg) '!$K$5:$Q$86,6,FALSE)*1000),IF('Información y Datos'!$L$42='Patrones LACOMET'!$D$4,(VLOOKUP(B115,'BLOQUES PATRON (mm)'!$D$5:$H$126,5,FALSE)),"No existe el patrón"))))</f>
        <v/>
      </c>
      <c r="I115" s="726" t="str">
        <f t="shared" si="61"/>
        <v/>
      </c>
      <c r="J115" s="726" t="str">
        <f>IF(B115="","",IF('Información y Datos'!$L$42='Patrones LACOMET'!$D$3,LOOKUP(B115,'BLOQUES PATRON (pulg) '!$S$5:$S$86,'BLOQUES PATRON (pulg) '!$Z$5:$Z$86),IF('Información y Datos'!$L$42='Patrones LACOMET'!$D$4,VLOOKUP(B115,'DERIVA DE BLOQUES PATRON (mm)'!$D$8:$U$129,18,FALSE)*1000,"No existe el patrón")))</f>
        <v/>
      </c>
      <c r="K115" s="727" t="str">
        <f t="shared" si="41"/>
        <v/>
      </c>
      <c r="L115" s="747" t="str">
        <f t="shared" si="62"/>
        <v/>
      </c>
      <c r="M115" s="747" t="str">
        <f t="shared" si="63"/>
        <v/>
      </c>
      <c r="N115" s="747" t="str">
        <f t="shared" si="64"/>
        <v/>
      </c>
      <c r="O115" s="748" t="str">
        <f t="shared" si="65"/>
        <v/>
      </c>
      <c r="P115" s="749" t="str">
        <f t="shared" si="66"/>
        <v/>
      </c>
      <c r="Q115" s="750" t="str">
        <f t="shared" si="67"/>
        <v/>
      </c>
      <c r="R115" s="751" t="str">
        <f t="shared" si="68"/>
        <v/>
      </c>
      <c r="S115" s="751" t="str">
        <f t="shared" si="69"/>
        <v/>
      </c>
      <c r="T115" s="846" t="str">
        <f t="shared" si="70"/>
        <v/>
      </c>
      <c r="U115" s="733" t="str">
        <f t="shared" si="46"/>
        <v/>
      </c>
      <c r="V115" s="735" t="str">
        <f t="shared" si="71"/>
        <v/>
      </c>
      <c r="W115" s="735" t="str">
        <f t="shared" si="72"/>
        <v/>
      </c>
      <c r="X115" s="735" t="str">
        <f t="shared" si="73"/>
        <v/>
      </c>
      <c r="Y115" s="736" t="str">
        <f t="shared" si="74"/>
        <v/>
      </c>
      <c r="Z115" s="736" t="str">
        <f t="shared" si="75"/>
        <v/>
      </c>
      <c r="AA115" s="736" t="str">
        <f t="shared" si="76"/>
        <v/>
      </c>
      <c r="AB115" s="736" t="str">
        <f t="shared" si="53"/>
        <v/>
      </c>
      <c r="AC115" s="737" t="str">
        <f>IF(B115="","",('SENSIBILIDAD 2'!B92^2)*(G115^2))</f>
        <v/>
      </c>
      <c r="AD115" s="738" t="str">
        <f>IF(B115="","",('SENSIBILIDAD 2'!C92^2)*(K115^2))</f>
        <v/>
      </c>
      <c r="AE115" s="738" t="str">
        <f>IF(B115="","",'SENSIBILIDAD 2'!D92^2*(R115^2))</f>
        <v/>
      </c>
      <c r="AF115" s="738" t="str">
        <f>IF(B115="","",'SENSIBILIDAD 2'!E92^2*(S115^2))</f>
        <v/>
      </c>
      <c r="AG115" s="738" t="str">
        <f>IF(B115="","",'SENSIBILIDAD 2'!F92^2*(T115^2))</f>
        <v/>
      </c>
      <c r="AH115" s="738" t="str">
        <f>IF(B115="","",(('SENSIBILIDAD 2'!G92)^2)*(Q115^2))</f>
        <v/>
      </c>
      <c r="AI115" s="738" t="str">
        <f>IF(B115="","",'SENSIBILIDAD 2'!H92^2*(U115^2))</f>
        <v/>
      </c>
      <c r="AJ115" s="738" t="str">
        <f>IF(B115="","",'SENSIBILIDAD 2'!M92^2*(V115^2))</f>
        <v/>
      </c>
      <c r="AK115" s="738" t="str">
        <f>IF(B115="","",'SENSIBILIDAD 2'!N92^2*(W115^2))</f>
        <v/>
      </c>
      <c r="AL115" s="738" t="str">
        <f>IF(B115="","",'SENSIBILIDAD 2'!O92^2*(X115^2))</f>
        <v/>
      </c>
      <c r="AM115" s="738" t="str">
        <f>IF($B115="","",(Y115^2)*('SENSIBILIDAD 2'!K92^2))</f>
        <v/>
      </c>
      <c r="AN115" s="738" t="str">
        <f>IF($B115="","",(Z115^2)*('SENSIBILIDAD 2'!I92^2))</f>
        <v/>
      </c>
      <c r="AO115" s="738" t="str">
        <f>IF($B115="","",(AA115^2)*('SENSIBILIDAD 2'!J92^2))</f>
        <v/>
      </c>
      <c r="AP115" s="738" t="str">
        <f>IF($B115="","",(AB115^2)*('SENSIBILIDAD 2'!L92^2))</f>
        <v/>
      </c>
      <c r="AQ115" s="740" t="str">
        <f>IF(B115="","",('Intro. datos de Calib. CENTROS'!G88*1000)^2)</f>
        <v/>
      </c>
      <c r="AR115" s="741" t="str">
        <f>IF(B115="","",SQRT(AC115+AD115+AE115+AF115+AG115+AH115+AI115+AJ115+AK115+AL115+AM115+AN115+AO115+AP115))</f>
        <v/>
      </c>
      <c r="AS115" s="752" t="str">
        <f>IF(B115="","",2*AR115)</f>
        <v/>
      </c>
      <c r="AT115" s="754" t="str">
        <f>IF(B115="","",+AS115/1000)</f>
        <v/>
      </c>
      <c r="AU115" s="744" t="str">
        <f>IF('Información y Datos'!$L$42='Patrones LACOMET'!$D$3,(IF(N115="","",AT115*39.37008)),IF('Información y Datos'!$L$42='Patrones LACOMET'!$D$4,AT115,"No existe el patrón"))</f>
        <v/>
      </c>
    </row>
    <row r="116" spans="1:47" ht="15.75" x14ac:dyDescent="0.2">
      <c r="A116" s="12">
        <f>+CALIBRACION!A99</f>
        <v>88</v>
      </c>
      <c r="B116" s="50" t="str">
        <f>IF(CALIBRACION!H99="","",CALIBRACION!H99)</f>
        <v/>
      </c>
      <c r="C116" s="745" t="str">
        <f t="shared" si="57"/>
        <v/>
      </c>
      <c r="D116" s="745" t="str">
        <f t="shared" si="58"/>
        <v/>
      </c>
      <c r="E116" s="723" t="str">
        <f t="shared" si="39"/>
        <v/>
      </c>
      <c r="F116" s="745" t="str">
        <f t="shared" si="59"/>
        <v/>
      </c>
      <c r="G116" s="746" t="str">
        <f t="shared" si="60"/>
        <v/>
      </c>
      <c r="H116" s="725" t="str">
        <f>IF(B116="","",(IF('Información y Datos'!$L$42='Patrones LACOMET'!$D$3,(VLOOKUP(B116,'BLOQUES PATRON (pulg) '!$K$5:$Q$86,6,FALSE)*1000),IF('Información y Datos'!$L$42='Patrones LACOMET'!$D$4,(VLOOKUP(B116,'BLOQUES PATRON (mm)'!$D$5:$H$126,5,FALSE)),"No existe el patrón"))))</f>
        <v/>
      </c>
      <c r="I116" s="726" t="str">
        <f t="shared" si="61"/>
        <v/>
      </c>
      <c r="J116" s="726" t="str">
        <f>IF(B116="","",IF('Información y Datos'!$L$42='Patrones LACOMET'!$D$3,LOOKUP(B116,'BLOQUES PATRON (pulg) '!$S$5:$S$86,'BLOQUES PATRON (pulg) '!$Z$5:$Z$86),IF('Información y Datos'!$L$42='Patrones LACOMET'!$D$4,VLOOKUP(B116,'DERIVA DE BLOQUES PATRON (mm)'!$D$8:$U$129,18,FALSE)*1000,"No existe el patrón")))</f>
        <v/>
      </c>
      <c r="K116" s="727" t="str">
        <f t="shared" si="41"/>
        <v/>
      </c>
      <c r="L116" s="747" t="str">
        <f t="shared" si="62"/>
        <v/>
      </c>
      <c r="M116" s="747" t="str">
        <f t="shared" si="63"/>
        <v/>
      </c>
      <c r="N116" s="747" t="str">
        <f t="shared" si="64"/>
        <v/>
      </c>
      <c r="O116" s="748" t="str">
        <f t="shared" si="65"/>
        <v/>
      </c>
      <c r="P116" s="749" t="str">
        <f t="shared" si="66"/>
        <v/>
      </c>
      <c r="Q116" s="750" t="str">
        <f t="shared" si="67"/>
        <v/>
      </c>
      <c r="R116" s="751" t="str">
        <f t="shared" si="68"/>
        <v/>
      </c>
      <c r="S116" s="751" t="str">
        <f t="shared" si="69"/>
        <v/>
      </c>
      <c r="T116" s="846" t="str">
        <f t="shared" si="70"/>
        <v/>
      </c>
      <c r="U116" s="733" t="str">
        <f t="shared" si="46"/>
        <v/>
      </c>
      <c r="V116" s="735" t="str">
        <f t="shared" si="71"/>
        <v/>
      </c>
      <c r="W116" s="735" t="str">
        <f t="shared" si="72"/>
        <v/>
      </c>
      <c r="X116" s="735" t="str">
        <f t="shared" si="73"/>
        <v/>
      </c>
      <c r="Y116" s="736" t="str">
        <f t="shared" si="74"/>
        <v/>
      </c>
      <c r="Z116" s="736" t="str">
        <f t="shared" si="75"/>
        <v/>
      </c>
      <c r="AA116" s="736" t="str">
        <f t="shared" si="76"/>
        <v/>
      </c>
      <c r="AB116" s="736" t="str">
        <f t="shared" si="53"/>
        <v/>
      </c>
      <c r="AC116" s="737" t="str">
        <f>IF(B116="","",('SENSIBILIDAD 2'!B93^2)*(G116^2))</f>
        <v/>
      </c>
      <c r="AD116" s="738" t="str">
        <f>IF(B116="","",('SENSIBILIDAD 2'!C93^2)*(K116^2))</f>
        <v/>
      </c>
      <c r="AE116" s="738" t="str">
        <f>IF(B116="","",'SENSIBILIDAD 2'!D93^2*(R116^2))</f>
        <v/>
      </c>
      <c r="AF116" s="738" t="str">
        <f>IF(B116="","",'SENSIBILIDAD 2'!E93^2*(S116^2))</f>
        <v/>
      </c>
      <c r="AG116" s="738" t="str">
        <f>IF(B116="","",'SENSIBILIDAD 2'!F93^2*(T116^2))</f>
        <v/>
      </c>
      <c r="AH116" s="738" t="str">
        <f>IF(B116="","",(('SENSIBILIDAD 2'!G93)^2)*(Q116^2))</f>
        <v/>
      </c>
      <c r="AI116" s="738" t="str">
        <f>IF(B116="","",'SENSIBILIDAD 2'!H93^2*(U116^2))</f>
        <v/>
      </c>
      <c r="AJ116" s="738" t="str">
        <f>IF(B116="","",'SENSIBILIDAD 2'!M93^2*(V116^2))</f>
        <v/>
      </c>
      <c r="AK116" s="738" t="str">
        <f>IF(B116="","",'SENSIBILIDAD 2'!N93^2*(W116^2))</f>
        <v/>
      </c>
      <c r="AL116" s="738" t="str">
        <f>IF(B116="","",'SENSIBILIDAD 2'!O93^2*(X116^2))</f>
        <v/>
      </c>
      <c r="AM116" s="738" t="str">
        <f>IF($B116="","",(Y116^2)*('SENSIBILIDAD 2'!K93^2))</f>
        <v/>
      </c>
      <c r="AN116" s="738" t="str">
        <f>IF($B116="","",(Z116^2)*('SENSIBILIDAD 2'!I93^2))</f>
        <v/>
      </c>
      <c r="AO116" s="738" t="str">
        <f>IF($B116="","",(AA116^2)*('SENSIBILIDAD 2'!J93^2))</f>
        <v/>
      </c>
      <c r="AP116" s="738" t="str">
        <f>IF($B116="","",(AB116^2)*('SENSIBILIDAD 2'!L93^2))</f>
        <v/>
      </c>
      <c r="AQ116" s="740" t="str">
        <f>IF(B116="","",('Intro. datos de Calib. CENTROS'!G89*1000)^2)</f>
        <v/>
      </c>
      <c r="AR116" s="741" t="str">
        <f t="shared" si="77"/>
        <v/>
      </c>
      <c r="AS116" s="752" t="str">
        <f t="shared" si="78"/>
        <v/>
      </c>
      <c r="AT116" s="754" t="str">
        <f t="shared" si="79"/>
        <v/>
      </c>
      <c r="AU116" s="744" t="str">
        <f>IF('Información y Datos'!$L$42='Patrones LACOMET'!$D$3,(IF(N116="","",AT116*39.37008)),IF('Información y Datos'!$L$42='Patrones LACOMET'!$D$4,AT116,"No existe el patrón"))</f>
        <v/>
      </c>
    </row>
    <row r="117" spans="1:47" ht="15.75" x14ac:dyDescent="0.2">
      <c r="A117" s="12">
        <f>+CALIBRACION!A100</f>
        <v>89</v>
      </c>
      <c r="B117" s="50" t="str">
        <f>IF(CALIBRACION!H100="","",CALIBRACION!H100)</f>
        <v/>
      </c>
      <c r="C117" s="745" t="str">
        <f t="shared" si="57"/>
        <v/>
      </c>
      <c r="D117" s="745" t="str">
        <f t="shared" si="58"/>
        <v/>
      </c>
      <c r="E117" s="723" t="str">
        <f t="shared" si="39"/>
        <v/>
      </c>
      <c r="F117" s="745" t="str">
        <f t="shared" si="59"/>
        <v/>
      </c>
      <c r="G117" s="746" t="str">
        <f t="shared" si="60"/>
        <v/>
      </c>
      <c r="H117" s="725" t="str">
        <f>IF(B117="","",(IF('Información y Datos'!$L$42='Patrones LACOMET'!$D$3,(VLOOKUP(B117,'BLOQUES PATRON (pulg) '!$K$5:$Q$86,6,FALSE)*1000),IF('Información y Datos'!$L$42='Patrones LACOMET'!$D$4,(VLOOKUP(B117,'BLOQUES PATRON (mm)'!$D$5:$H$126,5,FALSE)),"No existe el patrón"))))</f>
        <v/>
      </c>
      <c r="I117" s="726" t="str">
        <f t="shared" si="61"/>
        <v/>
      </c>
      <c r="J117" s="726" t="str">
        <f>IF(B117="","",IF('Información y Datos'!$L$42='Patrones LACOMET'!$D$3,LOOKUP(B117,'BLOQUES PATRON (pulg) '!$S$5:$S$86,'BLOQUES PATRON (pulg) '!$Z$5:$Z$86),IF('Información y Datos'!$L$42='Patrones LACOMET'!$D$4,VLOOKUP(B117,'DERIVA DE BLOQUES PATRON (mm)'!$D$8:$U$129,18,FALSE)*1000,"No existe el patrón")))</f>
        <v/>
      </c>
      <c r="K117" s="727" t="str">
        <f t="shared" si="41"/>
        <v/>
      </c>
      <c r="L117" s="747" t="str">
        <f t="shared" si="62"/>
        <v/>
      </c>
      <c r="M117" s="747" t="str">
        <f t="shared" si="63"/>
        <v/>
      </c>
      <c r="N117" s="747" t="str">
        <f t="shared" si="64"/>
        <v/>
      </c>
      <c r="O117" s="748" t="str">
        <f t="shared" si="65"/>
        <v/>
      </c>
      <c r="P117" s="749" t="str">
        <f t="shared" si="66"/>
        <v/>
      </c>
      <c r="Q117" s="750" t="str">
        <f t="shared" si="67"/>
        <v/>
      </c>
      <c r="R117" s="751" t="str">
        <f t="shared" si="68"/>
        <v/>
      </c>
      <c r="S117" s="751" t="str">
        <f t="shared" si="69"/>
        <v/>
      </c>
      <c r="T117" s="846" t="str">
        <f t="shared" si="70"/>
        <v/>
      </c>
      <c r="U117" s="733" t="str">
        <f t="shared" si="46"/>
        <v/>
      </c>
      <c r="V117" s="735" t="str">
        <f t="shared" si="71"/>
        <v/>
      </c>
      <c r="W117" s="735" t="str">
        <f t="shared" si="72"/>
        <v/>
      </c>
      <c r="X117" s="735" t="str">
        <f t="shared" si="73"/>
        <v/>
      </c>
      <c r="Y117" s="736" t="str">
        <f t="shared" si="74"/>
        <v/>
      </c>
      <c r="Z117" s="736" t="str">
        <f t="shared" si="75"/>
        <v/>
      </c>
      <c r="AA117" s="736" t="str">
        <f t="shared" si="76"/>
        <v/>
      </c>
      <c r="AB117" s="736" t="str">
        <f t="shared" si="53"/>
        <v/>
      </c>
      <c r="AC117" s="737" t="str">
        <f>IF(B117="","",('SENSIBILIDAD 2'!B94^2)*(G117^2))</f>
        <v/>
      </c>
      <c r="AD117" s="738" t="str">
        <f>IF(B117="","",('SENSIBILIDAD 2'!C94^2)*(K117^2))</f>
        <v/>
      </c>
      <c r="AE117" s="738" t="str">
        <f>IF(B117="","",'SENSIBILIDAD 2'!D94^2*(R117^2))</f>
        <v/>
      </c>
      <c r="AF117" s="738" t="str">
        <f>IF(B117="","",'SENSIBILIDAD 2'!E94^2*(S117^2))</f>
        <v/>
      </c>
      <c r="AG117" s="738" t="str">
        <f>IF(B117="","",'SENSIBILIDAD 2'!F94^2*(T117^2))</f>
        <v/>
      </c>
      <c r="AH117" s="738" t="str">
        <f>IF(B117="","",(('SENSIBILIDAD 2'!G94)^2)*(Q117^2))</f>
        <v/>
      </c>
      <c r="AI117" s="738" t="str">
        <f>IF(B117="","",'SENSIBILIDAD 2'!H94^2*(U117^2))</f>
        <v/>
      </c>
      <c r="AJ117" s="738" t="str">
        <f>IF(B117="","",'SENSIBILIDAD 2'!M94^2*(V117^2))</f>
        <v/>
      </c>
      <c r="AK117" s="738" t="str">
        <f>IF(B117="","",'SENSIBILIDAD 2'!N94^2*(W117^2))</f>
        <v/>
      </c>
      <c r="AL117" s="738" t="str">
        <f>IF(B117="","",'SENSIBILIDAD 2'!O94^2*(X117^2))</f>
        <v/>
      </c>
      <c r="AM117" s="738" t="str">
        <f>IF($B117="","",(Y117^2)*('SENSIBILIDAD 2'!K94^2))</f>
        <v/>
      </c>
      <c r="AN117" s="738" t="str">
        <f>IF($B117="","",(Z117^2)*('SENSIBILIDAD 2'!I94^2))</f>
        <v/>
      </c>
      <c r="AO117" s="738" t="str">
        <f>IF($B117="","",(AA117^2)*('SENSIBILIDAD 2'!J94^2))</f>
        <v/>
      </c>
      <c r="AP117" s="738" t="str">
        <f>IF($B117="","",(AB117^2)*('SENSIBILIDAD 2'!L94^2))</f>
        <v/>
      </c>
      <c r="AQ117" s="740" t="str">
        <f>IF(B117="","",('Intro. datos de Calib. CENTROS'!G90*1000)^2)</f>
        <v/>
      </c>
      <c r="AR117" s="741" t="str">
        <f t="shared" si="77"/>
        <v/>
      </c>
      <c r="AS117" s="752" t="str">
        <f t="shared" si="78"/>
        <v/>
      </c>
      <c r="AT117" s="754" t="str">
        <f t="shared" si="79"/>
        <v/>
      </c>
      <c r="AU117" s="744" t="str">
        <f>IF('Información y Datos'!$L$42='Patrones LACOMET'!$D$3,(IF(N117="","",AT117*39.37008)),IF('Información y Datos'!$L$42='Patrones LACOMET'!$D$4,AT117,"No existe el patrón"))</f>
        <v/>
      </c>
    </row>
    <row r="118" spans="1:47" ht="15.75" x14ac:dyDescent="0.2">
      <c r="A118" s="12">
        <f>+CALIBRACION!A101</f>
        <v>90</v>
      </c>
      <c r="B118" s="50" t="str">
        <f>IF(CALIBRACION!H101="","",CALIBRACION!H101)</f>
        <v/>
      </c>
      <c r="C118" s="745" t="str">
        <f t="shared" si="57"/>
        <v/>
      </c>
      <c r="D118" s="745" t="str">
        <f t="shared" si="58"/>
        <v/>
      </c>
      <c r="E118" s="723" t="str">
        <f t="shared" si="39"/>
        <v/>
      </c>
      <c r="F118" s="745" t="str">
        <f t="shared" si="59"/>
        <v/>
      </c>
      <c r="G118" s="746" t="str">
        <f t="shared" si="60"/>
        <v/>
      </c>
      <c r="H118" s="725" t="str">
        <f>IF(B118="","",(IF('Información y Datos'!$L$42='Patrones LACOMET'!$D$3,(VLOOKUP(B118,'BLOQUES PATRON (pulg) '!$K$5:$Q$86,6,FALSE)*1000),IF('Información y Datos'!$L$42='Patrones LACOMET'!$D$4,(VLOOKUP(B118,'BLOQUES PATRON (mm)'!$D$5:$H$126,5,FALSE)),"No existe el patrón"))))</f>
        <v/>
      </c>
      <c r="I118" s="726" t="str">
        <f t="shared" si="61"/>
        <v/>
      </c>
      <c r="J118" s="726" t="str">
        <f>IF(B118="","",IF('Información y Datos'!$L$42='Patrones LACOMET'!$D$3,LOOKUP(B118,'BLOQUES PATRON (pulg) '!$S$5:$S$86,'BLOQUES PATRON (pulg) '!$Z$5:$Z$86),IF('Información y Datos'!$L$42='Patrones LACOMET'!$D$4,VLOOKUP(B118,'DERIVA DE BLOQUES PATRON (mm)'!$D$8:$U$129,18,FALSE)*1000,"No existe el patrón")))</f>
        <v/>
      </c>
      <c r="K118" s="727" t="str">
        <f t="shared" si="41"/>
        <v/>
      </c>
      <c r="L118" s="747" t="str">
        <f t="shared" si="62"/>
        <v/>
      </c>
      <c r="M118" s="747" t="str">
        <f t="shared" si="63"/>
        <v/>
      </c>
      <c r="N118" s="747" t="str">
        <f t="shared" si="64"/>
        <v/>
      </c>
      <c r="O118" s="748" t="str">
        <f t="shared" si="65"/>
        <v/>
      </c>
      <c r="P118" s="749" t="str">
        <f t="shared" si="66"/>
        <v/>
      </c>
      <c r="Q118" s="750" t="str">
        <f t="shared" si="67"/>
        <v/>
      </c>
      <c r="R118" s="751" t="str">
        <f t="shared" si="68"/>
        <v/>
      </c>
      <c r="S118" s="751" t="str">
        <f t="shared" si="69"/>
        <v/>
      </c>
      <c r="T118" s="846" t="str">
        <f t="shared" si="70"/>
        <v/>
      </c>
      <c r="U118" s="733" t="str">
        <f t="shared" si="46"/>
        <v/>
      </c>
      <c r="V118" s="735" t="str">
        <f t="shared" si="71"/>
        <v/>
      </c>
      <c r="W118" s="735" t="str">
        <f t="shared" si="72"/>
        <v/>
      </c>
      <c r="X118" s="735" t="str">
        <f t="shared" si="73"/>
        <v/>
      </c>
      <c r="Y118" s="736" t="str">
        <f t="shared" si="74"/>
        <v/>
      </c>
      <c r="Z118" s="736" t="str">
        <f t="shared" si="75"/>
        <v/>
      </c>
      <c r="AA118" s="736" t="str">
        <f t="shared" si="76"/>
        <v/>
      </c>
      <c r="AB118" s="736" t="str">
        <f t="shared" si="53"/>
        <v/>
      </c>
      <c r="AC118" s="737" t="str">
        <f>IF(B118="","",('SENSIBILIDAD 2'!B95^2)*(G118^2))</f>
        <v/>
      </c>
      <c r="AD118" s="738" t="str">
        <f>IF(B118="","",('SENSIBILIDAD 2'!C95^2)*(K118^2))</f>
        <v/>
      </c>
      <c r="AE118" s="738" t="str">
        <f>IF(B118="","",'SENSIBILIDAD 2'!D95^2*(R118^2))</f>
        <v/>
      </c>
      <c r="AF118" s="738" t="str">
        <f>IF(B118="","",'SENSIBILIDAD 2'!E95^2*(S118^2))</f>
        <v/>
      </c>
      <c r="AG118" s="738" t="str">
        <f>IF(B118="","",'SENSIBILIDAD 2'!F95^2*(T118^2))</f>
        <v/>
      </c>
      <c r="AH118" s="738" t="str">
        <f>IF(B118="","",(('SENSIBILIDAD 2'!G95)^2)*(Q118^2))</f>
        <v/>
      </c>
      <c r="AI118" s="738" t="str">
        <f>IF(B118="","",'SENSIBILIDAD 2'!H95^2*(U118^2))</f>
        <v/>
      </c>
      <c r="AJ118" s="738" t="str">
        <f>IF(B118="","",'SENSIBILIDAD 2'!M95^2*(V118^2))</f>
        <v/>
      </c>
      <c r="AK118" s="738" t="str">
        <f>IF(B118="","",'SENSIBILIDAD 2'!N95^2*(W118^2))</f>
        <v/>
      </c>
      <c r="AL118" s="738" t="str">
        <f>IF(B118="","",'SENSIBILIDAD 2'!O95^2*(X118^2))</f>
        <v/>
      </c>
      <c r="AM118" s="738" t="str">
        <f>IF($B118="","",(Y118^2)*('SENSIBILIDAD 2'!K95^2))</f>
        <v/>
      </c>
      <c r="AN118" s="738" t="str">
        <f>IF($B118="","",(Z118^2)*('SENSIBILIDAD 2'!I95^2))</f>
        <v/>
      </c>
      <c r="AO118" s="738" t="str">
        <f>IF($B118="","",(AA118^2)*('SENSIBILIDAD 2'!J95^2))</f>
        <v/>
      </c>
      <c r="AP118" s="738" t="str">
        <f>IF($B118="","",(AB118^2)*('SENSIBILIDAD 2'!L95^2))</f>
        <v/>
      </c>
      <c r="AQ118" s="740" t="str">
        <f>IF(B118="","",('Intro. datos de Calib. CENTROS'!G91*1000)^2)</f>
        <v/>
      </c>
      <c r="AR118" s="741" t="str">
        <f t="shared" si="77"/>
        <v/>
      </c>
      <c r="AS118" s="752" t="str">
        <f t="shared" si="78"/>
        <v/>
      </c>
      <c r="AT118" s="754" t="str">
        <f t="shared" si="79"/>
        <v/>
      </c>
      <c r="AU118" s="744" t="str">
        <f>IF('Información y Datos'!$L$42='Patrones LACOMET'!$D$3,(IF(N118="","",AT118*39.37008)),IF('Información y Datos'!$L$42='Patrones LACOMET'!$D$4,AT118,"No existe el patrón"))</f>
        <v/>
      </c>
    </row>
    <row r="119" spans="1:47" ht="15.75" x14ac:dyDescent="0.2">
      <c r="A119" s="12">
        <f>+CALIBRACION!A102</f>
        <v>91</v>
      </c>
      <c r="B119" s="50" t="str">
        <f>IF(CALIBRACION!H102="","",CALIBRACION!H102)</f>
        <v/>
      </c>
      <c r="C119" s="745" t="str">
        <f t="shared" si="57"/>
        <v/>
      </c>
      <c r="D119" s="745" t="str">
        <f t="shared" si="58"/>
        <v/>
      </c>
      <c r="E119" s="723" t="str">
        <f t="shared" si="39"/>
        <v/>
      </c>
      <c r="F119" s="745" t="str">
        <f t="shared" si="59"/>
        <v/>
      </c>
      <c r="G119" s="746" t="str">
        <f t="shared" si="60"/>
        <v/>
      </c>
      <c r="H119" s="725" t="str">
        <f>IF(B119="","",(IF('Información y Datos'!$L$42='Patrones LACOMET'!$D$3,(VLOOKUP(B119,'BLOQUES PATRON (pulg) '!$K$5:$Q$86,6,FALSE)*1000),IF('Información y Datos'!$L$42='Patrones LACOMET'!$D$4,(VLOOKUP(B119,'BLOQUES PATRON (mm)'!$D$5:$H$126,5,FALSE)),"No existe el patrón"))))</f>
        <v/>
      </c>
      <c r="I119" s="726" t="str">
        <f t="shared" si="61"/>
        <v/>
      </c>
      <c r="J119" s="726" t="str">
        <f>IF(B119="","",IF('Información y Datos'!$L$42='Patrones LACOMET'!$D$3,LOOKUP(B119,'BLOQUES PATRON (pulg) '!$S$5:$S$86,'BLOQUES PATRON (pulg) '!$Z$5:$Z$86),IF('Información y Datos'!$L$42='Patrones LACOMET'!$D$4,VLOOKUP(B119,'DERIVA DE BLOQUES PATRON (mm)'!$D$8:$U$129,18,FALSE)*1000,"No existe el patrón")))</f>
        <v/>
      </c>
      <c r="K119" s="727" t="str">
        <f t="shared" si="41"/>
        <v/>
      </c>
      <c r="L119" s="747" t="str">
        <f t="shared" si="62"/>
        <v/>
      </c>
      <c r="M119" s="747" t="str">
        <f t="shared" si="63"/>
        <v/>
      </c>
      <c r="N119" s="747" t="str">
        <f t="shared" si="64"/>
        <v/>
      </c>
      <c r="O119" s="748" t="str">
        <f t="shared" si="65"/>
        <v/>
      </c>
      <c r="P119" s="749" t="str">
        <f t="shared" si="66"/>
        <v/>
      </c>
      <c r="Q119" s="750" t="str">
        <f t="shared" si="67"/>
        <v/>
      </c>
      <c r="R119" s="751" t="str">
        <f t="shared" si="68"/>
        <v/>
      </c>
      <c r="S119" s="751" t="str">
        <f t="shared" si="69"/>
        <v/>
      </c>
      <c r="T119" s="846" t="str">
        <f t="shared" si="70"/>
        <v/>
      </c>
      <c r="U119" s="733" t="str">
        <f t="shared" si="46"/>
        <v/>
      </c>
      <c r="V119" s="735" t="str">
        <f t="shared" si="71"/>
        <v/>
      </c>
      <c r="W119" s="735" t="str">
        <f t="shared" si="72"/>
        <v/>
      </c>
      <c r="X119" s="735" t="str">
        <f t="shared" si="73"/>
        <v/>
      </c>
      <c r="Y119" s="736" t="str">
        <f t="shared" si="74"/>
        <v/>
      </c>
      <c r="Z119" s="736" t="str">
        <f t="shared" si="75"/>
        <v/>
      </c>
      <c r="AA119" s="736" t="str">
        <f t="shared" si="76"/>
        <v/>
      </c>
      <c r="AB119" s="736" t="str">
        <f t="shared" si="53"/>
        <v/>
      </c>
      <c r="AC119" s="737" t="str">
        <f>IF(B119="","",('SENSIBILIDAD 2'!B96^2)*(G119^2))</f>
        <v/>
      </c>
      <c r="AD119" s="738" t="str">
        <f>IF(B119="","",('SENSIBILIDAD 2'!C96^2)*(K119^2))</f>
        <v/>
      </c>
      <c r="AE119" s="738" t="str">
        <f>IF(B119="","",'SENSIBILIDAD 2'!D96^2*(R119^2))</f>
        <v/>
      </c>
      <c r="AF119" s="738" t="str">
        <f>IF(B119="","",'SENSIBILIDAD 2'!E96^2*(S119^2))</f>
        <v/>
      </c>
      <c r="AG119" s="738" t="str">
        <f>IF(B119="","",'SENSIBILIDAD 2'!F96^2*(T119^2))</f>
        <v/>
      </c>
      <c r="AH119" s="738" t="str">
        <f>IF(B119="","",(('SENSIBILIDAD 2'!G96)^2)*(Q119^2))</f>
        <v/>
      </c>
      <c r="AI119" s="738" t="str">
        <f>IF(B119="","",'SENSIBILIDAD 2'!H96^2*(U119^2))</f>
        <v/>
      </c>
      <c r="AJ119" s="738" t="str">
        <f>IF(B119="","",'SENSIBILIDAD 2'!M96^2*(V119^2))</f>
        <v/>
      </c>
      <c r="AK119" s="738" t="str">
        <f>IF(B119="","",'SENSIBILIDAD 2'!N96^2*(W119^2))</f>
        <v/>
      </c>
      <c r="AL119" s="738" t="str">
        <f>IF(B119="","",'SENSIBILIDAD 2'!O96^2*(X119^2))</f>
        <v/>
      </c>
      <c r="AM119" s="738" t="str">
        <f>IF($B119="","",(Y119^2)*('SENSIBILIDAD 2'!K96^2))</f>
        <v/>
      </c>
      <c r="AN119" s="738" t="str">
        <f>IF($B119="","",(Z119^2)*('SENSIBILIDAD 2'!I96^2))</f>
        <v/>
      </c>
      <c r="AO119" s="738" t="str">
        <f>IF($B119="","",(AA119^2)*('SENSIBILIDAD 2'!J96^2))</f>
        <v/>
      </c>
      <c r="AP119" s="738" t="str">
        <f>IF($B119="","",(AB119^2)*('SENSIBILIDAD 2'!L96^2))</f>
        <v/>
      </c>
      <c r="AQ119" s="740" t="str">
        <f>IF(B119="","",('Intro. datos de Calib. CENTROS'!G92*1000)^2)</f>
        <v/>
      </c>
      <c r="AR119" s="741" t="str">
        <f t="shared" si="77"/>
        <v/>
      </c>
      <c r="AS119" s="752" t="str">
        <f t="shared" si="78"/>
        <v/>
      </c>
      <c r="AT119" s="754" t="str">
        <f t="shared" si="79"/>
        <v/>
      </c>
      <c r="AU119" s="744" t="str">
        <f>IF('Información y Datos'!$L$42='Patrones LACOMET'!$D$3,(IF(N119="","",AT119*39.37008)),IF('Información y Datos'!$L$42='Patrones LACOMET'!$D$4,AT119,"No existe el patrón"))</f>
        <v/>
      </c>
    </row>
    <row r="120" spans="1:47" ht="15.75" x14ac:dyDescent="0.2">
      <c r="A120" s="12">
        <f>+CALIBRACION!A103</f>
        <v>92</v>
      </c>
      <c r="B120" s="50" t="str">
        <f>IF(CALIBRACION!H103="","",CALIBRACION!H103)</f>
        <v/>
      </c>
      <c r="C120" s="745" t="str">
        <f t="shared" si="57"/>
        <v/>
      </c>
      <c r="D120" s="745" t="str">
        <f t="shared" si="58"/>
        <v/>
      </c>
      <c r="E120" s="723" t="str">
        <f t="shared" si="39"/>
        <v/>
      </c>
      <c r="F120" s="745" t="str">
        <f t="shared" si="59"/>
        <v/>
      </c>
      <c r="G120" s="746" t="str">
        <f t="shared" si="60"/>
        <v/>
      </c>
      <c r="H120" s="725" t="str">
        <f>IF(B120="","",(IF('Información y Datos'!$L$42='Patrones LACOMET'!$D$3,(VLOOKUP(B120,'BLOQUES PATRON (pulg) '!$K$5:$Q$86,6,FALSE)*1000),IF('Información y Datos'!$L$42='Patrones LACOMET'!$D$4,(VLOOKUP(B120,'BLOQUES PATRON (mm)'!$D$5:$H$126,5,FALSE)),"No existe el patrón"))))</f>
        <v/>
      </c>
      <c r="I120" s="726" t="str">
        <f t="shared" si="61"/>
        <v/>
      </c>
      <c r="J120" s="726" t="str">
        <f>IF(B120="","",IF('Información y Datos'!$L$42='Patrones LACOMET'!$D$3,LOOKUP(B120,'BLOQUES PATRON (pulg) '!$S$5:$S$86,'BLOQUES PATRON (pulg) '!$Z$5:$Z$86),IF('Información y Datos'!$L$42='Patrones LACOMET'!$D$4,VLOOKUP(B120,'DERIVA DE BLOQUES PATRON (mm)'!$D$8:$U$129,18,FALSE)*1000,"No existe el patrón")))</f>
        <v/>
      </c>
      <c r="K120" s="727" t="str">
        <f t="shared" si="41"/>
        <v/>
      </c>
      <c r="L120" s="747" t="str">
        <f t="shared" si="62"/>
        <v/>
      </c>
      <c r="M120" s="747" t="str">
        <f t="shared" si="63"/>
        <v/>
      </c>
      <c r="N120" s="747" t="str">
        <f t="shared" si="64"/>
        <v/>
      </c>
      <c r="O120" s="748" t="str">
        <f t="shared" si="65"/>
        <v/>
      </c>
      <c r="P120" s="749" t="str">
        <f t="shared" si="66"/>
        <v/>
      </c>
      <c r="Q120" s="750" t="str">
        <f t="shared" si="67"/>
        <v/>
      </c>
      <c r="R120" s="751" t="str">
        <f t="shared" si="68"/>
        <v/>
      </c>
      <c r="S120" s="751" t="str">
        <f t="shared" si="69"/>
        <v/>
      </c>
      <c r="T120" s="846" t="str">
        <f t="shared" si="70"/>
        <v/>
      </c>
      <c r="U120" s="733" t="str">
        <f t="shared" si="46"/>
        <v/>
      </c>
      <c r="V120" s="735" t="str">
        <f t="shared" si="71"/>
        <v/>
      </c>
      <c r="W120" s="735" t="str">
        <f t="shared" si="72"/>
        <v/>
      </c>
      <c r="X120" s="735" t="str">
        <f t="shared" si="73"/>
        <v/>
      </c>
      <c r="Y120" s="736" t="str">
        <f t="shared" si="74"/>
        <v/>
      </c>
      <c r="Z120" s="736" t="str">
        <f t="shared" si="75"/>
        <v/>
      </c>
      <c r="AA120" s="736" t="str">
        <f t="shared" si="76"/>
        <v/>
      </c>
      <c r="AB120" s="736" t="str">
        <f t="shared" si="53"/>
        <v/>
      </c>
      <c r="AC120" s="737" t="str">
        <f>IF(B120="","",('SENSIBILIDAD 2'!B97^2)*(G120^2))</f>
        <v/>
      </c>
      <c r="AD120" s="738" t="str">
        <f>IF(B120="","",('SENSIBILIDAD 2'!C97^2)*(K120^2))</f>
        <v/>
      </c>
      <c r="AE120" s="738" t="str">
        <f>IF(B120="","",'SENSIBILIDAD 2'!D97^2*(R120^2))</f>
        <v/>
      </c>
      <c r="AF120" s="738" t="str">
        <f>IF(B120="","",'SENSIBILIDAD 2'!E97^2*(S120^2))</f>
        <v/>
      </c>
      <c r="AG120" s="738" t="str">
        <f>IF(B120="","",'SENSIBILIDAD 2'!F97^2*(T120^2))</f>
        <v/>
      </c>
      <c r="AH120" s="738" t="str">
        <f>IF(B120="","",(('SENSIBILIDAD 2'!G97)^2)*(Q120^2))</f>
        <v/>
      </c>
      <c r="AI120" s="738" t="str">
        <f>IF(B120="","",'SENSIBILIDAD 2'!H97^2*(U120^2))</f>
        <v/>
      </c>
      <c r="AJ120" s="738" t="str">
        <f>IF(B120="","",'SENSIBILIDAD 2'!M97^2*(V120^2))</f>
        <v/>
      </c>
      <c r="AK120" s="738" t="str">
        <f>IF(B120="","",'SENSIBILIDAD 2'!N97^2*(W120^2))</f>
        <v/>
      </c>
      <c r="AL120" s="738" t="str">
        <f>IF(B120="","",'SENSIBILIDAD 2'!O97^2*(X120^2))</f>
        <v/>
      </c>
      <c r="AM120" s="738" t="str">
        <f>IF($B120="","",(Y120^2)*('SENSIBILIDAD 2'!K97^2))</f>
        <v/>
      </c>
      <c r="AN120" s="738" t="str">
        <f>IF($B120="","",(Z120^2)*('SENSIBILIDAD 2'!I97^2))</f>
        <v/>
      </c>
      <c r="AO120" s="738" t="str">
        <f>IF($B120="","",(AA120^2)*('SENSIBILIDAD 2'!J97^2))</f>
        <v/>
      </c>
      <c r="AP120" s="738" t="str">
        <f>IF($B120="","",(AB120^2)*('SENSIBILIDAD 2'!L97^2))</f>
        <v/>
      </c>
      <c r="AQ120" s="740" t="str">
        <f>IF(B120="","",('Intro. datos de Calib. CENTROS'!G93*1000)^2)</f>
        <v/>
      </c>
      <c r="AR120" s="741" t="str">
        <f t="shared" si="77"/>
        <v/>
      </c>
      <c r="AS120" s="752" t="str">
        <f t="shared" si="78"/>
        <v/>
      </c>
      <c r="AT120" s="754" t="str">
        <f t="shared" si="79"/>
        <v/>
      </c>
      <c r="AU120" s="744" t="str">
        <f>IF('Información y Datos'!$L$42='Patrones LACOMET'!$D$3,(IF(N120="","",AT120*39.37008)),IF('Información y Datos'!$L$42='Patrones LACOMET'!$D$4,AT120,"No existe el patrón"))</f>
        <v/>
      </c>
    </row>
    <row r="121" spans="1:47" ht="15.75" x14ac:dyDescent="0.2">
      <c r="A121" s="12">
        <f>+CALIBRACION!A104</f>
        <v>93</v>
      </c>
      <c r="B121" s="50" t="str">
        <f>IF(CALIBRACION!H104="","",CALIBRACION!H104)</f>
        <v/>
      </c>
      <c r="C121" s="745" t="str">
        <f t="shared" si="57"/>
        <v/>
      </c>
      <c r="D121" s="745" t="str">
        <f t="shared" si="58"/>
        <v/>
      </c>
      <c r="E121" s="723" t="str">
        <f t="shared" si="39"/>
        <v/>
      </c>
      <c r="F121" s="745" t="str">
        <f t="shared" si="59"/>
        <v/>
      </c>
      <c r="G121" s="746" t="str">
        <f t="shared" si="60"/>
        <v/>
      </c>
      <c r="H121" s="725" t="str">
        <f>IF(B121="","",(IF('Información y Datos'!$L$42='Patrones LACOMET'!$D$3,(VLOOKUP(B121,'BLOQUES PATRON (pulg) '!$K$5:$Q$86,6,FALSE)*1000),IF('Información y Datos'!$L$42='Patrones LACOMET'!$D$4,(VLOOKUP(B121,'BLOQUES PATRON (mm)'!$D$5:$H$126,5,FALSE)),"No existe el patrón"))))</f>
        <v/>
      </c>
      <c r="I121" s="726" t="str">
        <f t="shared" si="61"/>
        <v/>
      </c>
      <c r="J121" s="726" t="str">
        <f>IF(B121="","",IF('Información y Datos'!$L$42='Patrones LACOMET'!$D$3,LOOKUP(B121,'BLOQUES PATRON (pulg) '!$S$5:$S$86,'BLOQUES PATRON (pulg) '!$Z$5:$Z$86),IF('Información y Datos'!$L$42='Patrones LACOMET'!$D$4,VLOOKUP(B121,'DERIVA DE BLOQUES PATRON (mm)'!$D$8:$U$129,18,FALSE)*1000,"No existe el patrón")))</f>
        <v/>
      </c>
      <c r="K121" s="727" t="str">
        <f t="shared" si="41"/>
        <v/>
      </c>
      <c r="L121" s="747" t="str">
        <f t="shared" si="62"/>
        <v/>
      </c>
      <c r="M121" s="747" t="str">
        <f t="shared" si="63"/>
        <v/>
      </c>
      <c r="N121" s="747" t="str">
        <f t="shared" si="64"/>
        <v/>
      </c>
      <c r="O121" s="748" t="str">
        <f t="shared" si="65"/>
        <v/>
      </c>
      <c r="P121" s="749" t="str">
        <f t="shared" si="66"/>
        <v/>
      </c>
      <c r="Q121" s="750" t="str">
        <f t="shared" si="67"/>
        <v/>
      </c>
      <c r="R121" s="751" t="str">
        <f t="shared" si="68"/>
        <v/>
      </c>
      <c r="S121" s="751" t="str">
        <f t="shared" si="69"/>
        <v/>
      </c>
      <c r="T121" s="846" t="str">
        <f t="shared" si="70"/>
        <v/>
      </c>
      <c r="U121" s="733" t="str">
        <f t="shared" si="46"/>
        <v/>
      </c>
      <c r="V121" s="735" t="str">
        <f t="shared" si="71"/>
        <v/>
      </c>
      <c r="W121" s="735" t="str">
        <f t="shared" si="72"/>
        <v/>
      </c>
      <c r="X121" s="735" t="str">
        <f t="shared" si="73"/>
        <v/>
      </c>
      <c r="Y121" s="736" t="str">
        <f t="shared" si="74"/>
        <v/>
      </c>
      <c r="Z121" s="736" t="str">
        <f t="shared" si="75"/>
        <v/>
      </c>
      <c r="AA121" s="736" t="str">
        <f t="shared" si="76"/>
        <v/>
      </c>
      <c r="AB121" s="736" t="str">
        <f t="shared" si="53"/>
        <v/>
      </c>
      <c r="AC121" s="737" t="str">
        <f>IF(B121="","",('SENSIBILIDAD 2'!B98^2)*(G121^2))</f>
        <v/>
      </c>
      <c r="AD121" s="738" t="str">
        <f>IF(B121="","",('SENSIBILIDAD 2'!C98^2)*(K121^2))</f>
        <v/>
      </c>
      <c r="AE121" s="738" t="str">
        <f>IF(B121="","",'SENSIBILIDAD 2'!D98^2*(R121^2))</f>
        <v/>
      </c>
      <c r="AF121" s="738" t="str">
        <f>IF(B121="","",'SENSIBILIDAD 2'!E98^2*(S121^2))</f>
        <v/>
      </c>
      <c r="AG121" s="738" t="str">
        <f>IF(B121="","",'SENSIBILIDAD 2'!F98^2*(T121^2))</f>
        <v/>
      </c>
      <c r="AH121" s="738" t="str">
        <f>IF(B121="","",(('SENSIBILIDAD 2'!G98)^2)*(Q121^2))</f>
        <v/>
      </c>
      <c r="AI121" s="738" t="str">
        <f>IF(B121="","",'SENSIBILIDAD 2'!H98^2*(U121^2))</f>
        <v/>
      </c>
      <c r="AJ121" s="738" t="str">
        <f>IF(B121="","",'SENSIBILIDAD 2'!M98^2*(V121^2))</f>
        <v/>
      </c>
      <c r="AK121" s="738" t="str">
        <f>IF(B121="","",'SENSIBILIDAD 2'!N98^2*(W121^2))</f>
        <v/>
      </c>
      <c r="AL121" s="738" t="str">
        <f>IF(B121="","",'SENSIBILIDAD 2'!O98^2*(X121^2))</f>
        <v/>
      </c>
      <c r="AM121" s="738" t="str">
        <f>IF($B121="","",(Y121^2)*('SENSIBILIDAD 2'!K98^2))</f>
        <v/>
      </c>
      <c r="AN121" s="738" t="str">
        <f>IF($B121="","",(Z121^2)*('SENSIBILIDAD 2'!I98^2))</f>
        <v/>
      </c>
      <c r="AO121" s="738" t="str">
        <f>IF($B121="","",(AA121^2)*('SENSIBILIDAD 2'!J98^2))</f>
        <v/>
      </c>
      <c r="AP121" s="738" t="str">
        <f>IF($B121="","",(AB121^2)*('SENSIBILIDAD 2'!L98^2))</f>
        <v/>
      </c>
      <c r="AQ121" s="740" t="str">
        <f>IF(B121="","",('Intro. datos de Calib. CENTROS'!G94*1000)^2)</f>
        <v/>
      </c>
      <c r="AR121" s="741" t="str">
        <f t="shared" si="77"/>
        <v/>
      </c>
      <c r="AS121" s="752" t="str">
        <f t="shared" si="78"/>
        <v/>
      </c>
      <c r="AT121" s="754" t="str">
        <f t="shared" si="79"/>
        <v/>
      </c>
      <c r="AU121" s="744" t="str">
        <f>IF('Información y Datos'!$L$42='Patrones LACOMET'!$D$3,(IF(N121="","",AT121*39.37008)),IF('Información y Datos'!$L$42='Patrones LACOMET'!$D$4,AT121,"No existe el patrón"))</f>
        <v/>
      </c>
    </row>
    <row r="122" spans="1:47" ht="15.75" x14ac:dyDescent="0.2">
      <c r="A122" s="12">
        <f>+CALIBRACION!A105</f>
        <v>94</v>
      </c>
      <c r="B122" s="50" t="str">
        <f>IF(CALIBRACION!H105="","",CALIBRACION!H105)</f>
        <v/>
      </c>
      <c r="C122" s="745" t="str">
        <f t="shared" si="57"/>
        <v/>
      </c>
      <c r="D122" s="745" t="str">
        <f t="shared" si="58"/>
        <v/>
      </c>
      <c r="E122" s="723" t="str">
        <f t="shared" si="39"/>
        <v/>
      </c>
      <c r="F122" s="745" t="str">
        <f t="shared" si="59"/>
        <v/>
      </c>
      <c r="G122" s="746" t="str">
        <f t="shared" si="60"/>
        <v/>
      </c>
      <c r="H122" s="725" t="str">
        <f>IF(B122="","",(IF('Información y Datos'!$L$42='Patrones LACOMET'!$D$3,(VLOOKUP(B122,'BLOQUES PATRON (pulg) '!$K$5:$Q$86,6,FALSE)*1000),IF('Información y Datos'!$L$42='Patrones LACOMET'!$D$4,(VLOOKUP(B122,'BLOQUES PATRON (mm)'!$D$5:$H$126,5,FALSE)),"No existe el patrón"))))</f>
        <v/>
      </c>
      <c r="I122" s="726" t="str">
        <f t="shared" si="61"/>
        <v/>
      </c>
      <c r="J122" s="726" t="str">
        <f>IF(B122="","",IF('Información y Datos'!$L$42='Patrones LACOMET'!$D$3,LOOKUP(B122,'BLOQUES PATRON (pulg) '!$S$5:$S$86,'BLOQUES PATRON (pulg) '!$Z$5:$Z$86),IF('Información y Datos'!$L$42='Patrones LACOMET'!$D$4,VLOOKUP(B122,'DERIVA DE BLOQUES PATRON (mm)'!$D$8:$U$129,18,FALSE)*1000,"No existe el patrón")))</f>
        <v/>
      </c>
      <c r="K122" s="727" t="str">
        <f t="shared" si="41"/>
        <v/>
      </c>
      <c r="L122" s="747" t="str">
        <f t="shared" si="62"/>
        <v/>
      </c>
      <c r="M122" s="747" t="str">
        <f t="shared" si="63"/>
        <v/>
      </c>
      <c r="N122" s="747" t="str">
        <f t="shared" si="64"/>
        <v/>
      </c>
      <c r="O122" s="748" t="str">
        <f t="shared" si="65"/>
        <v/>
      </c>
      <c r="P122" s="749" t="str">
        <f t="shared" si="66"/>
        <v/>
      </c>
      <c r="Q122" s="750" t="str">
        <f t="shared" si="67"/>
        <v/>
      </c>
      <c r="R122" s="751" t="str">
        <f t="shared" si="68"/>
        <v/>
      </c>
      <c r="S122" s="751" t="str">
        <f t="shared" si="69"/>
        <v/>
      </c>
      <c r="T122" s="846" t="str">
        <f t="shared" si="70"/>
        <v/>
      </c>
      <c r="U122" s="733" t="str">
        <f t="shared" si="46"/>
        <v/>
      </c>
      <c r="V122" s="735" t="str">
        <f t="shared" si="71"/>
        <v/>
      </c>
      <c r="W122" s="735" t="str">
        <f t="shared" si="72"/>
        <v/>
      </c>
      <c r="X122" s="735" t="str">
        <f t="shared" si="73"/>
        <v/>
      </c>
      <c r="Y122" s="736" t="str">
        <f t="shared" si="74"/>
        <v/>
      </c>
      <c r="Z122" s="736" t="str">
        <f t="shared" si="75"/>
        <v/>
      </c>
      <c r="AA122" s="736" t="str">
        <f t="shared" si="76"/>
        <v/>
      </c>
      <c r="AB122" s="736" t="str">
        <f t="shared" si="53"/>
        <v/>
      </c>
      <c r="AC122" s="737" t="str">
        <f>IF(B122="","",('SENSIBILIDAD 2'!B99^2)*(G122^2))</f>
        <v/>
      </c>
      <c r="AD122" s="738" t="str">
        <f>IF(B122="","",('SENSIBILIDAD 2'!C99^2)*(K122^2))</f>
        <v/>
      </c>
      <c r="AE122" s="738" t="str">
        <f>IF(B122="","",'SENSIBILIDAD 2'!D99^2*(R122^2))</f>
        <v/>
      </c>
      <c r="AF122" s="738" t="str">
        <f>IF(B122="","",'SENSIBILIDAD 2'!E99^2*(S122^2))</f>
        <v/>
      </c>
      <c r="AG122" s="738" t="str">
        <f>IF(B122="","",'SENSIBILIDAD 2'!F99^2*(T122^2))</f>
        <v/>
      </c>
      <c r="AH122" s="738" t="str">
        <f>IF(B122="","",(('SENSIBILIDAD 2'!G99)^2)*(Q122^2))</f>
        <v/>
      </c>
      <c r="AI122" s="738" t="str">
        <f>IF(B122="","",'SENSIBILIDAD 2'!H99^2*(U122^2))</f>
        <v/>
      </c>
      <c r="AJ122" s="738" t="str">
        <f>IF(B122="","",'SENSIBILIDAD 2'!M99^2*(V122^2))</f>
        <v/>
      </c>
      <c r="AK122" s="738" t="str">
        <f>IF(B122="","",'SENSIBILIDAD 2'!N99^2*(W122^2))</f>
        <v/>
      </c>
      <c r="AL122" s="738" t="str">
        <f>IF(B122="","",'SENSIBILIDAD 2'!O99^2*(X122^2))</f>
        <v/>
      </c>
      <c r="AM122" s="738" t="str">
        <f>IF($B122="","",(Y122^2)*('SENSIBILIDAD 2'!K99^2))</f>
        <v/>
      </c>
      <c r="AN122" s="738" t="str">
        <f>IF($B122="","",(Z122^2)*('SENSIBILIDAD 2'!I99^2))</f>
        <v/>
      </c>
      <c r="AO122" s="738" t="str">
        <f>IF($B122="","",(AA122^2)*('SENSIBILIDAD 2'!J99^2))</f>
        <v/>
      </c>
      <c r="AP122" s="738" t="str">
        <f>IF($B122="","",(AB122^2)*('SENSIBILIDAD 2'!L99^2))</f>
        <v/>
      </c>
      <c r="AQ122" s="740" t="str">
        <f>IF(B122="","",('Intro. datos de Calib. CENTROS'!G95*1000)^2)</f>
        <v/>
      </c>
      <c r="AR122" s="741" t="str">
        <f t="shared" si="77"/>
        <v/>
      </c>
      <c r="AS122" s="752" t="str">
        <f t="shared" si="78"/>
        <v/>
      </c>
      <c r="AT122" s="754" t="str">
        <f t="shared" si="79"/>
        <v/>
      </c>
      <c r="AU122" s="744" t="str">
        <f>IF('Información y Datos'!$L$42='Patrones LACOMET'!$D$3,(IF(N122="","",AT122*39.37008)),IF('Información y Datos'!$L$42='Patrones LACOMET'!$D$4,AT122,"No existe el patrón"))</f>
        <v/>
      </c>
    </row>
    <row r="123" spans="1:47" ht="15.75" x14ac:dyDescent="0.2">
      <c r="A123" s="12">
        <f>+CALIBRACION!A106</f>
        <v>95</v>
      </c>
      <c r="B123" s="50" t="str">
        <f>IF(CALIBRACION!H106="","",CALIBRACION!H106)</f>
        <v/>
      </c>
      <c r="C123" s="745" t="str">
        <f t="shared" si="57"/>
        <v/>
      </c>
      <c r="D123" s="745" t="str">
        <f t="shared" si="58"/>
        <v/>
      </c>
      <c r="E123" s="723" t="str">
        <f t="shared" si="39"/>
        <v/>
      </c>
      <c r="F123" s="745" t="str">
        <f t="shared" si="59"/>
        <v/>
      </c>
      <c r="G123" s="746" t="str">
        <f t="shared" si="60"/>
        <v/>
      </c>
      <c r="H123" s="725" t="str">
        <f>IF(B123="","",(IF('Información y Datos'!$L$42='Patrones LACOMET'!$D$3,(VLOOKUP(B123,'BLOQUES PATRON (pulg) '!$K$5:$Q$86,6,FALSE)*1000),IF('Información y Datos'!$L$42='Patrones LACOMET'!$D$4,(VLOOKUP(B123,'BLOQUES PATRON (mm)'!$D$5:$H$126,5,FALSE)),"No existe el patrón"))))</f>
        <v/>
      </c>
      <c r="I123" s="726" t="str">
        <f t="shared" si="61"/>
        <v/>
      </c>
      <c r="J123" s="726" t="str">
        <f>IF(B123="","",IF('Información y Datos'!$L$42='Patrones LACOMET'!$D$3,LOOKUP(B123,'BLOQUES PATRON (pulg) '!$S$5:$S$86,'BLOQUES PATRON (pulg) '!$Z$5:$Z$86),IF('Información y Datos'!$L$42='Patrones LACOMET'!$D$4,VLOOKUP(B123,'DERIVA DE BLOQUES PATRON (mm)'!$D$8:$U$129,18,FALSE)*1000,"No existe el patrón")))</f>
        <v/>
      </c>
      <c r="K123" s="727" t="str">
        <f t="shared" si="41"/>
        <v/>
      </c>
      <c r="L123" s="747" t="str">
        <f t="shared" si="62"/>
        <v/>
      </c>
      <c r="M123" s="747" t="str">
        <f t="shared" si="63"/>
        <v/>
      </c>
      <c r="N123" s="747" t="str">
        <f t="shared" si="64"/>
        <v/>
      </c>
      <c r="O123" s="748" t="str">
        <f t="shared" si="65"/>
        <v/>
      </c>
      <c r="P123" s="749" t="str">
        <f t="shared" si="66"/>
        <v/>
      </c>
      <c r="Q123" s="750" t="str">
        <f t="shared" si="67"/>
        <v/>
      </c>
      <c r="R123" s="751" t="str">
        <f t="shared" si="68"/>
        <v/>
      </c>
      <c r="S123" s="751" t="str">
        <f t="shared" si="69"/>
        <v/>
      </c>
      <c r="T123" s="846" t="str">
        <f t="shared" si="70"/>
        <v/>
      </c>
      <c r="U123" s="733" t="str">
        <f t="shared" si="46"/>
        <v/>
      </c>
      <c r="V123" s="735" t="str">
        <f t="shared" si="71"/>
        <v/>
      </c>
      <c r="W123" s="735" t="str">
        <f t="shared" si="72"/>
        <v/>
      </c>
      <c r="X123" s="735" t="str">
        <f t="shared" si="73"/>
        <v/>
      </c>
      <c r="Y123" s="736" t="str">
        <f t="shared" si="74"/>
        <v/>
      </c>
      <c r="Z123" s="736" t="str">
        <f t="shared" si="75"/>
        <v/>
      </c>
      <c r="AA123" s="736" t="str">
        <f t="shared" si="76"/>
        <v/>
      </c>
      <c r="AB123" s="736" t="str">
        <f t="shared" si="53"/>
        <v/>
      </c>
      <c r="AC123" s="737" t="str">
        <f>IF(B123="","",('SENSIBILIDAD 2'!B100^2)*(G123^2))</f>
        <v/>
      </c>
      <c r="AD123" s="738" t="str">
        <f>IF(B123="","",('SENSIBILIDAD 2'!C100^2)*(K123^2))</f>
        <v/>
      </c>
      <c r="AE123" s="738" t="str">
        <f>IF(B123="","",'SENSIBILIDAD 2'!D100^2*(R123^2))</f>
        <v/>
      </c>
      <c r="AF123" s="738" t="str">
        <f>IF(B123="","",'SENSIBILIDAD 2'!E100^2*(S123^2))</f>
        <v/>
      </c>
      <c r="AG123" s="738" t="str">
        <f>IF(B123="","",'SENSIBILIDAD 2'!F100^2*(T123^2))</f>
        <v/>
      </c>
      <c r="AH123" s="738" t="str">
        <f>IF(B123="","",(('SENSIBILIDAD 2'!G100)^2)*(Q123^2))</f>
        <v/>
      </c>
      <c r="AI123" s="738" t="str">
        <f>IF(B123="","",'SENSIBILIDAD 2'!H100^2*(U123^2))</f>
        <v/>
      </c>
      <c r="AJ123" s="738" t="str">
        <f>IF(B123="","",'SENSIBILIDAD 2'!M100^2*(V123^2))</f>
        <v/>
      </c>
      <c r="AK123" s="738" t="str">
        <f>IF(B123="","",'SENSIBILIDAD 2'!N100^2*(W123^2))</f>
        <v/>
      </c>
      <c r="AL123" s="738" t="str">
        <f>IF(B123="","",'SENSIBILIDAD 2'!O100^2*(X123^2))</f>
        <v/>
      </c>
      <c r="AM123" s="738" t="str">
        <f>IF($B123="","",(Y123^2)*('SENSIBILIDAD 2'!K100^2))</f>
        <v/>
      </c>
      <c r="AN123" s="738" t="str">
        <f>IF($B123="","",(Z123^2)*('SENSIBILIDAD 2'!I100^2))</f>
        <v/>
      </c>
      <c r="AO123" s="738" t="str">
        <f>IF($B123="","",(AA123^2)*('SENSIBILIDAD 2'!J100^2))</f>
        <v/>
      </c>
      <c r="AP123" s="738" t="str">
        <f>IF($B123="","",(AB123^2)*('SENSIBILIDAD 2'!L100^2))</f>
        <v/>
      </c>
      <c r="AQ123" s="740" t="str">
        <f>IF(B123="","",('Intro. datos de Calib. CENTROS'!G96*1000)^2)</f>
        <v/>
      </c>
      <c r="AR123" s="741" t="str">
        <f t="shared" si="77"/>
        <v/>
      </c>
      <c r="AS123" s="752" t="str">
        <f t="shared" si="78"/>
        <v/>
      </c>
      <c r="AT123" s="754" t="str">
        <f t="shared" si="79"/>
        <v/>
      </c>
      <c r="AU123" s="744" t="str">
        <f>IF('Información y Datos'!$L$42='Patrones LACOMET'!$D$3,(IF(N123="","",AT123*39.37008)),IF('Información y Datos'!$L$42='Patrones LACOMET'!$D$4,AT123,"No existe el patrón"))</f>
        <v/>
      </c>
    </row>
    <row r="124" spans="1:47" ht="15.75" x14ac:dyDescent="0.2">
      <c r="A124" s="12">
        <f>+CALIBRACION!A107</f>
        <v>96</v>
      </c>
      <c r="B124" s="50" t="str">
        <f>IF(CALIBRACION!H107="","",CALIBRACION!H107)</f>
        <v/>
      </c>
      <c r="C124" s="745" t="str">
        <f t="shared" si="57"/>
        <v/>
      </c>
      <c r="D124" s="745" t="str">
        <f t="shared" si="58"/>
        <v/>
      </c>
      <c r="E124" s="723" t="str">
        <f t="shared" si="39"/>
        <v/>
      </c>
      <c r="F124" s="745" t="str">
        <f t="shared" si="59"/>
        <v/>
      </c>
      <c r="G124" s="746" t="str">
        <f t="shared" si="60"/>
        <v/>
      </c>
      <c r="H124" s="725" t="str">
        <f>IF(B124="","",(IF('Información y Datos'!$L$42='Patrones LACOMET'!$D$3,(VLOOKUP(B124,'BLOQUES PATRON (pulg) '!$K$5:$Q$86,6,FALSE)*1000),IF('Información y Datos'!$L$42='Patrones LACOMET'!$D$4,(VLOOKUP(B124,'BLOQUES PATRON (mm)'!$D$5:$H$126,5,FALSE)),"No existe el patrón"))))</f>
        <v/>
      </c>
      <c r="I124" s="726" t="str">
        <f t="shared" si="61"/>
        <v/>
      </c>
      <c r="J124" s="726" t="str">
        <f>IF(B124="","",IF('Información y Datos'!$L$42='Patrones LACOMET'!$D$3,LOOKUP(B124,'BLOQUES PATRON (pulg) '!$S$5:$S$86,'BLOQUES PATRON (pulg) '!$Z$5:$Z$86),IF('Información y Datos'!$L$42='Patrones LACOMET'!$D$4,VLOOKUP(B124,'DERIVA DE BLOQUES PATRON (mm)'!$D$8:$U$129,18,FALSE)*1000,"No existe el patrón")))</f>
        <v/>
      </c>
      <c r="K124" s="727" t="str">
        <f t="shared" si="41"/>
        <v/>
      </c>
      <c r="L124" s="747" t="str">
        <f t="shared" si="62"/>
        <v/>
      </c>
      <c r="M124" s="747" t="str">
        <f t="shared" si="63"/>
        <v/>
      </c>
      <c r="N124" s="747" t="str">
        <f t="shared" si="64"/>
        <v/>
      </c>
      <c r="O124" s="748" t="str">
        <f t="shared" si="65"/>
        <v/>
      </c>
      <c r="P124" s="749" t="str">
        <f t="shared" si="66"/>
        <v/>
      </c>
      <c r="Q124" s="750" t="str">
        <f t="shared" si="67"/>
        <v/>
      </c>
      <c r="R124" s="751" t="str">
        <f t="shared" si="68"/>
        <v/>
      </c>
      <c r="S124" s="751" t="str">
        <f t="shared" si="69"/>
        <v/>
      </c>
      <c r="T124" s="846" t="str">
        <f t="shared" si="70"/>
        <v/>
      </c>
      <c r="U124" s="733" t="str">
        <f t="shared" si="46"/>
        <v/>
      </c>
      <c r="V124" s="735" t="str">
        <f t="shared" si="71"/>
        <v/>
      </c>
      <c r="W124" s="735" t="str">
        <f t="shared" si="72"/>
        <v/>
      </c>
      <c r="X124" s="735" t="str">
        <f t="shared" si="73"/>
        <v/>
      </c>
      <c r="Y124" s="736" t="str">
        <f t="shared" si="74"/>
        <v/>
      </c>
      <c r="Z124" s="736" t="str">
        <f t="shared" si="75"/>
        <v/>
      </c>
      <c r="AA124" s="736" t="str">
        <f t="shared" si="76"/>
        <v/>
      </c>
      <c r="AB124" s="736" t="str">
        <f t="shared" si="53"/>
        <v/>
      </c>
      <c r="AC124" s="737" t="str">
        <f>IF(B124="","",('SENSIBILIDAD 2'!B101^2)*(G124^2))</f>
        <v/>
      </c>
      <c r="AD124" s="738" t="str">
        <f>IF(B124="","",('SENSIBILIDAD 2'!C101^2)*(K124^2))</f>
        <v/>
      </c>
      <c r="AE124" s="738" t="str">
        <f>IF(B124="","",'SENSIBILIDAD 2'!D101^2*(R124^2))</f>
        <v/>
      </c>
      <c r="AF124" s="738" t="str">
        <f>IF(B124="","",'SENSIBILIDAD 2'!E101^2*(S124^2))</f>
        <v/>
      </c>
      <c r="AG124" s="738" t="str">
        <f>IF(B124="","",'SENSIBILIDAD 2'!F101^2*(T124^2))</f>
        <v/>
      </c>
      <c r="AH124" s="738" t="str">
        <f>IF(B124="","",(('SENSIBILIDAD 2'!G101)^2)*(Q124^2))</f>
        <v/>
      </c>
      <c r="AI124" s="738" t="str">
        <f>IF(B124="","",'SENSIBILIDAD 2'!H101^2*(U124^2))</f>
        <v/>
      </c>
      <c r="AJ124" s="738" t="str">
        <f>IF(B124="","",'SENSIBILIDAD 2'!M101^2*(V124^2))</f>
        <v/>
      </c>
      <c r="AK124" s="738" t="str">
        <f>IF(B124="","",'SENSIBILIDAD 2'!N101^2*(W124^2))</f>
        <v/>
      </c>
      <c r="AL124" s="738" t="str">
        <f>IF(B124="","",'SENSIBILIDAD 2'!O101^2*(X124^2))</f>
        <v/>
      </c>
      <c r="AM124" s="738" t="str">
        <f>IF($B124="","",(Y124^2)*('SENSIBILIDAD 2'!K101^2))</f>
        <v/>
      </c>
      <c r="AN124" s="738" t="str">
        <f>IF($B124="","",(Z124^2)*('SENSIBILIDAD 2'!I101^2))</f>
        <v/>
      </c>
      <c r="AO124" s="738" t="str">
        <f>IF($B124="","",(AA124^2)*('SENSIBILIDAD 2'!J101^2))</f>
        <v/>
      </c>
      <c r="AP124" s="738" t="str">
        <f>IF($B124="","",(AB124^2)*('SENSIBILIDAD 2'!L101^2))</f>
        <v/>
      </c>
      <c r="AQ124" s="740" t="str">
        <f>IF(B124="","",('Intro. datos de Calib. CENTROS'!G97*1000)^2)</f>
        <v/>
      </c>
      <c r="AR124" s="741" t="str">
        <f t="shared" si="77"/>
        <v/>
      </c>
      <c r="AS124" s="752" t="str">
        <f t="shared" si="78"/>
        <v/>
      </c>
      <c r="AT124" s="754" t="str">
        <f t="shared" si="79"/>
        <v/>
      </c>
      <c r="AU124" s="744" t="str">
        <f>IF('Información y Datos'!$L$42='Patrones LACOMET'!$D$3,(IF(N124="","",AT124*39.37008)),IF('Información y Datos'!$L$42='Patrones LACOMET'!$D$4,AT124,"No existe el patrón"))</f>
        <v/>
      </c>
    </row>
    <row r="125" spans="1:47" ht="15.75" x14ac:dyDescent="0.2">
      <c r="A125" s="12">
        <f>+CALIBRACION!A108</f>
        <v>97</v>
      </c>
      <c r="B125" s="50" t="str">
        <f>IF(CALIBRACION!H108="","",CALIBRACION!H108)</f>
        <v/>
      </c>
      <c r="C125" s="745" t="str">
        <f t="shared" si="57"/>
        <v/>
      </c>
      <c r="D125" s="745" t="str">
        <f t="shared" si="58"/>
        <v/>
      </c>
      <c r="E125" s="723" t="str">
        <f t="shared" si="39"/>
        <v/>
      </c>
      <c r="F125" s="745" t="str">
        <f t="shared" si="59"/>
        <v/>
      </c>
      <c r="G125" s="746" t="str">
        <f t="shared" si="60"/>
        <v/>
      </c>
      <c r="H125" s="725" t="str">
        <f>IF(B125="","",(IF('Información y Datos'!$L$42='Patrones LACOMET'!$D$3,(VLOOKUP(B125,'BLOQUES PATRON (pulg) '!$K$5:$Q$86,6,FALSE)*1000),IF('Información y Datos'!$L$42='Patrones LACOMET'!$D$4,(VLOOKUP(B125,'BLOQUES PATRON (mm)'!$D$5:$H$126,5,FALSE)),"No existe el patrón"))))</f>
        <v/>
      </c>
      <c r="I125" s="726" t="str">
        <f t="shared" si="61"/>
        <v/>
      </c>
      <c r="J125" s="726" t="str">
        <f>IF(B125="","",IF('Información y Datos'!$L$42='Patrones LACOMET'!$D$3,LOOKUP(B125,'BLOQUES PATRON (pulg) '!$S$5:$S$86,'BLOQUES PATRON (pulg) '!$Z$5:$Z$86),IF('Información y Datos'!$L$42='Patrones LACOMET'!$D$4,VLOOKUP(B125,'DERIVA DE BLOQUES PATRON (mm)'!$D$8:$U$129,18,FALSE)*1000,"No existe el patrón")))</f>
        <v/>
      </c>
      <c r="K125" s="727" t="str">
        <f t="shared" si="41"/>
        <v/>
      </c>
      <c r="L125" s="747" t="str">
        <f t="shared" si="62"/>
        <v/>
      </c>
      <c r="M125" s="747" t="str">
        <f t="shared" si="63"/>
        <v/>
      </c>
      <c r="N125" s="747" t="str">
        <f t="shared" si="64"/>
        <v/>
      </c>
      <c r="O125" s="748" t="str">
        <f t="shared" si="65"/>
        <v/>
      </c>
      <c r="P125" s="749" t="str">
        <f t="shared" si="66"/>
        <v/>
      </c>
      <c r="Q125" s="750" t="str">
        <f t="shared" si="67"/>
        <v/>
      </c>
      <c r="R125" s="751" t="str">
        <f t="shared" si="68"/>
        <v/>
      </c>
      <c r="S125" s="751" t="str">
        <f t="shared" si="69"/>
        <v/>
      </c>
      <c r="T125" s="846" t="str">
        <f t="shared" si="70"/>
        <v/>
      </c>
      <c r="U125" s="733" t="str">
        <f t="shared" si="46"/>
        <v/>
      </c>
      <c r="V125" s="735" t="str">
        <f t="shared" si="71"/>
        <v/>
      </c>
      <c r="W125" s="735" t="str">
        <f t="shared" si="72"/>
        <v/>
      </c>
      <c r="X125" s="735" t="str">
        <f t="shared" si="73"/>
        <v/>
      </c>
      <c r="Y125" s="736" t="str">
        <f t="shared" si="74"/>
        <v/>
      </c>
      <c r="Z125" s="736" t="str">
        <f t="shared" si="75"/>
        <v/>
      </c>
      <c r="AA125" s="736" t="str">
        <f t="shared" si="76"/>
        <v/>
      </c>
      <c r="AB125" s="736" t="str">
        <f t="shared" si="53"/>
        <v/>
      </c>
      <c r="AC125" s="737" t="str">
        <f>IF(B125="","",('SENSIBILIDAD 2'!B102^2)*(G125^2))</f>
        <v/>
      </c>
      <c r="AD125" s="738" t="str">
        <f>IF(B125="","",('SENSIBILIDAD 2'!C102^2)*(K125^2))</f>
        <v/>
      </c>
      <c r="AE125" s="738" t="str">
        <f>IF(B125="","",'SENSIBILIDAD 2'!D102^2*(R125^2))</f>
        <v/>
      </c>
      <c r="AF125" s="738" t="str">
        <f>IF(B125="","",'SENSIBILIDAD 2'!E102^2*(S125^2))</f>
        <v/>
      </c>
      <c r="AG125" s="738" t="str">
        <f>IF(B125="","",'SENSIBILIDAD 2'!F102^2*(T125^2))</f>
        <v/>
      </c>
      <c r="AH125" s="738" t="str">
        <f>IF(B125="","",(('SENSIBILIDAD 2'!G102)^2)*(Q125^2))</f>
        <v/>
      </c>
      <c r="AI125" s="738" t="str">
        <f>IF(B125="","",'SENSIBILIDAD 2'!H102^2*(U125^2))</f>
        <v/>
      </c>
      <c r="AJ125" s="738" t="str">
        <f>IF(B125="","",'SENSIBILIDAD 2'!M102^2*(V125^2))</f>
        <v/>
      </c>
      <c r="AK125" s="738" t="str">
        <f>IF(B125="","",'SENSIBILIDAD 2'!N102^2*(W125^2))</f>
        <v/>
      </c>
      <c r="AL125" s="738" t="str">
        <f>IF(B125="","",'SENSIBILIDAD 2'!O102^2*(X125^2))</f>
        <v/>
      </c>
      <c r="AM125" s="738" t="str">
        <f>IF($B125="","",(Y125^2)*('SENSIBILIDAD 2'!K102^2))</f>
        <v/>
      </c>
      <c r="AN125" s="738" t="str">
        <f>IF($B125="","",(Z125^2)*('SENSIBILIDAD 2'!I102^2))</f>
        <v/>
      </c>
      <c r="AO125" s="738" t="str">
        <f>IF($B125="","",(AA125^2)*('SENSIBILIDAD 2'!J102^2))</f>
        <v/>
      </c>
      <c r="AP125" s="738" t="str">
        <f>IF($B125="","",(AB125^2)*('SENSIBILIDAD 2'!L102^2))</f>
        <v/>
      </c>
      <c r="AQ125" s="740" t="str">
        <f>IF(B125="","",('Intro. datos de Calib. CENTROS'!G98*1000)^2)</f>
        <v/>
      </c>
      <c r="AR125" s="741" t="str">
        <f t="shared" si="77"/>
        <v/>
      </c>
      <c r="AS125" s="752" t="str">
        <f t="shared" si="78"/>
        <v/>
      </c>
      <c r="AT125" s="754" t="str">
        <f t="shared" si="79"/>
        <v/>
      </c>
      <c r="AU125" s="744" t="str">
        <f>IF('Información y Datos'!$L$42='Patrones LACOMET'!$D$3,(IF(N125="","",AT125*39.37008)),IF('Información y Datos'!$L$42='Patrones LACOMET'!$D$4,AT125,"No existe el patrón"))</f>
        <v/>
      </c>
    </row>
    <row r="126" spans="1:47" ht="15.75" x14ac:dyDescent="0.2">
      <c r="A126" s="12">
        <f>+CALIBRACION!A109</f>
        <v>98</v>
      </c>
      <c r="B126" s="50" t="str">
        <f>IF(CALIBRACION!H109="","",CALIBRACION!H109)</f>
        <v/>
      </c>
      <c r="C126" s="745" t="str">
        <f t="shared" si="57"/>
        <v/>
      </c>
      <c r="D126" s="745" t="str">
        <f t="shared" si="58"/>
        <v/>
      </c>
      <c r="E126" s="723" t="str">
        <f t="shared" si="39"/>
        <v/>
      </c>
      <c r="F126" s="745" t="str">
        <f t="shared" si="59"/>
        <v/>
      </c>
      <c r="G126" s="746" t="str">
        <f t="shared" si="60"/>
        <v/>
      </c>
      <c r="H126" s="725" t="str">
        <f>IF(B126="","",(IF('Información y Datos'!$L$42='Patrones LACOMET'!$D$3,(VLOOKUP(B126,'BLOQUES PATRON (pulg) '!$K$5:$Q$86,6,FALSE)*1000),IF('Información y Datos'!$L$42='Patrones LACOMET'!$D$4,(VLOOKUP(B126,'BLOQUES PATRON (mm)'!$D$5:$H$126,5,FALSE)),"No existe el patrón"))))</f>
        <v/>
      </c>
      <c r="I126" s="726" t="str">
        <f t="shared" si="61"/>
        <v/>
      </c>
      <c r="J126" s="726" t="str">
        <f>IF(B126="","",IF('Información y Datos'!$L$42='Patrones LACOMET'!$D$3,LOOKUP(B126,'BLOQUES PATRON (pulg) '!$S$5:$S$86,'BLOQUES PATRON (pulg) '!$Z$5:$Z$86),IF('Información y Datos'!$L$42='Patrones LACOMET'!$D$4,VLOOKUP(B126,'DERIVA DE BLOQUES PATRON (mm)'!$D$8:$U$129,18,FALSE)*1000,"No existe el patrón")))</f>
        <v/>
      </c>
      <c r="K126" s="727" t="str">
        <f t="shared" si="41"/>
        <v/>
      </c>
      <c r="L126" s="747" t="str">
        <f t="shared" si="62"/>
        <v/>
      </c>
      <c r="M126" s="747" t="str">
        <f t="shared" si="63"/>
        <v/>
      </c>
      <c r="N126" s="747" t="str">
        <f t="shared" si="64"/>
        <v/>
      </c>
      <c r="O126" s="748" t="str">
        <f t="shared" si="65"/>
        <v/>
      </c>
      <c r="P126" s="749" t="str">
        <f t="shared" si="66"/>
        <v/>
      </c>
      <c r="Q126" s="750" t="str">
        <f t="shared" si="67"/>
        <v/>
      </c>
      <c r="R126" s="751" t="str">
        <f t="shared" si="68"/>
        <v/>
      </c>
      <c r="S126" s="751" t="str">
        <f t="shared" si="69"/>
        <v/>
      </c>
      <c r="T126" s="846" t="str">
        <f t="shared" si="70"/>
        <v/>
      </c>
      <c r="U126" s="733" t="str">
        <f t="shared" si="46"/>
        <v/>
      </c>
      <c r="V126" s="735" t="str">
        <f t="shared" si="71"/>
        <v/>
      </c>
      <c r="W126" s="735" t="str">
        <f t="shared" si="72"/>
        <v/>
      </c>
      <c r="X126" s="735" t="str">
        <f t="shared" si="73"/>
        <v/>
      </c>
      <c r="Y126" s="736" t="str">
        <f t="shared" si="74"/>
        <v/>
      </c>
      <c r="Z126" s="736" t="str">
        <f t="shared" si="75"/>
        <v/>
      </c>
      <c r="AA126" s="736" t="str">
        <f t="shared" si="76"/>
        <v/>
      </c>
      <c r="AB126" s="736" t="str">
        <f t="shared" si="53"/>
        <v/>
      </c>
      <c r="AC126" s="737" t="str">
        <f>IF(B126="","",('SENSIBILIDAD 2'!B103^2)*(G126^2))</f>
        <v/>
      </c>
      <c r="AD126" s="738" t="str">
        <f>IF(B126="","",('SENSIBILIDAD 2'!C103^2)*(K126^2))</f>
        <v/>
      </c>
      <c r="AE126" s="738" t="str">
        <f>IF(B126="","",'SENSIBILIDAD 2'!D103^2*(R126^2))</f>
        <v/>
      </c>
      <c r="AF126" s="738" t="str">
        <f>IF(B126="","",'SENSIBILIDAD 2'!E103^2*(S126^2))</f>
        <v/>
      </c>
      <c r="AG126" s="738" t="str">
        <f>IF(B126="","",'SENSIBILIDAD 2'!F103^2*(T126^2))</f>
        <v/>
      </c>
      <c r="AH126" s="738" t="str">
        <f>IF(B126="","",(('SENSIBILIDAD 2'!G103)^2)*(Q126^2))</f>
        <v/>
      </c>
      <c r="AI126" s="738" t="str">
        <f>IF(B126="","",'SENSIBILIDAD 2'!H103^2*(U126^2))</f>
        <v/>
      </c>
      <c r="AJ126" s="738" t="str">
        <f>IF(B126="","",'SENSIBILIDAD 2'!M103^2*(V126^2))</f>
        <v/>
      </c>
      <c r="AK126" s="738" t="str">
        <f>IF(B126="","",'SENSIBILIDAD 2'!N103^2*(W126^2))</f>
        <v/>
      </c>
      <c r="AL126" s="738" t="str">
        <f>IF(B126="","",'SENSIBILIDAD 2'!O103^2*(X126^2))</f>
        <v/>
      </c>
      <c r="AM126" s="738" t="str">
        <f>IF($B126="","",(Y126^2)*('SENSIBILIDAD 2'!K103^2))</f>
        <v/>
      </c>
      <c r="AN126" s="738" t="str">
        <f>IF($B126="","",(Z126^2)*('SENSIBILIDAD 2'!I103^2))</f>
        <v/>
      </c>
      <c r="AO126" s="738" t="str">
        <f>IF($B126="","",(AA126^2)*('SENSIBILIDAD 2'!J103^2))</f>
        <v/>
      </c>
      <c r="AP126" s="738" t="str">
        <f>IF($B126="","",(AB126^2)*('SENSIBILIDAD 2'!L103^2))</f>
        <v/>
      </c>
      <c r="AQ126" s="740" t="str">
        <f>IF(B126="","",('Intro. datos de Calib. CENTROS'!G99*1000)^2)</f>
        <v/>
      </c>
      <c r="AR126" s="741" t="str">
        <f t="shared" si="77"/>
        <v/>
      </c>
      <c r="AS126" s="752" t="str">
        <f t="shared" si="78"/>
        <v/>
      </c>
      <c r="AT126" s="754" t="str">
        <f t="shared" si="79"/>
        <v/>
      </c>
      <c r="AU126" s="744" t="str">
        <f>IF('Información y Datos'!$L$42='Patrones LACOMET'!$D$3,(IF(N126="","",AT126*39.37008)),IF('Información y Datos'!$L$42='Patrones LACOMET'!$D$4,AT126,"No existe el patrón"))</f>
        <v/>
      </c>
    </row>
    <row r="127" spans="1:47" ht="15.75" x14ac:dyDescent="0.2">
      <c r="A127" s="12">
        <f>+CALIBRACION!A110</f>
        <v>99</v>
      </c>
      <c r="B127" s="50" t="str">
        <f>IF(CALIBRACION!H110="","",CALIBRACION!H110)</f>
        <v/>
      </c>
      <c r="C127" s="745" t="str">
        <f t="shared" si="57"/>
        <v/>
      </c>
      <c r="D127" s="745" t="str">
        <f t="shared" si="58"/>
        <v/>
      </c>
      <c r="E127" s="723" t="str">
        <f t="shared" si="39"/>
        <v/>
      </c>
      <c r="F127" s="745" t="str">
        <f t="shared" si="59"/>
        <v/>
      </c>
      <c r="G127" s="746" t="str">
        <f t="shared" si="60"/>
        <v/>
      </c>
      <c r="H127" s="725" t="str">
        <f>IF(B127="","",(IF('Información y Datos'!$L$42='Patrones LACOMET'!$D$3,(VLOOKUP(B127,'BLOQUES PATRON (pulg) '!$K$5:$Q$86,6,FALSE)*1000),IF('Información y Datos'!$L$42='Patrones LACOMET'!$D$4,(VLOOKUP(B127,'BLOQUES PATRON (mm)'!$D$5:$H$126,5,FALSE)),"No existe el patrón"))))</f>
        <v/>
      </c>
      <c r="I127" s="726" t="str">
        <f t="shared" si="61"/>
        <v/>
      </c>
      <c r="J127" s="726" t="str">
        <f>IF(B127="","",IF('Información y Datos'!$L$42='Patrones LACOMET'!$D$3,LOOKUP(B127,'BLOQUES PATRON (pulg) '!$S$5:$S$86,'BLOQUES PATRON (pulg) '!$Z$5:$Z$86),IF('Información y Datos'!$L$42='Patrones LACOMET'!$D$4,VLOOKUP(B127,'DERIVA DE BLOQUES PATRON (mm)'!$D$8:$U$129,18,FALSE)*1000,"No existe el patrón")))</f>
        <v/>
      </c>
      <c r="K127" s="727" t="str">
        <f t="shared" si="41"/>
        <v/>
      </c>
      <c r="L127" s="747" t="str">
        <f t="shared" si="62"/>
        <v/>
      </c>
      <c r="M127" s="747" t="str">
        <f t="shared" si="63"/>
        <v/>
      </c>
      <c r="N127" s="747" t="str">
        <f t="shared" si="64"/>
        <v/>
      </c>
      <c r="O127" s="748" t="str">
        <f t="shared" si="65"/>
        <v/>
      </c>
      <c r="P127" s="749" t="str">
        <f t="shared" si="66"/>
        <v/>
      </c>
      <c r="Q127" s="750" t="str">
        <f t="shared" si="67"/>
        <v/>
      </c>
      <c r="R127" s="751" t="str">
        <f t="shared" si="68"/>
        <v/>
      </c>
      <c r="S127" s="751" t="str">
        <f t="shared" si="69"/>
        <v/>
      </c>
      <c r="T127" s="846" t="str">
        <f t="shared" si="70"/>
        <v/>
      </c>
      <c r="U127" s="733" t="str">
        <f t="shared" si="46"/>
        <v/>
      </c>
      <c r="V127" s="735" t="str">
        <f t="shared" si="71"/>
        <v/>
      </c>
      <c r="W127" s="735" t="str">
        <f t="shared" si="72"/>
        <v/>
      </c>
      <c r="X127" s="735" t="str">
        <f t="shared" si="73"/>
        <v/>
      </c>
      <c r="Y127" s="736" t="str">
        <f t="shared" si="74"/>
        <v/>
      </c>
      <c r="Z127" s="736" t="str">
        <f t="shared" si="75"/>
        <v/>
      </c>
      <c r="AA127" s="736" t="str">
        <f t="shared" si="76"/>
        <v/>
      </c>
      <c r="AB127" s="736" t="str">
        <f t="shared" si="53"/>
        <v/>
      </c>
      <c r="AC127" s="737" t="str">
        <f>IF(B127="","",('SENSIBILIDAD 2'!B104^2)*(G127^2))</f>
        <v/>
      </c>
      <c r="AD127" s="738" t="str">
        <f>IF(B127="","",('SENSIBILIDAD 2'!C104^2)*(K127^2))</f>
        <v/>
      </c>
      <c r="AE127" s="738" t="str">
        <f>IF(B127="","",'SENSIBILIDAD 2'!D104^2*(R127^2))</f>
        <v/>
      </c>
      <c r="AF127" s="738" t="str">
        <f>IF(B127="","",'SENSIBILIDAD 2'!E104^2*(S127^2))</f>
        <v/>
      </c>
      <c r="AG127" s="738" t="str">
        <f>IF(B127="","",'SENSIBILIDAD 2'!F104^2*(T127^2))</f>
        <v/>
      </c>
      <c r="AH127" s="738" t="str">
        <f>IF(B127="","",(('SENSIBILIDAD 2'!G104)^2)*(Q127^2))</f>
        <v/>
      </c>
      <c r="AI127" s="738" t="str">
        <f>IF(B127="","",'SENSIBILIDAD 2'!H104^2*(U127^2))</f>
        <v/>
      </c>
      <c r="AJ127" s="738" t="str">
        <f>IF(B127="","",'SENSIBILIDAD 2'!M104^2*(V127^2))</f>
        <v/>
      </c>
      <c r="AK127" s="738" t="str">
        <f>IF(B127="","",'SENSIBILIDAD 2'!N104^2*(W127^2))</f>
        <v/>
      </c>
      <c r="AL127" s="738" t="str">
        <f>IF(B127="","",'SENSIBILIDAD 2'!O104^2*(X127^2))</f>
        <v/>
      </c>
      <c r="AM127" s="738" t="str">
        <f>IF($B127="","",(Y127^2)*('SENSIBILIDAD 2'!K104^2))</f>
        <v/>
      </c>
      <c r="AN127" s="738" t="str">
        <f>IF($B127="","",(Z127^2)*('SENSIBILIDAD 2'!I104^2))</f>
        <v/>
      </c>
      <c r="AO127" s="738" t="str">
        <f>IF($B127="","",(AA127^2)*('SENSIBILIDAD 2'!J104^2))</f>
        <v/>
      </c>
      <c r="AP127" s="738" t="str">
        <f>IF($B127="","",(AB127^2)*('SENSIBILIDAD 2'!L104^2))</f>
        <v/>
      </c>
      <c r="AQ127" s="740" t="str">
        <f>IF(B127="","",('Intro. datos de Calib. CENTROS'!G100*1000)^2)</f>
        <v/>
      </c>
      <c r="AR127" s="741" t="str">
        <f t="shared" si="77"/>
        <v/>
      </c>
      <c r="AS127" s="752" t="str">
        <f t="shared" si="78"/>
        <v/>
      </c>
      <c r="AT127" s="754" t="str">
        <f t="shared" si="79"/>
        <v/>
      </c>
      <c r="AU127" s="744" t="str">
        <f>IF('Información y Datos'!$L$42='Patrones LACOMET'!$D$3,(IF(N127="","",AT127*39.37008)),IF('Información y Datos'!$L$42='Patrones LACOMET'!$D$4,AT127,"No existe el patrón"))</f>
        <v/>
      </c>
    </row>
    <row r="128" spans="1:47" ht="15.75" x14ac:dyDescent="0.2">
      <c r="A128" s="12">
        <f>+CALIBRACION!A111</f>
        <v>100</v>
      </c>
      <c r="B128" s="50">
        <f>IF(CALIBRACION!H111="","",CALIBRACION!H111)</f>
        <v>20.5</v>
      </c>
      <c r="C128" s="745">
        <f t="shared" si="57"/>
        <v>3.5777087639996632E-3</v>
      </c>
      <c r="D128" s="745">
        <f t="shared" si="58"/>
        <v>1.501110699893027E-2</v>
      </c>
      <c r="E128" s="723">
        <f t="shared" si="39"/>
        <v>5.773502691896258E-3</v>
      </c>
      <c r="F128" s="745">
        <f t="shared" si="59"/>
        <v>2.886751345948129E-3</v>
      </c>
      <c r="G128" s="746">
        <f t="shared" si="60"/>
        <v>16.727223320085134</v>
      </c>
      <c r="H128" s="725">
        <f>IF(B128="","",(IF('Información y Datos'!$L$42='Patrones LACOMET'!$D$3,(VLOOKUP(B128,'BLOQUES PATRON (pulg) '!$K$5:$Q$86,6,FALSE)*1000),IF('Información y Datos'!$L$42='Patrones LACOMET'!$D$4,(VLOOKUP(B128,'BLOQUES PATRON (mm)'!$D$5:$H$126,5,FALSE)),"No existe el patrón"))))</f>
        <v>13</v>
      </c>
      <c r="I128" s="726">
        <f t="shared" si="61"/>
        <v>0.17639999999999997</v>
      </c>
      <c r="J128" s="726">
        <f ca="1">IF(B128="","",IF('Información y Datos'!$L$42='Patrones LACOMET'!$D$3,LOOKUP(B128,'BLOQUES PATRON (pulg) '!$S$5:$S$86,'BLOQUES PATRON (pulg) '!$Z$5:$Z$86),IF('Información y Datos'!$L$42='Patrones LACOMET'!$D$4,VLOOKUP(B128,'DERIVA DE BLOQUES PATRON (mm)'!$D$8:$U$129,18,FALSE)*1000,"No existe el patrón")))</f>
        <v>24.080134771669275</v>
      </c>
      <c r="K128" s="727">
        <f t="shared" ca="1" si="41"/>
        <v>27.365745149397188</v>
      </c>
      <c r="L128" s="747" t="str">
        <f t="shared" si="62"/>
        <v/>
      </c>
      <c r="M128" s="747" t="str">
        <f t="shared" si="63"/>
        <v/>
      </c>
      <c r="N128" s="747" t="str">
        <f t="shared" si="64"/>
        <v/>
      </c>
      <c r="O128" s="748" t="str">
        <f t="shared" si="65"/>
        <v/>
      </c>
      <c r="P128" s="749" t="str">
        <f t="shared" si="66"/>
        <v/>
      </c>
      <c r="Q128" s="750" t="e">
        <f t="shared" si="67"/>
        <v>#VALUE!</v>
      </c>
      <c r="R128" s="751" t="str">
        <f t="shared" si="68"/>
        <v/>
      </c>
      <c r="S128" s="751" t="str">
        <f t="shared" si="69"/>
        <v/>
      </c>
      <c r="T128" s="846">
        <f t="shared" si="70"/>
        <v>6.6106605822212949E-2</v>
      </c>
      <c r="U128" s="733">
        <f t="shared" si="46"/>
        <v>6.40630400309881E-5</v>
      </c>
      <c r="V128" s="735" t="e">
        <f t="shared" si="71"/>
        <v>#VALUE!</v>
      </c>
      <c r="W128" s="735" t="e">
        <f t="shared" si="72"/>
        <v>#VALUE!</v>
      </c>
      <c r="X128" s="735" t="e">
        <f t="shared" si="73"/>
        <v>#VALUE!</v>
      </c>
      <c r="Y128" s="736" t="e">
        <f t="shared" ca="1" si="74"/>
        <v>#VALUE!</v>
      </c>
      <c r="Z128" s="736" t="e">
        <f t="shared" ca="1" si="75"/>
        <v>#VALUE!</v>
      </c>
      <c r="AA128" s="736" t="e">
        <f t="shared" ca="1" si="76"/>
        <v>#VALUE!</v>
      </c>
      <c r="AB128" s="736">
        <f t="shared" ca="1" si="53"/>
        <v>1.809056527622336</v>
      </c>
      <c r="AC128" s="737">
        <f>IF(B128="","",('SENSIBILIDAD 2'!B105^2)*(G128^2))</f>
        <v>279.79999999999995</v>
      </c>
      <c r="AD128" s="738">
        <f ca="1">IF(B128="","",('SENSIBILIDAD 2'!C105^2)*(K128^2))</f>
        <v>748.88089672081878</v>
      </c>
      <c r="AE128" s="738" t="e">
        <f>IF(B128="","",'SENSIBILIDAD 2'!D105^2*(R128^2))</f>
        <v>#VALUE!</v>
      </c>
      <c r="AF128" s="738" t="e">
        <f>IF(B128="","",'SENSIBILIDAD 2'!E105^2*(S128^2))</f>
        <v>#VALUE!</v>
      </c>
      <c r="AG128" s="738" t="e">
        <f>IF(B128="","",'SENSIBILIDAD 2'!F105^2*(T128^2))</f>
        <v>#VALUE!</v>
      </c>
      <c r="AH128" s="738" t="e">
        <f>IF(B128="","",(('SENSIBILIDAD 2'!G105)^2)*(Q128^2))</f>
        <v>#VALUE!</v>
      </c>
      <c r="AI128" s="738">
        <f>IF(B128="","",'SENSIBILIDAD 2'!H105^2*(U128^2))</f>
        <v>4.1040730980119839E-9</v>
      </c>
      <c r="AJ128" s="738" t="e">
        <f>IF(B128="","",'SENSIBILIDAD 2'!M105^2*(V128^2))</f>
        <v>#VALUE!</v>
      </c>
      <c r="AK128" s="738" t="e">
        <f>IF(B128="","",'SENSIBILIDAD 2'!N105^2*(W128^2))</f>
        <v>#VALUE!</v>
      </c>
      <c r="AL128" s="738" t="e">
        <f>IF(B128="","",'SENSIBILIDAD 2'!O105^2*(X128^2))</f>
        <v>#VALUE!</v>
      </c>
      <c r="AM128" s="738" t="e">
        <f ca="1">IF($B128="","",(Y128^2)*('SENSIBILIDAD 2'!K105^2))</f>
        <v>#VALUE!</v>
      </c>
      <c r="AN128" s="738" t="e">
        <f ca="1">IF($B128="","",(Z128^2)*('SENSIBILIDAD 2'!I105^2))</f>
        <v>#VALUE!</v>
      </c>
      <c r="AO128" s="738" t="e">
        <f ca="1">IF($B128="","",(AA128^2)*('SENSIBILIDAD 2'!J105^2))</f>
        <v>#VALUE!</v>
      </c>
      <c r="AP128" s="738">
        <f ca="1">IF($B128="","",(AB128^2)*('SENSIBILIDAD 2'!L105^2))</f>
        <v>4.3281266003758713E-10</v>
      </c>
      <c r="AQ128" s="740">
        <f>IF(B128="","",('Intro. datos de Calib. CENTROS'!G101*1000)^2)</f>
        <v>10.0489</v>
      </c>
      <c r="AR128" s="741" t="e">
        <f t="shared" ca="1" si="77"/>
        <v>#VALUE!</v>
      </c>
      <c r="AS128" s="752" t="e">
        <f t="shared" ca="1" si="78"/>
        <v>#VALUE!</v>
      </c>
      <c r="AT128" s="754" t="e">
        <f t="shared" ca="1" si="79"/>
        <v>#VALUE!</v>
      </c>
      <c r="AU128" s="744" t="e">
        <f ca="1">IF('Información y Datos'!$L$42='Patrones LACOMET'!$D$3,(IF(N128="","",AT128*39.37008)),IF('Información y Datos'!$L$42='Patrones LACOMET'!$D$4,AT128,"No existe el patrón"))</f>
        <v>#VALUE!</v>
      </c>
    </row>
    <row r="129" spans="1:47" ht="15.75" x14ac:dyDescent="0.2">
      <c r="A129" s="12">
        <f>+CALIBRACION!A112</f>
        <v>101</v>
      </c>
      <c r="B129" s="50">
        <f>IF(CALIBRACION!H112="","",CALIBRACION!H112)</f>
        <v>21</v>
      </c>
      <c r="C129" s="745">
        <f t="shared" si="57"/>
        <v>3.5777087639996632E-3</v>
      </c>
      <c r="D129" s="745">
        <f t="shared" si="58"/>
        <v>1.501110699893027E-2</v>
      </c>
      <c r="E129" s="723">
        <f t="shared" si="39"/>
        <v>5.773502691896258E-3</v>
      </c>
      <c r="F129" s="745">
        <f t="shared" si="59"/>
        <v>2.886751345948129E-3</v>
      </c>
      <c r="G129" s="746">
        <f t="shared" si="60"/>
        <v>16.727223320085134</v>
      </c>
      <c r="H129" s="725">
        <f>IF(B129="","",(IF('Información y Datos'!$L$42='Patrones LACOMET'!$D$3,(VLOOKUP(B129,'BLOQUES PATRON (pulg) '!$K$5:$Q$86,6,FALSE)*1000),IF('Información y Datos'!$L$42='Patrones LACOMET'!$D$4,(VLOOKUP(B129,'BLOQUES PATRON (mm)'!$D$5:$H$126,5,FALSE)),"No existe el patrón"))))</f>
        <v>13</v>
      </c>
      <c r="I129" s="726">
        <f t="shared" si="61"/>
        <v>0.17639999999999997</v>
      </c>
      <c r="J129" s="726">
        <f ca="1">IF(B129="","",IF('Información y Datos'!$L$42='Patrones LACOMET'!$D$3,LOOKUP(B129,'BLOQUES PATRON (pulg) '!$S$5:$S$86,'BLOQUES PATRON (pulg) '!$Z$5:$Z$86),IF('Información y Datos'!$L$42='Patrones LACOMET'!$D$4,VLOOKUP(B129,'DERIVA DE BLOQUES PATRON (mm)'!$D$8:$U$129,18,FALSE)*1000,"No existe el patrón")))</f>
        <v>28.595160041357232</v>
      </c>
      <c r="K129" s="727">
        <f t="shared" ca="1" si="41"/>
        <v>31.412008766566224</v>
      </c>
      <c r="L129" s="747" t="str">
        <f t="shared" si="62"/>
        <v/>
      </c>
      <c r="M129" s="747" t="str">
        <f t="shared" si="63"/>
        <v/>
      </c>
      <c r="N129" s="747" t="str">
        <f t="shared" si="64"/>
        <v/>
      </c>
      <c r="O129" s="748" t="str">
        <f t="shared" si="65"/>
        <v/>
      </c>
      <c r="P129" s="749" t="str">
        <f t="shared" si="66"/>
        <v/>
      </c>
      <c r="Q129" s="750" t="e">
        <f t="shared" si="67"/>
        <v>#VALUE!</v>
      </c>
      <c r="R129" s="751" t="str">
        <f t="shared" si="68"/>
        <v/>
      </c>
      <c r="S129" s="751" t="str">
        <f t="shared" si="69"/>
        <v/>
      </c>
      <c r="T129" s="846">
        <f t="shared" si="70"/>
        <v>6.6106605822212949E-2</v>
      </c>
      <c r="U129" s="733">
        <f t="shared" si="46"/>
        <v>6.40630400309881E-5</v>
      </c>
      <c r="V129" s="735" t="e">
        <f t="shared" si="71"/>
        <v>#VALUE!</v>
      </c>
      <c r="W129" s="735" t="e">
        <f t="shared" si="72"/>
        <v>#VALUE!</v>
      </c>
      <c r="X129" s="735" t="e">
        <f t="shared" si="73"/>
        <v>#VALUE!</v>
      </c>
      <c r="Y129" s="736" t="e">
        <f t="shared" ca="1" si="74"/>
        <v>#VALUE!</v>
      </c>
      <c r="Z129" s="736" t="e">
        <f t="shared" ca="1" si="75"/>
        <v>#VALUE!</v>
      </c>
      <c r="AA129" s="736" t="e">
        <f t="shared" ca="1" si="76"/>
        <v>#VALUE!</v>
      </c>
      <c r="AB129" s="736">
        <f t="shared" ca="1" si="53"/>
        <v>2.0765412816152908</v>
      </c>
      <c r="AC129" s="737">
        <f>IF(B129="","",('SENSIBILIDAD 2'!B106^2)*(G129^2))</f>
        <v>279.79999999999995</v>
      </c>
      <c r="AD129" s="738">
        <f ca="1">IF(B129="","",('SENSIBILIDAD 2'!C106^2)*(K129^2))</f>
        <v>986.71206240967581</v>
      </c>
      <c r="AE129" s="738" t="e">
        <f>IF(B129="","",'SENSIBILIDAD 2'!D106^2*(R129^2))</f>
        <v>#VALUE!</v>
      </c>
      <c r="AF129" s="738" t="e">
        <f>IF(B129="","",'SENSIBILIDAD 2'!E106^2*(S129^2))</f>
        <v>#VALUE!</v>
      </c>
      <c r="AG129" s="738" t="e">
        <f>IF(B129="","",'SENSIBILIDAD 2'!F106^2*(T129^2))</f>
        <v>#VALUE!</v>
      </c>
      <c r="AH129" s="738" t="e">
        <f>IF(B129="","",(('SENSIBILIDAD 2'!G106)^2)*(Q129^2))</f>
        <v>#VALUE!</v>
      </c>
      <c r="AI129" s="738">
        <f>IF(B129="","",'SENSIBILIDAD 2'!H106^2*(U129^2))</f>
        <v>4.1040730980119839E-9</v>
      </c>
      <c r="AJ129" s="738" t="e">
        <f>IF(B129="","",'SENSIBILIDAD 2'!M106^2*(V129^2))</f>
        <v>#VALUE!</v>
      </c>
      <c r="AK129" s="738" t="e">
        <f>IF(B129="","",'SENSIBILIDAD 2'!N106^2*(W129^2))</f>
        <v>#VALUE!</v>
      </c>
      <c r="AL129" s="738" t="e">
        <f>IF(B129="","",'SENSIBILIDAD 2'!O106^2*(X129^2))</f>
        <v>#VALUE!</v>
      </c>
      <c r="AM129" s="738" t="e">
        <f ca="1">IF($B129="","",(Y129^2)*('SENSIBILIDAD 2'!K106^2))</f>
        <v>#VALUE!</v>
      </c>
      <c r="AN129" s="738" t="e">
        <f ca="1">IF($B129="","",(Z129^2)*('SENSIBILIDAD 2'!I106^2))</f>
        <v>#VALUE!</v>
      </c>
      <c r="AO129" s="738" t="e">
        <f ca="1">IF($B129="","",(AA129^2)*('SENSIBILIDAD 2'!J106^2))</f>
        <v>#VALUE!</v>
      </c>
      <c r="AP129" s="738">
        <f ca="1">IF($B129="","",(AB129^2)*('SENSIBILIDAD 2'!L106^2))</f>
        <v>5.702651335648899E-10</v>
      </c>
      <c r="AQ129" s="740">
        <f>IF(B129="","",('Intro. datos de Calib. CENTROS'!G102*1000)^2)</f>
        <v>14.0625</v>
      </c>
      <c r="AR129" s="741" t="e">
        <f t="shared" ca="1" si="77"/>
        <v>#VALUE!</v>
      </c>
      <c r="AS129" s="752" t="e">
        <f t="shared" ca="1" si="78"/>
        <v>#VALUE!</v>
      </c>
      <c r="AT129" s="754" t="e">
        <f t="shared" ca="1" si="79"/>
        <v>#VALUE!</v>
      </c>
      <c r="AU129" s="744" t="e">
        <f ca="1">IF('Información y Datos'!$L$42='Patrones LACOMET'!$D$3,(IF(N129="","",AT129*39.37008)),IF('Información y Datos'!$L$42='Patrones LACOMET'!$D$4,AT129,"No existe el patrón"))</f>
        <v>#VALUE!</v>
      </c>
    </row>
    <row r="130" spans="1:47" ht="15.75" x14ac:dyDescent="0.2">
      <c r="A130" s="12">
        <f>+CALIBRACION!A113</f>
        <v>102</v>
      </c>
      <c r="B130" s="50">
        <f>IF(CALIBRACION!H113="","",CALIBRACION!H113)</f>
        <v>21.5</v>
      </c>
      <c r="C130" s="745">
        <f t="shared" si="57"/>
        <v>3.5777087639996632E-3</v>
      </c>
      <c r="D130" s="745">
        <f t="shared" si="58"/>
        <v>1.501110699893027E-2</v>
      </c>
      <c r="E130" s="723">
        <f t="shared" si="39"/>
        <v>5.773502691896258E-3</v>
      </c>
      <c r="F130" s="745">
        <f t="shared" si="59"/>
        <v>2.886751345948129E-3</v>
      </c>
      <c r="G130" s="746">
        <f t="shared" si="60"/>
        <v>16.727223320085134</v>
      </c>
      <c r="H130" s="725">
        <f>IF(B130="","",(IF('Información y Datos'!$L$42='Patrones LACOMET'!$D$3,(VLOOKUP(B130,'BLOQUES PATRON (pulg) '!$K$5:$Q$86,6,FALSE)*1000),IF('Información y Datos'!$L$42='Patrones LACOMET'!$D$4,(VLOOKUP(B130,'BLOQUES PATRON (mm)'!$D$5:$H$126,5,FALSE)),"No existe el patrón"))))</f>
        <v>13</v>
      </c>
      <c r="I130" s="726">
        <f t="shared" si="61"/>
        <v>0.17639999999999997</v>
      </c>
      <c r="J130" s="726">
        <f ca="1">IF(B130="","",IF('Información y Datos'!$L$42='Patrones LACOMET'!$D$3,LOOKUP(B130,'BLOQUES PATRON (pulg) '!$S$5:$S$86,'BLOQUES PATRON (pulg) '!$Z$5:$Z$86),IF('Información y Datos'!$L$42='Patrones LACOMET'!$D$4,VLOOKUP(B130,'DERIVA DE BLOQUES PATRON (mm)'!$D$8:$U$129,18,FALSE)*1000,"No existe el patrón")))</f>
        <v>34.615193734274555</v>
      </c>
      <c r="K130" s="727">
        <f t="shared" ca="1" si="41"/>
        <v>36.976245810267983</v>
      </c>
      <c r="L130" s="747" t="str">
        <f t="shared" si="62"/>
        <v/>
      </c>
      <c r="M130" s="747" t="str">
        <f t="shared" si="63"/>
        <v/>
      </c>
      <c r="N130" s="747" t="str">
        <f t="shared" si="64"/>
        <v/>
      </c>
      <c r="O130" s="748" t="str">
        <f t="shared" si="65"/>
        <v/>
      </c>
      <c r="P130" s="749" t="str">
        <f t="shared" si="66"/>
        <v/>
      </c>
      <c r="Q130" s="750" t="e">
        <f t="shared" si="67"/>
        <v>#VALUE!</v>
      </c>
      <c r="R130" s="751" t="str">
        <f t="shared" si="68"/>
        <v/>
      </c>
      <c r="S130" s="751" t="str">
        <f t="shared" si="69"/>
        <v/>
      </c>
      <c r="T130" s="846">
        <f t="shared" si="70"/>
        <v>6.6106605822212949E-2</v>
      </c>
      <c r="U130" s="733">
        <f t="shared" si="46"/>
        <v>6.40630400309881E-5</v>
      </c>
      <c r="V130" s="735" t="e">
        <f t="shared" si="71"/>
        <v>#VALUE!</v>
      </c>
      <c r="W130" s="735" t="e">
        <f t="shared" si="72"/>
        <v>#VALUE!</v>
      </c>
      <c r="X130" s="735" t="e">
        <f t="shared" si="73"/>
        <v>#VALUE!</v>
      </c>
      <c r="Y130" s="736" t="e">
        <f t="shared" ca="1" si="74"/>
        <v>#VALUE!</v>
      </c>
      <c r="Z130" s="736" t="e">
        <f t="shared" ca="1" si="75"/>
        <v>#VALUE!</v>
      </c>
      <c r="AA130" s="736" t="e">
        <f t="shared" ca="1" si="76"/>
        <v>#VALUE!</v>
      </c>
      <c r="AB130" s="736">
        <f t="shared" ca="1" si="53"/>
        <v>2.4443741065646387</v>
      </c>
      <c r="AC130" s="737">
        <f>IF(B130="","",('SENSIBILIDAD 2'!B107^2)*(G130^2))</f>
        <v>279.79999999999995</v>
      </c>
      <c r="AD130" s="738">
        <f ca="1">IF(B130="","",('SENSIBILIDAD 2'!C107^2)*(K130^2))</f>
        <v>1367.2386273389457</v>
      </c>
      <c r="AE130" s="738" t="e">
        <f>IF(B130="","",'SENSIBILIDAD 2'!D107^2*(R130^2))</f>
        <v>#VALUE!</v>
      </c>
      <c r="AF130" s="738" t="e">
        <f>IF(B130="","",'SENSIBILIDAD 2'!E107^2*(S130^2))</f>
        <v>#VALUE!</v>
      </c>
      <c r="AG130" s="738" t="e">
        <f>IF(B130="","",'SENSIBILIDAD 2'!F107^2*(T130^2))</f>
        <v>#VALUE!</v>
      </c>
      <c r="AH130" s="738" t="e">
        <f>IF(B130="","",(('SENSIBILIDAD 2'!G107)^2)*(Q130^2))</f>
        <v>#VALUE!</v>
      </c>
      <c r="AI130" s="738">
        <f>IF(B130="","",'SENSIBILIDAD 2'!H107^2*(U130^2))</f>
        <v>4.1040730980119839E-9</v>
      </c>
      <c r="AJ130" s="738" t="e">
        <f>IF(B130="","",'SENSIBILIDAD 2'!M107^2*(V130^2))</f>
        <v>#VALUE!</v>
      </c>
      <c r="AK130" s="738" t="e">
        <f>IF(B130="","",'SENSIBILIDAD 2'!N107^2*(W130^2))</f>
        <v>#VALUE!</v>
      </c>
      <c r="AL130" s="738" t="e">
        <f>IF(B130="","",'SENSIBILIDAD 2'!O107^2*(X130^2))</f>
        <v>#VALUE!</v>
      </c>
      <c r="AM130" s="738" t="e">
        <f ca="1">IF($B130="","",(Y130^2)*('SENSIBILIDAD 2'!K107^2))</f>
        <v>#VALUE!</v>
      </c>
      <c r="AN130" s="738" t="e">
        <f ca="1">IF($B130="","",(Z130^2)*('SENSIBILIDAD 2'!I107^2))</f>
        <v>#VALUE!</v>
      </c>
      <c r="AO130" s="738" t="e">
        <f ca="1">IF($B130="","",(AA130^2)*('SENSIBILIDAD 2'!J107^2))</f>
        <v>#VALUE!</v>
      </c>
      <c r="AP130" s="738">
        <f ca="1">IF($B130="","",(AB130^2)*('SENSIBILIDAD 2'!L107^2))</f>
        <v>7.9018909120857624E-10</v>
      </c>
      <c r="AQ130" s="740">
        <f>IF(B130="","",('Intro. datos de Calib. CENTROS'!G103*1000)^2)</f>
        <v>6.0024999999999986</v>
      </c>
      <c r="AR130" s="741" t="e">
        <f t="shared" ca="1" si="77"/>
        <v>#VALUE!</v>
      </c>
      <c r="AS130" s="752" t="e">
        <f t="shared" ca="1" si="78"/>
        <v>#VALUE!</v>
      </c>
      <c r="AT130" s="754" t="e">
        <f t="shared" ca="1" si="79"/>
        <v>#VALUE!</v>
      </c>
      <c r="AU130" s="744" t="e">
        <f ca="1">IF('Información y Datos'!$L$42='Patrones LACOMET'!$D$3,(IF(N130="","",AT130*39.37008)),IF('Información y Datos'!$L$42='Patrones LACOMET'!$D$4,AT130,"No existe el patrón"))</f>
        <v>#VALUE!</v>
      </c>
    </row>
    <row r="131" spans="1:47" ht="15.75" x14ac:dyDescent="0.2">
      <c r="A131" s="12">
        <f>+CALIBRACION!A114</f>
        <v>103</v>
      </c>
      <c r="B131" s="50">
        <f>IF(CALIBRACION!H114="","",CALIBRACION!H114)</f>
        <v>22</v>
      </c>
      <c r="C131" s="745">
        <f t="shared" si="57"/>
        <v>3.5777087639996632E-3</v>
      </c>
      <c r="D131" s="745">
        <f t="shared" si="58"/>
        <v>1.501110699893027E-2</v>
      </c>
      <c r="E131" s="723">
        <f t="shared" si="39"/>
        <v>5.773502691896258E-3</v>
      </c>
      <c r="F131" s="745">
        <f t="shared" si="59"/>
        <v>2.886751345948129E-3</v>
      </c>
      <c r="G131" s="746">
        <f t="shared" si="60"/>
        <v>16.727223320085134</v>
      </c>
      <c r="H131" s="725">
        <f>IF(B131="","",(IF('Información y Datos'!$L$42='Patrones LACOMET'!$D$3,(VLOOKUP(B131,'BLOQUES PATRON (pulg) '!$K$5:$Q$86,6,FALSE)*1000),IF('Información y Datos'!$L$42='Patrones LACOMET'!$D$4,(VLOOKUP(B131,'BLOQUES PATRON (mm)'!$D$5:$H$126,5,FALSE)),"No existe el patrón"))))</f>
        <v>13</v>
      </c>
      <c r="I131" s="726">
        <f t="shared" si="61"/>
        <v>0.17639999999999997</v>
      </c>
      <c r="J131" s="726">
        <f ca="1">IF(B131="","",IF('Información y Datos'!$L$42='Patrones LACOMET'!$D$3,LOOKUP(B131,'BLOQUES PATRON (pulg) '!$S$5:$S$86,'BLOQUES PATRON (pulg) '!$Z$5:$Z$86),IF('Información y Datos'!$L$42='Patrones LACOMET'!$D$4,VLOOKUP(B131,'DERIVA DE BLOQUES PATRON (mm)'!$D$8:$U$129,18,FALSE)*1000,"No existe el patrón")))</f>
        <v>54.180303236255824</v>
      </c>
      <c r="K131" s="727">
        <f t="shared" ca="1" si="41"/>
        <v>55.71836659246781</v>
      </c>
      <c r="L131" s="747" t="str">
        <f t="shared" si="62"/>
        <v/>
      </c>
      <c r="M131" s="747" t="str">
        <f t="shared" si="63"/>
        <v/>
      </c>
      <c r="N131" s="747" t="str">
        <f t="shared" si="64"/>
        <v/>
      </c>
      <c r="O131" s="748" t="str">
        <f t="shared" si="65"/>
        <v/>
      </c>
      <c r="P131" s="749" t="str">
        <f t="shared" si="66"/>
        <v/>
      </c>
      <c r="Q131" s="750" t="e">
        <f t="shared" si="67"/>
        <v>#VALUE!</v>
      </c>
      <c r="R131" s="751" t="str">
        <f t="shared" si="68"/>
        <v/>
      </c>
      <c r="S131" s="751" t="str">
        <f t="shared" si="69"/>
        <v/>
      </c>
      <c r="T131" s="846">
        <f t="shared" si="70"/>
        <v>6.6106605822212949E-2</v>
      </c>
      <c r="U131" s="733">
        <f t="shared" si="46"/>
        <v>6.40630400309881E-5</v>
      </c>
      <c r="V131" s="735" t="e">
        <f t="shared" si="71"/>
        <v>#VALUE!</v>
      </c>
      <c r="W131" s="735" t="e">
        <f t="shared" si="72"/>
        <v>#VALUE!</v>
      </c>
      <c r="X131" s="735" t="e">
        <f t="shared" si="73"/>
        <v>#VALUE!</v>
      </c>
      <c r="Y131" s="736" t="e">
        <f t="shared" ca="1" si="74"/>
        <v>#VALUE!</v>
      </c>
      <c r="Z131" s="736" t="e">
        <f t="shared" ca="1" si="75"/>
        <v>#VALUE!</v>
      </c>
      <c r="AA131" s="736" t="e">
        <f t="shared" ca="1" si="76"/>
        <v>#VALUE!</v>
      </c>
      <c r="AB131" s="736">
        <f t="shared" ca="1" si="53"/>
        <v>3.683352097385828</v>
      </c>
      <c r="AC131" s="737">
        <f>IF(B131="","",('SENSIBILIDAD 2'!B108^2)*(G131^2))</f>
        <v>279.79999999999995</v>
      </c>
      <c r="AD131" s="738">
        <f ca="1">IF(B131="","",('SENSIBILIDAD 2'!C108^2)*(K131^2))</f>
        <v>3104.536996639938</v>
      </c>
      <c r="AE131" s="738" t="e">
        <f>IF(B131="","",'SENSIBILIDAD 2'!D108^2*(R131^2))</f>
        <v>#VALUE!</v>
      </c>
      <c r="AF131" s="738" t="e">
        <f>IF(B131="","",'SENSIBILIDAD 2'!E108^2*(S131^2))</f>
        <v>#VALUE!</v>
      </c>
      <c r="AG131" s="738" t="e">
        <f>IF(B131="","",'SENSIBILIDAD 2'!F108^2*(T131^2))</f>
        <v>#VALUE!</v>
      </c>
      <c r="AH131" s="738" t="e">
        <f>IF(B131="","",(('SENSIBILIDAD 2'!G108)^2)*(Q131^2))</f>
        <v>#VALUE!</v>
      </c>
      <c r="AI131" s="738">
        <f>IF(B131="","",'SENSIBILIDAD 2'!H108^2*(U131^2))</f>
        <v>4.1040730980119839E-9</v>
      </c>
      <c r="AJ131" s="738" t="e">
        <f>IF(B131="","",'SENSIBILIDAD 2'!M108^2*(V131^2))</f>
        <v>#VALUE!</v>
      </c>
      <c r="AK131" s="738" t="e">
        <f>IF(B131="","",'SENSIBILIDAD 2'!N108^2*(W131^2))</f>
        <v>#VALUE!</v>
      </c>
      <c r="AL131" s="738" t="e">
        <f>IF(B131="","",'SENSIBILIDAD 2'!O108^2*(X131^2))</f>
        <v>#VALUE!</v>
      </c>
      <c r="AM131" s="738" t="e">
        <f ca="1">IF($B131="","",(Y131^2)*('SENSIBILIDAD 2'!K108^2))</f>
        <v>#VALUE!</v>
      </c>
      <c r="AN131" s="738" t="e">
        <f ca="1">IF($B131="","",(Z131^2)*('SENSIBILIDAD 2'!I108^2))</f>
        <v>#VALUE!</v>
      </c>
      <c r="AO131" s="738" t="e">
        <f ca="1">IF($B131="","",(AA131^2)*('SENSIBILIDAD 2'!J108^2))</f>
        <v>#VALUE!</v>
      </c>
      <c r="AP131" s="738">
        <f ca="1">IF($B131="","",(AB131^2)*('SENSIBILIDAD 2'!L108^2))</f>
        <v>1.7942466835461177E-9</v>
      </c>
      <c r="AQ131" s="740">
        <f>IF(B131="","",('Intro. datos de Calib. CENTROS'!G104*1000)^2)</f>
        <v>10.0489</v>
      </c>
      <c r="AR131" s="741" t="e">
        <f t="shared" ca="1" si="77"/>
        <v>#VALUE!</v>
      </c>
      <c r="AS131" s="752" t="e">
        <f t="shared" ca="1" si="78"/>
        <v>#VALUE!</v>
      </c>
      <c r="AT131" s="754" t="e">
        <f t="shared" ca="1" si="79"/>
        <v>#VALUE!</v>
      </c>
      <c r="AU131" s="744" t="e">
        <f ca="1">IF('Información y Datos'!$L$42='Patrones LACOMET'!$D$3,(IF(N131="","",AT131*39.37008)),IF('Información y Datos'!$L$42='Patrones LACOMET'!$D$4,AT131,"No existe el patrón"))</f>
        <v>#VALUE!</v>
      </c>
    </row>
    <row r="132" spans="1:47" ht="15.75" x14ac:dyDescent="0.2">
      <c r="A132" s="12">
        <f>+CALIBRACION!A115</f>
        <v>104</v>
      </c>
      <c r="B132" s="50">
        <f>IF(CALIBRACION!H115="","",CALIBRACION!H115)</f>
        <v>22.5</v>
      </c>
      <c r="C132" s="745">
        <f t="shared" si="57"/>
        <v>3.5777087639996632E-3</v>
      </c>
      <c r="D132" s="745">
        <f t="shared" si="58"/>
        <v>1.501110699893027E-2</v>
      </c>
      <c r="E132" s="723">
        <f t="shared" si="39"/>
        <v>5.773502691896258E-3</v>
      </c>
      <c r="F132" s="745">
        <f t="shared" si="59"/>
        <v>2.886751345948129E-3</v>
      </c>
      <c r="G132" s="746">
        <f t="shared" si="60"/>
        <v>16.727223320085134</v>
      </c>
      <c r="H132" s="725">
        <f>IF(B132="","",(IF('Información y Datos'!$L$42='Patrones LACOMET'!$D$3,(VLOOKUP(B132,'BLOQUES PATRON (pulg) '!$K$5:$Q$86,6,FALSE)*1000),IF('Información y Datos'!$L$42='Patrones LACOMET'!$D$4,(VLOOKUP(B132,'BLOQUES PATRON (mm)'!$D$5:$H$126,5,FALSE)),"No existe el patrón"))))</f>
        <v>13</v>
      </c>
      <c r="I132" s="726">
        <f t="shared" si="61"/>
        <v>0.17639999999999997</v>
      </c>
      <c r="J132" s="726">
        <f ca="1">IF(B132="","",IF('Información y Datos'!$L$42='Patrones LACOMET'!$D$3,LOOKUP(B132,'BLOQUES PATRON (pulg) '!$S$5:$S$86,'BLOQUES PATRON (pulg) '!$Z$5:$Z$86),IF('Información y Datos'!$L$42='Patrones LACOMET'!$D$4,VLOOKUP(B132,'DERIVA DE BLOQUES PATRON (mm)'!$D$8:$U$129,18,FALSE)*1000,"No existe el patrón")))</f>
        <v>22.575126348439923</v>
      </c>
      <c r="K132" s="727">
        <f t="shared" ca="1" si="41"/>
        <v>26.051246546144899</v>
      </c>
      <c r="L132" s="747" t="str">
        <f t="shared" si="62"/>
        <v/>
      </c>
      <c r="M132" s="747" t="str">
        <f t="shared" si="63"/>
        <v/>
      </c>
      <c r="N132" s="747" t="str">
        <f t="shared" si="64"/>
        <v/>
      </c>
      <c r="O132" s="748" t="str">
        <f t="shared" si="65"/>
        <v/>
      </c>
      <c r="P132" s="749" t="str">
        <f t="shared" si="66"/>
        <v/>
      </c>
      <c r="Q132" s="750" t="e">
        <f t="shared" si="67"/>
        <v>#VALUE!</v>
      </c>
      <c r="R132" s="751" t="str">
        <f t="shared" si="68"/>
        <v/>
      </c>
      <c r="S132" s="751" t="str">
        <f t="shared" si="69"/>
        <v/>
      </c>
      <c r="T132" s="846">
        <f t="shared" si="70"/>
        <v>6.6106605822212949E-2</v>
      </c>
      <c r="U132" s="733">
        <f t="shared" si="46"/>
        <v>6.40630400309881E-5</v>
      </c>
      <c r="V132" s="735" t="e">
        <f t="shared" si="71"/>
        <v>#VALUE!</v>
      </c>
      <c r="W132" s="735" t="e">
        <f t="shared" si="72"/>
        <v>#VALUE!</v>
      </c>
      <c r="X132" s="735" t="e">
        <f t="shared" si="73"/>
        <v>#VALUE!</v>
      </c>
      <c r="Y132" s="736" t="e">
        <f t="shared" ca="1" si="74"/>
        <v>#VALUE!</v>
      </c>
      <c r="Z132" s="736" t="e">
        <f t="shared" ca="1" si="75"/>
        <v>#VALUE!</v>
      </c>
      <c r="AA132" s="736" t="e">
        <f t="shared" ca="1" si="76"/>
        <v>#VALUE!</v>
      </c>
      <c r="AB132" s="736">
        <f t="shared" ca="1" si="53"/>
        <v>1.7221594866032874</v>
      </c>
      <c r="AC132" s="737">
        <f>IF(B132="","",('SENSIBILIDAD 2'!B109^2)*(G132^2))</f>
        <v>279.79999999999995</v>
      </c>
      <c r="AD132" s="738">
        <f ca="1">IF(B132="","",('SENSIBILIDAD 2'!C109^2)*(K132^2))</f>
        <v>678.66472257536293</v>
      </c>
      <c r="AE132" s="738" t="e">
        <f>IF(B132="","",'SENSIBILIDAD 2'!D109^2*(R132^2))</f>
        <v>#VALUE!</v>
      </c>
      <c r="AF132" s="738" t="e">
        <f>IF(B132="","",'SENSIBILIDAD 2'!E109^2*(S132^2))</f>
        <v>#VALUE!</v>
      </c>
      <c r="AG132" s="738" t="e">
        <f>IF(B132="","",'SENSIBILIDAD 2'!F109^2*(T132^2))</f>
        <v>#VALUE!</v>
      </c>
      <c r="AH132" s="738" t="e">
        <f>IF(B132="","",(('SENSIBILIDAD 2'!G109)^2)*(Q132^2))</f>
        <v>#VALUE!</v>
      </c>
      <c r="AI132" s="738">
        <f>IF(B132="","",'SENSIBILIDAD 2'!H109^2*(U132^2))</f>
        <v>4.1040730980119839E-9</v>
      </c>
      <c r="AJ132" s="738" t="e">
        <f>IF(B132="","",'SENSIBILIDAD 2'!M109^2*(V132^2))</f>
        <v>#VALUE!</v>
      </c>
      <c r="AK132" s="738" t="e">
        <f>IF(B132="","",'SENSIBILIDAD 2'!N109^2*(W132^2))</f>
        <v>#VALUE!</v>
      </c>
      <c r="AL132" s="738" t="e">
        <f>IF(B132="","",'SENSIBILIDAD 2'!O109^2*(X132^2))</f>
        <v>#VALUE!</v>
      </c>
      <c r="AM132" s="738" t="e">
        <f ca="1">IF($B132="","",(Y132^2)*('SENSIBILIDAD 2'!K109^2))</f>
        <v>#VALUE!</v>
      </c>
      <c r="AN132" s="738" t="e">
        <f ca="1">IF($B132="","",(Z132^2)*('SENSIBILIDAD 2'!I109^2))</f>
        <v>#VALUE!</v>
      </c>
      <c r="AO132" s="738" t="e">
        <f ca="1">IF($B132="","",(AA132^2)*('SENSIBILIDAD 2'!J109^2))</f>
        <v>#VALUE!</v>
      </c>
      <c r="AP132" s="738">
        <f ca="1">IF($B132="","",(AB132^2)*('SENSIBILIDAD 2'!L109^2))</f>
        <v>3.9223145356762062E-10</v>
      </c>
      <c r="AQ132" s="740">
        <f>IF(B132="","",('Intro. datos de Calib. CENTROS'!G105*1000)^2)</f>
        <v>26.009999999999998</v>
      </c>
      <c r="AR132" s="741" t="e">
        <f t="shared" ca="1" si="77"/>
        <v>#VALUE!</v>
      </c>
      <c r="AS132" s="752" t="e">
        <f t="shared" ca="1" si="78"/>
        <v>#VALUE!</v>
      </c>
      <c r="AT132" s="754" t="e">
        <f t="shared" ca="1" si="79"/>
        <v>#VALUE!</v>
      </c>
      <c r="AU132" s="744" t="e">
        <f ca="1">IF('Información y Datos'!$L$42='Patrones LACOMET'!$D$3,(IF(N132="","",AT132*39.37008)),IF('Información y Datos'!$L$42='Patrones LACOMET'!$D$4,AT132,"No existe el patrón"))</f>
        <v>#VALUE!</v>
      </c>
    </row>
    <row r="133" spans="1:47" ht="15.75" x14ac:dyDescent="0.2">
      <c r="A133" s="12">
        <f>+CALIBRACION!A116</f>
        <v>105</v>
      </c>
      <c r="B133" s="50">
        <f>IF(CALIBRACION!H116="","",CALIBRACION!H116)</f>
        <v>23</v>
      </c>
      <c r="C133" s="745">
        <f t="shared" si="57"/>
        <v>3.5777087639996632E-3</v>
      </c>
      <c r="D133" s="745">
        <f t="shared" si="58"/>
        <v>1.501110699893027E-2</v>
      </c>
      <c r="E133" s="723">
        <f t="shared" si="39"/>
        <v>5.773502691896258E-3</v>
      </c>
      <c r="F133" s="745">
        <f t="shared" si="59"/>
        <v>2.886751345948129E-3</v>
      </c>
      <c r="G133" s="746">
        <f t="shared" si="60"/>
        <v>16.727223320085134</v>
      </c>
      <c r="H133" s="725">
        <f>IF(B133="","",(IF('Información y Datos'!$L$42='Patrones LACOMET'!$D$3,(VLOOKUP(B133,'BLOQUES PATRON (pulg) '!$K$5:$Q$86,6,FALSE)*1000),IF('Información y Datos'!$L$42='Patrones LACOMET'!$D$4,(VLOOKUP(B133,'BLOQUES PATRON (mm)'!$D$5:$H$126,5,FALSE)),"No existe el patrón"))))</f>
        <v>13</v>
      </c>
      <c r="I133" s="726">
        <f t="shared" si="61"/>
        <v>0.17639999999999997</v>
      </c>
      <c r="J133" s="726">
        <f ca="1">IF(B133="","",IF('Información y Datos'!$L$42='Patrones LACOMET'!$D$3,LOOKUP(B133,'BLOQUES PATRON (pulg) '!$S$5:$S$86,'BLOQUES PATRON (pulg) '!$Z$5:$Z$86),IF('Información y Datos'!$L$42='Patrones LACOMET'!$D$4,VLOOKUP(B133,'DERIVA DE BLOQUES PATRON (mm)'!$D$8:$U$129,18,FALSE)*1000,"No existe el patrón")))</f>
        <v>10.732808314102844</v>
      </c>
      <c r="K133" s="727">
        <f t="shared" ca="1" si="41"/>
        <v>16.858952852039035</v>
      </c>
      <c r="L133" s="747" t="str">
        <f t="shared" si="62"/>
        <v/>
      </c>
      <c r="M133" s="747" t="str">
        <f t="shared" si="63"/>
        <v/>
      </c>
      <c r="N133" s="747" t="str">
        <f t="shared" si="64"/>
        <v/>
      </c>
      <c r="O133" s="748" t="str">
        <f t="shared" si="65"/>
        <v/>
      </c>
      <c r="P133" s="749" t="str">
        <f t="shared" si="66"/>
        <v/>
      </c>
      <c r="Q133" s="750" t="e">
        <f t="shared" si="67"/>
        <v>#VALUE!</v>
      </c>
      <c r="R133" s="751" t="str">
        <f t="shared" si="68"/>
        <v/>
      </c>
      <c r="S133" s="751" t="str">
        <f t="shared" si="69"/>
        <v/>
      </c>
      <c r="T133" s="846">
        <f t="shared" si="70"/>
        <v>6.6106605822212949E-2</v>
      </c>
      <c r="U133" s="733">
        <f t="shared" si="46"/>
        <v>6.40630400309881E-5</v>
      </c>
      <c r="V133" s="735" t="e">
        <f t="shared" si="71"/>
        <v>#VALUE!</v>
      </c>
      <c r="W133" s="735" t="e">
        <f t="shared" si="72"/>
        <v>#VALUE!</v>
      </c>
      <c r="X133" s="735" t="e">
        <f t="shared" si="73"/>
        <v>#VALUE!</v>
      </c>
      <c r="Y133" s="736" t="e">
        <f t="shared" ca="1" si="74"/>
        <v>#VALUE!</v>
      </c>
      <c r="Z133" s="736" t="e">
        <f t="shared" ca="1" si="75"/>
        <v>#VALUE!</v>
      </c>
      <c r="AA133" s="736" t="e">
        <f t="shared" ca="1" si="76"/>
        <v>#VALUE!</v>
      </c>
      <c r="AB133" s="736">
        <f t="shared" ca="1" si="53"/>
        <v>1.1144881507650173</v>
      </c>
      <c r="AC133" s="737">
        <f>IF(B133="","",('SENSIBILIDAD 2'!B110^2)*(G133^2))</f>
        <v>279.79999999999995</v>
      </c>
      <c r="AD133" s="738">
        <f ca="1">IF(B133="","",('SENSIBILIDAD 2'!C110^2)*(K133^2))</f>
        <v>284.22378421136568</v>
      </c>
      <c r="AE133" s="738" t="e">
        <f>IF(B133="","",'SENSIBILIDAD 2'!D110^2*(R133^2))</f>
        <v>#VALUE!</v>
      </c>
      <c r="AF133" s="738" t="e">
        <f>IF(B133="","",'SENSIBILIDAD 2'!E110^2*(S133^2))</f>
        <v>#VALUE!</v>
      </c>
      <c r="AG133" s="738" t="e">
        <f>IF(B133="","",'SENSIBILIDAD 2'!F110^2*(T133^2))</f>
        <v>#VALUE!</v>
      </c>
      <c r="AH133" s="738" t="e">
        <f>IF(B133="","",(('SENSIBILIDAD 2'!G110)^2)*(Q133^2))</f>
        <v>#VALUE!</v>
      </c>
      <c r="AI133" s="738">
        <f>IF(B133="","",'SENSIBILIDAD 2'!H110^2*(U133^2))</f>
        <v>4.1040730980119839E-9</v>
      </c>
      <c r="AJ133" s="738" t="e">
        <f>IF(B133="","",'SENSIBILIDAD 2'!M110^2*(V133^2))</f>
        <v>#VALUE!</v>
      </c>
      <c r="AK133" s="738" t="e">
        <f>IF(B133="","",'SENSIBILIDAD 2'!N110^2*(W133^2))</f>
        <v>#VALUE!</v>
      </c>
      <c r="AL133" s="738" t="e">
        <f>IF(B133="","",'SENSIBILIDAD 2'!O110^2*(X133^2))</f>
        <v>#VALUE!</v>
      </c>
      <c r="AM133" s="738" t="e">
        <f ca="1">IF($B133="","",(Y133^2)*('SENSIBILIDAD 2'!K110^2))</f>
        <v>#VALUE!</v>
      </c>
      <c r="AN133" s="738" t="e">
        <f ca="1">IF($B133="","",(Z133^2)*('SENSIBILIDAD 2'!I110^2))</f>
        <v>#VALUE!</v>
      </c>
      <c r="AO133" s="738" t="e">
        <f ca="1">IF($B133="","",(AA133^2)*('SENSIBILIDAD 2'!J110^2))</f>
        <v>#VALUE!</v>
      </c>
      <c r="AP133" s="738">
        <f ca="1">IF($B133="","",(AB133^2)*('SENSIBILIDAD 2'!L110^2))</f>
        <v>1.6426558760137179E-10</v>
      </c>
      <c r="AQ133" s="740">
        <f>IF(B133="","",('Intro. datos de Calib. CENTROS'!G106*1000)^2)</f>
        <v>10.0489</v>
      </c>
      <c r="AR133" s="741" t="e">
        <f t="shared" ca="1" si="77"/>
        <v>#VALUE!</v>
      </c>
      <c r="AS133" s="752" t="e">
        <f t="shared" ca="1" si="78"/>
        <v>#VALUE!</v>
      </c>
      <c r="AT133" s="754" t="e">
        <f t="shared" ca="1" si="79"/>
        <v>#VALUE!</v>
      </c>
      <c r="AU133" s="744" t="e">
        <f ca="1">IF('Información y Datos'!$L$42='Patrones LACOMET'!$D$3,(IF(N133="","",AT133*39.37008)),IF('Información y Datos'!$L$42='Patrones LACOMET'!$D$4,AT133,"No existe el patrón"))</f>
        <v>#VALUE!</v>
      </c>
    </row>
    <row r="134" spans="1:47" ht="15.75" x14ac:dyDescent="0.2">
      <c r="A134" s="12">
        <f>+CALIBRACION!A117</f>
        <v>106</v>
      </c>
      <c r="B134" s="50">
        <f>IF(CALIBRACION!H117="","",CALIBRACION!H117)</f>
        <v>23.5</v>
      </c>
      <c r="C134" s="745">
        <f t="shared" si="57"/>
        <v>3.5777087639996632E-3</v>
      </c>
      <c r="D134" s="745">
        <f t="shared" si="58"/>
        <v>1.501110699893027E-2</v>
      </c>
      <c r="E134" s="723">
        <f t="shared" si="39"/>
        <v>5.773502691896258E-3</v>
      </c>
      <c r="F134" s="745">
        <f t="shared" si="59"/>
        <v>2.886751345948129E-3</v>
      </c>
      <c r="G134" s="746">
        <f t="shared" si="60"/>
        <v>16.727223320085134</v>
      </c>
      <c r="H134" s="725">
        <f>IF(B134="","",(IF('Información y Datos'!$L$42='Patrones LACOMET'!$D$3,(VLOOKUP(B134,'BLOQUES PATRON (pulg) '!$K$5:$Q$86,6,FALSE)*1000),IF('Información y Datos'!$L$42='Patrones LACOMET'!$D$4,(VLOOKUP(B134,'BLOQUES PATRON (mm)'!$D$5:$H$126,5,FALSE)),"No existe el patrón"))))</f>
        <v>13</v>
      </c>
      <c r="I134" s="726">
        <f t="shared" si="61"/>
        <v>0.17639999999999997</v>
      </c>
      <c r="J134" s="726">
        <f ca="1">IF(B134="","",IF('Información y Datos'!$L$42='Patrones LACOMET'!$D$3,LOOKUP(B134,'BLOQUES PATRON (pulg) '!$S$5:$S$86,'BLOQUES PATRON (pulg) '!$Z$5:$Z$86),IF('Información y Datos'!$L$42='Patrones LACOMET'!$D$4,VLOOKUP(B134,'DERIVA DE BLOQUES PATRON (mm)'!$D$8:$U$129,18,FALSE)*1000,"No existe el patrón")))</f>
        <v>27.090151618127891</v>
      </c>
      <c r="K134" s="727">
        <f t="shared" ca="1" si="41"/>
        <v>30.048418122309819</v>
      </c>
      <c r="L134" s="747" t="str">
        <f t="shared" si="62"/>
        <v/>
      </c>
      <c r="M134" s="747" t="str">
        <f t="shared" si="63"/>
        <v/>
      </c>
      <c r="N134" s="747" t="str">
        <f t="shared" si="64"/>
        <v/>
      </c>
      <c r="O134" s="748" t="str">
        <f t="shared" si="65"/>
        <v/>
      </c>
      <c r="P134" s="749" t="str">
        <f t="shared" si="66"/>
        <v/>
      </c>
      <c r="Q134" s="750" t="e">
        <f t="shared" si="67"/>
        <v>#VALUE!</v>
      </c>
      <c r="R134" s="751" t="str">
        <f t="shared" si="68"/>
        <v/>
      </c>
      <c r="S134" s="751" t="str">
        <f t="shared" si="69"/>
        <v/>
      </c>
      <c r="T134" s="846">
        <f t="shared" si="70"/>
        <v>6.6106605822212949E-2</v>
      </c>
      <c r="U134" s="733">
        <f t="shared" si="46"/>
        <v>6.40630400309881E-5</v>
      </c>
      <c r="V134" s="735" t="e">
        <f t="shared" si="71"/>
        <v>#VALUE!</v>
      </c>
      <c r="W134" s="735" t="e">
        <f t="shared" si="72"/>
        <v>#VALUE!</v>
      </c>
      <c r="X134" s="735" t="e">
        <f t="shared" si="73"/>
        <v>#VALUE!</v>
      </c>
      <c r="Y134" s="736" t="e">
        <f t="shared" ca="1" si="74"/>
        <v>#VALUE!</v>
      </c>
      <c r="Z134" s="736" t="e">
        <f t="shared" ca="1" si="75"/>
        <v>#VALUE!</v>
      </c>
      <c r="AA134" s="736" t="e">
        <f t="shared" ca="1" si="76"/>
        <v>#VALUE!</v>
      </c>
      <c r="AB134" s="736">
        <f t="shared" ca="1" si="53"/>
        <v>1.9863989323925755</v>
      </c>
      <c r="AC134" s="737">
        <f>IF(B134="","",('SENSIBILIDAD 2'!B111^2)*(G134^2))</f>
        <v>279.79999999999995</v>
      </c>
      <c r="AD134" s="738">
        <f ca="1">IF(B134="","",('SENSIBILIDAD 2'!C111^2)*(K134^2))</f>
        <v>902.90509854186087</v>
      </c>
      <c r="AE134" s="738" t="e">
        <f>IF(B134="","",'SENSIBILIDAD 2'!D111^2*(R134^2))</f>
        <v>#VALUE!</v>
      </c>
      <c r="AF134" s="738" t="e">
        <f>IF(B134="","",'SENSIBILIDAD 2'!E111^2*(S134^2))</f>
        <v>#VALUE!</v>
      </c>
      <c r="AG134" s="738" t="e">
        <f>IF(B134="","",'SENSIBILIDAD 2'!F111^2*(T134^2))</f>
        <v>#VALUE!</v>
      </c>
      <c r="AH134" s="738" t="e">
        <f>IF(B134="","",(('SENSIBILIDAD 2'!G111)^2)*(Q134^2))</f>
        <v>#VALUE!</v>
      </c>
      <c r="AI134" s="738">
        <f>IF(B134="","",'SENSIBILIDAD 2'!H111^2*(U134^2))</f>
        <v>4.1040730980119839E-9</v>
      </c>
      <c r="AJ134" s="738" t="e">
        <f>IF(B134="","",'SENSIBILIDAD 2'!M111^2*(V134^2))</f>
        <v>#VALUE!</v>
      </c>
      <c r="AK134" s="738" t="e">
        <f>IF(B134="","",'SENSIBILIDAD 2'!N111^2*(W134^2))</f>
        <v>#VALUE!</v>
      </c>
      <c r="AL134" s="738" t="e">
        <f>IF(B134="","",'SENSIBILIDAD 2'!O111^2*(X134^2))</f>
        <v>#VALUE!</v>
      </c>
      <c r="AM134" s="738" t="e">
        <f ca="1">IF($B134="","",(Y134^2)*('SENSIBILIDAD 2'!K111^2))</f>
        <v>#VALUE!</v>
      </c>
      <c r="AN134" s="738" t="e">
        <f ca="1">IF($B134="","",(Z134^2)*('SENSIBILIDAD 2'!I111^2))</f>
        <v>#VALUE!</v>
      </c>
      <c r="AO134" s="738" t="e">
        <f ca="1">IF($B134="","",(AA134^2)*('SENSIBILIDAD 2'!J111^2))</f>
        <v>#VALUE!</v>
      </c>
      <c r="AP134" s="738">
        <f ca="1">IF($B134="","",(AB134^2)*('SENSIBILIDAD 2'!L111^2))</f>
        <v>5.2182950003622068E-10</v>
      </c>
      <c r="AQ134" s="740">
        <f>IF(B134="","",('Intro. datos de Calib. CENTROS'!G107*1000)^2)</f>
        <v>14.0625</v>
      </c>
      <c r="AR134" s="741" t="e">
        <f t="shared" ca="1" si="77"/>
        <v>#VALUE!</v>
      </c>
      <c r="AS134" s="752" t="e">
        <f t="shared" ca="1" si="78"/>
        <v>#VALUE!</v>
      </c>
      <c r="AT134" s="754" t="e">
        <f t="shared" ca="1" si="79"/>
        <v>#VALUE!</v>
      </c>
      <c r="AU134" s="744" t="e">
        <f ca="1">IF('Información y Datos'!$L$42='Patrones LACOMET'!$D$3,(IF(N134="","",AT134*39.37008)),IF('Información y Datos'!$L$42='Patrones LACOMET'!$D$4,AT134,"No existe el patrón"))</f>
        <v>#VALUE!</v>
      </c>
    </row>
    <row r="135" spans="1:47" ht="15.75" x14ac:dyDescent="0.2">
      <c r="A135" s="12">
        <f>+CALIBRACION!A118</f>
        <v>107</v>
      </c>
      <c r="B135" s="50">
        <f>IF(CALIBRACION!H118="","",CALIBRACION!H118)</f>
        <v>24</v>
      </c>
      <c r="C135" s="745">
        <f t="shared" si="57"/>
        <v>3.5777087639996632E-3</v>
      </c>
      <c r="D135" s="745">
        <f t="shared" si="58"/>
        <v>1.501110699893027E-2</v>
      </c>
      <c r="E135" s="723">
        <f t="shared" si="39"/>
        <v>5.773502691896258E-3</v>
      </c>
      <c r="F135" s="745">
        <f t="shared" si="59"/>
        <v>2.886751345948129E-3</v>
      </c>
      <c r="G135" s="746">
        <f t="shared" si="60"/>
        <v>16.727223320085134</v>
      </c>
      <c r="H135" s="725">
        <f>IF(B135="","",(IF('Información y Datos'!$L$42='Patrones LACOMET'!$D$3,(VLOOKUP(B135,'BLOQUES PATRON (pulg) '!$K$5:$Q$86,6,FALSE)*1000),IF('Información y Datos'!$L$42='Patrones LACOMET'!$D$4,(VLOOKUP(B135,'BLOQUES PATRON (mm)'!$D$5:$H$126,5,FALSE)),"No existe el patrón"))))</f>
        <v>13</v>
      </c>
      <c r="I135" s="726">
        <f t="shared" si="61"/>
        <v>0.17639999999999997</v>
      </c>
      <c r="J135" s="726">
        <f ca="1">IF(B135="","",IF('Información y Datos'!$L$42='Patrones LACOMET'!$D$3,LOOKUP(B135,'BLOQUES PATRON (pulg) '!$S$5:$S$86,'BLOQUES PATRON (pulg) '!$Z$5:$Z$86),IF('Información y Datos'!$L$42='Patrones LACOMET'!$D$4,VLOOKUP(B135,'DERIVA DE BLOQUES PATRON (mm)'!$D$8:$U$129,18,FALSE)*1000,"No existe el patrón")))</f>
        <v>25.585143194898581</v>
      </c>
      <c r="K135" s="727">
        <f t="shared" ca="1" si="41"/>
        <v>28.698966344861013</v>
      </c>
      <c r="L135" s="747" t="str">
        <f t="shared" si="62"/>
        <v/>
      </c>
      <c r="M135" s="747" t="str">
        <f t="shared" si="63"/>
        <v/>
      </c>
      <c r="N135" s="747" t="str">
        <f t="shared" si="64"/>
        <v/>
      </c>
      <c r="O135" s="748" t="str">
        <f t="shared" si="65"/>
        <v/>
      </c>
      <c r="P135" s="749" t="str">
        <f t="shared" si="66"/>
        <v/>
      </c>
      <c r="Q135" s="750" t="e">
        <f t="shared" si="67"/>
        <v>#VALUE!</v>
      </c>
      <c r="R135" s="751" t="str">
        <f t="shared" si="68"/>
        <v/>
      </c>
      <c r="S135" s="751" t="str">
        <f t="shared" si="69"/>
        <v/>
      </c>
      <c r="T135" s="846">
        <f t="shared" si="70"/>
        <v>6.6106605822212949E-2</v>
      </c>
      <c r="U135" s="733">
        <f t="shared" si="46"/>
        <v>6.40630400309881E-5</v>
      </c>
      <c r="V135" s="735" t="e">
        <f t="shared" si="71"/>
        <v>#VALUE!</v>
      </c>
      <c r="W135" s="735" t="e">
        <f t="shared" si="72"/>
        <v>#VALUE!</v>
      </c>
      <c r="X135" s="735" t="e">
        <f t="shared" si="73"/>
        <v>#VALUE!</v>
      </c>
      <c r="Y135" s="736" t="e">
        <f t="shared" ca="1" si="74"/>
        <v>#VALUE!</v>
      </c>
      <c r="Z135" s="736" t="e">
        <f t="shared" ca="1" si="75"/>
        <v>#VALUE!</v>
      </c>
      <c r="AA135" s="736" t="e">
        <f t="shared" ca="1" si="76"/>
        <v>#VALUE!</v>
      </c>
      <c r="AB135" s="736">
        <f t="shared" ca="1" si="53"/>
        <v>1.8971912556646826</v>
      </c>
      <c r="AC135" s="737">
        <f>IF(B135="","",('SENSIBILIDAD 2'!B112^2)*(G135^2))</f>
        <v>279.79999999999995</v>
      </c>
      <c r="AD135" s="738">
        <f ca="1">IF(B135="","",('SENSIBILIDAD 2'!C112^2)*(K135^2))</f>
        <v>823.62543032183476</v>
      </c>
      <c r="AE135" s="738" t="e">
        <f>IF(B135="","",'SENSIBILIDAD 2'!D112^2*(R135^2))</f>
        <v>#VALUE!</v>
      </c>
      <c r="AF135" s="738" t="e">
        <f>IF(B135="","",'SENSIBILIDAD 2'!E112^2*(S135^2))</f>
        <v>#VALUE!</v>
      </c>
      <c r="AG135" s="738" t="e">
        <f>IF(B135="","",'SENSIBILIDAD 2'!F112^2*(T135^2))</f>
        <v>#VALUE!</v>
      </c>
      <c r="AH135" s="738" t="e">
        <f>IF(B135="","",(('SENSIBILIDAD 2'!G112)^2)*(Q135^2))</f>
        <v>#VALUE!</v>
      </c>
      <c r="AI135" s="738">
        <f>IF(B135="","",'SENSIBILIDAD 2'!H112^2*(U135^2))</f>
        <v>4.1040730980119839E-9</v>
      </c>
      <c r="AJ135" s="738" t="e">
        <f>IF(B135="","",'SENSIBILIDAD 2'!M112^2*(V135^2))</f>
        <v>#VALUE!</v>
      </c>
      <c r="AK135" s="738" t="e">
        <f>IF(B135="","",'SENSIBILIDAD 2'!N112^2*(W135^2))</f>
        <v>#VALUE!</v>
      </c>
      <c r="AL135" s="738" t="e">
        <f>IF(B135="","",'SENSIBILIDAD 2'!O112^2*(X135^2))</f>
        <v>#VALUE!</v>
      </c>
      <c r="AM135" s="738" t="e">
        <f ca="1">IF($B135="","",(Y135^2)*('SENSIBILIDAD 2'!K112^2))</f>
        <v>#VALUE!</v>
      </c>
      <c r="AN135" s="738" t="e">
        <f ca="1">IF($B135="","",(Z135^2)*('SENSIBILIDAD 2'!I112^2))</f>
        <v>#VALUE!</v>
      </c>
      <c r="AO135" s="738" t="e">
        <f ca="1">IF($B135="","",(AA135^2)*('SENSIBILIDAD 2'!J112^2))</f>
        <v>#VALUE!</v>
      </c>
      <c r="AP135" s="738">
        <f ca="1">IF($B135="","",(AB135^2)*('SENSIBILIDAD 2'!L112^2))</f>
        <v>4.760120088604533E-10</v>
      </c>
      <c r="AQ135" s="740">
        <f>IF(B135="","",('Intro. datos de Calib. CENTROS'!G108*1000)^2)</f>
        <v>14.0625</v>
      </c>
      <c r="AR135" s="741" t="e">
        <f t="shared" ca="1" si="77"/>
        <v>#VALUE!</v>
      </c>
      <c r="AS135" s="752" t="e">
        <f t="shared" ca="1" si="78"/>
        <v>#VALUE!</v>
      </c>
      <c r="AT135" s="754" t="e">
        <f t="shared" ca="1" si="79"/>
        <v>#VALUE!</v>
      </c>
      <c r="AU135" s="744" t="e">
        <f ca="1">IF('Información y Datos'!$L$42='Patrones LACOMET'!$D$3,(IF(N135="","",AT135*39.37008)),IF('Información y Datos'!$L$42='Patrones LACOMET'!$D$4,AT135,"No existe el patrón"))</f>
        <v>#VALUE!</v>
      </c>
    </row>
    <row r="136" spans="1:47" ht="15.75" x14ac:dyDescent="0.2">
      <c r="A136" s="12">
        <f>+CALIBRACION!A119</f>
        <v>108</v>
      </c>
      <c r="B136" s="50">
        <f>IF(CALIBRACION!H119="","",CALIBRACION!H119)</f>
        <v>24.5</v>
      </c>
      <c r="C136" s="745">
        <f t="shared" si="57"/>
        <v>3.5777087639996632E-3</v>
      </c>
      <c r="D136" s="745">
        <f t="shared" si="58"/>
        <v>1.501110699893027E-2</v>
      </c>
      <c r="E136" s="723">
        <f t="shared" si="39"/>
        <v>5.773502691896258E-3</v>
      </c>
      <c r="F136" s="745">
        <f t="shared" si="59"/>
        <v>2.886751345948129E-3</v>
      </c>
      <c r="G136" s="746">
        <f t="shared" si="60"/>
        <v>16.727223320085134</v>
      </c>
      <c r="H136" s="725">
        <f>IF(B136="","",(IF('Información y Datos'!$L$42='Patrones LACOMET'!$D$3,(VLOOKUP(B136,'BLOQUES PATRON (pulg) '!$K$5:$Q$86,6,FALSE)*1000),IF('Información y Datos'!$L$42='Patrones LACOMET'!$D$4,(VLOOKUP(B136,'BLOQUES PATRON (mm)'!$D$5:$H$126,5,FALSE)),"No existe el patrón"))))</f>
        <v>13</v>
      </c>
      <c r="I136" s="726">
        <f t="shared" si="61"/>
        <v>0.17639999999999997</v>
      </c>
      <c r="J136" s="726">
        <f ca="1">IF(B136="","",IF('Información y Datos'!$L$42='Patrones LACOMET'!$D$3,LOOKUP(B136,'BLOQUES PATRON (pulg) '!$S$5:$S$86,'BLOQUES PATRON (pulg) '!$Z$5:$Z$86),IF('Información y Datos'!$L$42='Patrones LACOMET'!$D$4,VLOOKUP(B136,'DERIVA DE BLOQUES PATRON (mm)'!$D$8:$U$129,18,FALSE)*1000,"No existe el patrón")))</f>
        <v>207.69116240564733</v>
      </c>
      <c r="K136" s="727">
        <f t="shared" ca="1" si="41"/>
        <v>208.09769354408755</v>
      </c>
      <c r="L136" s="747" t="str">
        <f t="shared" si="62"/>
        <v/>
      </c>
      <c r="M136" s="747" t="str">
        <f t="shared" si="63"/>
        <v/>
      </c>
      <c r="N136" s="747" t="str">
        <f t="shared" si="64"/>
        <v/>
      </c>
      <c r="O136" s="748" t="str">
        <f t="shared" si="65"/>
        <v/>
      </c>
      <c r="P136" s="749" t="str">
        <f t="shared" si="66"/>
        <v/>
      </c>
      <c r="Q136" s="750" t="e">
        <f t="shared" si="67"/>
        <v>#VALUE!</v>
      </c>
      <c r="R136" s="751" t="str">
        <f t="shared" si="68"/>
        <v/>
      </c>
      <c r="S136" s="751" t="str">
        <f t="shared" si="69"/>
        <v/>
      </c>
      <c r="T136" s="846">
        <f t="shared" si="70"/>
        <v>6.6106605822212949E-2</v>
      </c>
      <c r="U136" s="733">
        <f t="shared" si="46"/>
        <v>6.40630400309881E-5</v>
      </c>
      <c r="V136" s="735" t="e">
        <f t="shared" si="71"/>
        <v>#VALUE!</v>
      </c>
      <c r="W136" s="735" t="e">
        <f t="shared" si="72"/>
        <v>#VALUE!</v>
      </c>
      <c r="X136" s="735" t="e">
        <f t="shared" si="73"/>
        <v>#VALUE!</v>
      </c>
      <c r="Y136" s="736" t="e">
        <f t="shared" ca="1" si="74"/>
        <v>#VALUE!</v>
      </c>
      <c r="Z136" s="736" t="e">
        <f t="shared" ca="1" si="75"/>
        <v>#VALUE!</v>
      </c>
      <c r="AA136" s="736" t="e">
        <f t="shared" ca="1" si="76"/>
        <v>#VALUE!</v>
      </c>
      <c r="AB136" s="736">
        <f t="shared" ca="1" si="53"/>
        <v>13.756632199630664</v>
      </c>
      <c r="AC136" s="737">
        <f>IF(B136="","",('SENSIBILIDAD 2'!B113^2)*(G136^2))</f>
        <v>279.79999999999995</v>
      </c>
      <c r="AD136" s="738">
        <f ca="1">IF(B136="","",('SENSIBILIDAD 2'!C113^2)*(K136^2))</f>
        <v>43304.515831379671</v>
      </c>
      <c r="AE136" s="738" t="e">
        <f>IF(B136="","",'SENSIBILIDAD 2'!D113^2*(R136^2))</f>
        <v>#VALUE!</v>
      </c>
      <c r="AF136" s="738" t="e">
        <f>IF(B136="","",'SENSIBILIDAD 2'!E113^2*(S136^2))</f>
        <v>#VALUE!</v>
      </c>
      <c r="AG136" s="738" t="e">
        <f>IF(B136="","",'SENSIBILIDAD 2'!F113^2*(T136^2))</f>
        <v>#VALUE!</v>
      </c>
      <c r="AH136" s="738" t="e">
        <f>IF(B136="","",(('SENSIBILIDAD 2'!G113)^2)*(Q136^2))</f>
        <v>#VALUE!</v>
      </c>
      <c r="AI136" s="738">
        <f>IF(B136="","",'SENSIBILIDAD 2'!H113^2*(U136^2))</f>
        <v>4.1040730980119839E-9</v>
      </c>
      <c r="AJ136" s="738" t="e">
        <f>IF(B136="","",'SENSIBILIDAD 2'!M113^2*(V136^2))</f>
        <v>#VALUE!</v>
      </c>
      <c r="AK136" s="738" t="e">
        <f>IF(B136="","",'SENSIBILIDAD 2'!N113^2*(W136^2))</f>
        <v>#VALUE!</v>
      </c>
      <c r="AL136" s="738" t="e">
        <f>IF(B136="","",'SENSIBILIDAD 2'!O113^2*(X136^2))</f>
        <v>#VALUE!</v>
      </c>
      <c r="AM136" s="738" t="e">
        <f ca="1">IF($B136="","",(Y136^2)*('SENSIBILIDAD 2'!K113^2))</f>
        <v>#VALUE!</v>
      </c>
      <c r="AN136" s="738" t="e">
        <f ca="1">IF($B136="","",(Z136^2)*('SENSIBILIDAD 2'!I113^2))</f>
        <v>#VALUE!</v>
      </c>
      <c r="AO136" s="738" t="e">
        <f ca="1">IF($B136="","",(AA136^2)*('SENSIBILIDAD 2'!J113^2))</f>
        <v>#VALUE!</v>
      </c>
      <c r="AP136" s="738">
        <f ca="1">IF($B136="","",(AB136^2)*('SENSIBILIDAD 2'!L113^2))</f>
        <v>2.5027641923189788E-8</v>
      </c>
      <c r="AQ136" s="740">
        <f>IF(B136="","",('Intro. datos de Calib. CENTROS'!G109*1000)^2)</f>
        <v>10.0489</v>
      </c>
      <c r="AR136" s="741" t="e">
        <f t="shared" ca="1" si="77"/>
        <v>#VALUE!</v>
      </c>
      <c r="AS136" s="752" t="e">
        <f t="shared" ca="1" si="78"/>
        <v>#VALUE!</v>
      </c>
      <c r="AT136" s="754" t="e">
        <f t="shared" ca="1" si="79"/>
        <v>#VALUE!</v>
      </c>
      <c r="AU136" s="744" t="e">
        <f ca="1">IF('Información y Datos'!$L$42='Patrones LACOMET'!$D$3,(IF(N136="","",AT136*39.37008)),IF('Información y Datos'!$L$42='Patrones LACOMET'!$D$4,AT136,"No existe el patrón"))</f>
        <v>#VALUE!</v>
      </c>
    </row>
    <row r="137" spans="1:47" ht="15.75" x14ac:dyDescent="0.2">
      <c r="A137" s="12">
        <f>+CALIBRACION!A120</f>
        <v>109</v>
      </c>
      <c r="B137" s="50">
        <f>IF(CALIBRACION!H120="","",CALIBRACION!H120)</f>
        <v>25</v>
      </c>
      <c r="C137" s="745">
        <f t="shared" si="57"/>
        <v>3.5777087639996632E-3</v>
      </c>
      <c r="D137" s="745">
        <f t="shared" si="58"/>
        <v>1.501110699893027E-2</v>
      </c>
      <c r="E137" s="723">
        <f t="shared" si="39"/>
        <v>5.773502691896258E-3</v>
      </c>
      <c r="F137" s="745">
        <f t="shared" si="59"/>
        <v>2.886751345948129E-3</v>
      </c>
      <c r="G137" s="746">
        <f t="shared" si="60"/>
        <v>16.727223320085134</v>
      </c>
      <c r="H137" s="725">
        <f>IF(B137="","",(IF('Información y Datos'!$L$42='Patrones LACOMET'!$D$3,(VLOOKUP(B137,'BLOQUES PATRON (pulg) '!$K$5:$Q$86,6,FALSE)*1000),IF('Información y Datos'!$L$42='Patrones LACOMET'!$D$4,(VLOOKUP(B137,'BLOQUES PATRON (mm)'!$D$5:$H$126,5,FALSE)),"No existe el patrón"))))</f>
        <v>13</v>
      </c>
      <c r="I137" s="726">
        <f t="shared" si="61"/>
        <v>0.17639999999999997</v>
      </c>
      <c r="J137" s="726">
        <f ca="1">IF(B137="","",IF('Información y Datos'!$L$42='Patrones LACOMET'!$D$3,LOOKUP(B137,'BLOQUES PATRON (pulg) '!$S$5:$S$86,'BLOQUES PATRON (pulg) '!$Z$5:$Z$86),IF('Información y Datos'!$L$42='Patrones LACOMET'!$D$4,VLOOKUP(B137,'DERIVA DE BLOQUES PATRON (mm)'!$D$8:$U$129,18,FALSE)*1000,"No existe el patrón")))</f>
        <v>94.815530663447689</v>
      </c>
      <c r="K137" s="727">
        <f t="shared" ca="1" si="41"/>
        <v>95.702747985369726</v>
      </c>
      <c r="L137" s="747" t="str">
        <f t="shared" si="62"/>
        <v/>
      </c>
      <c r="M137" s="747" t="str">
        <f t="shared" si="63"/>
        <v/>
      </c>
      <c r="N137" s="747" t="str">
        <f t="shared" si="64"/>
        <v/>
      </c>
      <c r="O137" s="748" t="str">
        <f t="shared" si="65"/>
        <v/>
      </c>
      <c r="P137" s="749" t="str">
        <f t="shared" si="66"/>
        <v/>
      </c>
      <c r="Q137" s="750" t="e">
        <f t="shared" si="67"/>
        <v>#VALUE!</v>
      </c>
      <c r="R137" s="751" t="str">
        <f t="shared" si="68"/>
        <v/>
      </c>
      <c r="S137" s="751" t="str">
        <f t="shared" si="69"/>
        <v/>
      </c>
      <c r="T137" s="846">
        <f t="shared" si="70"/>
        <v>6.6106605822212949E-2</v>
      </c>
      <c r="U137" s="733">
        <f t="shared" si="46"/>
        <v>6.40630400309881E-5</v>
      </c>
      <c r="V137" s="735" t="e">
        <f t="shared" si="71"/>
        <v>#VALUE!</v>
      </c>
      <c r="W137" s="735" t="e">
        <f t="shared" si="72"/>
        <v>#VALUE!</v>
      </c>
      <c r="X137" s="735" t="e">
        <f t="shared" si="73"/>
        <v>#VALUE!</v>
      </c>
      <c r="Y137" s="736" t="e">
        <f t="shared" ca="1" si="74"/>
        <v>#VALUE!</v>
      </c>
      <c r="Z137" s="736" t="e">
        <f t="shared" ca="1" si="75"/>
        <v>#VALUE!</v>
      </c>
      <c r="AA137" s="736" t="e">
        <f t="shared" ca="1" si="76"/>
        <v>#VALUE!</v>
      </c>
      <c r="AB137" s="736">
        <f t="shared" ca="1" si="53"/>
        <v>6.3265838371714214</v>
      </c>
      <c r="AC137" s="737">
        <f>IF(B137="","",('SENSIBILIDAD 2'!B114^2)*(G137^2))</f>
        <v>279.79999999999995</v>
      </c>
      <c r="AD137" s="738">
        <f ca="1">IF(B137="","",('SENSIBILIDAD 2'!C114^2)*(K137^2))</f>
        <v>9159.0144717044313</v>
      </c>
      <c r="AE137" s="738" t="e">
        <f>IF(B137="","",'SENSIBILIDAD 2'!D114^2*(R137^2))</f>
        <v>#VALUE!</v>
      </c>
      <c r="AF137" s="738" t="e">
        <f>IF(B137="","",'SENSIBILIDAD 2'!E114^2*(S137^2))</f>
        <v>#VALUE!</v>
      </c>
      <c r="AG137" s="738" t="e">
        <f>IF(B137="","",'SENSIBILIDAD 2'!F114^2*(T137^2))</f>
        <v>#VALUE!</v>
      </c>
      <c r="AH137" s="738" t="e">
        <f>IF(B137="","",(('SENSIBILIDAD 2'!G114)^2)*(Q137^2))</f>
        <v>#VALUE!</v>
      </c>
      <c r="AI137" s="738">
        <f>IF(B137="","",'SENSIBILIDAD 2'!H114^2*(U137^2))</f>
        <v>4.1040730980119839E-9</v>
      </c>
      <c r="AJ137" s="738" t="e">
        <f>IF(B137="","",'SENSIBILIDAD 2'!M114^2*(V137^2))</f>
        <v>#VALUE!</v>
      </c>
      <c r="AK137" s="738" t="e">
        <f>IF(B137="","",'SENSIBILIDAD 2'!N114^2*(W137^2))</f>
        <v>#VALUE!</v>
      </c>
      <c r="AL137" s="738" t="e">
        <f>IF(B137="","",'SENSIBILIDAD 2'!O114^2*(X137^2))</f>
        <v>#VALUE!</v>
      </c>
      <c r="AM137" s="738" t="e">
        <f ca="1">IF($B137="","",(Y137^2)*('SENSIBILIDAD 2'!K114^2))</f>
        <v>#VALUE!</v>
      </c>
      <c r="AN137" s="738" t="e">
        <f ca="1">IF($B137="","",(Z137^2)*('SENSIBILIDAD 2'!I114^2))</f>
        <v>#VALUE!</v>
      </c>
      <c r="AO137" s="738" t="e">
        <f ca="1">IF($B137="","",(AA137^2)*('SENSIBILIDAD 2'!J114^2))</f>
        <v>#VALUE!</v>
      </c>
      <c r="AP137" s="738">
        <f ca="1">IF($B137="","",(AB137^2)*('SENSIBILIDAD 2'!L114^2))</f>
        <v>5.2933939381983343E-9</v>
      </c>
      <c r="AQ137" s="740">
        <f>IF(B137="","",('Intro. datos de Calib. CENTROS'!G110*1000)^2)</f>
        <v>14.0625</v>
      </c>
      <c r="AR137" s="741" t="e">
        <f t="shared" ca="1" si="77"/>
        <v>#VALUE!</v>
      </c>
      <c r="AS137" s="752" t="e">
        <f t="shared" ca="1" si="78"/>
        <v>#VALUE!</v>
      </c>
      <c r="AT137" s="754" t="e">
        <f t="shared" ca="1" si="79"/>
        <v>#VALUE!</v>
      </c>
      <c r="AU137" s="744" t="e">
        <f ca="1">IF('Información y Datos'!$L$42='Patrones LACOMET'!$D$3,(IF(N137="","",AT137*39.37008)),IF('Información y Datos'!$L$42='Patrones LACOMET'!$D$4,AT137,"No existe el patrón"))</f>
        <v>#VALUE!</v>
      </c>
    </row>
    <row r="138" spans="1:47" ht="15.75" x14ac:dyDescent="0.2">
      <c r="A138" s="12">
        <f>+CALIBRACION!A121</f>
        <v>110</v>
      </c>
      <c r="B138" s="50">
        <f>IF(CALIBRACION!H121="","",CALIBRACION!H121)</f>
        <v>50</v>
      </c>
      <c r="C138" s="745">
        <f t="shared" ref="C138:C144" si="80">IF(B138="","",+($F$20)/SQRT((5)))</f>
        <v>3.5777087639996632E-3</v>
      </c>
      <c r="D138" s="745">
        <f t="shared" ref="D138:D144" si="81">IF(B138="","",$F$21/SQRT((3)))</f>
        <v>1.501110699893027E-2</v>
      </c>
      <c r="E138" s="723">
        <f t="shared" si="39"/>
        <v>5.773502691896258E-3</v>
      </c>
      <c r="F138" s="745">
        <f t="shared" ref="F138:F144" si="82">IF(B138="","",$F$23/(SQRT(3)))</f>
        <v>2.886751345948129E-3</v>
      </c>
      <c r="G138" s="746">
        <f t="shared" ref="G138:G144" si="83">IF(B138="","",(SQRT((+C138^2+D138^2+E138^2+F138^2))/(10^-3)))</f>
        <v>16.727223320085134</v>
      </c>
      <c r="H138" s="725">
        <f>IF(B138="","",(IF('Información y Datos'!$L$42='Patrones LACOMET'!$D$3,(VLOOKUP(B138,'BLOQUES PATRON (pulg) '!$K$5:$Q$86,6,FALSE)*1000),IF('Información y Datos'!$L$42='Patrones LACOMET'!$D$4,(VLOOKUP(B138,'BLOQUES PATRON (mm)'!$D$5:$H$126,5,FALSE)),"No existe el patrón"))))</f>
        <v>15.5</v>
      </c>
      <c r="I138" s="726">
        <f t="shared" ref="I138:I144" si="84">IF(B138="","",0.42^2)</f>
        <v>0.17639999999999997</v>
      </c>
      <c r="J138" s="726">
        <f ca="1">IF(B138="","",IF('Información y Datos'!$L$42='Patrones LACOMET'!$D$3,LOOKUP(B138,'BLOQUES PATRON (pulg) '!$S$5:$S$86,'BLOQUES PATRON (pulg) '!$Z$5:$Z$86),IF('Información y Datos'!$L$42='Patrones LACOMET'!$D$4,VLOOKUP(B138,'DERIVA DE BLOQUES PATRON (mm)'!$D$8:$U$129,18,FALSE)*1000,"No existe el patrón")))</f>
        <v>152.00585074616217</v>
      </c>
      <c r="K138" s="727">
        <f t="shared" ca="1" si="41"/>
        <v>152.79417455526414</v>
      </c>
      <c r="L138" s="747" t="str">
        <f t="shared" ref="L138:L144" si="85">IF(B138="","",$G$4)</f>
        <v/>
      </c>
      <c r="M138" s="747" t="str">
        <f t="shared" ref="M138:M144" si="86">IF(B138="","",($G$5))</f>
        <v/>
      </c>
      <c r="N138" s="747" t="str">
        <f t="shared" ref="N138:N144" si="87">IF(B138="","",($G$6))</f>
        <v/>
      </c>
      <c r="O138" s="748" t="str">
        <f t="shared" ref="O138:O144" si="88">IF(B138="","",(($G$7)))</f>
        <v/>
      </c>
      <c r="P138" s="749" t="str">
        <f t="shared" ref="P138:P144" si="89">IF(B138="","",$G$8)</f>
        <v/>
      </c>
      <c r="Q138" s="750" t="e">
        <f t="shared" ref="Q138:Q144" si="90">IF(B138="","",SQRT((L138^2)*(M138^2)+(N138^2)+(O138^2)+(P138^2)))</f>
        <v>#VALUE!</v>
      </c>
      <c r="R138" s="751" t="str">
        <f t="shared" ref="R138:R144" si="91">IF(B138="","",($G$12))</f>
        <v/>
      </c>
      <c r="S138" s="751" t="str">
        <f t="shared" ref="S138:S144" si="92">IF(B138="","",($G$13))</f>
        <v/>
      </c>
      <c r="T138" s="846">
        <f t="shared" ref="T138:T144" si="93">IF(B138="","",+$F$14/SQRT(12))</f>
        <v>6.6106605822212949E-2</v>
      </c>
      <c r="U138" s="733">
        <f t="shared" si="46"/>
        <v>6.40630400309881E-5</v>
      </c>
      <c r="V138" s="735" t="e">
        <f t="shared" ref="V138:V144" si="94">+IF(B138="","",+$G$15)</f>
        <v>#VALUE!</v>
      </c>
      <c r="W138" s="735" t="e">
        <f t="shared" ref="W138:W144" si="95">+IF(B138="","",+$G$16)</f>
        <v>#VALUE!</v>
      </c>
      <c r="X138" s="735" t="e">
        <f t="shared" ref="X138:X144" si="96">+IF(B138="","",+$G$17)</f>
        <v>#VALUE!</v>
      </c>
      <c r="Y138" s="736" t="e">
        <f t="shared" ref="Y138:Y144" ca="1" si="97">+IF(B138="","",K138*$G$9)</f>
        <v>#VALUE!</v>
      </c>
      <c r="Z138" s="736" t="e">
        <f t="shared" ref="Z138:Z144" ca="1" si="98">+IF(B138="","",K138*$G$12)</f>
        <v>#VALUE!</v>
      </c>
      <c r="AA138" s="736" t="e">
        <f t="shared" ref="AA138:AA144" ca="1" si="99">+IF(B138="","",K138*$G$13)</f>
        <v>#VALUE!</v>
      </c>
      <c r="AB138" s="736">
        <f t="shared" ca="1" si="53"/>
        <v>10.100704269255246</v>
      </c>
      <c r="AC138" s="737">
        <f>IF(B138="","",('SENSIBILIDAD 2'!B115^2)*(G138^2))</f>
        <v>279.79999999999995</v>
      </c>
      <c r="AD138" s="738">
        <f ca="1">IF(B138="","",('SENSIBILIDAD 2'!C115^2)*(K138^2))</f>
        <v>23345.981904972476</v>
      </c>
      <c r="AE138" s="738" t="e">
        <f>IF(B138="","",'SENSIBILIDAD 2'!D115^2*(R138^2))</f>
        <v>#VALUE!</v>
      </c>
      <c r="AF138" s="738" t="e">
        <f>IF(B138="","",'SENSIBILIDAD 2'!E115^2*(S138^2))</f>
        <v>#VALUE!</v>
      </c>
      <c r="AG138" s="738" t="e">
        <f>IF(B138="","",'SENSIBILIDAD 2'!F115^2*(T138^2))</f>
        <v>#VALUE!</v>
      </c>
      <c r="AH138" s="738" t="e">
        <f>IF(B138="","",(('SENSIBILIDAD 2'!G115)^2)*(Q138^2))</f>
        <v>#VALUE!</v>
      </c>
      <c r="AI138" s="738">
        <f>IF(B138="","",'SENSIBILIDAD 2'!H115^2*(U138^2))</f>
        <v>4.1040730980119839E-9</v>
      </c>
      <c r="AJ138" s="738" t="e">
        <f>IF(B138="","",'SENSIBILIDAD 2'!M115^2*(V138^2))</f>
        <v>#VALUE!</v>
      </c>
      <c r="AK138" s="738" t="e">
        <f>IF(B138="","",'SENSIBILIDAD 2'!N115^2*(W138^2))</f>
        <v>#VALUE!</v>
      </c>
      <c r="AL138" s="738" t="e">
        <f>IF(B138="","",'SENSIBILIDAD 2'!O115^2*(X138^2))</f>
        <v>#VALUE!</v>
      </c>
      <c r="AM138" s="738" t="e">
        <f ca="1">IF($B138="","",(Y138^2)*('SENSIBILIDAD 2'!K115^2))</f>
        <v>#VALUE!</v>
      </c>
      <c r="AN138" s="738" t="e">
        <f ca="1">IF($B138="","",(Z138^2)*('SENSIBILIDAD 2'!I115^2))</f>
        <v>#VALUE!</v>
      </c>
      <c r="AO138" s="738" t="e">
        <f ca="1">IF($B138="","",(AA138^2)*('SENSIBILIDAD 2'!J115^2))</f>
        <v>#VALUE!</v>
      </c>
      <c r="AP138" s="738">
        <f ca="1">IF($B138="","",(AB138^2)*('SENSIBILIDAD 2'!L115^2))</f>
        <v>1.3492703985697292E-8</v>
      </c>
      <c r="AQ138" s="740">
        <f>IF(B138="","",('Intro. datos de Calib. CENTROS'!G111*1000)^2)</f>
        <v>10.0489</v>
      </c>
      <c r="AR138" s="741" t="e">
        <f t="shared" ref="AR138:AR144" ca="1" si="100">IF(B138="","",SQRT(AC138+AD138+AE138+AF138+AG138+AH138+AI138+AJ138+AK138+AL138+AM138+AN138+AO138+AP138))</f>
        <v>#VALUE!</v>
      </c>
      <c r="AS138" s="752" t="e">
        <f t="shared" ref="AS138:AS144" ca="1" si="101">IF(B138="","",2*AR138)</f>
        <v>#VALUE!</v>
      </c>
      <c r="AT138" s="754" t="e">
        <f t="shared" ref="AT138:AT144" ca="1" si="102">IF(B138="","",+AS138/1000)</f>
        <v>#VALUE!</v>
      </c>
      <c r="AU138" s="744" t="e">
        <f ca="1">IF('Información y Datos'!$L$42='Patrones LACOMET'!$D$3,(IF(N138="","",AT138*39.37008)),IF('Información y Datos'!$L$42='Patrones LACOMET'!$D$4,AT138,"No existe el patrón"))</f>
        <v>#VALUE!</v>
      </c>
    </row>
    <row r="139" spans="1:47" ht="15.75" x14ac:dyDescent="0.2">
      <c r="A139" s="12">
        <f>+CALIBRACION!A122</f>
        <v>111</v>
      </c>
      <c r="B139" s="50">
        <f>IF(CALIBRACION!H122="","",CALIBRACION!H122)</f>
        <v>75</v>
      </c>
      <c r="C139" s="745">
        <f t="shared" si="80"/>
        <v>3.5777087639996632E-3</v>
      </c>
      <c r="D139" s="745">
        <f t="shared" si="81"/>
        <v>1.501110699893027E-2</v>
      </c>
      <c r="E139" s="723">
        <f t="shared" si="39"/>
        <v>5.773502691896258E-3</v>
      </c>
      <c r="F139" s="745">
        <f t="shared" si="82"/>
        <v>2.886751345948129E-3</v>
      </c>
      <c r="G139" s="746">
        <f t="shared" si="83"/>
        <v>16.727223320085134</v>
      </c>
      <c r="H139" s="725">
        <f>IF(B139="","",(IF('Información y Datos'!$L$42='Patrones LACOMET'!$D$3,(VLOOKUP(B139,'BLOQUES PATRON (pulg) '!$K$5:$Q$86,6,FALSE)*1000),IF('Información y Datos'!$L$42='Patrones LACOMET'!$D$4,(VLOOKUP(B139,'BLOQUES PATRON (mm)'!$D$5:$H$126,5,FALSE)),"No existe el patrón"))))</f>
        <v>20.5</v>
      </c>
      <c r="I139" s="726">
        <f t="shared" si="84"/>
        <v>0.17639999999999997</v>
      </c>
      <c r="J139" s="726">
        <f ca="1">IF(B139="","",IF('Información y Datos'!$L$42='Patrones LACOMET'!$D$3,LOOKUP(B139,'BLOQUES PATRON (pulg) '!$S$5:$S$86,'BLOQUES PATRON (pulg) '!$Z$5:$Z$86),IF('Información y Datos'!$L$42='Patrones LACOMET'!$D$4,VLOOKUP(B139,'DERIVA DE BLOQUES PATRON (mm)'!$D$8:$U$129,18,FALSE)*1000,"No existe el patrón")))</f>
        <v>48.160269543338508</v>
      </c>
      <c r="K139" s="727">
        <f t="shared" ca="1" si="41"/>
        <v>52.342073702204601</v>
      </c>
      <c r="L139" s="747" t="str">
        <f t="shared" si="85"/>
        <v/>
      </c>
      <c r="M139" s="747" t="str">
        <f t="shared" si="86"/>
        <v/>
      </c>
      <c r="N139" s="747" t="str">
        <f t="shared" si="87"/>
        <v/>
      </c>
      <c r="O139" s="748" t="str">
        <f t="shared" si="88"/>
        <v/>
      </c>
      <c r="P139" s="749" t="str">
        <f t="shared" si="89"/>
        <v/>
      </c>
      <c r="Q139" s="750" t="e">
        <f t="shared" si="90"/>
        <v>#VALUE!</v>
      </c>
      <c r="R139" s="751" t="str">
        <f t="shared" si="91"/>
        <v/>
      </c>
      <c r="S139" s="751" t="str">
        <f t="shared" si="92"/>
        <v/>
      </c>
      <c r="T139" s="846">
        <f t="shared" si="93"/>
        <v>6.6106605822212949E-2</v>
      </c>
      <c r="U139" s="733">
        <f t="shared" si="46"/>
        <v>6.40630400309881E-5</v>
      </c>
      <c r="V139" s="735" t="e">
        <f t="shared" si="94"/>
        <v>#VALUE!</v>
      </c>
      <c r="W139" s="735" t="e">
        <f t="shared" si="95"/>
        <v>#VALUE!</v>
      </c>
      <c r="X139" s="735" t="e">
        <f t="shared" si="96"/>
        <v>#VALUE!</v>
      </c>
      <c r="Y139" s="736" t="e">
        <f t="shared" ca="1" si="97"/>
        <v>#VALUE!</v>
      </c>
      <c r="Z139" s="736" t="e">
        <f t="shared" ca="1" si="98"/>
        <v>#VALUE!</v>
      </c>
      <c r="AA139" s="736" t="e">
        <f t="shared" ca="1" si="99"/>
        <v>#VALUE!</v>
      </c>
      <c r="AB139" s="736">
        <f t="shared" ca="1" si="53"/>
        <v>3.460156834148858</v>
      </c>
      <c r="AC139" s="737">
        <f>IF(B139="","",('SENSIBILIDAD 2'!B116^2)*(G139^2))</f>
        <v>279.79999999999995</v>
      </c>
      <c r="AD139" s="738">
        <f ca="1">IF(B139="","",('SENSIBILIDAD 2'!C116^2)*(K139^2))</f>
        <v>2739.6822735561641</v>
      </c>
      <c r="AE139" s="738" t="e">
        <f>IF(B139="","",'SENSIBILIDAD 2'!D116^2*(R139^2))</f>
        <v>#VALUE!</v>
      </c>
      <c r="AF139" s="738" t="e">
        <f>IF(B139="","",'SENSIBILIDAD 2'!E116^2*(S139^2))</f>
        <v>#VALUE!</v>
      </c>
      <c r="AG139" s="738" t="e">
        <f>IF(B139="","",'SENSIBILIDAD 2'!F116^2*(T139^2))</f>
        <v>#VALUE!</v>
      </c>
      <c r="AH139" s="738" t="e">
        <f>IF(B139="","",(('SENSIBILIDAD 2'!G116)^2)*(Q139^2))</f>
        <v>#VALUE!</v>
      </c>
      <c r="AI139" s="738">
        <f>IF(B139="","",'SENSIBILIDAD 2'!H116^2*(U139^2))</f>
        <v>4.1040730980119839E-9</v>
      </c>
      <c r="AJ139" s="738" t="e">
        <f>IF(B139="","",'SENSIBILIDAD 2'!M116^2*(V139^2))</f>
        <v>#VALUE!</v>
      </c>
      <c r="AK139" s="738" t="e">
        <f>IF(B139="","",'SENSIBILIDAD 2'!N116^2*(W139^2))</f>
        <v>#VALUE!</v>
      </c>
      <c r="AL139" s="738" t="e">
        <f>IF(B139="","",'SENSIBILIDAD 2'!O116^2*(X139^2))</f>
        <v>#VALUE!</v>
      </c>
      <c r="AM139" s="738" t="e">
        <f ca="1">IF($B139="","",(Y139^2)*('SENSIBILIDAD 2'!K116^2))</f>
        <v>#VALUE!</v>
      </c>
      <c r="AN139" s="738" t="e">
        <f ca="1">IF($B139="","",(Z139^2)*('SENSIBILIDAD 2'!I116^2))</f>
        <v>#VALUE!</v>
      </c>
      <c r="AO139" s="738" t="e">
        <f ca="1">IF($B139="","",(AA139^2)*('SENSIBILIDAD 2'!J116^2))</f>
        <v>#VALUE!</v>
      </c>
      <c r="AP139" s="738">
        <f ca="1">IF($B139="","",(AB139^2)*('SENSIBILIDAD 2'!L116^2))</f>
        <v>1.5833876331609572E-9</v>
      </c>
      <c r="AQ139" s="740">
        <f>IF(B139="","",('Intro. datos de Calib. CENTROS'!G112*1000)^2)</f>
        <v>10.0489</v>
      </c>
      <c r="AR139" s="741" t="e">
        <f t="shared" ca="1" si="100"/>
        <v>#VALUE!</v>
      </c>
      <c r="AS139" s="752" t="e">
        <f t="shared" ca="1" si="101"/>
        <v>#VALUE!</v>
      </c>
      <c r="AT139" s="754" t="e">
        <f t="shared" ca="1" si="102"/>
        <v>#VALUE!</v>
      </c>
      <c r="AU139" s="744" t="e">
        <f ca="1">IF('Información y Datos'!$L$42='Patrones LACOMET'!$D$3,(IF(N139="","",AT139*39.37008)),IF('Información y Datos'!$L$42='Patrones LACOMET'!$D$4,AT139,"No existe el patrón"))</f>
        <v>#VALUE!</v>
      </c>
    </row>
    <row r="140" spans="1:47" ht="15.75" x14ac:dyDescent="0.2">
      <c r="A140" s="12">
        <f>+CALIBRACION!A123</f>
        <v>112</v>
      </c>
      <c r="B140" s="50">
        <f>IF(CALIBRACION!H123="","",CALIBRACION!H123)</f>
        <v>100</v>
      </c>
      <c r="C140" s="745">
        <f t="shared" si="80"/>
        <v>3.5777087639996632E-3</v>
      </c>
      <c r="D140" s="745">
        <f t="shared" si="81"/>
        <v>1.501110699893027E-2</v>
      </c>
      <c r="E140" s="723">
        <f t="shared" si="39"/>
        <v>5.773502691896258E-3</v>
      </c>
      <c r="F140" s="745">
        <f t="shared" si="82"/>
        <v>2.886751345948129E-3</v>
      </c>
      <c r="G140" s="746">
        <f t="shared" si="83"/>
        <v>16.727223320085134</v>
      </c>
      <c r="H140" s="725">
        <f>IF(B140="","",(IF('Información y Datos'!$L$42='Patrones LACOMET'!$D$3,(VLOOKUP(B140,'BLOQUES PATRON (pulg) '!$K$5:$Q$86,6,FALSE)*1000),IF('Información y Datos'!$L$42='Patrones LACOMET'!$D$4,(VLOOKUP(B140,'BLOQUES PATRON (mm)'!$D$5:$H$126,5,FALSE)),"No existe el patrón"))))</f>
        <v>24</v>
      </c>
      <c r="I140" s="726">
        <f t="shared" si="84"/>
        <v>0.17639999999999997</v>
      </c>
      <c r="J140" s="726">
        <f ca="1">IF(B140="","",IF('Información y Datos'!$L$42='Patrones LACOMET'!$D$3,LOOKUP(B140,'BLOQUES PATRON (pulg) '!$S$5:$S$86,'BLOQUES PATRON (pulg) '!$Z$5:$Z$86),IF('Información y Datos'!$L$42='Patrones LACOMET'!$D$4,VLOOKUP(B140,'DERIVA DE BLOQUES PATRON (mm)'!$D$8:$U$129,18,FALSE)*1000,"No existe el patrón")))</f>
        <v>201.67112871273002</v>
      </c>
      <c r="K140" s="727">
        <f t="shared" ca="1" si="41"/>
        <v>203.09425219150472</v>
      </c>
      <c r="L140" s="747" t="str">
        <f t="shared" si="85"/>
        <v/>
      </c>
      <c r="M140" s="747" t="str">
        <f t="shared" si="86"/>
        <v/>
      </c>
      <c r="N140" s="747" t="str">
        <f t="shared" si="87"/>
        <v/>
      </c>
      <c r="O140" s="748" t="str">
        <f t="shared" si="88"/>
        <v/>
      </c>
      <c r="P140" s="749" t="str">
        <f t="shared" si="89"/>
        <v/>
      </c>
      <c r="Q140" s="750" t="e">
        <f t="shared" si="90"/>
        <v>#VALUE!</v>
      </c>
      <c r="R140" s="751" t="str">
        <f t="shared" si="91"/>
        <v/>
      </c>
      <c r="S140" s="751" t="str">
        <f t="shared" si="92"/>
        <v/>
      </c>
      <c r="T140" s="846">
        <f t="shared" si="93"/>
        <v>6.6106605822212949E-2</v>
      </c>
      <c r="U140" s="733">
        <f t="shared" si="46"/>
        <v>6.40630400309881E-5</v>
      </c>
      <c r="V140" s="735" t="e">
        <f t="shared" si="94"/>
        <v>#VALUE!</v>
      </c>
      <c r="W140" s="735" t="e">
        <f t="shared" si="95"/>
        <v>#VALUE!</v>
      </c>
      <c r="X140" s="735" t="e">
        <f t="shared" si="96"/>
        <v>#VALUE!</v>
      </c>
      <c r="Y140" s="736" t="e">
        <f t="shared" ca="1" si="97"/>
        <v>#VALUE!</v>
      </c>
      <c r="Z140" s="736" t="e">
        <f t="shared" ca="1" si="98"/>
        <v>#VALUE!</v>
      </c>
      <c r="AA140" s="736" t="e">
        <f t="shared" ca="1" si="99"/>
        <v>#VALUE!</v>
      </c>
      <c r="AB140" s="736">
        <f t="shared" ca="1" si="53"/>
        <v>13.425871674380911</v>
      </c>
      <c r="AC140" s="737">
        <f>IF(B140="","",('SENSIBILIDAD 2'!B117^2)*(G140^2))</f>
        <v>279.79999999999995</v>
      </c>
      <c r="AD140" s="738">
        <f ca="1">IF(B140="","",('SENSIBILIDAD 2'!C117^2)*(K140^2))</f>
        <v>41247.226848939572</v>
      </c>
      <c r="AE140" s="738" t="e">
        <f>IF(B140="","",'SENSIBILIDAD 2'!D117^2*(R140^2))</f>
        <v>#VALUE!</v>
      </c>
      <c r="AF140" s="738" t="e">
        <f>IF(B140="","",'SENSIBILIDAD 2'!E117^2*(S140^2))</f>
        <v>#VALUE!</v>
      </c>
      <c r="AG140" s="738" t="e">
        <f>IF(B140="","",'SENSIBILIDAD 2'!F117^2*(T140^2))</f>
        <v>#VALUE!</v>
      </c>
      <c r="AH140" s="738" t="e">
        <f>IF(B140="","",(('SENSIBILIDAD 2'!G117)^2)*(Q140^2))</f>
        <v>#VALUE!</v>
      </c>
      <c r="AI140" s="738">
        <f>IF(B140="","",'SENSIBILIDAD 2'!H117^2*(U140^2))</f>
        <v>4.1040730980119839E-9</v>
      </c>
      <c r="AJ140" s="738" t="e">
        <f>IF(B140="","",'SENSIBILIDAD 2'!M117^2*(V140^2))</f>
        <v>#VALUE!</v>
      </c>
      <c r="AK140" s="738" t="e">
        <f>IF(B140="","",'SENSIBILIDAD 2'!N117^2*(W140^2))</f>
        <v>#VALUE!</v>
      </c>
      <c r="AL140" s="738" t="e">
        <f>IF(B140="","",'SENSIBILIDAD 2'!O117^2*(X140^2))</f>
        <v>#VALUE!</v>
      </c>
      <c r="AM140" s="738" t="e">
        <f ca="1">IF($B140="","",(Y140^2)*('SENSIBILIDAD 2'!K117^2))</f>
        <v>#VALUE!</v>
      </c>
      <c r="AN140" s="738" t="e">
        <f ca="1">IF($B140="","",(Z140^2)*('SENSIBILIDAD 2'!I117^2))</f>
        <v>#VALUE!</v>
      </c>
      <c r="AO140" s="738" t="e">
        <f ca="1">IF($B140="","",(AA140^2)*('SENSIBILIDAD 2'!J117^2))</f>
        <v>#VALUE!</v>
      </c>
      <c r="AP140" s="738">
        <f ca="1">IF($B140="","",(AB140^2)*('SENSIBILIDAD 2'!L117^2))</f>
        <v>2.3838595496190801E-8</v>
      </c>
      <c r="AQ140" s="740">
        <f>IF(B140="","",('Intro. datos de Calib. CENTROS'!G113*1000)^2)</f>
        <v>20.070399999999996</v>
      </c>
      <c r="AR140" s="741" t="e">
        <f t="shared" ca="1" si="100"/>
        <v>#VALUE!</v>
      </c>
      <c r="AS140" s="752" t="e">
        <f t="shared" ca="1" si="101"/>
        <v>#VALUE!</v>
      </c>
      <c r="AT140" s="754" t="e">
        <f t="shared" ca="1" si="102"/>
        <v>#VALUE!</v>
      </c>
      <c r="AU140" s="744" t="e">
        <f ca="1">IF('Información y Datos'!$L$42='Patrones LACOMET'!$D$3,(IF(N140="","",AT140*39.37008)),IF('Información y Datos'!$L$42='Patrones LACOMET'!$D$4,AT140,"No existe el patrón"))</f>
        <v>#VALUE!</v>
      </c>
    </row>
    <row r="141" spans="1:47" ht="15.75" x14ac:dyDescent="0.2">
      <c r="A141" s="12">
        <f>+CALIBRACION!A124</f>
        <v>0</v>
      </c>
      <c r="B141" s="50" t="str">
        <f>IF(CALIBRACION!H124="","",CALIBRACION!H124)</f>
        <v/>
      </c>
      <c r="C141" s="745" t="str">
        <f t="shared" si="80"/>
        <v/>
      </c>
      <c r="D141" s="745" t="str">
        <f t="shared" si="81"/>
        <v/>
      </c>
      <c r="E141" s="723" t="str">
        <f t="shared" si="39"/>
        <v/>
      </c>
      <c r="F141" s="745" t="str">
        <f t="shared" si="82"/>
        <v/>
      </c>
      <c r="G141" s="746" t="str">
        <f t="shared" si="83"/>
        <v/>
      </c>
      <c r="H141" s="725" t="str">
        <f>IF(B141="","",(IF('Información y Datos'!$L$42='Patrones LACOMET'!$D$3,(VLOOKUP(B141,'BLOQUES PATRON (pulg) '!$K$5:$Q$86,6,FALSE)*1000),IF('Información y Datos'!$L$42='Patrones LACOMET'!$D$4,(VLOOKUP(B141,'BLOQUES PATRON (mm)'!$D$5:$H$126,5,FALSE)),"No existe el patrón"))))</f>
        <v/>
      </c>
      <c r="I141" s="726" t="str">
        <f t="shared" si="84"/>
        <v/>
      </c>
      <c r="J141" s="726" t="str">
        <f>IF(B141="","",IF('Información y Datos'!$L$42='Patrones LACOMET'!$D$3,LOOKUP(B141,'BLOQUES PATRON (pulg) '!$S$5:$S$86,'BLOQUES PATRON (pulg) '!$Z$5:$Z$86),IF('Información y Datos'!$L$42='Patrones LACOMET'!$D$4,VLOOKUP(B141,'DERIVA DE BLOQUES PATRON (mm)'!$D$8:$U$129,18,FALSE)*1000,"No existe el patrón")))</f>
        <v/>
      </c>
      <c r="K141" s="727" t="str">
        <f t="shared" si="41"/>
        <v/>
      </c>
      <c r="L141" s="747" t="str">
        <f t="shared" si="85"/>
        <v/>
      </c>
      <c r="M141" s="747" t="str">
        <f t="shared" si="86"/>
        <v/>
      </c>
      <c r="N141" s="747" t="str">
        <f t="shared" si="87"/>
        <v/>
      </c>
      <c r="O141" s="748" t="str">
        <f t="shared" si="88"/>
        <v/>
      </c>
      <c r="P141" s="749" t="str">
        <f t="shared" si="89"/>
        <v/>
      </c>
      <c r="Q141" s="750" t="str">
        <f t="shared" si="90"/>
        <v/>
      </c>
      <c r="R141" s="751" t="str">
        <f t="shared" si="91"/>
        <v/>
      </c>
      <c r="S141" s="751" t="str">
        <f t="shared" si="92"/>
        <v/>
      </c>
      <c r="T141" s="846" t="str">
        <f t="shared" si="93"/>
        <v/>
      </c>
      <c r="U141" s="733" t="str">
        <f t="shared" si="46"/>
        <v/>
      </c>
      <c r="V141" s="735" t="str">
        <f t="shared" si="94"/>
        <v/>
      </c>
      <c r="W141" s="735" t="str">
        <f t="shared" si="95"/>
        <v/>
      </c>
      <c r="X141" s="735" t="str">
        <f t="shared" si="96"/>
        <v/>
      </c>
      <c r="Y141" s="736" t="str">
        <f t="shared" si="97"/>
        <v/>
      </c>
      <c r="Z141" s="736" t="str">
        <f t="shared" si="98"/>
        <v/>
      </c>
      <c r="AA141" s="736" t="str">
        <f t="shared" si="99"/>
        <v/>
      </c>
      <c r="AB141" s="736" t="str">
        <f t="shared" si="53"/>
        <v/>
      </c>
      <c r="AC141" s="737" t="str">
        <f>IF(B141="","",('SENSIBILIDAD 2'!B118^2)*(G141^2))</f>
        <v/>
      </c>
      <c r="AD141" s="738" t="str">
        <f>IF(B141="","",('SENSIBILIDAD 2'!C118^2)*(K141^2))</f>
        <v/>
      </c>
      <c r="AE141" s="738" t="str">
        <f>IF(B141="","",'SENSIBILIDAD 2'!D118^2*(R141^2))</f>
        <v/>
      </c>
      <c r="AF141" s="738" t="str">
        <f>IF(B141="","",'SENSIBILIDAD 2'!E118^2*(S141^2))</f>
        <v/>
      </c>
      <c r="AG141" s="738" t="str">
        <f>IF(B141="","",'SENSIBILIDAD 2'!F118^2*(T141^2))</f>
        <v/>
      </c>
      <c r="AH141" s="738" t="str">
        <f>IF(B141="","",(('SENSIBILIDAD 2'!G118)^2)*(Q141^2))</f>
        <v/>
      </c>
      <c r="AI141" s="738" t="str">
        <f>IF(B141="","",'SENSIBILIDAD 2'!H118^2*(U141^2))</f>
        <v/>
      </c>
      <c r="AJ141" s="738" t="str">
        <f>IF(B141="","",'SENSIBILIDAD 2'!M118^2*(V141^2))</f>
        <v/>
      </c>
      <c r="AK141" s="738" t="str">
        <f>IF(B141="","",'SENSIBILIDAD 2'!N118^2*(W141^2))</f>
        <v/>
      </c>
      <c r="AL141" s="738" t="str">
        <f>IF(B141="","",'SENSIBILIDAD 2'!O118^2*(X141^2))</f>
        <v/>
      </c>
      <c r="AM141" s="738" t="str">
        <f>IF($B141="","",(Y141^2)*('SENSIBILIDAD 2'!K118^2))</f>
        <v/>
      </c>
      <c r="AN141" s="738" t="str">
        <f>IF($B141="","",(Z141^2)*('SENSIBILIDAD 2'!I118^2))</f>
        <v/>
      </c>
      <c r="AO141" s="738" t="str">
        <f>IF($B141="","",(AA141^2)*('SENSIBILIDAD 2'!J118^2))</f>
        <v/>
      </c>
      <c r="AP141" s="738" t="str">
        <f>IF($B141="","",(AB141^2)*('SENSIBILIDAD 2'!L118^2))</f>
        <v/>
      </c>
      <c r="AQ141" s="740" t="str">
        <f>IF(B141="","",('Intro. datos de Calib. CENTROS'!G114*1000)^2)</f>
        <v/>
      </c>
      <c r="AR141" s="741" t="str">
        <f t="shared" si="100"/>
        <v/>
      </c>
      <c r="AS141" s="752" t="str">
        <f t="shared" si="101"/>
        <v/>
      </c>
      <c r="AT141" s="754" t="str">
        <f t="shared" si="102"/>
        <v/>
      </c>
      <c r="AU141" s="744" t="str">
        <f>IF('Información y Datos'!$L$42='Patrones LACOMET'!$D$3,(IF(N141="","",AT141*39.37008)),IF('Información y Datos'!$L$42='Patrones LACOMET'!$D$4,AT141,"No existe el patrón"))</f>
        <v/>
      </c>
    </row>
    <row r="142" spans="1:47" ht="15.75" x14ac:dyDescent="0.2">
      <c r="A142" s="12">
        <f>+CALIBRACION!A125</f>
        <v>0</v>
      </c>
      <c r="B142" s="50" t="str">
        <f>IF(CALIBRACION!H125="","",CALIBRACION!H125)</f>
        <v/>
      </c>
      <c r="C142" s="745" t="str">
        <f t="shared" si="80"/>
        <v/>
      </c>
      <c r="D142" s="745" t="str">
        <f t="shared" si="81"/>
        <v/>
      </c>
      <c r="E142" s="723" t="str">
        <f t="shared" si="39"/>
        <v/>
      </c>
      <c r="F142" s="745" t="str">
        <f t="shared" si="82"/>
        <v/>
      </c>
      <c r="G142" s="746" t="str">
        <f t="shared" si="83"/>
        <v/>
      </c>
      <c r="H142" s="725" t="str">
        <f>IF(B142="","",(IF('Información y Datos'!$L$42='Patrones LACOMET'!$D$3,(VLOOKUP(B142,'BLOQUES PATRON (pulg) '!$K$5:$Q$86,6,FALSE)*1000),IF('Información y Datos'!$L$42='Patrones LACOMET'!$D$4,(VLOOKUP(B142,'BLOQUES PATRON (mm)'!$D$5:$H$126,5,FALSE)),"No existe el patrón"))))</f>
        <v/>
      </c>
      <c r="I142" s="726" t="str">
        <f t="shared" si="84"/>
        <v/>
      </c>
      <c r="J142" s="726" t="str">
        <f>IF(B142="","",IF('Información y Datos'!$L$42='Patrones LACOMET'!$D$3,LOOKUP(B142,'BLOQUES PATRON (pulg) '!$S$5:$S$86,'BLOQUES PATRON (pulg) '!$Z$5:$Z$86),IF('Información y Datos'!$L$42='Patrones LACOMET'!$D$4,VLOOKUP(B142,'DERIVA DE BLOQUES PATRON (mm)'!$D$8:$U$129,18,FALSE)*1000,"No existe el patrón")))</f>
        <v/>
      </c>
      <c r="K142" s="727" t="str">
        <f t="shared" si="41"/>
        <v/>
      </c>
      <c r="L142" s="747" t="str">
        <f t="shared" si="85"/>
        <v/>
      </c>
      <c r="M142" s="747" t="str">
        <f t="shared" si="86"/>
        <v/>
      </c>
      <c r="N142" s="747" t="str">
        <f t="shared" si="87"/>
        <v/>
      </c>
      <c r="O142" s="748" t="str">
        <f t="shared" si="88"/>
        <v/>
      </c>
      <c r="P142" s="749" t="str">
        <f t="shared" si="89"/>
        <v/>
      </c>
      <c r="Q142" s="750" t="str">
        <f t="shared" si="90"/>
        <v/>
      </c>
      <c r="R142" s="751" t="str">
        <f t="shared" si="91"/>
        <v/>
      </c>
      <c r="S142" s="751" t="str">
        <f t="shared" si="92"/>
        <v/>
      </c>
      <c r="T142" s="846" t="str">
        <f t="shared" si="93"/>
        <v/>
      </c>
      <c r="U142" s="733" t="str">
        <f t="shared" si="46"/>
        <v/>
      </c>
      <c r="V142" s="735" t="str">
        <f t="shared" si="94"/>
        <v/>
      </c>
      <c r="W142" s="735" t="str">
        <f t="shared" si="95"/>
        <v/>
      </c>
      <c r="X142" s="735" t="str">
        <f t="shared" si="96"/>
        <v/>
      </c>
      <c r="Y142" s="736" t="str">
        <f t="shared" si="97"/>
        <v/>
      </c>
      <c r="Z142" s="736" t="str">
        <f t="shared" si="98"/>
        <v/>
      </c>
      <c r="AA142" s="736" t="str">
        <f t="shared" si="99"/>
        <v/>
      </c>
      <c r="AB142" s="736" t="str">
        <f t="shared" si="53"/>
        <v/>
      </c>
      <c r="AC142" s="737" t="str">
        <f>IF(B142="","",('SENSIBILIDAD 2'!B119^2)*(G142^2))</f>
        <v/>
      </c>
      <c r="AD142" s="738" t="str">
        <f>IF(B142="","",('SENSIBILIDAD 2'!C119^2)*(K142^2))</f>
        <v/>
      </c>
      <c r="AE142" s="738" t="str">
        <f>IF(B142="","",'SENSIBILIDAD 2'!D119^2*(R142^2))</f>
        <v/>
      </c>
      <c r="AF142" s="738" t="str">
        <f>IF(B142="","",'SENSIBILIDAD 2'!E119^2*(S142^2))</f>
        <v/>
      </c>
      <c r="AG142" s="738" t="str">
        <f>IF(B142="","",'SENSIBILIDAD 2'!F119^2*(T142^2))</f>
        <v/>
      </c>
      <c r="AH142" s="738" t="str">
        <f>IF(B142="","",(('SENSIBILIDAD 2'!G119)^2)*(Q142^2))</f>
        <v/>
      </c>
      <c r="AI142" s="738" t="str">
        <f>IF(B142="","",'SENSIBILIDAD 2'!H119^2*(U142^2))</f>
        <v/>
      </c>
      <c r="AJ142" s="738" t="str">
        <f>IF(B142="","",'SENSIBILIDAD 2'!M119^2*(V142^2))</f>
        <v/>
      </c>
      <c r="AK142" s="738" t="str">
        <f>IF(B142="","",'SENSIBILIDAD 2'!N119^2*(W142^2))</f>
        <v/>
      </c>
      <c r="AL142" s="738" t="str">
        <f>IF(B142="","",'SENSIBILIDAD 2'!O119^2*(X142^2))</f>
        <v/>
      </c>
      <c r="AM142" s="738" t="str">
        <f>IF($B142="","",(Y142^2)*('SENSIBILIDAD 2'!K119^2))</f>
        <v/>
      </c>
      <c r="AN142" s="738" t="str">
        <f>IF($B142="","",(Z142^2)*('SENSIBILIDAD 2'!I119^2))</f>
        <v/>
      </c>
      <c r="AO142" s="738" t="str">
        <f>IF($B142="","",(AA142^2)*('SENSIBILIDAD 2'!J119^2))</f>
        <v/>
      </c>
      <c r="AP142" s="738" t="str">
        <f>IF($B142="","",(AB142^2)*('SENSIBILIDAD 2'!L119^2))</f>
        <v/>
      </c>
      <c r="AQ142" s="740" t="str">
        <f>IF(B142="","",('Intro. datos de Calib. CENTROS'!G115*1000)^2)</f>
        <v/>
      </c>
      <c r="AR142" s="741" t="str">
        <f t="shared" si="100"/>
        <v/>
      </c>
      <c r="AS142" s="752" t="str">
        <f t="shared" si="101"/>
        <v/>
      </c>
      <c r="AT142" s="754" t="str">
        <f t="shared" si="102"/>
        <v/>
      </c>
      <c r="AU142" s="744" t="str">
        <f>IF('Información y Datos'!$L$42='Patrones LACOMET'!$D$3,(IF(N142="","",AT142*39.37008)),IF('Información y Datos'!$L$42='Patrones LACOMET'!$D$4,AT142,"No existe el patrón"))</f>
        <v/>
      </c>
    </row>
    <row r="143" spans="1:47" ht="15.75" x14ac:dyDescent="0.2">
      <c r="A143" s="12">
        <f>+CALIBRACION!A126</f>
        <v>0</v>
      </c>
      <c r="B143" s="50" t="str">
        <f>IF(CALIBRACION!H126="","",CALIBRACION!H126)</f>
        <v/>
      </c>
      <c r="C143" s="745" t="str">
        <f t="shared" si="80"/>
        <v/>
      </c>
      <c r="D143" s="745" t="str">
        <f t="shared" si="81"/>
        <v/>
      </c>
      <c r="E143" s="723" t="str">
        <f t="shared" si="39"/>
        <v/>
      </c>
      <c r="F143" s="745" t="str">
        <f t="shared" si="82"/>
        <v/>
      </c>
      <c r="G143" s="746" t="str">
        <f t="shared" si="83"/>
        <v/>
      </c>
      <c r="H143" s="725" t="str">
        <f>IF(B143="","",(IF('Información y Datos'!$L$42='Patrones LACOMET'!$D$3,(VLOOKUP(B143,'BLOQUES PATRON (pulg) '!$K$5:$Q$86,6,FALSE)*1000),IF('Información y Datos'!$L$42='Patrones LACOMET'!$D$4,(VLOOKUP(B143,'BLOQUES PATRON (mm)'!$D$5:$H$126,5,FALSE)),"No existe el patrón"))))</f>
        <v/>
      </c>
      <c r="I143" s="726" t="str">
        <f t="shared" si="84"/>
        <v/>
      </c>
      <c r="J143" s="726" t="str">
        <f>IF(B143="","",IF('Información y Datos'!$L$42='Patrones LACOMET'!$D$3,LOOKUP(B143,'BLOQUES PATRON (pulg) '!$S$5:$S$86,'BLOQUES PATRON (pulg) '!$Z$5:$Z$86),IF('Información y Datos'!$L$42='Patrones LACOMET'!$D$4,VLOOKUP(B143,'DERIVA DE BLOQUES PATRON (mm)'!$D$8:$U$129,18,FALSE)*1000,"No existe el patrón")))</f>
        <v/>
      </c>
      <c r="K143" s="727" t="str">
        <f t="shared" si="41"/>
        <v/>
      </c>
      <c r="L143" s="747" t="str">
        <f t="shared" si="85"/>
        <v/>
      </c>
      <c r="M143" s="747" t="str">
        <f t="shared" si="86"/>
        <v/>
      </c>
      <c r="N143" s="747" t="str">
        <f t="shared" si="87"/>
        <v/>
      </c>
      <c r="O143" s="748" t="str">
        <f t="shared" si="88"/>
        <v/>
      </c>
      <c r="P143" s="749" t="str">
        <f t="shared" si="89"/>
        <v/>
      </c>
      <c r="Q143" s="750" t="str">
        <f t="shared" si="90"/>
        <v/>
      </c>
      <c r="R143" s="751" t="str">
        <f t="shared" si="91"/>
        <v/>
      </c>
      <c r="S143" s="751" t="str">
        <f t="shared" si="92"/>
        <v/>
      </c>
      <c r="T143" s="846" t="str">
        <f t="shared" si="93"/>
        <v/>
      </c>
      <c r="U143" s="733" t="str">
        <f t="shared" si="46"/>
        <v/>
      </c>
      <c r="V143" s="735" t="str">
        <f t="shared" si="94"/>
        <v/>
      </c>
      <c r="W143" s="735" t="str">
        <f t="shared" si="95"/>
        <v/>
      </c>
      <c r="X143" s="735" t="str">
        <f t="shared" si="96"/>
        <v/>
      </c>
      <c r="Y143" s="736" t="str">
        <f t="shared" si="97"/>
        <v/>
      </c>
      <c r="Z143" s="736" t="str">
        <f t="shared" si="98"/>
        <v/>
      </c>
      <c r="AA143" s="736" t="str">
        <f t="shared" si="99"/>
        <v/>
      </c>
      <c r="AB143" s="736" t="str">
        <f t="shared" si="53"/>
        <v/>
      </c>
      <c r="AC143" s="737" t="str">
        <f>IF(B143="","",('SENSIBILIDAD 2'!B120^2)*(G143^2))</f>
        <v/>
      </c>
      <c r="AD143" s="738" t="str">
        <f>IF(B143="","",('SENSIBILIDAD 2'!C120^2)*(K143^2))</f>
        <v/>
      </c>
      <c r="AE143" s="738" t="str">
        <f>IF(B143="","",'SENSIBILIDAD 2'!D120^2*(R143^2))</f>
        <v/>
      </c>
      <c r="AF143" s="738" t="str">
        <f>IF(B143="","",'SENSIBILIDAD 2'!E120^2*(S143^2))</f>
        <v/>
      </c>
      <c r="AG143" s="738" t="str">
        <f>IF(B143="","",'SENSIBILIDAD 2'!F120^2*(T143^2))</f>
        <v/>
      </c>
      <c r="AH143" s="738" t="str">
        <f>IF(B143="","",(('SENSIBILIDAD 2'!G120)^2)*(Q143^2))</f>
        <v/>
      </c>
      <c r="AI143" s="738" t="str">
        <f>IF(B143="","",'SENSIBILIDAD 2'!H120^2*(U143^2))</f>
        <v/>
      </c>
      <c r="AJ143" s="738" t="str">
        <f>IF(B143="","",'SENSIBILIDAD 2'!M120^2*(V143^2))</f>
        <v/>
      </c>
      <c r="AK143" s="738" t="str">
        <f>IF(B143="","",'SENSIBILIDAD 2'!N120^2*(W143^2))</f>
        <v/>
      </c>
      <c r="AL143" s="738" t="str">
        <f>IF(B143="","",'SENSIBILIDAD 2'!O120^2*(X143^2))</f>
        <v/>
      </c>
      <c r="AM143" s="738" t="str">
        <f>IF($B143="","",(Y143^2)*('SENSIBILIDAD 2'!K120^2))</f>
        <v/>
      </c>
      <c r="AN143" s="738" t="str">
        <f>IF($B143="","",(Z143^2)*('SENSIBILIDAD 2'!I120^2))</f>
        <v/>
      </c>
      <c r="AO143" s="738" t="str">
        <f>IF($B143="","",(AA143^2)*('SENSIBILIDAD 2'!J120^2))</f>
        <v/>
      </c>
      <c r="AP143" s="738" t="str">
        <f>IF($B143="","",(AB143^2)*('SENSIBILIDAD 2'!L120^2))</f>
        <v/>
      </c>
      <c r="AQ143" s="740" t="str">
        <f>IF(B143="","",('Intro. datos de Calib. CENTROS'!G116*1000)^2)</f>
        <v/>
      </c>
      <c r="AR143" s="741" t="str">
        <f t="shared" si="100"/>
        <v/>
      </c>
      <c r="AS143" s="752" t="str">
        <f t="shared" si="101"/>
        <v/>
      </c>
      <c r="AT143" s="754" t="str">
        <f t="shared" si="102"/>
        <v/>
      </c>
      <c r="AU143" s="744" t="str">
        <f>IF('Información y Datos'!$L$42='Patrones LACOMET'!$D$3,(IF(N143="","",AT143*39.37008)),IF('Información y Datos'!$L$42='Patrones LACOMET'!$D$4,AT143,"No existe el patrón"))</f>
        <v/>
      </c>
    </row>
    <row r="144" spans="1:47" ht="15.75" x14ac:dyDescent="0.2">
      <c r="A144" s="12">
        <f>+CALIBRACION!A127</f>
        <v>0</v>
      </c>
      <c r="B144" s="50" t="str">
        <f>IF(CALIBRACION!H127="","",CALIBRACION!H127)</f>
        <v/>
      </c>
      <c r="C144" s="745" t="str">
        <f t="shared" si="80"/>
        <v/>
      </c>
      <c r="D144" s="745" t="str">
        <f t="shared" si="81"/>
        <v/>
      </c>
      <c r="E144" s="723" t="str">
        <f t="shared" si="39"/>
        <v/>
      </c>
      <c r="F144" s="745" t="str">
        <f t="shared" si="82"/>
        <v/>
      </c>
      <c r="G144" s="746" t="str">
        <f t="shared" si="83"/>
        <v/>
      </c>
      <c r="H144" s="725" t="str">
        <f>IF(B144="","",(IF('Información y Datos'!$L$42='Patrones LACOMET'!$D$3,(VLOOKUP(B144,'BLOQUES PATRON (pulg) '!$K$5:$Q$86,6,FALSE)*1000),IF('Información y Datos'!$L$42='Patrones LACOMET'!$D$4,(VLOOKUP(B144,'BLOQUES PATRON (mm)'!$D$5:$H$126,5,FALSE)),"No existe el patrón"))))</f>
        <v/>
      </c>
      <c r="I144" s="726" t="str">
        <f t="shared" si="84"/>
        <v/>
      </c>
      <c r="J144" s="726" t="str">
        <f>IF(B144="","",IF('Información y Datos'!$L$42='Patrones LACOMET'!$D$3,LOOKUP(B144,'BLOQUES PATRON (pulg) '!$S$5:$S$86,'BLOQUES PATRON (pulg) '!$Z$5:$Z$86),IF('Información y Datos'!$L$42='Patrones LACOMET'!$D$4,VLOOKUP(B144,'DERIVA DE BLOQUES PATRON (mm)'!$D$8:$U$129,18,FALSE)*1000,"No existe el patrón")))</f>
        <v/>
      </c>
      <c r="K144" s="727" t="str">
        <f t="shared" si="41"/>
        <v/>
      </c>
      <c r="L144" s="747" t="str">
        <f t="shared" si="85"/>
        <v/>
      </c>
      <c r="M144" s="747" t="str">
        <f t="shared" si="86"/>
        <v/>
      </c>
      <c r="N144" s="747" t="str">
        <f t="shared" si="87"/>
        <v/>
      </c>
      <c r="O144" s="748" t="str">
        <f t="shared" si="88"/>
        <v/>
      </c>
      <c r="P144" s="749" t="str">
        <f t="shared" si="89"/>
        <v/>
      </c>
      <c r="Q144" s="750" t="str">
        <f t="shared" si="90"/>
        <v/>
      </c>
      <c r="R144" s="751" t="str">
        <f t="shared" si="91"/>
        <v/>
      </c>
      <c r="S144" s="751" t="str">
        <f t="shared" si="92"/>
        <v/>
      </c>
      <c r="T144" s="846" t="str">
        <f t="shared" si="93"/>
        <v/>
      </c>
      <c r="U144" s="733" t="str">
        <f t="shared" si="46"/>
        <v/>
      </c>
      <c r="V144" s="735" t="str">
        <f t="shared" si="94"/>
        <v/>
      </c>
      <c r="W144" s="735" t="str">
        <f t="shared" si="95"/>
        <v/>
      </c>
      <c r="X144" s="735" t="str">
        <f t="shared" si="96"/>
        <v/>
      </c>
      <c r="Y144" s="736" t="str">
        <f t="shared" si="97"/>
        <v/>
      </c>
      <c r="Z144" s="736" t="str">
        <f t="shared" si="98"/>
        <v/>
      </c>
      <c r="AA144" s="736" t="str">
        <f t="shared" si="99"/>
        <v/>
      </c>
      <c r="AB144" s="736" t="str">
        <f t="shared" si="53"/>
        <v/>
      </c>
      <c r="AC144" s="737" t="str">
        <f>IF(B144="","",('SENSIBILIDAD 2'!B121^2)*(G144^2))</f>
        <v/>
      </c>
      <c r="AD144" s="738" t="str">
        <f>IF(B144="","",('SENSIBILIDAD 2'!C121^2)*(K144^2))</f>
        <v/>
      </c>
      <c r="AE144" s="738" t="str">
        <f>IF(B144="","",'SENSIBILIDAD 2'!D121^2*(R144^2))</f>
        <v/>
      </c>
      <c r="AF144" s="738" t="str">
        <f>IF(B144="","",'SENSIBILIDAD 2'!E121^2*(S144^2))</f>
        <v/>
      </c>
      <c r="AG144" s="738" t="str">
        <f>IF(B144="","",'SENSIBILIDAD 2'!F121^2*(T144^2))</f>
        <v/>
      </c>
      <c r="AH144" s="738" t="str">
        <f>IF(B144="","",(('SENSIBILIDAD 2'!G121)^2)*(Q144^2))</f>
        <v/>
      </c>
      <c r="AI144" s="738" t="str">
        <f>IF(B144="","",'SENSIBILIDAD 2'!H121^2*(U144^2))</f>
        <v/>
      </c>
      <c r="AJ144" s="738" t="str">
        <f>IF(B144="","",'SENSIBILIDAD 2'!M121^2*(V144^2))</f>
        <v/>
      </c>
      <c r="AK144" s="738" t="str">
        <f>IF(B144="","",'SENSIBILIDAD 2'!N121^2*(W144^2))</f>
        <v/>
      </c>
      <c r="AL144" s="738" t="str">
        <f>IF(B144="","",'SENSIBILIDAD 2'!O121^2*(X144^2))</f>
        <v/>
      </c>
      <c r="AM144" s="738" t="str">
        <f>IF($B144="","",(Y144^2)*('SENSIBILIDAD 2'!K121^2))</f>
        <v/>
      </c>
      <c r="AN144" s="738" t="str">
        <f>IF($B144="","",(Z144^2)*('SENSIBILIDAD 2'!I121^2))</f>
        <v/>
      </c>
      <c r="AO144" s="738" t="str">
        <f>IF($B144="","",(AA144^2)*('SENSIBILIDAD 2'!J121^2))</f>
        <v/>
      </c>
      <c r="AP144" s="738" t="str">
        <f>IF($B144="","",(AB144^2)*('SENSIBILIDAD 2'!L121^2))</f>
        <v/>
      </c>
      <c r="AQ144" s="740" t="str">
        <f>IF(B144="","",('Intro. datos de Calib. CENTROS'!G117*1000)^2)</f>
        <v/>
      </c>
      <c r="AR144" s="741" t="str">
        <f t="shared" si="100"/>
        <v/>
      </c>
      <c r="AS144" s="752" t="str">
        <f t="shared" si="101"/>
        <v/>
      </c>
      <c r="AT144" s="754" t="str">
        <f t="shared" si="102"/>
        <v/>
      </c>
      <c r="AU144" s="744" t="str">
        <f>IF('Información y Datos'!$L$42='Patrones LACOMET'!$D$3,(IF(N144="","",AT144*39.37008)),IF('Información y Datos'!$L$42='Patrones LACOMET'!$D$4,AT144,"No existe el patrón"))</f>
        <v/>
      </c>
    </row>
    <row r="153" spans="4:57" x14ac:dyDescent="0.2"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</row>
    <row r="154" spans="4:57" x14ac:dyDescent="0.2"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</row>
    <row r="155" spans="4:57" x14ac:dyDescent="0.2"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</row>
    <row r="156" spans="4:57" x14ac:dyDescent="0.2"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</row>
    <row r="157" spans="4:57" x14ac:dyDescent="0.2"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12"/>
      <c r="BE157" s="12"/>
    </row>
    <row r="158" spans="4:57" x14ac:dyDescent="0.2"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</row>
    <row r="159" spans="4:57" x14ac:dyDescent="0.2"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</row>
    <row r="160" spans="4:57" x14ac:dyDescent="0.2"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12"/>
      <c r="BE160" s="12"/>
    </row>
    <row r="161" spans="4:57" x14ac:dyDescent="0.2"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</row>
    <row r="162" spans="4:57" x14ac:dyDescent="0.2"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</row>
    <row r="163" spans="4:57" x14ac:dyDescent="0.2"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</row>
    <row r="164" spans="4:57" x14ac:dyDescent="0.2"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</row>
    <row r="165" spans="4:57" x14ac:dyDescent="0.2"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</row>
    <row r="166" spans="4:57" x14ac:dyDescent="0.2"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</row>
    <row r="167" spans="4:57" x14ac:dyDescent="0.2"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</row>
    <row r="168" spans="4:57" x14ac:dyDescent="0.2"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</row>
    <row r="169" spans="4:57" x14ac:dyDescent="0.2"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</row>
    <row r="170" spans="4:57" x14ac:dyDescent="0.2"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</row>
    <row r="171" spans="4:57" x14ac:dyDescent="0.2"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</row>
  </sheetData>
  <mergeCells count="69">
    <mergeCell ref="AB26:AB27"/>
    <mergeCell ref="AC26:AC27"/>
    <mergeCell ref="AR26:AR27"/>
    <mergeCell ref="AS26:AS27"/>
    <mergeCell ref="AT26:AT27"/>
    <mergeCell ref="AU26:AU27"/>
    <mergeCell ref="AE26:AE27"/>
    <mergeCell ref="AF26:AF27"/>
    <mergeCell ref="AG26:AG27"/>
    <mergeCell ref="AH26:AH27"/>
    <mergeCell ref="AI26:AI27"/>
    <mergeCell ref="AJ26:AP26"/>
    <mergeCell ref="AQ25:AQ26"/>
    <mergeCell ref="AA26:AA27"/>
    <mergeCell ref="G26:G27"/>
    <mergeCell ref="H26:H27"/>
    <mergeCell ref="I26:I27"/>
    <mergeCell ref="J26:J27"/>
    <mergeCell ref="K26:K27"/>
    <mergeCell ref="W26:W27"/>
    <mergeCell ref="X26:X27"/>
    <mergeCell ref="V25:AB25"/>
    <mergeCell ref="AC25:AP25"/>
    <mergeCell ref="R26:R27"/>
    <mergeCell ref="L26:L27"/>
    <mergeCell ref="M26:M27"/>
    <mergeCell ref="N26:N27"/>
    <mergeCell ref="O26:O27"/>
    <mergeCell ref="P26:P27"/>
    <mergeCell ref="Q26:Q27"/>
    <mergeCell ref="AD26:AD27"/>
    <mergeCell ref="S26:S27"/>
    <mergeCell ref="T26:T27"/>
    <mergeCell ref="U26:U27"/>
    <mergeCell ref="V26:V27"/>
    <mergeCell ref="Y26:Y27"/>
    <mergeCell ref="Z26:Z27"/>
    <mergeCell ref="N12:R12"/>
    <mergeCell ref="BC15:BD15"/>
    <mergeCell ref="BE15:BF15"/>
    <mergeCell ref="B25:B27"/>
    <mergeCell ref="C25:G25"/>
    <mergeCell ref="C26:C27"/>
    <mergeCell ref="D26:D27"/>
    <mergeCell ref="E26:E27"/>
    <mergeCell ref="F26:F27"/>
    <mergeCell ref="AR25:AU25"/>
    <mergeCell ref="C20:E20"/>
    <mergeCell ref="C21:E21"/>
    <mergeCell ref="C22:E22"/>
    <mergeCell ref="C23:E23"/>
    <mergeCell ref="H25:K25"/>
    <mergeCell ref="L25:Q25"/>
    <mergeCell ref="R25:S25"/>
    <mergeCell ref="BC10:BD10"/>
    <mergeCell ref="BE10:BF10"/>
    <mergeCell ref="C1:D1"/>
    <mergeCell ref="B3:E3"/>
    <mergeCell ref="C4:E4"/>
    <mergeCell ref="N4:R4"/>
    <mergeCell ref="C5:E5"/>
    <mergeCell ref="N5:R5"/>
    <mergeCell ref="B19:E19"/>
    <mergeCell ref="C6:E6"/>
    <mergeCell ref="C7:E7"/>
    <mergeCell ref="C8:E8"/>
    <mergeCell ref="B9:F9"/>
    <mergeCell ref="B11:E11"/>
    <mergeCell ref="N11:R11"/>
  </mergeCells>
  <phoneticPr fontId="52" type="noConversion"/>
  <pageMargins left="0.39370078740157483" right="0.19685039370078741" top="0.78740157480314965" bottom="1" header="0.51181102362204722" footer="0.51181102362204722"/>
  <pageSetup paperSize="9" orientation="portrait" blackAndWhite="1" horizontalDpi="300" verticalDpi="300" r:id="rId1"/>
  <headerFooter alignWithMargins="0">
    <oddHeader>&amp;A</oddHeader>
    <oddFooter>Page &amp;P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1"/>
  <dimension ref="A1:R102"/>
  <sheetViews>
    <sheetView topLeftCell="D16" workbookViewId="0">
      <selection activeCell="D19" sqref="D19:L19"/>
    </sheetView>
  </sheetViews>
  <sheetFormatPr baseColWidth="10" defaultColWidth="20.7109375" defaultRowHeight="15" customHeight="1" x14ac:dyDescent="0.25"/>
  <cols>
    <col min="1" max="1" width="20.7109375" style="110" customWidth="1"/>
    <col min="2" max="2" width="21.42578125" style="110" bestFit="1" customWidth="1"/>
    <col min="3" max="7" width="20.7109375" style="110" customWidth="1"/>
    <col min="8" max="8" width="19.5703125" style="110" bestFit="1" customWidth="1"/>
    <col min="9" max="11" width="15.7109375" style="110" customWidth="1"/>
    <col min="12" max="16384" width="20.7109375" style="110"/>
  </cols>
  <sheetData>
    <row r="1" spans="1:11" ht="15" customHeight="1" thickBot="1" x14ac:dyDescent="0.3">
      <c r="A1" s="110" t="s">
        <v>345</v>
      </c>
      <c r="B1" s="111" t="s">
        <v>346</v>
      </c>
      <c r="C1" s="112"/>
      <c r="D1" s="112"/>
    </row>
    <row r="2" spans="1:11" ht="51.75" thickBot="1" x14ac:dyDescent="0.3">
      <c r="B2" s="113"/>
      <c r="D2" s="112"/>
      <c r="H2" s="114" t="s">
        <v>347</v>
      </c>
      <c r="I2" s="114" t="s">
        <v>348</v>
      </c>
      <c r="J2" s="114" t="s">
        <v>349</v>
      </c>
      <c r="K2" s="115" t="s">
        <v>350</v>
      </c>
    </row>
    <row r="3" spans="1:11" ht="13.15" customHeight="1" x14ac:dyDescent="0.25">
      <c r="A3" s="116" t="s">
        <v>351</v>
      </c>
      <c r="B3" s="112"/>
      <c r="C3" s="112"/>
      <c r="D3" s="112"/>
      <c r="H3" s="117" t="s">
        <v>352</v>
      </c>
      <c r="I3" s="118">
        <v>10.9</v>
      </c>
      <c r="J3" s="118">
        <v>20.6</v>
      </c>
      <c r="K3" s="119">
        <v>0.3</v>
      </c>
    </row>
    <row r="4" spans="1:11" ht="13.15" customHeight="1" x14ac:dyDescent="0.25">
      <c r="A4" s="112"/>
      <c r="B4" s="112"/>
      <c r="D4" s="112"/>
      <c r="E4" s="120" t="s">
        <v>353</v>
      </c>
      <c r="H4" s="121" t="s">
        <v>354</v>
      </c>
      <c r="I4" s="122">
        <v>11.5</v>
      </c>
      <c r="J4" s="123">
        <v>21</v>
      </c>
      <c r="K4" s="124">
        <v>0.3</v>
      </c>
    </row>
    <row r="5" spans="1:11" ht="13.15" customHeight="1" x14ac:dyDescent="0.25">
      <c r="A5" s="112"/>
      <c r="B5" s="112"/>
      <c r="D5" s="112"/>
      <c r="E5" s="125" t="s">
        <v>355</v>
      </c>
      <c r="H5" s="126" t="s">
        <v>356</v>
      </c>
      <c r="I5" s="127">
        <v>9.3000000000000007</v>
      </c>
      <c r="J5" s="127">
        <v>20.6</v>
      </c>
      <c r="K5" s="128">
        <v>0.3</v>
      </c>
    </row>
    <row r="6" spans="1:11" ht="13.15" customHeight="1" x14ac:dyDescent="0.25">
      <c r="E6" s="125" t="s">
        <v>357</v>
      </c>
      <c r="H6" s="121" t="s">
        <v>358</v>
      </c>
      <c r="I6" s="122">
        <v>9.6999999999999993</v>
      </c>
      <c r="J6" s="123">
        <v>21</v>
      </c>
      <c r="K6" s="124">
        <v>0.3</v>
      </c>
    </row>
    <row r="7" spans="1:11" ht="13.15" customHeight="1" x14ac:dyDescent="0.25">
      <c r="E7" s="129" t="s">
        <v>359</v>
      </c>
      <c r="F7" s="130"/>
      <c r="H7" s="126" t="s">
        <v>360</v>
      </c>
      <c r="I7" s="127">
        <v>4.2300000000000004</v>
      </c>
      <c r="J7" s="131">
        <v>62</v>
      </c>
      <c r="K7" s="128">
        <v>0.2</v>
      </c>
    </row>
    <row r="8" spans="1:11" ht="13.15" customHeight="1" x14ac:dyDescent="0.25">
      <c r="E8" s="120" t="s">
        <v>361</v>
      </c>
      <c r="H8" s="126" t="s">
        <v>362</v>
      </c>
      <c r="I8" s="127">
        <v>5.5</v>
      </c>
      <c r="J8" s="127">
        <v>61.8</v>
      </c>
      <c r="K8" s="128">
        <v>0.2</v>
      </c>
    </row>
    <row r="9" spans="1:11" ht="13.15" customHeight="1" x14ac:dyDescent="0.25">
      <c r="B9" s="113"/>
      <c r="C9" s="112"/>
      <c r="D9" s="112"/>
      <c r="H9" s="126" t="s">
        <v>363</v>
      </c>
      <c r="I9" s="127">
        <v>8.5</v>
      </c>
      <c r="J9" s="131">
        <v>34</v>
      </c>
      <c r="K9" s="128">
        <v>0.28000000000000003</v>
      </c>
    </row>
    <row r="10" spans="1:11" ht="13.15" customHeight="1" x14ac:dyDescent="0.25">
      <c r="A10" s="116" t="s">
        <v>364</v>
      </c>
      <c r="B10" s="113"/>
      <c r="C10" s="112"/>
      <c r="D10" s="112"/>
      <c r="H10" s="126" t="s">
        <v>365</v>
      </c>
      <c r="I10" s="127" t="s">
        <v>366</v>
      </c>
      <c r="J10" s="127">
        <v>33.9</v>
      </c>
      <c r="K10" s="128">
        <v>0.28000000000000003</v>
      </c>
    </row>
    <row r="11" spans="1:11" ht="13.15" customHeight="1" x14ac:dyDescent="0.25">
      <c r="A11" s="110" t="s">
        <v>367</v>
      </c>
      <c r="B11" s="132">
        <v>1</v>
      </c>
      <c r="C11" s="110" t="s">
        <v>368</v>
      </c>
      <c r="H11" s="126"/>
      <c r="I11" s="127" t="s">
        <v>369</v>
      </c>
      <c r="J11" s="127"/>
      <c r="K11" s="133"/>
    </row>
    <row r="12" spans="1:11" ht="13.15" customHeight="1" x14ac:dyDescent="0.25">
      <c r="A12" s="110" t="s">
        <v>370</v>
      </c>
      <c r="B12" s="132">
        <v>0.63</v>
      </c>
      <c r="C12" s="110" t="s">
        <v>368</v>
      </c>
      <c r="H12" s="134"/>
      <c r="I12" s="127"/>
      <c r="J12" s="127"/>
      <c r="K12" s="133"/>
    </row>
    <row r="13" spans="1:11" ht="13.15" customHeight="1" x14ac:dyDescent="0.25">
      <c r="A13" s="110" t="s">
        <v>371</v>
      </c>
      <c r="B13" s="132">
        <v>40</v>
      </c>
      <c r="C13" s="110" t="s">
        <v>105</v>
      </c>
      <c r="F13" s="135"/>
      <c r="H13" s="134"/>
      <c r="I13" s="127"/>
      <c r="J13" s="127"/>
      <c r="K13" s="133"/>
    </row>
    <row r="14" spans="1:11" s="112" customFormat="1" ht="13.15" customHeight="1" thickBot="1" x14ac:dyDescent="0.3">
      <c r="A14" s="136" t="s">
        <v>372</v>
      </c>
      <c r="B14" s="132">
        <v>0.24</v>
      </c>
      <c r="H14" s="137"/>
      <c r="I14" s="138"/>
      <c r="J14" s="138"/>
      <c r="K14" s="139"/>
    </row>
    <row r="15" spans="1:11" s="112" customFormat="1" ht="15" customHeight="1" x14ac:dyDescent="0.25">
      <c r="A15" s="112" t="s">
        <v>373</v>
      </c>
      <c r="B15" s="140">
        <v>624000</v>
      </c>
      <c r="C15" s="112" t="s">
        <v>374</v>
      </c>
    </row>
    <row r="16" spans="1:11" s="112" customFormat="1" ht="15" customHeight="1" thickBot="1" x14ac:dyDescent="0.3"/>
    <row r="17" spans="1:18" s="112" customFormat="1" ht="15" customHeight="1" thickBot="1" x14ac:dyDescent="0.3">
      <c r="A17" s="116" t="s">
        <v>375</v>
      </c>
      <c r="B17" s="249" t="s">
        <v>478</v>
      </c>
    </row>
    <row r="18" spans="1:18" s="112" customFormat="1" ht="15" customHeight="1" thickBot="1" x14ac:dyDescent="0.25">
      <c r="B18" s="250" t="str">
        <f>IF('Información y Datos'!$L$44=INCERTIDUMBRE!$N$7,'DEFORMACION 1'!C18,IF('Información y Datos'!$L$44=INCERTIDUMBRE!$N$8,'DEFORMACION 1'!D18,IF('Información y Datos'!$L$44=INCERTIDUMBRE!$N$9,'DEFORMACION 1'!F18,IF('Información y Datos'!$L$44=INCERTIDUMBRE!$N$10,'DEFORMACION 1'!E18,"No Existe el patrón"))))</f>
        <v>Cerámica</v>
      </c>
      <c r="C18" s="251" t="s">
        <v>376</v>
      </c>
      <c r="D18" s="238" t="s">
        <v>377</v>
      </c>
      <c r="E18" s="238" t="s">
        <v>378</v>
      </c>
      <c r="F18" s="238" t="s">
        <v>379</v>
      </c>
      <c r="H18" s="141" t="s">
        <v>380</v>
      </c>
      <c r="I18" s="142"/>
      <c r="J18" s="142"/>
      <c r="K18" s="143" t="s">
        <v>381</v>
      </c>
      <c r="L18" s="142"/>
      <c r="M18" s="142"/>
      <c r="N18" s="144"/>
      <c r="O18" s="144"/>
      <c r="P18" s="144"/>
      <c r="Q18" s="145"/>
      <c r="R18" s="110"/>
    </row>
    <row r="19" spans="1:18" s="112" customFormat="1" ht="15" customHeight="1" x14ac:dyDescent="0.2">
      <c r="A19" s="248" t="s">
        <v>382</v>
      </c>
      <c r="B19" s="236">
        <f>HLOOKUP($B$18,$C$18:$F$21,2,FALSE)</f>
        <v>0.30499999999999999</v>
      </c>
      <c r="C19" s="239">
        <v>0.27</v>
      </c>
      <c r="D19" s="240">
        <v>0.24</v>
      </c>
      <c r="E19" s="241">
        <v>0.28000000000000003</v>
      </c>
      <c r="F19" s="240">
        <v>0.30499999999999999</v>
      </c>
      <c r="H19" s="146" t="s">
        <v>383</v>
      </c>
      <c r="I19" s="39"/>
      <c r="J19" s="39"/>
      <c r="K19" s="39" t="s">
        <v>384</v>
      </c>
      <c r="L19" s="5"/>
      <c r="M19" s="5"/>
      <c r="N19" s="110"/>
      <c r="O19" s="110"/>
      <c r="P19" s="110"/>
      <c r="Q19" s="147"/>
      <c r="R19" s="110"/>
    </row>
    <row r="20" spans="1:18" ht="15" customHeight="1" x14ac:dyDescent="0.2">
      <c r="A20" s="236" t="s">
        <v>479</v>
      </c>
      <c r="B20" s="236">
        <f>HLOOKUP($B$18,$C$18:$F$21,3,FALSE)</f>
        <v>195000</v>
      </c>
      <c r="C20" s="242">
        <v>195000</v>
      </c>
      <c r="D20" s="243">
        <v>624000</v>
      </c>
      <c r="E20" s="244">
        <v>280000</v>
      </c>
      <c r="F20" s="243">
        <v>195000</v>
      </c>
      <c r="G20" s="112"/>
      <c r="H20" s="146"/>
      <c r="I20" s="39"/>
      <c r="J20" s="39"/>
      <c r="K20" s="39" t="s">
        <v>357</v>
      </c>
      <c r="L20" s="5"/>
      <c r="M20" s="5"/>
      <c r="Q20" s="147"/>
    </row>
    <row r="21" spans="1:18" ht="15" customHeight="1" thickBot="1" x14ac:dyDescent="0.25">
      <c r="A21" s="237" t="s">
        <v>480</v>
      </c>
      <c r="B21" s="237">
        <f>HLOOKUP($B$18,$C$18:$F$21,4,FALSE)</f>
        <v>6.1614102564102561E-6</v>
      </c>
      <c r="C21" s="245">
        <f>(1-$B14^2)/$B15+(1-C19^2)/C20</f>
        <v>6.2646153846153847E-6</v>
      </c>
      <c r="D21" s="246">
        <f>(1-$B14^2)/$B15+(1-D19^2)/D20</f>
        <v>3.0205128205128205E-6</v>
      </c>
      <c r="E21" s="247">
        <f>(1-$B14^2)/$B15+(1-E19^2)/E20</f>
        <v>4.8016849816849817E-6</v>
      </c>
      <c r="F21" s="246">
        <f>(1-$B14^2)/$B15+(1-F19^2)/F20</f>
        <v>6.1614102564102561E-6</v>
      </c>
      <c r="G21" s="112"/>
      <c r="H21" s="146"/>
      <c r="I21" s="39"/>
      <c r="J21" s="39"/>
      <c r="K21" s="39" t="s">
        <v>359</v>
      </c>
      <c r="L21" s="5"/>
      <c r="M21" s="5"/>
      <c r="Q21" s="147"/>
    </row>
    <row r="22" spans="1:18" ht="15" customHeight="1" x14ac:dyDescent="0.2">
      <c r="A22" s="112"/>
      <c r="B22" s="132"/>
      <c r="C22" s="132"/>
      <c r="D22" s="132"/>
      <c r="E22" s="132"/>
      <c r="F22" s="132"/>
      <c r="G22" s="112"/>
      <c r="H22" s="146"/>
      <c r="I22" s="39"/>
      <c r="J22" s="39"/>
      <c r="K22" s="148" t="s">
        <v>386</v>
      </c>
      <c r="L22" s="5"/>
      <c r="M22" s="5"/>
      <c r="Q22" s="147"/>
    </row>
    <row r="23" spans="1:18" ht="15" customHeight="1" x14ac:dyDescent="0.3">
      <c r="A23" s="116" t="s">
        <v>387</v>
      </c>
      <c r="B23" s="132"/>
      <c r="D23" s="149"/>
      <c r="E23" s="149"/>
      <c r="F23" s="149"/>
      <c r="H23" s="40" t="s">
        <v>388</v>
      </c>
      <c r="I23" s="5"/>
      <c r="J23" s="5"/>
      <c r="K23" s="5"/>
      <c r="L23" s="5"/>
      <c r="M23" s="5"/>
      <c r="Q23" s="147"/>
    </row>
    <row r="24" spans="1:18" ht="15" customHeight="1" thickBot="1" x14ac:dyDescent="0.25">
      <c r="B24" s="132" t="str">
        <f>B17</f>
        <v>Patrón a Utilizar</v>
      </c>
      <c r="C24" s="132" t="str">
        <f>C18</f>
        <v>Acero</v>
      </c>
      <c r="D24" s="132" t="str">
        <f>D18</f>
        <v>Carburo de tungsteno</v>
      </c>
      <c r="E24" s="132" t="str">
        <f>E18</f>
        <v>Carburo de cromo</v>
      </c>
      <c r="F24" s="132" t="str">
        <f>F18</f>
        <v>Cerámica</v>
      </c>
      <c r="H24" s="40"/>
      <c r="I24" s="5"/>
      <c r="J24" s="5"/>
      <c r="K24" s="5"/>
      <c r="L24" s="5"/>
      <c r="M24" s="5"/>
      <c r="N24" s="5"/>
      <c r="O24" s="5"/>
      <c r="P24" s="38"/>
      <c r="Q24" s="150"/>
    </row>
    <row r="25" spans="1:18" ht="15" customHeight="1" thickBot="1" x14ac:dyDescent="0.25">
      <c r="A25" s="151" t="s">
        <v>389</v>
      </c>
      <c r="B25" s="152">
        <f>HLOOKUP($B$18,$C$24:$F$29,2,FALSE)</f>
        <v>0.10220785213488455</v>
      </c>
      <c r="C25" s="152">
        <f>1000*((9/8)*($B11^2/$B$13)*C21^2)^(1/3)</f>
        <v>0.10334602702003994</v>
      </c>
      <c r="D25" s="152">
        <f>1000*((9/8)*($B11^2/$B$13)*D21^2)^(1/3)</f>
        <v>6.354547533278776E-2</v>
      </c>
      <c r="E25" s="152">
        <f>1000*((9/8)*($B11^2/$B$13)*E21^2)^(1/3)</f>
        <v>8.6555224401389436E-2</v>
      </c>
      <c r="F25" s="152">
        <f>1000*((9/8)*($B11^2/$B$13)*F21^2)^(1/3)</f>
        <v>0.10220785213488455</v>
      </c>
      <c r="G25" s="120" t="s">
        <v>390</v>
      </c>
      <c r="H25" s="153"/>
      <c r="I25" s="154"/>
      <c r="J25" s="1293" t="s">
        <v>391</v>
      </c>
      <c r="K25" s="1294"/>
      <c r="L25" s="1293" t="s">
        <v>346</v>
      </c>
      <c r="M25" s="1295"/>
      <c r="N25" s="1294"/>
      <c r="O25" s="1296" t="s">
        <v>392</v>
      </c>
      <c r="P25" s="1297"/>
      <c r="Q25" s="1298"/>
    </row>
    <row r="26" spans="1:18" ht="15" customHeight="1" x14ac:dyDescent="0.2">
      <c r="A26" s="151" t="s">
        <v>393</v>
      </c>
      <c r="B26" s="152">
        <f>HLOOKUP($B$18,$C$24:$F$29,3,FALSE)</f>
        <v>7.5112340498217578E-2</v>
      </c>
      <c r="C26" s="152">
        <f>1000*((9/8)*($B12^2/$B$13)*C21^2)^(1/3)</f>
        <v>7.5948782882384769E-2</v>
      </c>
      <c r="D26" s="152">
        <f>1000*((9/8)*($B12^2/$B$13)*D21^2)^(1/3)</f>
        <v>4.6699439237001067E-2</v>
      </c>
      <c r="E26" s="152">
        <f>1000*((9/8)*($B12^2/$B$13)*E21^2)^(1/3)</f>
        <v>6.3609256542803347E-2</v>
      </c>
      <c r="F26" s="152">
        <f>1000*((9/8)*($B12^2/$B$13)*F21^2)^(1/3)</f>
        <v>7.5112340498217578E-2</v>
      </c>
      <c r="G26" s="120" t="s">
        <v>390</v>
      </c>
      <c r="H26" s="155"/>
      <c r="I26" s="156" t="s">
        <v>394</v>
      </c>
      <c r="J26" s="157" t="s">
        <v>395</v>
      </c>
      <c r="K26" s="158" t="s">
        <v>396</v>
      </c>
      <c r="L26" s="159" t="s">
        <v>397</v>
      </c>
      <c r="M26" s="160" t="s">
        <v>398</v>
      </c>
      <c r="N26" s="161" t="s">
        <v>399</v>
      </c>
      <c r="O26" s="159" t="s">
        <v>400</v>
      </c>
      <c r="P26" s="162" t="s">
        <v>401</v>
      </c>
      <c r="Q26" s="163" t="s">
        <v>402</v>
      </c>
    </row>
    <row r="27" spans="1:18" ht="24" x14ac:dyDescent="0.25">
      <c r="A27" s="151" t="s">
        <v>403</v>
      </c>
      <c r="B27" s="152">
        <f>HLOOKUP($B$18,$C$24:$F$29,4,FALSE)</f>
        <v>0.17732019263310211</v>
      </c>
      <c r="C27" s="152">
        <f>C25+C26</f>
        <v>0.17929480990242469</v>
      </c>
      <c r="D27" s="152">
        <f>D25+D26</f>
        <v>0.11024491456978883</v>
      </c>
      <c r="E27" s="152">
        <f>E25+E26</f>
        <v>0.15016448094419277</v>
      </c>
      <c r="F27" s="152">
        <f>F25+F26</f>
        <v>0.17732019263310211</v>
      </c>
      <c r="G27" s="120" t="s">
        <v>390</v>
      </c>
      <c r="H27" s="164" t="s">
        <v>404</v>
      </c>
      <c r="I27" s="165">
        <v>1</v>
      </c>
      <c r="J27" s="166"/>
      <c r="K27" s="167"/>
      <c r="L27" s="166"/>
      <c r="M27" s="41"/>
      <c r="N27" s="167"/>
      <c r="O27" s="166"/>
      <c r="P27" s="41"/>
      <c r="Q27" s="167"/>
    </row>
    <row r="28" spans="1:18" ht="24" x14ac:dyDescent="0.25">
      <c r="A28" s="151" t="s">
        <v>405</v>
      </c>
      <c r="B28" s="152">
        <f>HLOOKUP($B$18,$C$24:$F$29,5,FALSE)</f>
        <v>0.17732019263310211</v>
      </c>
      <c r="C28" s="152">
        <f>B25+B26</f>
        <v>0.17732019263310211</v>
      </c>
      <c r="D28" s="152">
        <f>C28</f>
        <v>0.17732019263310211</v>
      </c>
      <c r="E28" s="152">
        <f>D28</f>
        <v>0.17732019263310211</v>
      </c>
      <c r="F28" s="152">
        <f>E28</f>
        <v>0.17732019263310211</v>
      </c>
      <c r="G28" s="120"/>
      <c r="H28" s="164" t="s">
        <v>406</v>
      </c>
      <c r="I28" s="165">
        <v>0.63</v>
      </c>
      <c r="J28" s="166"/>
      <c r="K28" s="167"/>
      <c r="L28" s="166"/>
      <c r="N28" s="167"/>
      <c r="O28" s="166"/>
      <c r="P28" s="41"/>
      <c r="Q28" s="167"/>
    </row>
    <row r="29" spans="1:18" ht="12.75" x14ac:dyDescent="0.25">
      <c r="A29" s="151" t="s">
        <v>407</v>
      </c>
      <c r="B29" s="152">
        <f>HLOOKUP($B$18,$C$24:$F$29,6,FALSE)</f>
        <v>0</v>
      </c>
      <c r="C29" s="152">
        <f>C27-C28</f>
        <v>1.9746172693225761E-3</v>
      </c>
      <c r="D29" s="152">
        <f>D27-D28</f>
        <v>-6.7075278063313287E-2</v>
      </c>
      <c r="E29" s="152">
        <f>E27-E28</f>
        <v>-2.7155711688909345E-2</v>
      </c>
      <c r="F29" s="152">
        <f>F27-F28</f>
        <v>0</v>
      </c>
      <c r="G29" s="120"/>
      <c r="H29" s="168" t="s">
        <v>408</v>
      </c>
      <c r="I29" s="169">
        <v>0.24</v>
      </c>
      <c r="J29" s="170">
        <v>0.24</v>
      </c>
      <c r="K29" s="171">
        <v>0.28000000000000003</v>
      </c>
      <c r="L29" s="170">
        <v>0.24</v>
      </c>
      <c r="M29" s="172">
        <v>0.3</v>
      </c>
      <c r="N29" s="171">
        <f>AVERAGE(L29:M29)</f>
        <v>0.27</v>
      </c>
      <c r="O29" s="170">
        <v>0.3</v>
      </c>
      <c r="P29" s="172">
        <v>0.31</v>
      </c>
      <c r="Q29" s="173">
        <f>AVERAGE(O29:P29)</f>
        <v>0.30499999999999999</v>
      </c>
    </row>
    <row r="30" spans="1:18" ht="12.75" x14ac:dyDescent="0.25">
      <c r="A30" s="151"/>
      <c r="C30" s="152"/>
      <c r="D30" s="152"/>
      <c r="E30" s="152"/>
      <c r="F30" s="152"/>
      <c r="G30" s="120"/>
      <c r="H30" s="168" t="s">
        <v>409</v>
      </c>
      <c r="I30" s="169">
        <v>624000</v>
      </c>
      <c r="J30" s="174">
        <v>624000</v>
      </c>
      <c r="K30" s="175">
        <v>280000</v>
      </c>
      <c r="L30" s="42">
        <v>210000</v>
      </c>
      <c r="M30" s="42">
        <v>180000</v>
      </c>
      <c r="N30" s="175">
        <f>AVERAGE(L30:M30)</f>
        <v>195000</v>
      </c>
      <c r="O30" s="174">
        <v>180000</v>
      </c>
      <c r="P30" s="42">
        <v>210000</v>
      </c>
      <c r="Q30" s="175">
        <f>AVERAGE(O30:P30)</f>
        <v>195000</v>
      </c>
    </row>
    <row r="31" spans="1:18" ht="12.75" x14ac:dyDescent="0.25">
      <c r="A31" s="252" t="s">
        <v>410</v>
      </c>
      <c r="B31" s="253">
        <f>'Datos de condiciones'!K7</f>
        <v>10</v>
      </c>
      <c r="C31" s="254" t="s">
        <v>3</v>
      </c>
      <c r="H31" s="176" t="s">
        <v>411</v>
      </c>
      <c r="I31" s="177">
        <v>40</v>
      </c>
      <c r="J31" s="166"/>
      <c r="K31" s="167"/>
      <c r="L31" s="166"/>
      <c r="M31" s="41"/>
      <c r="N31" s="167"/>
      <c r="O31" s="166"/>
      <c r="P31" s="41"/>
      <c r="Q31" s="167"/>
    </row>
    <row r="32" spans="1:18" ht="24" x14ac:dyDescent="0.25">
      <c r="B32" s="178"/>
      <c r="H32" s="179" t="s">
        <v>412</v>
      </c>
      <c r="I32" s="180"/>
      <c r="J32" s="181">
        <f t="shared" ref="J32:Q32" si="0">((1/2)*(3*PI()*$I$27)^(2/3)*((1-$I$29^2)/(PI()*$I$30)+(1-J29^2)/(PI()*J30))^(2/3)*(1/$I$31)^(1/3))*1000</f>
        <v>6.3545475332787704E-2</v>
      </c>
      <c r="K32" s="182">
        <f t="shared" si="0"/>
        <v>8.6555224401389533E-2</v>
      </c>
      <c r="L32" s="181">
        <f>((1/2)*(3*PI()*$I$27)^(2/3)*((1-$I$29^2)/(PI()*$I$30)+(1-L29^2)/(PI()*L30))^(2/3)*(1/$I$31)^(1/3))*1000</f>
        <v>0.10039123713818048</v>
      </c>
      <c r="M32" s="183">
        <f>((1/2)*(3*PI()*$I$27)^(2/3)*((1-$I$29^2)/(PI()*$I$30)+(1-M29^2)/(PI()*M30))^(2/3)*(1/$I$31)^(1/3))*1000</f>
        <v>0.10663255231359205</v>
      </c>
      <c r="N32" s="182">
        <f t="shared" si="0"/>
        <v>0.10334602702004003</v>
      </c>
      <c r="O32" s="181">
        <f t="shared" si="0"/>
        <v>0.10663255231359205</v>
      </c>
      <c r="P32" s="183">
        <f t="shared" si="0"/>
        <v>9.8334940159722078E-2</v>
      </c>
      <c r="Q32" s="182">
        <f t="shared" si="0"/>
        <v>0.10220785213488466</v>
      </c>
    </row>
    <row r="33" spans="1:17" ht="24" x14ac:dyDescent="0.25">
      <c r="A33" s="116" t="s">
        <v>413</v>
      </c>
      <c r="H33" s="179" t="s">
        <v>414</v>
      </c>
      <c r="I33" s="184"/>
      <c r="J33" s="181">
        <f t="shared" ref="J33:Q33" si="1">((1/2)*(3*PI()*$I$28)^(2/3)*((1-$I$29^2)/(PI()*$I$30)+(1-J29^2)/(PI()*J30))^(2/3)*(1/$I$31)^(1/3))*1000</f>
        <v>4.6699439237001081E-2</v>
      </c>
      <c r="K33" s="182">
        <f t="shared" si="1"/>
        <v>6.3609256542803486E-2</v>
      </c>
      <c r="L33" s="181">
        <f>((1/2)*(3*PI()*$I$28)^(2/3)*((1-$I$29^2)/(PI()*$I$30)+(1-L29^2)/(PI()*L30))^(2/3)*(1/$I$31)^(1/3))*1000</f>
        <v>7.3777313870258154E-2</v>
      </c>
      <c r="M33" s="183">
        <f>((1/2)*(3*PI()*$I$28)^(2/3)*((1-$I$29^2)/(PI()*$I$30)+(1-M29^2)/(PI()*M30))^(2/3)*(1/$I$31)^(1/3))*1000</f>
        <v>7.8364043566852573E-2</v>
      </c>
      <c r="N33" s="182">
        <f t="shared" si="1"/>
        <v>7.5948782882384783E-2</v>
      </c>
      <c r="O33" s="181">
        <f t="shared" si="1"/>
        <v>7.8364043566852573E-2</v>
      </c>
      <c r="P33" s="183">
        <f t="shared" si="1"/>
        <v>7.2266145446450658E-2</v>
      </c>
      <c r="Q33" s="182">
        <f t="shared" si="1"/>
        <v>7.5112340498217606E-2</v>
      </c>
    </row>
    <row r="34" spans="1:17" ht="13.5" thickBot="1" x14ac:dyDescent="0.25">
      <c r="A34" s="116"/>
      <c r="H34" s="185" t="s">
        <v>415</v>
      </c>
      <c r="I34" s="186"/>
      <c r="J34" s="187">
        <f>(J32+J33)</f>
        <v>0.11024491456978879</v>
      </c>
      <c r="K34" s="188">
        <f t="shared" ref="K34:Q34" si="2">K32+K33</f>
        <v>0.15016448094419302</v>
      </c>
      <c r="L34" s="187">
        <f t="shared" si="2"/>
        <v>0.17416855100843864</v>
      </c>
      <c r="M34" s="189">
        <f t="shared" si="2"/>
        <v>0.18499659588044462</v>
      </c>
      <c r="N34" s="188">
        <f t="shared" si="2"/>
        <v>0.1792948099024248</v>
      </c>
      <c r="O34" s="187">
        <f t="shared" si="2"/>
        <v>0.18499659588044462</v>
      </c>
      <c r="P34" s="189">
        <f t="shared" si="2"/>
        <v>0.17060108560617274</v>
      </c>
      <c r="Q34" s="188">
        <f t="shared" si="2"/>
        <v>0.17732019263310228</v>
      </c>
    </row>
    <row r="35" spans="1:17" ht="15" customHeight="1" x14ac:dyDescent="0.25">
      <c r="B35" s="132" t="str">
        <f>B17</f>
        <v>Patrón a Utilizar</v>
      </c>
      <c r="C35" s="132" t="str">
        <f>C18</f>
        <v>Acero</v>
      </c>
      <c r="D35" s="132" t="str">
        <f>D18</f>
        <v>Carburo de tungsteno</v>
      </c>
      <c r="E35" s="132" t="str">
        <f>E18</f>
        <v>Carburo de cromo</v>
      </c>
      <c r="F35" s="132" t="str">
        <f>F18</f>
        <v>Cerámica</v>
      </c>
    </row>
    <row r="36" spans="1:17" ht="15" customHeight="1" x14ac:dyDescent="0.25">
      <c r="A36" s="132" t="s">
        <v>416</v>
      </c>
      <c r="B36" s="152">
        <f>SQRT(($B11*$B$31/100)^2/3)</f>
        <v>5.7735026918962581E-2</v>
      </c>
      <c r="C36" s="152">
        <f>SQRT(($B11*$B$31/100)^2/3)</f>
        <v>5.7735026918962581E-2</v>
      </c>
      <c r="D36" s="152">
        <f>SQRT(($B11*$B$31/100)^2/3)</f>
        <v>5.7735026918962581E-2</v>
      </c>
      <c r="E36" s="152">
        <f>SQRT(($B11*$B$31/100)^2/3)</f>
        <v>5.7735026918962581E-2</v>
      </c>
      <c r="F36" s="152">
        <f>SQRT(($B11*$B$31/100)^2/3)</f>
        <v>5.7735026918962581E-2</v>
      </c>
      <c r="G36" s="110" t="s">
        <v>368</v>
      </c>
    </row>
    <row r="37" spans="1:17" ht="15" customHeight="1" thickBot="1" x14ac:dyDescent="0.25">
      <c r="A37" s="132" t="s">
        <v>417</v>
      </c>
      <c r="B37" s="152">
        <f>SQRT(($B$13*$B$31/100)^2/3)</f>
        <v>2.3094010767585029</v>
      </c>
      <c r="C37" s="152">
        <f>SQRT(($B$13*$B$31/100)^2/3)</f>
        <v>2.3094010767585029</v>
      </c>
      <c r="D37" s="152">
        <f>SQRT(($B$13*$B$31/100)^2/3)</f>
        <v>2.3094010767585029</v>
      </c>
      <c r="E37" s="152">
        <f>SQRT(($B$13*$B$31/100)^2/3)</f>
        <v>2.3094010767585029</v>
      </c>
      <c r="F37" s="152">
        <f>SQRT(($B$13*$B$31/100)^2/3)</f>
        <v>2.3094010767585029</v>
      </c>
      <c r="G37" s="110" t="s">
        <v>105</v>
      </c>
      <c r="H37" s="5"/>
      <c r="I37" s="190" t="s">
        <v>418</v>
      </c>
      <c r="J37" s="191"/>
      <c r="K37" s="191"/>
      <c r="L37" s="192"/>
    </row>
    <row r="38" spans="1:17" ht="15" customHeight="1" thickBot="1" x14ac:dyDescent="0.25">
      <c r="A38" s="132" t="s">
        <v>419</v>
      </c>
      <c r="B38" s="152">
        <f>SQRT(($B$14*$B$31/100)^2/3)</f>
        <v>1.3856406460551019E-2</v>
      </c>
      <c r="C38" s="152">
        <f>SQRT(($B$14*$B$31/100)^2/3)</f>
        <v>1.3856406460551019E-2</v>
      </c>
      <c r="D38" s="152">
        <f>SQRT(($B$14*$B$31/100)^2/3)</f>
        <v>1.3856406460551019E-2</v>
      </c>
      <c r="E38" s="152">
        <f>SQRT(($B$14*$B$31/100)^2/3)</f>
        <v>1.3856406460551019E-2</v>
      </c>
      <c r="F38" s="152">
        <f>SQRT(($B$14*$B$31/100)^2/3)</f>
        <v>1.3856406460551019E-2</v>
      </c>
      <c r="H38" s="193" t="s">
        <v>149</v>
      </c>
      <c r="I38" s="194" t="s">
        <v>420</v>
      </c>
      <c r="J38" s="194" t="s">
        <v>421</v>
      </c>
      <c r="K38" s="194" t="s">
        <v>422</v>
      </c>
      <c r="L38" s="195" t="s">
        <v>423</v>
      </c>
    </row>
    <row r="39" spans="1:17" ht="15" customHeight="1" x14ac:dyDescent="0.2">
      <c r="A39" s="132" t="s">
        <v>424</v>
      </c>
      <c r="B39" s="152">
        <f>SQRT((B19*$B$31/100)^2/3)</f>
        <v>1.7609183210283586E-2</v>
      </c>
      <c r="C39" s="152">
        <f>SQRT((C19*$B$31/100)^2/3)</f>
        <v>1.5588457268119898E-2</v>
      </c>
      <c r="D39" s="152">
        <f>SQRT((D19*$B$31/100)^2/3)</f>
        <v>1.3856406460551019E-2</v>
      </c>
      <c r="E39" s="152">
        <f>SQRT((E19*$B$31/100)^2/3)</f>
        <v>1.6165807537309524E-2</v>
      </c>
      <c r="F39" s="152">
        <f>SQRT((F19*$B$31/100)^2/3)</f>
        <v>1.7609183210283586E-2</v>
      </c>
      <c r="H39" s="196" t="s">
        <v>425</v>
      </c>
      <c r="I39" s="197"/>
      <c r="J39" s="198">
        <f>(J34-N34)</f>
        <v>-6.9049895332636016E-2</v>
      </c>
      <c r="K39" s="198">
        <f>(Q34-N34)</f>
        <v>-1.9746172693225206E-3</v>
      </c>
      <c r="L39" s="199">
        <f>(K34-N34)</f>
        <v>-2.9130328958231783E-2</v>
      </c>
    </row>
    <row r="40" spans="1:17" ht="15" customHeight="1" x14ac:dyDescent="0.2">
      <c r="A40" s="132" t="s">
        <v>426</v>
      </c>
      <c r="B40" s="152">
        <f>SQRT(($B$15*$B$31/100)^2/3)</f>
        <v>36026.656797432646</v>
      </c>
      <c r="C40" s="152">
        <f>SQRT(($B$15*$B$31/100)^2/3)</f>
        <v>36026.656797432646</v>
      </c>
      <c r="D40" s="152">
        <f>SQRT(($B$15*$B$31/100)^2/3)</f>
        <v>36026.656797432646</v>
      </c>
      <c r="E40" s="152">
        <f>SQRT(($B$15*$B$31/100)^2/3)</f>
        <v>36026.656797432646</v>
      </c>
      <c r="F40" s="152">
        <f>SQRT(($B$15*$B$31/100)^2/3)</f>
        <v>36026.656797432646</v>
      </c>
      <c r="G40" s="112" t="s">
        <v>385</v>
      </c>
      <c r="H40" s="196" t="s">
        <v>427</v>
      </c>
      <c r="I40" s="198">
        <f>(N34-J34)</f>
        <v>6.9049895332636016E-2</v>
      </c>
      <c r="J40" s="197"/>
      <c r="K40" s="198">
        <f>(Q34-J34)</f>
        <v>6.7075278063313495E-2</v>
      </c>
      <c r="L40" s="199">
        <f>(K34-J34)</f>
        <v>3.9919566374404233E-2</v>
      </c>
    </row>
    <row r="41" spans="1:17" ht="15" customHeight="1" x14ac:dyDescent="0.25">
      <c r="A41" s="132" t="s">
        <v>428</v>
      </c>
      <c r="B41" s="152">
        <f>SQRT((B20*$B$31/100)^2/3)</f>
        <v>11258.330249197703</v>
      </c>
      <c r="C41" s="152">
        <f>SQRT((C20*$B$31/100)^2/3)</f>
        <v>11258.330249197703</v>
      </c>
      <c r="D41" s="152">
        <f>SQRT((D20*$B$31/100)^2/3)</f>
        <v>36026.656797432646</v>
      </c>
      <c r="E41" s="152">
        <f>SQRT((E20*$B$31/100)^2/3)</f>
        <v>16165.807537309522</v>
      </c>
      <c r="F41" s="152">
        <f>SQRT((F20*$B$31/100)^2/3)</f>
        <v>11258.330249197703</v>
      </c>
      <c r="G41" s="112" t="s">
        <v>385</v>
      </c>
      <c r="H41" s="196" t="s">
        <v>429</v>
      </c>
      <c r="I41" s="198">
        <f>(N34-Q34)</f>
        <v>1.9746172693225206E-3</v>
      </c>
      <c r="J41" s="198">
        <f>(J34-Q34)</f>
        <v>-6.7075278063313495E-2</v>
      </c>
      <c r="K41" s="200"/>
      <c r="L41" s="199">
        <f>(K34-Q34)</f>
        <v>-2.7155711688909262E-2</v>
      </c>
    </row>
    <row r="42" spans="1:17" ht="15" customHeight="1" thickBot="1" x14ac:dyDescent="0.3">
      <c r="A42" s="201"/>
      <c r="B42" s="152"/>
      <c r="C42" s="152"/>
      <c r="D42" s="152"/>
      <c r="E42" s="152"/>
      <c r="H42" s="202" t="s">
        <v>430</v>
      </c>
      <c r="I42" s="203">
        <f>(N34-K34)</f>
        <v>2.9130328958231783E-2</v>
      </c>
      <c r="J42" s="204">
        <f>(J34-K34)</f>
        <v>-3.9919566374404233E-2</v>
      </c>
      <c r="K42" s="204">
        <f>(Q34-K34)</f>
        <v>2.7155711688909262E-2</v>
      </c>
      <c r="L42" s="205"/>
    </row>
    <row r="43" spans="1:17" ht="15" customHeight="1" x14ac:dyDescent="0.25">
      <c r="B43" s="152" t="str">
        <f>B17</f>
        <v>Patrón a Utilizar</v>
      </c>
      <c r="C43" s="152" t="str">
        <f>C18</f>
        <v>Acero</v>
      </c>
      <c r="D43" s="152" t="str">
        <f>D18</f>
        <v>Carburo de tungsteno</v>
      </c>
      <c r="E43" s="152" t="str">
        <f>E18</f>
        <v>Carburo de cromo</v>
      </c>
      <c r="F43" s="152" t="str">
        <f>F18</f>
        <v>Cerámica</v>
      </c>
    </row>
    <row r="44" spans="1:17" ht="15" customHeight="1" x14ac:dyDescent="0.25">
      <c r="A44" s="132" t="s">
        <v>431</v>
      </c>
      <c r="B44" s="152">
        <f>SQRT(($B12*$B$31/100)^2/3)</f>
        <v>3.6373066958946425E-2</v>
      </c>
      <c r="C44" s="152">
        <f>SQRT(($B12*$B$31/100)^2/3)</f>
        <v>3.6373066958946425E-2</v>
      </c>
      <c r="D44" s="152">
        <f>SQRT(($B12*$B$31/100)^2/3)</f>
        <v>3.6373066958946425E-2</v>
      </c>
      <c r="E44" s="152">
        <f>SQRT(($B12*$B$31/100)^2/3)</f>
        <v>3.6373066958946425E-2</v>
      </c>
      <c r="F44" s="152">
        <f>SQRT(($B12*$B$31/100)^2/3)</f>
        <v>3.6373066958946425E-2</v>
      </c>
      <c r="G44" s="110" t="s">
        <v>368</v>
      </c>
    </row>
    <row r="45" spans="1:17" ht="15" customHeight="1" x14ac:dyDescent="0.25">
      <c r="A45" s="132" t="s">
        <v>417</v>
      </c>
      <c r="B45" s="152">
        <f>SQRT(($B$13*$B$31/100)^2/3)</f>
        <v>2.3094010767585029</v>
      </c>
      <c r="C45" s="152">
        <f>SQRT(($B$13*$B$31/100)^2/3)</f>
        <v>2.3094010767585029</v>
      </c>
      <c r="D45" s="152">
        <f>SQRT(($B$13*$B$31/100)^2/3)</f>
        <v>2.3094010767585029</v>
      </c>
      <c r="E45" s="152">
        <f>SQRT(($B$13*$B$31/100)^2/3)</f>
        <v>2.3094010767585029</v>
      </c>
      <c r="F45" s="152">
        <f>SQRT(($B$13*$B$31/100)^2/3)</f>
        <v>2.3094010767585029</v>
      </c>
      <c r="G45" s="110" t="s">
        <v>105</v>
      </c>
    </row>
    <row r="46" spans="1:17" ht="15" customHeight="1" x14ac:dyDescent="0.25">
      <c r="A46" s="132" t="s">
        <v>419</v>
      </c>
      <c r="B46" s="152">
        <f>SQRT(($B$14*$B$31/100)^2/3)</f>
        <v>1.3856406460551019E-2</v>
      </c>
      <c r="C46" s="152">
        <f>SQRT(($B$14*$B$31/100)^2/3)</f>
        <v>1.3856406460551019E-2</v>
      </c>
      <c r="D46" s="152">
        <f>SQRT(($B$14*$B$31/100)^2/3)</f>
        <v>1.3856406460551019E-2</v>
      </c>
      <c r="E46" s="152">
        <f>SQRT(($B$14*$B$31/100)^2/3)</f>
        <v>1.3856406460551019E-2</v>
      </c>
      <c r="F46" s="152">
        <f>SQRT(($B$14*$B$31/100)^2/3)</f>
        <v>1.3856406460551019E-2</v>
      </c>
    </row>
    <row r="47" spans="1:17" ht="15" customHeight="1" x14ac:dyDescent="0.25">
      <c r="A47" s="132" t="s">
        <v>424</v>
      </c>
      <c r="B47" s="152">
        <f>SQRT((B19*$B$31/100)^2/3)</f>
        <v>1.7609183210283586E-2</v>
      </c>
      <c r="C47" s="152">
        <f>SQRT((C19*$B$31/100)^2/3)</f>
        <v>1.5588457268119898E-2</v>
      </c>
      <c r="D47" s="152">
        <f>SQRT((D19*$B$31/100)^2/3)</f>
        <v>1.3856406460551019E-2</v>
      </c>
      <c r="E47" s="152">
        <f>SQRT((E19*$B$31/100)^2/3)</f>
        <v>1.6165807537309524E-2</v>
      </c>
      <c r="F47" s="152">
        <f>SQRT((F19*$B$31/100)^2/3)</f>
        <v>1.7609183210283586E-2</v>
      </c>
    </row>
    <row r="48" spans="1:17" ht="15" customHeight="1" x14ac:dyDescent="0.25">
      <c r="A48" s="132" t="s">
        <v>426</v>
      </c>
      <c r="B48" s="152">
        <f>SQRT(($B$15*$B$31/100)^2/3)</f>
        <v>36026.656797432646</v>
      </c>
      <c r="C48" s="152">
        <f>SQRT(($B$15*$B$31/100)^2/3)</f>
        <v>36026.656797432646</v>
      </c>
      <c r="D48" s="152">
        <f>SQRT(($B$15*$B$31/100)^2/3)</f>
        <v>36026.656797432646</v>
      </c>
      <c r="E48" s="152">
        <f>SQRT(($B$15*$B$31/100)^2/3)</f>
        <v>36026.656797432646</v>
      </c>
      <c r="F48" s="152">
        <f>SQRT(($B$15*$B$31/100)^2/3)</f>
        <v>36026.656797432646</v>
      </c>
      <c r="G48" s="112" t="s">
        <v>385</v>
      </c>
    </row>
    <row r="49" spans="1:7" ht="15" customHeight="1" x14ac:dyDescent="0.25">
      <c r="A49" s="132" t="s">
        <v>428</v>
      </c>
      <c r="B49" s="152">
        <f>SQRT((B20*$B$31/100)^2/3)</f>
        <v>11258.330249197703</v>
      </c>
      <c r="C49" s="152">
        <f>SQRT((C20*$B$31/100)^2/3)</f>
        <v>11258.330249197703</v>
      </c>
      <c r="D49" s="152">
        <f>SQRT((D20*$B$31/100)^2/3)</f>
        <v>36026.656797432646</v>
      </c>
      <c r="E49" s="152">
        <f>SQRT((E20*$B$31/100)^2/3)</f>
        <v>16165.807537309522</v>
      </c>
      <c r="F49" s="152">
        <f>SQRT((F20*$B$31/100)^2/3)</f>
        <v>11258.330249197703</v>
      </c>
      <c r="G49" s="112" t="s">
        <v>385</v>
      </c>
    </row>
    <row r="50" spans="1:7" ht="15" customHeight="1" x14ac:dyDescent="0.25">
      <c r="A50" s="201"/>
    </row>
    <row r="51" spans="1:7" ht="15" customHeight="1" x14ac:dyDescent="0.25">
      <c r="A51" s="116" t="s">
        <v>257</v>
      </c>
      <c r="B51" s="132"/>
    </row>
    <row r="52" spans="1:7" ht="15" customHeight="1" x14ac:dyDescent="0.25">
      <c r="B52" s="132"/>
    </row>
    <row r="53" spans="1:7" ht="15" customHeight="1" x14ac:dyDescent="0.25">
      <c r="A53" s="110" t="s">
        <v>432</v>
      </c>
      <c r="B53" s="132" t="str">
        <f>B17</f>
        <v>Patrón a Utilizar</v>
      </c>
      <c r="C53" s="132" t="str">
        <f>C18</f>
        <v>Acero</v>
      </c>
      <c r="D53" s="132" t="str">
        <f>D18</f>
        <v>Carburo de tungsteno</v>
      </c>
      <c r="E53" s="132" t="str">
        <f>E18</f>
        <v>Carburo de cromo</v>
      </c>
      <c r="F53" s="132" t="str">
        <f>F18</f>
        <v>Cerámica</v>
      </c>
    </row>
    <row r="54" spans="1:7" ht="15" customHeight="1" x14ac:dyDescent="0.25">
      <c r="A54" s="151" t="s">
        <v>433</v>
      </c>
      <c r="B54" s="206">
        <f>10^9/B25^2</f>
        <v>95726344834.043488</v>
      </c>
      <c r="C54" s="206">
        <f>10^9/C25^2</f>
        <v>93629440676.782898</v>
      </c>
      <c r="D54" s="206">
        <f>10^9/D25^2</f>
        <v>247645667601.35226</v>
      </c>
      <c r="E54" s="206">
        <f>10^9/E25^2</f>
        <v>133479148247.60797</v>
      </c>
      <c r="F54" s="206">
        <f>10^9/F25^2</f>
        <v>95726344834.043488</v>
      </c>
    </row>
    <row r="55" spans="1:7" ht="15" customHeight="1" x14ac:dyDescent="0.25">
      <c r="A55" s="132" t="s">
        <v>434</v>
      </c>
      <c r="B55" s="207">
        <f>(3/4)*($B11/$B$13)*B54*B21^2</f>
        <v>6.8138568089923149E-2</v>
      </c>
      <c r="C55" s="207">
        <f>(3/4)*($B11/$B$13)*C54*C21^2</f>
        <v>6.8897351346693295E-2</v>
      </c>
      <c r="D55" s="207">
        <f>(3/4)*($B11/$B$13)*D54*D21^2</f>
        <v>4.2363650221858347E-2</v>
      </c>
      <c r="E55" s="207">
        <f>(3/4)*($B11/$B$13)*E54*E21^2</f>
        <v>5.7703482934259552E-2</v>
      </c>
      <c r="F55" s="207">
        <f>(3/4)*($B11/$B$13)*F54*F21^2</f>
        <v>6.8138568089923149E-2</v>
      </c>
      <c r="G55" s="120" t="s">
        <v>435</v>
      </c>
    </row>
    <row r="56" spans="1:7" ht="15" customHeight="1" x14ac:dyDescent="0.25">
      <c r="A56" s="132" t="s">
        <v>436</v>
      </c>
      <c r="B56" s="206">
        <f>-(3/8)*($B11/$B$13)^2*B54*B21^2</f>
        <v>-8.5173210112403927E-4</v>
      </c>
      <c r="C56" s="206">
        <f>-(3/8)*($B11/$B$13)^2*C54*C21^2</f>
        <v>-8.612168918336661E-4</v>
      </c>
      <c r="D56" s="206">
        <f>-(3/8)*($B11/$B$13)^2*D54*D21^2</f>
        <v>-5.2954562777322942E-4</v>
      </c>
      <c r="E56" s="206">
        <f>-(3/8)*($B11/$B$13)^2*E54*E21^2</f>
        <v>-7.2129353667824451E-4</v>
      </c>
      <c r="F56" s="206">
        <f>-(3/8)*($B11/$B$13)^2*F54*F21^2</f>
        <v>-8.5173210112403927E-4</v>
      </c>
      <c r="G56" s="120" t="s">
        <v>437</v>
      </c>
    </row>
    <row r="57" spans="1:7" ht="15" customHeight="1" x14ac:dyDescent="0.25">
      <c r="A57" s="132" t="s">
        <v>438</v>
      </c>
      <c r="B57" s="207">
        <f>-(3/2)*($B11^2/$B$13)*B54*B21*$B14/$B15</f>
        <v>-8.5068646567664497E-3</v>
      </c>
      <c r="C57" s="207">
        <f>-(3/2)*($B11^2/$B$13)*C54*C21*$B14/$B15</f>
        <v>-8.459890882452515E-3</v>
      </c>
      <c r="D57" s="207">
        <f>-(3/2)*($B11^2/$B$13)*D54*D21*$B14/$B15</f>
        <v>-1.0788705489437609E-2</v>
      </c>
      <c r="E57" s="207">
        <f>-(3/2)*($B11^2/$B$13)*E54*E21*$B14/$B15</f>
        <v>-9.2441080025284974E-3</v>
      </c>
      <c r="F57" s="207">
        <f>-(3/2)*($B11^2/$B$13)*F54*F21*$B14/$B15</f>
        <v>-8.5068646567664497E-3</v>
      </c>
      <c r="G57" s="120" t="s">
        <v>390</v>
      </c>
    </row>
    <row r="58" spans="1:7" ht="15" customHeight="1" x14ac:dyDescent="0.25">
      <c r="A58" s="132" t="s">
        <v>439</v>
      </c>
      <c r="B58" s="207">
        <f>-(3/2)*($B11^2/$B$13)*B54*B21*B19/B20</f>
        <v>-3.4594582937516896E-2</v>
      </c>
      <c r="C58" s="207">
        <f>-(3/2)*($B11^2/$B$13)*C54*C21*C19/C20</f>
        <v>-3.0455607176829057E-2</v>
      </c>
      <c r="D58" s="207">
        <f>-(3/2)*($B11^2/$B$13)*D54*D21*D19/D20</f>
        <v>-1.0788705489437609E-2</v>
      </c>
      <c r="E58" s="207">
        <f>-(3/2)*($B11^2/$B$13)*E54*E21*E19/E20</f>
        <v>-2.4034680806574098E-2</v>
      </c>
      <c r="F58" s="207">
        <f>-(3/2)*($B11^2/$B$13)*F54*F21*F19/F20</f>
        <v>-3.4594582937516896E-2</v>
      </c>
      <c r="G58" s="120" t="s">
        <v>390</v>
      </c>
    </row>
    <row r="59" spans="1:7" ht="15" customHeight="1" x14ac:dyDescent="0.25">
      <c r="A59" s="132" t="s">
        <v>440</v>
      </c>
      <c r="B59" s="206">
        <f>-(3/4)*($B11^2/$B$13)*B54*B21*(1-$B14^2)/$B15^2</f>
        <v>-2.6765722664719224E-8</v>
      </c>
      <c r="C59" s="206">
        <f>-(3/4)*($B11^2/$B$13)*C54*C21*(1-$B14^2)/$B15^2</f>
        <v>-2.6617925906861816E-8</v>
      </c>
      <c r="D59" s="206">
        <f>-(3/4)*($B11^2/$B$13)*D54*D21*(1-$B14^2)/$B15^2</f>
        <v>-3.3945232549565986E-8</v>
      </c>
      <c r="E59" s="206">
        <f>-(3/4)*($B11^2/$B$13)*E54*E21*(1-$B14^2)/$B15^2</f>
        <v>-2.9085361183169261E-8</v>
      </c>
      <c r="F59" s="206">
        <f>-(3/4)*($B11^2/$B$13)*F54*F21*(1-$B14^2)/$B15^2</f>
        <v>-2.6765722664719224E-8</v>
      </c>
      <c r="G59" s="120" t="s">
        <v>441</v>
      </c>
    </row>
    <row r="60" spans="1:7" ht="15" customHeight="1" x14ac:dyDescent="0.25">
      <c r="A60" s="132" t="s">
        <v>442</v>
      </c>
      <c r="B60" s="206">
        <f>-(3/4)*($B11^2/$B$13)*B54*B21*(1-B19^2)/B20^2</f>
        <v>-2.6377824178019662E-7</v>
      </c>
      <c r="C60" s="206">
        <f>-(3/4)*($B11^2/$B$13)*C54*C21*(1-C19^2)/C20^2</f>
        <v>-2.6814238759390524E-7</v>
      </c>
      <c r="D60" s="206">
        <f>-(3/4)*($B11^2/$B$13)*D54*D21*(1-D19^2)/D20^2</f>
        <v>-3.3945232549565986E-8</v>
      </c>
      <c r="E60" s="206">
        <f>-(3/4)*($B11^2/$B$13)*E54*E21*(1-E19^2)/E20^2</f>
        <v>-1.4126506269986407E-7</v>
      </c>
      <c r="F60" s="206">
        <f>-(3/4)*($B11^2/$B$13)*F54*F21*(1-F19^2)/F20^2</f>
        <v>-2.6377824178019662E-7</v>
      </c>
      <c r="G60" s="120" t="s">
        <v>441</v>
      </c>
    </row>
    <row r="61" spans="1:7" ht="15" customHeight="1" x14ac:dyDescent="0.25">
      <c r="A61" s="201"/>
      <c r="C61" s="208"/>
      <c r="D61" s="208"/>
      <c r="E61" s="208"/>
      <c r="F61" s="208"/>
    </row>
    <row r="62" spans="1:7" ht="15" customHeight="1" x14ac:dyDescent="0.25">
      <c r="A62" s="110" t="s">
        <v>443</v>
      </c>
      <c r="C62" s="132" t="str">
        <f>C18</f>
        <v>Acero</v>
      </c>
      <c r="D62" s="132" t="str">
        <f>D18</f>
        <v>Carburo de tungsteno</v>
      </c>
      <c r="E62" s="132" t="str">
        <f>E18</f>
        <v>Carburo de cromo</v>
      </c>
      <c r="F62" s="132" t="str">
        <f>F18</f>
        <v>Cerámica</v>
      </c>
    </row>
    <row r="63" spans="1:7" ht="15" customHeight="1" x14ac:dyDescent="0.25">
      <c r="A63" s="151" t="s">
        <v>433</v>
      </c>
      <c r="B63" s="209">
        <f>10^9/B26^2</f>
        <v>177246394815.41022</v>
      </c>
      <c r="C63" s="209">
        <f>10^9/C26^2</f>
        <v>173363778146.06775</v>
      </c>
      <c r="D63" s="209">
        <f>10^9/D26^2</f>
        <v>458539410964.58765</v>
      </c>
      <c r="E63" s="209">
        <f>10^9/E26^2</f>
        <v>247149286342.60837</v>
      </c>
      <c r="F63" s="209">
        <f>10^9/F26^2</f>
        <v>177246394815.41022</v>
      </c>
    </row>
    <row r="64" spans="1:7" ht="15" customHeight="1" x14ac:dyDescent="0.25">
      <c r="A64" s="132" t="s">
        <v>444</v>
      </c>
      <c r="B64" s="207">
        <f>(3/4)*($B12/$B$13)*B63*B21^2</f>
        <v>7.9483958199171964E-2</v>
      </c>
      <c r="C64" s="207">
        <f>(3/4)*($B12/$B$13)*C63*C21^2</f>
        <v>8.0369082415221782E-2</v>
      </c>
      <c r="D64" s="207">
        <f>(3/4)*($B12/$B$13)*D63*D21^2</f>
        <v>4.9417396017990528E-2</v>
      </c>
      <c r="E64" s="207">
        <f>(3/4)*($B12/$B$13)*E63*E21^2</f>
        <v>6.7311382584977222E-2</v>
      </c>
      <c r="F64" s="207">
        <f>(3/4)*($B12/$B$13)*F63*F21^2</f>
        <v>7.9483958199171964E-2</v>
      </c>
      <c r="G64" s="120" t="s">
        <v>435</v>
      </c>
    </row>
    <row r="65" spans="1:7" ht="15" customHeight="1" x14ac:dyDescent="0.25">
      <c r="A65" s="132" t="s">
        <v>436</v>
      </c>
      <c r="B65" s="206">
        <f>-(3/8)*($B12/$B$13)^2*B63*B21^2</f>
        <v>-6.2593617081847927E-4</v>
      </c>
      <c r="C65" s="206">
        <f>-(3/8)*($B12/$B$13)^2*C63*C21^2</f>
        <v>-6.3290652401987158E-4</v>
      </c>
      <c r="D65" s="206">
        <f>-(3/8)*($B12/$B$13)^2*D63*D21^2</f>
        <v>-3.8916199364167546E-4</v>
      </c>
      <c r="E65" s="206">
        <f>-(3/8)*($B12/$B$13)^2*E63*E21^2</f>
        <v>-5.3007713785669557E-4</v>
      </c>
      <c r="F65" s="206">
        <f>-(3/8)*($B12/$B$13)^2*F63*F21^2</f>
        <v>-6.2593617081847927E-4</v>
      </c>
      <c r="G65" s="120" t="s">
        <v>437</v>
      </c>
    </row>
    <row r="66" spans="1:7" ht="15" customHeight="1" x14ac:dyDescent="0.25">
      <c r="A66" s="132" t="s">
        <v>438</v>
      </c>
      <c r="B66" s="207">
        <f>-(3/2)*($B12^2/$B$13)*B63*B21*$B14/$B15</f>
        <v>-6.2516773547695538E-3</v>
      </c>
      <c r="C66" s="207">
        <f>-(3/2)*($B12^2/$B$13)*C63*C21*$B14/$B15</f>
        <v>-6.2171564245566951E-3</v>
      </c>
      <c r="D66" s="207">
        <f>-(3/2)*($B12^2/$B$13)*D63*D21*$B14/$B15</f>
        <v>-7.9285974935485656E-3</v>
      </c>
      <c r="E66" s="207">
        <f>-(3/2)*($B12^2/$B$13)*E63*E21*$B14/$B15</f>
        <v>-6.7934759745453257E-3</v>
      </c>
      <c r="F66" s="207">
        <f>-(3/2)*($B12^2/$B$13)*F63*F21*$B14/$B15</f>
        <v>-6.2516773547695538E-3</v>
      </c>
      <c r="G66" s="120" t="s">
        <v>390</v>
      </c>
    </row>
    <row r="67" spans="1:7" ht="15" customHeight="1" x14ac:dyDescent="0.25">
      <c r="A67" s="132" t="s">
        <v>439</v>
      </c>
      <c r="B67" s="207">
        <f>-(3/2)*($B12^2/$B$13)*B63*B21*B19/B20</f>
        <v>-2.5423487909396188E-2</v>
      </c>
      <c r="C67" s="207">
        <f>-(3/2)*($B12^2/$B$13)*C63*C21*C19/C20</f>
        <v>-2.2381763128404102E-2</v>
      </c>
      <c r="D67" s="207">
        <f>-(3/2)*($B12^2/$B$13)*D63*D21*D19/D20</f>
        <v>-7.9285974935485656E-3</v>
      </c>
      <c r="E67" s="207">
        <f>-(3/2)*($B12^2/$B$13)*E63*E21*E19/E20</f>
        <v>-1.7663037533817851E-2</v>
      </c>
      <c r="F67" s="207">
        <f>-(3/2)*($B12^2/$B$13)*F63*F21*F19/F20</f>
        <v>-2.5423487909396188E-2</v>
      </c>
      <c r="G67" s="120" t="s">
        <v>390</v>
      </c>
    </row>
    <row r="68" spans="1:7" ht="15" customHeight="1" x14ac:dyDescent="0.25">
      <c r="A68" s="132" t="s">
        <v>440</v>
      </c>
      <c r="B68" s="206">
        <f>-(3/4)*($B12^2/$B$13)*B63*B21*(1-$B14^2)/$B15^2</f>
        <v>-1.9670074583115746E-8</v>
      </c>
      <c r="C68" s="206">
        <f>-(3/4)*($B12^2/$B$13)*C63*C21*(1-$B14^2)/$B15^2</f>
        <v>-1.9561459049486609E-8</v>
      </c>
      <c r="D68" s="206">
        <f>-(3/4)*($B12^2/$B$13)*D63*D21*(1-$B14^2)/$B15^2</f>
        <v>-2.4946281643697144E-8</v>
      </c>
      <c r="E68" s="206">
        <f>-(3/4)*($B12^2/$B$13)*E63*E21*(1-$B14^2)/$B15^2</f>
        <v>-2.1374772163499985E-8</v>
      </c>
      <c r="F68" s="206">
        <f>-(3/4)*($B12^2/$B$13)*F63*F21*(1-$B14^2)/$B15^2</f>
        <v>-1.9670074583115746E-8</v>
      </c>
      <c r="G68" s="120" t="s">
        <v>441</v>
      </c>
    </row>
    <row r="69" spans="1:7" ht="15" customHeight="1" x14ac:dyDescent="0.25">
      <c r="A69" s="132" t="s">
        <v>442</v>
      </c>
      <c r="B69" s="206">
        <f>-(3/4)*($B12^2/$B$13)*B63*B21*(1-B19^2)/B20^2</f>
        <v>-1.9385008782366209E-7</v>
      </c>
      <c r="C69" s="206">
        <f>-(3/4)*($B12^2/$B$13)*C63*C21*(1-C19^2)/C20^2</f>
        <v>-1.9705728961389785E-7</v>
      </c>
      <c r="D69" s="206">
        <f>-(3/4)*($B12^2/$B$13)*D63*D21*(1-D19^2)/D20^2</f>
        <v>-2.4946281643697144E-8</v>
      </c>
      <c r="E69" s="206">
        <f>-(3/4)*($B12^2/$B$13)*E63*E21*(1-E19^2)/E20^2</f>
        <v>-1.0381540428039879E-7</v>
      </c>
      <c r="F69" s="206">
        <f>-(3/4)*($B12^2/$B$13)*F63*F21*(1-F19^2)/F20^2</f>
        <v>-1.9385008782366209E-7</v>
      </c>
      <c r="G69" s="120" t="s">
        <v>441</v>
      </c>
    </row>
    <row r="71" spans="1:7" ht="15" customHeight="1" x14ac:dyDescent="0.25">
      <c r="A71" s="116" t="s">
        <v>445</v>
      </c>
      <c r="F71" s="135"/>
    </row>
    <row r="72" spans="1:7" ht="15" customHeight="1" x14ac:dyDescent="0.25">
      <c r="A72" s="112"/>
      <c r="B72" s="112"/>
    </row>
    <row r="73" spans="1:7" ht="15" customHeight="1" x14ac:dyDescent="0.25">
      <c r="A73" s="110" t="s">
        <v>432</v>
      </c>
      <c r="B73" s="112"/>
      <c r="C73" s="112"/>
      <c r="D73" s="112"/>
      <c r="E73" s="112"/>
      <c r="F73" s="112"/>
    </row>
    <row r="74" spans="1:7" ht="15" customHeight="1" x14ac:dyDescent="0.25">
      <c r="A74" s="132" t="s">
        <v>446</v>
      </c>
      <c r="B74" s="210">
        <f t="shared" ref="B74:F79" si="3">(B36*B55)^2</f>
        <v>1.5476214871150314E-5</v>
      </c>
      <c r="C74" s="210">
        <f t="shared" si="3"/>
        <v>1.582281674196567E-5</v>
      </c>
      <c r="D74" s="210">
        <f t="shared" si="3"/>
        <v>5.9822628670665314E-6</v>
      </c>
      <c r="E74" s="210">
        <f t="shared" si="3"/>
        <v>1.109897314248128E-5</v>
      </c>
      <c r="F74" s="210">
        <f t="shared" si="3"/>
        <v>1.5476214871150314E-5</v>
      </c>
      <c r="G74" s="120" t="s">
        <v>447</v>
      </c>
    </row>
    <row r="75" spans="1:7" ht="15" customHeight="1" x14ac:dyDescent="0.25">
      <c r="A75" s="132" t="s">
        <v>448</v>
      </c>
      <c r="B75" s="210">
        <f t="shared" si="3"/>
        <v>3.8690537177875768E-6</v>
      </c>
      <c r="C75" s="210">
        <f t="shared" si="3"/>
        <v>3.9557041854914158E-6</v>
      </c>
      <c r="D75" s="210">
        <f t="shared" si="3"/>
        <v>1.4955657167666329E-6</v>
      </c>
      <c r="E75" s="210">
        <f t="shared" si="3"/>
        <v>2.77474328562032E-6</v>
      </c>
      <c r="F75" s="210">
        <f t="shared" si="3"/>
        <v>3.8690537177875768E-6</v>
      </c>
      <c r="G75" s="120" t="s">
        <v>447</v>
      </c>
    </row>
    <row r="76" spans="1:7" ht="15" customHeight="1" x14ac:dyDescent="0.25">
      <c r="A76" s="132" t="s">
        <v>449</v>
      </c>
      <c r="B76" s="210">
        <f t="shared" si="3"/>
        <v>1.3894415287400097E-8</v>
      </c>
      <c r="C76" s="210">
        <f t="shared" si="3"/>
        <v>1.3741392718656615E-8</v>
      </c>
      <c r="D76" s="210">
        <f t="shared" si="3"/>
        <v>2.2348063898461677E-8</v>
      </c>
      <c r="E76" s="210">
        <f t="shared" si="3"/>
        <v>1.6407078290382992E-8</v>
      </c>
      <c r="F76" s="210">
        <f t="shared" si="3"/>
        <v>1.3894415287400097E-8</v>
      </c>
      <c r="G76" s="120" t="s">
        <v>447</v>
      </c>
    </row>
    <row r="77" spans="1:7" ht="15" customHeight="1" x14ac:dyDescent="0.25">
      <c r="A77" s="132" t="s">
        <v>450</v>
      </c>
      <c r="B77" s="210">
        <f t="shared" si="3"/>
        <v>3.7110313436981296E-7</v>
      </c>
      <c r="C77" s="210">
        <f t="shared" si="3"/>
        <v>2.253931940677652E-7</v>
      </c>
      <c r="D77" s="210">
        <f t="shared" si="3"/>
        <v>2.2348063898461677E-8</v>
      </c>
      <c r="E77" s="210">
        <f t="shared" si="3"/>
        <v>1.5096335035851294E-7</v>
      </c>
      <c r="F77" s="210">
        <f t="shared" si="3"/>
        <v>3.7110313436981296E-7</v>
      </c>
      <c r="G77" s="120" t="s">
        <v>447</v>
      </c>
    </row>
    <row r="78" spans="1:7" ht="15" customHeight="1" x14ac:dyDescent="0.25">
      <c r="A78" s="132" t="s">
        <v>451</v>
      </c>
      <c r="B78" s="210">
        <f t="shared" si="3"/>
        <v>9.2983496256175305E-7</v>
      </c>
      <c r="C78" s="210">
        <f t="shared" si="3"/>
        <v>9.1959446438060789E-7</v>
      </c>
      <c r="D78" s="210">
        <f t="shared" si="3"/>
        <v>1.4955657167666322E-6</v>
      </c>
      <c r="E78" s="210">
        <f t="shared" si="3"/>
        <v>1.0979861125729089E-6</v>
      </c>
      <c r="F78" s="210">
        <f t="shared" si="3"/>
        <v>9.2983496256175305E-7</v>
      </c>
      <c r="G78" s="120" t="s">
        <v>447</v>
      </c>
    </row>
    <row r="79" spans="1:7" ht="15" customHeight="1" x14ac:dyDescent="0.25">
      <c r="A79" s="132" t="s">
        <v>452</v>
      </c>
      <c r="B79" s="210">
        <f t="shared" si="3"/>
        <v>8.8191332860456235E-6</v>
      </c>
      <c r="C79" s="210">
        <f t="shared" si="3"/>
        <v>9.1133680981129959E-6</v>
      </c>
      <c r="D79" s="210">
        <f t="shared" si="3"/>
        <v>1.4955657167666322E-6</v>
      </c>
      <c r="E79" s="210">
        <f t="shared" si="3"/>
        <v>5.2151204215478928E-6</v>
      </c>
      <c r="F79" s="210">
        <f t="shared" si="3"/>
        <v>8.8191332860456235E-6</v>
      </c>
      <c r="G79" s="120" t="s">
        <v>447</v>
      </c>
    </row>
    <row r="80" spans="1:7" ht="15" customHeight="1" x14ac:dyDescent="0.25">
      <c r="A80" s="132" t="s">
        <v>453</v>
      </c>
      <c r="B80" s="210">
        <f>SUM(B74:B78)</f>
        <v>2.0660101101156854E-5</v>
      </c>
      <c r="C80" s="210">
        <f>SUM(C74:C78)</f>
        <v>2.0937249978624114E-5</v>
      </c>
      <c r="D80" s="210">
        <f>SUM(D74:D78)</f>
        <v>9.0180904283967203E-6</v>
      </c>
      <c r="E80" s="210">
        <f>SUM(E74:E78)</f>
        <v>1.5139072969323404E-5</v>
      </c>
      <c r="F80" s="210">
        <f>SUM(F74:F78)</f>
        <v>2.0660101101156854E-5</v>
      </c>
      <c r="G80" s="120" t="s">
        <v>447</v>
      </c>
    </row>
    <row r="81" spans="1:7" ht="15" customHeight="1" x14ac:dyDescent="0.25">
      <c r="C81" s="132"/>
      <c r="D81" s="132"/>
      <c r="E81" s="132"/>
      <c r="F81" s="132"/>
    </row>
    <row r="82" spans="1:7" ht="15" customHeight="1" x14ac:dyDescent="0.25">
      <c r="A82" s="110" t="s">
        <v>443</v>
      </c>
      <c r="C82" s="132"/>
      <c r="D82" s="132"/>
      <c r="E82" s="132"/>
      <c r="F82" s="132"/>
    </row>
    <row r="83" spans="1:7" ht="15" customHeight="1" x14ac:dyDescent="0.25">
      <c r="A83" s="132" t="s">
        <v>454</v>
      </c>
      <c r="B83" s="210">
        <f t="shared" ref="B83:F88" si="4">(B44*B64)^2</f>
        <v>8.358316585363209E-6</v>
      </c>
      <c r="C83" s="210">
        <f t="shared" si="4"/>
        <v>8.5455075871342135E-6</v>
      </c>
      <c r="D83" s="210">
        <f t="shared" si="4"/>
        <v>3.2308705556301534E-6</v>
      </c>
      <c r="E83" s="210">
        <f t="shared" si="4"/>
        <v>5.9942778043380541E-6</v>
      </c>
      <c r="F83" s="210">
        <f t="shared" si="4"/>
        <v>8.358316585363209E-6</v>
      </c>
      <c r="G83" s="120" t="s">
        <v>447</v>
      </c>
    </row>
    <row r="84" spans="1:7" ht="15" customHeight="1" x14ac:dyDescent="0.25">
      <c r="A84" s="132" t="s">
        <v>448</v>
      </c>
      <c r="B84" s="210">
        <f t="shared" si="4"/>
        <v>2.0895791463408023E-6</v>
      </c>
      <c r="C84" s="210">
        <f t="shared" si="4"/>
        <v>2.1363768967835534E-6</v>
      </c>
      <c r="D84" s="210">
        <f t="shared" si="4"/>
        <v>8.0771763890753835E-7</v>
      </c>
      <c r="E84" s="210">
        <f t="shared" si="4"/>
        <v>1.4985694510845131E-6</v>
      </c>
      <c r="F84" s="210">
        <f t="shared" si="4"/>
        <v>2.0895791463408023E-6</v>
      </c>
      <c r="G84" s="120" t="s">
        <v>447</v>
      </c>
    </row>
    <row r="85" spans="1:7" ht="15" customHeight="1" x14ac:dyDescent="0.25">
      <c r="A85" s="132" t="s">
        <v>449</v>
      </c>
      <c r="B85" s="210">
        <f t="shared" si="4"/>
        <v>7.504026191642583E-9</v>
      </c>
      <c r="C85" s="210">
        <f t="shared" si="4"/>
        <v>7.421382529422066E-9</v>
      </c>
      <c r="D85" s="210">
        <f t="shared" si="4"/>
        <v>1.2069630377223285E-8</v>
      </c>
      <c r="E85" s="210">
        <f t="shared" si="4"/>
        <v>8.8610526368111165E-9</v>
      </c>
      <c r="F85" s="210">
        <f t="shared" si="4"/>
        <v>7.504026191642583E-9</v>
      </c>
      <c r="G85" s="120" t="s">
        <v>447</v>
      </c>
    </row>
    <row r="86" spans="1:7" ht="15" customHeight="1" x14ac:dyDescent="0.25">
      <c r="A86" s="132" t="s">
        <v>450</v>
      </c>
      <c r="B86" s="210">
        <f t="shared" si="4"/>
        <v>2.0042352143001301E-7</v>
      </c>
      <c r="C86" s="210">
        <f t="shared" si="4"/>
        <v>1.2172922693884546E-7</v>
      </c>
      <c r="D86" s="210">
        <f t="shared" si="4"/>
        <v>1.2069630377223285E-8</v>
      </c>
      <c r="E86" s="210">
        <f t="shared" si="4"/>
        <v>8.1531529872703237E-8</v>
      </c>
      <c r="F86" s="210">
        <f t="shared" si="4"/>
        <v>2.0042352143001301E-7</v>
      </c>
      <c r="G86" s="120" t="s">
        <v>447</v>
      </c>
    </row>
    <row r="87" spans="1:7" ht="15" customHeight="1" x14ac:dyDescent="0.25">
      <c r="A87" s="132" t="s">
        <v>451</v>
      </c>
      <c r="B87" s="210">
        <f t="shared" si="4"/>
        <v>5.0218060772199775E-7</v>
      </c>
      <c r="C87" s="210">
        <f t="shared" si="4"/>
        <v>4.9664997077346299E-7</v>
      </c>
      <c r="D87" s="210">
        <f t="shared" si="4"/>
        <v>8.0771763890753835E-7</v>
      </c>
      <c r="E87" s="210">
        <f t="shared" si="4"/>
        <v>5.9299483831310763E-7</v>
      </c>
      <c r="F87" s="210">
        <f t="shared" si="4"/>
        <v>5.0218060772199775E-7</v>
      </c>
      <c r="G87" s="120" t="s">
        <v>447</v>
      </c>
    </row>
    <row r="88" spans="1:7" ht="15" customHeight="1" x14ac:dyDescent="0.25">
      <c r="A88" s="132" t="s">
        <v>452</v>
      </c>
      <c r="B88" s="210">
        <f t="shared" si="4"/>
        <v>4.7629933176163606E-6</v>
      </c>
      <c r="C88" s="210">
        <f t="shared" si="4"/>
        <v>4.9219021806794095E-6</v>
      </c>
      <c r="D88" s="210">
        <f t="shared" si="4"/>
        <v>8.0771763890753835E-7</v>
      </c>
      <c r="E88" s="210">
        <f t="shared" si="4"/>
        <v>2.8165561073558902E-6</v>
      </c>
      <c r="F88" s="210">
        <f t="shared" si="4"/>
        <v>4.7629933176163606E-6</v>
      </c>
      <c r="G88" s="120" t="s">
        <v>447</v>
      </c>
    </row>
    <row r="89" spans="1:7" ht="15" customHeight="1" x14ac:dyDescent="0.25">
      <c r="A89" s="132" t="s">
        <v>455</v>
      </c>
      <c r="B89" s="210">
        <f>SUM(B83:B87)</f>
        <v>1.1158003887047665E-5</v>
      </c>
      <c r="C89" s="210">
        <f>SUM(C83:C87)</f>
        <v>1.1307685064159497E-5</v>
      </c>
      <c r="D89" s="210">
        <f>SUM(D83:D87)</f>
        <v>4.8704450941996773E-6</v>
      </c>
      <c r="E89" s="210">
        <f>SUM(E83:E87)</f>
        <v>8.1762346762451904E-6</v>
      </c>
      <c r="F89" s="210">
        <f>SUM(F83:F87)</f>
        <v>1.1158003887047665E-5</v>
      </c>
      <c r="G89" s="120" t="s">
        <v>447</v>
      </c>
    </row>
    <row r="91" spans="1:7" ht="15" customHeight="1" x14ac:dyDescent="0.25">
      <c r="A91" s="116" t="s">
        <v>456</v>
      </c>
      <c r="C91" s="210" t="str">
        <f>C18</f>
        <v>Acero</v>
      </c>
      <c r="D91" s="210" t="str">
        <f>D18</f>
        <v>Carburo de tungsteno</v>
      </c>
      <c r="E91" s="210" t="str">
        <f>E18</f>
        <v>Carburo de cromo</v>
      </c>
      <c r="F91" s="210" t="str">
        <f>F18</f>
        <v>Cerámica</v>
      </c>
    </row>
    <row r="92" spans="1:7" ht="15" customHeight="1" x14ac:dyDescent="0.25">
      <c r="A92" s="201" t="s">
        <v>407</v>
      </c>
      <c r="C92" s="211">
        <f>C29</f>
        <v>1.9746172693225761E-3</v>
      </c>
      <c r="D92" s="211">
        <f>D29</f>
        <v>-6.7075278063313287E-2</v>
      </c>
      <c r="E92" s="211">
        <f>E29</f>
        <v>-2.7155711688909345E-2</v>
      </c>
      <c r="F92" s="211">
        <f>F29</f>
        <v>0</v>
      </c>
      <c r="G92" s="120" t="s">
        <v>390</v>
      </c>
    </row>
    <row r="93" spans="1:7" ht="15" customHeight="1" x14ac:dyDescent="0.25">
      <c r="A93" s="132" t="s">
        <v>457</v>
      </c>
      <c r="C93" s="210">
        <f>C80+C89</f>
        <v>3.224493504278361E-5</v>
      </c>
      <c r="D93" s="210">
        <f>D80+D89</f>
        <v>1.3888535522596398E-5</v>
      </c>
      <c r="E93" s="210">
        <f>E80+E89</f>
        <v>2.3315307645568596E-5</v>
      </c>
      <c r="F93" s="210">
        <f>F80+F89</f>
        <v>3.1818104988204517E-5</v>
      </c>
      <c r="G93" s="120" t="s">
        <v>447</v>
      </c>
    </row>
    <row r="94" spans="1:7" ht="15" customHeight="1" x14ac:dyDescent="0.25">
      <c r="A94" s="132" t="s">
        <v>458</v>
      </c>
      <c r="C94" s="210">
        <f>$B80+$B89</f>
        <v>3.1818104988204517E-5</v>
      </c>
      <c r="D94" s="210">
        <f>$B80+$B89</f>
        <v>3.1818104988204517E-5</v>
      </c>
      <c r="E94" s="210">
        <f>$B80+$B89</f>
        <v>3.1818104988204517E-5</v>
      </c>
      <c r="F94" s="210">
        <f>$B80+$B89</f>
        <v>3.1818104988204517E-5</v>
      </c>
      <c r="G94" s="120" t="s">
        <v>447</v>
      </c>
    </row>
    <row r="95" spans="1:7" ht="15" customHeight="1" x14ac:dyDescent="0.25">
      <c r="A95" s="132" t="s">
        <v>459</v>
      </c>
      <c r="C95" s="210">
        <f>C93+C94</f>
        <v>6.4063040030988127E-5</v>
      </c>
      <c r="D95" s="210">
        <f>D93+D94</f>
        <v>4.5706640510800918E-5</v>
      </c>
      <c r="E95" s="210">
        <f>E93+E94</f>
        <v>5.5133412633773113E-5</v>
      </c>
      <c r="F95" s="210">
        <f>F93+F94</f>
        <v>6.3636209976409034E-5</v>
      </c>
      <c r="G95" s="120" t="s">
        <v>447</v>
      </c>
    </row>
    <row r="97" spans="1:6" ht="15" customHeight="1" x14ac:dyDescent="0.25">
      <c r="A97" s="116" t="s">
        <v>460</v>
      </c>
    </row>
    <row r="98" spans="1:6" ht="15" customHeight="1" x14ac:dyDescent="0.25">
      <c r="A98" s="151" t="s">
        <v>407</v>
      </c>
      <c r="B98" s="212">
        <f>INDEX(C92:F92,MATCH(B1,C$91:F$91,0))</f>
        <v>1.9746172693225761E-3</v>
      </c>
      <c r="C98" s="120" t="s">
        <v>390</v>
      </c>
    </row>
    <row r="99" spans="1:6" ht="15" customHeight="1" x14ac:dyDescent="0.25">
      <c r="A99" s="112" t="s">
        <v>459</v>
      </c>
      <c r="B99" s="206">
        <f>INDEX(C95:F95,MATCH(B1,C$91:F$91,0))</f>
        <v>6.4063040030988127E-5</v>
      </c>
      <c r="C99" s="120" t="s">
        <v>447</v>
      </c>
      <c r="D99" s="112" t="s">
        <v>461</v>
      </c>
      <c r="E99" s="152">
        <f>SQRT($B$99)*1000</f>
        <v>8.003939032188347</v>
      </c>
      <c r="F99" s="116" t="s">
        <v>226</v>
      </c>
    </row>
    <row r="100" spans="1:6" ht="15" customHeight="1" x14ac:dyDescent="0.25">
      <c r="C100" s="178"/>
      <c r="D100" s="112" t="s">
        <v>462</v>
      </c>
      <c r="E100" s="152">
        <f>2*E99</f>
        <v>16.007878064376694</v>
      </c>
      <c r="F100" s="116" t="s">
        <v>226</v>
      </c>
    </row>
    <row r="102" spans="1:6" ht="15" customHeight="1" x14ac:dyDescent="0.25">
      <c r="B102" s="213"/>
    </row>
  </sheetData>
  <sheetProtection password="DE99" sheet="1" objects="1" scenarios="1"/>
  <mergeCells count="3">
    <mergeCell ref="J25:K25"/>
    <mergeCell ref="L25:N25"/>
    <mergeCell ref="O25:Q25"/>
  </mergeCells>
  <pageMargins left="0.7" right="0.7" top="0.75" bottom="0.75" header="0.3" footer="0.3"/>
  <pageSetup orientation="portrait" horizontalDpi="360" verticalDpi="360" r:id="rId1"/>
  <drawing r:id="rId2"/>
  <legacyDrawing r:id="rId3"/>
  <oleObjects>
    <mc:AlternateContent xmlns:mc="http://schemas.openxmlformats.org/markup-compatibility/2006">
      <mc:Choice Requires="x14">
        <oleObject progId="Equation.2" shapeId="11265" r:id="rId4">
          <objectPr defaultSize="0" autoFill="0" autoPict="0" r:id="rId5">
            <anchor moveWithCells="1">
              <from>
                <xdr:col>0</xdr:col>
                <xdr:colOff>619125</xdr:colOff>
                <xdr:row>4</xdr:row>
                <xdr:rowOff>57150</xdr:rowOff>
              </from>
              <to>
                <xdr:col>2</xdr:col>
                <xdr:colOff>1333500</xdr:colOff>
                <xdr:row>8</xdr:row>
                <xdr:rowOff>85725</xdr:rowOff>
              </to>
            </anchor>
          </objectPr>
        </oleObject>
      </mc:Choice>
      <mc:Fallback>
        <oleObject progId="Equation.2" shapeId="11265" r:id="rId4"/>
      </mc:Fallback>
    </mc:AlternateContent>
    <mc:AlternateContent xmlns:mc="http://schemas.openxmlformats.org/markup-compatibility/2006">
      <mc:Choice Requires="x14">
        <oleObject progId="Equation.2" shapeId="11266" r:id="rId6">
          <objectPr defaultSize="0" autoFill="0" autoPict="0" r:id="rId5">
            <anchor moveWithCells="1">
              <from>
                <xdr:col>7</xdr:col>
                <xdr:colOff>28575</xdr:colOff>
                <xdr:row>20</xdr:row>
                <xdr:rowOff>0</xdr:rowOff>
              </from>
              <to>
                <xdr:col>9</xdr:col>
                <xdr:colOff>400050</xdr:colOff>
                <xdr:row>21</xdr:row>
                <xdr:rowOff>133350</xdr:rowOff>
              </to>
            </anchor>
          </objectPr>
        </oleObject>
      </mc:Choice>
      <mc:Fallback>
        <oleObject progId="Equation.2" shapeId="11266" r:id="rId6"/>
      </mc:Fallback>
    </mc:AlternateContent>
  </oleObjec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9"/>
  <dimension ref="B2:O127"/>
  <sheetViews>
    <sheetView workbookViewId="0">
      <selection activeCell="F6" sqref="F6"/>
    </sheetView>
  </sheetViews>
  <sheetFormatPr baseColWidth="10" defaultColWidth="11.42578125" defaultRowHeight="15" x14ac:dyDescent="0.25"/>
  <cols>
    <col min="2" max="2" width="17.28515625" bestFit="1" customWidth="1"/>
    <col min="3" max="3" width="13.42578125" bestFit="1" customWidth="1"/>
    <col min="4" max="4" width="16" bestFit="1" customWidth="1"/>
    <col min="5" max="5" width="14.140625" bestFit="1" customWidth="1"/>
    <col min="6" max="6" width="12.85546875" bestFit="1" customWidth="1"/>
    <col min="7" max="7" width="14.140625" bestFit="1" customWidth="1"/>
    <col min="8" max="8" width="17.28515625" customWidth="1"/>
    <col min="13" max="13" width="13.42578125" bestFit="1" customWidth="1"/>
    <col min="14" max="15" width="14.140625" bestFit="1" customWidth="1"/>
  </cols>
  <sheetData>
    <row r="2" spans="2:15" ht="15.75" thickBot="1" x14ac:dyDescent="0.3">
      <c r="B2" s="70" t="s">
        <v>234</v>
      </c>
      <c r="C2" s="71" t="s">
        <v>770</v>
      </c>
      <c r="D2" s="72" t="s">
        <v>255</v>
      </c>
      <c r="E2" s="72" t="s">
        <v>256</v>
      </c>
      <c r="F2" s="72" t="s">
        <v>247</v>
      </c>
      <c r="G2" s="72" t="s">
        <v>771</v>
      </c>
      <c r="H2" s="72" t="s">
        <v>248</v>
      </c>
      <c r="I2" s="73" t="s">
        <v>772</v>
      </c>
      <c r="J2" s="73" t="s">
        <v>773</v>
      </c>
      <c r="K2" s="73" t="s">
        <v>774</v>
      </c>
      <c r="L2" s="73" t="s">
        <v>775</v>
      </c>
      <c r="M2" s="74" t="s">
        <v>776</v>
      </c>
      <c r="N2" s="74" t="s">
        <v>777</v>
      </c>
      <c r="O2" s="74" t="s">
        <v>254</v>
      </c>
    </row>
    <row r="3" spans="2:15" ht="21" thickBot="1" x14ac:dyDescent="0.3">
      <c r="B3" s="1299" t="s">
        <v>257</v>
      </c>
      <c r="C3" s="1300"/>
      <c r="D3" s="1300"/>
      <c r="E3" s="1300"/>
      <c r="F3" s="1300"/>
      <c r="G3" s="1300"/>
      <c r="H3" s="1300"/>
      <c r="I3" s="1300"/>
      <c r="J3" s="1300"/>
      <c r="K3" s="1300"/>
      <c r="L3" s="1300"/>
      <c r="M3" s="1300"/>
      <c r="N3" s="1300"/>
      <c r="O3" s="1301"/>
    </row>
    <row r="4" spans="2:15" ht="39" thickBot="1" x14ac:dyDescent="0.3">
      <c r="B4" s="13" t="s">
        <v>208</v>
      </c>
      <c r="C4" s="258" t="s">
        <v>258</v>
      </c>
      <c r="D4" s="13" t="s">
        <v>259</v>
      </c>
      <c r="E4" s="13" t="s">
        <v>260</v>
      </c>
      <c r="F4" s="13" t="s">
        <v>261</v>
      </c>
      <c r="G4" s="13" t="s">
        <v>262</v>
      </c>
      <c r="H4" s="13" t="s">
        <v>263</v>
      </c>
      <c r="I4" s="1302" t="s">
        <v>264</v>
      </c>
      <c r="J4" s="1303"/>
      <c r="K4" s="1303"/>
      <c r="L4" s="1303"/>
      <c r="M4" s="1303"/>
      <c r="N4" s="1303"/>
      <c r="O4" s="1304"/>
    </row>
    <row r="5" spans="2:15" ht="15.75" thickBot="1" x14ac:dyDescent="0.3">
      <c r="B5" s="75" t="s">
        <v>265</v>
      </c>
      <c r="C5" s="75" t="s">
        <v>265</v>
      </c>
      <c r="D5" s="75" t="s">
        <v>778</v>
      </c>
      <c r="E5" s="75" t="s">
        <v>778</v>
      </c>
      <c r="F5" s="75" t="s">
        <v>779</v>
      </c>
      <c r="G5" s="15" t="s">
        <v>778</v>
      </c>
      <c r="H5" s="15" t="s">
        <v>265</v>
      </c>
      <c r="I5" s="15" t="s">
        <v>52</v>
      </c>
      <c r="J5" s="15" t="s">
        <v>52</v>
      </c>
      <c r="K5" s="15" t="s">
        <v>266</v>
      </c>
      <c r="L5" s="15" t="s">
        <v>266</v>
      </c>
      <c r="M5" s="15" t="s">
        <v>226</v>
      </c>
      <c r="N5" s="15" t="s">
        <v>226</v>
      </c>
      <c r="O5" s="15" t="s">
        <v>226</v>
      </c>
    </row>
    <row r="6" spans="2:15" x14ac:dyDescent="0.25">
      <c r="B6" s="76" t="str">
        <f>IF(CALIBRACION!$H12="","",1)</f>
        <v/>
      </c>
      <c r="C6" s="324" t="str">
        <f>IF(CALIBRACION!H12="","",1+(INCERTIDUMBRE!$F$12*CALIBRACION!X12)-(INCERTIDUMBRE!$F$13*CALIBRACION!X12)-(INCERTIDUMBRE!$F$13*CALIBRACION!AA12))</f>
        <v/>
      </c>
      <c r="D6" s="77" t="str">
        <f>IF(CALIBRACION!H12="","",(CALIBRACION!R12*CALIBRACION!AA12)*1000000)</f>
        <v/>
      </c>
      <c r="E6" s="77" t="str">
        <f>IF(CALIBRACION!H12="","",-(CALIBRACION!AA12)*CALIBRACION!R12*1000000)</f>
        <v/>
      </c>
      <c r="F6" s="78" t="str">
        <f>IF(CALIBRACION!H12="","",-(INCERTIDUMBRE!$G$13*CALIBRACION!R12)*1000000)</f>
        <v/>
      </c>
      <c r="G6" s="79" t="str">
        <f>IF(CALIBRACION!H12="","",((INCERTIDUMBRE!$F$12)-(INCERTIDUMBRE!$F$13))*CALIBRACION!R12*1000000)</f>
        <v/>
      </c>
      <c r="H6" s="80" t="str">
        <f>IF(CALIBRACION!$H12="","",1)</f>
        <v/>
      </c>
      <c r="I6" s="81" t="str">
        <f>IF(CALIBRACION!$H12="","",CALIBRACION!X12)</f>
        <v/>
      </c>
      <c r="J6" s="81" t="str">
        <f>IF(CALIBRACION!$H12="","",-(CALIBRACION!X12+CALIBRACION!AA12))</f>
        <v/>
      </c>
      <c r="K6" s="81" t="str">
        <f>IF(CALIBRACION!$H12="","",INCERTIDUMBRE!$F$12-INCERTIDUMBRE!$F$13)</f>
        <v/>
      </c>
      <c r="L6" s="81" t="str">
        <f>IF(CALIBRACION!$H12="","",-INCERTIDUMBRE!$F$13)</f>
        <v/>
      </c>
      <c r="M6" s="80" t="str">
        <f>IF(CALIBRACION!$H12="","",CALIBRACION!R12*1000000)</f>
        <v/>
      </c>
      <c r="N6" s="80" t="str">
        <f>IF(CALIBRACION!$H12="","",-CALIBRACION!R12*1000000)</f>
        <v/>
      </c>
      <c r="O6" s="80" t="str">
        <f>IF(CALIBRACION!$H12="","",-CALIBRACION!R12*1000000)</f>
        <v/>
      </c>
    </row>
    <row r="7" spans="2:15" x14ac:dyDescent="0.25">
      <c r="B7" s="76" t="str">
        <f>IF(CALIBRACION!$H13="","",1)</f>
        <v/>
      </c>
      <c r="C7" s="324" t="str">
        <f>IF(CALIBRACION!H13="","",1+(INCERTIDUMBRE!$F$12*CALIBRACION!X13)-(INCERTIDUMBRE!$F$13*CALIBRACION!X13)-(INCERTIDUMBRE!$F$13*CALIBRACION!AA13))</f>
        <v/>
      </c>
      <c r="D7" s="77" t="str">
        <f>IF(CALIBRACION!H13="","",(CALIBRACION!R13*CALIBRACION!AA13)*1000000)</f>
        <v/>
      </c>
      <c r="E7" s="77" t="str">
        <f>IF(CALIBRACION!H13="","",-(CALIBRACION!AA13)*CALIBRACION!R13*1000000)</f>
        <v/>
      </c>
      <c r="F7" s="78" t="str">
        <f>IF(CALIBRACION!H13="","",-(INCERTIDUMBRE!$G$13*CALIBRACION!R13)*1000000)</f>
        <v/>
      </c>
      <c r="G7" s="79" t="str">
        <f>IF(CALIBRACION!H13="","",((INCERTIDUMBRE!$F$12)-(INCERTIDUMBRE!$F$13))*CALIBRACION!R13*1000000)</f>
        <v/>
      </c>
      <c r="H7" s="80" t="str">
        <f>IF(CALIBRACION!$H13="","",1)</f>
        <v/>
      </c>
      <c r="I7" s="81" t="str">
        <f>IF(CALIBRACION!$H13="","",CALIBRACION!X13)</f>
        <v/>
      </c>
      <c r="J7" s="81" t="str">
        <f>IF(CALIBRACION!$H13="","",-(CALIBRACION!X13+CALIBRACION!AA13))</f>
        <v/>
      </c>
      <c r="K7" s="81" t="str">
        <f>IF(CALIBRACION!$H13="","",INCERTIDUMBRE!$F$12-INCERTIDUMBRE!$F$13)</f>
        <v/>
      </c>
      <c r="L7" s="81" t="str">
        <f>IF(CALIBRACION!$H13="","",-INCERTIDUMBRE!$F$13)</f>
        <v/>
      </c>
      <c r="M7" s="80" t="str">
        <f>IF(CALIBRACION!$H13="","",CALIBRACION!R13*1000000)</f>
        <v/>
      </c>
      <c r="N7" s="80" t="str">
        <f>IF(CALIBRACION!$H13="","",-CALIBRACION!R13*1000000)</f>
        <v/>
      </c>
      <c r="O7" s="80" t="str">
        <f>IF(CALIBRACION!$H13="","",-CALIBRACION!R13*1000000)</f>
        <v/>
      </c>
    </row>
    <row r="8" spans="2:15" x14ac:dyDescent="0.25">
      <c r="B8" s="76" t="str">
        <f>IF(CALIBRACION!$H14="","",1)</f>
        <v/>
      </c>
      <c r="C8" s="324" t="str">
        <f>IF(CALIBRACION!H14="","",1+(INCERTIDUMBRE!$F$12*CALIBRACION!X14)-(INCERTIDUMBRE!$F$13*CALIBRACION!X14)-(INCERTIDUMBRE!$F$13*CALIBRACION!AA14))</f>
        <v/>
      </c>
      <c r="D8" s="77" t="str">
        <f>IF(CALIBRACION!H14="","",(CALIBRACION!R14*CALIBRACION!AA14)*1000000)</f>
        <v/>
      </c>
      <c r="E8" s="77" t="str">
        <f>IF(CALIBRACION!H14="","",-(CALIBRACION!AA14)*CALIBRACION!R14*1000000)</f>
        <v/>
      </c>
      <c r="F8" s="78" t="str">
        <f>IF(CALIBRACION!H14="","",-(INCERTIDUMBRE!$G$13*CALIBRACION!R14)*1000000)</f>
        <v/>
      </c>
      <c r="G8" s="79" t="str">
        <f>IF(CALIBRACION!H14="","",((INCERTIDUMBRE!$F$12)-(INCERTIDUMBRE!$F$13))*CALIBRACION!R14*1000000)</f>
        <v/>
      </c>
      <c r="H8" s="80" t="str">
        <f>IF(CALIBRACION!$H14="","",1)</f>
        <v/>
      </c>
      <c r="I8" s="81" t="str">
        <f>IF(CALIBRACION!$H14="","",CALIBRACION!X14)</f>
        <v/>
      </c>
      <c r="J8" s="81" t="str">
        <f>IF(CALIBRACION!$H14="","",-(CALIBRACION!X14+CALIBRACION!AA14))</f>
        <v/>
      </c>
      <c r="K8" s="81" t="str">
        <f>IF(CALIBRACION!$H14="","",INCERTIDUMBRE!$F$12-INCERTIDUMBRE!$F$13)</f>
        <v/>
      </c>
      <c r="L8" s="81" t="str">
        <f>IF(CALIBRACION!$H14="","",-INCERTIDUMBRE!$F$13)</f>
        <v/>
      </c>
      <c r="M8" s="80" t="str">
        <f>IF(CALIBRACION!$H14="","",CALIBRACION!R14*1000000)</f>
        <v/>
      </c>
      <c r="N8" s="80" t="str">
        <f>IF(CALIBRACION!$H14="","",-CALIBRACION!R14*1000000)</f>
        <v/>
      </c>
      <c r="O8" s="80" t="str">
        <f>IF(CALIBRACION!$H14="","",-CALIBRACION!R14*1000000)</f>
        <v/>
      </c>
    </row>
    <row r="9" spans="2:15" x14ac:dyDescent="0.25">
      <c r="B9" s="76" t="str">
        <f>IF(CALIBRACION!$H15="","",1)</f>
        <v/>
      </c>
      <c r="C9" s="324" t="str">
        <f>IF(CALIBRACION!H15="","",1+(INCERTIDUMBRE!$F$12*CALIBRACION!X15)-(INCERTIDUMBRE!$F$13*CALIBRACION!X15)-(INCERTIDUMBRE!$F$13*CALIBRACION!AA15))</f>
        <v/>
      </c>
      <c r="D9" s="77" t="str">
        <f>IF(CALIBRACION!H15="","",(CALIBRACION!R15*CALIBRACION!AA15)*1000000)</f>
        <v/>
      </c>
      <c r="E9" s="77" t="str">
        <f>IF(CALIBRACION!H15="","",-(CALIBRACION!AA15)*CALIBRACION!R15*1000000)</f>
        <v/>
      </c>
      <c r="F9" s="78" t="str">
        <f>IF(CALIBRACION!H15="","",-(INCERTIDUMBRE!$G$13*CALIBRACION!R15)*1000000)</f>
        <v/>
      </c>
      <c r="G9" s="79" t="str">
        <f>IF(CALIBRACION!H15="","",((INCERTIDUMBRE!$F$12)-(INCERTIDUMBRE!$F$13))*CALIBRACION!R15*1000000)</f>
        <v/>
      </c>
      <c r="H9" s="80" t="str">
        <f>IF(CALIBRACION!$H15="","",1)</f>
        <v/>
      </c>
      <c r="I9" s="81" t="str">
        <f>IF(CALIBRACION!$H15="","",CALIBRACION!X15)</f>
        <v/>
      </c>
      <c r="J9" s="81" t="str">
        <f>IF(CALIBRACION!$H15="","",-(CALIBRACION!X15+CALIBRACION!AA15))</f>
        <v/>
      </c>
      <c r="K9" s="81" t="str">
        <f>IF(CALIBRACION!$H15="","",INCERTIDUMBRE!$F$12-INCERTIDUMBRE!$F$13)</f>
        <v/>
      </c>
      <c r="L9" s="81" t="str">
        <f>IF(CALIBRACION!$H15="","",-INCERTIDUMBRE!$F$13)</f>
        <v/>
      </c>
      <c r="M9" s="80" t="str">
        <f>IF(CALIBRACION!$H15="","",CALIBRACION!R15*1000000)</f>
        <v/>
      </c>
      <c r="N9" s="80" t="str">
        <f>IF(CALIBRACION!$H15="","",-CALIBRACION!R15*1000000)</f>
        <v/>
      </c>
      <c r="O9" s="80" t="str">
        <f>IF(CALIBRACION!$H15="","",-CALIBRACION!R15*1000000)</f>
        <v/>
      </c>
    </row>
    <row r="10" spans="2:15" x14ac:dyDescent="0.25">
      <c r="B10" s="76" t="str">
        <f>IF(CALIBRACION!$H16="","",1)</f>
        <v/>
      </c>
      <c r="C10" s="324" t="str">
        <f>IF(CALIBRACION!H16="","",1+(INCERTIDUMBRE!$F$12*CALIBRACION!X16)-(INCERTIDUMBRE!$F$13*CALIBRACION!X16)-(INCERTIDUMBRE!$F$13*CALIBRACION!AA16))</f>
        <v/>
      </c>
      <c r="D10" s="77" t="str">
        <f>IF(CALIBRACION!H16="","",(CALIBRACION!R16*CALIBRACION!AA16)*1000000)</f>
        <v/>
      </c>
      <c r="E10" s="77" t="str">
        <f>IF(CALIBRACION!H16="","",-(CALIBRACION!AA16)*CALIBRACION!R16*1000000)</f>
        <v/>
      </c>
      <c r="F10" s="78" t="str">
        <f>IF(CALIBRACION!H16="","",-(INCERTIDUMBRE!$G$13*CALIBRACION!R16)*1000000)</f>
        <v/>
      </c>
      <c r="G10" s="79" t="str">
        <f>IF(CALIBRACION!H16="","",((INCERTIDUMBRE!$F$12)-(INCERTIDUMBRE!$F$13))*CALIBRACION!R16*1000000)</f>
        <v/>
      </c>
      <c r="H10" s="80" t="str">
        <f>IF(CALIBRACION!$H16="","",1)</f>
        <v/>
      </c>
      <c r="I10" s="81" t="str">
        <f>IF(CALIBRACION!$H16="","",CALIBRACION!X16)</f>
        <v/>
      </c>
      <c r="J10" s="81" t="str">
        <f>IF(CALIBRACION!$H16="","",-(CALIBRACION!X16+CALIBRACION!AA16))</f>
        <v/>
      </c>
      <c r="K10" s="81" t="str">
        <f>IF(CALIBRACION!$H16="","",INCERTIDUMBRE!$F$12-INCERTIDUMBRE!$F$13)</f>
        <v/>
      </c>
      <c r="L10" s="81" t="str">
        <f>IF(CALIBRACION!$H16="","",-INCERTIDUMBRE!$F$13)</f>
        <v/>
      </c>
      <c r="M10" s="80" t="str">
        <f>IF(CALIBRACION!$H16="","",CALIBRACION!R16*1000000)</f>
        <v/>
      </c>
      <c r="N10" s="80" t="str">
        <f>IF(CALIBRACION!$H16="","",-CALIBRACION!R16*1000000)</f>
        <v/>
      </c>
      <c r="O10" s="80" t="str">
        <f>IF(CALIBRACION!$H16="","",-CALIBRACION!R16*1000000)</f>
        <v/>
      </c>
    </row>
    <row r="11" spans="2:15" x14ac:dyDescent="0.25">
      <c r="B11" s="76" t="str">
        <f>IF(CALIBRACION!$H17="","",1)</f>
        <v/>
      </c>
      <c r="C11" s="324" t="str">
        <f>IF(CALIBRACION!H17="","",1+(INCERTIDUMBRE!$F$12*CALIBRACION!X17)-(INCERTIDUMBRE!$F$13*CALIBRACION!X17)-(INCERTIDUMBRE!$F$13*CALIBRACION!AA17))</f>
        <v/>
      </c>
      <c r="D11" s="77" t="str">
        <f>IF(CALIBRACION!H17="","",(CALIBRACION!R17*CALIBRACION!X17)*1000000)</f>
        <v/>
      </c>
      <c r="E11" s="77" t="str">
        <f>IF(CALIBRACION!H17="","",-(CALIBRACION!X17+CALIBRACION!AA17)*CALIBRACION!R17*1000000)</f>
        <v/>
      </c>
      <c r="F11" s="78" t="str">
        <f>IF(CALIBRACION!H17="","",-(INCERTIDUMBRE!$G$13*CALIBRACION!R17)*1000000)</f>
        <v/>
      </c>
      <c r="G11" s="79" t="str">
        <f>IF(CALIBRACION!H17="","",((INCERTIDUMBRE!$F$12)-(INCERTIDUMBRE!$F$13))*CALIBRACION!R17*1000000)</f>
        <v/>
      </c>
      <c r="H11" s="80" t="str">
        <f>IF(CALIBRACION!$H17="","",1)</f>
        <v/>
      </c>
      <c r="I11" s="81" t="str">
        <f>IF(CALIBRACION!$H17="","",CALIBRACION!X17)</f>
        <v/>
      </c>
      <c r="J11" s="81" t="str">
        <f>IF(CALIBRACION!$H17="","",-(CALIBRACION!X17+CALIBRACION!AA17))</f>
        <v/>
      </c>
      <c r="K11" s="81" t="str">
        <f>IF(CALIBRACION!$H17="","",INCERTIDUMBRE!$F$12-INCERTIDUMBRE!$F$13)</f>
        <v/>
      </c>
      <c r="L11" s="81" t="str">
        <f>IF(CALIBRACION!$H17="","",-INCERTIDUMBRE!$F$13)</f>
        <v/>
      </c>
      <c r="M11" s="80" t="str">
        <f>IF(CALIBRACION!$H17="","",CALIBRACION!R17*1000000)</f>
        <v/>
      </c>
      <c r="N11" s="80" t="str">
        <f>IF(CALIBRACION!$H17="","",-CALIBRACION!R17*1000000)</f>
        <v/>
      </c>
      <c r="O11" s="80" t="str">
        <f>IF(CALIBRACION!$H17="","",-CALIBRACION!R17*1000000)</f>
        <v/>
      </c>
    </row>
    <row r="12" spans="2:15" x14ac:dyDescent="0.25">
      <c r="B12" s="76" t="str">
        <f>IF(CALIBRACION!$H18="","",1)</f>
        <v/>
      </c>
      <c r="C12" s="324" t="str">
        <f>IF(CALIBRACION!H18="","",1+(INCERTIDUMBRE!$F$12*CALIBRACION!X18)-(INCERTIDUMBRE!$F$13*CALIBRACION!X18)-(INCERTIDUMBRE!$F$13*CALIBRACION!AA18))</f>
        <v/>
      </c>
      <c r="D12" s="77" t="str">
        <f>IF(CALIBRACION!H18="","",(CALIBRACION!R18*CALIBRACION!X18)*1000000)</f>
        <v/>
      </c>
      <c r="E12" s="77" t="str">
        <f>IF(CALIBRACION!H18="","",-(CALIBRACION!X18+CALIBRACION!AA18)*CALIBRACION!R18*1000000)</f>
        <v/>
      </c>
      <c r="F12" s="78" t="str">
        <f>IF(CALIBRACION!H18="","",-(INCERTIDUMBRE!$G$13*CALIBRACION!R18)*1000000)</f>
        <v/>
      </c>
      <c r="G12" s="79" t="str">
        <f>IF(CALIBRACION!H18="","",((INCERTIDUMBRE!$F$12)-(INCERTIDUMBRE!$F$13))*CALIBRACION!R18*1000000)</f>
        <v/>
      </c>
      <c r="H12" s="80" t="str">
        <f>IF(CALIBRACION!$H18="","",1)</f>
        <v/>
      </c>
      <c r="I12" s="81" t="str">
        <f>IF(CALIBRACION!$H18="","",CALIBRACION!X18)</f>
        <v/>
      </c>
      <c r="J12" s="81" t="str">
        <f>IF(CALIBRACION!$H18="","",-(CALIBRACION!X18+CALIBRACION!AA18))</f>
        <v/>
      </c>
      <c r="K12" s="81" t="str">
        <f>IF(CALIBRACION!$H18="","",INCERTIDUMBRE!$F$12-INCERTIDUMBRE!$F$13)</f>
        <v/>
      </c>
      <c r="L12" s="81" t="str">
        <f>IF(CALIBRACION!$H18="","",-INCERTIDUMBRE!$F$13)</f>
        <v/>
      </c>
      <c r="M12" s="80" t="str">
        <f>IF(CALIBRACION!$H18="","",CALIBRACION!R18*1000000)</f>
        <v/>
      </c>
      <c r="N12" s="80" t="str">
        <f>IF(CALIBRACION!$H18="","",-CALIBRACION!R18*1000000)</f>
        <v/>
      </c>
      <c r="O12" s="80" t="str">
        <f>IF(CALIBRACION!$H18="","",-CALIBRACION!R18*1000000)</f>
        <v/>
      </c>
    </row>
    <row r="13" spans="2:15" x14ac:dyDescent="0.25">
      <c r="B13" s="76" t="str">
        <f>IF(CALIBRACION!$H19="","",1)</f>
        <v/>
      </c>
      <c r="C13" s="324" t="str">
        <f>IF(CALIBRACION!H19="","",1+(INCERTIDUMBRE!$F$12*CALIBRACION!X19)-(INCERTIDUMBRE!$F$13*CALIBRACION!X19)-(INCERTIDUMBRE!$F$13*CALIBRACION!AA19))</f>
        <v/>
      </c>
      <c r="D13" s="77" t="str">
        <f>IF(CALIBRACION!H19="","",(CALIBRACION!R19*CALIBRACION!X19)*1000000)</f>
        <v/>
      </c>
      <c r="E13" s="77" t="str">
        <f>IF(CALIBRACION!H19="","",-(CALIBRACION!X19+CALIBRACION!AA19)*CALIBRACION!R19*1000000)</f>
        <v/>
      </c>
      <c r="F13" s="78" t="str">
        <f>IF(CALIBRACION!H19="","",-(INCERTIDUMBRE!$G$13*CALIBRACION!R19)*1000000)</f>
        <v/>
      </c>
      <c r="G13" s="79" t="str">
        <f>IF(CALIBRACION!H19="","",((INCERTIDUMBRE!$F$12)-(INCERTIDUMBRE!$F$13))*CALIBRACION!R19*1000000)</f>
        <v/>
      </c>
      <c r="H13" s="80" t="str">
        <f>IF(CALIBRACION!$H19="","",1)</f>
        <v/>
      </c>
      <c r="I13" s="81" t="str">
        <f>IF(CALIBRACION!$H19="","",CALIBRACION!X19)</f>
        <v/>
      </c>
      <c r="J13" s="81" t="str">
        <f>IF(CALIBRACION!$H19="","",-(CALIBRACION!X19+CALIBRACION!AA19))</f>
        <v/>
      </c>
      <c r="K13" s="81" t="str">
        <f>IF(CALIBRACION!$H19="","",INCERTIDUMBRE!$F$12-INCERTIDUMBRE!$F$13)</f>
        <v/>
      </c>
      <c r="L13" s="81" t="str">
        <f>IF(CALIBRACION!$H19="","",-INCERTIDUMBRE!$F$13)</f>
        <v/>
      </c>
      <c r="M13" s="80" t="str">
        <f>IF(CALIBRACION!$H19="","",CALIBRACION!R19*1000000)</f>
        <v/>
      </c>
      <c r="N13" s="80" t="str">
        <f>IF(CALIBRACION!$H19="","",-CALIBRACION!R19*1000000)</f>
        <v/>
      </c>
      <c r="O13" s="80" t="str">
        <f>IF(CALIBRACION!$H19="","",-CALIBRACION!R19*1000000)</f>
        <v/>
      </c>
    </row>
    <row r="14" spans="2:15" x14ac:dyDescent="0.25">
      <c r="B14" s="76" t="str">
        <f>IF(CALIBRACION!$H20="","",1)</f>
        <v/>
      </c>
      <c r="C14" s="324" t="str">
        <f>IF(CALIBRACION!H20="","",1+(INCERTIDUMBRE!$F$12*CALIBRACION!X20)-(INCERTIDUMBRE!$F$13*CALIBRACION!X20)-(INCERTIDUMBRE!$F$13*CALIBRACION!AA20))</f>
        <v/>
      </c>
      <c r="D14" s="77" t="str">
        <f>IF(CALIBRACION!H20="","",(CALIBRACION!R20*CALIBRACION!X20)*1000000)</f>
        <v/>
      </c>
      <c r="E14" s="77" t="str">
        <f>IF(CALIBRACION!H20="","",-(CALIBRACION!X20+CALIBRACION!AA20)*CALIBRACION!R20*1000000)</f>
        <v/>
      </c>
      <c r="F14" s="78" t="str">
        <f>IF(CALIBRACION!H20="","",-(INCERTIDUMBRE!$G$13*CALIBRACION!R20)*1000000)</f>
        <v/>
      </c>
      <c r="G14" s="79" t="str">
        <f>IF(CALIBRACION!H20="","",((INCERTIDUMBRE!$F$12)-(INCERTIDUMBRE!$F$13))*CALIBRACION!R20*1000000)</f>
        <v/>
      </c>
      <c r="H14" s="80" t="str">
        <f>IF(CALIBRACION!$H20="","",1)</f>
        <v/>
      </c>
      <c r="I14" s="81" t="str">
        <f>IF(CALIBRACION!$H20="","",CALIBRACION!X20)</f>
        <v/>
      </c>
      <c r="J14" s="81" t="str">
        <f>IF(CALIBRACION!$H20="","",-(CALIBRACION!X20+CALIBRACION!AA20))</f>
        <v/>
      </c>
      <c r="K14" s="81" t="str">
        <f>IF(CALIBRACION!$H20="","",INCERTIDUMBRE!$F$12-INCERTIDUMBRE!$F$13)</f>
        <v/>
      </c>
      <c r="L14" s="81" t="str">
        <f>IF(CALIBRACION!$H20="","",-INCERTIDUMBRE!$F$13)</f>
        <v/>
      </c>
      <c r="M14" s="80" t="str">
        <f>IF(CALIBRACION!$H20="","",CALIBRACION!R20*1000000)</f>
        <v/>
      </c>
      <c r="N14" s="80" t="str">
        <f>IF(CALIBRACION!$H20="","",-CALIBRACION!R20*1000000)</f>
        <v/>
      </c>
      <c r="O14" s="80" t="str">
        <f>IF(CALIBRACION!$H20="","",-CALIBRACION!R20*1000000)</f>
        <v/>
      </c>
    </row>
    <row r="15" spans="2:15" x14ac:dyDescent="0.25">
      <c r="B15" s="76" t="str">
        <f>IF(CALIBRACION!$H21="","",1)</f>
        <v/>
      </c>
      <c r="C15" s="324" t="str">
        <f>IF(CALIBRACION!H21="","",1+(INCERTIDUMBRE!$F$12*CALIBRACION!X21)-(INCERTIDUMBRE!$F$13*CALIBRACION!X21)-(INCERTIDUMBRE!$F$13*CALIBRACION!AA21))</f>
        <v/>
      </c>
      <c r="D15" s="77" t="str">
        <f>IF(CALIBRACION!H21="","",(CALIBRACION!R21*CALIBRACION!X21)*1000000)</f>
        <v/>
      </c>
      <c r="E15" s="77" t="str">
        <f>IF(CALIBRACION!H21="","",-(CALIBRACION!X21+CALIBRACION!AA21)*CALIBRACION!R21*1000000)</f>
        <v/>
      </c>
      <c r="F15" s="78" t="str">
        <f>IF(CALIBRACION!H21="","",-(INCERTIDUMBRE!$G$13*CALIBRACION!R21)*1000000)</f>
        <v/>
      </c>
      <c r="G15" s="79" t="str">
        <f>IF(CALIBRACION!H21="","",((INCERTIDUMBRE!$F$12)-(INCERTIDUMBRE!$F$13))*CALIBRACION!R21*1000000)</f>
        <v/>
      </c>
      <c r="H15" s="80" t="str">
        <f>IF(CALIBRACION!$H21="","",1)</f>
        <v/>
      </c>
      <c r="I15" s="81" t="str">
        <f>IF(CALIBRACION!$H21="","",CALIBRACION!X21)</f>
        <v/>
      </c>
      <c r="J15" s="81" t="str">
        <f>IF(CALIBRACION!$H21="","",-(CALIBRACION!X21+CALIBRACION!AA21))</f>
        <v/>
      </c>
      <c r="K15" s="81" t="str">
        <f>IF(CALIBRACION!$H21="","",INCERTIDUMBRE!$F$12-INCERTIDUMBRE!$F$13)</f>
        <v/>
      </c>
      <c r="L15" s="81" t="str">
        <f>IF(CALIBRACION!$H21="","",-INCERTIDUMBRE!$F$13)</f>
        <v/>
      </c>
      <c r="M15" s="80" t="str">
        <f>IF(CALIBRACION!$H21="","",CALIBRACION!R21*1000000)</f>
        <v/>
      </c>
      <c r="N15" s="80" t="str">
        <f>IF(CALIBRACION!$H21="","",-CALIBRACION!R21*1000000)</f>
        <v/>
      </c>
      <c r="O15" s="80" t="str">
        <f>IF(CALIBRACION!$H21="","",-CALIBRACION!R21*1000000)</f>
        <v/>
      </c>
    </row>
    <row r="16" spans="2:15" x14ac:dyDescent="0.25">
      <c r="B16" s="76" t="str">
        <f>IF(CALIBRACION!$H22="","",1)</f>
        <v/>
      </c>
      <c r="C16" s="324" t="str">
        <f>IF(CALIBRACION!H22="","",1+(INCERTIDUMBRE!$F$12*CALIBRACION!X22)-(INCERTIDUMBRE!$F$13*CALIBRACION!X22)-(INCERTIDUMBRE!$F$13*CALIBRACION!AA22))</f>
        <v/>
      </c>
      <c r="D16" s="77" t="str">
        <f>IF(CALIBRACION!H22="","",(CALIBRACION!R22*CALIBRACION!X22)*1000000)</f>
        <v/>
      </c>
      <c r="E16" s="77" t="str">
        <f>IF(CALIBRACION!H22="","",-(CALIBRACION!X22+CALIBRACION!AA22)*CALIBRACION!R22*1000000)</f>
        <v/>
      </c>
      <c r="F16" s="78" t="str">
        <f>IF(CALIBRACION!H22="","",-(INCERTIDUMBRE!$G$13*CALIBRACION!R22)*1000000)</f>
        <v/>
      </c>
      <c r="G16" s="79" t="str">
        <f>IF(CALIBRACION!H22="","",((INCERTIDUMBRE!$F$12)-(INCERTIDUMBRE!$F$13))*CALIBRACION!R22*1000000)</f>
        <v/>
      </c>
      <c r="H16" s="80" t="str">
        <f>IF(CALIBRACION!$H22="","",1)</f>
        <v/>
      </c>
      <c r="I16" s="81" t="str">
        <f>IF(CALIBRACION!$H22="","",CALIBRACION!X22)</f>
        <v/>
      </c>
      <c r="J16" s="81" t="str">
        <f>IF(CALIBRACION!$H22="","",-(CALIBRACION!X22+CALIBRACION!AA22))</f>
        <v/>
      </c>
      <c r="K16" s="81" t="str">
        <f>IF(CALIBRACION!$H22="","",INCERTIDUMBRE!$F$12-INCERTIDUMBRE!$F$13)</f>
        <v/>
      </c>
      <c r="L16" s="81" t="str">
        <f>IF(CALIBRACION!$H22="","",-INCERTIDUMBRE!$F$13)</f>
        <v/>
      </c>
      <c r="M16" s="80" t="str">
        <f>IF(CALIBRACION!$H22="","",CALIBRACION!R22*1000000)</f>
        <v/>
      </c>
      <c r="N16" s="80" t="str">
        <f>IF(CALIBRACION!$H22="","",-CALIBRACION!R22*1000000)</f>
        <v/>
      </c>
      <c r="O16" s="80" t="str">
        <f>IF(CALIBRACION!$H22="","",-CALIBRACION!R22*1000000)</f>
        <v/>
      </c>
    </row>
    <row r="17" spans="2:15" x14ac:dyDescent="0.25">
      <c r="B17" s="76" t="str">
        <f>IF(CALIBRACION!$H23="","",1)</f>
        <v/>
      </c>
      <c r="C17" s="324" t="str">
        <f>IF(CALIBRACION!H23="","",1+(INCERTIDUMBRE!$F$12*CALIBRACION!X23)-(INCERTIDUMBRE!$F$13*CALIBRACION!X23)-(INCERTIDUMBRE!$F$13*CALIBRACION!AA23))</f>
        <v/>
      </c>
      <c r="D17" s="77" t="str">
        <f>IF(CALIBRACION!H23="","",(CALIBRACION!R23*CALIBRACION!X23)*1000000)</f>
        <v/>
      </c>
      <c r="E17" s="77" t="str">
        <f>IF(CALIBRACION!H23="","",-(CALIBRACION!X23+CALIBRACION!AA23)*CALIBRACION!R23*1000000)</f>
        <v/>
      </c>
      <c r="F17" s="78" t="str">
        <f>IF(CALIBRACION!H23="","",-(INCERTIDUMBRE!$G$13*CALIBRACION!R23)*1000000)</f>
        <v/>
      </c>
      <c r="G17" s="79" t="str">
        <f>IF(CALIBRACION!H23="","",((INCERTIDUMBRE!$F$12)-(INCERTIDUMBRE!$F$13))*CALIBRACION!R23*1000000)</f>
        <v/>
      </c>
      <c r="H17" s="80" t="str">
        <f>IF(CALIBRACION!$H23="","",1)</f>
        <v/>
      </c>
      <c r="I17" s="81" t="str">
        <f>IF(CALIBRACION!$H23="","",CALIBRACION!X23)</f>
        <v/>
      </c>
      <c r="J17" s="81" t="str">
        <f>IF(CALIBRACION!$H23="","",-(CALIBRACION!X23+CALIBRACION!AA23))</f>
        <v/>
      </c>
      <c r="K17" s="81" t="str">
        <f>IF(CALIBRACION!$H23="","",INCERTIDUMBRE!$F$12-INCERTIDUMBRE!$F$13)</f>
        <v/>
      </c>
      <c r="L17" s="81" t="str">
        <f>IF(CALIBRACION!$H23="","",-INCERTIDUMBRE!$F$13)</f>
        <v/>
      </c>
      <c r="M17" s="80" t="str">
        <f>IF(CALIBRACION!$H23="","",CALIBRACION!R23*1000000)</f>
        <v/>
      </c>
      <c r="N17" s="80" t="str">
        <f>IF(CALIBRACION!$H23="","",-CALIBRACION!R23*1000000)</f>
        <v/>
      </c>
      <c r="O17" s="80" t="str">
        <f>IF(CALIBRACION!$H23="","",-CALIBRACION!R23*1000000)</f>
        <v/>
      </c>
    </row>
    <row r="18" spans="2:15" x14ac:dyDescent="0.25">
      <c r="B18" s="76" t="str">
        <f>IF(CALIBRACION!$H24="","",1)</f>
        <v/>
      </c>
      <c r="C18" s="324" t="str">
        <f>IF(CALIBRACION!H24="","",1+(INCERTIDUMBRE!$F$12*CALIBRACION!X24)-(INCERTIDUMBRE!$F$13*CALIBRACION!X24)-(INCERTIDUMBRE!$F$13*CALIBRACION!AA24))</f>
        <v/>
      </c>
      <c r="D18" s="77" t="str">
        <f>IF(CALIBRACION!H24="","",(CALIBRACION!R24*CALIBRACION!X24)*1000000)</f>
        <v/>
      </c>
      <c r="E18" s="77" t="str">
        <f>IF(CALIBRACION!H24="","",-(CALIBRACION!X24+CALIBRACION!AA24)*CALIBRACION!R24*1000000)</f>
        <v/>
      </c>
      <c r="F18" s="78" t="str">
        <f>IF(CALIBRACION!H24="","",-(INCERTIDUMBRE!$G$13*CALIBRACION!R24)*1000000)</f>
        <v/>
      </c>
      <c r="G18" s="79" t="str">
        <f>IF(CALIBRACION!H24="","",((INCERTIDUMBRE!$F$12)-(INCERTIDUMBRE!$F$13))*CALIBRACION!R24*1000000)</f>
        <v/>
      </c>
      <c r="H18" s="80" t="str">
        <f>IF(CALIBRACION!$H24="","",1)</f>
        <v/>
      </c>
      <c r="I18" s="81" t="str">
        <f>IF(CALIBRACION!$H24="","",CALIBRACION!X24)</f>
        <v/>
      </c>
      <c r="J18" s="81" t="str">
        <f>IF(CALIBRACION!$H24="","",-(CALIBRACION!X24+CALIBRACION!AA24))</f>
        <v/>
      </c>
      <c r="K18" s="81" t="str">
        <f>IF(CALIBRACION!$H24="","",INCERTIDUMBRE!$F$12-INCERTIDUMBRE!$F$13)</f>
        <v/>
      </c>
      <c r="L18" s="81" t="str">
        <f>IF(CALIBRACION!$H24="","",-INCERTIDUMBRE!$F$13)</f>
        <v/>
      </c>
      <c r="M18" s="80" t="str">
        <f>IF(CALIBRACION!$H24="","",CALIBRACION!R24*1000000)</f>
        <v/>
      </c>
      <c r="N18" s="80" t="str">
        <f>IF(CALIBRACION!$H24="","",-CALIBRACION!R24*1000000)</f>
        <v/>
      </c>
      <c r="O18" s="80" t="str">
        <f>IF(CALIBRACION!$H24="","",-CALIBRACION!R24*1000000)</f>
        <v/>
      </c>
    </row>
    <row r="19" spans="2:15" x14ac:dyDescent="0.25">
      <c r="B19" s="76" t="str">
        <f>IF(CALIBRACION!$H25="","",1)</f>
        <v/>
      </c>
      <c r="C19" s="324" t="str">
        <f>IF(CALIBRACION!H25="","",1+(INCERTIDUMBRE!$F$12*CALIBRACION!X25)-(INCERTIDUMBRE!$F$13*CALIBRACION!X25)-(INCERTIDUMBRE!$F$13*CALIBRACION!AA25))</f>
        <v/>
      </c>
      <c r="D19" s="77" t="str">
        <f>IF(CALIBRACION!H25="","",(CALIBRACION!R25*CALIBRACION!X25)*1000000)</f>
        <v/>
      </c>
      <c r="E19" s="77" t="str">
        <f>IF(CALIBRACION!H25="","",-(CALIBRACION!X25+CALIBRACION!AA25)*CALIBRACION!R25*1000000)</f>
        <v/>
      </c>
      <c r="F19" s="78" t="str">
        <f>IF(CALIBRACION!H25="","",-(INCERTIDUMBRE!$G$13*CALIBRACION!R25)*1000000)</f>
        <v/>
      </c>
      <c r="G19" s="79" t="str">
        <f>IF(CALIBRACION!H25="","",((INCERTIDUMBRE!$F$12)-(INCERTIDUMBRE!$F$13))*CALIBRACION!R25*1000000)</f>
        <v/>
      </c>
      <c r="H19" s="80" t="str">
        <f>IF(CALIBRACION!$H25="","",1)</f>
        <v/>
      </c>
      <c r="I19" s="81" t="str">
        <f>IF(CALIBRACION!$H25="","",CALIBRACION!X25)</f>
        <v/>
      </c>
      <c r="J19" s="81" t="str">
        <f>IF(CALIBRACION!$H25="","",-(CALIBRACION!X25+CALIBRACION!AA25))</f>
        <v/>
      </c>
      <c r="K19" s="81" t="str">
        <f>IF(CALIBRACION!$H25="","",INCERTIDUMBRE!$F$12-INCERTIDUMBRE!$F$13)</f>
        <v/>
      </c>
      <c r="L19" s="81" t="str">
        <f>IF(CALIBRACION!$H25="","",-INCERTIDUMBRE!$F$13)</f>
        <v/>
      </c>
      <c r="M19" s="80" t="str">
        <f>IF(CALIBRACION!$H25="","",CALIBRACION!R25*1000000)</f>
        <v/>
      </c>
      <c r="N19" s="80" t="str">
        <f>IF(CALIBRACION!$H25="","",-CALIBRACION!R25*1000000)</f>
        <v/>
      </c>
      <c r="O19" s="80" t="str">
        <f>IF(CALIBRACION!$H25="","",-CALIBRACION!R25*1000000)</f>
        <v/>
      </c>
    </row>
    <row r="20" spans="2:15" x14ac:dyDescent="0.25">
      <c r="B20" s="76" t="str">
        <f>IF(CALIBRACION!$H26="","",1)</f>
        <v/>
      </c>
      <c r="C20" s="324" t="str">
        <f>IF(CALIBRACION!H26="","",1+(INCERTIDUMBRE!$F$12*CALIBRACION!X26)-(INCERTIDUMBRE!$F$13*CALIBRACION!X26)-(INCERTIDUMBRE!$F$13*CALIBRACION!AA26))</f>
        <v/>
      </c>
      <c r="D20" s="77" t="str">
        <f>IF(CALIBRACION!H26="","",(CALIBRACION!R26*CALIBRACION!X26)*1000000)</f>
        <v/>
      </c>
      <c r="E20" s="77" t="str">
        <f>IF(CALIBRACION!H26="","",-(CALIBRACION!X26+CALIBRACION!AA26)*CALIBRACION!R26*1000000)</f>
        <v/>
      </c>
      <c r="F20" s="78" t="str">
        <f>IF(CALIBRACION!H26="","",-(INCERTIDUMBRE!$G$13*CALIBRACION!R26)*1000000)</f>
        <v/>
      </c>
      <c r="G20" s="79" t="str">
        <f>IF(CALIBRACION!H26="","",((INCERTIDUMBRE!$F$12)-(INCERTIDUMBRE!$F$13))*CALIBRACION!R26*1000000)</f>
        <v/>
      </c>
      <c r="H20" s="80" t="str">
        <f>IF(CALIBRACION!$H26="","",1)</f>
        <v/>
      </c>
      <c r="I20" s="81" t="str">
        <f>IF(CALIBRACION!$H26="","",CALIBRACION!X26)</f>
        <v/>
      </c>
      <c r="J20" s="81" t="str">
        <f>IF(CALIBRACION!$H26="","",-(CALIBRACION!X26+CALIBRACION!AA26))</f>
        <v/>
      </c>
      <c r="K20" s="81" t="str">
        <f>IF(CALIBRACION!$H26="","",INCERTIDUMBRE!$F$12-INCERTIDUMBRE!$F$13)</f>
        <v/>
      </c>
      <c r="L20" s="81" t="str">
        <f>IF(CALIBRACION!$H26="","",-INCERTIDUMBRE!$F$13)</f>
        <v/>
      </c>
      <c r="M20" s="80" t="str">
        <f>IF(CALIBRACION!$H26="","",CALIBRACION!R26*1000000)</f>
        <v/>
      </c>
      <c r="N20" s="80" t="str">
        <f>IF(CALIBRACION!$H26="","",-CALIBRACION!R26*1000000)</f>
        <v/>
      </c>
      <c r="O20" s="80" t="str">
        <f>IF(CALIBRACION!$H26="","",-CALIBRACION!R26*1000000)</f>
        <v/>
      </c>
    </row>
    <row r="21" spans="2:15" x14ac:dyDescent="0.25">
      <c r="B21" s="76" t="str">
        <f>IF(CALIBRACION!$H27="","",1)</f>
        <v/>
      </c>
      <c r="C21" s="324" t="str">
        <f>IF(CALIBRACION!H27="","",1+(INCERTIDUMBRE!$F$12*CALIBRACION!X27)-(INCERTIDUMBRE!$F$13*CALIBRACION!X27)-(INCERTIDUMBRE!$F$13*CALIBRACION!AA27))</f>
        <v/>
      </c>
      <c r="D21" s="77" t="str">
        <f>IF(CALIBRACION!H27="","",(CALIBRACION!R27*CALIBRACION!X27)*1000000)</f>
        <v/>
      </c>
      <c r="E21" s="77" t="str">
        <f>IF(CALIBRACION!H27="","",-(CALIBRACION!X27+CALIBRACION!AA27)*CALIBRACION!R27*1000000)</f>
        <v/>
      </c>
      <c r="F21" s="78" t="str">
        <f>IF(CALIBRACION!H27="","",-(INCERTIDUMBRE!$G$13*CALIBRACION!R27)*1000000)</f>
        <v/>
      </c>
      <c r="G21" s="79" t="str">
        <f>IF(CALIBRACION!H27="","",((INCERTIDUMBRE!$F$12)-(INCERTIDUMBRE!$F$13))*CALIBRACION!R27*1000000)</f>
        <v/>
      </c>
      <c r="H21" s="80" t="str">
        <f>IF(CALIBRACION!$H27="","",1)</f>
        <v/>
      </c>
      <c r="I21" s="81" t="str">
        <f>IF(CALIBRACION!$H27="","",CALIBRACION!X27)</f>
        <v/>
      </c>
      <c r="J21" s="81" t="str">
        <f>IF(CALIBRACION!$H27="","",-(CALIBRACION!X27+CALIBRACION!AA27))</f>
        <v/>
      </c>
      <c r="K21" s="81" t="str">
        <f>IF(CALIBRACION!$H27="","",INCERTIDUMBRE!$F$12-INCERTIDUMBRE!$F$13)</f>
        <v/>
      </c>
      <c r="L21" s="81" t="str">
        <f>IF(CALIBRACION!$H27="","",-INCERTIDUMBRE!$F$13)</f>
        <v/>
      </c>
      <c r="M21" s="80" t="str">
        <f>IF(CALIBRACION!$H27="","",CALIBRACION!R27*1000000)</f>
        <v/>
      </c>
      <c r="N21" s="80" t="str">
        <f>IF(CALIBRACION!$H27="","",-CALIBRACION!R27*1000000)</f>
        <v/>
      </c>
      <c r="O21" s="80" t="str">
        <f>IF(CALIBRACION!$H27="","",-CALIBRACION!R27*1000000)</f>
        <v/>
      </c>
    </row>
    <row r="22" spans="2:15" x14ac:dyDescent="0.25">
      <c r="B22" s="76" t="str">
        <f>IF(CALIBRACION!$H28="","",1)</f>
        <v/>
      </c>
      <c r="C22" s="324" t="str">
        <f>IF(CALIBRACION!H28="","",1+(INCERTIDUMBRE!$F$12*CALIBRACION!X28)-(INCERTIDUMBRE!$F$13*CALIBRACION!X28)-(INCERTIDUMBRE!$F$13*CALIBRACION!AA28))</f>
        <v/>
      </c>
      <c r="D22" s="77" t="str">
        <f>IF(CALIBRACION!H28="","",(CALIBRACION!R28*CALIBRACION!X28)*1000000)</f>
        <v/>
      </c>
      <c r="E22" s="77" t="str">
        <f>IF(CALIBRACION!H28="","",-(CALIBRACION!X28+CALIBRACION!AA28)*CALIBRACION!R28*1000000)</f>
        <v/>
      </c>
      <c r="F22" s="78" t="str">
        <f>IF(CALIBRACION!H28="","",-(INCERTIDUMBRE!$G$13*CALIBRACION!R28)*1000000)</f>
        <v/>
      </c>
      <c r="G22" s="79" t="str">
        <f>IF(CALIBRACION!H28="","",((INCERTIDUMBRE!$F$12)-(INCERTIDUMBRE!$F$13))*CALIBRACION!R28*1000000)</f>
        <v/>
      </c>
      <c r="H22" s="80" t="str">
        <f>IF(CALIBRACION!$H28="","",1)</f>
        <v/>
      </c>
      <c r="I22" s="81" t="str">
        <f>IF(CALIBRACION!$H28="","",CALIBRACION!X28)</f>
        <v/>
      </c>
      <c r="J22" s="81" t="str">
        <f>IF(CALIBRACION!$H28="","",-(CALIBRACION!X28+CALIBRACION!AA28))</f>
        <v/>
      </c>
      <c r="K22" s="81" t="str">
        <f>IF(CALIBRACION!$H28="","",INCERTIDUMBRE!$F$12-INCERTIDUMBRE!$F$13)</f>
        <v/>
      </c>
      <c r="L22" s="81" t="str">
        <f>IF(CALIBRACION!$H28="","",-INCERTIDUMBRE!$F$13)</f>
        <v/>
      </c>
      <c r="M22" s="80" t="str">
        <f>IF(CALIBRACION!$H28="","",CALIBRACION!R28*1000000)</f>
        <v/>
      </c>
      <c r="N22" s="80" t="str">
        <f>IF(CALIBRACION!$H28="","",-CALIBRACION!R28*1000000)</f>
        <v/>
      </c>
      <c r="O22" s="80" t="str">
        <f>IF(CALIBRACION!$H28="","",-CALIBRACION!R28*1000000)</f>
        <v/>
      </c>
    </row>
    <row r="23" spans="2:15" x14ac:dyDescent="0.25">
      <c r="B23" s="76" t="str">
        <f>IF(CALIBRACION!$H29="","",1)</f>
        <v/>
      </c>
      <c r="C23" s="324" t="str">
        <f>IF(CALIBRACION!H29="","",1+(INCERTIDUMBRE!$F$12*CALIBRACION!X29)-(INCERTIDUMBRE!$F$13*CALIBRACION!X29)-(INCERTIDUMBRE!$F$13*CALIBRACION!AA29))</f>
        <v/>
      </c>
      <c r="D23" s="77" t="str">
        <f>IF(CALIBRACION!H29="","",(CALIBRACION!R29*CALIBRACION!X29)*1000000)</f>
        <v/>
      </c>
      <c r="E23" s="77" t="str">
        <f>IF(CALIBRACION!H29="","",-(CALIBRACION!X29+CALIBRACION!AA29)*CALIBRACION!R29*1000000)</f>
        <v/>
      </c>
      <c r="F23" s="78" t="str">
        <f>IF(CALIBRACION!H29="","",-(INCERTIDUMBRE!$G$13*CALIBRACION!R29)*1000000)</f>
        <v/>
      </c>
      <c r="G23" s="79" t="str">
        <f>IF(CALIBRACION!H29="","",((INCERTIDUMBRE!$F$12)-(INCERTIDUMBRE!$F$13))*CALIBRACION!R29*1000000)</f>
        <v/>
      </c>
      <c r="H23" s="80" t="str">
        <f>IF(CALIBRACION!$H29="","",1)</f>
        <v/>
      </c>
      <c r="I23" s="81" t="str">
        <f>IF(CALIBRACION!$H29="","",CALIBRACION!X29)</f>
        <v/>
      </c>
      <c r="J23" s="81" t="str">
        <f>IF(CALIBRACION!$H29="","",-(CALIBRACION!X29+CALIBRACION!AA29))</f>
        <v/>
      </c>
      <c r="K23" s="81" t="str">
        <f>IF(CALIBRACION!$H29="","",INCERTIDUMBRE!$F$12-INCERTIDUMBRE!$F$13)</f>
        <v/>
      </c>
      <c r="L23" s="81" t="str">
        <f>IF(CALIBRACION!$H29="","",-INCERTIDUMBRE!$F$13)</f>
        <v/>
      </c>
      <c r="M23" s="80" t="str">
        <f>IF(CALIBRACION!$H29="","",CALIBRACION!R29*1000000)</f>
        <v/>
      </c>
      <c r="N23" s="80" t="str">
        <f>IF(CALIBRACION!$H29="","",-CALIBRACION!R29*1000000)</f>
        <v/>
      </c>
      <c r="O23" s="80" t="str">
        <f>IF(CALIBRACION!$H29="","",-CALIBRACION!R29*1000000)</f>
        <v/>
      </c>
    </row>
    <row r="24" spans="2:15" x14ac:dyDescent="0.25">
      <c r="B24" s="76" t="str">
        <f>IF(CALIBRACION!$H30="","",1)</f>
        <v/>
      </c>
      <c r="C24" s="324" t="str">
        <f>IF(CALIBRACION!H30="","",1+(INCERTIDUMBRE!$F$12*CALIBRACION!X30)-(INCERTIDUMBRE!$F$13*CALIBRACION!X30)-(INCERTIDUMBRE!$F$13*CALIBRACION!AA30))</f>
        <v/>
      </c>
      <c r="D24" s="77" t="str">
        <f>IF(CALIBRACION!H30="","",(CALIBRACION!R30*CALIBRACION!X30)*1000000)</f>
        <v/>
      </c>
      <c r="E24" s="77" t="str">
        <f>IF(CALIBRACION!H30="","",-(CALIBRACION!X30+CALIBRACION!AA30)*CALIBRACION!R30*1000000)</f>
        <v/>
      </c>
      <c r="F24" s="78" t="str">
        <f>IF(CALIBRACION!H30="","",-(INCERTIDUMBRE!$G$13*CALIBRACION!R30)*1000000)</f>
        <v/>
      </c>
      <c r="G24" s="79" t="str">
        <f>IF(CALIBRACION!H30="","",((INCERTIDUMBRE!$F$12)-(INCERTIDUMBRE!$F$13))*CALIBRACION!R30*1000000)</f>
        <v/>
      </c>
      <c r="H24" s="80" t="str">
        <f>IF(CALIBRACION!$H30="","",1)</f>
        <v/>
      </c>
      <c r="I24" s="81" t="str">
        <f>IF(CALIBRACION!$H30="","",CALIBRACION!X30)</f>
        <v/>
      </c>
      <c r="J24" s="81" t="str">
        <f>IF(CALIBRACION!$H30="","",-(CALIBRACION!X30+CALIBRACION!AA30))</f>
        <v/>
      </c>
      <c r="K24" s="81" t="str">
        <f>IF(CALIBRACION!$H30="","",INCERTIDUMBRE!$F$12-INCERTIDUMBRE!$F$13)</f>
        <v/>
      </c>
      <c r="L24" s="81" t="str">
        <f>IF(CALIBRACION!$H30="","",-INCERTIDUMBRE!$F$13)</f>
        <v/>
      </c>
      <c r="M24" s="80" t="str">
        <f>IF(CALIBRACION!$H30="","",CALIBRACION!R30*1000000)</f>
        <v/>
      </c>
      <c r="N24" s="80" t="str">
        <f>IF(CALIBRACION!$H30="","",-CALIBRACION!R30*1000000)</f>
        <v/>
      </c>
      <c r="O24" s="80" t="str">
        <f>IF(CALIBRACION!$H30="","",-CALIBRACION!R30*1000000)</f>
        <v/>
      </c>
    </row>
    <row r="25" spans="2:15" x14ac:dyDescent="0.25">
      <c r="B25" s="76" t="str">
        <f>IF(CALIBRACION!$H31="","",1)</f>
        <v/>
      </c>
      <c r="C25" s="324" t="str">
        <f>IF(CALIBRACION!H31="","",1+(INCERTIDUMBRE!$F$12*CALIBRACION!X31)-(INCERTIDUMBRE!$F$13*CALIBRACION!X31)-(INCERTIDUMBRE!$F$13*CALIBRACION!AA31))</f>
        <v/>
      </c>
      <c r="D25" s="77" t="str">
        <f>IF(CALIBRACION!H31="","",(CALIBRACION!R31*CALIBRACION!X31)*1000000)</f>
        <v/>
      </c>
      <c r="E25" s="77" t="str">
        <f>IF(CALIBRACION!H31="","",-(CALIBRACION!X31+CALIBRACION!AA31)*CALIBRACION!R31*1000000)</f>
        <v/>
      </c>
      <c r="F25" s="78" t="str">
        <f>IF(CALIBRACION!H31="","",-(INCERTIDUMBRE!$G$13*CALIBRACION!R31)*1000000)</f>
        <v/>
      </c>
      <c r="G25" s="79" t="str">
        <f>IF(CALIBRACION!H31="","",((INCERTIDUMBRE!$F$12)-(INCERTIDUMBRE!$F$13))*CALIBRACION!R31*1000000)</f>
        <v/>
      </c>
      <c r="H25" s="80" t="str">
        <f>IF(CALIBRACION!$H31="","",1)</f>
        <v/>
      </c>
      <c r="I25" s="81" t="str">
        <f>IF(CALIBRACION!$H31="","",CALIBRACION!X31)</f>
        <v/>
      </c>
      <c r="J25" s="81" t="str">
        <f>IF(CALIBRACION!$H31="","",-(CALIBRACION!X31+CALIBRACION!AA31))</f>
        <v/>
      </c>
      <c r="K25" s="81" t="str">
        <f>IF(CALIBRACION!$H31="","",INCERTIDUMBRE!$F$12-INCERTIDUMBRE!$F$13)</f>
        <v/>
      </c>
      <c r="L25" s="81" t="str">
        <f>IF(CALIBRACION!$H31="","",-INCERTIDUMBRE!$F$13)</f>
        <v/>
      </c>
      <c r="M25" s="80" t="str">
        <f>IF(CALIBRACION!$H31="","",CALIBRACION!R31*1000000)</f>
        <v/>
      </c>
      <c r="N25" s="80" t="str">
        <f>IF(CALIBRACION!$H31="","",-CALIBRACION!R31*1000000)</f>
        <v/>
      </c>
      <c r="O25" s="80" t="str">
        <f>IF(CALIBRACION!$H31="","",-CALIBRACION!R31*1000000)</f>
        <v/>
      </c>
    </row>
    <row r="26" spans="2:15" x14ac:dyDescent="0.25">
      <c r="B26" s="76" t="str">
        <f>IF(CALIBRACION!$H32="","",1)</f>
        <v/>
      </c>
      <c r="C26" s="324" t="str">
        <f>IF(CALIBRACION!H32="","",1+(INCERTIDUMBRE!$F$12*CALIBRACION!X32)-(INCERTIDUMBRE!$F$13*CALIBRACION!X32)-(INCERTIDUMBRE!$F$13*CALIBRACION!AA32))</f>
        <v/>
      </c>
      <c r="D26" s="77" t="str">
        <f>IF(CALIBRACION!H32="","",(CALIBRACION!R32*CALIBRACION!X32)*1000000)</f>
        <v/>
      </c>
      <c r="E26" s="77" t="str">
        <f>IF(CALIBRACION!H32="","",-(CALIBRACION!X32+CALIBRACION!AA32)*CALIBRACION!R32*1000000)</f>
        <v/>
      </c>
      <c r="F26" s="78" t="str">
        <f>IF(CALIBRACION!H32="","",-(INCERTIDUMBRE!$G$13*CALIBRACION!R32)*1000000)</f>
        <v/>
      </c>
      <c r="G26" s="79" t="str">
        <f>IF(CALIBRACION!H32="","",((INCERTIDUMBRE!$F$12)-(INCERTIDUMBRE!$F$13))*CALIBRACION!R32*1000000)</f>
        <v/>
      </c>
      <c r="H26" s="80" t="str">
        <f>IF(CALIBRACION!$H32="","",1)</f>
        <v/>
      </c>
      <c r="I26" s="81" t="str">
        <f>IF(CALIBRACION!$H32="","",CALIBRACION!X32)</f>
        <v/>
      </c>
      <c r="J26" s="81" t="str">
        <f>IF(CALIBRACION!$H32="","",-(CALIBRACION!X32+CALIBRACION!AA32))</f>
        <v/>
      </c>
      <c r="K26" s="81" t="str">
        <f>IF(CALIBRACION!$H32="","",INCERTIDUMBRE!$F$12-INCERTIDUMBRE!$F$13)</f>
        <v/>
      </c>
      <c r="L26" s="81" t="str">
        <f>IF(CALIBRACION!$H32="","",-INCERTIDUMBRE!$F$13)</f>
        <v/>
      </c>
      <c r="M26" s="80" t="str">
        <f>IF(CALIBRACION!$H32="","",CALIBRACION!R32*1000000)</f>
        <v/>
      </c>
      <c r="N26" s="80" t="str">
        <f>IF(CALIBRACION!$H32="","",-CALIBRACION!R32*1000000)</f>
        <v/>
      </c>
      <c r="O26" s="80" t="str">
        <f>IF(CALIBRACION!$H32="","",-CALIBRACION!R32*1000000)</f>
        <v/>
      </c>
    </row>
    <row r="27" spans="2:15" x14ac:dyDescent="0.25">
      <c r="B27" s="76" t="str">
        <f>IF(CALIBRACION!$H33="","",1)</f>
        <v/>
      </c>
      <c r="C27" s="324" t="str">
        <f>IF(CALIBRACION!H33="","",1+(INCERTIDUMBRE!$F$12*CALIBRACION!X33)-(INCERTIDUMBRE!$F$13*CALIBRACION!X33)-(INCERTIDUMBRE!$F$13*CALIBRACION!AA33))</f>
        <v/>
      </c>
      <c r="D27" s="77" t="str">
        <f>IF(CALIBRACION!H33="","",(CALIBRACION!R33*CALIBRACION!X33)*1000000)</f>
        <v/>
      </c>
      <c r="E27" s="77" t="str">
        <f>IF(CALIBRACION!H33="","",-(CALIBRACION!X33+CALIBRACION!AA33)*CALIBRACION!R33*1000000)</f>
        <v/>
      </c>
      <c r="F27" s="78" t="str">
        <f>IF(CALIBRACION!H33="","",-(INCERTIDUMBRE!$G$13*CALIBRACION!R33)*1000000)</f>
        <v/>
      </c>
      <c r="G27" s="79" t="str">
        <f>IF(CALIBRACION!H33="","",((INCERTIDUMBRE!$F$12)-(INCERTIDUMBRE!$F$13))*CALIBRACION!R33*1000000)</f>
        <v/>
      </c>
      <c r="H27" s="80" t="str">
        <f>IF(CALIBRACION!$H33="","",1)</f>
        <v/>
      </c>
      <c r="I27" s="81" t="str">
        <f>IF(CALIBRACION!$H33="","",CALIBRACION!X33)</f>
        <v/>
      </c>
      <c r="J27" s="81" t="str">
        <f>IF(CALIBRACION!$H33="","",-(CALIBRACION!X33+CALIBRACION!AA33))</f>
        <v/>
      </c>
      <c r="K27" s="81" t="str">
        <f>IF(CALIBRACION!$H33="","",INCERTIDUMBRE!$F$12-INCERTIDUMBRE!$F$13)</f>
        <v/>
      </c>
      <c r="L27" s="81" t="str">
        <f>IF(CALIBRACION!$H33="","",-INCERTIDUMBRE!$F$13)</f>
        <v/>
      </c>
      <c r="M27" s="80" t="str">
        <f>IF(CALIBRACION!$H33="","",CALIBRACION!R33*1000000)</f>
        <v/>
      </c>
      <c r="N27" s="80" t="str">
        <f>IF(CALIBRACION!$H33="","",-CALIBRACION!R33*1000000)</f>
        <v/>
      </c>
      <c r="O27" s="80" t="str">
        <f>IF(CALIBRACION!$H33="","",-CALIBRACION!R33*1000000)</f>
        <v/>
      </c>
    </row>
    <row r="28" spans="2:15" x14ac:dyDescent="0.25">
      <c r="B28" s="76" t="str">
        <f>IF(CALIBRACION!$H34="","",1)</f>
        <v/>
      </c>
      <c r="C28" s="324" t="str">
        <f>IF(CALIBRACION!H34="","",1+(INCERTIDUMBRE!$F$12*CALIBRACION!X34)-(INCERTIDUMBRE!$F$13*CALIBRACION!X34)-(INCERTIDUMBRE!$F$13*CALIBRACION!AA34))</f>
        <v/>
      </c>
      <c r="D28" s="77" t="str">
        <f>IF(CALIBRACION!H34="","",(CALIBRACION!R34*CALIBRACION!X34)*1000000)</f>
        <v/>
      </c>
      <c r="E28" s="77" t="str">
        <f>IF(CALIBRACION!H34="","",-(CALIBRACION!X34+CALIBRACION!AA34)*CALIBRACION!R34*1000000)</f>
        <v/>
      </c>
      <c r="F28" s="78" t="str">
        <f>IF(CALIBRACION!H34="","",-(INCERTIDUMBRE!$G$13*CALIBRACION!R34)*1000000)</f>
        <v/>
      </c>
      <c r="G28" s="79" t="str">
        <f>IF(CALIBRACION!H34="","",((INCERTIDUMBRE!$F$12)-(INCERTIDUMBRE!$F$13))*CALIBRACION!R34*1000000)</f>
        <v/>
      </c>
      <c r="H28" s="80" t="str">
        <f>IF(CALIBRACION!$H34="","",1)</f>
        <v/>
      </c>
      <c r="I28" s="81" t="str">
        <f>IF(CALIBRACION!$H34="","",CALIBRACION!X34)</f>
        <v/>
      </c>
      <c r="J28" s="81" t="str">
        <f>IF(CALIBRACION!$H34="","",-(CALIBRACION!X34+CALIBRACION!AA34))</f>
        <v/>
      </c>
      <c r="K28" s="81" t="str">
        <f>IF(CALIBRACION!$H34="","",INCERTIDUMBRE!$F$12-INCERTIDUMBRE!$F$13)</f>
        <v/>
      </c>
      <c r="L28" s="81" t="str">
        <f>IF(CALIBRACION!$H34="","",-INCERTIDUMBRE!$F$13)</f>
        <v/>
      </c>
      <c r="M28" s="80" t="str">
        <f>IF(CALIBRACION!$H34="","",CALIBRACION!R34*1000000)</f>
        <v/>
      </c>
      <c r="N28" s="80" t="str">
        <f>IF(CALIBRACION!$H34="","",-CALIBRACION!R34*1000000)</f>
        <v/>
      </c>
      <c r="O28" s="80" t="str">
        <f>IF(CALIBRACION!$H34="","",-CALIBRACION!R34*1000000)</f>
        <v/>
      </c>
    </row>
    <row r="29" spans="2:15" x14ac:dyDescent="0.25">
      <c r="B29" s="76" t="str">
        <f>IF(CALIBRACION!$H35="","",1)</f>
        <v/>
      </c>
      <c r="C29" s="324" t="str">
        <f>IF(CALIBRACION!H35="","",1+(INCERTIDUMBRE!$F$12*CALIBRACION!X35)-(INCERTIDUMBRE!$F$13*CALIBRACION!X35)-(INCERTIDUMBRE!$F$13*CALIBRACION!AA35))</f>
        <v/>
      </c>
      <c r="D29" s="77" t="str">
        <f>IF(CALIBRACION!H35="","",(CALIBRACION!X35*CALIBRACION!R35)*1000000)</f>
        <v/>
      </c>
      <c r="E29" s="77" t="str">
        <f>IF(CALIBRACION!H35="","",-(CALIBRACION!X35+CALIBRACION!AA35)*CALIBRACION!R35*1000000)</f>
        <v/>
      </c>
      <c r="F29" s="78" t="str">
        <f>IF(CALIBRACION!H35="","",-(INCERTIDUMBRE!$G$13*CALIBRACION!R35)*1000000)</f>
        <v/>
      </c>
      <c r="G29" s="79" t="str">
        <f>IF(CALIBRACION!H35="","",((INCERTIDUMBRE!$F$12)-(INCERTIDUMBRE!$F$13))*CALIBRACION!R35*1000000)</f>
        <v/>
      </c>
      <c r="H29" s="80" t="str">
        <f>IF(CALIBRACION!$H35="","",1)</f>
        <v/>
      </c>
      <c r="I29" s="81" t="str">
        <f>IF(CALIBRACION!$H35="","",CALIBRACION!X35)</f>
        <v/>
      </c>
      <c r="J29" s="81" t="str">
        <f>IF(CALIBRACION!$H35="","",-(CALIBRACION!X35+CALIBRACION!AA35))</f>
        <v/>
      </c>
      <c r="K29" s="81" t="str">
        <f>IF(CALIBRACION!$H35="","",INCERTIDUMBRE!$F$12-INCERTIDUMBRE!$F$13)</f>
        <v/>
      </c>
      <c r="L29" s="81" t="str">
        <f>IF(CALIBRACION!$H35="","",-INCERTIDUMBRE!$F$13)</f>
        <v/>
      </c>
      <c r="M29" s="80" t="str">
        <f>IF(CALIBRACION!$H35="","",CALIBRACION!R35*1000000)</f>
        <v/>
      </c>
      <c r="N29" s="80" t="str">
        <f>IF(CALIBRACION!$H35="","",-CALIBRACION!R35*1000000)</f>
        <v/>
      </c>
      <c r="O29" s="80" t="str">
        <f>IF(CALIBRACION!$H35="","",-CALIBRACION!R35*1000000)</f>
        <v/>
      </c>
    </row>
    <row r="30" spans="2:15" x14ac:dyDescent="0.25">
      <c r="B30" s="76" t="str">
        <f>IF(CALIBRACION!$H36="","",1)</f>
        <v/>
      </c>
      <c r="C30" s="324" t="str">
        <f>IF(CALIBRACION!H36="","",1+(INCERTIDUMBRE!$F$12*CALIBRACION!X36)-(INCERTIDUMBRE!$F$13*CALIBRACION!X36)-(INCERTIDUMBRE!$F$13*CALIBRACION!AA36))</f>
        <v/>
      </c>
      <c r="D30" s="77" t="str">
        <f>IF(CALIBRACION!H36="","",(CALIBRACION!X36*CALIBRACION!R36)*1000000)</f>
        <v/>
      </c>
      <c r="E30" s="77" t="str">
        <f>IF(CALIBRACION!H36="","",-(CALIBRACION!X36+CALIBRACION!AA36)*CALIBRACION!R36*1000000)</f>
        <v/>
      </c>
      <c r="F30" s="78" t="str">
        <f>IF(CALIBRACION!H36="","",-(INCERTIDUMBRE!$G$13*CALIBRACION!R36)*1000000)</f>
        <v/>
      </c>
      <c r="G30" s="79" t="str">
        <f>IF(CALIBRACION!H36="","",((INCERTIDUMBRE!$F$12)-(INCERTIDUMBRE!$F$13))*CALIBRACION!R36*1000000)</f>
        <v/>
      </c>
      <c r="H30" s="80" t="str">
        <f>IF(CALIBRACION!$H36="","",1)</f>
        <v/>
      </c>
      <c r="I30" s="81" t="str">
        <f>IF(CALIBRACION!$H36="","",CALIBRACION!X36)</f>
        <v/>
      </c>
      <c r="J30" s="81" t="str">
        <f>IF(CALIBRACION!$H36="","",-(CALIBRACION!X36+CALIBRACION!AA36))</f>
        <v/>
      </c>
      <c r="K30" s="81" t="str">
        <f>IF(CALIBRACION!$H36="","",INCERTIDUMBRE!$F$12-INCERTIDUMBRE!$F$13)</f>
        <v/>
      </c>
      <c r="L30" s="81" t="str">
        <f>IF(CALIBRACION!$H36="","",-INCERTIDUMBRE!$F$13)</f>
        <v/>
      </c>
      <c r="M30" s="80" t="str">
        <f>IF(CALIBRACION!$H36="","",CALIBRACION!R36*1000000)</f>
        <v/>
      </c>
      <c r="N30" s="80" t="str">
        <f>IF(CALIBRACION!$H36="","",-CALIBRACION!R36*1000000)</f>
        <v/>
      </c>
      <c r="O30" s="80" t="str">
        <f>IF(CALIBRACION!$H36="","",-CALIBRACION!R36*1000000)</f>
        <v/>
      </c>
    </row>
    <row r="31" spans="2:15" x14ac:dyDescent="0.25">
      <c r="B31" s="76" t="str">
        <f>IF(CALIBRACION!$H37="","",1)</f>
        <v/>
      </c>
      <c r="C31" s="324" t="str">
        <f>IF(CALIBRACION!H37="","",1+(INCERTIDUMBRE!$F$12*CALIBRACION!X37)-(INCERTIDUMBRE!$F$13*CALIBRACION!X37)-(INCERTIDUMBRE!$F$13*CALIBRACION!AA37))</f>
        <v/>
      </c>
      <c r="D31" s="77" t="str">
        <f>IF(CALIBRACION!H37="","",(CALIBRACION!X37*CALIBRACION!R37)*1000000)</f>
        <v/>
      </c>
      <c r="E31" s="77" t="str">
        <f>IF(CALIBRACION!H37="","",-(CALIBRACION!X37+CALIBRACION!AA37)*CALIBRACION!R37*1000000)</f>
        <v/>
      </c>
      <c r="F31" s="78" t="str">
        <f>IF(CALIBRACION!H37="","",-(INCERTIDUMBRE!$G$13*CALIBRACION!R37)*1000000)</f>
        <v/>
      </c>
      <c r="G31" s="79" t="str">
        <f>IF(CALIBRACION!H37="","",((INCERTIDUMBRE!$F$12)-(INCERTIDUMBRE!$F$13))*CALIBRACION!R37*1000000)</f>
        <v/>
      </c>
      <c r="H31" s="80" t="str">
        <f>IF(CALIBRACION!$H37="","",1)</f>
        <v/>
      </c>
      <c r="I31" s="81" t="str">
        <f>IF(CALIBRACION!$H37="","",CALIBRACION!X37)</f>
        <v/>
      </c>
      <c r="J31" s="81" t="str">
        <f>IF(CALIBRACION!$H37="","",-(CALIBRACION!X37+CALIBRACION!AA37))</f>
        <v/>
      </c>
      <c r="K31" s="81" t="str">
        <f>IF(CALIBRACION!$H37="","",INCERTIDUMBRE!$F$12-INCERTIDUMBRE!$F$13)</f>
        <v/>
      </c>
      <c r="L31" s="81" t="str">
        <f>IF(CALIBRACION!$H37="","",-INCERTIDUMBRE!$F$13)</f>
        <v/>
      </c>
      <c r="M31" s="80" t="str">
        <f>IF(CALIBRACION!$H37="","",CALIBRACION!R37*1000000)</f>
        <v/>
      </c>
      <c r="N31" s="80" t="str">
        <f>IF(CALIBRACION!$H37="","",-CALIBRACION!R37*1000000)</f>
        <v/>
      </c>
      <c r="O31" s="80" t="str">
        <f>IF(CALIBRACION!$H37="","",-CALIBRACION!R37*1000000)</f>
        <v/>
      </c>
    </row>
    <row r="32" spans="2:15" x14ac:dyDescent="0.25">
      <c r="B32" s="76" t="str">
        <f>IF(CALIBRACION!$H38="","",1)</f>
        <v/>
      </c>
      <c r="C32" s="324" t="str">
        <f>IF(CALIBRACION!H38="","",1+(INCERTIDUMBRE!$F$12*CALIBRACION!X38)-(INCERTIDUMBRE!$F$13*CALIBRACION!X38)-(INCERTIDUMBRE!$F$13*CALIBRACION!AA38))</f>
        <v/>
      </c>
      <c r="D32" s="77" t="str">
        <f>IF(CALIBRACION!H38="","",(CALIBRACION!X38*CALIBRACION!R38)*1000000)</f>
        <v/>
      </c>
      <c r="E32" s="77" t="str">
        <f>IF(CALIBRACION!H38="","",-(CALIBRACION!X38+CALIBRACION!AA38)*CALIBRACION!R38*1000000)</f>
        <v/>
      </c>
      <c r="F32" s="78" t="str">
        <f>IF(CALIBRACION!H38="","",-(INCERTIDUMBRE!$G$13*CALIBRACION!R38)*1000000)</f>
        <v/>
      </c>
      <c r="G32" s="79" t="str">
        <f>IF(CALIBRACION!H38="","",((INCERTIDUMBRE!$F$12)-(INCERTIDUMBRE!$F$13))*CALIBRACION!R38*1000000)</f>
        <v/>
      </c>
      <c r="H32" s="80" t="str">
        <f>IF(CALIBRACION!$H38="","",1)</f>
        <v/>
      </c>
      <c r="I32" s="81" t="str">
        <f>IF(CALIBRACION!$H38="","",CALIBRACION!X38)</f>
        <v/>
      </c>
      <c r="J32" s="81" t="str">
        <f>IF(CALIBRACION!$H38="","",-(CALIBRACION!X38+CALIBRACION!AA38))</f>
        <v/>
      </c>
      <c r="K32" s="81" t="str">
        <f>IF(CALIBRACION!$H38="","",INCERTIDUMBRE!$F$12-INCERTIDUMBRE!$F$13)</f>
        <v/>
      </c>
      <c r="L32" s="81" t="str">
        <f>IF(CALIBRACION!$H38="","",-INCERTIDUMBRE!$F$13)</f>
        <v/>
      </c>
      <c r="M32" s="80" t="str">
        <f>IF(CALIBRACION!$H38="","",CALIBRACION!R38*1000000)</f>
        <v/>
      </c>
      <c r="N32" s="80" t="str">
        <f>IF(CALIBRACION!$H38="","",-CALIBRACION!R38*1000000)</f>
        <v/>
      </c>
      <c r="O32" s="80" t="str">
        <f>IF(CALIBRACION!$H38="","",-CALIBRACION!R38*1000000)</f>
        <v/>
      </c>
    </row>
    <row r="33" spans="2:15" x14ac:dyDescent="0.25">
      <c r="B33" s="76" t="str">
        <f>IF(CALIBRACION!$H39="","",1)</f>
        <v/>
      </c>
      <c r="C33" s="324" t="str">
        <f>IF(CALIBRACION!H39="","",1+(INCERTIDUMBRE!$F$12*CALIBRACION!X39)-(INCERTIDUMBRE!$F$13*CALIBRACION!X39)-(INCERTIDUMBRE!$F$13*CALIBRACION!AA39))</f>
        <v/>
      </c>
      <c r="D33" s="77" t="str">
        <f>IF(CALIBRACION!H39="","",(CALIBRACION!X39*CALIBRACION!R39)*1000000)</f>
        <v/>
      </c>
      <c r="E33" s="77" t="str">
        <f>IF(CALIBRACION!H39="","",-(CALIBRACION!X39+CALIBRACION!AA39)*CALIBRACION!R39*1000000)</f>
        <v/>
      </c>
      <c r="F33" s="78" t="str">
        <f>IF(CALIBRACION!H39="","",-(INCERTIDUMBRE!$G$13*CALIBRACION!R39)*1000000)</f>
        <v/>
      </c>
      <c r="G33" s="79" t="str">
        <f>IF(CALIBRACION!H39="","",((INCERTIDUMBRE!$F$12)-(INCERTIDUMBRE!$F$13))*CALIBRACION!R39*1000000)</f>
        <v/>
      </c>
      <c r="H33" s="80" t="str">
        <f>IF(CALIBRACION!$H39="","",1)</f>
        <v/>
      </c>
      <c r="I33" s="81" t="str">
        <f>IF(CALIBRACION!$H39="","",CALIBRACION!X39)</f>
        <v/>
      </c>
      <c r="J33" s="81" t="str">
        <f>IF(CALIBRACION!$H39="","",-(CALIBRACION!X39+CALIBRACION!AA39))</f>
        <v/>
      </c>
      <c r="K33" s="81" t="str">
        <f>IF(CALIBRACION!$H39="","",INCERTIDUMBRE!$F$12-INCERTIDUMBRE!$F$13)</f>
        <v/>
      </c>
      <c r="L33" s="81" t="str">
        <f>IF(CALIBRACION!$H39="","",-INCERTIDUMBRE!$F$13)</f>
        <v/>
      </c>
      <c r="M33" s="80" t="str">
        <f>IF(CALIBRACION!$H39="","",CALIBRACION!R39*1000000)</f>
        <v/>
      </c>
      <c r="N33" s="80" t="str">
        <f>IF(CALIBRACION!$H39="","",-CALIBRACION!R39*1000000)</f>
        <v/>
      </c>
      <c r="O33" s="80" t="str">
        <f>IF(CALIBRACION!$H39="","",-CALIBRACION!R39*1000000)</f>
        <v/>
      </c>
    </row>
    <row r="34" spans="2:15" x14ac:dyDescent="0.25">
      <c r="B34" s="76" t="str">
        <f>IF(CALIBRACION!$H40="","",1)</f>
        <v/>
      </c>
      <c r="C34" s="324" t="str">
        <f>IF(CALIBRACION!H40="","",1+(INCERTIDUMBRE!$F$12*CALIBRACION!X40)-(INCERTIDUMBRE!$F$13*CALIBRACION!X40)-(INCERTIDUMBRE!$F$13*CALIBRACION!AA40))</f>
        <v/>
      </c>
      <c r="D34" s="77" t="str">
        <f>IF(CALIBRACION!H40="","",(CALIBRACION!X40*CALIBRACION!R40)*1000000)</f>
        <v/>
      </c>
      <c r="E34" s="77" t="str">
        <f>IF(CALIBRACION!H40="","",-(CALIBRACION!X40+CALIBRACION!AA40)*CALIBRACION!R40*1000000)</f>
        <v/>
      </c>
      <c r="F34" s="78" t="str">
        <f>IF(CALIBRACION!H40="","",-(INCERTIDUMBRE!$G$13*CALIBRACION!R40)*1000000)</f>
        <v/>
      </c>
      <c r="G34" s="79" t="str">
        <f>IF(CALIBRACION!H40="","",((INCERTIDUMBRE!$F$12)-(INCERTIDUMBRE!$F$13))*CALIBRACION!R40*1000000)</f>
        <v/>
      </c>
      <c r="H34" s="80" t="str">
        <f>IF(CALIBRACION!$H40="","",1)</f>
        <v/>
      </c>
      <c r="I34" s="81" t="str">
        <f>IF(CALIBRACION!$H40="","",CALIBRACION!X40)</f>
        <v/>
      </c>
      <c r="J34" s="81" t="str">
        <f>IF(CALIBRACION!$H40="","",-(CALIBRACION!X40+CALIBRACION!AA40))</f>
        <v/>
      </c>
      <c r="K34" s="81" t="str">
        <f>IF(CALIBRACION!$H40="","",INCERTIDUMBRE!$F$12-INCERTIDUMBRE!$F$13)</f>
        <v/>
      </c>
      <c r="L34" s="81" t="str">
        <f>IF(CALIBRACION!$H40="","",-INCERTIDUMBRE!$F$13)</f>
        <v/>
      </c>
      <c r="M34" s="80" t="str">
        <f>IF(CALIBRACION!$H40="","",CALIBRACION!R40*1000000)</f>
        <v/>
      </c>
      <c r="N34" s="80" t="str">
        <f>IF(CALIBRACION!$H40="","",-CALIBRACION!R40*1000000)</f>
        <v/>
      </c>
      <c r="O34" s="80" t="str">
        <f>IF(CALIBRACION!$H40="","",-CALIBRACION!R40*1000000)</f>
        <v/>
      </c>
    </row>
    <row r="35" spans="2:15" x14ac:dyDescent="0.25">
      <c r="B35" s="76" t="str">
        <f>IF(CALIBRACION!$H41="","",1)</f>
        <v/>
      </c>
      <c r="C35" s="324" t="str">
        <f>IF(CALIBRACION!H41="","",1+(INCERTIDUMBRE!$F$12*CALIBRACION!X41)-(INCERTIDUMBRE!$F$13*CALIBRACION!X41)-(INCERTIDUMBRE!$F$13*CALIBRACION!AA41))</f>
        <v/>
      </c>
      <c r="D35" s="77" t="str">
        <f>IF(CALIBRACION!H41="","",(CALIBRACION!X41*CALIBRACION!R41)*1000000)</f>
        <v/>
      </c>
      <c r="E35" s="77" t="str">
        <f>IF(CALIBRACION!H41="","",-(CALIBRACION!X41+CALIBRACION!AA41)*CALIBRACION!R41*1000000)</f>
        <v/>
      </c>
      <c r="F35" s="78" t="str">
        <f>IF(CALIBRACION!H41="","",-(INCERTIDUMBRE!$G$13*CALIBRACION!R41)*1000000)</f>
        <v/>
      </c>
      <c r="G35" s="79" t="str">
        <f>IF(CALIBRACION!H41="","",((INCERTIDUMBRE!$F$12)-(INCERTIDUMBRE!$F$13))*CALIBRACION!R41*1000000)</f>
        <v/>
      </c>
      <c r="H35" s="80" t="str">
        <f>IF(CALIBRACION!$H41="","",1)</f>
        <v/>
      </c>
      <c r="I35" s="81" t="str">
        <f>IF(CALIBRACION!$H41="","",CALIBRACION!X41)</f>
        <v/>
      </c>
      <c r="J35" s="81" t="str">
        <f>IF(CALIBRACION!$H41="","",-(CALIBRACION!X41+CALIBRACION!AA41))</f>
        <v/>
      </c>
      <c r="K35" s="81" t="str">
        <f>IF(CALIBRACION!$H41="","",INCERTIDUMBRE!$F$12-INCERTIDUMBRE!$F$13)</f>
        <v/>
      </c>
      <c r="L35" s="81" t="str">
        <f>IF(CALIBRACION!$H41="","",-INCERTIDUMBRE!$F$13)</f>
        <v/>
      </c>
      <c r="M35" s="80" t="str">
        <f>IF(CALIBRACION!$H41="","",CALIBRACION!R41*1000000)</f>
        <v/>
      </c>
      <c r="N35" s="80" t="str">
        <f>IF(CALIBRACION!$H41="","",-CALIBRACION!R41*1000000)</f>
        <v/>
      </c>
      <c r="O35" s="80" t="str">
        <f>IF(CALIBRACION!$H41="","",-CALIBRACION!R41*1000000)</f>
        <v/>
      </c>
    </row>
    <row r="36" spans="2:15" x14ac:dyDescent="0.25">
      <c r="B36" s="76" t="str">
        <f>IF(CALIBRACION!$H42="","",1)</f>
        <v/>
      </c>
      <c r="C36" s="324" t="str">
        <f>IF(CALIBRACION!H42="","",1+(INCERTIDUMBRE!$F$12*CALIBRACION!X42)-(INCERTIDUMBRE!$F$13*CALIBRACION!X42)-(INCERTIDUMBRE!$F$13*CALIBRACION!AA42))</f>
        <v/>
      </c>
      <c r="D36" s="77" t="str">
        <f>IF(CALIBRACION!H42="","",(CALIBRACION!X42*CALIBRACION!R42)*1000000)</f>
        <v/>
      </c>
      <c r="E36" s="77" t="str">
        <f>IF(CALIBRACION!H42="","",-(CALIBRACION!X42+CALIBRACION!AA42)*CALIBRACION!R42*1000000)</f>
        <v/>
      </c>
      <c r="F36" s="78" t="str">
        <f>IF(CALIBRACION!H42="","",-(INCERTIDUMBRE!$G$13*CALIBRACION!R42)*1000000)</f>
        <v/>
      </c>
      <c r="G36" s="79" t="str">
        <f>IF(CALIBRACION!H42="","",((INCERTIDUMBRE!$F$12)-(INCERTIDUMBRE!$F$13))*CALIBRACION!R42*1000000)</f>
        <v/>
      </c>
      <c r="H36" s="80" t="str">
        <f>IF(CALIBRACION!$H42="","",1)</f>
        <v/>
      </c>
      <c r="I36" s="81" t="str">
        <f>IF(CALIBRACION!$H42="","",CALIBRACION!X42)</f>
        <v/>
      </c>
      <c r="J36" s="81" t="str">
        <f>IF(CALIBRACION!$H42="","",-(CALIBRACION!X42+CALIBRACION!AA42))</f>
        <v/>
      </c>
      <c r="K36" s="81" t="str">
        <f>IF(CALIBRACION!$H42="","",INCERTIDUMBRE!$F$12-INCERTIDUMBRE!$F$13)</f>
        <v/>
      </c>
      <c r="L36" s="81" t="str">
        <f>IF(CALIBRACION!$H42="","",-INCERTIDUMBRE!$F$13)</f>
        <v/>
      </c>
      <c r="M36" s="80" t="str">
        <f>IF(CALIBRACION!$H42="","",CALIBRACION!R42*1000000)</f>
        <v/>
      </c>
      <c r="N36" s="80" t="str">
        <f>IF(CALIBRACION!$H42="","",-CALIBRACION!R42*1000000)</f>
        <v/>
      </c>
      <c r="O36" s="80" t="str">
        <f>IF(CALIBRACION!$H42="","",-CALIBRACION!R42*1000000)</f>
        <v/>
      </c>
    </row>
    <row r="37" spans="2:15" x14ac:dyDescent="0.25">
      <c r="B37" s="76" t="str">
        <f>IF(CALIBRACION!$H43="","",1)</f>
        <v/>
      </c>
      <c r="C37" s="324" t="str">
        <f>IF(CALIBRACION!H43="","",1+(INCERTIDUMBRE!$F$12*CALIBRACION!X43)-(INCERTIDUMBRE!$F$13*CALIBRACION!X43)-(INCERTIDUMBRE!$F$13*CALIBRACION!AA43))</f>
        <v/>
      </c>
      <c r="D37" s="77" t="str">
        <f>IF(CALIBRACION!H43="","",(CALIBRACION!X43*CALIBRACION!R43)*1000000)</f>
        <v/>
      </c>
      <c r="E37" s="77" t="str">
        <f>IF(CALIBRACION!H43="","",-(CALIBRACION!X43+CALIBRACION!AA43)*CALIBRACION!R43*1000000)</f>
        <v/>
      </c>
      <c r="F37" s="78" t="str">
        <f>IF(CALIBRACION!H43="","",-(INCERTIDUMBRE!$G$13*CALIBRACION!R43)*1000000)</f>
        <v/>
      </c>
      <c r="G37" s="79" t="str">
        <f>IF(CALIBRACION!H43="","",((INCERTIDUMBRE!$F$12)-(INCERTIDUMBRE!$F$13))*CALIBRACION!R43*1000000)</f>
        <v/>
      </c>
      <c r="H37" s="80" t="str">
        <f>IF(CALIBRACION!$H43="","",1)</f>
        <v/>
      </c>
      <c r="I37" s="81" t="str">
        <f>IF(CALIBRACION!$H43="","",CALIBRACION!X43)</f>
        <v/>
      </c>
      <c r="J37" s="81" t="str">
        <f>IF(CALIBRACION!$H43="","",-(CALIBRACION!X43+CALIBRACION!AA43))</f>
        <v/>
      </c>
      <c r="K37" s="81" t="str">
        <f>IF(CALIBRACION!$H43="","",INCERTIDUMBRE!$F$12-INCERTIDUMBRE!$F$13)</f>
        <v/>
      </c>
      <c r="L37" s="81" t="str">
        <f>IF(CALIBRACION!$H43="","",-INCERTIDUMBRE!$F$13)</f>
        <v/>
      </c>
      <c r="M37" s="80" t="str">
        <f>IF(CALIBRACION!$H43="","",CALIBRACION!R43*1000000)</f>
        <v/>
      </c>
      <c r="N37" s="80" t="str">
        <f>IF(CALIBRACION!$H43="","",-CALIBRACION!R43*1000000)</f>
        <v/>
      </c>
      <c r="O37" s="80" t="str">
        <f>IF(CALIBRACION!$H43="","",-CALIBRACION!R43*1000000)</f>
        <v/>
      </c>
    </row>
    <row r="38" spans="2:15" x14ac:dyDescent="0.25">
      <c r="B38" s="76" t="str">
        <f>IF(CALIBRACION!$H44="","",1)</f>
        <v/>
      </c>
      <c r="C38" s="324" t="str">
        <f>IF(CALIBRACION!H44="","",1+(INCERTIDUMBRE!$F$12*CALIBRACION!X44)-(INCERTIDUMBRE!$F$13*CALIBRACION!X44)-(INCERTIDUMBRE!$F$13*CALIBRACION!AA44))</f>
        <v/>
      </c>
      <c r="D38" s="77" t="str">
        <f>IF(CALIBRACION!H44="","",(CALIBRACION!X44*CALIBRACION!R44)*1000000)</f>
        <v/>
      </c>
      <c r="E38" s="77" t="str">
        <f>IF(CALIBRACION!H44="","",-(CALIBRACION!X44+CALIBRACION!AA44)*CALIBRACION!R44*1000000)</f>
        <v/>
      </c>
      <c r="F38" s="78" t="str">
        <f>IF(CALIBRACION!H44="","",-(INCERTIDUMBRE!$G$13*CALIBRACION!R44)*1000000)</f>
        <v/>
      </c>
      <c r="G38" s="79" t="str">
        <f>IF(CALIBRACION!H44="","",((INCERTIDUMBRE!$F$12)-(INCERTIDUMBRE!$F$13))*CALIBRACION!R44*1000000)</f>
        <v/>
      </c>
      <c r="H38" s="80" t="str">
        <f>IF(CALIBRACION!$H44="","",1)</f>
        <v/>
      </c>
      <c r="I38" s="81" t="str">
        <f>IF(CALIBRACION!$H44="","",CALIBRACION!X44)</f>
        <v/>
      </c>
      <c r="J38" s="81" t="str">
        <f>IF(CALIBRACION!$H44="","",-(CALIBRACION!X44+CALIBRACION!AA44))</f>
        <v/>
      </c>
      <c r="K38" s="81" t="str">
        <f>IF(CALIBRACION!$H44="","",INCERTIDUMBRE!$F$12-INCERTIDUMBRE!$F$13)</f>
        <v/>
      </c>
      <c r="L38" s="81" t="str">
        <f>IF(CALIBRACION!$H44="","",-INCERTIDUMBRE!$F$13)</f>
        <v/>
      </c>
      <c r="M38" s="80" t="str">
        <f>IF(CALIBRACION!$H44="","",CALIBRACION!R44*1000000)</f>
        <v/>
      </c>
      <c r="N38" s="80" t="str">
        <f>IF(CALIBRACION!$H44="","",-CALIBRACION!R44*1000000)</f>
        <v/>
      </c>
      <c r="O38" s="80" t="str">
        <f>IF(CALIBRACION!$H44="","",-CALIBRACION!R44*1000000)</f>
        <v/>
      </c>
    </row>
    <row r="39" spans="2:15" x14ac:dyDescent="0.25">
      <c r="B39" s="76" t="str">
        <f>IF(CALIBRACION!$H45="","",1)</f>
        <v/>
      </c>
      <c r="C39" s="324" t="str">
        <f>IF(CALIBRACION!H45="","",1+(INCERTIDUMBRE!$F$12*CALIBRACION!X45)-(INCERTIDUMBRE!$F$13*CALIBRACION!X45)-(INCERTIDUMBRE!$F$13*CALIBRACION!AA45))</f>
        <v/>
      </c>
      <c r="D39" s="77" t="str">
        <f>IF(CALIBRACION!H45="","",(CALIBRACION!X45*CALIBRACION!R45)*1000000)</f>
        <v/>
      </c>
      <c r="E39" s="77" t="str">
        <f>IF(CALIBRACION!H45="","",-(CALIBRACION!X45+CALIBRACION!AA45)*CALIBRACION!R45*1000000)</f>
        <v/>
      </c>
      <c r="F39" s="78" t="str">
        <f>IF(CALIBRACION!H45="","",-(INCERTIDUMBRE!$G$13*CALIBRACION!R45)*1000000)</f>
        <v/>
      </c>
      <c r="G39" s="79" t="str">
        <f>IF(CALIBRACION!H45="","",((INCERTIDUMBRE!$F$12)-(INCERTIDUMBRE!$F$13))*CALIBRACION!R45*1000000)</f>
        <v/>
      </c>
      <c r="H39" s="80" t="str">
        <f>IF(CALIBRACION!$H45="","",1)</f>
        <v/>
      </c>
      <c r="I39" s="81" t="str">
        <f>IF(CALIBRACION!$H45="","",CALIBRACION!X45)</f>
        <v/>
      </c>
      <c r="J39" s="81" t="str">
        <f>IF(CALIBRACION!$H45="","",-(CALIBRACION!X45+CALIBRACION!AA45))</f>
        <v/>
      </c>
      <c r="K39" s="81" t="str">
        <f>IF(CALIBRACION!$H45="","",INCERTIDUMBRE!$F$12-INCERTIDUMBRE!$F$13)</f>
        <v/>
      </c>
      <c r="L39" s="81" t="str">
        <f>IF(CALIBRACION!$H45="","",-INCERTIDUMBRE!$F$13)</f>
        <v/>
      </c>
      <c r="M39" s="80" t="str">
        <f>IF(CALIBRACION!$H45="","",CALIBRACION!R45*1000000)</f>
        <v/>
      </c>
      <c r="N39" s="80" t="str">
        <f>IF(CALIBRACION!$H45="","",-CALIBRACION!R45*1000000)</f>
        <v/>
      </c>
      <c r="O39" s="80" t="str">
        <f>IF(CALIBRACION!$H45="","",-CALIBRACION!R45*1000000)</f>
        <v/>
      </c>
    </row>
    <row r="40" spans="2:15" x14ac:dyDescent="0.25">
      <c r="B40" s="76" t="str">
        <f>IF(CALIBRACION!$H46="","",1)</f>
        <v/>
      </c>
      <c r="C40" s="324" t="str">
        <f>IF(CALIBRACION!H46="","",1+(INCERTIDUMBRE!$F$12*CALIBRACION!X46)-(INCERTIDUMBRE!$F$13*CALIBRACION!X46)-(INCERTIDUMBRE!$F$13*CALIBRACION!AA46))</f>
        <v/>
      </c>
      <c r="D40" s="77" t="str">
        <f>IF(CALIBRACION!H46="","",(CALIBRACION!X46*CALIBRACION!R46)*1000000)</f>
        <v/>
      </c>
      <c r="E40" s="77" t="str">
        <f>IF(CALIBRACION!H46="","",-(CALIBRACION!X46+CALIBRACION!AA46)*CALIBRACION!R46*1000000)</f>
        <v/>
      </c>
      <c r="F40" s="78" t="str">
        <f>IF(CALIBRACION!H46="","",-(INCERTIDUMBRE!$G$13*CALIBRACION!R46)*1000000)</f>
        <v/>
      </c>
      <c r="G40" s="79" t="str">
        <f>IF(CALIBRACION!H46="","",((INCERTIDUMBRE!$F$12)-(INCERTIDUMBRE!$F$13))*CALIBRACION!R46*1000000)</f>
        <v/>
      </c>
      <c r="H40" s="80" t="str">
        <f>IF(CALIBRACION!$H46="","",1)</f>
        <v/>
      </c>
      <c r="I40" s="81" t="str">
        <f>IF(CALIBRACION!$H46="","",CALIBRACION!X46)</f>
        <v/>
      </c>
      <c r="J40" s="81" t="str">
        <f>IF(CALIBRACION!$H46="","",-(CALIBRACION!X46+CALIBRACION!AA46))</f>
        <v/>
      </c>
      <c r="K40" s="81" t="str">
        <f>IF(CALIBRACION!$H46="","",INCERTIDUMBRE!$F$12-INCERTIDUMBRE!$F$13)</f>
        <v/>
      </c>
      <c r="L40" s="81" t="str">
        <f>IF(CALIBRACION!$H46="","",-INCERTIDUMBRE!$F$13)</f>
        <v/>
      </c>
      <c r="M40" s="80" t="str">
        <f>IF(CALIBRACION!$H46="","",CALIBRACION!R46*1000000)</f>
        <v/>
      </c>
      <c r="N40" s="80" t="str">
        <f>IF(CALIBRACION!$H46="","",-CALIBRACION!R46*1000000)</f>
        <v/>
      </c>
      <c r="O40" s="80" t="str">
        <f>IF(CALIBRACION!$H46="","",-CALIBRACION!R46*1000000)</f>
        <v/>
      </c>
    </row>
    <row r="41" spans="2:15" x14ac:dyDescent="0.25">
      <c r="B41" s="76" t="str">
        <f>IF(CALIBRACION!$H47="","",1)</f>
        <v/>
      </c>
      <c r="C41" s="324" t="str">
        <f>IF(CALIBRACION!H47="","",1+(INCERTIDUMBRE!$F$12*CALIBRACION!X47)-(INCERTIDUMBRE!$F$13*CALIBRACION!X47)-(INCERTIDUMBRE!$F$13*CALIBRACION!AA47))</f>
        <v/>
      </c>
      <c r="D41" s="77" t="str">
        <f>IF(CALIBRACION!H47="","",(CALIBRACION!X47*CALIBRACION!R47)*1000000)</f>
        <v/>
      </c>
      <c r="E41" s="77" t="str">
        <f>IF(CALIBRACION!H47="","",-(CALIBRACION!X47+CALIBRACION!AA47)*CALIBRACION!R47*1000000)</f>
        <v/>
      </c>
      <c r="F41" s="78" t="str">
        <f>IF(CALIBRACION!H47="","",-(INCERTIDUMBRE!$G$13*CALIBRACION!R47)*1000000)</f>
        <v/>
      </c>
      <c r="G41" s="79" t="str">
        <f>IF(CALIBRACION!H47="","",((INCERTIDUMBRE!$F$12)-(INCERTIDUMBRE!$F$13))*CALIBRACION!R47*1000000)</f>
        <v/>
      </c>
      <c r="H41" s="80" t="str">
        <f>IF(CALIBRACION!$H47="","",1)</f>
        <v/>
      </c>
      <c r="I41" s="81" t="str">
        <f>IF(CALIBRACION!$H47="","",CALIBRACION!X47)</f>
        <v/>
      </c>
      <c r="J41" s="81" t="str">
        <f>IF(CALIBRACION!$H47="","",-(CALIBRACION!X47+CALIBRACION!AA47))</f>
        <v/>
      </c>
      <c r="K41" s="81" t="str">
        <f>IF(CALIBRACION!$H47="","",INCERTIDUMBRE!$F$12-INCERTIDUMBRE!$F$13)</f>
        <v/>
      </c>
      <c r="L41" s="81" t="str">
        <f>IF(CALIBRACION!$H47="","",-INCERTIDUMBRE!$F$13)</f>
        <v/>
      </c>
      <c r="M41" s="80" t="str">
        <f>IF(CALIBRACION!$H47="","",CALIBRACION!R47*1000000)</f>
        <v/>
      </c>
      <c r="N41" s="80" t="str">
        <f>IF(CALIBRACION!$H47="","",-CALIBRACION!R47*1000000)</f>
        <v/>
      </c>
      <c r="O41" s="80" t="str">
        <f>IF(CALIBRACION!$H47="","",-CALIBRACION!R47*1000000)</f>
        <v/>
      </c>
    </row>
    <row r="42" spans="2:15" x14ac:dyDescent="0.25">
      <c r="B42" s="76" t="str">
        <f>IF(CALIBRACION!$H48="","",1)</f>
        <v/>
      </c>
      <c r="C42" s="324" t="str">
        <f>IF(CALIBRACION!H48="","",1+(INCERTIDUMBRE!$F$12*CALIBRACION!X48)-(INCERTIDUMBRE!$F$13*CALIBRACION!X48)-(INCERTIDUMBRE!$F$13*CALIBRACION!AA48))</f>
        <v/>
      </c>
      <c r="D42" s="77" t="str">
        <f>IF(CALIBRACION!H48="","",(CALIBRACION!X48*CALIBRACION!R48)*1000000)</f>
        <v/>
      </c>
      <c r="E42" s="77" t="str">
        <f>IF(CALIBRACION!H48="","",-(CALIBRACION!X48+CALIBRACION!AA48)*CALIBRACION!R48*1000000)</f>
        <v/>
      </c>
      <c r="F42" s="78" t="str">
        <f>IF(CALIBRACION!H48="","",-(INCERTIDUMBRE!$G$13*CALIBRACION!R48)*1000000)</f>
        <v/>
      </c>
      <c r="G42" s="79" t="str">
        <f>IF(CALIBRACION!H48="","",((INCERTIDUMBRE!$F$12)-(INCERTIDUMBRE!$F$13))*CALIBRACION!R48*1000000)</f>
        <v/>
      </c>
      <c r="H42" s="80" t="str">
        <f>IF(CALIBRACION!$H48="","",1)</f>
        <v/>
      </c>
      <c r="I42" s="81" t="str">
        <f>IF(CALIBRACION!$H48="","",CALIBRACION!X48)</f>
        <v/>
      </c>
      <c r="J42" s="81" t="str">
        <f>IF(CALIBRACION!$H48="","",-(CALIBRACION!X48+CALIBRACION!AA48))</f>
        <v/>
      </c>
      <c r="K42" s="81" t="str">
        <f>IF(CALIBRACION!$H48="","",INCERTIDUMBRE!$F$12-INCERTIDUMBRE!$F$13)</f>
        <v/>
      </c>
      <c r="L42" s="81" t="str">
        <f>IF(CALIBRACION!$H48="","",-INCERTIDUMBRE!$F$13)</f>
        <v/>
      </c>
      <c r="M42" s="80" t="str">
        <f>IF(CALIBRACION!$H48="","",CALIBRACION!R48*1000000)</f>
        <v/>
      </c>
      <c r="N42" s="80" t="str">
        <f>IF(CALIBRACION!$H48="","",-CALIBRACION!R48*1000000)</f>
        <v/>
      </c>
      <c r="O42" s="80" t="str">
        <f>IF(CALIBRACION!$H48="","",-CALIBRACION!R48*1000000)</f>
        <v/>
      </c>
    </row>
    <row r="43" spans="2:15" x14ac:dyDescent="0.25">
      <c r="B43" s="76" t="str">
        <f>IF(CALIBRACION!$H49="","",1)</f>
        <v/>
      </c>
      <c r="C43" s="324" t="str">
        <f>IF(CALIBRACION!H49="","",1+(INCERTIDUMBRE!$F$12*CALIBRACION!X49)-(INCERTIDUMBRE!$F$13*CALIBRACION!X49)-(INCERTIDUMBRE!$F$13*CALIBRACION!AA49))</f>
        <v/>
      </c>
      <c r="D43" s="77" t="str">
        <f>IF(CALIBRACION!H49="","",(CALIBRACION!X49*CALIBRACION!R49)*1000000)</f>
        <v/>
      </c>
      <c r="E43" s="77" t="str">
        <f>IF(CALIBRACION!H49="","",-(CALIBRACION!X49+CALIBRACION!AA49)*CALIBRACION!R49*1000000)</f>
        <v/>
      </c>
      <c r="F43" s="78" t="str">
        <f>IF(CALIBRACION!H49="","",-(INCERTIDUMBRE!$G$13*CALIBRACION!R49)*1000000)</f>
        <v/>
      </c>
      <c r="G43" s="79" t="str">
        <f>IF(CALIBRACION!H49="","",((INCERTIDUMBRE!$F$12)-(INCERTIDUMBRE!$F$13))*CALIBRACION!R49*1000000)</f>
        <v/>
      </c>
      <c r="H43" s="80" t="str">
        <f>IF(CALIBRACION!$H49="","",1)</f>
        <v/>
      </c>
      <c r="I43" s="81" t="str">
        <f>IF(CALIBRACION!$H49="","",CALIBRACION!X49)</f>
        <v/>
      </c>
      <c r="J43" s="81" t="str">
        <f>IF(CALIBRACION!$H49="","",-(CALIBRACION!X49+CALIBRACION!AA49))</f>
        <v/>
      </c>
      <c r="K43" s="81" t="str">
        <f>IF(CALIBRACION!$H49="","",INCERTIDUMBRE!$F$12-INCERTIDUMBRE!$F$13)</f>
        <v/>
      </c>
      <c r="L43" s="81" t="str">
        <f>IF(CALIBRACION!$H49="","",-INCERTIDUMBRE!$F$13)</f>
        <v/>
      </c>
      <c r="M43" s="80" t="str">
        <f>IF(CALIBRACION!$H49="","",CALIBRACION!R49*1000000)</f>
        <v/>
      </c>
      <c r="N43" s="80" t="str">
        <f>IF(CALIBRACION!$H49="","",-CALIBRACION!R49*1000000)</f>
        <v/>
      </c>
      <c r="O43" s="80" t="str">
        <f>IF(CALIBRACION!$H49="","",-CALIBRACION!R49*1000000)</f>
        <v/>
      </c>
    </row>
    <row r="44" spans="2:15" x14ac:dyDescent="0.25">
      <c r="B44" s="76" t="str">
        <f>IF(CALIBRACION!$H50="","",1)</f>
        <v/>
      </c>
      <c r="C44" s="324" t="str">
        <f>IF(CALIBRACION!H50="","",1+(INCERTIDUMBRE!$F$12*CALIBRACION!X50)-(INCERTIDUMBRE!$F$13*CALIBRACION!X50)-(INCERTIDUMBRE!$F$13*CALIBRACION!AA50))</f>
        <v/>
      </c>
      <c r="D44" s="77" t="str">
        <f>IF(CALIBRACION!H50="","",(CALIBRACION!R50*CALIBRACION!X50)*1000000)</f>
        <v/>
      </c>
      <c r="E44" s="77" t="str">
        <f>IF(CALIBRACION!H50="","",-(CALIBRACION!X50+CALIBRACION!AA50)*CALIBRACION!R50*1000000)</f>
        <v/>
      </c>
      <c r="F44" s="78" t="str">
        <f>IF(CALIBRACION!H50="","",-(INCERTIDUMBRE!$G$13*CALIBRACION!R50)*1000000)</f>
        <v/>
      </c>
      <c r="G44" s="79" t="str">
        <f>IF(CALIBRACION!H50="","",((INCERTIDUMBRE!$F$12)-(INCERTIDUMBRE!$F$13))*CALIBRACION!R50*1000000)</f>
        <v/>
      </c>
      <c r="H44" s="80" t="str">
        <f>IF(CALIBRACION!$H50="","",1)</f>
        <v/>
      </c>
      <c r="I44" s="81" t="str">
        <f>IF(CALIBRACION!$H50="","",CALIBRACION!X50)</f>
        <v/>
      </c>
      <c r="J44" s="81" t="str">
        <f>IF(CALIBRACION!$H50="","",-(CALIBRACION!X50+CALIBRACION!AA50))</f>
        <v/>
      </c>
      <c r="K44" s="81" t="str">
        <f>IF(CALIBRACION!$H50="","",INCERTIDUMBRE!$F$12-INCERTIDUMBRE!$F$13)</f>
        <v/>
      </c>
      <c r="L44" s="81" t="str">
        <f>IF(CALIBRACION!$H50="","",-INCERTIDUMBRE!$F$13)</f>
        <v/>
      </c>
      <c r="M44" s="80" t="str">
        <f>IF(CALIBRACION!$H50="","",CALIBRACION!R50*1000000)</f>
        <v/>
      </c>
      <c r="N44" s="80" t="str">
        <f>IF(CALIBRACION!$H50="","",-CALIBRACION!R50*1000000)</f>
        <v/>
      </c>
      <c r="O44" s="80" t="str">
        <f>IF(CALIBRACION!$H50="","",-CALIBRACION!R50*1000000)</f>
        <v/>
      </c>
    </row>
    <row r="45" spans="2:15" x14ac:dyDescent="0.25">
      <c r="B45" s="76" t="str">
        <f>IF(CALIBRACION!$H51="","",1)</f>
        <v/>
      </c>
      <c r="C45" s="324" t="str">
        <f>IF(CALIBRACION!H51="","",1+(INCERTIDUMBRE!$F$12*CALIBRACION!X51)-(INCERTIDUMBRE!$F$13*CALIBRACION!X51)-(INCERTIDUMBRE!$F$13*CALIBRACION!AA51))</f>
        <v/>
      </c>
      <c r="D45" s="77" t="str">
        <f>IF(CALIBRACION!H51="","",(CALIBRACION!R51*CALIBRACION!X51)*1000000)</f>
        <v/>
      </c>
      <c r="E45" s="77" t="str">
        <f>IF(CALIBRACION!H51="","",-(CALIBRACION!X51+CALIBRACION!AA51)*CALIBRACION!R51*1000000)</f>
        <v/>
      </c>
      <c r="F45" s="78" t="str">
        <f>IF(CALIBRACION!H51="","",-(INCERTIDUMBRE!$G$13*CALIBRACION!R51)*1000000)</f>
        <v/>
      </c>
      <c r="G45" s="79" t="str">
        <f>IF(CALIBRACION!H51="","",((INCERTIDUMBRE!$F$12)-(INCERTIDUMBRE!$F$13))*CALIBRACION!R51*1000000)</f>
        <v/>
      </c>
      <c r="H45" s="80" t="str">
        <f>IF(CALIBRACION!$H51="","",1)</f>
        <v/>
      </c>
      <c r="I45" s="81" t="str">
        <f>IF(CALIBRACION!$H51="","",CALIBRACION!X51)</f>
        <v/>
      </c>
      <c r="J45" s="81" t="str">
        <f>IF(CALIBRACION!$H51="","",-(CALIBRACION!X51+CALIBRACION!AA51))</f>
        <v/>
      </c>
      <c r="K45" s="81" t="str">
        <f>IF(CALIBRACION!$H51="","",INCERTIDUMBRE!$F$12-INCERTIDUMBRE!$F$13)</f>
        <v/>
      </c>
      <c r="L45" s="81" t="str">
        <f>IF(CALIBRACION!$H51="","",-INCERTIDUMBRE!$F$13)</f>
        <v/>
      </c>
      <c r="M45" s="80" t="str">
        <f>IF(CALIBRACION!$H51="","",CALIBRACION!R51*1000000)</f>
        <v/>
      </c>
      <c r="N45" s="80" t="str">
        <f>IF(CALIBRACION!$H51="","",-CALIBRACION!R51*1000000)</f>
        <v/>
      </c>
      <c r="O45" s="80" t="str">
        <f>IF(CALIBRACION!$H51="","",-CALIBRACION!R51*1000000)</f>
        <v/>
      </c>
    </row>
    <row r="46" spans="2:15" x14ac:dyDescent="0.25">
      <c r="B46" s="76" t="str">
        <f>IF(CALIBRACION!$H52="","",1)</f>
        <v/>
      </c>
      <c r="C46" s="324" t="str">
        <f>IF(CALIBRACION!H52="","",1+(INCERTIDUMBRE!$F$12*CALIBRACION!X52)-(INCERTIDUMBRE!$F$13*CALIBRACION!X52)-(INCERTIDUMBRE!$F$13*CALIBRACION!AA52))</f>
        <v/>
      </c>
      <c r="D46" s="77" t="str">
        <f>IF(CALIBRACION!H52="","",(CALIBRACION!R52*CALIBRACION!X52)*1000000)</f>
        <v/>
      </c>
      <c r="E46" s="77" t="str">
        <f>IF(CALIBRACION!H52="","",-(CALIBRACION!X52+CALIBRACION!AA52)*CALIBRACION!R52*1000000)</f>
        <v/>
      </c>
      <c r="F46" s="78" t="str">
        <f>IF(CALIBRACION!H52="","",-(INCERTIDUMBRE!$G$13*CALIBRACION!R52)*1000000)</f>
        <v/>
      </c>
      <c r="G46" s="79" t="str">
        <f>IF(CALIBRACION!H52="","",((INCERTIDUMBRE!$F$12)-(INCERTIDUMBRE!$F$13))*CALIBRACION!R52*1000000)</f>
        <v/>
      </c>
      <c r="H46" s="80" t="str">
        <f>IF(CALIBRACION!$H52="","",1)</f>
        <v/>
      </c>
      <c r="I46" s="81" t="str">
        <f>IF(CALIBRACION!$H52="","",CALIBRACION!X52)</f>
        <v/>
      </c>
      <c r="J46" s="81" t="str">
        <f>IF(CALIBRACION!$H52="","",-(CALIBRACION!X52+CALIBRACION!AA52))</f>
        <v/>
      </c>
      <c r="K46" s="81" t="str">
        <f>IF(CALIBRACION!$H52="","",INCERTIDUMBRE!$F$12-INCERTIDUMBRE!$F$13)</f>
        <v/>
      </c>
      <c r="L46" s="81" t="str">
        <f>IF(CALIBRACION!$H52="","",-INCERTIDUMBRE!$F$13)</f>
        <v/>
      </c>
      <c r="M46" s="80" t="str">
        <f>IF(CALIBRACION!$H52="","",CALIBRACION!R52*1000000)</f>
        <v/>
      </c>
      <c r="N46" s="80" t="str">
        <f>IF(CALIBRACION!$H52="","",-CALIBRACION!R52*1000000)</f>
        <v/>
      </c>
      <c r="O46" s="80" t="str">
        <f>IF(CALIBRACION!$H52="","",-CALIBRACION!R52*1000000)</f>
        <v/>
      </c>
    </row>
    <row r="47" spans="2:15" x14ac:dyDescent="0.25">
      <c r="B47" s="76" t="str">
        <f>IF(CALIBRACION!$H53="","",1)</f>
        <v/>
      </c>
      <c r="C47" s="324" t="str">
        <f>IF(CALIBRACION!H53="","",1+(INCERTIDUMBRE!$F$12*CALIBRACION!X53)-(INCERTIDUMBRE!$F$13*CALIBRACION!X53)-(INCERTIDUMBRE!$F$13*CALIBRACION!AA53))</f>
        <v/>
      </c>
      <c r="D47" s="77" t="str">
        <f>IF(CALIBRACION!H53="","",(CALIBRACION!R53*CALIBRACION!X53)*1000000)</f>
        <v/>
      </c>
      <c r="E47" s="77" t="str">
        <f>IF(CALIBRACION!H53="","",-(CALIBRACION!X53+CALIBRACION!AA53)*CALIBRACION!R53*1000000)</f>
        <v/>
      </c>
      <c r="F47" s="78" t="str">
        <f>IF(CALIBRACION!H53="","",-(INCERTIDUMBRE!$G$13*CALIBRACION!R53)*1000000)</f>
        <v/>
      </c>
      <c r="G47" s="79" t="str">
        <f>IF(CALIBRACION!H53="","",((INCERTIDUMBRE!$F$12)-(INCERTIDUMBRE!$F$13))*CALIBRACION!R53*1000000)</f>
        <v/>
      </c>
      <c r="H47" s="80" t="str">
        <f>IF(CALIBRACION!$H53="","",1)</f>
        <v/>
      </c>
      <c r="I47" s="81" t="str">
        <f>IF(CALIBRACION!$H53="","",CALIBRACION!X53)</f>
        <v/>
      </c>
      <c r="J47" s="81" t="str">
        <f>IF(CALIBRACION!$H53="","",-(CALIBRACION!X53+CALIBRACION!AA53))</f>
        <v/>
      </c>
      <c r="K47" s="81" t="str">
        <f>IF(CALIBRACION!$H53="","",INCERTIDUMBRE!$F$12-INCERTIDUMBRE!$F$13)</f>
        <v/>
      </c>
      <c r="L47" s="81" t="str">
        <f>IF(CALIBRACION!$H53="","",-INCERTIDUMBRE!$F$13)</f>
        <v/>
      </c>
      <c r="M47" s="80" t="str">
        <f>IF(CALIBRACION!$H53="","",CALIBRACION!R53*1000000)</f>
        <v/>
      </c>
      <c r="N47" s="80" t="str">
        <f>IF(CALIBRACION!$H53="","",-CALIBRACION!R53*1000000)</f>
        <v/>
      </c>
      <c r="O47" s="80" t="str">
        <f>IF(CALIBRACION!$H53="","",-CALIBRACION!R53*1000000)</f>
        <v/>
      </c>
    </row>
    <row r="48" spans="2:15" x14ac:dyDescent="0.25">
      <c r="B48" s="76" t="str">
        <f>IF(CALIBRACION!$H54="","",1)</f>
        <v/>
      </c>
      <c r="C48" s="324" t="str">
        <f>IF(CALIBRACION!H54="","",1+(INCERTIDUMBRE!$F$12*CALIBRACION!X54)-(INCERTIDUMBRE!$F$13*CALIBRACION!X54)-(INCERTIDUMBRE!$F$13*CALIBRACION!AA54))</f>
        <v/>
      </c>
      <c r="D48" s="77" t="str">
        <f>IF(CALIBRACION!H54="","",(CALIBRACION!R54*CALIBRACION!X54)*1000000)</f>
        <v/>
      </c>
      <c r="E48" s="77" t="str">
        <f>IF(CALIBRACION!H54="","",-(CALIBRACION!X54+CALIBRACION!AA54)*CALIBRACION!R54*1000000)</f>
        <v/>
      </c>
      <c r="F48" s="78" t="str">
        <f>IF(CALIBRACION!H54="","",-(INCERTIDUMBRE!$G$13*CALIBRACION!R54)*1000000)</f>
        <v/>
      </c>
      <c r="G48" s="79" t="str">
        <f>IF(CALIBRACION!H54="","",((INCERTIDUMBRE!$F$12)-(INCERTIDUMBRE!$F$13))*CALIBRACION!R54*1000000)</f>
        <v/>
      </c>
      <c r="H48" s="80" t="str">
        <f>IF(CALIBRACION!$H54="","",1)</f>
        <v/>
      </c>
      <c r="I48" s="81" t="str">
        <f>IF(CALIBRACION!$H54="","",CALIBRACION!X54)</f>
        <v/>
      </c>
      <c r="J48" s="81" t="str">
        <f>IF(CALIBRACION!$H54="","",-(CALIBRACION!X54+CALIBRACION!AA54))</f>
        <v/>
      </c>
      <c r="K48" s="81" t="str">
        <f>IF(CALIBRACION!$H54="","",INCERTIDUMBRE!$F$12-INCERTIDUMBRE!$F$13)</f>
        <v/>
      </c>
      <c r="L48" s="81" t="str">
        <f>IF(CALIBRACION!$H54="","",-INCERTIDUMBRE!$F$13)</f>
        <v/>
      </c>
      <c r="M48" s="80" t="str">
        <f>IF(CALIBRACION!$H54="","",CALIBRACION!R54*1000000)</f>
        <v/>
      </c>
      <c r="N48" s="80" t="str">
        <f>IF(CALIBRACION!$H54="","",-CALIBRACION!R54*1000000)</f>
        <v/>
      </c>
      <c r="O48" s="80" t="str">
        <f>IF(CALIBRACION!$H54="","",-CALIBRACION!R54*1000000)</f>
        <v/>
      </c>
    </row>
    <row r="49" spans="2:15" x14ac:dyDescent="0.25">
      <c r="B49" s="76" t="str">
        <f>IF(CALIBRACION!$H55="","",1)</f>
        <v/>
      </c>
      <c r="C49" s="324" t="str">
        <f>IF(CALIBRACION!H55="","",1+(INCERTIDUMBRE!$F$12*CALIBRACION!X55)-(INCERTIDUMBRE!$F$13*CALIBRACION!X55)-(INCERTIDUMBRE!$F$13*CALIBRACION!AA55))</f>
        <v/>
      </c>
      <c r="D49" s="77" t="str">
        <f>IF(CALIBRACION!H55="","",(CALIBRACION!R55*CALIBRACION!X55)*1000000)</f>
        <v/>
      </c>
      <c r="E49" s="77" t="str">
        <f>IF(CALIBRACION!H55="","",-(CALIBRACION!X55+CALIBRACION!AA55)*CALIBRACION!R55*1000000)</f>
        <v/>
      </c>
      <c r="F49" s="78" t="str">
        <f>IF(CALIBRACION!H55="","",-(INCERTIDUMBRE!$G$13*CALIBRACION!R55)*1000000)</f>
        <v/>
      </c>
      <c r="G49" s="79" t="str">
        <f>IF(CALIBRACION!H55="","",((INCERTIDUMBRE!$F$12)-(INCERTIDUMBRE!$F$13))*CALIBRACION!R55*1000000)</f>
        <v/>
      </c>
      <c r="H49" s="80" t="str">
        <f>IF(CALIBRACION!$H55="","",1)</f>
        <v/>
      </c>
      <c r="I49" s="81" t="str">
        <f>IF(CALIBRACION!$H55="","",CALIBRACION!X55)</f>
        <v/>
      </c>
      <c r="J49" s="81" t="str">
        <f>IF(CALIBRACION!$H55="","",-(CALIBRACION!X55+CALIBRACION!AA55))</f>
        <v/>
      </c>
      <c r="K49" s="81" t="str">
        <f>IF(CALIBRACION!$H55="","",INCERTIDUMBRE!$F$12-INCERTIDUMBRE!$F$13)</f>
        <v/>
      </c>
      <c r="L49" s="81" t="str">
        <f>IF(CALIBRACION!$H55="","",-INCERTIDUMBRE!$F$13)</f>
        <v/>
      </c>
      <c r="M49" s="80" t="str">
        <f>IF(CALIBRACION!$H55="","",CALIBRACION!R55*1000000)</f>
        <v/>
      </c>
      <c r="N49" s="80" t="str">
        <f>IF(CALIBRACION!$H55="","",-CALIBRACION!R55*1000000)</f>
        <v/>
      </c>
      <c r="O49" s="80" t="str">
        <f>IF(CALIBRACION!$H55="","",-CALIBRACION!R55*1000000)</f>
        <v/>
      </c>
    </row>
    <row r="50" spans="2:15" x14ac:dyDescent="0.25">
      <c r="B50" s="76" t="str">
        <f>IF(CALIBRACION!$H56="","",1)</f>
        <v/>
      </c>
      <c r="C50" s="324" t="str">
        <f>IF(CALIBRACION!H56="","",1+(INCERTIDUMBRE!$F$12*CALIBRACION!X56)-(INCERTIDUMBRE!$F$13*CALIBRACION!X56)-(INCERTIDUMBRE!$F$13*CALIBRACION!AA56))</f>
        <v/>
      </c>
      <c r="D50" s="77" t="str">
        <f>IF(CALIBRACION!H56="","",(CALIBRACION!R56*CALIBRACION!X56)*1000000)</f>
        <v/>
      </c>
      <c r="E50" s="77" t="str">
        <f>IF(CALIBRACION!H56="","",-(CALIBRACION!X56+CALIBRACION!AA56)*CALIBRACION!R56*1000000)</f>
        <v/>
      </c>
      <c r="F50" s="78" t="str">
        <f>IF(CALIBRACION!H56="","",-(INCERTIDUMBRE!$G$13*CALIBRACION!R56)*1000000)</f>
        <v/>
      </c>
      <c r="G50" s="79" t="str">
        <f>IF(CALIBRACION!H56="","",((INCERTIDUMBRE!$F$12)-(INCERTIDUMBRE!$F$13))*CALIBRACION!R56*1000000)</f>
        <v/>
      </c>
      <c r="H50" s="80" t="str">
        <f>IF(CALIBRACION!$H56="","",1)</f>
        <v/>
      </c>
      <c r="I50" s="81" t="str">
        <f>IF(CALIBRACION!$H56="","",CALIBRACION!X56)</f>
        <v/>
      </c>
      <c r="J50" s="81" t="str">
        <f>IF(CALIBRACION!$H56="","",-(CALIBRACION!X56+CALIBRACION!AA56))</f>
        <v/>
      </c>
      <c r="K50" s="81" t="str">
        <f>IF(CALIBRACION!$H56="","",INCERTIDUMBRE!$F$12-INCERTIDUMBRE!$F$13)</f>
        <v/>
      </c>
      <c r="L50" s="81" t="str">
        <f>IF(CALIBRACION!$H56="","",-INCERTIDUMBRE!$F$13)</f>
        <v/>
      </c>
      <c r="M50" s="80" t="str">
        <f>IF(CALIBRACION!$H56="","",CALIBRACION!R56*1000000)</f>
        <v/>
      </c>
      <c r="N50" s="80" t="str">
        <f>IF(CALIBRACION!$H56="","",-CALIBRACION!R56*1000000)</f>
        <v/>
      </c>
      <c r="O50" s="80" t="str">
        <f>IF(CALIBRACION!$H56="","",-CALIBRACION!R56*1000000)</f>
        <v/>
      </c>
    </row>
    <row r="51" spans="2:15" x14ac:dyDescent="0.25">
      <c r="B51" s="76" t="str">
        <f>IF(CALIBRACION!$H57="","",1)</f>
        <v/>
      </c>
      <c r="C51" s="324" t="str">
        <f>IF(CALIBRACION!H57="","",1+(INCERTIDUMBRE!$F$12*CALIBRACION!X57)-(INCERTIDUMBRE!$F$13*CALIBRACION!X57)-(INCERTIDUMBRE!$F$13*CALIBRACION!AA57))</f>
        <v/>
      </c>
      <c r="D51" s="77" t="str">
        <f>IF(CALIBRACION!H57="","",(CALIBRACION!R57*CALIBRACION!X57)*1000000)</f>
        <v/>
      </c>
      <c r="E51" s="77" t="str">
        <f>IF(CALIBRACION!H57="","",-(CALIBRACION!X57+CALIBRACION!AA57)*CALIBRACION!R57*1000000)</f>
        <v/>
      </c>
      <c r="F51" s="78" t="str">
        <f>IF(CALIBRACION!H57="","",-(INCERTIDUMBRE!$G$13*CALIBRACION!R57)*1000000)</f>
        <v/>
      </c>
      <c r="G51" s="79" t="str">
        <f>IF(CALIBRACION!H57="","",((INCERTIDUMBRE!$F$12)-(INCERTIDUMBRE!$F$13))*CALIBRACION!R57*1000000)</f>
        <v/>
      </c>
      <c r="H51" s="80" t="str">
        <f>IF(CALIBRACION!$H57="","",1)</f>
        <v/>
      </c>
      <c r="I51" s="81" t="str">
        <f>IF(CALIBRACION!$H57="","",CALIBRACION!X57)</f>
        <v/>
      </c>
      <c r="J51" s="81" t="str">
        <f>IF(CALIBRACION!$H57="","",-(CALIBRACION!X57+CALIBRACION!AA57))</f>
        <v/>
      </c>
      <c r="K51" s="81" t="str">
        <f>IF(CALIBRACION!$H57="","",INCERTIDUMBRE!$F$12-INCERTIDUMBRE!$F$13)</f>
        <v/>
      </c>
      <c r="L51" s="81" t="str">
        <f>IF(CALIBRACION!$H57="","",-INCERTIDUMBRE!$F$13)</f>
        <v/>
      </c>
      <c r="M51" s="80" t="str">
        <f>IF(CALIBRACION!$H57="","",CALIBRACION!R57*1000000)</f>
        <v/>
      </c>
      <c r="N51" s="80" t="str">
        <f>IF(CALIBRACION!$H57="","",-CALIBRACION!R57*1000000)</f>
        <v/>
      </c>
      <c r="O51" s="80" t="str">
        <f>IF(CALIBRACION!$H57="","",-CALIBRACION!R57*1000000)</f>
        <v/>
      </c>
    </row>
    <row r="52" spans="2:15" x14ac:dyDescent="0.25">
      <c r="B52" s="76" t="str">
        <f>IF(CALIBRACION!$H58="","",1)</f>
        <v/>
      </c>
      <c r="C52" s="324" t="str">
        <f>IF(CALIBRACION!H58="","",1+(INCERTIDUMBRE!$F$12*CALIBRACION!X58)-(INCERTIDUMBRE!$F$13*CALIBRACION!X58)-(INCERTIDUMBRE!$F$13*CALIBRACION!AA58))</f>
        <v/>
      </c>
      <c r="D52" s="77" t="str">
        <f>IF(CALIBRACION!H58="","",(CALIBRACION!R58*CALIBRACION!X58)*1000000)</f>
        <v/>
      </c>
      <c r="E52" s="77" t="str">
        <f>IF(CALIBRACION!H58="","",-(CALIBRACION!X58+CALIBRACION!AA58)*CALIBRACION!R58*1000000)</f>
        <v/>
      </c>
      <c r="F52" s="78" t="str">
        <f>IF(CALIBRACION!H58="","",-(INCERTIDUMBRE!$G$13*CALIBRACION!R58)*1000000)</f>
        <v/>
      </c>
      <c r="G52" s="79" t="str">
        <f>IF(CALIBRACION!H58="","",((INCERTIDUMBRE!$F$12)-(INCERTIDUMBRE!$F$13))*CALIBRACION!R58*1000000)</f>
        <v/>
      </c>
      <c r="H52" s="80" t="str">
        <f>IF(CALIBRACION!$H58="","",1)</f>
        <v/>
      </c>
      <c r="I52" s="81" t="str">
        <f>IF(CALIBRACION!$H58="","",CALIBRACION!X58)</f>
        <v/>
      </c>
      <c r="J52" s="81" t="str">
        <f>IF(CALIBRACION!$H58="","",-(CALIBRACION!X58+CALIBRACION!AA58))</f>
        <v/>
      </c>
      <c r="K52" s="81" t="str">
        <f>IF(CALIBRACION!$H58="","",INCERTIDUMBRE!$F$12-INCERTIDUMBRE!$F$13)</f>
        <v/>
      </c>
      <c r="L52" s="81" t="str">
        <f>IF(CALIBRACION!$H58="","",-INCERTIDUMBRE!$F$13)</f>
        <v/>
      </c>
      <c r="M52" s="80" t="str">
        <f>IF(CALIBRACION!$H58="","",CALIBRACION!R58*1000000)</f>
        <v/>
      </c>
      <c r="N52" s="80" t="str">
        <f>IF(CALIBRACION!$H58="","",-CALIBRACION!R58*1000000)</f>
        <v/>
      </c>
      <c r="O52" s="80" t="str">
        <f>IF(CALIBRACION!$H58="","",-CALIBRACION!R58*1000000)</f>
        <v/>
      </c>
    </row>
    <row r="53" spans="2:15" x14ac:dyDescent="0.25">
      <c r="B53" s="76" t="str">
        <f>IF(CALIBRACION!$H59="","",1)</f>
        <v/>
      </c>
      <c r="C53" s="324" t="str">
        <f>IF(CALIBRACION!H59="","",1+(INCERTIDUMBRE!$F$12*CALIBRACION!X59)-(INCERTIDUMBRE!$F$13*CALIBRACION!X59)-(INCERTIDUMBRE!$F$13*CALIBRACION!AA59))</f>
        <v/>
      </c>
      <c r="D53" s="77" t="str">
        <f>IF(CALIBRACION!H59="","",(CALIBRACION!R59*CALIBRACION!X59)*1000000)</f>
        <v/>
      </c>
      <c r="E53" s="77" t="str">
        <f>IF(CALIBRACION!H59="","",-(CALIBRACION!X59+CALIBRACION!AA59)*CALIBRACION!R59*1000000)</f>
        <v/>
      </c>
      <c r="F53" s="78" t="str">
        <f>IF(CALIBRACION!H59="","",-(INCERTIDUMBRE!$G$13*CALIBRACION!R59)*1000000)</f>
        <v/>
      </c>
      <c r="G53" s="79" t="str">
        <f>IF(CALIBRACION!H59="","",((INCERTIDUMBRE!$F$12)-(INCERTIDUMBRE!$F$13))*CALIBRACION!R59*1000000)</f>
        <v/>
      </c>
      <c r="H53" s="80" t="str">
        <f>IF(CALIBRACION!$H59="","",1)</f>
        <v/>
      </c>
      <c r="I53" s="81" t="str">
        <f>IF(CALIBRACION!$H59="","",CALIBRACION!X59)</f>
        <v/>
      </c>
      <c r="J53" s="81" t="str">
        <f>IF(CALIBRACION!$H59="","",-(CALIBRACION!X59+CALIBRACION!AA59))</f>
        <v/>
      </c>
      <c r="K53" s="81" t="str">
        <f>IF(CALIBRACION!$H59="","",INCERTIDUMBRE!$F$12-INCERTIDUMBRE!$F$13)</f>
        <v/>
      </c>
      <c r="L53" s="81" t="str">
        <f>IF(CALIBRACION!$H59="","",-INCERTIDUMBRE!$F$13)</f>
        <v/>
      </c>
      <c r="M53" s="80" t="str">
        <f>IF(CALIBRACION!$H59="","",CALIBRACION!R59*1000000)</f>
        <v/>
      </c>
      <c r="N53" s="80" t="str">
        <f>IF(CALIBRACION!$H59="","",-CALIBRACION!R59*1000000)</f>
        <v/>
      </c>
      <c r="O53" s="80" t="str">
        <f>IF(CALIBRACION!$H59="","",-CALIBRACION!R59*1000000)</f>
        <v/>
      </c>
    </row>
    <row r="54" spans="2:15" x14ac:dyDescent="0.25">
      <c r="B54" s="76" t="str">
        <f>IF(CALIBRACION!$H60="","",1)</f>
        <v/>
      </c>
      <c r="C54" s="324" t="str">
        <f>IF(CALIBRACION!H60="","",1+(INCERTIDUMBRE!$F$12*CALIBRACION!X60)-(INCERTIDUMBRE!$F$13*CALIBRACION!X60)-(INCERTIDUMBRE!$F$13*CALIBRACION!AA60))</f>
        <v/>
      </c>
      <c r="D54" s="77" t="str">
        <f>IF(CALIBRACION!H60="","",(CALIBRACION!R60*CALIBRACION!X60)*1000000)</f>
        <v/>
      </c>
      <c r="E54" s="77" t="str">
        <f>IF(CALIBRACION!H60="","",-(CALIBRACION!X60+CALIBRACION!AA60)*CALIBRACION!R60*1000000)</f>
        <v/>
      </c>
      <c r="F54" s="78" t="str">
        <f>IF(CALIBRACION!H60="","",-(INCERTIDUMBRE!$G$13*CALIBRACION!R60)*1000000)</f>
        <v/>
      </c>
      <c r="G54" s="79" t="str">
        <f>IF(CALIBRACION!H60="","",((INCERTIDUMBRE!$F$12)-(INCERTIDUMBRE!$F$13))*CALIBRACION!R60*1000000)</f>
        <v/>
      </c>
      <c r="H54" s="80" t="str">
        <f>IF(CALIBRACION!$H60="","",1)</f>
        <v/>
      </c>
      <c r="I54" s="81" t="str">
        <f>IF(CALIBRACION!$H60="","",CALIBRACION!X60)</f>
        <v/>
      </c>
      <c r="J54" s="81" t="str">
        <f>IF(CALIBRACION!$H60="","",-(CALIBRACION!X60+CALIBRACION!AA60))</f>
        <v/>
      </c>
      <c r="K54" s="81" t="str">
        <f>IF(CALIBRACION!$H60="","",INCERTIDUMBRE!$F$12-INCERTIDUMBRE!$F$13)</f>
        <v/>
      </c>
      <c r="L54" s="81" t="str">
        <f>IF(CALIBRACION!$H60="","",-INCERTIDUMBRE!$F$13)</f>
        <v/>
      </c>
      <c r="M54" s="80" t="str">
        <f>IF(CALIBRACION!$H60="","",CALIBRACION!R60*1000000)</f>
        <v/>
      </c>
      <c r="N54" s="80" t="str">
        <f>IF(CALIBRACION!$H60="","",-CALIBRACION!R60*1000000)</f>
        <v/>
      </c>
      <c r="O54" s="80" t="str">
        <f>IF(CALIBRACION!$H60="","",-CALIBRACION!R60*1000000)</f>
        <v/>
      </c>
    </row>
    <row r="55" spans="2:15" x14ac:dyDescent="0.25">
      <c r="B55" s="76" t="str">
        <f>IF(CALIBRACION!$H61="","",1)</f>
        <v/>
      </c>
      <c r="C55" s="324" t="str">
        <f>IF(CALIBRACION!H61="","",1+(INCERTIDUMBRE!$F$12*CALIBRACION!X61)-(INCERTIDUMBRE!$F$13*CALIBRACION!X61)-(INCERTIDUMBRE!$F$13*CALIBRACION!AA61))</f>
        <v/>
      </c>
      <c r="D55" s="77" t="str">
        <f>IF(CALIBRACION!H61="","",(CALIBRACION!R61*CALIBRACION!X61)*1000000)</f>
        <v/>
      </c>
      <c r="E55" s="77" t="str">
        <f>IF(CALIBRACION!H61="","",-(CALIBRACION!X61+CALIBRACION!AA61)*CALIBRACION!R61*1000000)</f>
        <v/>
      </c>
      <c r="F55" s="78" t="str">
        <f>IF(CALIBRACION!H61="","",-(INCERTIDUMBRE!$G$13*CALIBRACION!R61)*1000000)</f>
        <v/>
      </c>
      <c r="G55" s="79" t="str">
        <f>IF(CALIBRACION!H61="","",((INCERTIDUMBRE!$F$12)-(INCERTIDUMBRE!$F$13))*CALIBRACION!R61*1000000)</f>
        <v/>
      </c>
      <c r="H55" s="80" t="str">
        <f>IF(CALIBRACION!$H61="","",1)</f>
        <v/>
      </c>
      <c r="I55" s="81" t="str">
        <f>IF(CALIBRACION!$H61="","",CALIBRACION!X61)</f>
        <v/>
      </c>
      <c r="J55" s="81" t="str">
        <f>IF(CALIBRACION!$H61="","",-(CALIBRACION!X61+CALIBRACION!AA61))</f>
        <v/>
      </c>
      <c r="K55" s="81" t="str">
        <f>IF(CALIBRACION!$H61="","",INCERTIDUMBRE!$F$12-INCERTIDUMBRE!$F$13)</f>
        <v/>
      </c>
      <c r="L55" s="81" t="str">
        <f>IF(CALIBRACION!$H61="","",-INCERTIDUMBRE!$F$13)</f>
        <v/>
      </c>
      <c r="M55" s="80" t="str">
        <f>IF(CALIBRACION!$H61="","",CALIBRACION!R61*1000000)</f>
        <v/>
      </c>
      <c r="N55" s="80" t="str">
        <f>IF(CALIBRACION!$H61="","",-CALIBRACION!R61*1000000)</f>
        <v/>
      </c>
      <c r="O55" s="80" t="str">
        <f>IF(CALIBRACION!$H61="","",-CALIBRACION!R61*1000000)</f>
        <v/>
      </c>
    </row>
    <row r="56" spans="2:15" x14ac:dyDescent="0.25">
      <c r="B56" s="76" t="str">
        <f>IF(CALIBRACION!$H62="","",1)</f>
        <v/>
      </c>
      <c r="C56" s="324" t="str">
        <f>IF(CALIBRACION!H62="","",1+(INCERTIDUMBRE!$F$12*CALIBRACION!X62)-(INCERTIDUMBRE!$F$13*CALIBRACION!X62)-(INCERTIDUMBRE!$F$13*CALIBRACION!AA62))</f>
        <v/>
      </c>
      <c r="D56" s="77" t="str">
        <f>IF(CALIBRACION!H62="","",(CALIBRACION!R62*CALIBRACION!X62)*1000000)</f>
        <v/>
      </c>
      <c r="E56" s="77" t="str">
        <f>IF(CALIBRACION!H62="","",-(CALIBRACION!X62+CALIBRACION!AA62)*CALIBRACION!R62*1000000)</f>
        <v/>
      </c>
      <c r="F56" s="78" t="str">
        <f>IF(CALIBRACION!H62="","",-(INCERTIDUMBRE!$G$13*CALIBRACION!R62)*1000000)</f>
        <v/>
      </c>
      <c r="G56" s="79" t="str">
        <f>IF(CALIBRACION!H62="","",((INCERTIDUMBRE!$F$12)-(INCERTIDUMBRE!$F$13))*CALIBRACION!R62*1000000)</f>
        <v/>
      </c>
      <c r="H56" s="80" t="str">
        <f>IF(CALIBRACION!$H62="","",1)</f>
        <v/>
      </c>
      <c r="I56" s="81" t="str">
        <f>IF(CALIBRACION!$H62="","",CALIBRACION!X62)</f>
        <v/>
      </c>
      <c r="J56" s="81" t="str">
        <f>IF(CALIBRACION!$H62="","",-(CALIBRACION!X62+CALIBRACION!AA62))</f>
        <v/>
      </c>
      <c r="K56" s="81" t="str">
        <f>IF(CALIBRACION!$H62="","",INCERTIDUMBRE!$F$12-INCERTIDUMBRE!$F$13)</f>
        <v/>
      </c>
      <c r="L56" s="81" t="str">
        <f>IF(CALIBRACION!$H62="","",-INCERTIDUMBRE!$F$13)</f>
        <v/>
      </c>
      <c r="M56" s="80" t="str">
        <f>IF(CALIBRACION!$H62="","",CALIBRACION!R62*1000000)</f>
        <v/>
      </c>
      <c r="N56" s="80" t="str">
        <f>IF(CALIBRACION!$H62="","",-CALIBRACION!R62*1000000)</f>
        <v/>
      </c>
      <c r="O56" s="80" t="str">
        <f>IF(CALIBRACION!$H62="","",-CALIBRACION!R62*1000000)</f>
        <v/>
      </c>
    </row>
    <row r="57" spans="2:15" x14ac:dyDescent="0.25">
      <c r="B57" s="76" t="str">
        <f>IF(CALIBRACION!$H63="","",1)</f>
        <v/>
      </c>
      <c r="C57" s="324" t="str">
        <f>IF(CALIBRACION!H63="","",1+(INCERTIDUMBRE!$F$12*CALIBRACION!X63)-(INCERTIDUMBRE!$F$13*CALIBRACION!X63)-(INCERTIDUMBRE!$F$13*CALIBRACION!AA63))</f>
        <v/>
      </c>
      <c r="D57" s="77" t="str">
        <f>IF(CALIBRACION!H63="","",(CALIBRACION!R63*CALIBRACION!X63)*1000000)</f>
        <v/>
      </c>
      <c r="E57" s="77" t="str">
        <f>IF(CALIBRACION!H63="","",-(CALIBRACION!X63+CALIBRACION!AA63)*CALIBRACION!R63*1000000)</f>
        <v/>
      </c>
      <c r="F57" s="78" t="str">
        <f>IF(CALIBRACION!H63="","",-(INCERTIDUMBRE!$G$13*CALIBRACION!R63)*1000000)</f>
        <v/>
      </c>
      <c r="G57" s="79" t="str">
        <f>IF(CALIBRACION!H63="","",((INCERTIDUMBRE!$F$12)-(INCERTIDUMBRE!$F$13))*CALIBRACION!R63*1000000)</f>
        <v/>
      </c>
      <c r="H57" s="80" t="str">
        <f>IF(CALIBRACION!$H63="","",1)</f>
        <v/>
      </c>
      <c r="I57" s="81" t="str">
        <f>IF(CALIBRACION!$H63="","",CALIBRACION!X63)</f>
        <v/>
      </c>
      <c r="J57" s="81" t="str">
        <f>IF(CALIBRACION!$H63="","",-(CALIBRACION!X63+CALIBRACION!AA63))</f>
        <v/>
      </c>
      <c r="K57" s="81" t="str">
        <f>IF(CALIBRACION!$H63="","",INCERTIDUMBRE!$F$12-INCERTIDUMBRE!$F$13)</f>
        <v/>
      </c>
      <c r="L57" s="81" t="str">
        <f>IF(CALIBRACION!$H63="","",-INCERTIDUMBRE!$F$13)</f>
        <v/>
      </c>
      <c r="M57" s="80" t="str">
        <f>IF(CALIBRACION!$H63="","",CALIBRACION!R63*1000000)</f>
        <v/>
      </c>
      <c r="N57" s="80" t="str">
        <f>IF(CALIBRACION!$H63="","",-CALIBRACION!R63*1000000)</f>
        <v/>
      </c>
      <c r="O57" s="80" t="str">
        <f>IF(CALIBRACION!$H63="","",-CALIBRACION!R63*1000000)</f>
        <v/>
      </c>
    </row>
    <row r="58" spans="2:15" x14ac:dyDescent="0.25">
      <c r="B58" s="76" t="str">
        <f>IF(CALIBRACION!$H64="","",1)</f>
        <v/>
      </c>
      <c r="C58" s="324" t="str">
        <f>IF(CALIBRACION!H64="","",1+(INCERTIDUMBRE!$F$12*CALIBRACION!X64)-(INCERTIDUMBRE!$F$13*CALIBRACION!X64)-(INCERTIDUMBRE!$F$13*CALIBRACION!AA64))</f>
        <v/>
      </c>
      <c r="D58" s="77" t="str">
        <f>IF(CALIBRACION!H64="","",(CALIBRACION!R64*CALIBRACION!X64)*1000000)</f>
        <v/>
      </c>
      <c r="E58" s="77" t="str">
        <f>IF(CALIBRACION!H64="","",-(CALIBRACION!X64+CALIBRACION!AA64)*CALIBRACION!R64*1000000)</f>
        <v/>
      </c>
      <c r="F58" s="78" t="str">
        <f>IF(CALIBRACION!H64="","",-(INCERTIDUMBRE!$G$13*CALIBRACION!R64)*1000000)</f>
        <v/>
      </c>
      <c r="G58" s="79" t="str">
        <f>IF(CALIBRACION!H64="","",((INCERTIDUMBRE!$F$12)-(INCERTIDUMBRE!$F$13))*CALIBRACION!R64*1000000)</f>
        <v/>
      </c>
      <c r="H58" s="80" t="str">
        <f>IF(CALIBRACION!$H64="","",1)</f>
        <v/>
      </c>
      <c r="I58" s="81" t="str">
        <f>IF(CALIBRACION!$H64="","",CALIBRACION!X64)</f>
        <v/>
      </c>
      <c r="J58" s="81" t="str">
        <f>IF(CALIBRACION!$H64="","",-(CALIBRACION!X64+CALIBRACION!AA64))</f>
        <v/>
      </c>
      <c r="K58" s="81" t="str">
        <f>IF(CALIBRACION!$H64="","",INCERTIDUMBRE!$F$12-INCERTIDUMBRE!$F$13)</f>
        <v/>
      </c>
      <c r="L58" s="81" t="str">
        <f>IF(CALIBRACION!$H64="","",-INCERTIDUMBRE!$F$13)</f>
        <v/>
      </c>
      <c r="M58" s="80" t="str">
        <f>IF(CALIBRACION!$H64="","",CALIBRACION!R64*1000000)</f>
        <v/>
      </c>
      <c r="N58" s="80" t="str">
        <f>IF(CALIBRACION!$H64="","",-CALIBRACION!R64*1000000)</f>
        <v/>
      </c>
      <c r="O58" s="80" t="str">
        <f>IF(CALIBRACION!$H64="","",-CALIBRACION!R64*1000000)</f>
        <v/>
      </c>
    </row>
    <row r="59" spans="2:15" x14ac:dyDescent="0.25">
      <c r="B59" s="76" t="str">
        <f>IF(CALIBRACION!$H65="","",1)</f>
        <v/>
      </c>
      <c r="C59" s="324" t="str">
        <f>IF(CALIBRACION!H65="","",1+(INCERTIDUMBRE!$F$12*CALIBRACION!X65)-(INCERTIDUMBRE!$F$13*CALIBRACION!X65)-(INCERTIDUMBRE!$F$13*CALIBRACION!AA65))</f>
        <v/>
      </c>
      <c r="D59" s="77" t="str">
        <f>IF(CALIBRACION!H65="","",(CALIBRACION!R65*CALIBRACION!X65)*1000000)</f>
        <v/>
      </c>
      <c r="E59" s="77" t="str">
        <f>IF(CALIBRACION!H65="","",-(CALIBRACION!X65+CALIBRACION!AA65)*CALIBRACION!R65*1000000)</f>
        <v/>
      </c>
      <c r="F59" s="78" t="str">
        <f>IF(CALIBRACION!H65="","",-(INCERTIDUMBRE!$G$13*CALIBRACION!R65)*1000000)</f>
        <v/>
      </c>
      <c r="G59" s="79" t="str">
        <f>IF(CALIBRACION!H65="","",((INCERTIDUMBRE!$F$12)-(INCERTIDUMBRE!$F$13))*CALIBRACION!R65*1000000)</f>
        <v/>
      </c>
      <c r="H59" s="80" t="str">
        <f>IF(CALIBRACION!$H65="","",1)</f>
        <v/>
      </c>
      <c r="I59" s="81" t="str">
        <f>IF(CALIBRACION!$H65="","",CALIBRACION!X65)</f>
        <v/>
      </c>
      <c r="J59" s="81" t="str">
        <f>IF(CALIBRACION!$H65="","",-(CALIBRACION!X65+CALIBRACION!AA65))</f>
        <v/>
      </c>
      <c r="K59" s="81" t="str">
        <f>IF(CALIBRACION!$H65="","",INCERTIDUMBRE!$F$12-INCERTIDUMBRE!$F$13)</f>
        <v/>
      </c>
      <c r="L59" s="81" t="str">
        <f>IF(CALIBRACION!$H65="","",-INCERTIDUMBRE!$F$13)</f>
        <v/>
      </c>
      <c r="M59" s="80" t="str">
        <f>IF(CALIBRACION!$H65="","",CALIBRACION!R65*1000000)</f>
        <v/>
      </c>
      <c r="N59" s="80" t="str">
        <f>IF(CALIBRACION!$H65="","",-CALIBRACION!R65*1000000)</f>
        <v/>
      </c>
      <c r="O59" s="80" t="str">
        <f>IF(CALIBRACION!$H65="","",-CALIBRACION!R65*1000000)</f>
        <v/>
      </c>
    </row>
    <row r="60" spans="2:15" x14ac:dyDescent="0.25">
      <c r="B60" s="76" t="str">
        <f>IF(CALIBRACION!$H66="","",1)</f>
        <v/>
      </c>
      <c r="C60" s="324" t="str">
        <f>IF(CALIBRACION!H66="","",1+(INCERTIDUMBRE!$F$12*CALIBRACION!X66)-(INCERTIDUMBRE!$F$13*CALIBRACION!X66)-(INCERTIDUMBRE!$F$13*CALIBRACION!AA66))</f>
        <v/>
      </c>
      <c r="D60" s="77" t="str">
        <f>IF(CALIBRACION!H66="","",(CALIBRACION!R66*CALIBRACION!X66)*1000000)</f>
        <v/>
      </c>
      <c r="E60" s="77" t="str">
        <f>IF(CALIBRACION!H66="","",-(CALIBRACION!X66+CALIBRACION!AA66)*CALIBRACION!R66*1000000)</f>
        <v/>
      </c>
      <c r="F60" s="78" t="str">
        <f>IF(CALIBRACION!H66="","",-(INCERTIDUMBRE!$G$13*CALIBRACION!R66)*1000000)</f>
        <v/>
      </c>
      <c r="G60" s="79" t="str">
        <f>IF(CALIBRACION!H66="","",((INCERTIDUMBRE!$F$12)-(INCERTIDUMBRE!$F$13))*CALIBRACION!R66*1000000)</f>
        <v/>
      </c>
      <c r="H60" s="80" t="str">
        <f>IF(CALIBRACION!$H66="","",1)</f>
        <v/>
      </c>
      <c r="I60" s="81" t="str">
        <f>IF(CALIBRACION!$H66="","",CALIBRACION!X66)</f>
        <v/>
      </c>
      <c r="J60" s="81" t="str">
        <f>IF(CALIBRACION!$H66="","",-(CALIBRACION!X66+CALIBRACION!AA66))</f>
        <v/>
      </c>
      <c r="K60" s="81" t="str">
        <f>IF(CALIBRACION!$H66="","",INCERTIDUMBRE!$F$12-INCERTIDUMBRE!$F$13)</f>
        <v/>
      </c>
      <c r="L60" s="81" t="str">
        <f>IF(CALIBRACION!$H66="","",-INCERTIDUMBRE!$F$13)</f>
        <v/>
      </c>
      <c r="M60" s="80" t="str">
        <f>IF(CALIBRACION!$H66="","",CALIBRACION!R66*1000000)</f>
        <v/>
      </c>
      <c r="N60" s="80" t="str">
        <f>IF(CALIBRACION!$H66="","",-CALIBRACION!R66*1000000)</f>
        <v/>
      </c>
      <c r="O60" s="80" t="str">
        <f>IF(CALIBRACION!$H66="","",-CALIBRACION!R66*1000000)</f>
        <v/>
      </c>
    </row>
    <row r="61" spans="2:15" x14ac:dyDescent="0.25">
      <c r="B61" s="76" t="str">
        <f>IF(CALIBRACION!$H67="","",1)</f>
        <v/>
      </c>
      <c r="C61" s="324" t="str">
        <f>IF(CALIBRACION!H67="","",1+(INCERTIDUMBRE!$F$12*CALIBRACION!X67)-(INCERTIDUMBRE!$F$13*CALIBRACION!X67)-(INCERTIDUMBRE!$F$13*CALIBRACION!AA67))</f>
        <v/>
      </c>
      <c r="D61" s="77" t="str">
        <f>IF(CALIBRACION!H67="","",(CALIBRACION!R67*CALIBRACION!X67)*1000000)</f>
        <v/>
      </c>
      <c r="E61" s="77" t="str">
        <f>IF(CALIBRACION!H67="","",-(CALIBRACION!X67+CALIBRACION!AA67)*CALIBRACION!R67*1000000)</f>
        <v/>
      </c>
      <c r="F61" s="78" t="str">
        <f>IF(CALIBRACION!H67="","",-(INCERTIDUMBRE!$G$13*CALIBRACION!R67)*1000000)</f>
        <v/>
      </c>
      <c r="G61" s="79" t="str">
        <f>IF(CALIBRACION!H67="","",((INCERTIDUMBRE!$F$12)-(INCERTIDUMBRE!$F$13))*CALIBRACION!R67*1000000)</f>
        <v/>
      </c>
      <c r="H61" s="80" t="str">
        <f>IF(CALIBRACION!$H67="","",1)</f>
        <v/>
      </c>
      <c r="I61" s="81" t="str">
        <f>IF(CALIBRACION!$H67="","",CALIBRACION!X67)</f>
        <v/>
      </c>
      <c r="J61" s="81" t="str">
        <f>IF(CALIBRACION!$H67="","",-(CALIBRACION!X67+CALIBRACION!AA67))</f>
        <v/>
      </c>
      <c r="K61" s="81" t="str">
        <f>IF(CALIBRACION!$H67="","",INCERTIDUMBRE!$F$12-INCERTIDUMBRE!$F$13)</f>
        <v/>
      </c>
      <c r="L61" s="81" t="str">
        <f>IF(CALIBRACION!$H67="","",-INCERTIDUMBRE!$F$13)</f>
        <v/>
      </c>
      <c r="M61" s="80" t="str">
        <f>IF(CALIBRACION!$H67="","",CALIBRACION!R67*1000000)</f>
        <v/>
      </c>
      <c r="N61" s="80" t="str">
        <f>IF(CALIBRACION!$H67="","",-CALIBRACION!R67*1000000)</f>
        <v/>
      </c>
      <c r="O61" s="80" t="str">
        <f>IF(CALIBRACION!$H67="","",-CALIBRACION!R67*1000000)</f>
        <v/>
      </c>
    </row>
    <row r="62" spans="2:15" x14ac:dyDescent="0.25">
      <c r="B62" s="76" t="str">
        <f>IF(CALIBRACION!$H68="","",1)</f>
        <v/>
      </c>
      <c r="C62" s="324" t="str">
        <f>IF(CALIBRACION!H68="","",1+(INCERTIDUMBRE!$F$12*CALIBRACION!X68)-(INCERTIDUMBRE!$F$13*CALIBRACION!X68)-(INCERTIDUMBRE!$F$13*CALIBRACION!AA68))</f>
        <v/>
      </c>
      <c r="D62" s="77" t="str">
        <f>IF(CALIBRACION!H68="","",(CALIBRACION!R68*CALIBRACION!X68)*1000000)</f>
        <v/>
      </c>
      <c r="E62" s="77" t="str">
        <f>IF(CALIBRACION!H68="","",-(CALIBRACION!X68+CALIBRACION!AA68)*CALIBRACION!R68*1000000)</f>
        <v/>
      </c>
      <c r="F62" s="78" t="str">
        <f>IF(CALIBRACION!H68="","",-(INCERTIDUMBRE!$G$13*CALIBRACION!R68)*1000000)</f>
        <v/>
      </c>
      <c r="G62" s="79" t="str">
        <f>IF(CALIBRACION!H68="","",((INCERTIDUMBRE!$F$12)-(INCERTIDUMBRE!$F$13))*CALIBRACION!R68*1000000)</f>
        <v/>
      </c>
      <c r="H62" s="80" t="str">
        <f>IF(CALIBRACION!$H68="","",1)</f>
        <v/>
      </c>
      <c r="I62" s="81" t="str">
        <f>IF(CALIBRACION!$H68="","",CALIBRACION!X68)</f>
        <v/>
      </c>
      <c r="J62" s="81" t="str">
        <f>IF(CALIBRACION!$H68="","",-(CALIBRACION!X68+CALIBRACION!AA68))</f>
        <v/>
      </c>
      <c r="K62" s="81" t="str">
        <f>IF(CALIBRACION!$H68="","",INCERTIDUMBRE!$F$12-INCERTIDUMBRE!$F$13)</f>
        <v/>
      </c>
      <c r="L62" s="81" t="str">
        <f>IF(CALIBRACION!$H68="","",-INCERTIDUMBRE!$F$13)</f>
        <v/>
      </c>
      <c r="M62" s="80" t="str">
        <f>IF(CALIBRACION!$H68="","",CALIBRACION!R68*1000000)</f>
        <v/>
      </c>
      <c r="N62" s="80" t="str">
        <f>IF(CALIBRACION!$H68="","",-CALIBRACION!R68*1000000)</f>
        <v/>
      </c>
      <c r="O62" s="80" t="str">
        <f>IF(CALIBRACION!$H68="","",-CALIBRACION!R68*1000000)</f>
        <v/>
      </c>
    </row>
    <row r="63" spans="2:15" x14ac:dyDescent="0.25">
      <c r="B63" s="76" t="str">
        <f>IF(CALIBRACION!$H69="","",1)</f>
        <v/>
      </c>
      <c r="C63" s="324" t="str">
        <f>IF(CALIBRACION!H69="","",1+(INCERTIDUMBRE!$F$12*CALIBRACION!X69)-(INCERTIDUMBRE!$F$13*CALIBRACION!X69)-(INCERTIDUMBRE!$F$13*CALIBRACION!AA69))</f>
        <v/>
      </c>
      <c r="D63" s="77" t="str">
        <f>IF(CALIBRACION!H69="","",(CALIBRACION!R69*CALIBRACION!X69)*1000000)</f>
        <v/>
      </c>
      <c r="E63" s="77" t="str">
        <f>IF(CALIBRACION!H69="","",-(CALIBRACION!X69+CALIBRACION!AA69)*CALIBRACION!R69*1000000)</f>
        <v/>
      </c>
      <c r="F63" s="78" t="str">
        <f>IF(CALIBRACION!H69="","",-(INCERTIDUMBRE!$G$13*CALIBRACION!R69)*1000000)</f>
        <v/>
      </c>
      <c r="G63" s="79" t="str">
        <f>IF(CALIBRACION!H69="","",((INCERTIDUMBRE!$F$12)-(INCERTIDUMBRE!$F$13))*CALIBRACION!R69*1000000)</f>
        <v/>
      </c>
      <c r="H63" s="80" t="str">
        <f>IF(CALIBRACION!$H69="","",1)</f>
        <v/>
      </c>
      <c r="I63" s="81" t="str">
        <f>IF(CALIBRACION!$H69="","",CALIBRACION!X69)</f>
        <v/>
      </c>
      <c r="J63" s="81" t="str">
        <f>IF(CALIBRACION!$H69="","",-(CALIBRACION!X69+CALIBRACION!AA69))</f>
        <v/>
      </c>
      <c r="K63" s="81" t="str">
        <f>IF(CALIBRACION!$H69="","",INCERTIDUMBRE!$F$12-INCERTIDUMBRE!$F$13)</f>
        <v/>
      </c>
      <c r="L63" s="81" t="str">
        <f>IF(CALIBRACION!$H69="","",-INCERTIDUMBRE!$F$13)</f>
        <v/>
      </c>
      <c r="M63" s="80" t="str">
        <f>IF(CALIBRACION!$H69="","",CALIBRACION!R69*1000000)</f>
        <v/>
      </c>
      <c r="N63" s="80" t="str">
        <f>IF(CALIBRACION!$H69="","",-CALIBRACION!R69*1000000)</f>
        <v/>
      </c>
      <c r="O63" s="80" t="str">
        <f>IF(CALIBRACION!$H69="","",-CALIBRACION!R69*1000000)</f>
        <v/>
      </c>
    </row>
    <row r="64" spans="2:15" x14ac:dyDescent="0.25">
      <c r="B64" s="76" t="str">
        <f>IF(CALIBRACION!$H70="","",1)</f>
        <v/>
      </c>
      <c r="C64" s="324" t="str">
        <f>IF(CALIBRACION!H70="","",1+(INCERTIDUMBRE!$F$12*CALIBRACION!X70)-(INCERTIDUMBRE!$F$13*CALIBRACION!X70)-(INCERTIDUMBRE!$F$13*CALIBRACION!AA70))</f>
        <v/>
      </c>
      <c r="D64" s="77" t="str">
        <f>IF(CALIBRACION!H70="","",(CALIBRACION!R70*CALIBRACION!X70)*1000000)</f>
        <v/>
      </c>
      <c r="E64" s="77" t="str">
        <f>IF(CALIBRACION!H70="","",-(CALIBRACION!X70+CALIBRACION!AA70)*CALIBRACION!R70*1000000)</f>
        <v/>
      </c>
      <c r="F64" s="78" t="str">
        <f>IF(CALIBRACION!H70="","",-(INCERTIDUMBRE!$G$13*CALIBRACION!R70)*1000000)</f>
        <v/>
      </c>
      <c r="G64" s="79" t="str">
        <f>IF(CALIBRACION!H70="","",((INCERTIDUMBRE!$F$12)-(INCERTIDUMBRE!$F$13))*CALIBRACION!R70*1000000)</f>
        <v/>
      </c>
      <c r="H64" s="80" t="str">
        <f>IF(CALIBRACION!$H70="","",1)</f>
        <v/>
      </c>
      <c r="I64" s="81" t="str">
        <f>IF(CALIBRACION!$H70="","",CALIBRACION!X70)</f>
        <v/>
      </c>
      <c r="J64" s="81" t="str">
        <f>IF(CALIBRACION!$H70="","",-(CALIBRACION!X70+CALIBRACION!AA70))</f>
        <v/>
      </c>
      <c r="K64" s="81" t="str">
        <f>IF(CALIBRACION!$H70="","",INCERTIDUMBRE!$F$12-INCERTIDUMBRE!$F$13)</f>
        <v/>
      </c>
      <c r="L64" s="81" t="str">
        <f>IF(CALIBRACION!$H70="","",-INCERTIDUMBRE!$F$13)</f>
        <v/>
      </c>
      <c r="M64" s="80" t="str">
        <f>IF(CALIBRACION!$H70="","",CALIBRACION!R70*1000000)</f>
        <v/>
      </c>
      <c r="N64" s="80" t="str">
        <f>IF(CALIBRACION!$H70="","",-CALIBRACION!R70*1000000)</f>
        <v/>
      </c>
      <c r="O64" s="80" t="str">
        <f>IF(CALIBRACION!$H70="","",-CALIBRACION!R70*1000000)</f>
        <v/>
      </c>
    </row>
    <row r="65" spans="2:15" x14ac:dyDescent="0.25">
      <c r="B65" s="76" t="str">
        <f>IF(CALIBRACION!$H71="","",1)</f>
        <v/>
      </c>
      <c r="C65" s="324" t="str">
        <f>IF(CALIBRACION!H71="","",1+(INCERTIDUMBRE!$F$12*CALIBRACION!X71)-(INCERTIDUMBRE!$F$13*CALIBRACION!X71)-(INCERTIDUMBRE!$F$13*CALIBRACION!AA71))</f>
        <v/>
      </c>
      <c r="D65" s="77" t="str">
        <f>IF(CALIBRACION!H71="","",(CALIBRACION!R71*CALIBRACION!X71)*1000000)</f>
        <v/>
      </c>
      <c r="E65" s="77" t="str">
        <f>IF(CALIBRACION!H71="","",-(CALIBRACION!X71+CALIBRACION!AA71)*CALIBRACION!R71*1000000)</f>
        <v/>
      </c>
      <c r="F65" s="78" t="str">
        <f>IF(CALIBRACION!H71="","",-(INCERTIDUMBRE!$G$13*CALIBRACION!R71)*1000000)</f>
        <v/>
      </c>
      <c r="G65" s="79" t="str">
        <f>IF(CALIBRACION!H71="","",((INCERTIDUMBRE!$F$12)-(INCERTIDUMBRE!$F$13))*CALIBRACION!R71*1000000)</f>
        <v/>
      </c>
      <c r="H65" s="80" t="str">
        <f>IF(CALIBRACION!$H71="","",1)</f>
        <v/>
      </c>
      <c r="I65" s="81" t="str">
        <f>IF(CALIBRACION!$H71="","",CALIBRACION!X71)</f>
        <v/>
      </c>
      <c r="J65" s="81" t="str">
        <f>IF(CALIBRACION!$H71="","",-(CALIBRACION!X71+CALIBRACION!AA71))</f>
        <v/>
      </c>
      <c r="K65" s="81" t="str">
        <f>IF(CALIBRACION!$H71="","",INCERTIDUMBRE!$F$12-INCERTIDUMBRE!$F$13)</f>
        <v/>
      </c>
      <c r="L65" s="81" t="str">
        <f>IF(CALIBRACION!$H71="","",-INCERTIDUMBRE!$F$13)</f>
        <v/>
      </c>
      <c r="M65" s="80" t="str">
        <f>IF(CALIBRACION!$H71="","",CALIBRACION!R71*1000000)</f>
        <v/>
      </c>
      <c r="N65" s="80" t="str">
        <f>IF(CALIBRACION!$H71="","",-CALIBRACION!R71*1000000)</f>
        <v/>
      </c>
      <c r="O65" s="80" t="str">
        <f>IF(CALIBRACION!$H71="","",-CALIBRACION!R71*1000000)</f>
        <v/>
      </c>
    </row>
    <row r="66" spans="2:15" x14ac:dyDescent="0.25">
      <c r="B66" s="76" t="str">
        <f>IF(CALIBRACION!$H72="","",1)</f>
        <v/>
      </c>
      <c r="C66" s="324" t="str">
        <f>IF(CALIBRACION!H72="","",1+(INCERTIDUMBRE!$F$12*CALIBRACION!X72)-(INCERTIDUMBRE!$F$13*CALIBRACION!X72)-(INCERTIDUMBRE!$F$13*CALIBRACION!AA72))</f>
        <v/>
      </c>
      <c r="D66" s="77" t="str">
        <f>IF(CALIBRACION!H72="","",(CALIBRACION!R72*CALIBRACION!X72)*1000000)</f>
        <v/>
      </c>
      <c r="E66" s="77" t="str">
        <f>IF(CALIBRACION!H72="","",-(CALIBRACION!X72+CALIBRACION!AA72)*CALIBRACION!R72*1000000)</f>
        <v/>
      </c>
      <c r="F66" s="78" t="str">
        <f>IF(CALIBRACION!H72="","",-(INCERTIDUMBRE!$G$13*CALIBRACION!R72)*1000000)</f>
        <v/>
      </c>
      <c r="G66" s="79" t="str">
        <f>IF(CALIBRACION!H72="","",((INCERTIDUMBRE!$F$12)-(INCERTIDUMBRE!$F$13))*CALIBRACION!R72*1000000)</f>
        <v/>
      </c>
      <c r="H66" s="80" t="str">
        <f>IF(CALIBRACION!$H72="","",1)</f>
        <v/>
      </c>
      <c r="I66" s="81" t="str">
        <f>IF(CALIBRACION!$H72="","",CALIBRACION!X72)</f>
        <v/>
      </c>
      <c r="J66" s="81" t="str">
        <f>IF(CALIBRACION!$H72="","",-(CALIBRACION!X72+CALIBRACION!AA72))</f>
        <v/>
      </c>
      <c r="K66" s="81" t="str">
        <f>IF(CALIBRACION!$H72="","",INCERTIDUMBRE!$F$12-INCERTIDUMBRE!$F$13)</f>
        <v/>
      </c>
      <c r="L66" s="81" t="str">
        <f>IF(CALIBRACION!$H72="","",-INCERTIDUMBRE!$F$13)</f>
        <v/>
      </c>
      <c r="M66" s="80" t="str">
        <f>IF(CALIBRACION!$H72="","",CALIBRACION!R72*1000000)</f>
        <v/>
      </c>
      <c r="N66" s="80" t="str">
        <f>IF(CALIBRACION!$H72="","",-CALIBRACION!R72*1000000)</f>
        <v/>
      </c>
      <c r="O66" s="80" t="str">
        <f>IF(CALIBRACION!$H72="","",-CALIBRACION!R72*1000000)</f>
        <v/>
      </c>
    </row>
    <row r="67" spans="2:15" x14ac:dyDescent="0.25">
      <c r="B67" s="76" t="str">
        <f>IF(CALIBRACION!$H73="","",1)</f>
        <v/>
      </c>
      <c r="C67" s="324" t="str">
        <f>IF(CALIBRACION!H73="","",1+(INCERTIDUMBRE!$F$12*CALIBRACION!X73)-(INCERTIDUMBRE!$F$13*CALIBRACION!X73)-(INCERTIDUMBRE!$F$13*CALIBRACION!AA73))</f>
        <v/>
      </c>
      <c r="D67" s="77" t="str">
        <f>IF(CALIBRACION!H73="","",(CALIBRACION!R73*CALIBRACION!X73)*1000000)</f>
        <v/>
      </c>
      <c r="E67" s="77" t="str">
        <f>IF(CALIBRACION!H73="","",-(CALIBRACION!X73+CALIBRACION!AA73)*CALIBRACION!R73*1000000)</f>
        <v/>
      </c>
      <c r="F67" s="78" t="str">
        <f>IF(CALIBRACION!H73="","",-(INCERTIDUMBRE!$G$13*CALIBRACION!R73)*1000000)</f>
        <v/>
      </c>
      <c r="G67" s="79" t="str">
        <f>IF(CALIBRACION!H73="","",((INCERTIDUMBRE!$F$12)-(INCERTIDUMBRE!$F$13))*CALIBRACION!R73*1000000)</f>
        <v/>
      </c>
      <c r="H67" s="80" t="str">
        <f>IF(CALIBRACION!$H73="","",1)</f>
        <v/>
      </c>
      <c r="I67" s="81" t="str">
        <f>IF(CALIBRACION!$H73="","",CALIBRACION!X73)</f>
        <v/>
      </c>
      <c r="J67" s="81" t="str">
        <f>IF(CALIBRACION!$H73="","",-(CALIBRACION!X73+CALIBRACION!AA73))</f>
        <v/>
      </c>
      <c r="K67" s="81" t="str">
        <f>IF(CALIBRACION!$H73="","",INCERTIDUMBRE!$F$12-INCERTIDUMBRE!$F$13)</f>
        <v/>
      </c>
      <c r="L67" s="81" t="str">
        <f>IF(CALIBRACION!$H73="","",-INCERTIDUMBRE!$F$13)</f>
        <v/>
      </c>
      <c r="M67" s="80" t="str">
        <f>IF(CALIBRACION!$H73="","",CALIBRACION!R73*1000000)</f>
        <v/>
      </c>
      <c r="N67" s="80" t="str">
        <f>IF(CALIBRACION!$H73="","",-CALIBRACION!R73*1000000)</f>
        <v/>
      </c>
      <c r="O67" s="80" t="str">
        <f>IF(CALIBRACION!$H73="","",-CALIBRACION!R73*1000000)</f>
        <v/>
      </c>
    </row>
    <row r="68" spans="2:15" x14ac:dyDescent="0.25">
      <c r="B68" s="76" t="str">
        <f>IF(CALIBRACION!$H74="","",1)</f>
        <v/>
      </c>
      <c r="C68" s="324" t="str">
        <f>IF(CALIBRACION!H74="","",1+(INCERTIDUMBRE!$F$12*CALIBRACION!X74)-(INCERTIDUMBRE!$F$13*CALIBRACION!X74)-(INCERTIDUMBRE!$F$13*CALIBRACION!AA74))</f>
        <v/>
      </c>
      <c r="D68" s="77" t="str">
        <f>IF(CALIBRACION!H74="","",(CALIBRACION!R74*CALIBRACION!X74)*1000000)</f>
        <v/>
      </c>
      <c r="E68" s="77" t="str">
        <f>IF(CALIBRACION!H74="","",-(CALIBRACION!X74+CALIBRACION!AA74)*CALIBRACION!R74*1000000)</f>
        <v/>
      </c>
      <c r="F68" s="78" t="str">
        <f>IF(CALIBRACION!H74="","",-(INCERTIDUMBRE!$G$13*CALIBRACION!R74)*1000000)</f>
        <v/>
      </c>
      <c r="G68" s="79" t="str">
        <f>IF(CALIBRACION!H74="","",((INCERTIDUMBRE!$F$12)-(INCERTIDUMBRE!$F$13))*CALIBRACION!R74*1000000)</f>
        <v/>
      </c>
      <c r="H68" s="80" t="str">
        <f>IF(CALIBRACION!$H74="","",1)</f>
        <v/>
      </c>
      <c r="I68" s="81" t="str">
        <f>IF(CALIBRACION!$H74="","",CALIBRACION!X74)</f>
        <v/>
      </c>
      <c r="J68" s="81" t="str">
        <f>IF(CALIBRACION!$H74="","",-(CALIBRACION!X74+CALIBRACION!AA74))</f>
        <v/>
      </c>
      <c r="K68" s="81" t="str">
        <f>IF(CALIBRACION!$H74="","",INCERTIDUMBRE!$F$12-INCERTIDUMBRE!$F$13)</f>
        <v/>
      </c>
      <c r="L68" s="81" t="str">
        <f>IF(CALIBRACION!$H74="","",-INCERTIDUMBRE!$F$13)</f>
        <v/>
      </c>
      <c r="M68" s="80" t="str">
        <f>IF(CALIBRACION!$H74="","",CALIBRACION!R74*1000000)</f>
        <v/>
      </c>
      <c r="N68" s="80" t="str">
        <f>IF(CALIBRACION!$H74="","",-CALIBRACION!R74*1000000)</f>
        <v/>
      </c>
      <c r="O68" s="80" t="str">
        <f>IF(CALIBRACION!$H74="","",-CALIBRACION!R74*1000000)</f>
        <v/>
      </c>
    </row>
    <row r="69" spans="2:15" x14ac:dyDescent="0.25">
      <c r="B69" s="76" t="str">
        <f>IF(CALIBRACION!$H75="","",1)</f>
        <v/>
      </c>
      <c r="C69" s="324" t="str">
        <f>IF(CALIBRACION!H75="","",1+(INCERTIDUMBRE!$F$12*CALIBRACION!X75)-(INCERTIDUMBRE!$F$13*CALIBRACION!X75)-(INCERTIDUMBRE!$F$13*CALIBRACION!AA75))</f>
        <v/>
      </c>
      <c r="D69" s="77" t="str">
        <f>IF(CALIBRACION!H75="","",(CALIBRACION!R75*CALIBRACION!X75)*1000000)</f>
        <v/>
      </c>
      <c r="E69" s="77" t="str">
        <f>IF(CALIBRACION!H75="","",-(CALIBRACION!X75+CALIBRACION!AA75)*CALIBRACION!R75*1000000)</f>
        <v/>
      </c>
      <c r="F69" s="78" t="str">
        <f>IF(CALIBRACION!H75="","",-(INCERTIDUMBRE!$G$13*CALIBRACION!R75)*1000000)</f>
        <v/>
      </c>
      <c r="G69" s="79" t="str">
        <f>IF(CALIBRACION!H75="","",((INCERTIDUMBRE!$F$12)-(INCERTIDUMBRE!$F$13))*CALIBRACION!R75*1000000)</f>
        <v/>
      </c>
      <c r="H69" s="80" t="str">
        <f>IF(CALIBRACION!$H75="","",1)</f>
        <v/>
      </c>
      <c r="I69" s="81" t="str">
        <f>IF(CALIBRACION!$H75="","",CALIBRACION!X75)</f>
        <v/>
      </c>
      <c r="J69" s="81" t="str">
        <f>IF(CALIBRACION!$H75="","",-(CALIBRACION!X75+CALIBRACION!AA75))</f>
        <v/>
      </c>
      <c r="K69" s="81" t="str">
        <f>IF(CALIBRACION!$H75="","",INCERTIDUMBRE!$F$12-INCERTIDUMBRE!$F$13)</f>
        <v/>
      </c>
      <c r="L69" s="81" t="str">
        <f>IF(CALIBRACION!$H75="","",-INCERTIDUMBRE!$F$13)</f>
        <v/>
      </c>
      <c r="M69" s="80" t="str">
        <f>IF(CALIBRACION!$H75="","",CALIBRACION!R75*1000000)</f>
        <v/>
      </c>
      <c r="N69" s="80" t="str">
        <f>IF(CALIBRACION!$H75="","",-CALIBRACION!R75*1000000)</f>
        <v/>
      </c>
      <c r="O69" s="80" t="str">
        <f>IF(CALIBRACION!$H75="","",-CALIBRACION!R75*1000000)</f>
        <v/>
      </c>
    </row>
    <row r="70" spans="2:15" x14ac:dyDescent="0.25">
      <c r="B70" s="76" t="str">
        <f>IF(CALIBRACION!$H76="","",1)</f>
        <v/>
      </c>
      <c r="C70" s="324" t="str">
        <f>IF(CALIBRACION!H76="","",1+(INCERTIDUMBRE!$F$12*CALIBRACION!X76)-(INCERTIDUMBRE!$F$13*CALIBRACION!X76)-(INCERTIDUMBRE!$F$13*CALIBRACION!AA76))</f>
        <v/>
      </c>
      <c r="D70" s="77" t="str">
        <f>IF(CALIBRACION!H76="","",(CALIBRACION!R76*CALIBRACION!X76)*1000000)</f>
        <v/>
      </c>
      <c r="E70" s="77" t="str">
        <f>IF(CALIBRACION!H76="","",-(CALIBRACION!X76+CALIBRACION!AA76)*CALIBRACION!R76*1000000)</f>
        <v/>
      </c>
      <c r="F70" s="78" t="str">
        <f>IF(CALIBRACION!H76="","",-(INCERTIDUMBRE!$G$13*CALIBRACION!R76)*1000000)</f>
        <v/>
      </c>
      <c r="G70" s="79" t="str">
        <f>IF(CALIBRACION!H76="","",((INCERTIDUMBRE!$F$12)-(INCERTIDUMBRE!$F$13))*CALIBRACION!R76*1000000)</f>
        <v/>
      </c>
      <c r="H70" s="80" t="str">
        <f>IF(CALIBRACION!$H76="","",1)</f>
        <v/>
      </c>
      <c r="I70" s="81" t="str">
        <f>IF(CALIBRACION!$H76="","",CALIBRACION!X76)</f>
        <v/>
      </c>
      <c r="J70" s="81" t="str">
        <f>IF(CALIBRACION!$H76="","",-(CALIBRACION!X76+CALIBRACION!AA76))</f>
        <v/>
      </c>
      <c r="K70" s="81" t="str">
        <f>IF(CALIBRACION!$H76="","",INCERTIDUMBRE!$F$12-INCERTIDUMBRE!$F$13)</f>
        <v/>
      </c>
      <c r="L70" s="81" t="str">
        <f>IF(CALIBRACION!$H76="","",-INCERTIDUMBRE!$F$13)</f>
        <v/>
      </c>
      <c r="M70" s="80" t="str">
        <f>IF(CALIBRACION!$H76="","",CALIBRACION!R76*1000000)</f>
        <v/>
      </c>
      <c r="N70" s="80" t="str">
        <f>IF(CALIBRACION!$H76="","",-CALIBRACION!R76*1000000)</f>
        <v/>
      </c>
      <c r="O70" s="80" t="str">
        <f>IF(CALIBRACION!$H76="","",-CALIBRACION!R76*1000000)</f>
        <v/>
      </c>
    </row>
    <row r="71" spans="2:15" x14ac:dyDescent="0.25">
      <c r="B71" s="76" t="str">
        <f>IF(CALIBRACION!$H77="","",1)</f>
        <v/>
      </c>
      <c r="C71" s="324" t="str">
        <f>IF(CALIBRACION!H77="","",1+(INCERTIDUMBRE!$F$12*CALIBRACION!X77)-(INCERTIDUMBRE!$F$13*CALIBRACION!X77)-(INCERTIDUMBRE!$F$13*CALIBRACION!AA77))</f>
        <v/>
      </c>
      <c r="D71" s="77" t="str">
        <f>IF(CALIBRACION!H77="","",(CALIBRACION!R77*CALIBRACION!X77)*1000000)</f>
        <v/>
      </c>
      <c r="E71" s="77" t="str">
        <f>IF(CALIBRACION!H77="","",-(CALIBRACION!X77+CALIBRACION!AA77)*CALIBRACION!R77*1000000)</f>
        <v/>
      </c>
      <c r="F71" s="78" t="str">
        <f>IF(CALIBRACION!H77="","",-(INCERTIDUMBRE!$G$13*CALIBRACION!R77)*1000000)</f>
        <v/>
      </c>
      <c r="G71" s="79" t="str">
        <f>IF(CALIBRACION!H77="","",((INCERTIDUMBRE!$F$12)-(INCERTIDUMBRE!$F$13))*CALIBRACION!R77*1000000)</f>
        <v/>
      </c>
      <c r="H71" s="80" t="str">
        <f>IF(CALIBRACION!$H77="","",1)</f>
        <v/>
      </c>
      <c r="I71" s="81" t="str">
        <f>IF(CALIBRACION!$H77="","",CALIBRACION!X77)</f>
        <v/>
      </c>
      <c r="J71" s="81" t="str">
        <f>IF(CALIBRACION!$H77="","",-(CALIBRACION!X77+CALIBRACION!AA77))</f>
        <v/>
      </c>
      <c r="K71" s="81" t="str">
        <f>IF(CALIBRACION!$H77="","",INCERTIDUMBRE!$F$12-INCERTIDUMBRE!$F$13)</f>
        <v/>
      </c>
      <c r="L71" s="81" t="str">
        <f>IF(CALIBRACION!$H77="","",-INCERTIDUMBRE!$F$13)</f>
        <v/>
      </c>
      <c r="M71" s="80" t="str">
        <f>IF(CALIBRACION!$H77="","",CALIBRACION!R77*1000000)</f>
        <v/>
      </c>
      <c r="N71" s="80" t="str">
        <f>IF(CALIBRACION!$H77="","",-CALIBRACION!R77*1000000)</f>
        <v/>
      </c>
      <c r="O71" s="80" t="str">
        <f>IF(CALIBRACION!$H77="","",-CALIBRACION!R77*1000000)</f>
        <v/>
      </c>
    </row>
    <row r="72" spans="2:15" x14ac:dyDescent="0.25">
      <c r="B72" s="76" t="str">
        <f>IF(CALIBRACION!$H78="","",1)</f>
        <v/>
      </c>
      <c r="C72" s="324" t="str">
        <f>IF(CALIBRACION!H78="","",1+(INCERTIDUMBRE!$F$12*CALIBRACION!X78)-(INCERTIDUMBRE!$F$13*CALIBRACION!X78)-(INCERTIDUMBRE!$F$13*CALIBRACION!AA78))</f>
        <v/>
      </c>
      <c r="D72" s="77" t="str">
        <f>IF(CALIBRACION!H78="","",(CALIBRACION!R78*CALIBRACION!X78)*1000000)</f>
        <v/>
      </c>
      <c r="E72" s="77" t="str">
        <f>IF(CALIBRACION!H78="","",-(CALIBRACION!X78+CALIBRACION!AA78)*CALIBRACION!R78*1000000)</f>
        <v/>
      </c>
      <c r="F72" s="78" t="str">
        <f>IF(CALIBRACION!H78="","",-(INCERTIDUMBRE!$G$13*CALIBRACION!R78)*1000000)</f>
        <v/>
      </c>
      <c r="G72" s="79" t="str">
        <f>IF(CALIBRACION!H78="","",((INCERTIDUMBRE!$F$12)-(INCERTIDUMBRE!$F$13))*CALIBRACION!R78*1000000)</f>
        <v/>
      </c>
      <c r="H72" s="80" t="str">
        <f>IF(CALIBRACION!$H78="","",1)</f>
        <v/>
      </c>
      <c r="I72" s="81" t="str">
        <f>IF(CALIBRACION!$H78="","",CALIBRACION!X78)</f>
        <v/>
      </c>
      <c r="J72" s="81" t="str">
        <f>IF(CALIBRACION!$H78="","",-(CALIBRACION!X78+CALIBRACION!AA78))</f>
        <v/>
      </c>
      <c r="K72" s="81" t="str">
        <f>IF(CALIBRACION!$H78="","",INCERTIDUMBRE!$F$12-INCERTIDUMBRE!$F$13)</f>
        <v/>
      </c>
      <c r="L72" s="81" t="str">
        <f>IF(CALIBRACION!$H78="","",-INCERTIDUMBRE!$F$13)</f>
        <v/>
      </c>
      <c r="M72" s="80" t="str">
        <f>IF(CALIBRACION!$H78="","",CALIBRACION!R78*1000000)</f>
        <v/>
      </c>
      <c r="N72" s="80" t="str">
        <f>IF(CALIBRACION!$H78="","",-CALIBRACION!R78*1000000)</f>
        <v/>
      </c>
      <c r="O72" s="80" t="str">
        <f>IF(CALIBRACION!$H78="","",-CALIBRACION!R78*1000000)</f>
        <v/>
      </c>
    </row>
    <row r="73" spans="2:15" x14ac:dyDescent="0.25">
      <c r="B73" s="76" t="str">
        <f>IF(CALIBRACION!$H79="","",1)</f>
        <v/>
      </c>
      <c r="C73" s="324" t="str">
        <f>IF(CALIBRACION!H79="","",1+(INCERTIDUMBRE!$F$12*CALIBRACION!X79)-(INCERTIDUMBRE!$F$13*CALIBRACION!X79)-(INCERTIDUMBRE!$F$13*CALIBRACION!AA79))</f>
        <v/>
      </c>
      <c r="D73" s="77" t="str">
        <f>IF(CALIBRACION!H79="","",(CALIBRACION!R79*CALIBRACION!X79)*1000000)</f>
        <v/>
      </c>
      <c r="E73" s="77" t="str">
        <f>IF(CALIBRACION!H79="","",-(CALIBRACION!X79+CALIBRACION!AA79)*CALIBRACION!R79*1000000)</f>
        <v/>
      </c>
      <c r="F73" s="78" t="str">
        <f>IF(CALIBRACION!H79="","",-(INCERTIDUMBRE!$G$13*CALIBRACION!R79)*1000000)</f>
        <v/>
      </c>
      <c r="G73" s="79" t="str">
        <f>IF(CALIBRACION!H79="","",((INCERTIDUMBRE!$F$12)-(INCERTIDUMBRE!$F$13))*CALIBRACION!R79*1000000)</f>
        <v/>
      </c>
      <c r="H73" s="80" t="str">
        <f>IF(CALIBRACION!$H79="","",1)</f>
        <v/>
      </c>
      <c r="I73" s="81" t="str">
        <f>IF(CALIBRACION!$H79="","",CALIBRACION!X79)</f>
        <v/>
      </c>
      <c r="J73" s="81" t="str">
        <f>IF(CALIBRACION!$H79="","",-(CALIBRACION!X79+CALIBRACION!AA79))</f>
        <v/>
      </c>
      <c r="K73" s="81" t="str">
        <f>IF(CALIBRACION!$H79="","",INCERTIDUMBRE!$F$12-INCERTIDUMBRE!$F$13)</f>
        <v/>
      </c>
      <c r="L73" s="81" t="str">
        <f>IF(CALIBRACION!$H79="","",-INCERTIDUMBRE!$F$13)</f>
        <v/>
      </c>
      <c r="M73" s="80" t="str">
        <f>IF(CALIBRACION!$H79="","",CALIBRACION!R79*1000000)</f>
        <v/>
      </c>
      <c r="N73" s="80" t="str">
        <f>IF(CALIBRACION!$H79="","",-CALIBRACION!R79*1000000)</f>
        <v/>
      </c>
      <c r="O73" s="80" t="str">
        <f>IF(CALIBRACION!$H79="","",-CALIBRACION!R79*1000000)</f>
        <v/>
      </c>
    </row>
    <row r="74" spans="2:15" x14ac:dyDescent="0.25">
      <c r="B74" s="76" t="str">
        <f>IF(CALIBRACION!$H80="","",1)</f>
        <v/>
      </c>
      <c r="C74" s="324" t="str">
        <f>IF(CALIBRACION!H80="","",1+(INCERTIDUMBRE!$F$12*CALIBRACION!X80)-(INCERTIDUMBRE!$F$13*CALIBRACION!X80)-(INCERTIDUMBRE!$F$13*CALIBRACION!AA80))</f>
        <v/>
      </c>
      <c r="D74" s="77" t="str">
        <f>IF(CALIBRACION!H80="","",(CALIBRACION!R80*CALIBRACION!X80)*1000000)</f>
        <v/>
      </c>
      <c r="E74" s="77" t="str">
        <f>IF(CALIBRACION!H80="","",-(CALIBRACION!X80+CALIBRACION!AA80)*CALIBRACION!R80*1000000)</f>
        <v/>
      </c>
      <c r="F74" s="78" t="str">
        <f>IF(CALIBRACION!H80="","",-(INCERTIDUMBRE!$G$13*CALIBRACION!R80)*1000000)</f>
        <v/>
      </c>
      <c r="G74" s="79" t="str">
        <f>IF(CALIBRACION!H80="","",((INCERTIDUMBRE!$F$12)-(INCERTIDUMBRE!$F$13))*CALIBRACION!R80*1000000)</f>
        <v/>
      </c>
      <c r="H74" s="80" t="str">
        <f>IF(CALIBRACION!$H80="","",1)</f>
        <v/>
      </c>
      <c r="I74" s="81" t="str">
        <f>IF(CALIBRACION!$H80="","",CALIBRACION!X80)</f>
        <v/>
      </c>
      <c r="J74" s="81" t="str">
        <f>IF(CALIBRACION!$H80="","",-(CALIBRACION!X80+CALIBRACION!AA80))</f>
        <v/>
      </c>
      <c r="K74" s="81" t="str">
        <f>IF(CALIBRACION!$H80="","",INCERTIDUMBRE!$F$12-INCERTIDUMBRE!$F$13)</f>
        <v/>
      </c>
      <c r="L74" s="81" t="str">
        <f>IF(CALIBRACION!$H80="","",-INCERTIDUMBRE!$F$13)</f>
        <v/>
      </c>
      <c r="M74" s="80" t="str">
        <f>IF(CALIBRACION!$H80="","",CALIBRACION!R80*1000000)</f>
        <v/>
      </c>
      <c r="N74" s="80" t="str">
        <f>IF(CALIBRACION!$H80="","",-CALIBRACION!R80*1000000)</f>
        <v/>
      </c>
      <c r="O74" s="80" t="str">
        <f>IF(CALIBRACION!$H80="","",-CALIBRACION!R80*1000000)</f>
        <v/>
      </c>
    </row>
    <row r="75" spans="2:15" x14ac:dyDescent="0.25">
      <c r="B75" s="76" t="str">
        <f>IF(CALIBRACION!$H81="","",1)</f>
        <v/>
      </c>
      <c r="C75" s="324" t="str">
        <f>IF(CALIBRACION!H81="","",1+(INCERTIDUMBRE!$F$12*CALIBRACION!X81)-(INCERTIDUMBRE!$F$13*CALIBRACION!X81)-(INCERTIDUMBRE!$F$13*CALIBRACION!AA81))</f>
        <v/>
      </c>
      <c r="D75" s="77" t="str">
        <f>IF(CALIBRACION!H81="","",(CALIBRACION!R81*CALIBRACION!X81)*1000000)</f>
        <v/>
      </c>
      <c r="E75" s="77" t="str">
        <f>IF(CALIBRACION!H81="","",-(CALIBRACION!X81+CALIBRACION!AA81)*CALIBRACION!R81*1000000)</f>
        <v/>
      </c>
      <c r="F75" s="78" t="str">
        <f>IF(CALIBRACION!H81="","",-(INCERTIDUMBRE!$G$13*CALIBRACION!R81)*1000000)</f>
        <v/>
      </c>
      <c r="G75" s="79" t="str">
        <f>IF(CALIBRACION!H81="","",((INCERTIDUMBRE!$F$12)-(INCERTIDUMBRE!$F$13))*CALIBRACION!R81*1000000)</f>
        <v/>
      </c>
      <c r="H75" s="80" t="str">
        <f>IF(CALIBRACION!$H81="","",1)</f>
        <v/>
      </c>
      <c r="I75" s="81" t="str">
        <f>IF(CALIBRACION!$H81="","",CALIBRACION!X81)</f>
        <v/>
      </c>
      <c r="J75" s="81" t="str">
        <f>IF(CALIBRACION!$H81="","",-(CALIBRACION!X81+CALIBRACION!AA81))</f>
        <v/>
      </c>
      <c r="K75" s="81" t="str">
        <f>IF(CALIBRACION!$H81="","",INCERTIDUMBRE!$F$12-INCERTIDUMBRE!$F$13)</f>
        <v/>
      </c>
      <c r="L75" s="81" t="str">
        <f>IF(CALIBRACION!$H81="","",-INCERTIDUMBRE!$F$13)</f>
        <v/>
      </c>
      <c r="M75" s="80" t="str">
        <f>IF(CALIBRACION!$H81="","",CALIBRACION!R81*1000000)</f>
        <v/>
      </c>
      <c r="N75" s="80" t="str">
        <f>IF(CALIBRACION!$H81="","",-CALIBRACION!R81*1000000)</f>
        <v/>
      </c>
      <c r="O75" s="80" t="str">
        <f>IF(CALIBRACION!$H81="","",-CALIBRACION!R81*1000000)</f>
        <v/>
      </c>
    </row>
    <row r="76" spans="2:15" x14ac:dyDescent="0.25">
      <c r="B76" s="76" t="str">
        <f>IF(CALIBRACION!$H82="","",1)</f>
        <v/>
      </c>
      <c r="C76" s="324" t="str">
        <f>IF(CALIBRACION!H82="","",1+(INCERTIDUMBRE!$F$12*CALIBRACION!X82)-(INCERTIDUMBRE!$F$13*CALIBRACION!X82)-(INCERTIDUMBRE!$F$13*CALIBRACION!AA82))</f>
        <v/>
      </c>
      <c r="D76" s="77" t="str">
        <f>IF(CALIBRACION!H82="","",(CALIBRACION!R82*CALIBRACION!X82)*1000000)</f>
        <v/>
      </c>
      <c r="E76" s="77" t="str">
        <f>IF(CALIBRACION!H82="","",-(CALIBRACION!X82+CALIBRACION!AA82)*CALIBRACION!R82*1000000)</f>
        <v/>
      </c>
      <c r="F76" s="78" t="str">
        <f>IF(CALIBRACION!H82="","",-(INCERTIDUMBRE!$G$13*CALIBRACION!R82)*1000000)</f>
        <v/>
      </c>
      <c r="G76" s="79" t="str">
        <f>IF(CALIBRACION!H82="","",((INCERTIDUMBRE!$F$12)-(INCERTIDUMBRE!$F$13))*CALIBRACION!R82*1000000)</f>
        <v/>
      </c>
      <c r="H76" s="80" t="str">
        <f>IF(CALIBRACION!$H82="","",1)</f>
        <v/>
      </c>
      <c r="I76" s="81" t="str">
        <f>IF(CALIBRACION!$H82="","",CALIBRACION!X82)</f>
        <v/>
      </c>
      <c r="J76" s="81" t="str">
        <f>IF(CALIBRACION!$H82="","",-(CALIBRACION!X82+CALIBRACION!AA82))</f>
        <v/>
      </c>
      <c r="K76" s="81" t="str">
        <f>IF(CALIBRACION!$H82="","",INCERTIDUMBRE!$F$12-INCERTIDUMBRE!$F$13)</f>
        <v/>
      </c>
      <c r="L76" s="81" t="str">
        <f>IF(CALIBRACION!$H82="","",-INCERTIDUMBRE!$F$13)</f>
        <v/>
      </c>
      <c r="M76" s="80" t="str">
        <f>IF(CALIBRACION!$H82="","",CALIBRACION!R82*1000000)</f>
        <v/>
      </c>
      <c r="N76" s="80" t="str">
        <f>IF(CALIBRACION!$H82="","",-CALIBRACION!R82*1000000)</f>
        <v/>
      </c>
      <c r="O76" s="80" t="str">
        <f>IF(CALIBRACION!$H82="","",-CALIBRACION!R82*1000000)</f>
        <v/>
      </c>
    </row>
    <row r="77" spans="2:15" x14ac:dyDescent="0.25">
      <c r="B77" s="76" t="str">
        <f>IF(CALIBRACION!$H83="","",1)</f>
        <v/>
      </c>
      <c r="C77" s="324" t="str">
        <f>IF(CALIBRACION!H83="","",1+(INCERTIDUMBRE!$F$12*CALIBRACION!X83)-(INCERTIDUMBRE!$F$13*CALIBRACION!X83)-(INCERTIDUMBRE!$F$13*CALIBRACION!AA83))</f>
        <v/>
      </c>
      <c r="D77" s="77" t="str">
        <f>IF(CALIBRACION!H83="","",(CALIBRACION!R83*CALIBRACION!X83)*1000000)</f>
        <v/>
      </c>
      <c r="E77" s="77" t="str">
        <f>IF(CALIBRACION!H83="","",-(CALIBRACION!X83+CALIBRACION!AA83)*CALIBRACION!R83*1000000)</f>
        <v/>
      </c>
      <c r="F77" s="78" t="str">
        <f>IF(CALIBRACION!H83="","",-(INCERTIDUMBRE!$G$13*CALIBRACION!R83)*1000000)</f>
        <v/>
      </c>
      <c r="G77" s="79" t="str">
        <f>IF(CALIBRACION!H83="","",((INCERTIDUMBRE!$F$12)-(INCERTIDUMBRE!$F$13))*CALIBRACION!R83*1000000)</f>
        <v/>
      </c>
      <c r="H77" s="80" t="str">
        <f>IF(CALIBRACION!$H83="","",1)</f>
        <v/>
      </c>
      <c r="I77" s="81" t="str">
        <f>IF(CALIBRACION!$H83="","",CALIBRACION!X83)</f>
        <v/>
      </c>
      <c r="J77" s="81" t="str">
        <f>IF(CALIBRACION!$H83="","",-(CALIBRACION!X83+CALIBRACION!AA83))</f>
        <v/>
      </c>
      <c r="K77" s="81" t="str">
        <f>IF(CALIBRACION!$H83="","",INCERTIDUMBRE!$F$12-INCERTIDUMBRE!$F$13)</f>
        <v/>
      </c>
      <c r="L77" s="81" t="str">
        <f>IF(CALIBRACION!$H83="","",-INCERTIDUMBRE!$F$13)</f>
        <v/>
      </c>
      <c r="M77" s="80" t="str">
        <f>IF(CALIBRACION!$H83="","",CALIBRACION!R83*1000000)</f>
        <v/>
      </c>
      <c r="N77" s="80" t="str">
        <f>IF(CALIBRACION!$H83="","",-CALIBRACION!R83*1000000)</f>
        <v/>
      </c>
      <c r="O77" s="80" t="str">
        <f>IF(CALIBRACION!$H83="","",-CALIBRACION!R83*1000000)</f>
        <v/>
      </c>
    </row>
    <row r="78" spans="2:15" x14ac:dyDescent="0.25">
      <c r="B78" s="76" t="str">
        <f>IF(CALIBRACION!$H84="","",1)</f>
        <v/>
      </c>
      <c r="C78" s="324" t="str">
        <f>IF(CALIBRACION!H84="","",1+(INCERTIDUMBRE!$F$12*CALIBRACION!X84)-(INCERTIDUMBRE!$F$13*CALIBRACION!X84)-(INCERTIDUMBRE!$F$13*CALIBRACION!AA84))</f>
        <v/>
      </c>
      <c r="D78" s="77" t="str">
        <f>IF(CALIBRACION!H84="","",(CALIBRACION!R84*CALIBRACION!X84)*1000000)</f>
        <v/>
      </c>
      <c r="E78" s="77" t="str">
        <f>IF(CALIBRACION!H84="","",-(CALIBRACION!X84+CALIBRACION!AA84)*CALIBRACION!R84*1000000)</f>
        <v/>
      </c>
      <c r="F78" s="78" t="str">
        <f>IF(CALIBRACION!H84="","",-(INCERTIDUMBRE!$G$13*CALIBRACION!R84)*1000000)</f>
        <v/>
      </c>
      <c r="G78" s="79" t="str">
        <f>IF(CALIBRACION!H84="","",((INCERTIDUMBRE!$F$12)-(INCERTIDUMBRE!$F$13))*CALIBRACION!R84*1000000)</f>
        <v/>
      </c>
      <c r="H78" s="80" t="str">
        <f>IF(CALIBRACION!$H84="","",1)</f>
        <v/>
      </c>
      <c r="I78" s="81" t="str">
        <f>IF(CALIBRACION!$H84="","",CALIBRACION!X84)</f>
        <v/>
      </c>
      <c r="J78" s="81" t="str">
        <f>IF(CALIBRACION!$H84="","",-(CALIBRACION!X84+CALIBRACION!AA84))</f>
        <v/>
      </c>
      <c r="K78" s="81" t="str">
        <f>IF(CALIBRACION!$H84="","",INCERTIDUMBRE!$F$12-INCERTIDUMBRE!$F$13)</f>
        <v/>
      </c>
      <c r="L78" s="81" t="str">
        <f>IF(CALIBRACION!$H84="","",-INCERTIDUMBRE!$F$13)</f>
        <v/>
      </c>
      <c r="M78" s="80" t="str">
        <f>IF(CALIBRACION!$H84="","",CALIBRACION!R84*1000000)</f>
        <v/>
      </c>
      <c r="N78" s="80" t="str">
        <f>IF(CALIBRACION!$H84="","",-CALIBRACION!R84*1000000)</f>
        <v/>
      </c>
      <c r="O78" s="80" t="str">
        <f>IF(CALIBRACION!$H84="","",-CALIBRACION!R84*1000000)</f>
        <v/>
      </c>
    </row>
    <row r="79" spans="2:15" x14ac:dyDescent="0.25">
      <c r="B79" s="76" t="str">
        <f>IF(CALIBRACION!$H85="","",1)</f>
        <v/>
      </c>
      <c r="C79" s="324" t="str">
        <f>IF(CALIBRACION!H85="","",1+(INCERTIDUMBRE!$F$12*CALIBRACION!X85)-(INCERTIDUMBRE!$F$13*CALIBRACION!X85)-(INCERTIDUMBRE!$F$13*CALIBRACION!AA85))</f>
        <v/>
      </c>
      <c r="D79" s="77" t="str">
        <f>IF(CALIBRACION!H85="","",(CALIBRACION!R85*CALIBRACION!X85)*1000000)</f>
        <v/>
      </c>
      <c r="E79" s="77" t="str">
        <f>IF(CALIBRACION!H85="","",-(CALIBRACION!X85+CALIBRACION!AA85)*CALIBRACION!R85*1000000)</f>
        <v/>
      </c>
      <c r="F79" s="78" t="str">
        <f>IF(CALIBRACION!H85="","",-(INCERTIDUMBRE!$G$13*CALIBRACION!R85)*1000000)</f>
        <v/>
      </c>
      <c r="G79" s="79" t="str">
        <f>IF(CALIBRACION!H85="","",((INCERTIDUMBRE!$F$12)-(INCERTIDUMBRE!$F$13))*CALIBRACION!R85*1000000)</f>
        <v/>
      </c>
      <c r="H79" s="80" t="str">
        <f>IF(CALIBRACION!$H85="","",1)</f>
        <v/>
      </c>
      <c r="I79" s="81" t="str">
        <f>IF(CALIBRACION!$H85="","",CALIBRACION!X85)</f>
        <v/>
      </c>
      <c r="J79" s="81" t="str">
        <f>IF(CALIBRACION!$H85="","",-(CALIBRACION!X85+CALIBRACION!AA85))</f>
        <v/>
      </c>
      <c r="K79" s="81" t="str">
        <f>IF(CALIBRACION!$H85="","",INCERTIDUMBRE!$F$12-INCERTIDUMBRE!$F$13)</f>
        <v/>
      </c>
      <c r="L79" s="81" t="str">
        <f>IF(CALIBRACION!$H85="","",-INCERTIDUMBRE!$F$13)</f>
        <v/>
      </c>
      <c r="M79" s="80" t="str">
        <f>IF(CALIBRACION!$H85="","",CALIBRACION!R85*1000000)</f>
        <v/>
      </c>
      <c r="N79" s="80" t="str">
        <f>IF(CALIBRACION!$H85="","",-CALIBRACION!R85*1000000)</f>
        <v/>
      </c>
      <c r="O79" s="80" t="str">
        <f>IF(CALIBRACION!$H85="","",-CALIBRACION!R85*1000000)</f>
        <v/>
      </c>
    </row>
    <row r="80" spans="2:15" x14ac:dyDescent="0.25">
      <c r="B80" s="76" t="str">
        <f>IF(CALIBRACION!$H86="","",1)</f>
        <v/>
      </c>
      <c r="C80" s="324" t="str">
        <f>IF(CALIBRACION!H86="","",1+(INCERTIDUMBRE!$F$12*CALIBRACION!X86)-(INCERTIDUMBRE!$F$13*CALIBRACION!X86)-(INCERTIDUMBRE!$F$13*CALIBRACION!AA86))</f>
        <v/>
      </c>
      <c r="D80" s="77" t="str">
        <f>IF(CALIBRACION!H86="","",(CALIBRACION!R86*CALIBRACION!X86)*1000000)</f>
        <v/>
      </c>
      <c r="E80" s="77" t="str">
        <f>IF(CALIBRACION!H86="","",-(CALIBRACION!X86+CALIBRACION!AA86)*CALIBRACION!R86*1000000)</f>
        <v/>
      </c>
      <c r="F80" s="78" t="str">
        <f>IF(CALIBRACION!H86="","",-(INCERTIDUMBRE!$G$13*CALIBRACION!R86)*1000000)</f>
        <v/>
      </c>
      <c r="G80" s="79" t="str">
        <f>IF(CALIBRACION!H86="","",((INCERTIDUMBRE!$F$12)-(INCERTIDUMBRE!$F$13))*CALIBRACION!R86*1000000)</f>
        <v/>
      </c>
      <c r="H80" s="80" t="str">
        <f>IF(CALIBRACION!$H86="","",1)</f>
        <v/>
      </c>
      <c r="I80" s="81" t="str">
        <f>IF(CALIBRACION!$H86="","",CALIBRACION!X86)</f>
        <v/>
      </c>
      <c r="J80" s="81" t="str">
        <f>IF(CALIBRACION!$H86="","",-(CALIBRACION!X86+CALIBRACION!AA86))</f>
        <v/>
      </c>
      <c r="K80" s="81" t="str">
        <f>IF(CALIBRACION!$H86="","",INCERTIDUMBRE!$F$12-INCERTIDUMBRE!$F$13)</f>
        <v/>
      </c>
      <c r="L80" s="81" t="str">
        <f>IF(CALIBRACION!$H86="","",-INCERTIDUMBRE!$F$13)</f>
        <v/>
      </c>
      <c r="M80" s="80" t="str">
        <f>IF(CALIBRACION!$H86="","",CALIBRACION!R86*1000000)</f>
        <v/>
      </c>
      <c r="N80" s="80" t="str">
        <f>IF(CALIBRACION!$H86="","",-CALIBRACION!R86*1000000)</f>
        <v/>
      </c>
      <c r="O80" s="80" t="str">
        <f>IF(CALIBRACION!$H86="","",-CALIBRACION!R86*1000000)</f>
        <v/>
      </c>
    </row>
    <row r="81" spans="2:15" x14ac:dyDescent="0.25">
      <c r="B81" s="76" t="str">
        <f>IF(CALIBRACION!$H87="","",1)</f>
        <v/>
      </c>
      <c r="C81" s="324" t="str">
        <f>IF(CALIBRACION!H87="","",1+(INCERTIDUMBRE!$F$12*CALIBRACION!X87)-(INCERTIDUMBRE!$F$13*CALIBRACION!X87)-(INCERTIDUMBRE!$F$13*CALIBRACION!AA87))</f>
        <v/>
      </c>
      <c r="D81" s="77" t="str">
        <f>IF(CALIBRACION!H87="","",(CALIBRACION!R87*CALIBRACION!X87)*1000000)</f>
        <v/>
      </c>
      <c r="E81" s="77" t="str">
        <f>IF(CALIBRACION!H87="","",-(CALIBRACION!X87+CALIBRACION!AA87)*CALIBRACION!R87*1000000)</f>
        <v/>
      </c>
      <c r="F81" s="78" t="str">
        <f>IF(CALIBRACION!H87="","",-(INCERTIDUMBRE!$G$13*CALIBRACION!R87)*1000000)</f>
        <v/>
      </c>
      <c r="G81" s="79" t="str">
        <f>IF(CALIBRACION!H87="","",((INCERTIDUMBRE!$F$12)-(INCERTIDUMBRE!$F$13))*CALIBRACION!R87*1000000)</f>
        <v/>
      </c>
      <c r="H81" s="80" t="str">
        <f>IF(CALIBRACION!$H87="","",1)</f>
        <v/>
      </c>
      <c r="I81" s="81" t="str">
        <f>IF(CALIBRACION!$H87="","",CALIBRACION!X87)</f>
        <v/>
      </c>
      <c r="J81" s="81" t="str">
        <f>IF(CALIBRACION!$H87="","",-(CALIBRACION!X87+CALIBRACION!AA87))</f>
        <v/>
      </c>
      <c r="K81" s="81" t="str">
        <f>IF(CALIBRACION!$H87="","",INCERTIDUMBRE!$F$12-INCERTIDUMBRE!$F$13)</f>
        <v/>
      </c>
      <c r="L81" s="81" t="str">
        <f>IF(CALIBRACION!$H87="","",-INCERTIDUMBRE!$F$13)</f>
        <v/>
      </c>
      <c r="M81" s="80" t="str">
        <f>IF(CALIBRACION!$H87="","",CALIBRACION!R87*1000000)</f>
        <v/>
      </c>
      <c r="N81" s="80" t="str">
        <f>IF(CALIBRACION!$H87="","",-CALIBRACION!R87*1000000)</f>
        <v/>
      </c>
      <c r="O81" s="80" t="str">
        <f>IF(CALIBRACION!$H87="","",-CALIBRACION!R87*1000000)</f>
        <v/>
      </c>
    </row>
    <row r="82" spans="2:15" x14ac:dyDescent="0.25">
      <c r="B82" s="76" t="str">
        <f>IF(CALIBRACION!$H88="","",1)</f>
        <v/>
      </c>
      <c r="C82" s="324" t="str">
        <f>IF(CALIBRACION!H88="","",1+(INCERTIDUMBRE!$F$12*CALIBRACION!X88)-(INCERTIDUMBRE!$F$13*CALIBRACION!X88)-(INCERTIDUMBRE!$F$13*CALIBRACION!AA88))</f>
        <v/>
      </c>
      <c r="D82" s="77" t="str">
        <f>IF(CALIBRACION!H88="","",(CALIBRACION!R88*CALIBRACION!X88)*1000000)</f>
        <v/>
      </c>
      <c r="E82" s="77" t="str">
        <f>IF(CALIBRACION!H88="","",-(CALIBRACION!X88+CALIBRACION!AA88)*CALIBRACION!R88*1000000)</f>
        <v/>
      </c>
      <c r="F82" s="78" t="str">
        <f>IF(CALIBRACION!H88="","",-(INCERTIDUMBRE!$G$13*CALIBRACION!R88)*1000000)</f>
        <v/>
      </c>
      <c r="G82" s="79" t="str">
        <f>IF(CALIBRACION!H88="","",((INCERTIDUMBRE!$F$12)-(INCERTIDUMBRE!$F$13))*CALIBRACION!R88*1000000)</f>
        <v/>
      </c>
      <c r="H82" s="80" t="str">
        <f>IF(CALIBRACION!$H88="","",1)</f>
        <v/>
      </c>
      <c r="I82" s="81" t="str">
        <f>IF(CALIBRACION!$H88="","",CALIBRACION!X88)</f>
        <v/>
      </c>
      <c r="J82" s="81" t="str">
        <f>IF(CALIBRACION!$H88="","",-(CALIBRACION!X88+CALIBRACION!AA88))</f>
        <v/>
      </c>
      <c r="K82" s="81" t="str">
        <f>IF(CALIBRACION!$H88="","",INCERTIDUMBRE!$F$12-INCERTIDUMBRE!$F$13)</f>
        <v/>
      </c>
      <c r="L82" s="81" t="str">
        <f>IF(CALIBRACION!$H88="","",-INCERTIDUMBRE!$F$13)</f>
        <v/>
      </c>
      <c r="M82" s="80" t="str">
        <f>IF(CALIBRACION!$H88="","",CALIBRACION!R88*1000000)</f>
        <v/>
      </c>
      <c r="N82" s="80" t="str">
        <f>IF(CALIBRACION!$H88="","",-CALIBRACION!R88*1000000)</f>
        <v/>
      </c>
      <c r="O82" s="80" t="str">
        <f>IF(CALIBRACION!$H88="","",-CALIBRACION!R88*1000000)</f>
        <v/>
      </c>
    </row>
    <row r="83" spans="2:15" x14ac:dyDescent="0.25">
      <c r="B83" s="76" t="str">
        <f>IF(CALIBRACION!$H89="","",1)</f>
        <v/>
      </c>
      <c r="C83" s="324" t="str">
        <f>IF(CALIBRACION!H89="","",1+(INCERTIDUMBRE!$F$12*CALIBRACION!X89)-(INCERTIDUMBRE!$F$13*CALIBRACION!X89)-(INCERTIDUMBRE!$F$13*CALIBRACION!AA89))</f>
        <v/>
      </c>
      <c r="D83" s="77" t="str">
        <f>IF(CALIBRACION!H89="","",(CALIBRACION!R89*CALIBRACION!X89)*1000000)</f>
        <v/>
      </c>
      <c r="E83" s="77" t="str">
        <f>IF(CALIBRACION!H89="","",-(CALIBRACION!X89+CALIBRACION!AA89)*CALIBRACION!R89*1000000)</f>
        <v/>
      </c>
      <c r="F83" s="78" t="str">
        <f>IF(CALIBRACION!H89="","",-(INCERTIDUMBRE!$G$13*CALIBRACION!R89)*1000000)</f>
        <v/>
      </c>
      <c r="G83" s="79" t="str">
        <f>IF(CALIBRACION!H89="","",((INCERTIDUMBRE!$F$12)-(INCERTIDUMBRE!$F$13))*CALIBRACION!R89*1000000)</f>
        <v/>
      </c>
      <c r="H83" s="80" t="str">
        <f>IF(CALIBRACION!$H89="","",1)</f>
        <v/>
      </c>
      <c r="I83" s="81" t="str">
        <f>IF(CALIBRACION!$H89="","",CALIBRACION!X89)</f>
        <v/>
      </c>
      <c r="J83" s="81" t="str">
        <f>IF(CALIBRACION!$H89="","",-(CALIBRACION!X89+CALIBRACION!AA89))</f>
        <v/>
      </c>
      <c r="K83" s="81" t="str">
        <f>IF(CALIBRACION!$H89="","",INCERTIDUMBRE!$F$12-INCERTIDUMBRE!$F$13)</f>
        <v/>
      </c>
      <c r="L83" s="81" t="str">
        <f>IF(CALIBRACION!$H89="","",-INCERTIDUMBRE!$F$13)</f>
        <v/>
      </c>
      <c r="M83" s="80" t="str">
        <f>IF(CALIBRACION!$H89="","",CALIBRACION!R89*1000000)</f>
        <v/>
      </c>
      <c r="N83" s="80" t="str">
        <f>IF(CALIBRACION!$H89="","",-CALIBRACION!R89*1000000)</f>
        <v/>
      </c>
      <c r="O83" s="80" t="str">
        <f>IF(CALIBRACION!$H89="","",-CALIBRACION!R89*1000000)</f>
        <v/>
      </c>
    </row>
    <row r="84" spans="2:15" x14ac:dyDescent="0.25">
      <c r="B84" s="76" t="str">
        <f>IF(CALIBRACION!$H90="","",1)</f>
        <v/>
      </c>
      <c r="C84" s="324" t="str">
        <f>IF(CALIBRACION!H90="","",1+(INCERTIDUMBRE!$F$12*CALIBRACION!X90)-(INCERTIDUMBRE!$F$13*CALIBRACION!X90)-(INCERTIDUMBRE!$F$13*CALIBRACION!AA90))</f>
        <v/>
      </c>
      <c r="D84" s="77" t="str">
        <f>IF(CALIBRACION!H90="","",(CALIBRACION!R90*CALIBRACION!X90)*1000000)</f>
        <v/>
      </c>
      <c r="E84" s="77" t="str">
        <f>IF(CALIBRACION!H90="","",-(CALIBRACION!X90+CALIBRACION!AA90)*CALIBRACION!R90*1000000)</f>
        <v/>
      </c>
      <c r="F84" s="78" t="str">
        <f>IF(CALIBRACION!H90="","",-(INCERTIDUMBRE!$G$13*CALIBRACION!R90)*1000000)</f>
        <v/>
      </c>
      <c r="G84" s="79" t="str">
        <f>IF(CALIBRACION!H90="","",((INCERTIDUMBRE!$F$12)-(INCERTIDUMBRE!$F$13))*CALIBRACION!R90*1000000)</f>
        <v/>
      </c>
      <c r="H84" s="80" t="str">
        <f>IF(CALIBRACION!$H90="","",1)</f>
        <v/>
      </c>
      <c r="I84" s="81" t="str">
        <f>IF(CALIBRACION!$H90="","",CALIBRACION!X90)</f>
        <v/>
      </c>
      <c r="J84" s="81" t="str">
        <f>IF(CALIBRACION!$H90="","",-(CALIBRACION!X90+CALIBRACION!AA90))</f>
        <v/>
      </c>
      <c r="K84" s="81" t="str">
        <f>IF(CALIBRACION!$H90="","",INCERTIDUMBRE!$F$12-INCERTIDUMBRE!$F$13)</f>
        <v/>
      </c>
      <c r="L84" s="81" t="str">
        <f>IF(CALIBRACION!$H90="","",-INCERTIDUMBRE!$F$13)</f>
        <v/>
      </c>
      <c r="M84" s="80" t="str">
        <f>IF(CALIBRACION!$H90="","",CALIBRACION!R90*1000000)</f>
        <v/>
      </c>
      <c r="N84" s="80" t="str">
        <f>IF(CALIBRACION!$H90="","",-CALIBRACION!R90*1000000)</f>
        <v/>
      </c>
      <c r="O84" s="80" t="str">
        <f>IF(CALIBRACION!$H90="","",-CALIBRACION!R90*1000000)</f>
        <v/>
      </c>
    </row>
    <row r="85" spans="2:15" x14ac:dyDescent="0.25">
      <c r="B85" s="76" t="str">
        <f>IF(CALIBRACION!$H91="","",1)</f>
        <v/>
      </c>
      <c r="C85" s="324" t="str">
        <f>IF(CALIBRACION!H91="","",1+(INCERTIDUMBRE!$F$12*CALIBRACION!X91)-(INCERTIDUMBRE!$F$13*CALIBRACION!X91)-(INCERTIDUMBRE!$F$13*CALIBRACION!AA91))</f>
        <v/>
      </c>
      <c r="D85" s="77" t="str">
        <f>IF(CALIBRACION!H91="","",(CALIBRACION!R91*CALIBRACION!X91)*1000000)</f>
        <v/>
      </c>
      <c r="E85" s="77" t="str">
        <f>IF(CALIBRACION!H91="","",-(CALIBRACION!X91+CALIBRACION!AA91)*CALIBRACION!R91*1000000)</f>
        <v/>
      </c>
      <c r="F85" s="78" t="str">
        <f>IF(CALIBRACION!H91="","",-(INCERTIDUMBRE!$G$13*CALIBRACION!R91)*1000000)</f>
        <v/>
      </c>
      <c r="G85" s="79" t="str">
        <f>IF(CALIBRACION!H91="","",((INCERTIDUMBRE!$F$12)-(INCERTIDUMBRE!$F$13))*CALIBRACION!R91*1000000)</f>
        <v/>
      </c>
      <c r="H85" s="80" t="str">
        <f>IF(CALIBRACION!$H91="","",1)</f>
        <v/>
      </c>
      <c r="I85" s="81" t="str">
        <f>IF(CALIBRACION!$H91="","",CALIBRACION!X91)</f>
        <v/>
      </c>
      <c r="J85" s="81" t="str">
        <f>IF(CALIBRACION!$H91="","",-(CALIBRACION!X91+CALIBRACION!AA91))</f>
        <v/>
      </c>
      <c r="K85" s="81" t="str">
        <f>IF(CALIBRACION!$H91="","",INCERTIDUMBRE!$F$12-INCERTIDUMBRE!$F$13)</f>
        <v/>
      </c>
      <c r="L85" s="81" t="str">
        <f>IF(CALIBRACION!$H91="","",-INCERTIDUMBRE!$F$13)</f>
        <v/>
      </c>
      <c r="M85" s="80" t="str">
        <f>IF(CALIBRACION!$H91="","",CALIBRACION!R91*1000000)</f>
        <v/>
      </c>
      <c r="N85" s="80" t="str">
        <f>IF(CALIBRACION!$H91="","",-CALIBRACION!R91*1000000)</f>
        <v/>
      </c>
      <c r="O85" s="80" t="str">
        <f>IF(CALIBRACION!$H91="","",-CALIBRACION!R91*1000000)</f>
        <v/>
      </c>
    </row>
    <row r="86" spans="2:15" x14ac:dyDescent="0.25">
      <c r="B86" s="76" t="str">
        <f>IF(CALIBRACION!$H92="","",1)</f>
        <v/>
      </c>
      <c r="C86" s="324" t="str">
        <f>IF(CALIBRACION!H92="","",1+(INCERTIDUMBRE!$F$12*CALIBRACION!X92)-(INCERTIDUMBRE!$F$13*CALIBRACION!X92)-(INCERTIDUMBRE!$F$13*CALIBRACION!AA92))</f>
        <v/>
      </c>
      <c r="D86" s="77" t="str">
        <f>IF(CALIBRACION!H92="","",(CALIBRACION!R92*CALIBRACION!X92)*1000000)</f>
        <v/>
      </c>
      <c r="E86" s="77" t="str">
        <f>IF(CALIBRACION!H92="","",-(CALIBRACION!X92+CALIBRACION!AA92)*CALIBRACION!R92*1000000)</f>
        <v/>
      </c>
      <c r="F86" s="78" t="str">
        <f>IF(CALIBRACION!H92="","",-(INCERTIDUMBRE!$G$13*CALIBRACION!R92)*1000000)</f>
        <v/>
      </c>
      <c r="G86" s="79" t="str">
        <f>IF(CALIBRACION!H92="","",((INCERTIDUMBRE!$F$12)-(INCERTIDUMBRE!$F$13))*CALIBRACION!R92*1000000)</f>
        <v/>
      </c>
      <c r="H86" s="80" t="str">
        <f>IF(CALIBRACION!$H92="","",1)</f>
        <v/>
      </c>
      <c r="I86" s="81" t="str">
        <f>IF(CALIBRACION!$H92="","",CALIBRACION!X92)</f>
        <v/>
      </c>
      <c r="J86" s="81" t="str">
        <f>IF(CALIBRACION!$H92="","",-(CALIBRACION!X92+CALIBRACION!AA92))</f>
        <v/>
      </c>
      <c r="K86" s="81" t="str">
        <f>IF(CALIBRACION!$H92="","",INCERTIDUMBRE!$F$12-INCERTIDUMBRE!$F$13)</f>
        <v/>
      </c>
      <c r="L86" s="81" t="str">
        <f>IF(CALIBRACION!$H92="","",-INCERTIDUMBRE!$F$13)</f>
        <v/>
      </c>
      <c r="M86" s="80" t="str">
        <f>IF(CALIBRACION!$H92="","",CALIBRACION!R92*1000000)</f>
        <v/>
      </c>
      <c r="N86" s="80" t="str">
        <f>IF(CALIBRACION!$H92="","",-CALIBRACION!R92*1000000)</f>
        <v/>
      </c>
      <c r="O86" s="80" t="str">
        <f>IF(CALIBRACION!$H92="","",-CALIBRACION!R92*1000000)</f>
        <v/>
      </c>
    </row>
    <row r="87" spans="2:15" x14ac:dyDescent="0.25">
      <c r="B87" s="76" t="str">
        <f>IF(CALIBRACION!$H93="","",1)</f>
        <v/>
      </c>
      <c r="C87" s="324" t="str">
        <f>IF(CALIBRACION!H93="","",1+(INCERTIDUMBRE!$F$12*CALIBRACION!X93)-(INCERTIDUMBRE!$F$13*CALIBRACION!X93)-(INCERTIDUMBRE!$F$13*CALIBRACION!AA93))</f>
        <v/>
      </c>
      <c r="D87" s="77" t="str">
        <f>IF(CALIBRACION!H93="","",(CALIBRACION!R93*CALIBRACION!X93)*1000000)</f>
        <v/>
      </c>
      <c r="E87" s="77" t="str">
        <f>IF(CALIBRACION!H93="","",-(CALIBRACION!X93+CALIBRACION!AA93)*CALIBRACION!R93*1000000)</f>
        <v/>
      </c>
      <c r="F87" s="78" t="str">
        <f>IF(CALIBRACION!H93="","",-(INCERTIDUMBRE!$G$13*CALIBRACION!R93)*1000000)</f>
        <v/>
      </c>
      <c r="G87" s="79" t="str">
        <f>IF(CALIBRACION!H93="","",((INCERTIDUMBRE!$F$12)-(INCERTIDUMBRE!$F$13))*CALIBRACION!R93*1000000)</f>
        <v/>
      </c>
      <c r="H87" s="80" t="str">
        <f>IF(CALIBRACION!$H93="","",1)</f>
        <v/>
      </c>
      <c r="I87" s="81" t="str">
        <f>IF(CALIBRACION!$H93="","",CALIBRACION!X93)</f>
        <v/>
      </c>
      <c r="J87" s="81" t="str">
        <f>IF(CALIBRACION!$H93="","",-(CALIBRACION!X93+CALIBRACION!AA93))</f>
        <v/>
      </c>
      <c r="K87" s="81" t="str">
        <f>IF(CALIBRACION!$H93="","",INCERTIDUMBRE!$F$12-INCERTIDUMBRE!$F$13)</f>
        <v/>
      </c>
      <c r="L87" s="81" t="str">
        <f>IF(CALIBRACION!$H93="","",-INCERTIDUMBRE!$F$13)</f>
        <v/>
      </c>
      <c r="M87" s="80" t="str">
        <f>IF(CALIBRACION!$H93="","",CALIBRACION!R93*1000000)</f>
        <v/>
      </c>
      <c r="N87" s="80" t="str">
        <f>IF(CALIBRACION!$H93="","",-CALIBRACION!R93*1000000)</f>
        <v/>
      </c>
      <c r="O87" s="80" t="str">
        <f>IF(CALIBRACION!$H93="","",-CALIBRACION!R93*1000000)</f>
        <v/>
      </c>
    </row>
    <row r="88" spans="2:15" x14ac:dyDescent="0.25">
      <c r="B88" s="76" t="str">
        <f>IF(CALIBRACION!$H94="","",1)</f>
        <v/>
      </c>
      <c r="C88" s="324" t="str">
        <f>IF(CALIBRACION!H94="","",1+(INCERTIDUMBRE!$F$12*CALIBRACION!X94)-(INCERTIDUMBRE!$F$13*CALIBRACION!X94)-(INCERTIDUMBRE!$F$13*CALIBRACION!AA94))</f>
        <v/>
      </c>
      <c r="D88" s="77" t="str">
        <f>IF(CALIBRACION!H94="","",(CALIBRACION!R94*CALIBRACION!X94)*1000000)</f>
        <v/>
      </c>
      <c r="E88" s="77" t="str">
        <f>IF(CALIBRACION!H94="","",-(CALIBRACION!X94+CALIBRACION!AA94)*CALIBRACION!R94*1000000)</f>
        <v/>
      </c>
      <c r="F88" s="78" t="str">
        <f>IF(CALIBRACION!H94="","",-(INCERTIDUMBRE!$G$13*CALIBRACION!R94)*1000000)</f>
        <v/>
      </c>
      <c r="G88" s="79" t="str">
        <f>IF(CALIBRACION!H94="","",((INCERTIDUMBRE!$F$12)-(INCERTIDUMBRE!$F$13))*CALIBRACION!R94*1000000)</f>
        <v/>
      </c>
      <c r="H88" s="80" t="str">
        <f>IF(CALIBRACION!$H94="","",1)</f>
        <v/>
      </c>
      <c r="I88" s="81" t="str">
        <f>IF(CALIBRACION!$H94="","",CALIBRACION!X94)</f>
        <v/>
      </c>
      <c r="J88" s="81" t="str">
        <f>IF(CALIBRACION!$H94="","",-(CALIBRACION!X94+CALIBRACION!AA94))</f>
        <v/>
      </c>
      <c r="K88" s="81" t="str">
        <f>IF(CALIBRACION!$H94="","",INCERTIDUMBRE!$F$12-INCERTIDUMBRE!$F$13)</f>
        <v/>
      </c>
      <c r="L88" s="81" t="str">
        <f>IF(CALIBRACION!$H94="","",-INCERTIDUMBRE!$F$13)</f>
        <v/>
      </c>
      <c r="M88" s="80" t="str">
        <f>IF(CALIBRACION!$H94="","",CALIBRACION!R94*1000000)</f>
        <v/>
      </c>
      <c r="N88" s="80" t="str">
        <f>IF(CALIBRACION!$H94="","",-CALIBRACION!R94*1000000)</f>
        <v/>
      </c>
      <c r="O88" s="80" t="str">
        <f>IF(CALIBRACION!$H94="","",-CALIBRACION!R94*1000000)</f>
        <v/>
      </c>
    </row>
    <row r="89" spans="2:15" x14ac:dyDescent="0.25">
      <c r="B89" s="76" t="str">
        <f>IF(CALIBRACION!$H95="","",1)</f>
        <v/>
      </c>
      <c r="C89" s="324" t="str">
        <f>IF(CALIBRACION!H95="","",1+(INCERTIDUMBRE!$F$12*CALIBRACION!X95)-(INCERTIDUMBRE!$F$13*CALIBRACION!X95)-(INCERTIDUMBRE!$F$13*CALIBRACION!AA95))</f>
        <v/>
      </c>
      <c r="D89" s="77" t="str">
        <f>IF(CALIBRACION!H95="","",(CALIBRACION!R95*CALIBRACION!X95)*1000000)</f>
        <v/>
      </c>
      <c r="E89" s="77" t="str">
        <f>IF(CALIBRACION!H95="","",-(CALIBRACION!X95+CALIBRACION!AA95)*CALIBRACION!R95*1000000)</f>
        <v/>
      </c>
      <c r="F89" s="78" t="str">
        <f>IF(CALIBRACION!H95="","",-(INCERTIDUMBRE!$G$13*CALIBRACION!R95)*1000000)</f>
        <v/>
      </c>
      <c r="G89" s="79" t="str">
        <f>IF(CALIBRACION!H95="","",((INCERTIDUMBRE!$F$12)-(INCERTIDUMBRE!$F$13))*CALIBRACION!R95*1000000)</f>
        <v/>
      </c>
      <c r="H89" s="80" t="str">
        <f>IF(CALIBRACION!$H95="","",1)</f>
        <v/>
      </c>
      <c r="I89" s="81" t="str">
        <f>IF(CALIBRACION!$H95="","",CALIBRACION!X95)</f>
        <v/>
      </c>
      <c r="J89" s="81" t="str">
        <f>IF(CALIBRACION!$H95="","",-(CALIBRACION!X95+CALIBRACION!AA95))</f>
        <v/>
      </c>
      <c r="K89" s="81" t="str">
        <f>IF(CALIBRACION!$H95="","",INCERTIDUMBRE!$F$12-INCERTIDUMBRE!$F$13)</f>
        <v/>
      </c>
      <c r="L89" s="81" t="str">
        <f>IF(CALIBRACION!$H95="","",-INCERTIDUMBRE!$F$13)</f>
        <v/>
      </c>
      <c r="M89" s="80" t="str">
        <f>IF(CALIBRACION!$H95="","",CALIBRACION!R95*1000000)</f>
        <v/>
      </c>
      <c r="N89" s="80" t="str">
        <f>IF(CALIBRACION!$H95="","",-CALIBRACION!R95*1000000)</f>
        <v/>
      </c>
      <c r="O89" s="80" t="str">
        <f>IF(CALIBRACION!$H95="","",-CALIBRACION!R95*1000000)</f>
        <v/>
      </c>
    </row>
    <row r="90" spans="2:15" x14ac:dyDescent="0.25">
      <c r="B90" s="76" t="str">
        <f>IF(CALIBRACION!$H96="","",1)</f>
        <v/>
      </c>
      <c r="C90" s="324" t="str">
        <f>IF(CALIBRACION!H96="","",1+(INCERTIDUMBRE!$F$12*CALIBRACION!X96)-(INCERTIDUMBRE!$F$13*CALIBRACION!X96)-(INCERTIDUMBRE!$F$13*CALIBRACION!AA96))</f>
        <v/>
      </c>
      <c r="D90" s="77" t="str">
        <f>IF(CALIBRACION!H96="","",(CALIBRACION!R96*CALIBRACION!X96)*1000000)</f>
        <v/>
      </c>
      <c r="E90" s="77" t="str">
        <f>IF(CALIBRACION!H96="","",-(CALIBRACION!X96+CALIBRACION!AA96)*CALIBRACION!R96*1000000)</f>
        <v/>
      </c>
      <c r="F90" s="78" t="str">
        <f>IF(CALIBRACION!H96="","",-(INCERTIDUMBRE!$G$13*CALIBRACION!R96)*1000000)</f>
        <v/>
      </c>
      <c r="G90" s="79" t="str">
        <f>IF(CALIBRACION!H96="","",((INCERTIDUMBRE!$F$12)-(INCERTIDUMBRE!$F$13))*CALIBRACION!R96*1000000)</f>
        <v/>
      </c>
      <c r="H90" s="80" t="str">
        <f>IF(CALIBRACION!$H96="","",1)</f>
        <v/>
      </c>
      <c r="I90" s="81" t="str">
        <f>IF(CALIBRACION!$H96="","",CALIBRACION!X96)</f>
        <v/>
      </c>
      <c r="J90" s="81" t="str">
        <f>IF(CALIBRACION!$H96="","",-(CALIBRACION!X96+CALIBRACION!AA96))</f>
        <v/>
      </c>
      <c r="K90" s="81" t="str">
        <f>IF(CALIBRACION!$H96="","",INCERTIDUMBRE!$F$12-INCERTIDUMBRE!$F$13)</f>
        <v/>
      </c>
      <c r="L90" s="81" t="str">
        <f>IF(CALIBRACION!$H96="","",-INCERTIDUMBRE!$F$13)</f>
        <v/>
      </c>
      <c r="M90" s="80" t="str">
        <f>IF(CALIBRACION!$H96="","",CALIBRACION!R96*1000000)</f>
        <v/>
      </c>
      <c r="N90" s="80" t="str">
        <f>IF(CALIBRACION!$H96="","",-CALIBRACION!R96*1000000)</f>
        <v/>
      </c>
      <c r="O90" s="80" t="str">
        <f>IF(CALIBRACION!$H96="","",-CALIBRACION!R96*1000000)</f>
        <v/>
      </c>
    </row>
    <row r="91" spans="2:15" x14ac:dyDescent="0.25">
      <c r="B91" s="76" t="str">
        <f>IF(CALIBRACION!$H97="","",1)</f>
        <v/>
      </c>
      <c r="C91" s="324" t="str">
        <f>IF(CALIBRACION!H97="","",1+(INCERTIDUMBRE!$F$12*CALIBRACION!X97)-(INCERTIDUMBRE!$F$13*CALIBRACION!X97)-(INCERTIDUMBRE!$F$13*CALIBRACION!AA97))</f>
        <v/>
      </c>
      <c r="D91" s="77" t="str">
        <f>IF(CALIBRACION!H97="","",(CALIBRACION!R97*CALIBRACION!X97)*1000000)</f>
        <v/>
      </c>
      <c r="E91" s="77" t="str">
        <f>IF(CALIBRACION!H97="","",-(CALIBRACION!X97+CALIBRACION!AA97)*CALIBRACION!R97*1000000)</f>
        <v/>
      </c>
      <c r="F91" s="78" t="str">
        <f>IF(CALIBRACION!H97="","",-(INCERTIDUMBRE!$G$13*CALIBRACION!R97)*1000000)</f>
        <v/>
      </c>
      <c r="G91" s="79" t="str">
        <f>IF(CALIBRACION!H97="","",((INCERTIDUMBRE!$F$12)-(INCERTIDUMBRE!$F$13))*CALIBRACION!R97*1000000)</f>
        <v/>
      </c>
      <c r="H91" s="80" t="str">
        <f>IF(CALIBRACION!$H97="","",1)</f>
        <v/>
      </c>
      <c r="I91" s="81" t="str">
        <f>IF(CALIBRACION!$H97="","",CALIBRACION!X97)</f>
        <v/>
      </c>
      <c r="J91" s="81" t="str">
        <f>IF(CALIBRACION!$H97="","",-(CALIBRACION!X97+CALIBRACION!AA97))</f>
        <v/>
      </c>
      <c r="K91" s="81" t="str">
        <f>IF(CALIBRACION!$H97="","",INCERTIDUMBRE!$F$12-INCERTIDUMBRE!$F$13)</f>
        <v/>
      </c>
      <c r="L91" s="81" t="str">
        <f>IF(CALIBRACION!$H97="","",-INCERTIDUMBRE!$F$13)</f>
        <v/>
      </c>
      <c r="M91" s="80" t="str">
        <f>IF(CALIBRACION!$H97="","",CALIBRACION!R97*1000000)</f>
        <v/>
      </c>
      <c r="N91" s="80" t="str">
        <f>IF(CALIBRACION!$H97="","",-CALIBRACION!R97*1000000)</f>
        <v/>
      </c>
      <c r="O91" s="80" t="str">
        <f>IF(CALIBRACION!$H97="","",-CALIBRACION!R97*1000000)</f>
        <v/>
      </c>
    </row>
    <row r="92" spans="2:15" x14ac:dyDescent="0.25">
      <c r="B92" s="76" t="str">
        <f>IF(CALIBRACION!$H98="","",1)</f>
        <v/>
      </c>
      <c r="C92" s="324" t="str">
        <f>IF(CALIBRACION!H98="","",1+(INCERTIDUMBRE!$F$12*CALIBRACION!X98)-(INCERTIDUMBRE!$F$13*CALIBRACION!X98)-(INCERTIDUMBRE!$F$13*CALIBRACION!AA98))</f>
        <v/>
      </c>
      <c r="D92" s="77" t="str">
        <f>IF(CALIBRACION!H98="","",(CALIBRACION!R98*CALIBRACION!X98)*1000000)</f>
        <v/>
      </c>
      <c r="E92" s="77" t="str">
        <f>IF(CALIBRACION!H98="","",-(CALIBRACION!X98+CALIBRACION!AA98)*CALIBRACION!R98*1000000)</f>
        <v/>
      </c>
      <c r="F92" s="78" t="str">
        <f>IF(CALIBRACION!H98="","",-(INCERTIDUMBRE!$G$13*CALIBRACION!R98)*1000000)</f>
        <v/>
      </c>
      <c r="G92" s="79" t="str">
        <f>IF(CALIBRACION!H98="","",((INCERTIDUMBRE!$F$12)-(INCERTIDUMBRE!$F$13))*CALIBRACION!R98*1000000)</f>
        <v/>
      </c>
      <c r="H92" s="80" t="str">
        <f>IF(CALIBRACION!$H98="","",1)</f>
        <v/>
      </c>
      <c r="I92" s="81" t="str">
        <f>IF(CALIBRACION!$H98="","",CALIBRACION!X98)</f>
        <v/>
      </c>
      <c r="J92" s="81" t="str">
        <f>IF(CALIBRACION!$H98="","",-(CALIBRACION!X98+CALIBRACION!AA98))</f>
        <v/>
      </c>
      <c r="K92" s="81" t="str">
        <f>IF(CALIBRACION!$H98="","",INCERTIDUMBRE!$F$12-INCERTIDUMBRE!$F$13)</f>
        <v/>
      </c>
      <c r="L92" s="81" t="str">
        <f>IF(CALIBRACION!$H98="","",-INCERTIDUMBRE!$F$13)</f>
        <v/>
      </c>
      <c r="M92" s="80" t="str">
        <f>IF(CALIBRACION!$H98="","",CALIBRACION!R98*1000000)</f>
        <v/>
      </c>
      <c r="N92" s="80" t="str">
        <f>IF(CALIBRACION!$H98="","",-CALIBRACION!R98*1000000)</f>
        <v/>
      </c>
      <c r="O92" s="80" t="str">
        <f>IF(CALIBRACION!$H98="","",-CALIBRACION!R98*1000000)</f>
        <v/>
      </c>
    </row>
    <row r="93" spans="2:15" x14ac:dyDescent="0.25">
      <c r="B93" s="76" t="str">
        <f>IF(CALIBRACION!$H99="","",1)</f>
        <v/>
      </c>
      <c r="C93" s="324" t="str">
        <f>IF(CALIBRACION!H99="","",1+(INCERTIDUMBRE!$F$12*CALIBRACION!X99)-(INCERTIDUMBRE!$F$13*CALIBRACION!X99)-(INCERTIDUMBRE!$F$13*CALIBRACION!AA99))</f>
        <v/>
      </c>
      <c r="D93" s="77" t="str">
        <f>IF(CALIBRACION!H99="","",(CALIBRACION!R99*CALIBRACION!X99)*1000000)</f>
        <v/>
      </c>
      <c r="E93" s="77" t="str">
        <f>IF(CALIBRACION!H99="","",-(CALIBRACION!X99+CALIBRACION!AA99)*CALIBRACION!R99*1000000)</f>
        <v/>
      </c>
      <c r="F93" s="78" t="str">
        <f>IF(CALIBRACION!H99="","",-(INCERTIDUMBRE!$G$13*CALIBRACION!R99)*1000000)</f>
        <v/>
      </c>
      <c r="G93" s="79" t="str">
        <f>IF(CALIBRACION!H99="","",((INCERTIDUMBRE!$F$12)-(INCERTIDUMBRE!$F$13))*CALIBRACION!R99*1000000)</f>
        <v/>
      </c>
      <c r="H93" s="80" t="str">
        <f>IF(CALIBRACION!$H99="","",1)</f>
        <v/>
      </c>
      <c r="I93" s="81" t="str">
        <f>IF(CALIBRACION!$H99="","",CALIBRACION!X99)</f>
        <v/>
      </c>
      <c r="J93" s="81" t="str">
        <f>IF(CALIBRACION!$H99="","",-(CALIBRACION!X99+CALIBRACION!AA99))</f>
        <v/>
      </c>
      <c r="K93" s="81" t="str">
        <f>IF(CALIBRACION!$H99="","",INCERTIDUMBRE!$F$12-INCERTIDUMBRE!$F$13)</f>
        <v/>
      </c>
      <c r="L93" s="81" t="str">
        <f>IF(CALIBRACION!$H99="","",-INCERTIDUMBRE!$F$13)</f>
        <v/>
      </c>
      <c r="M93" s="80" t="str">
        <f>IF(CALIBRACION!$H99="","",CALIBRACION!R99*1000000)</f>
        <v/>
      </c>
      <c r="N93" s="80" t="str">
        <f>IF(CALIBRACION!$H99="","",-CALIBRACION!R99*1000000)</f>
        <v/>
      </c>
      <c r="O93" s="80" t="str">
        <f>IF(CALIBRACION!$H99="","",-CALIBRACION!R99*1000000)</f>
        <v/>
      </c>
    </row>
    <row r="94" spans="2:15" x14ac:dyDescent="0.25">
      <c r="B94" s="76" t="str">
        <f>IF(CALIBRACION!$H100="","",1)</f>
        <v/>
      </c>
      <c r="C94" s="324" t="str">
        <f>IF(CALIBRACION!H100="","",1+(INCERTIDUMBRE!$F$12*CALIBRACION!X100)-(INCERTIDUMBRE!$F$13*CALIBRACION!X100)-(INCERTIDUMBRE!$F$13*CALIBRACION!AA100))</f>
        <v/>
      </c>
      <c r="D94" s="77" t="str">
        <f>IF(CALIBRACION!H100="","",(CALIBRACION!R100*CALIBRACION!X100)*1000000)</f>
        <v/>
      </c>
      <c r="E94" s="77" t="str">
        <f>IF(CALIBRACION!H100="","",-(CALIBRACION!X100+CALIBRACION!AA100)*CALIBRACION!R100*1000000)</f>
        <v/>
      </c>
      <c r="F94" s="78" t="str">
        <f>IF(CALIBRACION!H100="","",-(INCERTIDUMBRE!$G$13*CALIBRACION!R100)*1000000)</f>
        <v/>
      </c>
      <c r="G94" s="79" t="str">
        <f>IF(CALIBRACION!H100="","",((INCERTIDUMBRE!$F$12)-(INCERTIDUMBRE!$F$13))*CALIBRACION!R100*1000000)</f>
        <v/>
      </c>
      <c r="H94" s="80" t="str">
        <f>IF(CALIBRACION!$H100="","",1)</f>
        <v/>
      </c>
      <c r="I94" s="81" t="str">
        <f>IF(CALIBRACION!$H100="","",CALIBRACION!X100)</f>
        <v/>
      </c>
      <c r="J94" s="81" t="str">
        <f>IF(CALIBRACION!$H100="","",-(CALIBRACION!X100+CALIBRACION!AA100))</f>
        <v/>
      </c>
      <c r="K94" s="81" t="str">
        <f>IF(CALIBRACION!$H100="","",INCERTIDUMBRE!$F$12-INCERTIDUMBRE!$F$13)</f>
        <v/>
      </c>
      <c r="L94" s="81" t="str">
        <f>IF(CALIBRACION!$H100="","",-INCERTIDUMBRE!$F$13)</f>
        <v/>
      </c>
      <c r="M94" s="80" t="str">
        <f>IF(CALIBRACION!$H100="","",CALIBRACION!R100*1000000)</f>
        <v/>
      </c>
      <c r="N94" s="80" t="str">
        <f>IF(CALIBRACION!$H100="","",-CALIBRACION!R100*1000000)</f>
        <v/>
      </c>
      <c r="O94" s="80" t="str">
        <f>IF(CALIBRACION!$H100="","",-CALIBRACION!R100*1000000)</f>
        <v/>
      </c>
    </row>
    <row r="95" spans="2:15" x14ac:dyDescent="0.25">
      <c r="B95" s="76" t="str">
        <f>IF(CALIBRACION!$H101="","",1)</f>
        <v/>
      </c>
      <c r="C95" s="324" t="str">
        <f>IF(CALIBRACION!H101="","",1+(INCERTIDUMBRE!$F$12*CALIBRACION!X101)-(INCERTIDUMBRE!$F$13*CALIBRACION!X101)-(INCERTIDUMBRE!$F$13*CALIBRACION!AA101))</f>
        <v/>
      </c>
      <c r="D95" s="77" t="str">
        <f>IF(CALIBRACION!H101="","",(CALIBRACION!R101*CALIBRACION!X101)*1000000)</f>
        <v/>
      </c>
      <c r="E95" s="77" t="str">
        <f>IF(CALIBRACION!H101="","",-(CALIBRACION!X101+CALIBRACION!AA101)*CALIBRACION!R101*1000000)</f>
        <v/>
      </c>
      <c r="F95" s="78" t="str">
        <f>IF(CALIBRACION!H101="","",-(INCERTIDUMBRE!$G$13*CALIBRACION!R101)*1000000)</f>
        <v/>
      </c>
      <c r="G95" s="79" t="str">
        <f>IF(CALIBRACION!H101="","",((INCERTIDUMBRE!$F$12)-(INCERTIDUMBRE!$F$13))*CALIBRACION!R101*1000000)</f>
        <v/>
      </c>
      <c r="H95" s="80" t="str">
        <f>IF(CALIBRACION!$H101="","",1)</f>
        <v/>
      </c>
      <c r="I95" s="81" t="str">
        <f>IF(CALIBRACION!$H101="","",CALIBRACION!X101)</f>
        <v/>
      </c>
      <c r="J95" s="81" t="str">
        <f>IF(CALIBRACION!$H101="","",-(CALIBRACION!X101+CALIBRACION!AA101))</f>
        <v/>
      </c>
      <c r="K95" s="81" t="str">
        <f>IF(CALIBRACION!$H101="","",INCERTIDUMBRE!$F$12-INCERTIDUMBRE!$F$13)</f>
        <v/>
      </c>
      <c r="L95" s="81" t="str">
        <f>IF(CALIBRACION!$H101="","",-INCERTIDUMBRE!$F$13)</f>
        <v/>
      </c>
      <c r="M95" s="80" t="str">
        <f>IF(CALIBRACION!$H101="","",CALIBRACION!R101*1000000)</f>
        <v/>
      </c>
      <c r="N95" s="80" t="str">
        <f>IF(CALIBRACION!$H101="","",-CALIBRACION!R101*1000000)</f>
        <v/>
      </c>
      <c r="O95" s="80" t="str">
        <f>IF(CALIBRACION!$H101="","",-CALIBRACION!R101*1000000)</f>
        <v/>
      </c>
    </row>
    <row r="96" spans="2:15" x14ac:dyDescent="0.25">
      <c r="B96" s="76" t="str">
        <f>IF(CALIBRACION!$H102="","",1)</f>
        <v/>
      </c>
      <c r="C96" s="324" t="str">
        <f>IF(CALIBRACION!H102="","",1+(INCERTIDUMBRE!$F$12*CALIBRACION!X102)-(INCERTIDUMBRE!$F$13*CALIBRACION!X102)-(INCERTIDUMBRE!$F$13*CALIBRACION!AA102))</f>
        <v/>
      </c>
      <c r="D96" s="77" t="str">
        <f>IF(CALIBRACION!H102="","",(CALIBRACION!R102*CALIBRACION!X102)*1000000)</f>
        <v/>
      </c>
      <c r="E96" s="77" t="str">
        <f>IF(CALIBRACION!H102="","",-(CALIBRACION!X102+CALIBRACION!AA102)*CALIBRACION!R102*1000000)</f>
        <v/>
      </c>
      <c r="F96" s="78" t="str">
        <f>IF(CALIBRACION!H102="","",-(INCERTIDUMBRE!$G$13*CALIBRACION!R102)*1000000)</f>
        <v/>
      </c>
      <c r="G96" s="79" t="str">
        <f>IF(CALIBRACION!H102="","",((INCERTIDUMBRE!$F$12)-(INCERTIDUMBRE!$F$13))*CALIBRACION!R102*1000000)</f>
        <v/>
      </c>
      <c r="H96" s="80" t="str">
        <f>IF(CALIBRACION!$H102="","",1)</f>
        <v/>
      </c>
      <c r="I96" s="81" t="str">
        <f>IF(CALIBRACION!$H102="","",CALIBRACION!X102)</f>
        <v/>
      </c>
      <c r="J96" s="81" t="str">
        <f>IF(CALIBRACION!$H102="","",-(CALIBRACION!X102+CALIBRACION!AA102))</f>
        <v/>
      </c>
      <c r="K96" s="81" t="str">
        <f>IF(CALIBRACION!$H102="","",INCERTIDUMBRE!$F$12-INCERTIDUMBRE!$F$13)</f>
        <v/>
      </c>
      <c r="L96" s="81" t="str">
        <f>IF(CALIBRACION!$H102="","",-INCERTIDUMBRE!$F$13)</f>
        <v/>
      </c>
      <c r="M96" s="80" t="str">
        <f>IF(CALIBRACION!$H102="","",CALIBRACION!R102*1000000)</f>
        <v/>
      </c>
      <c r="N96" s="80" t="str">
        <f>IF(CALIBRACION!$H102="","",-CALIBRACION!R102*1000000)</f>
        <v/>
      </c>
      <c r="O96" s="80" t="str">
        <f>IF(CALIBRACION!$H102="","",-CALIBRACION!R102*1000000)</f>
        <v/>
      </c>
    </row>
    <row r="97" spans="2:15" x14ac:dyDescent="0.25">
      <c r="B97" s="76" t="str">
        <f>IF(CALIBRACION!$H103="","",1)</f>
        <v/>
      </c>
      <c r="C97" s="324" t="str">
        <f>IF(CALIBRACION!H103="","",1+(INCERTIDUMBRE!$F$12*CALIBRACION!X103)-(INCERTIDUMBRE!$F$13*CALIBRACION!X103)-(INCERTIDUMBRE!$F$13*CALIBRACION!AA103))</f>
        <v/>
      </c>
      <c r="D97" s="77" t="str">
        <f>IF(CALIBRACION!H103="","",(CALIBRACION!R103*CALIBRACION!X103)*1000000)</f>
        <v/>
      </c>
      <c r="E97" s="77" t="str">
        <f>IF(CALIBRACION!H103="","",-(CALIBRACION!X103+CALIBRACION!AA103)*CALIBRACION!R103*1000000)</f>
        <v/>
      </c>
      <c r="F97" s="78" t="str">
        <f>IF(CALIBRACION!H103="","",-(INCERTIDUMBRE!$G$13*CALIBRACION!R103)*1000000)</f>
        <v/>
      </c>
      <c r="G97" s="79" t="str">
        <f>IF(CALIBRACION!H103="","",((INCERTIDUMBRE!$F$12)-(INCERTIDUMBRE!$F$13))*CALIBRACION!R103*1000000)</f>
        <v/>
      </c>
      <c r="H97" s="80" t="str">
        <f>IF(CALIBRACION!$H103="","",1)</f>
        <v/>
      </c>
      <c r="I97" s="81" t="str">
        <f>IF(CALIBRACION!$H103="","",CALIBRACION!X103)</f>
        <v/>
      </c>
      <c r="J97" s="81" t="str">
        <f>IF(CALIBRACION!$H103="","",-(CALIBRACION!X103+CALIBRACION!AA103))</f>
        <v/>
      </c>
      <c r="K97" s="81" t="str">
        <f>IF(CALIBRACION!$H103="","",INCERTIDUMBRE!$F$12-INCERTIDUMBRE!$F$13)</f>
        <v/>
      </c>
      <c r="L97" s="81" t="str">
        <f>IF(CALIBRACION!$H103="","",-INCERTIDUMBRE!$F$13)</f>
        <v/>
      </c>
      <c r="M97" s="80" t="str">
        <f>IF(CALIBRACION!$H103="","",CALIBRACION!R103*1000000)</f>
        <v/>
      </c>
      <c r="N97" s="80" t="str">
        <f>IF(CALIBRACION!$H103="","",-CALIBRACION!R103*1000000)</f>
        <v/>
      </c>
      <c r="O97" s="80" t="str">
        <f>IF(CALIBRACION!$H103="","",-CALIBRACION!R103*1000000)</f>
        <v/>
      </c>
    </row>
    <row r="98" spans="2:15" x14ac:dyDescent="0.25">
      <c r="B98" s="76" t="str">
        <f>IF(CALIBRACION!$H104="","",1)</f>
        <v/>
      </c>
      <c r="C98" s="324" t="str">
        <f>IF(CALIBRACION!H104="","",1+(INCERTIDUMBRE!$F$12*CALIBRACION!X104)-(INCERTIDUMBRE!$F$13*CALIBRACION!X104)-(INCERTIDUMBRE!$F$13*CALIBRACION!AA104))</f>
        <v/>
      </c>
      <c r="D98" s="77" t="str">
        <f>IF(CALIBRACION!H104="","",(CALIBRACION!R104*CALIBRACION!X104)*1000000)</f>
        <v/>
      </c>
      <c r="E98" s="77" t="str">
        <f>IF(CALIBRACION!H104="","",-(CALIBRACION!X104+CALIBRACION!AA104)*CALIBRACION!R104*1000000)</f>
        <v/>
      </c>
      <c r="F98" s="78" t="str">
        <f>IF(CALIBRACION!H104="","",-(INCERTIDUMBRE!$G$13*CALIBRACION!R104)*1000000)</f>
        <v/>
      </c>
      <c r="G98" s="79" t="str">
        <f>IF(CALIBRACION!H104="","",((INCERTIDUMBRE!$F$12)-(INCERTIDUMBRE!$F$13))*CALIBRACION!R104*1000000)</f>
        <v/>
      </c>
      <c r="H98" s="80" t="str">
        <f>IF(CALIBRACION!$H104="","",1)</f>
        <v/>
      </c>
      <c r="I98" s="81" t="str">
        <f>IF(CALIBRACION!$H104="","",CALIBRACION!X104)</f>
        <v/>
      </c>
      <c r="J98" s="81" t="str">
        <f>IF(CALIBRACION!$H104="","",-(CALIBRACION!X104+CALIBRACION!AA104))</f>
        <v/>
      </c>
      <c r="K98" s="81" t="str">
        <f>IF(CALIBRACION!$H104="","",INCERTIDUMBRE!$F$12-INCERTIDUMBRE!$F$13)</f>
        <v/>
      </c>
      <c r="L98" s="81" t="str">
        <f>IF(CALIBRACION!$H104="","",-INCERTIDUMBRE!$F$13)</f>
        <v/>
      </c>
      <c r="M98" s="80" t="str">
        <f>IF(CALIBRACION!$H104="","",CALIBRACION!R104*1000000)</f>
        <v/>
      </c>
      <c r="N98" s="80" t="str">
        <f>IF(CALIBRACION!$H104="","",-CALIBRACION!R104*1000000)</f>
        <v/>
      </c>
      <c r="O98" s="80" t="str">
        <f>IF(CALIBRACION!$H104="","",-CALIBRACION!R104*1000000)</f>
        <v/>
      </c>
    </row>
    <row r="99" spans="2:15" x14ac:dyDescent="0.25">
      <c r="B99" s="76" t="str">
        <f>IF(CALIBRACION!$H105="","",1)</f>
        <v/>
      </c>
      <c r="C99" s="324" t="str">
        <f>IF(CALIBRACION!H105="","",1+(INCERTIDUMBRE!$F$12*CALIBRACION!X105)-(INCERTIDUMBRE!$F$13*CALIBRACION!X105)-(INCERTIDUMBRE!$F$13*CALIBRACION!AA105))</f>
        <v/>
      </c>
      <c r="D99" s="77" t="str">
        <f>IF(CALIBRACION!H105="","",(CALIBRACION!R105*CALIBRACION!X105)*1000000)</f>
        <v/>
      </c>
      <c r="E99" s="77" t="str">
        <f>IF(CALIBRACION!H105="","",-(CALIBRACION!X105+CALIBRACION!AA105)*CALIBRACION!R105*1000000)</f>
        <v/>
      </c>
      <c r="F99" s="78" t="str">
        <f>IF(CALIBRACION!H105="","",-(INCERTIDUMBRE!$G$13*CALIBRACION!R105)*1000000)</f>
        <v/>
      </c>
      <c r="G99" s="79" t="str">
        <f>IF(CALIBRACION!H105="","",((INCERTIDUMBRE!$F$12)-(INCERTIDUMBRE!$F$13))*CALIBRACION!R105*1000000)</f>
        <v/>
      </c>
      <c r="H99" s="80" t="str">
        <f>IF(CALIBRACION!$H105="","",1)</f>
        <v/>
      </c>
      <c r="I99" s="81" t="str">
        <f>IF(CALIBRACION!$H105="","",CALIBRACION!X105)</f>
        <v/>
      </c>
      <c r="J99" s="81" t="str">
        <f>IF(CALIBRACION!$H105="","",-(CALIBRACION!X105+CALIBRACION!AA105))</f>
        <v/>
      </c>
      <c r="K99" s="81" t="str">
        <f>IF(CALIBRACION!$H105="","",INCERTIDUMBRE!$F$12-INCERTIDUMBRE!$F$13)</f>
        <v/>
      </c>
      <c r="L99" s="81" t="str">
        <f>IF(CALIBRACION!$H105="","",-INCERTIDUMBRE!$F$13)</f>
        <v/>
      </c>
      <c r="M99" s="80" t="str">
        <f>IF(CALIBRACION!$H105="","",CALIBRACION!R105*1000000)</f>
        <v/>
      </c>
      <c r="N99" s="80" t="str">
        <f>IF(CALIBRACION!$H105="","",-CALIBRACION!R105*1000000)</f>
        <v/>
      </c>
      <c r="O99" s="80" t="str">
        <f>IF(CALIBRACION!$H105="","",-CALIBRACION!R105*1000000)</f>
        <v/>
      </c>
    </row>
    <row r="100" spans="2:15" x14ac:dyDescent="0.25">
      <c r="B100" s="76" t="str">
        <f>IF(CALIBRACION!$H106="","",1)</f>
        <v/>
      </c>
      <c r="C100" s="324" t="str">
        <f>IF(CALIBRACION!H106="","",1+(INCERTIDUMBRE!$F$12*CALIBRACION!X106)-(INCERTIDUMBRE!$F$13*CALIBRACION!X106)-(INCERTIDUMBRE!$F$13*CALIBRACION!AA106))</f>
        <v/>
      </c>
      <c r="D100" s="77" t="str">
        <f>IF(CALIBRACION!H106="","",(CALIBRACION!R106*CALIBRACION!X106)*1000000)</f>
        <v/>
      </c>
      <c r="E100" s="77" t="str">
        <f>IF(CALIBRACION!H106="","",-(CALIBRACION!X106+CALIBRACION!AA106)*CALIBRACION!R106*1000000)</f>
        <v/>
      </c>
      <c r="F100" s="78" t="str">
        <f>IF(CALIBRACION!H106="","",-(INCERTIDUMBRE!$G$13*CALIBRACION!R106)*1000000)</f>
        <v/>
      </c>
      <c r="G100" s="79" t="str">
        <f>IF(CALIBRACION!H106="","",((INCERTIDUMBRE!$F$12)-(INCERTIDUMBRE!$F$13))*CALIBRACION!R106*1000000)</f>
        <v/>
      </c>
      <c r="H100" s="80" t="str">
        <f>IF(CALIBRACION!$H106="","",1)</f>
        <v/>
      </c>
      <c r="I100" s="81" t="str">
        <f>IF(CALIBRACION!$H106="","",CALIBRACION!X106)</f>
        <v/>
      </c>
      <c r="J100" s="81" t="str">
        <f>IF(CALIBRACION!$H106="","",-(CALIBRACION!X106+CALIBRACION!AA106))</f>
        <v/>
      </c>
      <c r="K100" s="81" t="str">
        <f>IF(CALIBRACION!$H106="","",INCERTIDUMBRE!$F$12-INCERTIDUMBRE!$F$13)</f>
        <v/>
      </c>
      <c r="L100" s="81" t="str">
        <f>IF(CALIBRACION!$H106="","",-INCERTIDUMBRE!$F$13)</f>
        <v/>
      </c>
      <c r="M100" s="80" t="str">
        <f>IF(CALIBRACION!$H106="","",CALIBRACION!R106*1000000)</f>
        <v/>
      </c>
      <c r="N100" s="80" t="str">
        <f>IF(CALIBRACION!$H106="","",-CALIBRACION!R106*1000000)</f>
        <v/>
      </c>
      <c r="O100" s="80" t="str">
        <f>IF(CALIBRACION!$H106="","",-CALIBRACION!R106*1000000)</f>
        <v/>
      </c>
    </row>
    <row r="101" spans="2:15" x14ac:dyDescent="0.25">
      <c r="B101" s="76" t="str">
        <f>IF(CALIBRACION!$H107="","",1)</f>
        <v/>
      </c>
      <c r="C101" s="324" t="str">
        <f>IF(CALIBRACION!H107="","",1+(INCERTIDUMBRE!$F$12*CALIBRACION!X107)-(INCERTIDUMBRE!$F$13*CALIBRACION!X107)-(INCERTIDUMBRE!$F$13*CALIBRACION!AA107))</f>
        <v/>
      </c>
      <c r="D101" s="77" t="str">
        <f>IF(CALIBRACION!H107="","",(CALIBRACION!R107*CALIBRACION!X107)*1000000)</f>
        <v/>
      </c>
      <c r="E101" s="77" t="str">
        <f>IF(CALIBRACION!H107="","",-(CALIBRACION!X107+CALIBRACION!AA107)*CALIBRACION!R107*1000000)</f>
        <v/>
      </c>
      <c r="F101" s="78" t="str">
        <f>IF(CALIBRACION!H107="","",-(INCERTIDUMBRE!$G$13*CALIBRACION!R107)*1000000)</f>
        <v/>
      </c>
      <c r="G101" s="79" t="str">
        <f>IF(CALIBRACION!H107="","",((INCERTIDUMBRE!$F$12)-(INCERTIDUMBRE!$F$13))*CALIBRACION!R107*1000000)</f>
        <v/>
      </c>
      <c r="H101" s="80" t="str">
        <f>IF(CALIBRACION!$H107="","",1)</f>
        <v/>
      </c>
      <c r="I101" s="81" t="str">
        <f>IF(CALIBRACION!$H107="","",CALIBRACION!X107)</f>
        <v/>
      </c>
      <c r="J101" s="81" t="str">
        <f>IF(CALIBRACION!$H107="","",-(CALIBRACION!X107+CALIBRACION!AA107))</f>
        <v/>
      </c>
      <c r="K101" s="81" t="str">
        <f>IF(CALIBRACION!$H107="","",INCERTIDUMBRE!$F$12-INCERTIDUMBRE!$F$13)</f>
        <v/>
      </c>
      <c r="L101" s="81" t="str">
        <f>IF(CALIBRACION!$H107="","",-INCERTIDUMBRE!$F$13)</f>
        <v/>
      </c>
      <c r="M101" s="80" t="str">
        <f>IF(CALIBRACION!$H107="","",CALIBRACION!R107*1000000)</f>
        <v/>
      </c>
      <c r="N101" s="80" t="str">
        <f>IF(CALIBRACION!$H107="","",-CALIBRACION!R107*1000000)</f>
        <v/>
      </c>
      <c r="O101" s="80" t="str">
        <f>IF(CALIBRACION!$H107="","",-CALIBRACION!R107*1000000)</f>
        <v/>
      </c>
    </row>
    <row r="102" spans="2:15" x14ac:dyDescent="0.25">
      <c r="B102" s="76" t="str">
        <f>IF(CALIBRACION!$H108="","",1)</f>
        <v/>
      </c>
      <c r="C102" s="324" t="str">
        <f>IF(CALIBRACION!H108="","",1+(INCERTIDUMBRE!$F$12*CALIBRACION!X108)-(INCERTIDUMBRE!$F$13*CALIBRACION!X108)-(INCERTIDUMBRE!$F$13*CALIBRACION!AA108))</f>
        <v/>
      </c>
      <c r="D102" s="77" t="str">
        <f>IF(CALIBRACION!H108="","",(CALIBRACION!R108*CALIBRACION!X108)*1000000)</f>
        <v/>
      </c>
      <c r="E102" s="77" t="str">
        <f>IF(CALIBRACION!H108="","",-(CALIBRACION!X108+CALIBRACION!AA108)*CALIBRACION!R108*1000000)</f>
        <v/>
      </c>
      <c r="F102" s="78" t="str">
        <f>IF(CALIBRACION!H108="","",-(INCERTIDUMBRE!$G$13*CALIBRACION!R108)*1000000)</f>
        <v/>
      </c>
      <c r="G102" s="79" t="str">
        <f>IF(CALIBRACION!H108="","",((INCERTIDUMBRE!$F$12)-(INCERTIDUMBRE!$F$13))*CALIBRACION!R108*1000000)</f>
        <v/>
      </c>
      <c r="H102" s="80" t="str">
        <f>IF(CALIBRACION!$H108="","",1)</f>
        <v/>
      </c>
      <c r="I102" s="81" t="str">
        <f>IF(CALIBRACION!$H108="","",CALIBRACION!X108)</f>
        <v/>
      </c>
      <c r="J102" s="81" t="str">
        <f>IF(CALIBRACION!$H108="","",-(CALIBRACION!X108+CALIBRACION!AA108))</f>
        <v/>
      </c>
      <c r="K102" s="81" t="str">
        <f>IF(CALIBRACION!$H108="","",INCERTIDUMBRE!$F$12-INCERTIDUMBRE!$F$13)</f>
        <v/>
      </c>
      <c r="L102" s="81" t="str">
        <f>IF(CALIBRACION!$H108="","",-INCERTIDUMBRE!$F$13)</f>
        <v/>
      </c>
      <c r="M102" s="80" t="str">
        <f>IF(CALIBRACION!$H108="","",CALIBRACION!R108*1000000)</f>
        <v/>
      </c>
      <c r="N102" s="80" t="str">
        <f>IF(CALIBRACION!$H108="","",-CALIBRACION!R108*1000000)</f>
        <v/>
      </c>
      <c r="O102" s="80" t="str">
        <f>IF(CALIBRACION!$H108="","",-CALIBRACION!R108*1000000)</f>
        <v/>
      </c>
    </row>
    <row r="103" spans="2:15" x14ac:dyDescent="0.25">
      <c r="B103" s="76" t="str">
        <f>IF(CALIBRACION!$H109="","",1)</f>
        <v/>
      </c>
      <c r="C103" s="324" t="str">
        <f>IF(CALIBRACION!H109="","",1+(INCERTIDUMBRE!$F$12*CALIBRACION!X109)-(INCERTIDUMBRE!$F$13*CALIBRACION!X109)-(INCERTIDUMBRE!$F$13*CALIBRACION!AA109))</f>
        <v/>
      </c>
      <c r="D103" s="77" t="str">
        <f>IF(CALIBRACION!H109="","",(CALIBRACION!R109*CALIBRACION!X109)*1000000)</f>
        <v/>
      </c>
      <c r="E103" s="77" t="str">
        <f>IF(CALIBRACION!H109="","",-(CALIBRACION!X109+CALIBRACION!AA109)*CALIBRACION!R109*1000000)</f>
        <v/>
      </c>
      <c r="F103" s="78" t="str">
        <f>IF(CALIBRACION!H109="","",-(INCERTIDUMBRE!$G$13*CALIBRACION!R109)*1000000)</f>
        <v/>
      </c>
      <c r="G103" s="79" t="str">
        <f>IF(CALIBRACION!H109="","",((INCERTIDUMBRE!$F$12)-(INCERTIDUMBRE!$F$13))*CALIBRACION!R109*1000000)</f>
        <v/>
      </c>
      <c r="H103" s="80" t="str">
        <f>IF(CALIBRACION!$H109="","",1)</f>
        <v/>
      </c>
      <c r="I103" s="81" t="str">
        <f>IF(CALIBRACION!$H109="","",CALIBRACION!X109)</f>
        <v/>
      </c>
      <c r="J103" s="81" t="str">
        <f>IF(CALIBRACION!$H109="","",-(CALIBRACION!X109+CALIBRACION!AA109))</f>
        <v/>
      </c>
      <c r="K103" s="81" t="str">
        <f>IF(CALIBRACION!$H109="","",INCERTIDUMBRE!$F$12-INCERTIDUMBRE!$F$13)</f>
        <v/>
      </c>
      <c r="L103" s="81" t="str">
        <f>IF(CALIBRACION!$H109="","",-INCERTIDUMBRE!$F$13)</f>
        <v/>
      </c>
      <c r="M103" s="80" t="str">
        <f>IF(CALIBRACION!$H109="","",CALIBRACION!R109*1000000)</f>
        <v/>
      </c>
      <c r="N103" s="80" t="str">
        <f>IF(CALIBRACION!$H109="","",-CALIBRACION!R109*1000000)</f>
        <v/>
      </c>
      <c r="O103" s="80" t="str">
        <f>IF(CALIBRACION!$H109="","",-CALIBRACION!R109*1000000)</f>
        <v/>
      </c>
    </row>
    <row r="104" spans="2:15" x14ac:dyDescent="0.25">
      <c r="B104" s="76" t="str">
        <f>IF(CALIBRACION!$H110="","",1)</f>
        <v/>
      </c>
      <c r="C104" s="324" t="str">
        <f>IF(CALIBRACION!H110="","",1+(INCERTIDUMBRE!$F$12*CALIBRACION!X110)-(INCERTIDUMBRE!$F$13*CALIBRACION!X110)-(INCERTIDUMBRE!$F$13*CALIBRACION!AA110))</f>
        <v/>
      </c>
      <c r="D104" s="77" t="str">
        <f>IF(CALIBRACION!H110="","",(CALIBRACION!R110*CALIBRACION!X110)*1000000)</f>
        <v/>
      </c>
      <c r="E104" s="77" t="str">
        <f>IF(CALIBRACION!H110="","",-(CALIBRACION!X110+CALIBRACION!AA110)*CALIBRACION!R110*1000000)</f>
        <v/>
      </c>
      <c r="F104" s="78" t="str">
        <f>IF(CALIBRACION!H110="","",-(INCERTIDUMBRE!$G$13*CALIBRACION!R110)*1000000)</f>
        <v/>
      </c>
      <c r="G104" s="79" t="str">
        <f>IF(CALIBRACION!H110="","",((INCERTIDUMBRE!$F$12)-(INCERTIDUMBRE!$F$13))*CALIBRACION!R110*1000000)</f>
        <v/>
      </c>
      <c r="H104" s="80" t="str">
        <f>IF(CALIBRACION!$H110="","",1)</f>
        <v/>
      </c>
      <c r="I104" s="81" t="str">
        <f>IF(CALIBRACION!$H110="","",CALIBRACION!X110)</f>
        <v/>
      </c>
      <c r="J104" s="81" t="str">
        <f>IF(CALIBRACION!$H110="","",-(CALIBRACION!X110+CALIBRACION!AA110))</f>
        <v/>
      </c>
      <c r="K104" s="81" t="str">
        <f>IF(CALIBRACION!$H110="","",INCERTIDUMBRE!$F$12-INCERTIDUMBRE!$F$13)</f>
        <v/>
      </c>
      <c r="L104" s="81" t="str">
        <f>IF(CALIBRACION!$H110="","",-INCERTIDUMBRE!$F$13)</f>
        <v/>
      </c>
      <c r="M104" s="80" t="str">
        <f>IF(CALIBRACION!$H110="","",CALIBRACION!R110*1000000)</f>
        <v/>
      </c>
      <c r="N104" s="80" t="str">
        <f>IF(CALIBRACION!$H110="","",-CALIBRACION!R110*1000000)</f>
        <v/>
      </c>
      <c r="O104" s="80" t="str">
        <f>IF(CALIBRACION!$H110="","",-CALIBRACION!R110*1000000)</f>
        <v/>
      </c>
    </row>
    <row r="105" spans="2:15" x14ac:dyDescent="0.25">
      <c r="B105" s="76">
        <f>IF(CALIBRACION!$H111="","",1)</f>
        <v>1</v>
      </c>
      <c r="C105" s="324">
        <f>IF(CALIBRACION!H111="","",1+(INCERTIDUMBRE!$F$12*CALIBRACION!X111)-(INCERTIDUMBRE!$F$13*CALIBRACION!X111)-(INCERTIDUMBRE!$F$13*CALIBRACION!AA111))</f>
        <v>0.9999979229999999</v>
      </c>
      <c r="D105" s="77">
        <f>IF(CALIBRACION!H111="","",(CALIBRACION!R111*CALIBRACION!X111)*1000000)</f>
        <v>8200093.1999999713</v>
      </c>
      <c r="E105" s="77">
        <f>IF(CALIBRACION!H111="","",-(CALIBRACION!X111+CALIBRACION!AA111)*CALIBRACION!R111*1000000)</f>
        <v>-10619120.693999942</v>
      </c>
      <c r="F105" s="78" t="e">
        <f>IF(CALIBRACION!H111="","",-(INCERTIDUMBRE!$G$13*CALIBRACION!R111)*1000000)</f>
        <v>#VALUE!</v>
      </c>
      <c r="G105" s="79">
        <f>IF(CALIBRACION!H111="","",((INCERTIDUMBRE!$F$12)-(INCERTIDUMBRE!$F$13))*CALIBRACION!R111*1000000)</f>
        <v>-36.900419399999997</v>
      </c>
      <c r="H105" s="80">
        <f>IF(CALIBRACION!$H111="","",1)</f>
        <v>1</v>
      </c>
      <c r="I105" s="81">
        <f>IF(CALIBRACION!$H111="","",CALIBRACION!X111)</f>
        <v>0.39999999999999858</v>
      </c>
      <c r="J105" s="81">
        <f>IF(CALIBRACION!$H111="","",-(CALIBRACION!X111+CALIBRACION!AA111))</f>
        <v>-0.51799999999999713</v>
      </c>
      <c r="K105" s="81">
        <f>IF(CALIBRACION!$H111="","",INCERTIDUMBRE!$F$12-INCERTIDUMBRE!$F$13)</f>
        <v>-1.7999999999999997E-6</v>
      </c>
      <c r="L105" s="81">
        <f>IF(CALIBRACION!$H111="","",-INCERTIDUMBRE!$F$13)</f>
        <v>-1.15E-5</v>
      </c>
      <c r="M105" s="80">
        <f>IF(CALIBRACION!$H111="","",CALIBRACION!R111*1000000)</f>
        <v>20500233</v>
      </c>
      <c r="N105" s="80">
        <f>IF(CALIBRACION!$H111="","",-CALIBRACION!R111*1000000)</f>
        <v>-20500233</v>
      </c>
      <c r="O105" s="80">
        <f>IF(CALIBRACION!$H111="","",-CALIBRACION!R111*1000000)</f>
        <v>-20500233</v>
      </c>
    </row>
    <row r="106" spans="2:15" x14ac:dyDescent="0.25">
      <c r="B106" s="76">
        <f>IF(CALIBRACION!$H112="","",1)</f>
        <v>1</v>
      </c>
      <c r="C106" s="324">
        <f>IF(CALIBRACION!H112="","",1+(INCERTIDUMBRE!$F$12*CALIBRACION!X112)-(INCERTIDUMBRE!$F$13*CALIBRACION!X112)-(INCERTIDUMBRE!$F$13*CALIBRACION!AA112))</f>
        <v>0.99999886880000011</v>
      </c>
      <c r="D106" s="77">
        <f>IF(CALIBRACION!H112="","",(CALIBRACION!R112*CALIBRACION!X112)*1000000)</f>
        <v>-5586017.023999963</v>
      </c>
      <c r="E106" s="77">
        <f>IF(CALIBRACION!H112="","",-(CALIBRACION!X112+CALIBRACION!AA112)*CALIBRACION!R112*1000000)</f>
        <v>2646008.0639999509</v>
      </c>
      <c r="F106" s="78" t="e">
        <f>IF(CALIBRACION!H112="","",-(INCERTIDUMBRE!$G$13*CALIBRACION!R112)*1000000)</f>
        <v>#VALUE!</v>
      </c>
      <c r="G106" s="79">
        <f>IF(CALIBRACION!H112="","",((INCERTIDUMBRE!$F$12)-(INCERTIDUMBRE!$F$13))*CALIBRACION!R112*1000000)</f>
        <v>-37.800115199999986</v>
      </c>
      <c r="H106" s="80">
        <f>IF(CALIBRACION!$H112="","",1)</f>
        <v>1</v>
      </c>
      <c r="I106" s="81">
        <f>IF(CALIBRACION!$H112="","",CALIBRACION!X112)</f>
        <v>-0.26599999999999824</v>
      </c>
      <c r="J106" s="81">
        <f>IF(CALIBRACION!$H112="","",-(CALIBRACION!X112+CALIBRACION!AA112))</f>
        <v>0.12599999999999767</v>
      </c>
      <c r="K106" s="81">
        <f>IF(CALIBRACION!$H112="","",INCERTIDUMBRE!$F$12-INCERTIDUMBRE!$F$13)</f>
        <v>-1.7999999999999997E-6</v>
      </c>
      <c r="L106" s="81">
        <f>IF(CALIBRACION!$H112="","",-INCERTIDUMBRE!$F$13)</f>
        <v>-1.15E-5</v>
      </c>
      <c r="M106" s="80">
        <f>IF(CALIBRACION!$H112="","",CALIBRACION!R112*1000000)</f>
        <v>21000064</v>
      </c>
      <c r="N106" s="80">
        <f>IF(CALIBRACION!$H112="","",-CALIBRACION!R112*1000000)</f>
        <v>-21000064</v>
      </c>
      <c r="O106" s="80">
        <f>IF(CALIBRACION!$H112="","",-CALIBRACION!R112*1000000)</f>
        <v>-21000064</v>
      </c>
    </row>
    <row r="107" spans="2:15" x14ac:dyDescent="0.25">
      <c r="B107" s="76">
        <f>IF(CALIBRACION!$H113="","",1)</f>
        <v>1</v>
      </c>
      <c r="C107" s="324">
        <f>IF(CALIBRACION!H113="","",1+(INCERTIDUMBRE!$F$12*CALIBRACION!X113)-(INCERTIDUMBRE!$F$13*CALIBRACION!X113)-(INCERTIDUMBRE!$F$13*CALIBRACION!AA113))</f>
        <v>0.99999849080000003</v>
      </c>
      <c r="D107" s="77">
        <f>IF(CALIBRACION!H113="","",(CALIBRACION!R113*CALIBRACION!X113)*1000000)</f>
        <v>-8621520.8519999962</v>
      </c>
      <c r="E107" s="77">
        <f>IF(CALIBRACION!H113="","",-(CALIBRACION!X113+CALIBRACION!AA113)*CALIBRACION!R113*1000000)</f>
        <v>4450510.7640000153</v>
      </c>
      <c r="F107" s="78" t="e">
        <f>IF(CALIBRACION!H113="","",-(INCERTIDUMBRE!$G$13*CALIBRACION!R113)*1000000)</f>
        <v>#VALUE!</v>
      </c>
      <c r="G107" s="79">
        <f>IF(CALIBRACION!H113="","",((INCERTIDUMBRE!$F$12)-(INCERTIDUMBRE!$F$13))*CALIBRACION!R113*1000000)</f>
        <v>-38.700093599999995</v>
      </c>
      <c r="H107" s="80">
        <f>IF(CALIBRACION!$H113="","",1)</f>
        <v>1</v>
      </c>
      <c r="I107" s="81">
        <f>IF(CALIBRACION!$H113="","",CALIBRACION!X113)</f>
        <v>-0.4009999999999998</v>
      </c>
      <c r="J107" s="81">
        <f>IF(CALIBRACION!$H113="","",-(CALIBRACION!X113+CALIBRACION!AA113))</f>
        <v>0.20700000000000074</v>
      </c>
      <c r="K107" s="81">
        <f>IF(CALIBRACION!$H113="","",INCERTIDUMBRE!$F$12-INCERTIDUMBRE!$F$13)</f>
        <v>-1.7999999999999997E-6</v>
      </c>
      <c r="L107" s="81">
        <f>IF(CALIBRACION!$H113="","",-INCERTIDUMBRE!$F$13)</f>
        <v>-1.15E-5</v>
      </c>
      <c r="M107" s="80">
        <f>IF(CALIBRACION!$H113="","",CALIBRACION!R113*1000000)</f>
        <v>21500052</v>
      </c>
      <c r="N107" s="80">
        <f>IF(CALIBRACION!$H113="","",-CALIBRACION!R113*1000000)</f>
        <v>-21500052</v>
      </c>
      <c r="O107" s="80">
        <f>IF(CALIBRACION!$H113="","",-CALIBRACION!R113*1000000)</f>
        <v>-21500052</v>
      </c>
    </row>
    <row r="108" spans="2:15" x14ac:dyDescent="0.25">
      <c r="B108" s="76">
        <f>IF(CALIBRACION!$H114="","",1)</f>
        <v>1</v>
      </c>
      <c r="C108" s="324">
        <f>IF(CALIBRACION!H114="","",1+(INCERTIDUMBRE!$F$12*CALIBRACION!X114)-(INCERTIDUMBRE!$F$13*CALIBRACION!X114)-(INCERTIDUMBRE!$F$13*CALIBRACION!AA114))</f>
        <v>1.0000000999999998</v>
      </c>
      <c r="D108" s="77">
        <f>IF(CALIBRACION!H114="","",(CALIBRACION!R114*CALIBRACION!X114)*1000000)</f>
        <v>-10780056.349999966</v>
      </c>
      <c r="E108" s="77">
        <f>IF(CALIBRACION!H114="","",-(CALIBRACION!X114+CALIBRACION!AA114)*CALIBRACION!R114*1000000)</f>
        <v>9284048.5300000142</v>
      </c>
      <c r="F108" s="78" t="e">
        <f>IF(CALIBRACION!H114="","",-(INCERTIDUMBRE!$G$13*CALIBRACION!R114)*1000000)</f>
        <v>#VALUE!</v>
      </c>
      <c r="G108" s="79">
        <f>IF(CALIBRACION!H114="","",((INCERTIDUMBRE!$F$12)-(INCERTIDUMBRE!$F$13))*CALIBRACION!R114*1000000)</f>
        <v>-39.60020699999999</v>
      </c>
      <c r="H108" s="80">
        <f>IF(CALIBRACION!$H114="","",1)</f>
        <v>1</v>
      </c>
      <c r="I108" s="81">
        <f>IF(CALIBRACION!$H114="","",CALIBRACION!X114)</f>
        <v>-0.48999999999999844</v>
      </c>
      <c r="J108" s="81">
        <f>IF(CALIBRACION!$H114="","",-(CALIBRACION!X114+CALIBRACION!AA114))</f>
        <v>0.4220000000000006</v>
      </c>
      <c r="K108" s="81">
        <f>IF(CALIBRACION!$H114="","",INCERTIDUMBRE!$F$12-INCERTIDUMBRE!$F$13)</f>
        <v>-1.7999999999999997E-6</v>
      </c>
      <c r="L108" s="81">
        <f>IF(CALIBRACION!$H114="","",-INCERTIDUMBRE!$F$13)</f>
        <v>-1.15E-5</v>
      </c>
      <c r="M108" s="80">
        <f>IF(CALIBRACION!$H114="","",CALIBRACION!R114*1000000)</f>
        <v>22000115</v>
      </c>
      <c r="N108" s="80">
        <f>IF(CALIBRACION!$H114="","",-CALIBRACION!R114*1000000)</f>
        <v>-22000115</v>
      </c>
      <c r="O108" s="80">
        <f>IF(CALIBRACION!$H114="","",-CALIBRACION!R114*1000000)</f>
        <v>-22000115</v>
      </c>
    </row>
    <row r="109" spans="2:15" x14ac:dyDescent="0.25">
      <c r="B109" s="76">
        <f>IF(CALIBRACION!$H115="","",1)</f>
        <v>1</v>
      </c>
      <c r="C109" s="324">
        <f>IF(CALIBRACION!H115="","",1+(INCERTIDUMBRE!$F$12*CALIBRACION!X115)-(INCERTIDUMBRE!$F$13*CALIBRACION!X115)-(INCERTIDUMBRE!$F$13*CALIBRACION!AA115))</f>
        <v>0.99999799310000004</v>
      </c>
      <c r="D109" s="77">
        <f>IF(CALIBRACION!H115="","",(CALIBRACION!R115*CALIBRACION!X115)*1000000)</f>
        <v>1080004.5599999609</v>
      </c>
      <c r="E109" s="77">
        <f>IF(CALIBRACION!H115="","",-(CALIBRACION!X115+CALIBRACION!AA115)*CALIBRACION!R115*1000000)</f>
        <v>-4837520.424999997</v>
      </c>
      <c r="F109" s="78" t="e">
        <f>IF(CALIBRACION!H115="","",-(INCERTIDUMBRE!$G$13*CALIBRACION!R115)*1000000)</f>
        <v>#VALUE!</v>
      </c>
      <c r="G109" s="79">
        <f>IF(CALIBRACION!H115="","",((INCERTIDUMBRE!$F$12)-(INCERTIDUMBRE!$F$13))*CALIBRACION!R115*1000000)</f>
        <v>-40.500170999999995</v>
      </c>
      <c r="H109" s="80">
        <f>IF(CALIBRACION!$H115="","",1)</f>
        <v>1</v>
      </c>
      <c r="I109" s="81">
        <f>IF(CALIBRACION!$H115="","",CALIBRACION!X115)</f>
        <v>4.7999999999998266E-2</v>
      </c>
      <c r="J109" s="81">
        <f>IF(CALIBRACION!$H115="","",-(CALIBRACION!X115+CALIBRACION!AA115))</f>
        <v>-0.21499999999999986</v>
      </c>
      <c r="K109" s="81">
        <f>IF(CALIBRACION!$H115="","",INCERTIDUMBRE!$F$12-INCERTIDUMBRE!$F$13)</f>
        <v>-1.7999999999999997E-6</v>
      </c>
      <c r="L109" s="81">
        <f>IF(CALIBRACION!$H115="","",-INCERTIDUMBRE!$F$13)</f>
        <v>-1.15E-5</v>
      </c>
      <c r="M109" s="80">
        <f>IF(CALIBRACION!$H115="","",CALIBRACION!R115*1000000)</f>
        <v>22500095</v>
      </c>
      <c r="N109" s="80">
        <f>IF(CALIBRACION!$H115="","",-CALIBRACION!R115*1000000)</f>
        <v>-22500095</v>
      </c>
      <c r="O109" s="80">
        <f>IF(CALIBRACION!$H115="","",-CALIBRACION!R115*1000000)</f>
        <v>-22500095</v>
      </c>
    </row>
    <row r="110" spans="2:15" x14ac:dyDescent="0.25">
      <c r="B110" s="76">
        <f>IF(CALIBRACION!$H116="","",1)</f>
        <v>1</v>
      </c>
      <c r="C110" s="324">
        <f>IF(CALIBRACION!H116="","",1+(INCERTIDUMBRE!$F$12*CALIBRACION!X116)-(INCERTIDUMBRE!$F$13*CALIBRACION!X116)-(INCERTIDUMBRE!$F$13*CALIBRACION!AA116))</f>
        <v>0.99999910800000003</v>
      </c>
      <c r="D110" s="77">
        <f>IF(CALIBRACION!H116="","",(CALIBRACION!R116*CALIBRACION!X116)*1000000)</f>
        <v>229998.80000003596</v>
      </c>
      <c r="E110" s="77">
        <f>IF(CALIBRACION!H116="","",-(CALIBRACION!X116+CALIBRACION!AA116)*CALIBRACION!R116*1000000)</f>
        <v>-1977989.6799999662</v>
      </c>
      <c r="F110" s="78" t="e">
        <f>IF(CALIBRACION!H116="","",-(INCERTIDUMBRE!$G$13*CALIBRACION!R116)*1000000)</f>
        <v>#VALUE!</v>
      </c>
      <c r="G110" s="79">
        <f>IF(CALIBRACION!H116="","",((INCERTIDUMBRE!$F$12)-(INCERTIDUMBRE!$F$13))*CALIBRACION!R116*1000000)</f>
        <v>-41.39978399999999</v>
      </c>
      <c r="H110" s="80">
        <f>IF(CALIBRACION!$H116="","",1)</f>
        <v>1</v>
      </c>
      <c r="I110" s="81">
        <f>IF(CALIBRACION!$H116="","",CALIBRACION!X116)</f>
        <v>1.0000000000001563E-2</v>
      </c>
      <c r="J110" s="81">
        <f>IF(CALIBRACION!$H116="","",-(CALIBRACION!X116+CALIBRACION!AA116))</f>
        <v>-8.5999999999998522E-2</v>
      </c>
      <c r="K110" s="81">
        <f>IF(CALIBRACION!$H116="","",INCERTIDUMBRE!$F$12-INCERTIDUMBRE!$F$13)</f>
        <v>-1.7999999999999997E-6</v>
      </c>
      <c r="L110" s="81">
        <f>IF(CALIBRACION!$H116="","",-INCERTIDUMBRE!$F$13)</f>
        <v>-1.15E-5</v>
      </c>
      <c r="M110" s="80">
        <f>IF(CALIBRACION!$H116="","",CALIBRACION!R116*1000000)</f>
        <v>22999880</v>
      </c>
      <c r="N110" s="80">
        <f>IF(CALIBRACION!$H116="","",-CALIBRACION!R116*1000000)</f>
        <v>-22999880</v>
      </c>
      <c r="O110" s="80">
        <f>IF(CALIBRACION!$H116="","",-CALIBRACION!R116*1000000)</f>
        <v>-22999880</v>
      </c>
    </row>
    <row r="111" spans="2:15" x14ac:dyDescent="0.25">
      <c r="B111" s="76">
        <f>IF(CALIBRACION!$H117="","",1)</f>
        <v>1</v>
      </c>
      <c r="C111" s="324">
        <f>IF(CALIBRACION!H117="","",1+(INCERTIDUMBRE!$F$12*CALIBRACION!X117)-(INCERTIDUMBRE!$F$13*CALIBRACION!X117)-(INCERTIDUMBRE!$F$13*CALIBRACION!AA117))</f>
        <v>0.99999870800000001</v>
      </c>
      <c r="D111" s="77">
        <f>IF(CALIBRACION!H117="","",(CALIBRACION!R117*CALIBRACION!X117)*1000000)</f>
        <v>11162542.275000034</v>
      </c>
      <c r="E111" s="77">
        <f>IF(CALIBRACION!H117="","",-(CALIBRACION!X117+CALIBRACION!AA117)*CALIBRACION!R117*1000000)</f>
        <v>-12055545.657000039</v>
      </c>
      <c r="F111" s="78" t="e">
        <f>IF(CALIBRACION!H117="","",-(INCERTIDUMBRE!$G$13*CALIBRACION!R117)*1000000)</f>
        <v>#VALUE!</v>
      </c>
      <c r="G111" s="79">
        <f>IF(CALIBRACION!H117="","",((INCERTIDUMBRE!$F$12)-(INCERTIDUMBRE!$F$13))*CALIBRACION!R117*1000000)</f>
        <v>-42.300160199999993</v>
      </c>
      <c r="H111" s="80">
        <f>IF(CALIBRACION!$H117="","",1)</f>
        <v>1</v>
      </c>
      <c r="I111" s="81">
        <f>IF(CALIBRACION!$H117="","",CALIBRACION!X117)</f>
        <v>0.47500000000000142</v>
      </c>
      <c r="J111" s="81">
        <f>IF(CALIBRACION!$H117="","",-(CALIBRACION!X117+CALIBRACION!AA117))</f>
        <v>-0.51300000000000168</v>
      </c>
      <c r="K111" s="81">
        <f>IF(CALIBRACION!$H117="","",INCERTIDUMBRE!$F$12-INCERTIDUMBRE!$F$13)</f>
        <v>-1.7999999999999997E-6</v>
      </c>
      <c r="L111" s="81">
        <f>IF(CALIBRACION!$H117="","",-INCERTIDUMBRE!$F$13)</f>
        <v>-1.15E-5</v>
      </c>
      <c r="M111" s="80">
        <f>IF(CALIBRACION!$H117="","",CALIBRACION!R117*1000000)</f>
        <v>23500089</v>
      </c>
      <c r="N111" s="80">
        <f>IF(CALIBRACION!$H117="","",-CALIBRACION!R117*1000000)</f>
        <v>-23500089</v>
      </c>
      <c r="O111" s="80">
        <f>IF(CALIBRACION!$H117="","",-CALIBRACION!R117*1000000)</f>
        <v>-23500089</v>
      </c>
    </row>
    <row r="112" spans="2:15" x14ac:dyDescent="0.25">
      <c r="B112" s="76">
        <f>IF(CALIBRACION!$H118="","",1)</f>
        <v>1</v>
      </c>
      <c r="C112" s="324">
        <f>IF(CALIBRACION!H118="","",1+(INCERTIDUMBRE!$F$12*CALIBRACION!X118)-(INCERTIDUMBRE!$F$13*CALIBRACION!X118)-(INCERTIDUMBRE!$F$13*CALIBRACION!AA118))</f>
        <v>0.99999681959999986</v>
      </c>
      <c r="D112" s="77">
        <f>IF(CALIBRACION!H118="","",(CALIBRACION!R118*CALIBRACION!X118)*1000000)</f>
        <v>13271958.525000021</v>
      </c>
      <c r="E112" s="77">
        <f>IF(CALIBRACION!H118="","",-(CALIBRACION!X118+CALIBRACION!AA118)*CALIBRACION!R118*1000000)</f>
        <v>-17831944.275000051</v>
      </c>
      <c r="F112" s="78" t="e">
        <f>IF(CALIBRACION!H118="","",-(INCERTIDUMBRE!$G$13*CALIBRACION!R118)*1000000)</f>
        <v>#VALUE!</v>
      </c>
      <c r="G112" s="79">
        <f>IF(CALIBRACION!H118="","",((INCERTIDUMBRE!$F$12)-(INCERTIDUMBRE!$F$13))*CALIBRACION!R118*1000000)</f>
        <v>-43.199864999999996</v>
      </c>
      <c r="H112" s="80">
        <f>IF(CALIBRACION!$H118="","",1)</f>
        <v>1</v>
      </c>
      <c r="I112" s="81">
        <f>IF(CALIBRACION!$H118="","",CALIBRACION!X118)</f>
        <v>0.55300000000000082</v>
      </c>
      <c r="J112" s="81">
        <f>IF(CALIBRACION!$H118="","",-(CALIBRACION!X118+CALIBRACION!AA118))</f>
        <v>-0.7430000000000021</v>
      </c>
      <c r="K112" s="81">
        <f>IF(CALIBRACION!$H118="","",INCERTIDUMBRE!$F$12-INCERTIDUMBRE!$F$13)</f>
        <v>-1.7999999999999997E-6</v>
      </c>
      <c r="L112" s="81">
        <f>IF(CALIBRACION!$H118="","",-INCERTIDUMBRE!$F$13)</f>
        <v>-1.15E-5</v>
      </c>
      <c r="M112" s="80">
        <f>IF(CALIBRACION!$H118="","",CALIBRACION!R118*1000000)</f>
        <v>23999925</v>
      </c>
      <c r="N112" s="80">
        <f>IF(CALIBRACION!$H118="","",-CALIBRACION!R118*1000000)</f>
        <v>-23999925</v>
      </c>
      <c r="O112" s="80">
        <f>IF(CALIBRACION!$H118="","",-CALIBRACION!R118*1000000)</f>
        <v>-23999925</v>
      </c>
    </row>
    <row r="113" spans="2:15" x14ac:dyDescent="0.25">
      <c r="B113" s="76">
        <f>IF(CALIBRACION!$H119="","",1)</f>
        <v>1</v>
      </c>
      <c r="C113" s="324">
        <f>IF(CALIBRACION!H119="","",1+(INCERTIDUMBRE!$F$12*CALIBRACION!X119)-(INCERTIDUMBRE!$F$13*CALIBRACION!X119)-(INCERTIDUMBRE!$F$13*CALIBRACION!AA119))</f>
        <v>0.9999984502</v>
      </c>
      <c r="D113" s="77">
        <f>IF(CALIBRACION!H119="","",(CALIBRACION!R119*CALIBRACION!X119)*1000000)</f>
        <v>-9897985.4559999965</v>
      </c>
      <c r="E113" s="77">
        <f>IF(CALIBRACION!H119="","",-(CALIBRACION!X119+CALIBRACION!AA119)*CALIBRACION!R119*1000000)</f>
        <v>5046992.5839999886</v>
      </c>
      <c r="F113" s="78" t="e">
        <f>IF(CALIBRACION!H119="","",-(INCERTIDUMBRE!$G$13*CALIBRACION!R119)*1000000)</f>
        <v>#VALUE!</v>
      </c>
      <c r="G113" s="79">
        <f>IF(CALIBRACION!H119="","",((INCERTIDUMBRE!$F$12)-(INCERTIDUMBRE!$F$13))*CALIBRACION!R119*1000000)</f>
        <v>-44.09993519999999</v>
      </c>
      <c r="H113" s="80">
        <f>IF(CALIBRACION!$H119="","",1)</f>
        <v>1</v>
      </c>
      <c r="I113" s="81">
        <f>IF(CALIBRACION!$H119="","",CALIBRACION!X119)</f>
        <v>-0.40399999999999991</v>
      </c>
      <c r="J113" s="81">
        <f>IF(CALIBRACION!$H119="","",-(CALIBRACION!X119+CALIBRACION!AA119))</f>
        <v>0.20599999999999952</v>
      </c>
      <c r="K113" s="81">
        <f>IF(CALIBRACION!$H119="","",INCERTIDUMBRE!$F$12-INCERTIDUMBRE!$F$13)</f>
        <v>-1.7999999999999997E-6</v>
      </c>
      <c r="L113" s="81">
        <f>IF(CALIBRACION!$H119="","",-INCERTIDUMBRE!$F$13)</f>
        <v>-1.15E-5</v>
      </c>
      <c r="M113" s="80">
        <f>IF(CALIBRACION!$H119="","",CALIBRACION!R119*1000000)</f>
        <v>24499964</v>
      </c>
      <c r="N113" s="80">
        <f>IF(CALIBRACION!$H119="","",-CALIBRACION!R119*1000000)</f>
        <v>-24499964</v>
      </c>
      <c r="O113" s="80">
        <f>IF(CALIBRACION!$H119="","",-CALIBRACION!R119*1000000)</f>
        <v>-24499964</v>
      </c>
    </row>
    <row r="114" spans="2:15" x14ac:dyDescent="0.25">
      <c r="B114" s="76">
        <f>IF(CALIBRACION!$H120="","",1)</f>
        <v>1</v>
      </c>
      <c r="C114" s="324">
        <f>IF(CALIBRACION!H120="","",1+(INCERTIDUMBRE!$F$12*CALIBRACION!X120)-(INCERTIDUMBRE!$F$13*CALIBRACION!X120)-(INCERTIDUMBRE!$F$13*CALIBRACION!AA120))</f>
        <v>0.99999991809999988</v>
      </c>
      <c r="D114" s="77">
        <f>IF(CALIBRACION!H120="","",(CALIBRACION!R120*CALIBRACION!X120)*1000000)</f>
        <v>-11799999.056000033</v>
      </c>
      <c r="E114" s="77">
        <f>IF(CALIBRACION!H120="","",-(CALIBRACION!X120+CALIBRACION!AA120)*CALIBRACION!R120*1000000)</f>
        <v>9774999.2179999575</v>
      </c>
      <c r="F114" s="78" t="e">
        <f>IF(CALIBRACION!H120="","",-(INCERTIDUMBRE!$G$13*CALIBRACION!R120)*1000000)</f>
        <v>#VALUE!</v>
      </c>
      <c r="G114" s="79">
        <f>IF(CALIBRACION!H120="","",((INCERTIDUMBRE!$F$12)-(INCERTIDUMBRE!$F$13))*CALIBRACION!R120*1000000)</f>
        <v>-44.999996400000001</v>
      </c>
      <c r="H114" s="80">
        <f>IF(CALIBRACION!$H120="","",1)</f>
        <v>1</v>
      </c>
      <c r="I114" s="81">
        <f>IF(CALIBRACION!$H120="","",CALIBRACION!X120)</f>
        <v>-0.47200000000000131</v>
      </c>
      <c r="J114" s="81">
        <f>IF(CALIBRACION!$H120="","",-(CALIBRACION!X120+CALIBRACION!AA120))</f>
        <v>0.39099999999999824</v>
      </c>
      <c r="K114" s="81">
        <f>IF(CALIBRACION!$H120="","",INCERTIDUMBRE!$F$12-INCERTIDUMBRE!$F$13)</f>
        <v>-1.7999999999999997E-6</v>
      </c>
      <c r="L114" s="81">
        <f>IF(CALIBRACION!$H120="","",-INCERTIDUMBRE!$F$13)</f>
        <v>-1.15E-5</v>
      </c>
      <c r="M114" s="80">
        <f>IF(CALIBRACION!$H120="","",CALIBRACION!R120*1000000)</f>
        <v>24999998</v>
      </c>
      <c r="N114" s="80">
        <f>IF(CALIBRACION!$H120="","",-CALIBRACION!R120*1000000)</f>
        <v>-24999998</v>
      </c>
      <c r="O114" s="80">
        <f>IF(CALIBRACION!$H120="","",-CALIBRACION!R120*1000000)</f>
        <v>-24999998</v>
      </c>
    </row>
    <row r="115" spans="2:15" x14ac:dyDescent="0.25">
      <c r="B115" s="76">
        <f>IF(CALIBRACION!$H121="","",1)</f>
        <v>1</v>
      </c>
      <c r="C115" s="324">
        <f>IF(CALIBRACION!H121="","",1+(INCERTIDUMBRE!$F$12*CALIBRACION!X121)-(INCERTIDUMBRE!$F$13*CALIBRACION!X121)-(INCERTIDUMBRE!$F$13*CALIBRACION!AA121))</f>
        <v>0.99999833220000012</v>
      </c>
      <c r="D115" s="77">
        <f>IF(CALIBRACION!H121="","",(CALIBRACION!R121*CALIBRACION!X121)*1000000)</f>
        <v>-23949857.25799996</v>
      </c>
      <c r="E115" s="77">
        <f>IF(CALIBRACION!H121="","",-(CALIBRACION!X121+CALIBRACION!AA121)*CALIBRACION!R121*1000000)</f>
        <v>12949922.818000017</v>
      </c>
      <c r="F115" s="78" t="e">
        <f>IF(CALIBRACION!H121="","",-(INCERTIDUMBRE!$G$13*CALIBRACION!R121)*1000000)</f>
        <v>#VALUE!</v>
      </c>
      <c r="G115" s="79">
        <f>IF(CALIBRACION!H121="","",((INCERTIDUMBRE!$F$12)-(INCERTIDUMBRE!$F$13))*CALIBRACION!R121*1000000)</f>
        <v>-89.999463599999984</v>
      </c>
      <c r="H115" s="80">
        <f>IF(CALIBRACION!$H121="","",1)</f>
        <v>1</v>
      </c>
      <c r="I115" s="81">
        <f>IF(CALIBRACION!$H121="","",CALIBRACION!X121)</f>
        <v>-0.4789999999999992</v>
      </c>
      <c r="J115" s="81">
        <f>IF(CALIBRACION!$H121="","",-(CALIBRACION!X121+CALIBRACION!AA121))</f>
        <v>0.25900000000000034</v>
      </c>
      <c r="K115" s="81">
        <f>IF(CALIBRACION!$H121="","",INCERTIDUMBRE!$F$12-INCERTIDUMBRE!$F$13)</f>
        <v>-1.7999999999999997E-6</v>
      </c>
      <c r="L115" s="81">
        <f>IF(CALIBRACION!$H121="","",-INCERTIDUMBRE!$F$13)</f>
        <v>-1.15E-5</v>
      </c>
      <c r="M115" s="80">
        <f>IF(CALIBRACION!$H121="","",CALIBRACION!R121*1000000)</f>
        <v>49999702</v>
      </c>
      <c r="N115" s="80">
        <f>IF(CALIBRACION!$H121="","",-CALIBRACION!R121*1000000)</f>
        <v>-49999702</v>
      </c>
      <c r="O115" s="80">
        <f>IF(CALIBRACION!$H121="","",-CALIBRACION!R121*1000000)</f>
        <v>-49999702</v>
      </c>
    </row>
    <row r="116" spans="2:15" x14ac:dyDescent="0.25">
      <c r="B116" s="76">
        <f>IF(CALIBRACION!$H122="","",1)</f>
        <v>1</v>
      </c>
      <c r="C116" s="324">
        <f>IF(CALIBRACION!H122="","",1+(INCERTIDUMBRE!$F$12*CALIBRACION!X122)-(INCERTIDUMBRE!$F$13*CALIBRACION!X122)-(INCERTIDUMBRE!$F$13*CALIBRACION!AA122))</f>
        <v>0.99999810089999996</v>
      </c>
      <c r="D116" s="77">
        <f>IF(CALIBRACION!H122="","",(CALIBRACION!R122*CALIBRACION!X122)*1000000)</f>
        <v>-30600098.736000095</v>
      </c>
      <c r="E116" s="77">
        <f>IF(CALIBRACION!H122="","",-(CALIBRACION!X122+CALIBRACION!AA122)*CALIBRACION!R122*1000000)</f>
        <v>13425043.317999886</v>
      </c>
      <c r="F116" s="78" t="e">
        <f>IF(CALIBRACION!H122="","",-(INCERTIDUMBRE!$G$13*CALIBRACION!R122)*1000000)</f>
        <v>#VALUE!</v>
      </c>
      <c r="G116" s="79">
        <f>IF(CALIBRACION!H122="","",((INCERTIDUMBRE!$F$12)-(INCERTIDUMBRE!$F$13))*CALIBRACION!R122*1000000)</f>
        <v>-135.00043559999997</v>
      </c>
      <c r="H116" s="80">
        <f>IF(CALIBRACION!$H122="","",1)</f>
        <v>1</v>
      </c>
      <c r="I116" s="81">
        <f>IF(CALIBRACION!$H122="","",CALIBRACION!X122)</f>
        <v>-0.40800000000000125</v>
      </c>
      <c r="J116" s="81">
        <f>IF(CALIBRACION!$H122="","",-(CALIBRACION!X122+CALIBRACION!AA122))</f>
        <v>0.17899999999999849</v>
      </c>
      <c r="K116" s="81">
        <f>IF(CALIBRACION!$H122="","",INCERTIDUMBRE!$F$12-INCERTIDUMBRE!$F$13)</f>
        <v>-1.7999999999999997E-6</v>
      </c>
      <c r="L116" s="81">
        <f>IF(CALIBRACION!$H122="","",-INCERTIDUMBRE!$F$13)</f>
        <v>-1.15E-5</v>
      </c>
      <c r="M116" s="80">
        <f>IF(CALIBRACION!$H122="","",CALIBRACION!R122*1000000)</f>
        <v>75000242</v>
      </c>
      <c r="N116" s="80">
        <f>IF(CALIBRACION!$H122="","",-CALIBRACION!R122*1000000)</f>
        <v>-75000242</v>
      </c>
      <c r="O116" s="80">
        <f>IF(CALIBRACION!$H122="","",-CALIBRACION!R122*1000000)</f>
        <v>-75000242</v>
      </c>
    </row>
    <row r="117" spans="2:15" x14ac:dyDescent="0.25">
      <c r="B117" s="76">
        <f>IF(CALIBRACION!$H123="","",1)</f>
        <v>1</v>
      </c>
      <c r="C117" s="324">
        <f>IF(CALIBRACION!H123="","",1+(INCERTIDUMBRE!$F$12*CALIBRACION!X123)-(INCERTIDUMBRE!$F$13*CALIBRACION!X123)-(INCERTIDUMBRE!$F$13*CALIBRACION!AA123))</f>
        <v>0.99999941300000006</v>
      </c>
      <c r="D117" s="77">
        <f>IF(CALIBRACION!H123="","",(CALIBRACION!R123*CALIBRACION!X123)*1000000)</f>
        <v>-29999938.800000075</v>
      </c>
      <c r="E117" s="77">
        <f>IF(CALIBRACION!H123="","",-(CALIBRACION!X123+CALIBRACION!AA123)*CALIBRACION!R123*1000000)</f>
        <v>20199958.792000175</v>
      </c>
      <c r="F117" s="78" t="e">
        <f>IF(CALIBRACION!H123="","",-(INCERTIDUMBRE!$G$13*CALIBRACION!R123)*1000000)</f>
        <v>#VALUE!</v>
      </c>
      <c r="G117" s="79">
        <f>IF(CALIBRACION!H123="","",((INCERTIDUMBRE!$F$12)-(INCERTIDUMBRE!$F$13))*CALIBRACION!R123*1000000)</f>
        <v>-179.99963279999997</v>
      </c>
      <c r="H117" s="80">
        <f>IF(CALIBRACION!$H123="","",1)</f>
        <v>1</v>
      </c>
      <c r="I117" s="81">
        <f>IF(CALIBRACION!$H123="","",CALIBRACION!X123)</f>
        <v>-0.30000000000000071</v>
      </c>
      <c r="J117" s="81">
        <f>IF(CALIBRACION!$H123="","",-(CALIBRACION!X123+CALIBRACION!AA123))</f>
        <v>0.20200000000000173</v>
      </c>
      <c r="K117" s="81">
        <f>IF(CALIBRACION!$H123="","",INCERTIDUMBRE!$F$12-INCERTIDUMBRE!$F$13)</f>
        <v>-1.7999999999999997E-6</v>
      </c>
      <c r="L117" s="81">
        <f>IF(CALIBRACION!$H123="","",-INCERTIDUMBRE!$F$13)</f>
        <v>-1.15E-5</v>
      </c>
      <c r="M117" s="80">
        <f>IF(CALIBRACION!$H123="","",CALIBRACION!R123*1000000)</f>
        <v>99999796</v>
      </c>
      <c r="N117" s="80">
        <f>IF(CALIBRACION!$H123="","",-CALIBRACION!R123*1000000)</f>
        <v>-99999796</v>
      </c>
      <c r="O117" s="80">
        <f>IF(CALIBRACION!$H123="","",-CALIBRACION!R123*1000000)</f>
        <v>-99999796</v>
      </c>
    </row>
    <row r="118" spans="2:15" x14ac:dyDescent="0.25">
      <c r="B118" s="76" t="str">
        <f>IF(CALIBRACION!$H124="","",1)</f>
        <v/>
      </c>
      <c r="C118" s="324" t="str">
        <f>IF(CALIBRACION!H124="","",1+(INCERTIDUMBRE!$F$12*CALIBRACION!X124)-(INCERTIDUMBRE!$F$13*CALIBRACION!X124)-(INCERTIDUMBRE!$F$13*CALIBRACION!AA124))</f>
        <v/>
      </c>
      <c r="D118" s="77" t="str">
        <f>IF(CALIBRACION!H124="","",(CALIBRACION!R124*CALIBRACION!X124)*1000000)</f>
        <v/>
      </c>
      <c r="E118" s="77" t="str">
        <f>IF(CALIBRACION!H124="","",-(CALIBRACION!X124+CALIBRACION!AA124)*CALIBRACION!R124*1000000)</f>
        <v/>
      </c>
      <c r="F118" s="78" t="str">
        <f>IF(CALIBRACION!H124="","",-(INCERTIDUMBRE!$G$13*CALIBRACION!R124)*1000000)</f>
        <v/>
      </c>
      <c r="G118" s="79" t="str">
        <f>IF(CALIBRACION!H124="","",((INCERTIDUMBRE!$F$12)-(INCERTIDUMBRE!$F$13))*CALIBRACION!R124*1000000)</f>
        <v/>
      </c>
      <c r="H118" s="80" t="str">
        <f>IF(CALIBRACION!$H124="","",1)</f>
        <v/>
      </c>
      <c r="I118" s="81" t="str">
        <f>IF(CALIBRACION!$H124="","",CALIBRACION!X124)</f>
        <v/>
      </c>
      <c r="J118" s="81" t="str">
        <f>IF(CALIBRACION!$H124="","",-(CALIBRACION!X124+CALIBRACION!AA124))</f>
        <v/>
      </c>
      <c r="K118" s="81" t="str">
        <f>IF(CALIBRACION!$H124="","",INCERTIDUMBRE!$F$12-INCERTIDUMBRE!$F$13)</f>
        <v/>
      </c>
      <c r="L118" s="81" t="str">
        <f>IF(CALIBRACION!$H124="","",-INCERTIDUMBRE!$F$13)</f>
        <v/>
      </c>
      <c r="M118" s="80" t="str">
        <f>IF(CALIBRACION!$H124="","",CALIBRACION!R124*1000000)</f>
        <v/>
      </c>
      <c r="N118" s="80" t="str">
        <f>IF(CALIBRACION!$H124="","",-CALIBRACION!R124*1000000)</f>
        <v/>
      </c>
      <c r="O118" s="80" t="str">
        <f>IF(CALIBRACION!$H124="","",-CALIBRACION!R124*1000000)</f>
        <v/>
      </c>
    </row>
    <row r="119" spans="2:15" x14ac:dyDescent="0.25">
      <c r="B119" s="76" t="str">
        <f>IF(CALIBRACION!$H125="","",1)</f>
        <v/>
      </c>
      <c r="C119" s="324" t="str">
        <f>IF(CALIBRACION!H125="","",1+(INCERTIDUMBRE!$F$12*CALIBRACION!X125)-(INCERTIDUMBRE!$F$13*CALIBRACION!X125)-(INCERTIDUMBRE!$F$13*CALIBRACION!AA125))</f>
        <v/>
      </c>
      <c r="D119" s="77" t="str">
        <f>IF(CALIBRACION!H125="","",(CALIBRACION!R125*CALIBRACION!X125)*1000000)</f>
        <v/>
      </c>
      <c r="E119" s="77" t="str">
        <f>IF(CALIBRACION!H125="","",-(CALIBRACION!X125+CALIBRACION!AA125)*CALIBRACION!R125*1000000)</f>
        <v/>
      </c>
      <c r="F119" s="78" t="str">
        <f>IF(CALIBRACION!H125="","",-(INCERTIDUMBRE!$G$13*CALIBRACION!R125)*1000000)</f>
        <v/>
      </c>
      <c r="G119" s="79" t="str">
        <f>IF(CALIBRACION!H125="","",((INCERTIDUMBRE!$F$12)-(INCERTIDUMBRE!$F$13))*CALIBRACION!R125*1000000)</f>
        <v/>
      </c>
      <c r="H119" s="80" t="str">
        <f>IF(CALIBRACION!$H125="","",1)</f>
        <v/>
      </c>
      <c r="I119" s="81" t="str">
        <f>IF(CALIBRACION!$H125="","",CALIBRACION!X125)</f>
        <v/>
      </c>
      <c r="J119" s="81" t="str">
        <f>IF(CALIBRACION!$H125="","",-(CALIBRACION!X125+CALIBRACION!AA125))</f>
        <v/>
      </c>
      <c r="K119" s="81" t="str">
        <f>IF(CALIBRACION!$H125="","",INCERTIDUMBRE!$F$12-INCERTIDUMBRE!$F$13)</f>
        <v/>
      </c>
      <c r="L119" s="81" t="str">
        <f>IF(CALIBRACION!$H125="","",-INCERTIDUMBRE!$F$13)</f>
        <v/>
      </c>
      <c r="M119" s="80" t="str">
        <f>IF(CALIBRACION!$H125="","",CALIBRACION!R125*1000000)</f>
        <v/>
      </c>
      <c r="N119" s="80" t="str">
        <f>IF(CALIBRACION!$H125="","",-CALIBRACION!R125*1000000)</f>
        <v/>
      </c>
      <c r="O119" s="80" t="str">
        <f>IF(CALIBRACION!$H125="","",-CALIBRACION!R125*1000000)</f>
        <v/>
      </c>
    </row>
    <row r="120" spans="2:15" x14ac:dyDescent="0.25">
      <c r="B120" s="76" t="str">
        <f>IF(CALIBRACION!$H126="","",1)</f>
        <v/>
      </c>
      <c r="C120" s="324" t="str">
        <f>IF(CALIBRACION!H126="","",1+(INCERTIDUMBRE!$F$12*CALIBRACION!X126)-(INCERTIDUMBRE!$F$13*CALIBRACION!X126)-(INCERTIDUMBRE!$F$13*CALIBRACION!AA126))</f>
        <v/>
      </c>
      <c r="D120" s="77" t="str">
        <f>IF(CALIBRACION!H126="","",(CALIBRACION!R126*CALIBRACION!X126)*1000000)</f>
        <v/>
      </c>
      <c r="E120" s="77" t="str">
        <f>IF(CALIBRACION!H126="","",-(CALIBRACION!X126+CALIBRACION!AA126)*CALIBRACION!R126*1000000)</f>
        <v/>
      </c>
      <c r="F120" s="78" t="str">
        <f>IF(CALIBRACION!H126="","",-(INCERTIDUMBRE!$G$13*CALIBRACION!R126)*1000000)</f>
        <v/>
      </c>
      <c r="G120" s="79" t="str">
        <f>IF(CALIBRACION!H126="","",((INCERTIDUMBRE!$F$12)-(INCERTIDUMBRE!$F$13))*CALIBRACION!R126*1000000)</f>
        <v/>
      </c>
      <c r="H120" s="80" t="str">
        <f>IF(CALIBRACION!$H126="","",1)</f>
        <v/>
      </c>
      <c r="I120" s="81" t="str">
        <f>IF(CALIBRACION!$H126="","",CALIBRACION!X126)</f>
        <v/>
      </c>
      <c r="J120" s="81" t="str">
        <f>IF(CALIBRACION!$H126="","",-(CALIBRACION!X126+CALIBRACION!AA126))</f>
        <v/>
      </c>
      <c r="K120" s="81" t="str">
        <f>IF(CALIBRACION!$H126="","",INCERTIDUMBRE!$F$12-INCERTIDUMBRE!$F$13)</f>
        <v/>
      </c>
      <c r="L120" s="81" t="str">
        <f>IF(CALIBRACION!$H126="","",-INCERTIDUMBRE!$F$13)</f>
        <v/>
      </c>
      <c r="M120" s="80" t="str">
        <f>IF(CALIBRACION!$H126="","",CALIBRACION!R126*1000000)</f>
        <v/>
      </c>
      <c r="N120" s="80" t="str">
        <f>IF(CALIBRACION!$H126="","",-CALIBRACION!R126*1000000)</f>
        <v/>
      </c>
      <c r="O120" s="80" t="str">
        <f>IF(CALIBRACION!$H126="","",-CALIBRACION!R126*1000000)</f>
        <v/>
      </c>
    </row>
    <row r="121" spans="2:15" x14ac:dyDescent="0.25">
      <c r="B121" s="76" t="str">
        <f>IF(CALIBRACION!$H127="","",1)</f>
        <v/>
      </c>
      <c r="C121" s="324" t="str">
        <f>IF(CALIBRACION!H127="","",1+(INCERTIDUMBRE!$F$12*CALIBRACION!X127)-(INCERTIDUMBRE!$F$13*CALIBRACION!X127)-(INCERTIDUMBRE!$F$13*CALIBRACION!AA127))</f>
        <v/>
      </c>
      <c r="D121" s="77" t="str">
        <f>IF(CALIBRACION!H127="","",(CALIBRACION!R127*CALIBRACION!X127)*1000000)</f>
        <v/>
      </c>
      <c r="E121" s="77" t="str">
        <f>IF(CALIBRACION!H127="","",-(CALIBRACION!X127+CALIBRACION!AA127)*CALIBRACION!R127*1000000)</f>
        <v/>
      </c>
      <c r="F121" s="78" t="str">
        <f>IF(CALIBRACION!H127="","",-(INCERTIDUMBRE!$G$13*CALIBRACION!R127)*1000000)</f>
        <v/>
      </c>
      <c r="G121" s="79" t="str">
        <f>IF(CALIBRACION!H127="","",((INCERTIDUMBRE!$F$12)-(INCERTIDUMBRE!$F$13))*CALIBRACION!R127*1000000)</f>
        <v/>
      </c>
      <c r="H121" s="80" t="str">
        <f>IF(CALIBRACION!$H127="","",1)</f>
        <v/>
      </c>
      <c r="I121" s="81" t="str">
        <f>IF(CALIBRACION!$H127="","",CALIBRACION!X127)</f>
        <v/>
      </c>
      <c r="J121" s="81" t="str">
        <f>IF(CALIBRACION!$H127="","",-(CALIBRACION!X127+CALIBRACION!AA127))</f>
        <v/>
      </c>
      <c r="K121" s="81" t="str">
        <f>IF(CALIBRACION!$H127="","",INCERTIDUMBRE!$F$12-INCERTIDUMBRE!$F$13)</f>
        <v/>
      </c>
      <c r="L121" s="81" t="str">
        <f>IF(CALIBRACION!$H127="","",-INCERTIDUMBRE!$F$13)</f>
        <v/>
      </c>
      <c r="M121" s="80" t="str">
        <f>IF(CALIBRACION!$H127="","",CALIBRACION!R127*1000000)</f>
        <v/>
      </c>
      <c r="N121" s="80" t="str">
        <f>IF(CALIBRACION!$H127="","",-CALIBRACION!R127*1000000)</f>
        <v/>
      </c>
      <c r="O121" s="80" t="str">
        <f>IF(CALIBRACION!$H127="","",-CALIBRACION!R127*1000000)</f>
        <v/>
      </c>
    </row>
    <row r="122" spans="2:15" x14ac:dyDescent="0.25">
      <c r="B122" s="76" t="str">
        <f>IF(CALIBRACION!$H128="","",1)</f>
        <v/>
      </c>
      <c r="C122" s="324" t="str">
        <f>IF(CALIBRACION!H128="","",1+(INCERTIDUMBRE!$F$12*CALIBRACION!X128)-(INCERTIDUMBRE!$F$13*CALIBRACION!X128)-(INCERTIDUMBRE!$F$13*CALIBRACION!AA128))</f>
        <v/>
      </c>
      <c r="D122" s="77" t="str">
        <f>IF(CALIBRACION!H128="","",(CALIBRACION!R128*CALIBRACION!X128)*1000000)</f>
        <v/>
      </c>
      <c r="E122" s="77" t="str">
        <f>IF(CALIBRACION!H128="","",-(CALIBRACION!X128+CALIBRACION!AA128)*CALIBRACION!R128*1000000)</f>
        <v/>
      </c>
      <c r="F122" s="78" t="str">
        <f>IF(CALIBRACION!H128="","",-(INCERTIDUMBRE!$G$13*CALIBRACION!R128)*1000000)</f>
        <v/>
      </c>
      <c r="G122" s="79" t="str">
        <f>IF(CALIBRACION!H128="","",((INCERTIDUMBRE!$F$12)-(INCERTIDUMBRE!$F$13))*CALIBRACION!R128*1000000)</f>
        <v/>
      </c>
      <c r="H122" s="80" t="str">
        <f>IF(CALIBRACION!$H128="","",1)</f>
        <v/>
      </c>
      <c r="I122" s="81" t="str">
        <f>IF(CALIBRACION!$H128="","",CALIBRACION!X128)</f>
        <v/>
      </c>
      <c r="J122" s="81" t="str">
        <f>IF(CALIBRACION!$H128="","",-(CALIBRACION!X128+CALIBRACION!AA128))</f>
        <v/>
      </c>
      <c r="K122" s="81" t="str">
        <f>IF(CALIBRACION!$H128="","",INCERTIDUMBRE!$F$12-INCERTIDUMBRE!$F$13)</f>
        <v/>
      </c>
      <c r="L122" s="81" t="str">
        <f>IF(CALIBRACION!$H128="","",-INCERTIDUMBRE!$F$13)</f>
        <v/>
      </c>
      <c r="M122" s="80" t="str">
        <f>IF(CALIBRACION!$H128="","",CALIBRACION!R128*1000000)</f>
        <v/>
      </c>
      <c r="N122" s="80" t="str">
        <f>IF(CALIBRACION!$H128="","",-CALIBRACION!R128*1000000)</f>
        <v/>
      </c>
      <c r="O122" s="80" t="str">
        <f>IF(CALIBRACION!$H128="","",-CALIBRACION!R128*1000000)</f>
        <v/>
      </c>
    </row>
    <row r="123" spans="2:15" x14ac:dyDescent="0.25">
      <c r="B123" s="76" t="str">
        <f>IF(CALIBRACION!$H129="","",1)</f>
        <v/>
      </c>
      <c r="C123" s="324" t="str">
        <f>IF(CALIBRACION!H129="","",1+(INCERTIDUMBRE!$F$12*CALIBRACION!X129)-(INCERTIDUMBRE!$F$13*CALIBRACION!X129)-(INCERTIDUMBRE!$F$13*CALIBRACION!AA129))</f>
        <v/>
      </c>
      <c r="D123" s="77" t="str">
        <f>IF(CALIBRACION!H129="","",(CALIBRACION!R129*CALIBRACION!X129)*1000000)</f>
        <v/>
      </c>
      <c r="E123" s="77" t="str">
        <f>IF(CALIBRACION!H129="","",-(CALIBRACION!X129+CALIBRACION!AA129)*CALIBRACION!R129*1000000)</f>
        <v/>
      </c>
      <c r="F123" s="78" t="str">
        <f>IF(CALIBRACION!H129="","",-(INCERTIDUMBRE!$G$13*CALIBRACION!R129)*1000000)</f>
        <v/>
      </c>
      <c r="G123" s="79" t="str">
        <f>IF(CALIBRACION!H129="","",((INCERTIDUMBRE!$F$12)-(INCERTIDUMBRE!$F$13))*CALIBRACION!R129*1000000)</f>
        <v/>
      </c>
      <c r="H123" s="80" t="str">
        <f>IF(CALIBRACION!$H129="","",1)</f>
        <v/>
      </c>
      <c r="I123" s="81" t="str">
        <f>IF(CALIBRACION!$H129="","",CALIBRACION!X129)</f>
        <v/>
      </c>
      <c r="J123" s="81" t="str">
        <f>IF(CALIBRACION!$H129="","",-(CALIBRACION!X129+CALIBRACION!AA129))</f>
        <v/>
      </c>
      <c r="K123" s="81" t="str">
        <f>IF(CALIBRACION!$H129="","",INCERTIDUMBRE!$F$12-INCERTIDUMBRE!$F$13)</f>
        <v/>
      </c>
      <c r="L123" s="81" t="str">
        <f>IF(CALIBRACION!$H129="","",-INCERTIDUMBRE!$F$13)</f>
        <v/>
      </c>
      <c r="M123" s="80" t="str">
        <f>IF(CALIBRACION!$H129="","",CALIBRACION!R129*1000000)</f>
        <v/>
      </c>
      <c r="N123" s="80" t="str">
        <f>IF(CALIBRACION!$H129="","",-CALIBRACION!R129*1000000)</f>
        <v/>
      </c>
      <c r="O123" s="80" t="str">
        <f>IF(CALIBRACION!$H129="","",-CALIBRACION!R129*1000000)</f>
        <v/>
      </c>
    </row>
    <row r="124" spans="2:15" x14ac:dyDescent="0.25">
      <c r="B124" s="76" t="str">
        <f>IF(CALIBRACION!$H130="","",1)</f>
        <v/>
      </c>
      <c r="C124" s="324" t="str">
        <f>IF(CALIBRACION!H130="","",1+(INCERTIDUMBRE!$F$12*CALIBRACION!X130)-(INCERTIDUMBRE!$F$13*CALIBRACION!X130)-(INCERTIDUMBRE!$F$13*CALIBRACION!AA130))</f>
        <v/>
      </c>
      <c r="D124" s="77" t="str">
        <f>IF(CALIBRACION!H130="","",(CALIBRACION!R130*CALIBRACION!X130)*1000000)</f>
        <v/>
      </c>
      <c r="E124" s="77" t="str">
        <f>IF(CALIBRACION!H130="","",-(CALIBRACION!X130+CALIBRACION!AA130)*CALIBRACION!R130*1000000)</f>
        <v/>
      </c>
      <c r="F124" s="78" t="str">
        <f>IF(CALIBRACION!H130="","",-(INCERTIDUMBRE!$G$13*CALIBRACION!R130)*1000000)</f>
        <v/>
      </c>
      <c r="G124" s="79" t="str">
        <f>IF(CALIBRACION!H130="","",((INCERTIDUMBRE!$F$12)-(INCERTIDUMBRE!$F$13))*CALIBRACION!R130*1000000)</f>
        <v/>
      </c>
      <c r="H124" s="80" t="str">
        <f>IF(CALIBRACION!$H130="","",1)</f>
        <v/>
      </c>
      <c r="I124" s="81" t="str">
        <f>IF(CALIBRACION!$H130="","",CALIBRACION!X130)</f>
        <v/>
      </c>
      <c r="J124" s="81" t="str">
        <f>IF(CALIBRACION!$H130="","",-(CALIBRACION!X130+CALIBRACION!AA130))</f>
        <v/>
      </c>
      <c r="K124" s="81" t="str">
        <f>IF(CALIBRACION!$H130="","",INCERTIDUMBRE!$F$12-INCERTIDUMBRE!$F$13)</f>
        <v/>
      </c>
      <c r="L124" s="81" t="str">
        <f>IF(CALIBRACION!$H130="","",-INCERTIDUMBRE!$F$13)</f>
        <v/>
      </c>
      <c r="M124" s="80" t="str">
        <f>IF(CALIBRACION!$H130="","",CALIBRACION!R130*1000000)</f>
        <v/>
      </c>
      <c r="N124" s="80" t="str">
        <f>IF(CALIBRACION!$H130="","",-CALIBRACION!R130*1000000)</f>
        <v/>
      </c>
      <c r="O124" s="80" t="str">
        <f>IF(CALIBRACION!$H130="","",-CALIBRACION!R130*1000000)</f>
        <v/>
      </c>
    </row>
    <row r="125" spans="2:15" x14ac:dyDescent="0.25">
      <c r="B125" s="76" t="str">
        <f>IF(CALIBRACION!$H131="","",1)</f>
        <v/>
      </c>
      <c r="C125" s="324" t="str">
        <f>IF(CALIBRACION!H131="","",1+(INCERTIDUMBRE!$F$12*CALIBRACION!X131)-(INCERTIDUMBRE!$F$13*CALIBRACION!X131)-(INCERTIDUMBRE!$F$13*CALIBRACION!AA131))</f>
        <v/>
      </c>
      <c r="D125" s="77" t="str">
        <f>IF(CALIBRACION!H131="","",(CALIBRACION!R131*CALIBRACION!X131)*1000000)</f>
        <v/>
      </c>
      <c r="E125" s="77" t="str">
        <f>IF(CALIBRACION!H131="","",-(CALIBRACION!X131+CALIBRACION!AA131)*CALIBRACION!R131*1000000)</f>
        <v/>
      </c>
      <c r="F125" s="78" t="str">
        <f>IF(CALIBRACION!H131="","",-(INCERTIDUMBRE!$G$13*CALIBRACION!R131)*1000000)</f>
        <v/>
      </c>
      <c r="G125" s="79" t="str">
        <f>IF(CALIBRACION!H131="","",((INCERTIDUMBRE!$F$12)-(INCERTIDUMBRE!$F$13))*CALIBRACION!R131*1000000)</f>
        <v/>
      </c>
      <c r="H125" s="80" t="str">
        <f>IF(CALIBRACION!$H131="","",1)</f>
        <v/>
      </c>
      <c r="I125" s="81" t="str">
        <f>IF(CALIBRACION!$H131="","",CALIBRACION!X131)</f>
        <v/>
      </c>
      <c r="J125" s="81" t="str">
        <f>IF(CALIBRACION!$H131="","",-(CALIBRACION!X131+CALIBRACION!AA131))</f>
        <v/>
      </c>
      <c r="K125" s="81" t="str">
        <f>IF(CALIBRACION!$H131="","",INCERTIDUMBRE!$F$12-INCERTIDUMBRE!$F$13)</f>
        <v/>
      </c>
      <c r="L125" s="81" t="str">
        <f>IF(CALIBRACION!$H131="","",-INCERTIDUMBRE!$F$13)</f>
        <v/>
      </c>
      <c r="M125" s="80" t="str">
        <f>IF(CALIBRACION!$H131="","",CALIBRACION!R131*1000000)</f>
        <v/>
      </c>
      <c r="N125" s="80" t="str">
        <f>IF(CALIBRACION!$H131="","",-CALIBRACION!R131*1000000)</f>
        <v/>
      </c>
      <c r="O125" s="80" t="str">
        <f>IF(CALIBRACION!$H131="","",-CALIBRACION!R131*1000000)</f>
        <v/>
      </c>
    </row>
    <row r="126" spans="2:15" x14ac:dyDescent="0.25">
      <c r="B126" s="76" t="str">
        <f>IF(CALIBRACION!$H132="","",1)</f>
        <v/>
      </c>
      <c r="C126" s="324" t="str">
        <f>IF(CALIBRACION!H132="","",1+(INCERTIDUMBRE!$F$12*CALIBRACION!X132)-(INCERTIDUMBRE!$F$13*CALIBRACION!X132)-(INCERTIDUMBRE!$F$13*CALIBRACION!AA132))</f>
        <v/>
      </c>
      <c r="D126" s="77" t="str">
        <f>IF(CALIBRACION!H132="","",(CALIBRACION!R132*CALIBRACION!X132)*1000000)</f>
        <v/>
      </c>
      <c r="E126" s="77" t="str">
        <f>IF(CALIBRACION!H132="","",-(CALIBRACION!X132+CALIBRACION!AA132)*CALIBRACION!R132*1000000)</f>
        <v/>
      </c>
      <c r="F126" s="78" t="str">
        <f>IF(CALIBRACION!H132="","",-(INCERTIDUMBRE!$G$13*CALIBRACION!R132)*1000000)</f>
        <v/>
      </c>
      <c r="G126" s="79" t="str">
        <f>IF(CALIBRACION!H132="","",((INCERTIDUMBRE!$F$12)-(INCERTIDUMBRE!$F$13))*CALIBRACION!R132*1000000)</f>
        <v/>
      </c>
      <c r="H126" s="80" t="str">
        <f>IF(CALIBRACION!$H132="","",1)</f>
        <v/>
      </c>
      <c r="I126" s="81" t="str">
        <f>IF(CALIBRACION!$H132="","",CALIBRACION!X132)</f>
        <v/>
      </c>
      <c r="J126" s="81" t="str">
        <f>IF(CALIBRACION!$H132="","",-(CALIBRACION!X132+CALIBRACION!AA132))</f>
        <v/>
      </c>
      <c r="K126" s="81" t="str">
        <f>IF(CALIBRACION!$H132="","",INCERTIDUMBRE!$F$12-INCERTIDUMBRE!$F$13)</f>
        <v/>
      </c>
      <c r="L126" s="81" t="str">
        <f>IF(CALIBRACION!$H132="","",-INCERTIDUMBRE!$F$13)</f>
        <v/>
      </c>
      <c r="M126" s="80" t="str">
        <f>IF(CALIBRACION!$H132="","",CALIBRACION!R132*1000000)</f>
        <v/>
      </c>
      <c r="N126" s="80" t="str">
        <f>IF(CALIBRACION!$H132="","",-CALIBRACION!R132*1000000)</f>
        <v/>
      </c>
      <c r="O126" s="80" t="str">
        <f>IF(CALIBRACION!$H132="","",-CALIBRACION!R132*1000000)</f>
        <v/>
      </c>
    </row>
    <row r="127" spans="2:15" x14ac:dyDescent="0.25">
      <c r="B127" s="76" t="str">
        <f>IF(CALIBRACION!$H133="","",1)</f>
        <v/>
      </c>
      <c r="C127" s="324" t="str">
        <f>IF(CALIBRACION!H133="","",1+(INCERTIDUMBRE!$F$12*CALIBRACION!X133)-(INCERTIDUMBRE!$F$13*CALIBRACION!X133)-(INCERTIDUMBRE!$F$13*CALIBRACION!AA133))</f>
        <v/>
      </c>
      <c r="D127" s="77" t="str">
        <f>IF(CALIBRACION!H133="","",(CALIBRACION!R133*CALIBRACION!X133)*1000000)</f>
        <v/>
      </c>
      <c r="E127" s="77" t="str">
        <f>IF(CALIBRACION!H133="","",-(CALIBRACION!X133+CALIBRACION!AA133)*CALIBRACION!R133*1000000)</f>
        <v/>
      </c>
      <c r="F127" s="78" t="str">
        <f>IF(CALIBRACION!H133="","",-(INCERTIDUMBRE!$G$13*CALIBRACION!R133)*1000000)</f>
        <v/>
      </c>
      <c r="G127" s="79" t="str">
        <f>IF(CALIBRACION!H133="","",((INCERTIDUMBRE!$F$12)-(INCERTIDUMBRE!$F$13))*CALIBRACION!R133*1000000)</f>
        <v/>
      </c>
      <c r="H127" s="80" t="str">
        <f>IF(CALIBRACION!$H133="","",1)</f>
        <v/>
      </c>
      <c r="I127" s="81" t="str">
        <f>IF(CALIBRACION!$H133="","",CALIBRACION!X133)</f>
        <v/>
      </c>
      <c r="J127" s="81" t="str">
        <f>IF(CALIBRACION!$H133="","",-(CALIBRACION!X133+CALIBRACION!AA133))</f>
        <v/>
      </c>
      <c r="K127" s="81" t="str">
        <f>IF(CALIBRACION!$H133="","",INCERTIDUMBRE!$F$12-INCERTIDUMBRE!$F$13)</f>
        <v/>
      </c>
      <c r="L127" s="81" t="str">
        <f>IF(CALIBRACION!$H133="","",-INCERTIDUMBRE!$F$13)</f>
        <v/>
      </c>
      <c r="M127" s="80" t="str">
        <f>IF(CALIBRACION!$H133="","",CALIBRACION!R133*1000000)</f>
        <v/>
      </c>
      <c r="N127" s="80" t="str">
        <f>IF(CALIBRACION!$H133="","",-CALIBRACION!R133*1000000)</f>
        <v/>
      </c>
      <c r="O127" s="80" t="str">
        <f>IF(CALIBRACION!$H133="","",-CALIBRACION!R133*1000000)</f>
        <v/>
      </c>
    </row>
  </sheetData>
  <mergeCells count="2">
    <mergeCell ref="B3:O3"/>
    <mergeCell ref="I4:O4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"/>
  <dimension ref="A2:AP158"/>
  <sheetViews>
    <sheetView topLeftCell="U111" zoomScale="85" zoomScaleNormal="85" workbookViewId="0">
      <selection activeCell="AG127" sqref="AG127:AG128"/>
    </sheetView>
  </sheetViews>
  <sheetFormatPr baseColWidth="10" defaultColWidth="11.42578125" defaultRowHeight="12.75" x14ac:dyDescent="0.2"/>
  <cols>
    <col min="1" max="1" width="4.42578125" style="5" customWidth="1"/>
    <col min="2" max="5" width="15.7109375" style="5" customWidth="1"/>
    <col min="6" max="6" width="18.28515625" style="5" customWidth="1"/>
    <col min="7" max="8" width="15.7109375" style="5" customWidth="1"/>
    <col min="9" max="9" width="18.42578125" style="5" customWidth="1"/>
    <col min="10" max="10" width="18.42578125" style="5" bestFit="1" customWidth="1"/>
    <col min="11" max="11" width="15.7109375" style="5" customWidth="1"/>
    <col min="12" max="12" width="11.5703125" style="5" bestFit="1" customWidth="1"/>
    <col min="13" max="13" width="12.28515625" style="5" bestFit="1" customWidth="1"/>
    <col min="14" max="17" width="18.5703125" style="5" customWidth="1"/>
    <col min="18" max="21" width="17.7109375" style="5" customWidth="1"/>
    <col min="22" max="22" width="11.42578125" style="5" customWidth="1"/>
    <col min="23" max="25" width="15.7109375" style="5" customWidth="1"/>
    <col min="26" max="26" width="16.42578125" style="5" customWidth="1"/>
    <col min="27" max="27" width="15.7109375" style="5" customWidth="1"/>
    <col min="28" max="28" width="11.42578125" style="5" customWidth="1"/>
    <col min="29" max="33" width="15.7109375" style="5" customWidth="1"/>
    <col min="34" max="34" width="11.42578125" style="5" customWidth="1"/>
    <col min="35" max="35" width="16.5703125" style="5" bestFit="1" customWidth="1"/>
    <col min="36" max="38" width="15.7109375" style="5" customWidth="1"/>
    <col min="39" max="16384" width="11.42578125" style="5"/>
  </cols>
  <sheetData>
    <row r="2" spans="1:42" x14ac:dyDescent="0.2">
      <c r="AD2" s="582"/>
      <c r="AE2" s="582"/>
    </row>
    <row r="3" spans="1:42" ht="12.75" customHeight="1" x14ac:dyDescent="0.2">
      <c r="R3" s="583"/>
      <c r="AD3" s="582"/>
      <c r="AE3" s="582"/>
    </row>
    <row r="4" spans="1:42" x14ac:dyDescent="0.2">
      <c r="AD4" s="582"/>
      <c r="AE4" s="582"/>
      <c r="AF4" s="584"/>
    </row>
    <row r="5" spans="1:42" x14ac:dyDescent="0.2">
      <c r="T5" s="585"/>
      <c r="AD5" s="582"/>
      <c r="AE5" s="582"/>
    </row>
    <row r="8" spans="1:42" ht="13.5" thickBot="1" x14ac:dyDescent="0.25"/>
    <row r="9" spans="1:42" ht="21" thickBot="1" x14ac:dyDescent="0.25">
      <c r="A9" s="12"/>
      <c r="B9" s="1305" t="s">
        <v>77</v>
      </c>
      <c r="C9" s="1306"/>
      <c r="D9" s="1306"/>
      <c r="E9" s="1306"/>
      <c r="F9" s="1306"/>
      <c r="G9" s="1307"/>
      <c r="H9" s="1322" t="s">
        <v>78</v>
      </c>
      <c r="I9" s="1322"/>
      <c r="J9" s="1322"/>
      <c r="K9" s="1322"/>
      <c r="L9" s="1322"/>
      <c r="M9" s="1322"/>
      <c r="N9" s="1322"/>
      <c r="O9" s="1322"/>
      <c r="P9" s="1322"/>
      <c r="Q9" s="1322"/>
      <c r="R9" s="1322"/>
      <c r="S9" s="1322"/>
      <c r="T9" s="1322"/>
      <c r="U9" s="1322"/>
      <c r="W9" s="1316" t="s">
        <v>79</v>
      </c>
      <c r="X9" s="1317"/>
      <c r="Y9" s="1317"/>
      <c r="Z9" s="1317"/>
      <c r="AA9" s="1317"/>
      <c r="AC9" s="1316" t="s">
        <v>80</v>
      </c>
      <c r="AD9" s="1317"/>
      <c r="AE9" s="1317"/>
      <c r="AF9" s="1317"/>
      <c r="AG9" s="1318"/>
      <c r="AI9" s="1316" t="s">
        <v>81</v>
      </c>
      <c r="AJ9" s="1317"/>
      <c r="AK9" s="1317"/>
      <c r="AL9" s="1318"/>
    </row>
    <row r="10" spans="1:42" ht="48" customHeight="1" thickBot="1" x14ac:dyDescent="0.25">
      <c r="A10" s="12"/>
      <c r="B10" s="586" t="s">
        <v>82</v>
      </c>
      <c r="C10" s="586" t="s">
        <v>82</v>
      </c>
      <c r="D10" s="587" t="s">
        <v>83</v>
      </c>
      <c r="E10" s="588" t="s">
        <v>84</v>
      </c>
      <c r="F10" s="588" t="s">
        <v>8</v>
      </c>
      <c r="G10" s="587" t="s">
        <v>83</v>
      </c>
      <c r="H10" s="589" t="s">
        <v>85</v>
      </c>
      <c r="I10" s="1323" t="s">
        <v>86</v>
      </c>
      <c r="J10" s="590" t="s">
        <v>767</v>
      </c>
      <c r="K10" s="589" t="s">
        <v>87</v>
      </c>
      <c r="L10" s="1325" t="s">
        <v>88</v>
      </c>
      <c r="M10" s="1326"/>
      <c r="N10" s="1323" t="s">
        <v>89</v>
      </c>
      <c r="O10" s="589" t="s">
        <v>90</v>
      </c>
      <c r="P10" s="589" t="s">
        <v>90</v>
      </c>
      <c r="Q10" s="589" t="s">
        <v>90</v>
      </c>
      <c r="R10" s="591" t="s">
        <v>91</v>
      </c>
      <c r="S10" s="592" t="s">
        <v>92</v>
      </c>
      <c r="T10" s="592" t="s">
        <v>93</v>
      </c>
      <c r="U10" s="592" t="s">
        <v>93</v>
      </c>
      <c r="W10" s="1319" t="s">
        <v>94</v>
      </c>
      <c r="X10" s="1321"/>
      <c r="Y10" s="1319" t="s">
        <v>95</v>
      </c>
      <c r="Z10" s="1320"/>
      <c r="AA10" s="1321"/>
      <c r="AC10" s="13" t="s">
        <v>96</v>
      </c>
      <c r="AD10" s="13" t="s">
        <v>97</v>
      </c>
      <c r="AE10" s="13" t="s">
        <v>98</v>
      </c>
      <c r="AF10" s="13" t="s">
        <v>99</v>
      </c>
      <c r="AG10" s="13" t="s">
        <v>100</v>
      </c>
      <c r="AI10" s="593" t="s">
        <v>96</v>
      </c>
      <c r="AJ10" s="593" t="s">
        <v>101</v>
      </c>
      <c r="AK10" s="593" t="s">
        <v>102</v>
      </c>
      <c r="AL10" s="593" t="s">
        <v>103</v>
      </c>
      <c r="AM10" s="14"/>
    </row>
    <row r="11" spans="1:42" ht="16.5" thickBot="1" x14ac:dyDescent="0.25">
      <c r="A11" s="12"/>
      <c r="B11" s="594" t="str">
        <f>IF('Información y Datos'!$L$42='Patrones LACOMET'!$D$3,"Pulgadas",IF('Información y Datos'!$L$42='Patrones LACOMET'!$D$4,"mm","No existe el patrón"))</f>
        <v>mm</v>
      </c>
      <c r="C11" s="594" t="s">
        <v>105</v>
      </c>
      <c r="D11" s="595" t="str">
        <f>IF('Información y Datos'!$L$42='Patrones LACOMET'!$D$3,"Pulgadas",IF('Información y Datos'!$L$42='Patrones LACOMET'!$D$4,"mm","No existe el patrón"))</f>
        <v>mm</v>
      </c>
      <c r="E11" s="596" t="str">
        <f>IF('Información y Datos'!$L$42='Patrones LACOMET'!$D$3,"Pulgadas",IF('Información y Datos'!$L$42='Patrones LACOMET'!$D$4,"mm","No existe el patrón"))</f>
        <v>mm</v>
      </c>
      <c r="F11" s="596" t="str">
        <f>IF('Información y Datos'!$L$42='Patrones LACOMET'!$D$3,"Pulgadas",IF('Información y Datos'!$L$42='Patrones LACOMET'!$D$4,"mm","No existe el patrón"))</f>
        <v>mm</v>
      </c>
      <c r="G11" s="597" t="str">
        <f>IF('Información y Datos'!$L$42='Patrones LACOMET'!$D$3,"Pulgadas",IF('Información y Datos'!$L$42='Patrones LACOMET'!$D$4,"mm","No existe el patrón"))</f>
        <v>mm</v>
      </c>
      <c r="H11" s="590" t="s">
        <v>105</v>
      </c>
      <c r="I11" s="1324"/>
      <c r="J11" s="590" t="str">
        <f>IF('Información y Datos'!$L$42='Patrones LACOMET'!$D$3,"Pulgadas",IF('Información y Datos'!$L$42='Patrones LACOMET'!$D$4,"mm","No existe el patrón"))</f>
        <v>mm</v>
      </c>
      <c r="K11" s="599" t="s">
        <v>106</v>
      </c>
      <c r="L11" s="598" t="s">
        <v>107</v>
      </c>
      <c r="M11" s="598" t="s">
        <v>108</v>
      </c>
      <c r="N11" s="1324"/>
      <c r="O11" s="599" t="str">
        <f>IF('Información y Datos'!$L$42='Patrones LACOMET'!$D$3,"µ pulgadas",IF('Información y Datos'!$L$42='Patrones LACOMET'!$D$4,"µm","No existe el patrón"))</f>
        <v>µm</v>
      </c>
      <c r="P11" s="599" t="str">
        <f>IF('Información y Datos'!$L$42='Patrones LACOMET'!$D$3,"pulgadas",IF('Información y Datos'!$L$42='Patrones LACOMET'!$D$4,"mm","No existe el patrón"))</f>
        <v>mm</v>
      </c>
      <c r="Q11" s="599" t="s">
        <v>105</v>
      </c>
      <c r="R11" s="600" t="s">
        <v>105</v>
      </c>
      <c r="S11" s="601" t="s">
        <v>104</v>
      </c>
      <c r="T11" s="602" t="s">
        <v>105</v>
      </c>
      <c r="U11" s="601" t="s">
        <v>104</v>
      </c>
      <c r="W11" s="603" t="s">
        <v>52</v>
      </c>
      <c r="X11" s="604" t="s">
        <v>110</v>
      </c>
      <c r="Y11" s="604" t="s">
        <v>52</v>
      </c>
      <c r="Z11" s="604" t="s">
        <v>110</v>
      </c>
      <c r="AA11" s="604" t="s">
        <v>111</v>
      </c>
      <c r="AC11" s="605"/>
      <c r="AD11" s="15" t="s">
        <v>52</v>
      </c>
      <c r="AE11" s="15" t="s">
        <v>52</v>
      </c>
      <c r="AF11" s="15" t="s">
        <v>52</v>
      </c>
      <c r="AG11" s="15" t="s">
        <v>52</v>
      </c>
      <c r="AI11" s="606"/>
      <c r="AJ11" s="607" t="s">
        <v>3</v>
      </c>
      <c r="AK11" s="607" t="s">
        <v>3</v>
      </c>
      <c r="AL11" s="607" t="s">
        <v>3</v>
      </c>
      <c r="AM11" s="14"/>
      <c r="AO11" s="608"/>
      <c r="AP11" s="608"/>
    </row>
    <row r="12" spans="1:42" ht="15.75" thickBot="1" x14ac:dyDescent="0.25">
      <c r="A12" s="12">
        <v>1</v>
      </c>
      <c r="B12" s="609" t="str">
        <f>J12</f>
        <v/>
      </c>
      <c r="C12" s="610" t="str">
        <f>IF(H12="","",H12)</f>
        <v/>
      </c>
      <c r="D12" s="611" t="str">
        <f>IF(B12="","",(IF('Información y Datos'!$L$42='Patrones LACOMET'!$D$3,(VLOOKUP(B12,'BLOQUES PATRON (pulg) '!$D$5:$H$87,3,FALSE)),IF('Información y Datos'!$L$42='Patrones LACOMET'!$D$4,((VLOOKUP(CALIBRACION!B12,'BLOQUES PATRON (mm)'!$D$5:$H$126,3,FALSE))/1000),"No existe el patrón"))))</f>
        <v/>
      </c>
      <c r="E12" s="612" t="str">
        <f>IF(B12="","",(B12+D12))</f>
        <v/>
      </c>
      <c r="F12" s="613" t="str">
        <f>IF(B12="","",(IF('Información y Datos'!$L$42='Patrones LACOMET'!$D$3,(VLOOKUP(B12,'BLOQUES PATRON (pulg) '!$D$5:$H$87,5,FALSE)),IF('Información y Datos'!$L$42='Patrones LACOMET'!$D$4,((VLOOKUP(CALIBRACION!B12,'BLOQUES PATRON (mm)'!$D$5:$H$126,4,FALSE))/1000000),"No existe el patrón"))))</f>
        <v/>
      </c>
      <c r="G12" s="613" t="str">
        <f>IF(D12="","",(IF('Información y Datos'!$L$42='Patrones LACOMET'!$D$3,(D12*25.4),IF('Información y Datos'!$L$42='Patrones LACOMET'!$D$4,D12,"No existe el patrón"))))</f>
        <v/>
      </c>
      <c r="H12" s="614" t="str">
        <f>IF(J12="","",(IF('Información y Datos'!$L$42='Patrones LACOMET'!$D$3,(CALIBRACION!J12*25.4),IF('Información y Datos'!$L$42='Patrones LACOMET'!$D$4,(CALIBRACION!J12),"No existe el patrón"))))</f>
        <v/>
      </c>
      <c r="I12" s="615" t="str">
        <f>IF('Información y Datos'!B12="","",'Información y Datos'!B12)</f>
        <v/>
      </c>
      <c r="J12" s="616" t="str">
        <f>IF('Información y Datos'!C12="","",'Información y Datos'!C12)</f>
        <v/>
      </c>
      <c r="K12" s="617"/>
      <c r="L12" s="617"/>
      <c r="M12" s="617"/>
      <c r="N12" s="617"/>
      <c r="O12" s="333" t="str">
        <f>IF('Información y Datos'!F12="","",'Información y Datos'!F12)</f>
        <v/>
      </c>
      <c r="P12" s="618" t="str">
        <f>IF($H12="","",+O12/1000)</f>
        <v/>
      </c>
      <c r="Q12" s="618" t="str">
        <f>IF($H12="","",(IF('Información y Datos'!$L$42='Patrones LACOMET'!$D$3,P12*0.0254,IF('Información y Datos'!$L$42='Patrones LACOMET'!$D$4,P12,"No existe el patrón"))))</f>
        <v/>
      </c>
      <c r="R12" s="618" t="str">
        <f>IF($H12="","",(IF('Información y Datos'!$L$42='Patrones LACOMET'!$D$3,E12*25.4,IF('Información y Datos'!$L$42='Patrones LACOMET'!$D$4,E12,"No existe el patrón"))))</f>
        <v/>
      </c>
      <c r="S12" s="618" t="str">
        <f>+IF($H12="","",((INCERTIDUMBRE!$M$8)/1000)/25.4)</f>
        <v/>
      </c>
      <c r="T12" s="618" t="str">
        <f>IF($H12="","",(+H12+Q12+S12))</f>
        <v/>
      </c>
      <c r="U12" s="619" t="str">
        <f>IF($H12="","",(T12/25.4))</f>
        <v/>
      </c>
      <c r="V12" s="14"/>
      <c r="W12" s="620" t="str">
        <f>IF('Datos de condiciones'!D4="","",'Datos de condiciones'!D4)</f>
        <v/>
      </c>
      <c r="X12" s="621" t="str">
        <f>+IF($H12="","",(W12-20))</f>
        <v/>
      </c>
      <c r="Y12" s="622" t="str">
        <f>IF('Datos de condiciones'!F4="","",'Datos de condiciones'!F4)</f>
        <v/>
      </c>
      <c r="Z12" s="623" t="str">
        <f>+IF($H12="","",Y12-20)</f>
        <v/>
      </c>
      <c r="AA12" s="624" t="str">
        <f>+IF($H12="","",ABS(X12-Z12))</f>
        <v/>
      </c>
      <c r="AB12" s="16"/>
      <c r="AC12" s="625">
        <v>1</v>
      </c>
      <c r="AD12" s="626" t="str">
        <f>+IF($H12="","",W12)</f>
        <v/>
      </c>
      <c r="AE12" s="623" t="str">
        <f>+IF($H12="","",Y12)</f>
        <v/>
      </c>
      <c r="AF12" s="624" t="str">
        <f>+IF($H12="","",+(ABS(AD12-AE12)))</f>
        <v/>
      </c>
      <c r="AG12" s="627" t="str">
        <f>IF('Datos de condiciones'!F4="","",'Datos de condiciones'!F4)</f>
        <v/>
      </c>
      <c r="AI12" s="625" t="s">
        <v>112</v>
      </c>
      <c r="AJ12" s="628"/>
      <c r="AK12" s="629" t="str">
        <f>IF('Datos de condiciones'!G4="","",'Datos de condiciones'!G4)</f>
        <v/>
      </c>
      <c r="AL12" s="630"/>
      <c r="AO12" s="608"/>
    </row>
    <row r="13" spans="1:42" ht="15.75" thickBot="1" x14ac:dyDescent="0.25">
      <c r="A13" s="12">
        <f t="shared" ref="A13:A76" si="0">+A12+1</f>
        <v>2</v>
      </c>
      <c r="B13" s="609" t="str">
        <f t="shared" ref="B13:B76" si="1">J13</f>
        <v/>
      </c>
      <c r="C13" s="610" t="str">
        <f t="shared" ref="C13:C76" si="2">IF(H13="","",H13)</f>
        <v/>
      </c>
      <c r="D13" s="611" t="str">
        <f>IF(B13="","",(IF('Información y Datos'!$L$42='Patrones LACOMET'!$D$3,(VLOOKUP(B13,'BLOQUES PATRON (pulg) '!$D$5:$H$87,3,TRUE)),IF('Información y Datos'!$L$42='Patrones LACOMET'!$D$4,((VLOOKUP(CALIBRACION!B13,'BLOQUES PATRON (mm)'!$D$5:$H$126,3,FALSE))/1000),"No existe el patrón"))))</f>
        <v/>
      </c>
      <c r="E13" s="612" t="str">
        <f t="shared" ref="E13:E76" si="3">IF(B13="","",(B13+D13))</f>
        <v/>
      </c>
      <c r="F13" s="613" t="str">
        <f>IF(B13="","",(IF('Información y Datos'!$L$42='Patrones LACOMET'!$D$3,(VLOOKUP(B13,'BLOQUES PATRON (pulg) '!$D$5:$H$86,5,FALSE)),IF('Información y Datos'!$L$42='Patrones LACOMET'!$D$4,((VLOOKUP(CALIBRACION!B13,'BLOQUES PATRON (mm)'!$D$5:$H$126,4,FALSE))/1000000),"No existe el patrón"))))</f>
        <v/>
      </c>
      <c r="G13" s="613" t="str">
        <f>IF(D13="","",(IF('Información y Datos'!$L$42='Patrones LACOMET'!$D$3,(D13*25.4),IF('Información y Datos'!$L$42='Patrones LACOMET'!$D$4,D13,"No existe el patrón"))))</f>
        <v/>
      </c>
      <c r="H13" s="614" t="str">
        <f>IF(J13="","",(IF('Información y Datos'!$L$42='Patrones LACOMET'!$D$3,(CALIBRACION!J13*25.4),IF('Información y Datos'!$L$42='Patrones LACOMET'!$D$4,(CALIBRACION!J13),"No existe el patrón"))))</f>
        <v/>
      </c>
      <c r="I13" s="615" t="str">
        <f>IF('Información y Datos'!B13="","",'Información y Datos'!B13)</f>
        <v/>
      </c>
      <c r="J13" s="616" t="str">
        <f>IF('Información y Datos'!C13="","",'Información y Datos'!C13)</f>
        <v/>
      </c>
      <c r="K13" s="631"/>
      <c r="L13" s="632"/>
      <c r="M13" s="632"/>
      <c r="N13" s="633"/>
      <c r="O13" s="333" t="str">
        <f>IF('Información y Datos'!F13="","",'Información y Datos'!F13)</f>
        <v/>
      </c>
      <c r="P13" s="618" t="str">
        <f>IF($H13="","",+O13/1000)</f>
        <v/>
      </c>
      <c r="Q13" s="618" t="str">
        <f>IF($H13="","",(IF('Información y Datos'!$L$42='Patrones LACOMET'!$D$3,P13*0.0254,IF('Información y Datos'!$L$42='Patrones LACOMET'!$D$4,P13,"No existe el patrón"))))</f>
        <v/>
      </c>
      <c r="R13" s="618" t="str">
        <f>IF($H13="","",(IF('Información y Datos'!$L$42='Patrones LACOMET'!$D$3,E13*25.4,IF('Información y Datos'!$L$42='Patrones LACOMET'!$D$4,E13,"No existe el patrón"))))</f>
        <v/>
      </c>
      <c r="S13" s="618" t="str">
        <f>+IF($H13="","",((INCERTIDUMBRE!$M$8)/1000)/25.4)</f>
        <v/>
      </c>
      <c r="T13" s="618" t="str">
        <f t="shared" ref="T13:T76" si="4">IF($H13="","",(+H13+Q13+S13))</f>
        <v/>
      </c>
      <c r="U13" s="619" t="str">
        <f t="shared" ref="U13:U76" si="5">IF($H13="","",(T13/25.4))</f>
        <v/>
      </c>
      <c r="V13" s="14"/>
      <c r="W13" s="634" t="str">
        <f>IF('Datos de condiciones'!D5="","",'Datos de condiciones'!D5)</f>
        <v/>
      </c>
      <c r="X13" s="635" t="str">
        <f t="shared" ref="X13:X76" si="6">+IF($H13="","",(W13-20))</f>
        <v/>
      </c>
      <c r="Y13" s="30" t="str">
        <f>IF('Datos de condiciones'!F5="","",'Datos de condiciones'!F5)</f>
        <v/>
      </c>
      <c r="Z13" s="636" t="str">
        <f t="shared" ref="Z13:Z76" si="7">+IF($H13="","",Y13-20)</f>
        <v/>
      </c>
      <c r="AA13" s="637" t="str">
        <f t="shared" ref="AA13:AA76" si="8">+IF($H13="","",ABS(X13-Z13))</f>
        <v/>
      </c>
      <c r="AB13" s="16"/>
      <c r="AC13" s="638">
        <f>+AC12+1</f>
        <v>2</v>
      </c>
      <c r="AD13" s="639" t="str">
        <f t="shared" ref="AD13:AD76" si="9">+IF($H13="","",W13)</f>
        <v/>
      </c>
      <c r="AE13" s="636" t="str">
        <f t="shared" ref="AE13:AE76" si="10">+IF($H13="","",Y13)</f>
        <v/>
      </c>
      <c r="AF13" s="637" t="str">
        <f t="shared" ref="AF13:AF76" si="11">+IF($H13="","",+(ABS(AD13-AE13)))</f>
        <v/>
      </c>
      <c r="AG13" s="640" t="str">
        <f>IF('Datos de condiciones'!F5="","",'Datos de condiciones'!F5)</f>
        <v/>
      </c>
      <c r="AI13" s="638">
        <f>+AI12+1</f>
        <v>2</v>
      </c>
      <c r="AJ13" s="632"/>
      <c r="AK13" s="333" t="str">
        <f>IF('Datos de condiciones'!G5="","",'Datos de condiciones'!G5)</f>
        <v/>
      </c>
      <c r="AL13" s="641"/>
      <c r="AO13" s="608"/>
    </row>
    <row r="14" spans="1:42" ht="15.75" thickBot="1" x14ac:dyDescent="0.25">
      <c r="A14" s="12">
        <f t="shared" si="0"/>
        <v>3</v>
      </c>
      <c r="B14" s="609" t="str">
        <f t="shared" si="1"/>
        <v/>
      </c>
      <c r="C14" s="610" t="str">
        <f t="shared" si="2"/>
        <v/>
      </c>
      <c r="D14" s="611" t="str">
        <f>IF(B14="","",(IF('Información y Datos'!$L$42='Patrones LACOMET'!$D$3,(VLOOKUP(B14,'BLOQUES PATRON (pulg) '!$D$5:$H$87,3,TRUE)),IF('Información y Datos'!$L$42='Patrones LACOMET'!$D$4,((VLOOKUP(CALIBRACION!B14,'BLOQUES PATRON (mm)'!$D$5:$H$126,3,FALSE))/1000),"No existe el patrón"))))</f>
        <v/>
      </c>
      <c r="E14" s="612" t="str">
        <f t="shared" si="3"/>
        <v/>
      </c>
      <c r="F14" s="613" t="str">
        <f>IF(B14="","",(IF('Información y Datos'!$L$42='Patrones LACOMET'!$D$3,(VLOOKUP(B14,'BLOQUES PATRON (pulg) '!$D$5:$H$86,5,FALSE)),IF('Información y Datos'!$L$42='Patrones LACOMET'!$D$4,((VLOOKUP(CALIBRACION!B14,'BLOQUES PATRON (mm)'!$D$5:$H$126,4,FALSE))/1000000),"No existe el patrón"))))</f>
        <v/>
      </c>
      <c r="G14" s="613" t="str">
        <f>IF(D14="","",(IF('Información y Datos'!$L$42='Patrones LACOMET'!$D$3,(D14*25.4),IF('Información y Datos'!$L$42='Patrones LACOMET'!$D$4,D14,"No existe el patrón"))))</f>
        <v/>
      </c>
      <c r="H14" s="614" t="str">
        <f>IF(J14="","",(IF('Información y Datos'!$L$42='Patrones LACOMET'!$D$3,(CALIBRACION!J14*25.4),IF('Información y Datos'!$L$42='Patrones LACOMET'!$D$4,(CALIBRACION!J14),"No existe el patrón"))))</f>
        <v/>
      </c>
      <c r="I14" s="615" t="str">
        <f>IF('Información y Datos'!B14="","",'Información y Datos'!B14)</f>
        <v/>
      </c>
      <c r="J14" s="616" t="str">
        <f>IF('Información y Datos'!C14="","",'Información y Datos'!C14)</f>
        <v/>
      </c>
      <c r="K14" s="631"/>
      <c r="L14" s="632"/>
      <c r="M14" s="632"/>
      <c r="N14" s="633"/>
      <c r="O14" s="333" t="str">
        <f>IF('Información y Datos'!F14="","",'Información y Datos'!F14)</f>
        <v/>
      </c>
      <c r="P14" s="618" t="str">
        <f t="shared" ref="P14:P76" si="12">IF($H14="","",+O14/1000)</f>
        <v/>
      </c>
      <c r="Q14" s="618" t="str">
        <f>IF($H14="","",(IF('Información y Datos'!$L$42='Patrones LACOMET'!$D$3,P14*0.0254,IF('Información y Datos'!$L$42='Patrones LACOMET'!$D$4,P14,"No existe el patrón"))))</f>
        <v/>
      </c>
      <c r="R14" s="618" t="str">
        <f>IF($H14="","",(IF('Información y Datos'!$L$42='Patrones LACOMET'!$D$3,E14*25.4,IF('Información y Datos'!$L$42='Patrones LACOMET'!$D$4,E14,"No existe el patrón"))))</f>
        <v/>
      </c>
      <c r="S14" s="618" t="str">
        <f>+IF($H14="","",((INCERTIDUMBRE!$M$8)/1000)/25.4)</f>
        <v/>
      </c>
      <c r="T14" s="618" t="str">
        <f t="shared" si="4"/>
        <v/>
      </c>
      <c r="U14" s="619" t="str">
        <f t="shared" si="5"/>
        <v/>
      </c>
      <c r="V14" s="14"/>
      <c r="W14" s="634" t="str">
        <f>IF('Datos de condiciones'!D6="","",'Datos de condiciones'!D6)</f>
        <v/>
      </c>
      <c r="X14" s="635" t="str">
        <f t="shared" si="6"/>
        <v/>
      </c>
      <c r="Y14" s="30" t="str">
        <f>IF('Datos de condiciones'!F6="","",'Datos de condiciones'!F6)</f>
        <v/>
      </c>
      <c r="Z14" s="636" t="str">
        <f t="shared" si="7"/>
        <v/>
      </c>
      <c r="AA14" s="637" t="str">
        <f t="shared" si="8"/>
        <v/>
      </c>
      <c r="AB14" s="16"/>
      <c r="AC14" s="638">
        <f t="shared" ref="AC14:AC77" si="13">+AC13+1</f>
        <v>3</v>
      </c>
      <c r="AD14" s="639" t="str">
        <f t="shared" si="9"/>
        <v/>
      </c>
      <c r="AE14" s="636" t="str">
        <f t="shared" si="10"/>
        <v/>
      </c>
      <c r="AF14" s="637" t="str">
        <f t="shared" si="11"/>
        <v/>
      </c>
      <c r="AG14" s="640" t="str">
        <f>IF('Datos de condiciones'!F6="","",'Datos de condiciones'!F6)</f>
        <v/>
      </c>
      <c r="AI14" s="638">
        <f t="shared" ref="AI14:AI77" si="14">+AI13+1</f>
        <v>3</v>
      </c>
      <c r="AJ14" s="632"/>
      <c r="AK14" s="333" t="str">
        <f>IF('Datos de condiciones'!G6="","",'Datos de condiciones'!G6)</f>
        <v/>
      </c>
      <c r="AL14" s="641"/>
      <c r="AO14" s="608"/>
    </row>
    <row r="15" spans="1:42" ht="15.75" thickBot="1" x14ac:dyDescent="0.25">
      <c r="A15" s="12">
        <f t="shared" si="0"/>
        <v>4</v>
      </c>
      <c r="B15" s="609" t="str">
        <f t="shared" si="1"/>
        <v/>
      </c>
      <c r="C15" s="610" t="str">
        <f t="shared" si="2"/>
        <v/>
      </c>
      <c r="D15" s="611" t="str">
        <f>IF(B15="","",(IF('Información y Datos'!$L$42='Patrones LACOMET'!$D$3,(VLOOKUP(B15,'BLOQUES PATRON (pulg) '!$D$5:$H$87,3,TRUE)),IF('Información y Datos'!$L$42='Patrones LACOMET'!$D$4,((VLOOKUP(CALIBRACION!B15,'BLOQUES PATRON (mm)'!$D$5:$H$126,3,FALSE))/1000),"No existe el patrón"))))</f>
        <v/>
      </c>
      <c r="E15" s="612" t="str">
        <f t="shared" si="3"/>
        <v/>
      </c>
      <c r="F15" s="613" t="str">
        <f>IF(B15="","",(IF('Información y Datos'!$L$42='Patrones LACOMET'!$D$3,(VLOOKUP(B15,'BLOQUES PATRON (pulg) '!$D$5:$H$86,5,FALSE)),IF('Información y Datos'!$L$42='Patrones LACOMET'!$D$4,((VLOOKUP(CALIBRACION!B15,'BLOQUES PATRON (mm)'!$D$5:$H$126,4,FALSE))/1000000),"No existe el patrón"))))</f>
        <v/>
      </c>
      <c r="G15" s="613" t="str">
        <f>IF(D15="","",(IF('Información y Datos'!$L$42='Patrones LACOMET'!$D$3,(D15*25.4),IF('Información y Datos'!$L$42='Patrones LACOMET'!$D$4,D15,"No existe el patrón"))))</f>
        <v/>
      </c>
      <c r="H15" s="614" t="str">
        <f>IF(J15="","",(IF('Información y Datos'!$L$42='Patrones LACOMET'!$D$3,(CALIBRACION!J15*25.4),IF('Información y Datos'!$L$42='Patrones LACOMET'!$D$4,(CALIBRACION!J15),"No existe el patrón"))))</f>
        <v/>
      </c>
      <c r="I15" s="615" t="str">
        <f>IF('Información y Datos'!B15="","",'Información y Datos'!B15)</f>
        <v/>
      </c>
      <c r="J15" s="616" t="str">
        <f>IF('Información y Datos'!C15="","",'Información y Datos'!C15)</f>
        <v/>
      </c>
      <c r="K15" s="617"/>
      <c r="L15" s="632"/>
      <c r="M15" s="632"/>
      <c r="N15" s="633"/>
      <c r="O15" s="333" t="str">
        <f>IF('Información y Datos'!F15="","",'Información y Datos'!F15)</f>
        <v/>
      </c>
      <c r="P15" s="618" t="str">
        <f t="shared" si="12"/>
        <v/>
      </c>
      <c r="Q15" s="618" t="str">
        <f>IF($H15="","",(IF('Información y Datos'!$L$42='Patrones LACOMET'!$D$3,P15*0.0254,IF('Información y Datos'!$L$42='Patrones LACOMET'!$D$4,P15,"No existe el patrón"))))</f>
        <v/>
      </c>
      <c r="R15" s="618" t="str">
        <f>IF($H15="","",(IF('Información y Datos'!$L$42='Patrones LACOMET'!$D$3,E15*25.4,IF('Información y Datos'!$L$42='Patrones LACOMET'!$D$4,E15,"No existe el patrón"))))</f>
        <v/>
      </c>
      <c r="S15" s="618" t="str">
        <f>+IF($H15="","",((INCERTIDUMBRE!$M$8)/1000)/25.4)</f>
        <v/>
      </c>
      <c r="T15" s="618" t="str">
        <f t="shared" si="4"/>
        <v/>
      </c>
      <c r="U15" s="619" t="str">
        <f t="shared" si="5"/>
        <v/>
      </c>
      <c r="V15" s="14"/>
      <c r="W15" s="634" t="str">
        <f>IF('Datos de condiciones'!D7="","",'Datos de condiciones'!D7)</f>
        <v/>
      </c>
      <c r="X15" s="635" t="str">
        <f t="shared" si="6"/>
        <v/>
      </c>
      <c r="Y15" s="30" t="str">
        <f>IF('Datos de condiciones'!F7="","",'Datos de condiciones'!F7)</f>
        <v/>
      </c>
      <c r="Z15" s="636" t="str">
        <f t="shared" si="7"/>
        <v/>
      </c>
      <c r="AA15" s="637" t="str">
        <f t="shared" si="8"/>
        <v/>
      </c>
      <c r="AB15" s="16"/>
      <c r="AC15" s="638">
        <f t="shared" si="13"/>
        <v>4</v>
      </c>
      <c r="AD15" s="639" t="str">
        <f t="shared" si="9"/>
        <v/>
      </c>
      <c r="AE15" s="636" t="str">
        <f t="shared" si="10"/>
        <v/>
      </c>
      <c r="AF15" s="637" t="str">
        <f t="shared" si="11"/>
        <v/>
      </c>
      <c r="AG15" s="640" t="str">
        <f>IF('Datos de condiciones'!F7="","",'Datos de condiciones'!F7)</f>
        <v/>
      </c>
      <c r="AI15" s="638">
        <f t="shared" si="14"/>
        <v>4</v>
      </c>
      <c r="AJ15" s="632"/>
      <c r="AK15" s="333" t="str">
        <f>IF('Datos de condiciones'!G7="","",'Datos de condiciones'!G7)</f>
        <v/>
      </c>
      <c r="AL15" s="641"/>
      <c r="AO15" s="608"/>
    </row>
    <row r="16" spans="1:42" ht="15.75" thickBot="1" x14ac:dyDescent="0.25">
      <c r="A16" s="12">
        <f t="shared" si="0"/>
        <v>5</v>
      </c>
      <c r="B16" s="609" t="str">
        <f t="shared" si="1"/>
        <v/>
      </c>
      <c r="C16" s="610" t="str">
        <f t="shared" si="2"/>
        <v/>
      </c>
      <c r="D16" s="611" t="str">
        <f>IF(B16="","",(IF('Información y Datos'!$L$42='Patrones LACOMET'!$D$3,(VLOOKUP(B16,'BLOQUES PATRON (pulg) '!$D$5:$H$87,3,TRUE)),IF('Información y Datos'!$L$42='Patrones LACOMET'!$D$4,((VLOOKUP(CALIBRACION!B16,'BLOQUES PATRON (mm)'!$D$5:$H$126,3,FALSE))/1000),"No existe el patrón"))))</f>
        <v/>
      </c>
      <c r="E16" s="612" t="str">
        <f t="shared" si="3"/>
        <v/>
      </c>
      <c r="F16" s="613" t="str">
        <f>IF(B16="","",(IF('Información y Datos'!$L$42='Patrones LACOMET'!$D$3,(VLOOKUP(B16,'BLOQUES PATRON (pulg) '!$D$5:$H$86,5,FALSE)),IF('Información y Datos'!$L$42='Patrones LACOMET'!$D$4,((VLOOKUP(CALIBRACION!B16,'BLOQUES PATRON (mm)'!$D$5:$H$126,4,FALSE))/1000000),"No existe el patrón"))))</f>
        <v/>
      </c>
      <c r="G16" s="613" t="str">
        <f>IF(D16="","",(IF('Información y Datos'!$L$42='Patrones LACOMET'!$D$3,(D16*25.4),IF('Información y Datos'!$L$42='Patrones LACOMET'!$D$4,D16,"No existe el patrón"))))</f>
        <v/>
      </c>
      <c r="H16" s="614" t="str">
        <f>IF(J16="","",(IF('Información y Datos'!$L$42='Patrones LACOMET'!$D$3,(CALIBRACION!J16*25.4),IF('Información y Datos'!$L$42='Patrones LACOMET'!$D$4,(CALIBRACION!J16),"No existe el patrón"))))</f>
        <v/>
      </c>
      <c r="I16" s="615" t="str">
        <f>IF('Información y Datos'!B16="","",'Información y Datos'!B16)</f>
        <v/>
      </c>
      <c r="J16" s="616" t="str">
        <f>IF('Información y Datos'!C16="","",'Información y Datos'!C16)</f>
        <v/>
      </c>
      <c r="K16" s="617"/>
      <c r="L16" s="632"/>
      <c r="M16" s="632"/>
      <c r="N16" s="633"/>
      <c r="O16" s="333" t="str">
        <f>IF('Información y Datos'!F16="","",'Información y Datos'!F16)</f>
        <v/>
      </c>
      <c r="P16" s="618" t="str">
        <f t="shared" si="12"/>
        <v/>
      </c>
      <c r="Q16" s="618" t="str">
        <f>IF($H16="","",(IF('Información y Datos'!$L$42='Patrones LACOMET'!$D$3,P16*0.0254,IF('Información y Datos'!$L$42='Patrones LACOMET'!$D$4,P16,"No existe el patrón"))))</f>
        <v/>
      </c>
      <c r="R16" s="618" t="str">
        <f>IF($H16="","",(IF('Información y Datos'!$L$42='Patrones LACOMET'!$D$3,E16*25.4,IF('Información y Datos'!$L$42='Patrones LACOMET'!$D$4,E16,"No existe el patrón"))))</f>
        <v/>
      </c>
      <c r="S16" s="618" t="str">
        <f>+IF($H16="","",((INCERTIDUMBRE!$M$8)/1000)/25.4)</f>
        <v/>
      </c>
      <c r="T16" s="618" t="str">
        <f t="shared" si="4"/>
        <v/>
      </c>
      <c r="U16" s="619" t="str">
        <f t="shared" si="5"/>
        <v/>
      </c>
      <c r="V16" s="14"/>
      <c r="W16" s="634" t="str">
        <f>IF('Datos de condiciones'!D8="","",'Datos de condiciones'!D8)</f>
        <v/>
      </c>
      <c r="X16" s="635" t="str">
        <f t="shared" si="6"/>
        <v/>
      </c>
      <c r="Y16" s="30" t="str">
        <f>IF('Datos de condiciones'!F8="","",'Datos de condiciones'!F8)</f>
        <v/>
      </c>
      <c r="Z16" s="636" t="str">
        <f t="shared" si="7"/>
        <v/>
      </c>
      <c r="AA16" s="637" t="str">
        <f>+IF($H16="","",ABS(X16-Z16))</f>
        <v/>
      </c>
      <c r="AB16" s="16"/>
      <c r="AC16" s="638">
        <f t="shared" si="13"/>
        <v>5</v>
      </c>
      <c r="AD16" s="639" t="str">
        <f t="shared" si="9"/>
        <v/>
      </c>
      <c r="AE16" s="636" t="str">
        <f t="shared" si="10"/>
        <v/>
      </c>
      <c r="AF16" s="637" t="str">
        <f t="shared" si="11"/>
        <v/>
      </c>
      <c r="AG16" s="640" t="str">
        <f>IF('Datos de condiciones'!F8="","",'Datos de condiciones'!F8)</f>
        <v/>
      </c>
      <c r="AI16" s="638">
        <f t="shared" si="14"/>
        <v>5</v>
      </c>
      <c r="AJ16" s="632"/>
      <c r="AK16" s="333" t="str">
        <f>IF('Datos de condiciones'!G8="","",'Datos de condiciones'!G8)</f>
        <v/>
      </c>
      <c r="AL16" s="641"/>
      <c r="AO16" s="608"/>
    </row>
    <row r="17" spans="1:41" ht="15.75" thickBot="1" x14ac:dyDescent="0.25">
      <c r="A17" s="12">
        <f t="shared" si="0"/>
        <v>6</v>
      </c>
      <c r="B17" s="609" t="str">
        <f t="shared" si="1"/>
        <v/>
      </c>
      <c r="C17" s="610" t="str">
        <f t="shared" si="2"/>
        <v/>
      </c>
      <c r="D17" s="611" t="str">
        <f>IF(B17="","",(IF('Información y Datos'!$L$42='Patrones LACOMET'!$D$3,(VLOOKUP(B17,'BLOQUES PATRON (pulg) '!$D$5:$H$87,3,TRUE)),IF('Información y Datos'!$L$42='Patrones LACOMET'!$D$4,((VLOOKUP(CALIBRACION!B17,'BLOQUES PATRON (mm)'!$D$5:$H$126,3,FALSE))/1000),"No existe el patrón"))))</f>
        <v/>
      </c>
      <c r="E17" s="612" t="str">
        <f t="shared" si="3"/>
        <v/>
      </c>
      <c r="F17" s="613" t="str">
        <f>IF(B17="","",(IF('Información y Datos'!$L$42='Patrones LACOMET'!$D$3,(VLOOKUP(B17,'BLOQUES PATRON (pulg) '!$D$5:$H$86,5,FALSE)),IF('Información y Datos'!$L$42='Patrones LACOMET'!$D$4,((VLOOKUP(CALIBRACION!B17,'BLOQUES PATRON (mm)'!$D$5:$H$126,4,FALSE))/1000000),"No existe el patrón"))))</f>
        <v/>
      </c>
      <c r="G17" s="613" t="str">
        <f>IF(D17="","",(IF('Información y Datos'!$L$42='Patrones LACOMET'!$D$3,(D17*25.4),IF('Información y Datos'!$L$42='Patrones LACOMET'!$D$4,D17,"No existe el patrón"))))</f>
        <v/>
      </c>
      <c r="H17" s="614" t="str">
        <f>IF(J17="","",(IF('Información y Datos'!$L$42='Patrones LACOMET'!$D$3,(CALIBRACION!J17*25.4),IF('Información y Datos'!$L$42='Patrones LACOMET'!$D$4,(CALIBRACION!J17),"No existe el patrón"))))</f>
        <v/>
      </c>
      <c r="I17" s="615" t="str">
        <f>IF('Información y Datos'!B17="","",'Información y Datos'!B17)</f>
        <v/>
      </c>
      <c r="J17" s="616" t="str">
        <f>IF('Información y Datos'!C17="","",'Información y Datos'!C17)</f>
        <v/>
      </c>
      <c r="K17" s="631"/>
      <c r="L17" s="632"/>
      <c r="M17" s="632"/>
      <c r="N17" s="633"/>
      <c r="O17" s="333" t="str">
        <f>IF('Información y Datos'!F17="","",'Información y Datos'!F17)</f>
        <v/>
      </c>
      <c r="P17" s="618" t="str">
        <f t="shared" si="12"/>
        <v/>
      </c>
      <c r="Q17" s="618" t="str">
        <f>IF($H17="","",(IF('Información y Datos'!$L$42='Patrones LACOMET'!$D$3,P17*0.0254,IF('Información y Datos'!$L$42='Patrones LACOMET'!$D$4,P17,"No existe el patrón"))))</f>
        <v/>
      </c>
      <c r="R17" s="618" t="str">
        <f>IF($H17="","",(IF('Información y Datos'!$L$42='Patrones LACOMET'!$D$3,E17*25.4,IF('Información y Datos'!$L$42='Patrones LACOMET'!$D$4,E17,"No existe el patrón"))))</f>
        <v/>
      </c>
      <c r="S17" s="618" t="str">
        <f>+IF($H17="","",((INCERTIDUMBRE!$M$8)/1000)/25.4)</f>
        <v/>
      </c>
      <c r="T17" s="618" t="str">
        <f t="shared" si="4"/>
        <v/>
      </c>
      <c r="U17" s="619" t="str">
        <f t="shared" si="5"/>
        <v/>
      </c>
      <c r="V17" s="14"/>
      <c r="W17" s="634" t="str">
        <f>IF('Datos de condiciones'!D9="","",'Datos de condiciones'!D9)</f>
        <v/>
      </c>
      <c r="X17" s="635" t="str">
        <f t="shared" si="6"/>
        <v/>
      </c>
      <c r="Y17" s="30" t="str">
        <f>IF('Datos de condiciones'!F9="","",'Datos de condiciones'!F9)</f>
        <v/>
      </c>
      <c r="Z17" s="636" t="str">
        <f t="shared" si="7"/>
        <v/>
      </c>
      <c r="AA17" s="637" t="str">
        <f t="shared" si="8"/>
        <v/>
      </c>
      <c r="AB17" s="16"/>
      <c r="AC17" s="638">
        <f t="shared" si="13"/>
        <v>6</v>
      </c>
      <c r="AD17" s="639" t="str">
        <f t="shared" si="9"/>
        <v/>
      </c>
      <c r="AE17" s="636" t="str">
        <f t="shared" si="10"/>
        <v/>
      </c>
      <c r="AF17" s="637" t="str">
        <f t="shared" si="11"/>
        <v/>
      </c>
      <c r="AG17" s="640" t="str">
        <f>IF('Datos de condiciones'!F9="","",'Datos de condiciones'!F9)</f>
        <v/>
      </c>
      <c r="AI17" s="638">
        <f t="shared" si="14"/>
        <v>6</v>
      </c>
      <c r="AJ17" s="632"/>
      <c r="AK17" s="333" t="str">
        <f>IF('Datos de condiciones'!G9="","",'Datos de condiciones'!G9)</f>
        <v/>
      </c>
      <c r="AL17" s="641"/>
      <c r="AO17" s="608"/>
    </row>
    <row r="18" spans="1:41" ht="15.75" thickBot="1" x14ac:dyDescent="0.25">
      <c r="A18" s="12">
        <f t="shared" si="0"/>
        <v>7</v>
      </c>
      <c r="B18" s="609" t="str">
        <f t="shared" si="1"/>
        <v/>
      </c>
      <c r="C18" s="610" t="str">
        <f t="shared" si="2"/>
        <v/>
      </c>
      <c r="D18" s="611" t="str">
        <f>IF(B18="","",(IF('Información y Datos'!$L$42='Patrones LACOMET'!$D$3,(VLOOKUP(B18,'BLOQUES PATRON (pulg) '!$D$5:$H$87,3,TRUE)),IF('Información y Datos'!$L$42='Patrones LACOMET'!$D$4,((VLOOKUP(CALIBRACION!B18,'BLOQUES PATRON (mm)'!$D$5:$H$126,3,FALSE))/1000),"No existe el patrón"))))</f>
        <v/>
      </c>
      <c r="E18" s="612" t="str">
        <f t="shared" si="3"/>
        <v/>
      </c>
      <c r="F18" s="613" t="str">
        <f>IF(B18="","",(IF('Información y Datos'!$L$42='Patrones LACOMET'!$D$3,(VLOOKUP(B18,'BLOQUES PATRON (pulg) '!$D$5:$H$86,5,FALSE)),IF('Información y Datos'!$L$42='Patrones LACOMET'!$D$4,((VLOOKUP(CALIBRACION!B18,'BLOQUES PATRON (mm)'!$D$5:$H$126,4,FALSE))/1000000),"No existe el patrón"))))</f>
        <v/>
      </c>
      <c r="G18" s="613" t="str">
        <f>IF(D18="","",(IF('Información y Datos'!$L$42='Patrones LACOMET'!$D$3,(D18*25.4),IF('Información y Datos'!$L$42='Patrones LACOMET'!$D$4,D18,"No existe el patrón"))))</f>
        <v/>
      </c>
      <c r="H18" s="614" t="str">
        <f>IF(J18="","",(IF('Información y Datos'!$L$42='Patrones LACOMET'!$D$3,(CALIBRACION!J18*25.4),IF('Información y Datos'!$L$42='Patrones LACOMET'!$D$4,(CALIBRACION!J18),"No existe el patrón"))))</f>
        <v/>
      </c>
      <c r="I18" s="615" t="str">
        <f>IF('Información y Datos'!B18="","",'Información y Datos'!B18)</f>
        <v/>
      </c>
      <c r="J18" s="616" t="str">
        <f>IF('Información y Datos'!C18="","",'Información y Datos'!C18)</f>
        <v/>
      </c>
      <c r="K18" s="631"/>
      <c r="L18" s="632"/>
      <c r="M18" s="632"/>
      <c r="N18" s="633"/>
      <c r="O18" s="333" t="str">
        <f>IF('Información y Datos'!F18="","",'Información y Datos'!F18)</f>
        <v/>
      </c>
      <c r="P18" s="618" t="str">
        <f t="shared" si="12"/>
        <v/>
      </c>
      <c r="Q18" s="618" t="str">
        <f>IF($H18="","",(IF('Información y Datos'!$L$42='Patrones LACOMET'!$D$3,P18*0.0254,IF('Información y Datos'!$L$42='Patrones LACOMET'!$D$4,P18,"No existe el patrón"))))</f>
        <v/>
      </c>
      <c r="R18" s="618" t="str">
        <f>IF($H18="","",(IF('Información y Datos'!$L$42='Patrones LACOMET'!$D$3,E18*25.4,IF('Información y Datos'!$L$42='Patrones LACOMET'!$D$4,E18,"No existe el patrón"))))</f>
        <v/>
      </c>
      <c r="S18" s="618" t="str">
        <f>+IF($H18="","",((INCERTIDUMBRE!$M$8)/1000)/25.4)</f>
        <v/>
      </c>
      <c r="T18" s="618" t="str">
        <f t="shared" si="4"/>
        <v/>
      </c>
      <c r="U18" s="619" t="str">
        <f t="shared" si="5"/>
        <v/>
      </c>
      <c r="W18" s="634" t="str">
        <f>IF('Datos de condiciones'!D10="","",'Datos de condiciones'!D10)</f>
        <v/>
      </c>
      <c r="X18" s="635" t="str">
        <f t="shared" si="6"/>
        <v/>
      </c>
      <c r="Y18" s="30" t="str">
        <f>IF('Datos de condiciones'!F10="","",'Datos de condiciones'!F10)</f>
        <v/>
      </c>
      <c r="Z18" s="636" t="str">
        <f t="shared" si="7"/>
        <v/>
      </c>
      <c r="AA18" s="637" t="str">
        <f t="shared" si="8"/>
        <v/>
      </c>
      <c r="AB18" s="16"/>
      <c r="AC18" s="638">
        <f t="shared" si="13"/>
        <v>7</v>
      </c>
      <c r="AD18" s="639" t="str">
        <f t="shared" si="9"/>
        <v/>
      </c>
      <c r="AE18" s="636" t="str">
        <f t="shared" si="10"/>
        <v/>
      </c>
      <c r="AF18" s="637" t="str">
        <f t="shared" si="11"/>
        <v/>
      </c>
      <c r="AG18" s="640" t="str">
        <f>IF('Datos de condiciones'!F10="","",'Datos de condiciones'!F10)</f>
        <v/>
      </c>
      <c r="AI18" s="638">
        <f t="shared" si="14"/>
        <v>7</v>
      </c>
      <c r="AJ18" s="632"/>
      <c r="AK18" s="333" t="str">
        <f>IF('Datos de condiciones'!G10="","",'Datos de condiciones'!G10)</f>
        <v/>
      </c>
      <c r="AL18" s="641"/>
      <c r="AO18" s="608"/>
    </row>
    <row r="19" spans="1:41" ht="15.75" thickBot="1" x14ac:dyDescent="0.25">
      <c r="A19" s="12">
        <f t="shared" si="0"/>
        <v>8</v>
      </c>
      <c r="B19" s="609" t="str">
        <f t="shared" si="1"/>
        <v/>
      </c>
      <c r="C19" s="610" t="str">
        <f t="shared" si="2"/>
        <v/>
      </c>
      <c r="D19" s="611" t="str">
        <f>IF(B19="","",(IF('Información y Datos'!$L$42='Patrones LACOMET'!$D$3,(VLOOKUP(B19,'BLOQUES PATRON (pulg) '!$D$5:$H$87,3,TRUE)),IF('Información y Datos'!$L$42='Patrones LACOMET'!$D$4,((VLOOKUP(CALIBRACION!B19,'BLOQUES PATRON (mm)'!$D$5:$H$126,3,FALSE))/1000),"No existe el patrón"))))</f>
        <v/>
      </c>
      <c r="E19" s="612" t="str">
        <f t="shared" si="3"/>
        <v/>
      </c>
      <c r="F19" s="613" t="str">
        <f>IF(B19="","",(IF('Información y Datos'!$L$42='Patrones LACOMET'!$D$3,(VLOOKUP(B19,'BLOQUES PATRON (pulg) '!$D$5:$H$86,5,FALSE)),IF('Información y Datos'!$L$42='Patrones LACOMET'!$D$4,((VLOOKUP(CALIBRACION!B19,'BLOQUES PATRON (mm)'!$D$5:$H$126,4,FALSE))/1000000),"No existe el patrón"))))</f>
        <v/>
      </c>
      <c r="G19" s="613" t="str">
        <f>IF(D19="","",(IF('Información y Datos'!$L$42='Patrones LACOMET'!$D$3,(D19*25.4),IF('Información y Datos'!$L$42='Patrones LACOMET'!$D$4,D19,"No existe el patrón"))))</f>
        <v/>
      </c>
      <c r="H19" s="614" t="str">
        <f>IF(J19="","",(IF('Información y Datos'!$L$42='Patrones LACOMET'!$D$3,(CALIBRACION!J19*25.4),IF('Información y Datos'!$L$42='Patrones LACOMET'!$D$4,(CALIBRACION!J19),"No existe el patrón"))))</f>
        <v/>
      </c>
      <c r="I19" s="615" t="str">
        <f>IF('Información y Datos'!B19="","",'Información y Datos'!B19)</f>
        <v/>
      </c>
      <c r="J19" s="616" t="str">
        <f>IF('Información y Datos'!C19="","",'Información y Datos'!C19)</f>
        <v/>
      </c>
      <c r="K19" s="617"/>
      <c r="L19" s="642"/>
      <c r="M19" s="642"/>
      <c r="N19" s="633"/>
      <c r="O19" s="333" t="str">
        <f>IF('Información y Datos'!F19="","",'Información y Datos'!F19)</f>
        <v/>
      </c>
      <c r="P19" s="618" t="str">
        <f t="shared" si="12"/>
        <v/>
      </c>
      <c r="Q19" s="618" t="str">
        <f>IF($H19="","",(IF('Información y Datos'!$L$42='Patrones LACOMET'!$D$3,P19*0.0254,IF('Información y Datos'!$L$42='Patrones LACOMET'!$D$4,P19,"No existe el patrón"))))</f>
        <v/>
      </c>
      <c r="R19" s="618" t="str">
        <f>IF($H19="","",(IF('Información y Datos'!$L$42='Patrones LACOMET'!$D$3,E19*25.4,IF('Información y Datos'!$L$42='Patrones LACOMET'!$D$4,E19,"No existe el patrón"))))</f>
        <v/>
      </c>
      <c r="S19" s="618" t="str">
        <f>+IF($H19="","",((INCERTIDUMBRE!$M$8)/1000)/25.4)</f>
        <v/>
      </c>
      <c r="T19" s="618" t="str">
        <f t="shared" si="4"/>
        <v/>
      </c>
      <c r="U19" s="619" t="str">
        <f t="shared" si="5"/>
        <v/>
      </c>
      <c r="V19" s="14"/>
      <c r="W19" s="634" t="str">
        <f>IF('Datos de condiciones'!D11="","",'Datos de condiciones'!D11)</f>
        <v/>
      </c>
      <c r="X19" s="635" t="str">
        <f t="shared" si="6"/>
        <v/>
      </c>
      <c r="Y19" s="30" t="str">
        <f>IF('Datos de condiciones'!F11="","",'Datos de condiciones'!F11)</f>
        <v/>
      </c>
      <c r="Z19" s="636" t="str">
        <f t="shared" si="7"/>
        <v/>
      </c>
      <c r="AA19" s="637" t="str">
        <f t="shared" si="8"/>
        <v/>
      </c>
      <c r="AB19" s="16"/>
      <c r="AC19" s="638">
        <f t="shared" si="13"/>
        <v>8</v>
      </c>
      <c r="AD19" s="639" t="str">
        <f t="shared" si="9"/>
        <v/>
      </c>
      <c r="AE19" s="636" t="str">
        <f t="shared" si="10"/>
        <v/>
      </c>
      <c r="AF19" s="637" t="str">
        <f t="shared" si="11"/>
        <v/>
      </c>
      <c r="AG19" s="640" t="str">
        <f>IF('Datos de condiciones'!F11="","",'Datos de condiciones'!F11)</f>
        <v/>
      </c>
      <c r="AI19" s="638">
        <f t="shared" si="14"/>
        <v>8</v>
      </c>
      <c r="AJ19" s="632"/>
      <c r="AK19" s="333" t="str">
        <f>IF('Datos de condiciones'!G11="","",'Datos de condiciones'!G11)</f>
        <v/>
      </c>
      <c r="AL19" s="641"/>
      <c r="AO19" s="608"/>
    </row>
    <row r="20" spans="1:41" ht="15.75" thickBot="1" x14ac:dyDescent="0.25">
      <c r="A20" s="12">
        <f t="shared" si="0"/>
        <v>9</v>
      </c>
      <c r="B20" s="609" t="str">
        <f t="shared" si="1"/>
        <v/>
      </c>
      <c r="C20" s="610" t="str">
        <f t="shared" si="2"/>
        <v/>
      </c>
      <c r="D20" s="611" t="str">
        <f>IF(B20="","",(IF('Información y Datos'!$L$42='Patrones LACOMET'!$D$3,(VLOOKUP(B20,'BLOQUES PATRON (pulg) '!$D$5:$H$87,3,TRUE)),IF('Información y Datos'!$L$42='Patrones LACOMET'!$D$4,((VLOOKUP(CALIBRACION!B20,'BLOQUES PATRON (mm)'!$D$5:$H$126,3,FALSE))/1000),"No existe el patrón"))))</f>
        <v/>
      </c>
      <c r="E20" s="612" t="str">
        <f t="shared" si="3"/>
        <v/>
      </c>
      <c r="F20" s="613" t="str">
        <f>IF(B20="","",(IF('Información y Datos'!$L$42='Patrones LACOMET'!$D$3,(VLOOKUP(B20,'BLOQUES PATRON (pulg) '!$D$5:$H$86,5,FALSE)),IF('Información y Datos'!$L$42='Patrones LACOMET'!$D$4,((VLOOKUP(CALIBRACION!B20,'BLOQUES PATRON (mm)'!$D$5:$H$126,4,FALSE))/1000000),"No existe el patrón"))))</f>
        <v/>
      </c>
      <c r="G20" s="613" t="str">
        <f>IF(D20="","",(IF('Información y Datos'!$L$42='Patrones LACOMET'!$D$3,(D20*25.4),IF('Información y Datos'!$L$42='Patrones LACOMET'!$D$4,D20,"No existe el patrón"))))</f>
        <v/>
      </c>
      <c r="H20" s="614" t="str">
        <f>IF(J20="","",(IF('Información y Datos'!$L$42='Patrones LACOMET'!$D$3,(CALIBRACION!J20*25.4),IF('Información y Datos'!$L$42='Patrones LACOMET'!$D$4,(CALIBRACION!J20),"No existe el patrón"))))</f>
        <v/>
      </c>
      <c r="I20" s="615" t="str">
        <f>IF('Información y Datos'!B20="","",'Información y Datos'!B20)</f>
        <v/>
      </c>
      <c r="J20" s="616" t="str">
        <f>IF('Información y Datos'!C20="","",'Información y Datos'!C20)</f>
        <v/>
      </c>
      <c r="K20" s="617"/>
      <c r="L20" s="642"/>
      <c r="M20" s="642"/>
      <c r="N20" s="633"/>
      <c r="O20" s="333" t="str">
        <f>IF('Información y Datos'!F20="","",'Información y Datos'!F20)</f>
        <v/>
      </c>
      <c r="P20" s="618" t="str">
        <f t="shared" si="12"/>
        <v/>
      </c>
      <c r="Q20" s="618" t="str">
        <f>IF($H20="","",(IF('Información y Datos'!$L$42='Patrones LACOMET'!$D$3,P20*0.0254,IF('Información y Datos'!$L$42='Patrones LACOMET'!$D$4,P20,"No existe el patrón"))))</f>
        <v/>
      </c>
      <c r="R20" s="618" t="str">
        <f>IF($H20="","",(IF('Información y Datos'!$L$42='Patrones LACOMET'!$D$3,E20*25.4,IF('Información y Datos'!$L$42='Patrones LACOMET'!$D$4,E20,"No existe el patrón"))))</f>
        <v/>
      </c>
      <c r="S20" s="618" t="str">
        <f>+IF($H20="","",((INCERTIDUMBRE!$M$8)/1000)/25.4)</f>
        <v/>
      </c>
      <c r="T20" s="618" t="str">
        <f t="shared" si="4"/>
        <v/>
      </c>
      <c r="U20" s="619" t="str">
        <f t="shared" si="5"/>
        <v/>
      </c>
      <c r="V20" s="14"/>
      <c r="W20" s="634" t="str">
        <f>IF('Datos de condiciones'!D12="","",'Datos de condiciones'!D12)</f>
        <v/>
      </c>
      <c r="X20" s="635" t="str">
        <f t="shared" si="6"/>
        <v/>
      </c>
      <c r="Y20" s="30" t="str">
        <f>IF('Datos de condiciones'!F12="","",'Datos de condiciones'!F12)</f>
        <v/>
      </c>
      <c r="Z20" s="636" t="str">
        <f t="shared" si="7"/>
        <v/>
      </c>
      <c r="AA20" s="637" t="str">
        <f t="shared" si="8"/>
        <v/>
      </c>
      <c r="AB20" s="16"/>
      <c r="AC20" s="638">
        <f t="shared" si="13"/>
        <v>9</v>
      </c>
      <c r="AD20" s="639" t="str">
        <f t="shared" si="9"/>
        <v/>
      </c>
      <c r="AE20" s="636" t="str">
        <f t="shared" si="10"/>
        <v/>
      </c>
      <c r="AF20" s="637" t="str">
        <f t="shared" si="11"/>
        <v/>
      </c>
      <c r="AG20" s="640" t="str">
        <f>IF('Datos de condiciones'!F12="","",'Datos de condiciones'!F12)</f>
        <v/>
      </c>
      <c r="AI20" s="638">
        <f t="shared" si="14"/>
        <v>9</v>
      </c>
      <c r="AJ20" s="632"/>
      <c r="AK20" s="333" t="str">
        <f>IF('Datos de condiciones'!G12="","",'Datos de condiciones'!G12)</f>
        <v/>
      </c>
      <c r="AL20" s="641"/>
      <c r="AO20" s="608"/>
    </row>
    <row r="21" spans="1:41" ht="15.75" thickBot="1" x14ac:dyDescent="0.25">
      <c r="A21" s="12">
        <f t="shared" si="0"/>
        <v>10</v>
      </c>
      <c r="B21" s="609" t="str">
        <f t="shared" si="1"/>
        <v/>
      </c>
      <c r="C21" s="610" t="str">
        <f t="shared" si="2"/>
        <v/>
      </c>
      <c r="D21" s="611" t="str">
        <f>IF(B21="","",(IF('Información y Datos'!$L$42='Patrones LACOMET'!$D$3,(VLOOKUP(B21,'BLOQUES PATRON (pulg) '!$D$5:$H$87,3,TRUE)),IF('Información y Datos'!$L$42='Patrones LACOMET'!$D$4,((VLOOKUP(CALIBRACION!B21,'BLOQUES PATRON (mm)'!$D$5:$H$126,3,FALSE))/1000),"No existe el patrón"))))</f>
        <v/>
      </c>
      <c r="E21" s="612" t="str">
        <f t="shared" si="3"/>
        <v/>
      </c>
      <c r="F21" s="613" t="str">
        <f>IF(B21="","",(IF('Información y Datos'!$L$42='Patrones LACOMET'!$D$3,(VLOOKUP(B21,'BLOQUES PATRON (pulg) '!$D$5:$H$86,5,FALSE)),IF('Información y Datos'!$L$42='Patrones LACOMET'!$D$4,((VLOOKUP(CALIBRACION!B21,'BLOQUES PATRON (mm)'!$D$5:$H$126,4,FALSE))/1000000),"No existe el patrón"))))</f>
        <v/>
      </c>
      <c r="G21" s="613" t="str">
        <f>IF(D21="","",(IF('Información y Datos'!$L$42='Patrones LACOMET'!$D$3,(D21*25.4),IF('Información y Datos'!$L$42='Patrones LACOMET'!$D$4,D21,"No existe el patrón"))))</f>
        <v/>
      </c>
      <c r="H21" s="614" t="str">
        <f>IF(J21="","",(IF('Información y Datos'!$L$42='Patrones LACOMET'!$D$3,(CALIBRACION!J21*25.4),IF('Información y Datos'!$L$42='Patrones LACOMET'!$D$4,(CALIBRACION!J21),"No existe el patrón"))))</f>
        <v/>
      </c>
      <c r="I21" s="615" t="str">
        <f>IF('Información y Datos'!B21="","",'Información y Datos'!B21)</f>
        <v/>
      </c>
      <c r="J21" s="616" t="str">
        <f>IF('Información y Datos'!C21="","",'Información y Datos'!C21)</f>
        <v/>
      </c>
      <c r="K21" s="631"/>
      <c r="L21" s="642"/>
      <c r="M21" s="642"/>
      <c r="N21" s="633"/>
      <c r="O21" s="333" t="str">
        <f>IF('Información y Datos'!F21="","",'Información y Datos'!F21)</f>
        <v/>
      </c>
      <c r="P21" s="618" t="str">
        <f t="shared" si="12"/>
        <v/>
      </c>
      <c r="Q21" s="618" t="str">
        <f>IF($H21="","",(IF('Información y Datos'!$L$42='Patrones LACOMET'!$D$3,P21*0.0254,IF('Información y Datos'!$L$42='Patrones LACOMET'!$D$4,P21,"No existe el patrón"))))</f>
        <v/>
      </c>
      <c r="R21" s="618" t="str">
        <f>IF($H21="","",(IF('Información y Datos'!$L$42='Patrones LACOMET'!$D$3,E21*25.4,IF('Información y Datos'!$L$42='Patrones LACOMET'!$D$4,E21,"No existe el patrón"))))</f>
        <v/>
      </c>
      <c r="S21" s="618" t="str">
        <f>+IF($H21="","",((INCERTIDUMBRE!$M$8)/1000)/25.4)</f>
        <v/>
      </c>
      <c r="T21" s="618" t="str">
        <f t="shared" si="4"/>
        <v/>
      </c>
      <c r="U21" s="619" t="str">
        <f t="shared" si="5"/>
        <v/>
      </c>
      <c r="V21" s="14"/>
      <c r="W21" s="634" t="str">
        <f>IF('Datos de condiciones'!D13="","",'Datos de condiciones'!D13)</f>
        <v/>
      </c>
      <c r="X21" s="635" t="str">
        <f t="shared" si="6"/>
        <v/>
      </c>
      <c r="Y21" s="30" t="str">
        <f>IF('Datos de condiciones'!F13="","",'Datos de condiciones'!F13)</f>
        <v/>
      </c>
      <c r="Z21" s="636" t="str">
        <f t="shared" si="7"/>
        <v/>
      </c>
      <c r="AA21" s="637" t="str">
        <f t="shared" si="8"/>
        <v/>
      </c>
      <c r="AB21" s="16"/>
      <c r="AC21" s="638">
        <f t="shared" si="13"/>
        <v>10</v>
      </c>
      <c r="AD21" s="639" t="str">
        <f t="shared" si="9"/>
        <v/>
      </c>
      <c r="AE21" s="636" t="str">
        <f t="shared" si="10"/>
        <v/>
      </c>
      <c r="AF21" s="637" t="str">
        <f t="shared" si="11"/>
        <v/>
      </c>
      <c r="AG21" s="640" t="str">
        <f>IF('Datos de condiciones'!F13="","",'Datos de condiciones'!F13)</f>
        <v/>
      </c>
      <c r="AI21" s="638">
        <f t="shared" si="14"/>
        <v>10</v>
      </c>
      <c r="AJ21" s="632"/>
      <c r="AK21" s="333" t="str">
        <f>IF('Datos de condiciones'!G13="","",'Datos de condiciones'!G13)</f>
        <v/>
      </c>
      <c r="AL21" s="641"/>
      <c r="AO21" s="608"/>
    </row>
    <row r="22" spans="1:41" ht="15.75" thickBot="1" x14ac:dyDescent="0.25">
      <c r="A22" s="12">
        <f t="shared" si="0"/>
        <v>11</v>
      </c>
      <c r="B22" s="609" t="str">
        <f t="shared" si="1"/>
        <v/>
      </c>
      <c r="C22" s="610" t="str">
        <f t="shared" si="2"/>
        <v/>
      </c>
      <c r="D22" s="611" t="str">
        <f>IF(B22="","",(IF('Información y Datos'!$L$42='Patrones LACOMET'!$D$3,(VLOOKUP(B22,'BLOQUES PATRON (pulg) '!$D$5:$H$87,3,TRUE)),IF('Información y Datos'!$L$42='Patrones LACOMET'!$D$4,((VLOOKUP(CALIBRACION!B22,'BLOQUES PATRON (mm)'!$D$5:$H$126,3,FALSE))/1000),"No existe el patrón"))))</f>
        <v/>
      </c>
      <c r="E22" s="612" t="str">
        <f t="shared" si="3"/>
        <v/>
      </c>
      <c r="F22" s="613" t="str">
        <f>IF(B22="","",(IF('Información y Datos'!$L$42='Patrones LACOMET'!$D$3,(VLOOKUP(B22,'BLOQUES PATRON (pulg) '!$D$5:$H$86,5,FALSE)),IF('Información y Datos'!$L$42='Patrones LACOMET'!$D$4,((VLOOKUP(CALIBRACION!B22,'BLOQUES PATRON (mm)'!$D$5:$H$126,4,FALSE))/1000000),"No existe el patrón"))))</f>
        <v/>
      </c>
      <c r="G22" s="613" t="str">
        <f>IF(D22="","",(IF('Información y Datos'!$L$42='Patrones LACOMET'!$D$3,(D22*25.4),IF('Información y Datos'!$L$42='Patrones LACOMET'!$D$4,D22,"No existe el patrón"))))</f>
        <v/>
      </c>
      <c r="H22" s="614" t="str">
        <f>IF(J22="","",(IF('Información y Datos'!$L$42='Patrones LACOMET'!$D$3,(CALIBRACION!J22*25.4),IF('Información y Datos'!$L$42='Patrones LACOMET'!$D$4,(CALIBRACION!J22),"No existe el patrón"))))</f>
        <v/>
      </c>
      <c r="I22" s="615" t="str">
        <f>IF('Información y Datos'!B22="","",'Información y Datos'!B22)</f>
        <v/>
      </c>
      <c r="J22" s="616" t="str">
        <f>IF('Información y Datos'!C22="","",'Información y Datos'!C22)</f>
        <v/>
      </c>
      <c r="K22" s="631"/>
      <c r="L22" s="642"/>
      <c r="M22" s="642"/>
      <c r="N22" s="633"/>
      <c r="O22" s="333" t="str">
        <f>IF('Información y Datos'!F22="","",'Información y Datos'!F22)</f>
        <v/>
      </c>
      <c r="P22" s="618" t="str">
        <f t="shared" si="12"/>
        <v/>
      </c>
      <c r="Q22" s="618" t="str">
        <f>IF($H22="","",(IF('Información y Datos'!$L$42='Patrones LACOMET'!$D$3,P22*0.0254,IF('Información y Datos'!$L$42='Patrones LACOMET'!$D$4,P22,"No existe el patrón"))))</f>
        <v/>
      </c>
      <c r="R22" s="618" t="str">
        <f>IF($H22="","",(IF('Información y Datos'!$L$42='Patrones LACOMET'!$D$3,E22*25.4,IF('Información y Datos'!$L$42='Patrones LACOMET'!$D$4,E22,"No existe el patrón"))))</f>
        <v/>
      </c>
      <c r="S22" s="618" t="str">
        <f>+IF($H22="","",((INCERTIDUMBRE!$M$8)/1000)/25.4)</f>
        <v/>
      </c>
      <c r="T22" s="618" t="str">
        <f t="shared" si="4"/>
        <v/>
      </c>
      <c r="U22" s="619" t="str">
        <f t="shared" si="5"/>
        <v/>
      </c>
      <c r="V22" s="14"/>
      <c r="W22" s="634" t="str">
        <f>IF('Datos de condiciones'!D14="","",'Datos de condiciones'!D14)</f>
        <v/>
      </c>
      <c r="X22" s="635" t="str">
        <f t="shared" si="6"/>
        <v/>
      </c>
      <c r="Y22" s="30" t="str">
        <f>IF('Datos de condiciones'!F14="","",'Datos de condiciones'!F14)</f>
        <v/>
      </c>
      <c r="Z22" s="636" t="str">
        <f t="shared" si="7"/>
        <v/>
      </c>
      <c r="AA22" s="637" t="str">
        <f t="shared" si="8"/>
        <v/>
      </c>
      <c r="AB22" s="16"/>
      <c r="AC22" s="638">
        <f t="shared" si="13"/>
        <v>11</v>
      </c>
      <c r="AD22" s="639" t="str">
        <f t="shared" si="9"/>
        <v/>
      </c>
      <c r="AE22" s="636" t="str">
        <f t="shared" si="10"/>
        <v/>
      </c>
      <c r="AF22" s="637" t="str">
        <f t="shared" si="11"/>
        <v/>
      </c>
      <c r="AG22" s="640" t="str">
        <f>IF('Datos de condiciones'!F14="","",'Datos de condiciones'!F14)</f>
        <v/>
      </c>
      <c r="AI22" s="638">
        <f t="shared" si="14"/>
        <v>11</v>
      </c>
      <c r="AJ22" s="632"/>
      <c r="AK22" s="333" t="str">
        <f>IF('Datos de condiciones'!G14="","",'Datos de condiciones'!G14)</f>
        <v/>
      </c>
      <c r="AL22" s="641"/>
      <c r="AO22" s="608"/>
    </row>
    <row r="23" spans="1:41" ht="15.75" thickBot="1" x14ac:dyDescent="0.25">
      <c r="A23" s="12">
        <f t="shared" si="0"/>
        <v>12</v>
      </c>
      <c r="B23" s="609" t="str">
        <f t="shared" si="1"/>
        <v/>
      </c>
      <c r="C23" s="610" t="str">
        <f t="shared" si="2"/>
        <v/>
      </c>
      <c r="D23" s="611" t="str">
        <f>IF(B23="","",(IF('Información y Datos'!$L$42='Patrones LACOMET'!$D$3,(VLOOKUP(B23,'BLOQUES PATRON (pulg) '!$D$5:$H$87,3,TRUE)),IF('Información y Datos'!$L$42='Patrones LACOMET'!$D$4,((VLOOKUP(CALIBRACION!B23,'BLOQUES PATRON (mm)'!$D$5:$H$126,3,FALSE))/1000),"No existe el patrón"))))</f>
        <v/>
      </c>
      <c r="E23" s="612" t="str">
        <f t="shared" si="3"/>
        <v/>
      </c>
      <c r="F23" s="613" t="str">
        <f>IF(B23="","",(IF('Información y Datos'!$L$42='Patrones LACOMET'!$D$3,(VLOOKUP(B23,'BLOQUES PATRON (pulg) '!$D$5:$H$86,5,FALSE)),IF('Información y Datos'!$L$42='Patrones LACOMET'!$D$4,((VLOOKUP(CALIBRACION!B23,'BLOQUES PATRON (mm)'!$D$5:$H$126,4,FALSE))/1000000),"No existe el patrón"))))</f>
        <v/>
      </c>
      <c r="G23" s="613" t="str">
        <f>IF(D23="","",(IF('Información y Datos'!$L$42='Patrones LACOMET'!$D$3,(D23*25.4),IF('Información y Datos'!$L$42='Patrones LACOMET'!$D$4,D23,"No existe el patrón"))))</f>
        <v/>
      </c>
      <c r="H23" s="614" t="str">
        <f>IF(J23="","",(IF('Información y Datos'!$L$42='Patrones LACOMET'!$D$3,(CALIBRACION!J23*25.4),IF('Información y Datos'!$L$42='Patrones LACOMET'!$D$4,(CALIBRACION!J23),"No existe el patrón"))))</f>
        <v/>
      </c>
      <c r="I23" s="615" t="str">
        <f>IF('Información y Datos'!B23="","",'Información y Datos'!B23)</f>
        <v/>
      </c>
      <c r="J23" s="616" t="str">
        <f>IF('Información y Datos'!C23="","",'Información y Datos'!C23)</f>
        <v/>
      </c>
      <c r="K23" s="643"/>
      <c r="L23" s="642"/>
      <c r="M23" s="642"/>
      <c r="N23" s="633"/>
      <c r="O23" s="333" t="str">
        <f>IF('Información y Datos'!F23="","",'Información y Datos'!F23)</f>
        <v/>
      </c>
      <c r="P23" s="618" t="str">
        <f t="shared" si="12"/>
        <v/>
      </c>
      <c r="Q23" s="618" t="str">
        <f>IF($H23="","",(IF('Información y Datos'!$L$42='Patrones LACOMET'!$D$3,P23*0.0254,IF('Información y Datos'!$L$42='Patrones LACOMET'!$D$4,P23,"No existe el patrón"))))</f>
        <v/>
      </c>
      <c r="R23" s="618" t="str">
        <f>IF($H23="","",(IF('Información y Datos'!$L$42='Patrones LACOMET'!$D$3,E23*25.4,IF('Información y Datos'!$L$42='Patrones LACOMET'!$D$4,E23,"No existe el patrón"))))</f>
        <v/>
      </c>
      <c r="S23" s="618" t="str">
        <f>+IF($H23="","",((INCERTIDUMBRE!$M$8)/1000)/25.4)</f>
        <v/>
      </c>
      <c r="T23" s="618" t="str">
        <f t="shared" si="4"/>
        <v/>
      </c>
      <c r="U23" s="619" t="str">
        <f t="shared" si="5"/>
        <v/>
      </c>
      <c r="V23" s="14"/>
      <c r="W23" s="634" t="str">
        <f>IF('Datos de condiciones'!D15="","",'Datos de condiciones'!D15)</f>
        <v/>
      </c>
      <c r="X23" s="635" t="str">
        <f t="shared" si="6"/>
        <v/>
      </c>
      <c r="Y23" s="30" t="str">
        <f>IF('Datos de condiciones'!F15="","",'Datos de condiciones'!F15)</f>
        <v/>
      </c>
      <c r="Z23" s="636" t="str">
        <f t="shared" si="7"/>
        <v/>
      </c>
      <c r="AA23" s="637" t="str">
        <f t="shared" si="8"/>
        <v/>
      </c>
      <c r="AB23" s="16"/>
      <c r="AC23" s="638">
        <f t="shared" si="13"/>
        <v>12</v>
      </c>
      <c r="AD23" s="639" t="str">
        <f t="shared" si="9"/>
        <v/>
      </c>
      <c r="AE23" s="636" t="str">
        <f t="shared" si="10"/>
        <v/>
      </c>
      <c r="AF23" s="637" t="str">
        <f t="shared" si="11"/>
        <v/>
      </c>
      <c r="AG23" s="640" t="str">
        <f>IF('Datos de condiciones'!F15="","",'Datos de condiciones'!F15)</f>
        <v/>
      </c>
      <c r="AI23" s="638">
        <f t="shared" si="14"/>
        <v>12</v>
      </c>
      <c r="AJ23" s="632"/>
      <c r="AK23" s="333" t="str">
        <f>IF('Datos de condiciones'!G15="","",'Datos de condiciones'!G15)</f>
        <v/>
      </c>
      <c r="AL23" s="641"/>
    </row>
    <row r="24" spans="1:41" ht="15.75" thickBot="1" x14ac:dyDescent="0.25">
      <c r="A24" s="12">
        <f t="shared" si="0"/>
        <v>13</v>
      </c>
      <c r="B24" s="609" t="str">
        <f t="shared" si="1"/>
        <v/>
      </c>
      <c r="C24" s="610" t="str">
        <f t="shared" si="2"/>
        <v/>
      </c>
      <c r="D24" s="611" t="str">
        <f>IF(B24="","",(IF('Información y Datos'!$L$42='Patrones LACOMET'!$D$3,(VLOOKUP(B24,'BLOQUES PATRON (pulg) '!$D$5:$H$87,3,TRUE)),IF('Información y Datos'!$L$42='Patrones LACOMET'!$D$4,((VLOOKUP(CALIBRACION!B24,'BLOQUES PATRON (mm)'!$D$5:$H$126,3,FALSE))/1000),"No existe el patrón"))))</f>
        <v/>
      </c>
      <c r="E24" s="612" t="str">
        <f t="shared" si="3"/>
        <v/>
      </c>
      <c r="F24" s="613" t="str">
        <f>IF(B24="","",(IF('Información y Datos'!$L$42='Patrones LACOMET'!$D$3,(VLOOKUP(B24,'BLOQUES PATRON (pulg) '!$D$5:$H$86,5,FALSE)),IF('Información y Datos'!$L$42='Patrones LACOMET'!$D$4,((VLOOKUP(CALIBRACION!B24,'BLOQUES PATRON (mm)'!$D$5:$H$126,4,FALSE))/1000000),"No existe el patrón"))))</f>
        <v/>
      </c>
      <c r="G24" s="613" t="str">
        <f>IF(D24="","",(IF('Información y Datos'!$L$42='Patrones LACOMET'!$D$3,(D24*25.4),IF('Información y Datos'!$L$42='Patrones LACOMET'!$D$4,D24,"No existe el patrón"))))</f>
        <v/>
      </c>
      <c r="H24" s="614" t="str">
        <f>IF(J24="","",(IF('Información y Datos'!$L$42='Patrones LACOMET'!$D$3,(CALIBRACION!J24*25.4),IF('Información y Datos'!$L$42='Patrones LACOMET'!$D$4,(CALIBRACION!J24),"No existe el patrón"))))</f>
        <v/>
      </c>
      <c r="I24" s="615" t="str">
        <f>IF('Información y Datos'!B24="","",'Información y Datos'!B24)</f>
        <v/>
      </c>
      <c r="J24" s="616" t="str">
        <f>IF('Información y Datos'!C24="","",'Información y Datos'!C24)</f>
        <v/>
      </c>
      <c r="K24" s="643"/>
      <c r="L24" s="642"/>
      <c r="M24" s="642"/>
      <c r="N24" s="633"/>
      <c r="O24" s="333" t="str">
        <f>IF('Información y Datos'!F24="","",'Información y Datos'!F24)</f>
        <v/>
      </c>
      <c r="P24" s="618" t="str">
        <f t="shared" si="12"/>
        <v/>
      </c>
      <c r="Q24" s="618" t="str">
        <f>IF($H24="","",(IF('Información y Datos'!$L$42='Patrones LACOMET'!$D$3,P24*0.0254,IF('Información y Datos'!$L$42='Patrones LACOMET'!$D$4,P24,"No existe el patrón"))))</f>
        <v/>
      </c>
      <c r="R24" s="618" t="str">
        <f>IF($H24="","",(IF('Información y Datos'!$L$42='Patrones LACOMET'!$D$3,E24*25.4,IF('Información y Datos'!$L$42='Patrones LACOMET'!$D$4,E24,"No existe el patrón"))))</f>
        <v/>
      </c>
      <c r="S24" s="618" t="str">
        <f>+IF($H24="","",((INCERTIDUMBRE!$M$8)/1000)/25.4)</f>
        <v/>
      </c>
      <c r="T24" s="618" t="str">
        <f t="shared" si="4"/>
        <v/>
      </c>
      <c r="U24" s="619" t="str">
        <f t="shared" si="5"/>
        <v/>
      </c>
      <c r="V24" s="14"/>
      <c r="W24" s="634" t="str">
        <f>IF('Datos de condiciones'!D16="","",'Datos de condiciones'!D16)</f>
        <v/>
      </c>
      <c r="X24" s="635" t="str">
        <f t="shared" si="6"/>
        <v/>
      </c>
      <c r="Y24" s="30" t="str">
        <f>IF('Datos de condiciones'!F16="","",'Datos de condiciones'!F16)</f>
        <v/>
      </c>
      <c r="Z24" s="636" t="str">
        <f t="shared" si="7"/>
        <v/>
      </c>
      <c r="AA24" s="637" t="str">
        <f t="shared" si="8"/>
        <v/>
      </c>
      <c r="AB24" s="16"/>
      <c r="AC24" s="638">
        <f t="shared" si="13"/>
        <v>13</v>
      </c>
      <c r="AD24" s="639" t="str">
        <f t="shared" si="9"/>
        <v/>
      </c>
      <c r="AE24" s="636" t="str">
        <f t="shared" si="10"/>
        <v/>
      </c>
      <c r="AF24" s="637" t="str">
        <f t="shared" si="11"/>
        <v/>
      </c>
      <c r="AG24" s="640" t="str">
        <f>IF('Datos de condiciones'!F16="","",'Datos de condiciones'!F16)</f>
        <v/>
      </c>
      <c r="AI24" s="638">
        <f t="shared" si="14"/>
        <v>13</v>
      </c>
      <c r="AJ24" s="632"/>
      <c r="AK24" s="333" t="str">
        <f>IF('Datos de condiciones'!G16="","",'Datos de condiciones'!G16)</f>
        <v/>
      </c>
      <c r="AL24" s="641"/>
    </row>
    <row r="25" spans="1:41" ht="15.75" thickBot="1" x14ac:dyDescent="0.25">
      <c r="A25" s="12">
        <f t="shared" si="0"/>
        <v>14</v>
      </c>
      <c r="B25" s="609" t="str">
        <f t="shared" si="1"/>
        <v/>
      </c>
      <c r="C25" s="610" t="str">
        <f t="shared" si="2"/>
        <v/>
      </c>
      <c r="D25" s="611" t="str">
        <f>IF(B25="","",(IF('Información y Datos'!$L$42='Patrones LACOMET'!$D$3,(VLOOKUP(B25,'BLOQUES PATRON (pulg) '!$D$5:$H$87,3,TRUE)),IF('Información y Datos'!$L$42='Patrones LACOMET'!$D$4,((VLOOKUP(CALIBRACION!B25,'BLOQUES PATRON (mm)'!$D$5:$H$126,3,FALSE))/1000),"No existe el patrón"))))</f>
        <v/>
      </c>
      <c r="E25" s="612" t="str">
        <f t="shared" si="3"/>
        <v/>
      </c>
      <c r="F25" s="613" t="str">
        <f>IF(B25="","",(IF('Información y Datos'!$L$42='Patrones LACOMET'!$D$3,(VLOOKUP(B25,'BLOQUES PATRON (pulg) '!$D$5:$H$86,5,FALSE)),IF('Información y Datos'!$L$42='Patrones LACOMET'!$D$4,((VLOOKUP(CALIBRACION!B25,'BLOQUES PATRON (mm)'!$D$5:$H$126,4,FALSE))/1000000),"No existe el patrón"))))</f>
        <v/>
      </c>
      <c r="G25" s="613" t="str">
        <f>IF(D25="","",(IF('Información y Datos'!$L$42='Patrones LACOMET'!$D$3,(D25*25.4),IF('Información y Datos'!$L$42='Patrones LACOMET'!$D$4,D25,"No existe el patrón"))))</f>
        <v/>
      </c>
      <c r="H25" s="614" t="str">
        <f>IF(J25="","",(IF('Información y Datos'!$L$42='Patrones LACOMET'!$D$3,(CALIBRACION!J25*25.4),IF('Información y Datos'!$L$42='Patrones LACOMET'!$D$4,(CALIBRACION!J25),"No existe el patrón"))))</f>
        <v/>
      </c>
      <c r="I25" s="615" t="str">
        <f>IF('Información y Datos'!B25="","",'Información y Datos'!B25)</f>
        <v/>
      </c>
      <c r="J25" s="616" t="str">
        <f>IF('Información y Datos'!C25="","",'Información y Datos'!C25)</f>
        <v/>
      </c>
      <c r="K25" s="643"/>
      <c r="L25" s="642"/>
      <c r="M25" s="642"/>
      <c r="N25" s="633"/>
      <c r="O25" s="333" t="str">
        <f>IF('Información y Datos'!F25="","",'Información y Datos'!F25)</f>
        <v/>
      </c>
      <c r="P25" s="618" t="str">
        <f t="shared" si="12"/>
        <v/>
      </c>
      <c r="Q25" s="618" t="str">
        <f>IF($H25="","",(IF('Información y Datos'!$L$42='Patrones LACOMET'!$D$3,P25*0.0254,IF('Información y Datos'!$L$42='Patrones LACOMET'!$D$4,P25,"No existe el patrón"))))</f>
        <v/>
      </c>
      <c r="R25" s="618" t="str">
        <f>IF($H25="","",(IF('Información y Datos'!$L$42='Patrones LACOMET'!$D$3,E25*25.4,IF('Información y Datos'!$L$42='Patrones LACOMET'!$D$4,E25,"No existe el patrón"))))</f>
        <v/>
      </c>
      <c r="S25" s="618" t="str">
        <f>+IF($H25="","",((INCERTIDUMBRE!$M$8)/1000)/25.4)</f>
        <v/>
      </c>
      <c r="T25" s="618" t="str">
        <f t="shared" si="4"/>
        <v/>
      </c>
      <c r="U25" s="619" t="str">
        <f t="shared" si="5"/>
        <v/>
      </c>
      <c r="V25" s="14"/>
      <c r="W25" s="634" t="str">
        <f>IF('Datos de condiciones'!D17="","",'Datos de condiciones'!D17)</f>
        <v/>
      </c>
      <c r="X25" s="635" t="str">
        <f t="shared" si="6"/>
        <v/>
      </c>
      <c r="Y25" s="30" t="str">
        <f>IF('Datos de condiciones'!F17="","",'Datos de condiciones'!F17)</f>
        <v/>
      </c>
      <c r="Z25" s="636" t="str">
        <f t="shared" si="7"/>
        <v/>
      </c>
      <c r="AA25" s="637" t="str">
        <f t="shared" si="8"/>
        <v/>
      </c>
      <c r="AB25" s="16"/>
      <c r="AC25" s="638">
        <f t="shared" si="13"/>
        <v>14</v>
      </c>
      <c r="AD25" s="639" t="str">
        <f t="shared" si="9"/>
        <v/>
      </c>
      <c r="AE25" s="636" t="str">
        <f t="shared" si="10"/>
        <v/>
      </c>
      <c r="AF25" s="637" t="str">
        <f t="shared" si="11"/>
        <v/>
      </c>
      <c r="AG25" s="640" t="str">
        <f>IF('Datos de condiciones'!F17="","",'Datos de condiciones'!F17)</f>
        <v/>
      </c>
      <c r="AI25" s="638">
        <f t="shared" si="14"/>
        <v>14</v>
      </c>
      <c r="AJ25" s="632"/>
      <c r="AK25" s="333" t="str">
        <f>IF('Datos de condiciones'!G17="","",'Datos de condiciones'!G17)</f>
        <v/>
      </c>
      <c r="AL25" s="641"/>
    </row>
    <row r="26" spans="1:41" ht="15" customHeight="1" thickBot="1" x14ac:dyDescent="0.25">
      <c r="A26" s="12">
        <f t="shared" si="0"/>
        <v>15</v>
      </c>
      <c r="B26" s="609" t="str">
        <f t="shared" si="1"/>
        <v/>
      </c>
      <c r="C26" s="610" t="str">
        <f t="shared" si="2"/>
        <v/>
      </c>
      <c r="D26" s="611" t="str">
        <f>IF(B26="","",(IF('Información y Datos'!$L$42='Patrones LACOMET'!$D$3,(VLOOKUP(B26,'BLOQUES PATRON (pulg) '!$D$5:$H$87,3,TRUE)),IF('Información y Datos'!$L$42='Patrones LACOMET'!$D$4,((VLOOKUP(CALIBRACION!B26,'BLOQUES PATRON (mm)'!$D$5:$H$126,3,FALSE))/1000),"No existe el patrón"))))</f>
        <v/>
      </c>
      <c r="E26" s="612" t="str">
        <f t="shared" si="3"/>
        <v/>
      </c>
      <c r="F26" s="613" t="str">
        <f>IF(B26="","",(IF('Información y Datos'!$L$42='Patrones LACOMET'!$D$3,(VLOOKUP(B26,'BLOQUES PATRON (pulg) '!$D$5:$H$86,5,FALSE)),IF('Información y Datos'!$L$42='Patrones LACOMET'!$D$4,((VLOOKUP(CALIBRACION!B26,'BLOQUES PATRON (mm)'!$D$5:$H$126,4,FALSE))/1000000),"No existe el patrón"))))</f>
        <v/>
      </c>
      <c r="G26" s="613" t="str">
        <f>IF(D26="","",(IF('Información y Datos'!$L$42='Patrones LACOMET'!$D$3,(D26*25.4),IF('Información y Datos'!$L$42='Patrones LACOMET'!$D$4,D26,"No existe el patrón"))))</f>
        <v/>
      </c>
      <c r="H26" s="614" t="str">
        <f>IF(J26="","",(IF('Información y Datos'!$L$42='Patrones LACOMET'!$D$3,(CALIBRACION!J26*25.4),IF('Información y Datos'!$L$42='Patrones LACOMET'!$D$4,(CALIBRACION!J26),"No existe el patrón"))))</f>
        <v/>
      </c>
      <c r="I26" s="615" t="str">
        <f>IF('Información y Datos'!B26="","",'Información y Datos'!B26)</f>
        <v/>
      </c>
      <c r="J26" s="616" t="str">
        <f>IF('Información y Datos'!C26="","",'Información y Datos'!C26)</f>
        <v/>
      </c>
      <c r="K26" s="643"/>
      <c r="L26" s="642"/>
      <c r="M26" s="642"/>
      <c r="N26" s="633"/>
      <c r="O26" s="333" t="str">
        <f>IF('Información y Datos'!F26="","",'Información y Datos'!F26)</f>
        <v/>
      </c>
      <c r="P26" s="618" t="str">
        <f t="shared" si="12"/>
        <v/>
      </c>
      <c r="Q26" s="618" t="str">
        <f>IF($H26="","",(IF('Información y Datos'!$L$42='Patrones LACOMET'!$D$3,P26*0.0254,IF('Información y Datos'!$L$42='Patrones LACOMET'!$D$4,P26,"No existe el patrón"))))</f>
        <v/>
      </c>
      <c r="R26" s="618" t="str">
        <f>IF($H26="","",(IF('Información y Datos'!$L$42='Patrones LACOMET'!$D$3,E26*25.4,IF('Información y Datos'!$L$42='Patrones LACOMET'!$D$4,E26,"No existe el patrón"))))</f>
        <v/>
      </c>
      <c r="S26" s="618" t="str">
        <f>+IF($H26="","",((INCERTIDUMBRE!$M$8)/1000)/25.4)</f>
        <v/>
      </c>
      <c r="T26" s="618" t="str">
        <f t="shared" si="4"/>
        <v/>
      </c>
      <c r="U26" s="619" t="str">
        <f t="shared" si="5"/>
        <v/>
      </c>
      <c r="V26" s="14"/>
      <c r="W26" s="634" t="str">
        <f>IF('Datos de condiciones'!D18="","",'Datos de condiciones'!D18)</f>
        <v/>
      </c>
      <c r="X26" s="635" t="str">
        <f t="shared" si="6"/>
        <v/>
      </c>
      <c r="Y26" s="30" t="str">
        <f>IF('Datos de condiciones'!F18="","",'Datos de condiciones'!F18)</f>
        <v/>
      </c>
      <c r="Z26" s="636" t="str">
        <f t="shared" si="7"/>
        <v/>
      </c>
      <c r="AA26" s="637" t="str">
        <f t="shared" si="8"/>
        <v/>
      </c>
      <c r="AB26" s="16"/>
      <c r="AC26" s="638">
        <f t="shared" si="13"/>
        <v>15</v>
      </c>
      <c r="AD26" s="639" t="str">
        <f t="shared" si="9"/>
        <v/>
      </c>
      <c r="AE26" s="636" t="str">
        <f t="shared" si="10"/>
        <v/>
      </c>
      <c r="AF26" s="637" t="str">
        <f t="shared" si="11"/>
        <v/>
      </c>
      <c r="AG26" s="640" t="str">
        <f>IF('Datos de condiciones'!F18="","",'Datos de condiciones'!F18)</f>
        <v/>
      </c>
      <c r="AI26" s="638">
        <f t="shared" si="14"/>
        <v>15</v>
      </c>
      <c r="AJ26" s="632"/>
      <c r="AK26" s="333" t="str">
        <f>IF('Datos de condiciones'!G18="","",'Datos de condiciones'!G18)</f>
        <v/>
      </c>
      <c r="AL26" s="641"/>
    </row>
    <row r="27" spans="1:41" ht="15.75" customHeight="1" thickBot="1" x14ac:dyDescent="0.25">
      <c r="A27" s="12">
        <f t="shared" si="0"/>
        <v>16</v>
      </c>
      <c r="B27" s="609" t="str">
        <f t="shared" si="1"/>
        <v/>
      </c>
      <c r="C27" s="610" t="str">
        <f t="shared" si="2"/>
        <v/>
      </c>
      <c r="D27" s="611" t="str">
        <f>IF(B27="","",(IF('Información y Datos'!$L$42='Patrones LACOMET'!$D$3,(VLOOKUP(B27,'BLOQUES PATRON (pulg) '!$D$5:$H$87,3,TRUE)),IF('Información y Datos'!$L$42='Patrones LACOMET'!$D$4,((VLOOKUP(CALIBRACION!B27,'BLOQUES PATRON (mm)'!$D$5:$H$126,3,FALSE))/1000),"No existe el patrón"))))</f>
        <v/>
      </c>
      <c r="E27" s="612" t="str">
        <f t="shared" si="3"/>
        <v/>
      </c>
      <c r="F27" s="613" t="str">
        <f>IF(B27="","",(IF('Información y Datos'!$L$42='Patrones LACOMET'!$D$3,(VLOOKUP(B27,'BLOQUES PATRON (pulg) '!$D$5:$H$86,5,FALSE)),IF('Información y Datos'!$L$42='Patrones LACOMET'!$D$4,((VLOOKUP(CALIBRACION!B27,'BLOQUES PATRON (mm)'!$D$5:$H$126,4,FALSE))/1000000),"No existe el patrón"))))</f>
        <v/>
      </c>
      <c r="G27" s="613" t="str">
        <f>IF(D27="","",(IF('Información y Datos'!$L$42='Patrones LACOMET'!$D$3,(D27*25.4),IF('Información y Datos'!$L$42='Patrones LACOMET'!$D$4,D27,"No existe el patrón"))))</f>
        <v/>
      </c>
      <c r="H27" s="614" t="str">
        <f>IF(J27="","",(IF('Información y Datos'!$L$42='Patrones LACOMET'!$D$3,(CALIBRACION!J27*25.4),IF('Información y Datos'!$L$42='Patrones LACOMET'!$D$4,(CALIBRACION!J27),"No existe el patrón"))))</f>
        <v/>
      </c>
      <c r="I27" s="615" t="str">
        <f>IF('Información y Datos'!B27="","",'Información y Datos'!B27)</f>
        <v/>
      </c>
      <c r="J27" s="616" t="str">
        <f>IF('Información y Datos'!C27="","",'Información y Datos'!C27)</f>
        <v/>
      </c>
      <c r="K27" s="643"/>
      <c r="L27" s="642"/>
      <c r="M27" s="642"/>
      <c r="N27" s="633"/>
      <c r="O27" s="333" t="str">
        <f>IF('Información y Datos'!F27="","",'Información y Datos'!F27)</f>
        <v/>
      </c>
      <c r="P27" s="618" t="str">
        <f t="shared" si="12"/>
        <v/>
      </c>
      <c r="Q27" s="618" t="str">
        <f>IF($H27="","",(IF('Información y Datos'!$L$42='Patrones LACOMET'!$D$3,P27*0.0254,IF('Información y Datos'!$L$42='Patrones LACOMET'!$D$4,P27,"No existe el patrón"))))</f>
        <v/>
      </c>
      <c r="R27" s="618" t="str">
        <f>IF($H27="","",(IF('Información y Datos'!$L$42='Patrones LACOMET'!$D$3,E27*25.4,IF('Información y Datos'!$L$42='Patrones LACOMET'!$D$4,E27,"No existe el patrón"))))</f>
        <v/>
      </c>
      <c r="S27" s="618" t="str">
        <f>+IF($H27="","",((INCERTIDUMBRE!$M$8)/1000)/25.4)</f>
        <v/>
      </c>
      <c r="T27" s="618" t="str">
        <f t="shared" si="4"/>
        <v/>
      </c>
      <c r="U27" s="619" t="str">
        <f t="shared" si="5"/>
        <v/>
      </c>
      <c r="V27" s="14"/>
      <c r="W27" s="634" t="str">
        <f>IF('Datos de condiciones'!D19="","",'Datos de condiciones'!D19)</f>
        <v/>
      </c>
      <c r="X27" s="635" t="str">
        <f t="shared" si="6"/>
        <v/>
      </c>
      <c r="Y27" s="30" t="str">
        <f>IF('Datos de condiciones'!F19="","",'Datos de condiciones'!F19)</f>
        <v/>
      </c>
      <c r="Z27" s="636" t="str">
        <f t="shared" si="7"/>
        <v/>
      </c>
      <c r="AA27" s="637" t="str">
        <f t="shared" si="8"/>
        <v/>
      </c>
      <c r="AB27" s="16"/>
      <c r="AC27" s="638">
        <f t="shared" si="13"/>
        <v>16</v>
      </c>
      <c r="AD27" s="639" t="str">
        <f t="shared" si="9"/>
        <v/>
      </c>
      <c r="AE27" s="636" t="str">
        <f t="shared" si="10"/>
        <v/>
      </c>
      <c r="AF27" s="637" t="str">
        <f t="shared" si="11"/>
        <v/>
      </c>
      <c r="AG27" s="640" t="str">
        <f>IF('Datos de condiciones'!F19="","",'Datos de condiciones'!F19)</f>
        <v/>
      </c>
      <c r="AI27" s="638">
        <f t="shared" si="14"/>
        <v>16</v>
      </c>
      <c r="AJ27" s="632"/>
      <c r="AK27" s="333" t="str">
        <f>IF('Datos de condiciones'!G19="","",'Datos de condiciones'!G19)</f>
        <v/>
      </c>
      <c r="AL27" s="641"/>
    </row>
    <row r="28" spans="1:41" ht="15.75" thickBot="1" x14ac:dyDescent="0.25">
      <c r="A28" s="12">
        <f t="shared" si="0"/>
        <v>17</v>
      </c>
      <c r="B28" s="609" t="str">
        <f t="shared" si="1"/>
        <v/>
      </c>
      <c r="C28" s="610" t="str">
        <f t="shared" si="2"/>
        <v/>
      </c>
      <c r="D28" s="611" t="str">
        <f>IF(B28="","",(IF('Información y Datos'!$L$42='Patrones LACOMET'!$D$3,(VLOOKUP(B28,'BLOQUES PATRON (pulg) '!$D$5:$H$87,3,TRUE)),IF('Información y Datos'!$L$42='Patrones LACOMET'!$D$4,((VLOOKUP(CALIBRACION!B28,'BLOQUES PATRON (mm)'!$D$5:$H$126,3,FALSE))/1000),"No existe el patrón"))))</f>
        <v/>
      </c>
      <c r="E28" s="612" t="str">
        <f t="shared" si="3"/>
        <v/>
      </c>
      <c r="F28" s="613" t="str">
        <f>IF(B28="","",(IF('Información y Datos'!$L$42='Patrones LACOMET'!$D$3,(VLOOKUP(B28,'BLOQUES PATRON (pulg) '!$D$5:$H$86,5,FALSE)),IF('Información y Datos'!$L$42='Patrones LACOMET'!$D$4,((VLOOKUP(CALIBRACION!B28,'BLOQUES PATRON (mm)'!$D$5:$H$126,4,FALSE))/1000000),"No existe el patrón"))))</f>
        <v/>
      </c>
      <c r="G28" s="613" t="str">
        <f>IF(D28="","",(IF('Información y Datos'!$L$42='Patrones LACOMET'!$D$3,(D28*25.4),IF('Información y Datos'!$L$42='Patrones LACOMET'!$D$4,D28,"No existe el patrón"))))</f>
        <v/>
      </c>
      <c r="H28" s="614" t="str">
        <f>IF(J28="","",(IF('Información y Datos'!$L$42='Patrones LACOMET'!$D$3,(CALIBRACION!J28*25.4),IF('Información y Datos'!$L$42='Patrones LACOMET'!$D$4,(CALIBRACION!J28),"No existe el patrón"))))</f>
        <v/>
      </c>
      <c r="I28" s="615" t="str">
        <f>IF('Información y Datos'!B28="","",'Información y Datos'!B28)</f>
        <v/>
      </c>
      <c r="J28" s="616" t="str">
        <f>IF('Información y Datos'!C28="","",'Información y Datos'!C28)</f>
        <v/>
      </c>
      <c r="K28" s="643"/>
      <c r="L28" s="642"/>
      <c r="M28" s="642"/>
      <c r="N28" s="633"/>
      <c r="O28" s="333" t="str">
        <f>IF('Información y Datos'!F28="","",'Información y Datos'!F28)</f>
        <v/>
      </c>
      <c r="P28" s="618" t="str">
        <f t="shared" si="12"/>
        <v/>
      </c>
      <c r="Q28" s="618" t="str">
        <f>IF($H28="","",(IF('Información y Datos'!$L$42='Patrones LACOMET'!$D$3,P28*0.0254,IF('Información y Datos'!$L$42='Patrones LACOMET'!$D$4,P28,"No existe el patrón"))))</f>
        <v/>
      </c>
      <c r="R28" s="618" t="str">
        <f>IF($H28="","",(IF('Información y Datos'!$L$42='Patrones LACOMET'!$D$3,E28*25.4,IF('Información y Datos'!$L$42='Patrones LACOMET'!$D$4,E28,"No existe el patrón"))))</f>
        <v/>
      </c>
      <c r="S28" s="618" t="str">
        <f>+IF($H28="","",((INCERTIDUMBRE!$M$8)/1000)/25.4)</f>
        <v/>
      </c>
      <c r="T28" s="618" t="str">
        <f t="shared" si="4"/>
        <v/>
      </c>
      <c r="U28" s="619" t="str">
        <f t="shared" si="5"/>
        <v/>
      </c>
      <c r="V28" s="14"/>
      <c r="W28" s="634" t="str">
        <f>IF('Datos de condiciones'!D20="","",'Datos de condiciones'!D20)</f>
        <v/>
      </c>
      <c r="X28" s="635" t="str">
        <f t="shared" si="6"/>
        <v/>
      </c>
      <c r="Y28" s="30" t="str">
        <f>IF('Datos de condiciones'!F20="","",'Datos de condiciones'!F20)</f>
        <v/>
      </c>
      <c r="Z28" s="636" t="str">
        <f t="shared" si="7"/>
        <v/>
      </c>
      <c r="AA28" s="637" t="str">
        <f t="shared" si="8"/>
        <v/>
      </c>
      <c r="AB28" s="16"/>
      <c r="AC28" s="638">
        <f t="shared" si="13"/>
        <v>17</v>
      </c>
      <c r="AD28" s="639" t="str">
        <f t="shared" si="9"/>
        <v/>
      </c>
      <c r="AE28" s="636" t="str">
        <f t="shared" si="10"/>
        <v/>
      </c>
      <c r="AF28" s="637" t="str">
        <f t="shared" si="11"/>
        <v/>
      </c>
      <c r="AG28" s="640" t="str">
        <f>IF('Datos de condiciones'!F20="","",'Datos de condiciones'!F20)</f>
        <v/>
      </c>
      <c r="AI28" s="638">
        <f t="shared" si="14"/>
        <v>17</v>
      </c>
      <c r="AJ28" s="632"/>
      <c r="AK28" s="333" t="str">
        <f>IF('Datos de condiciones'!G20="","",'Datos de condiciones'!G20)</f>
        <v/>
      </c>
      <c r="AL28" s="641"/>
    </row>
    <row r="29" spans="1:41" ht="15.75" customHeight="1" thickBot="1" x14ac:dyDescent="0.25">
      <c r="A29" s="12">
        <f t="shared" si="0"/>
        <v>18</v>
      </c>
      <c r="B29" s="609" t="str">
        <f t="shared" si="1"/>
        <v/>
      </c>
      <c r="C29" s="610" t="str">
        <f t="shared" si="2"/>
        <v/>
      </c>
      <c r="D29" s="611" t="str">
        <f>IF(B29="","",(IF('Información y Datos'!$L$42='Patrones LACOMET'!$D$3,(VLOOKUP(B29,'BLOQUES PATRON (pulg) '!$D$5:$H$87,3,TRUE)),IF('Información y Datos'!$L$42='Patrones LACOMET'!$D$4,((VLOOKUP(CALIBRACION!B29,'BLOQUES PATRON (mm)'!$D$5:$H$126,3,FALSE))/1000),"No existe el patrón"))))</f>
        <v/>
      </c>
      <c r="E29" s="612" t="str">
        <f t="shared" si="3"/>
        <v/>
      </c>
      <c r="F29" s="613" t="str">
        <f>IF(B29="","",(IF('Información y Datos'!$L$42='Patrones LACOMET'!$D$3,(VLOOKUP(B29,'BLOQUES PATRON (pulg) '!$D$5:$H$86,5,FALSE)),IF('Información y Datos'!$L$42='Patrones LACOMET'!$D$4,((VLOOKUP(CALIBRACION!B29,'BLOQUES PATRON (mm)'!$D$5:$H$126,4,FALSE))/1000000),"No existe el patrón"))))</f>
        <v/>
      </c>
      <c r="G29" s="613" t="str">
        <f>IF(D29="","",(IF('Información y Datos'!$L$42='Patrones LACOMET'!$D$3,(D29*25.4),IF('Información y Datos'!$L$42='Patrones LACOMET'!$D$4,D29,"No existe el patrón"))))</f>
        <v/>
      </c>
      <c r="H29" s="614" t="str">
        <f>IF(J29="","",(IF('Información y Datos'!$L$42='Patrones LACOMET'!$D$3,(CALIBRACION!J29*25.4),IF('Información y Datos'!$L$42='Patrones LACOMET'!$D$4,(CALIBRACION!J29),"No existe el patrón"))))</f>
        <v/>
      </c>
      <c r="I29" s="615" t="str">
        <f>IF('Información y Datos'!B29="","",'Información y Datos'!B29)</f>
        <v/>
      </c>
      <c r="J29" s="616" t="str">
        <f>IF('Información y Datos'!C29="","",'Información y Datos'!C29)</f>
        <v/>
      </c>
      <c r="K29" s="643"/>
      <c r="L29" s="642"/>
      <c r="M29" s="642"/>
      <c r="N29" s="633"/>
      <c r="O29" s="333" t="str">
        <f>IF('Información y Datos'!F29="","",'Información y Datos'!F29)</f>
        <v/>
      </c>
      <c r="P29" s="618" t="str">
        <f t="shared" si="12"/>
        <v/>
      </c>
      <c r="Q29" s="618" t="str">
        <f>IF($H29="","",(IF('Información y Datos'!$L$42='Patrones LACOMET'!$D$3,P29*0.0254,IF('Información y Datos'!$L$42='Patrones LACOMET'!$D$4,P29,"No existe el patrón"))))</f>
        <v/>
      </c>
      <c r="R29" s="618" t="str">
        <f>IF($H29="","",(IF('Información y Datos'!$L$42='Patrones LACOMET'!$D$3,E29*25.4,IF('Información y Datos'!$L$42='Patrones LACOMET'!$D$4,E29,"No existe el patrón"))))</f>
        <v/>
      </c>
      <c r="S29" s="618" t="str">
        <f>+IF($H29="","",((INCERTIDUMBRE!$M$8)/1000)/25.4)</f>
        <v/>
      </c>
      <c r="T29" s="618" t="str">
        <f t="shared" si="4"/>
        <v/>
      </c>
      <c r="U29" s="619" t="str">
        <f t="shared" si="5"/>
        <v/>
      </c>
      <c r="V29" s="14"/>
      <c r="W29" s="634" t="str">
        <f>IF('Datos de condiciones'!D21="","",'Datos de condiciones'!D21)</f>
        <v/>
      </c>
      <c r="X29" s="635" t="str">
        <f t="shared" si="6"/>
        <v/>
      </c>
      <c r="Y29" s="30" t="str">
        <f>IF('Datos de condiciones'!F21="","",'Datos de condiciones'!F21)</f>
        <v/>
      </c>
      <c r="Z29" s="636" t="str">
        <f t="shared" si="7"/>
        <v/>
      </c>
      <c r="AA29" s="637" t="str">
        <f t="shared" si="8"/>
        <v/>
      </c>
      <c r="AB29" s="16"/>
      <c r="AC29" s="638">
        <f t="shared" si="13"/>
        <v>18</v>
      </c>
      <c r="AD29" s="639" t="str">
        <f t="shared" si="9"/>
        <v/>
      </c>
      <c r="AE29" s="636" t="str">
        <f t="shared" si="10"/>
        <v/>
      </c>
      <c r="AF29" s="637" t="str">
        <f t="shared" si="11"/>
        <v/>
      </c>
      <c r="AG29" s="640" t="str">
        <f>IF('Datos de condiciones'!F21="","",'Datos de condiciones'!F21)</f>
        <v/>
      </c>
      <c r="AI29" s="638">
        <f t="shared" si="14"/>
        <v>18</v>
      </c>
      <c r="AJ29" s="632"/>
      <c r="AK29" s="333" t="str">
        <f>IF('Datos de condiciones'!G21="","",'Datos de condiciones'!G21)</f>
        <v/>
      </c>
      <c r="AL29" s="641"/>
    </row>
    <row r="30" spans="1:41" ht="15.75" customHeight="1" thickBot="1" x14ac:dyDescent="0.25">
      <c r="A30" s="12">
        <f t="shared" si="0"/>
        <v>19</v>
      </c>
      <c r="B30" s="609" t="str">
        <f t="shared" si="1"/>
        <v/>
      </c>
      <c r="C30" s="610" t="str">
        <f t="shared" si="2"/>
        <v/>
      </c>
      <c r="D30" s="611" t="str">
        <f>IF(B30="","",(IF('Información y Datos'!$L$42='Patrones LACOMET'!$D$3,(VLOOKUP(B30,'BLOQUES PATRON (pulg) '!$D$5:$H$87,3,TRUE)),IF('Información y Datos'!$L$42='Patrones LACOMET'!$D$4,((VLOOKUP(CALIBRACION!B30,'BLOQUES PATRON (mm)'!$D$5:$H$126,3,FALSE))/1000),"No existe el patrón"))))</f>
        <v/>
      </c>
      <c r="E30" s="612" t="str">
        <f t="shared" si="3"/>
        <v/>
      </c>
      <c r="F30" s="613" t="str">
        <f>IF(B30="","",(IF('Información y Datos'!$L$42='Patrones LACOMET'!$D$3,(VLOOKUP(B30,'BLOQUES PATRON (pulg) '!$D$5:$H$86,5,FALSE)),IF('Información y Datos'!$L$42='Patrones LACOMET'!$D$4,((VLOOKUP(CALIBRACION!B30,'BLOQUES PATRON (mm)'!$D$5:$H$126,4,FALSE))/1000000),"No existe el patrón"))))</f>
        <v/>
      </c>
      <c r="G30" s="613" t="str">
        <f>IF(D30="","",(IF('Información y Datos'!$L$42='Patrones LACOMET'!$D$3,(D30*25.4),IF('Información y Datos'!$L$42='Patrones LACOMET'!$D$4,D30,"No existe el patrón"))))</f>
        <v/>
      </c>
      <c r="H30" s="614" t="str">
        <f>IF(J30="","",(IF('Información y Datos'!$L$42='Patrones LACOMET'!$D$3,(CALIBRACION!J30*25.4),IF('Información y Datos'!$L$42='Patrones LACOMET'!$D$4,(CALIBRACION!J30),"No existe el patrón"))))</f>
        <v/>
      </c>
      <c r="I30" s="615" t="str">
        <f>IF('Información y Datos'!B30="","",'Información y Datos'!B30)</f>
        <v/>
      </c>
      <c r="J30" s="616" t="str">
        <f>IF('Información y Datos'!C30="","",'Información y Datos'!C30)</f>
        <v/>
      </c>
      <c r="K30" s="643"/>
      <c r="L30" s="642"/>
      <c r="M30" s="642"/>
      <c r="N30" s="633"/>
      <c r="O30" s="333" t="str">
        <f>IF('Información y Datos'!F30="","",'Información y Datos'!F30)</f>
        <v/>
      </c>
      <c r="P30" s="618" t="str">
        <f t="shared" si="12"/>
        <v/>
      </c>
      <c r="Q30" s="618" t="str">
        <f>IF($H30="","",(IF('Información y Datos'!$L$42='Patrones LACOMET'!$D$3,P30*0.0254,IF('Información y Datos'!$L$42='Patrones LACOMET'!$D$4,P30,"No existe el patrón"))))</f>
        <v/>
      </c>
      <c r="R30" s="618" t="str">
        <f>IF($H30="","",(IF('Información y Datos'!$L$42='Patrones LACOMET'!$D$3,E30*25.4,IF('Información y Datos'!$L$42='Patrones LACOMET'!$D$4,E30,"No existe el patrón"))))</f>
        <v/>
      </c>
      <c r="S30" s="618" t="str">
        <f>+IF($H30="","",((INCERTIDUMBRE!$M$8)/1000)/25.4)</f>
        <v/>
      </c>
      <c r="T30" s="618" t="str">
        <f t="shared" si="4"/>
        <v/>
      </c>
      <c r="U30" s="619" t="str">
        <f t="shared" si="5"/>
        <v/>
      </c>
      <c r="V30" s="14"/>
      <c r="W30" s="634" t="str">
        <f>IF('Datos de condiciones'!D22="","",'Datos de condiciones'!D22)</f>
        <v/>
      </c>
      <c r="X30" s="635" t="str">
        <f t="shared" si="6"/>
        <v/>
      </c>
      <c r="Y30" s="30" t="str">
        <f>IF('Datos de condiciones'!F22="","",'Datos de condiciones'!F22)</f>
        <v/>
      </c>
      <c r="Z30" s="636" t="str">
        <f t="shared" si="7"/>
        <v/>
      </c>
      <c r="AA30" s="637" t="str">
        <f t="shared" si="8"/>
        <v/>
      </c>
      <c r="AB30" s="16"/>
      <c r="AC30" s="638">
        <f t="shared" si="13"/>
        <v>19</v>
      </c>
      <c r="AD30" s="639" t="str">
        <f t="shared" si="9"/>
        <v/>
      </c>
      <c r="AE30" s="636" t="str">
        <f t="shared" si="10"/>
        <v/>
      </c>
      <c r="AF30" s="637" t="str">
        <f t="shared" si="11"/>
        <v/>
      </c>
      <c r="AG30" s="640" t="str">
        <f>IF('Datos de condiciones'!F22="","",'Datos de condiciones'!F22)</f>
        <v/>
      </c>
      <c r="AI30" s="638">
        <f t="shared" si="14"/>
        <v>19</v>
      </c>
      <c r="AJ30" s="632"/>
      <c r="AK30" s="333" t="str">
        <f>IF('Datos de condiciones'!G22="","",'Datos de condiciones'!G22)</f>
        <v/>
      </c>
      <c r="AL30" s="641"/>
    </row>
    <row r="31" spans="1:41" ht="15.75" thickBot="1" x14ac:dyDescent="0.25">
      <c r="A31" s="12">
        <f t="shared" si="0"/>
        <v>20</v>
      </c>
      <c r="B31" s="609" t="str">
        <f t="shared" si="1"/>
        <v/>
      </c>
      <c r="C31" s="610" t="str">
        <f t="shared" si="2"/>
        <v/>
      </c>
      <c r="D31" s="611" t="str">
        <f>IF(B31="","",(IF('Información y Datos'!$L$42='Patrones LACOMET'!$D$3,(VLOOKUP(B31,'BLOQUES PATRON (pulg) '!$D$5:$H$87,3,TRUE)),IF('Información y Datos'!$L$42='Patrones LACOMET'!$D$4,((VLOOKUP(CALIBRACION!B31,'BLOQUES PATRON (mm)'!$D$5:$H$126,3,FALSE))/1000),"No existe el patrón"))))</f>
        <v/>
      </c>
      <c r="E31" s="612" t="str">
        <f t="shared" si="3"/>
        <v/>
      </c>
      <c r="F31" s="613" t="str">
        <f>IF(B31="","",(IF('Información y Datos'!$L$42='Patrones LACOMET'!$D$3,(VLOOKUP(B31,'BLOQUES PATRON (pulg) '!$D$5:$H$86,5,FALSE)),IF('Información y Datos'!$L$42='Patrones LACOMET'!$D$4,((VLOOKUP(CALIBRACION!B31,'BLOQUES PATRON (mm)'!$D$5:$H$126,4,FALSE))/1000000),"No existe el patrón"))))</f>
        <v/>
      </c>
      <c r="G31" s="613" t="str">
        <f>IF(D31="","",(IF('Información y Datos'!$L$42='Patrones LACOMET'!$D$3,(D31*25.4),IF('Información y Datos'!$L$42='Patrones LACOMET'!$D$4,D31,"No existe el patrón"))))</f>
        <v/>
      </c>
      <c r="H31" s="614" t="str">
        <f>IF(J31="","",(IF('Información y Datos'!$L$42='Patrones LACOMET'!$D$3,(CALIBRACION!J31*25.4),IF('Información y Datos'!$L$42='Patrones LACOMET'!$D$4,(CALIBRACION!J31),"No existe el patrón"))))</f>
        <v/>
      </c>
      <c r="I31" s="615" t="str">
        <f>IF('Información y Datos'!B31="","",'Información y Datos'!B31)</f>
        <v/>
      </c>
      <c r="J31" s="616" t="str">
        <f>IF('Información y Datos'!C31="","",'Información y Datos'!C31)</f>
        <v/>
      </c>
      <c r="K31" s="643"/>
      <c r="L31" s="642"/>
      <c r="M31" s="642"/>
      <c r="N31" s="633"/>
      <c r="O31" s="333" t="str">
        <f>IF('Información y Datos'!F31="","",'Información y Datos'!F31)</f>
        <v/>
      </c>
      <c r="P31" s="618" t="str">
        <f t="shared" si="12"/>
        <v/>
      </c>
      <c r="Q31" s="618" t="str">
        <f>IF($H31="","",(IF('Información y Datos'!$L$42='Patrones LACOMET'!$D$3,P31*0.0254,IF('Información y Datos'!$L$42='Patrones LACOMET'!$D$4,P31,"No existe el patrón"))))</f>
        <v/>
      </c>
      <c r="R31" s="618" t="str">
        <f>IF($H31="","",(IF('Información y Datos'!$L$42='Patrones LACOMET'!$D$3,E31*25.4,IF('Información y Datos'!$L$42='Patrones LACOMET'!$D$4,E31,"No existe el patrón"))))</f>
        <v/>
      </c>
      <c r="S31" s="618" t="str">
        <f>+IF($H31="","",((INCERTIDUMBRE!$M$8)/1000)/25.4)</f>
        <v/>
      </c>
      <c r="T31" s="618" t="str">
        <f t="shared" si="4"/>
        <v/>
      </c>
      <c r="U31" s="619" t="str">
        <f t="shared" si="5"/>
        <v/>
      </c>
      <c r="V31" s="14"/>
      <c r="W31" s="634" t="str">
        <f>IF('Datos de condiciones'!D23="","",'Datos de condiciones'!D23)</f>
        <v/>
      </c>
      <c r="X31" s="635" t="str">
        <f t="shared" si="6"/>
        <v/>
      </c>
      <c r="Y31" s="30" t="str">
        <f>IF('Datos de condiciones'!F23="","",'Datos de condiciones'!F23)</f>
        <v/>
      </c>
      <c r="Z31" s="636" t="str">
        <f t="shared" si="7"/>
        <v/>
      </c>
      <c r="AA31" s="637" t="str">
        <f t="shared" si="8"/>
        <v/>
      </c>
      <c r="AB31" s="16"/>
      <c r="AC31" s="638">
        <f t="shared" si="13"/>
        <v>20</v>
      </c>
      <c r="AD31" s="639" t="str">
        <f t="shared" si="9"/>
        <v/>
      </c>
      <c r="AE31" s="636" t="str">
        <f t="shared" si="10"/>
        <v/>
      </c>
      <c r="AF31" s="637" t="str">
        <f t="shared" si="11"/>
        <v/>
      </c>
      <c r="AG31" s="640" t="str">
        <f>IF('Datos de condiciones'!F23="","",'Datos de condiciones'!F23)</f>
        <v/>
      </c>
      <c r="AI31" s="638">
        <f t="shared" si="14"/>
        <v>20</v>
      </c>
      <c r="AJ31" s="632"/>
      <c r="AK31" s="333" t="str">
        <f>IF('Datos de condiciones'!G23="","",'Datos de condiciones'!G23)</f>
        <v/>
      </c>
      <c r="AL31" s="641"/>
    </row>
    <row r="32" spans="1:41" ht="15" customHeight="1" thickBot="1" x14ac:dyDescent="0.25">
      <c r="A32" s="12">
        <f t="shared" si="0"/>
        <v>21</v>
      </c>
      <c r="B32" s="609" t="str">
        <f t="shared" si="1"/>
        <v/>
      </c>
      <c r="C32" s="610" t="str">
        <f t="shared" si="2"/>
        <v/>
      </c>
      <c r="D32" s="611" t="str">
        <f>IF(B32="","",(IF('Información y Datos'!$L$42='Patrones LACOMET'!$D$3,(VLOOKUP(B32,'BLOQUES PATRON (pulg) '!$D$5:$H$87,3,TRUE)),IF('Información y Datos'!$L$42='Patrones LACOMET'!$D$4,((VLOOKUP(CALIBRACION!B32,'BLOQUES PATRON (mm)'!$D$5:$H$126,3,FALSE))/1000),"No existe el patrón"))))</f>
        <v/>
      </c>
      <c r="E32" s="612" t="str">
        <f t="shared" si="3"/>
        <v/>
      </c>
      <c r="F32" s="613" t="str">
        <f>IF(B32="","",(IF('Información y Datos'!$L$42='Patrones LACOMET'!$D$3,(VLOOKUP(B32,'BLOQUES PATRON (pulg) '!$D$5:$H$86,5,FALSE)),IF('Información y Datos'!$L$42='Patrones LACOMET'!$D$4,((VLOOKUP(CALIBRACION!B32,'BLOQUES PATRON (mm)'!$D$5:$H$126,4,FALSE))/1000000),"No existe el patrón"))))</f>
        <v/>
      </c>
      <c r="G32" s="613" t="str">
        <f>IF(D32="","",(IF('Información y Datos'!$L$42='Patrones LACOMET'!$D$3,(D32*25.4),IF('Información y Datos'!$L$42='Patrones LACOMET'!$D$4,D32,"No existe el patrón"))))</f>
        <v/>
      </c>
      <c r="H32" s="614" t="str">
        <f>IF(J32="","",(IF('Información y Datos'!$L$42='Patrones LACOMET'!$D$3,(CALIBRACION!J32*25.4),IF('Información y Datos'!$L$42='Patrones LACOMET'!$D$4,(CALIBRACION!J32),"No existe el patrón"))))</f>
        <v/>
      </c>
      <c r="I32" s="615" t="str">
        <f>IF('Información y Datos'!B32="","",'Información y Datos'!B32)</f>
        <v/>
      </c>
      <c r="J32" s="616" t="str">
        <f>IF('Información y Datos'!C32="","",'Información y Datos'!C32)</f>
        <v/>
      </c>
      <c r="K32" s="643"/>
      <c r="L32" s="642"/>
      <c r="M32" s="642"/>
      <c r="N32" s="633"/>
      <c r="O32" s="333" t="str">
        <f>IF('Información y Datos'!F32="","",'Información y Datos'!F32)</f>
        <v/>
      </c>
      <c r="P32" s="618" t="str">
        <f t="shared" si="12"/>
        <v/>
      </c>
      <c r="Q32" s="618" t="str">
        <f>IF($H32="","",(IF('Información y Datos'!$L$42='Patrones LACOMET'!$D$3,P32*0.0254,IF('Información y Datos'!$L$42='Patrones LACOMET'!$D$4,P32,"No existe el patrón"))))</f>
        <v/>
      </c>
      <c r="R32" s="618" t="str">
        <f>IF($H32="","",(IF('Información y Datos'!$L$42='Patrones LACOMET'!$D$3,E32*25.4,IF('Información y Datos'!$L$42='Patrones LACOMET'!$D$4,E32,"No existe el patrón"))))</f>
        <v/>
      </c>
      <c r="S32" s="618" t="str">
        <f>+IF($H32="","",((INCERTIDUMBRE!$M$8)/1000)/25.4)</f>
        <v/>
      </c>
      <c r="T32" s="618" t="str">
        <f t="shared" si="4"/>
        <v/>
      </c>
      <c r="U32" s="619" t="str">
        <f t="shared" si="5"/>
        <v/>
      </c>
      <c r="V32" s="14"/>
      <c r="W32" s="634" t="str">
        <f>IF('Datos de condiciones'!D24="","",'Datos de condiciones'!D24)</f>
        <v/>
      </c>
      <c r="X32" s="635" t="str">
        <f t="shared" si="6"/>
        <v/>
      </c>
      <c r="Y32" s="30" t="str">
        <f>IF('Datos de condiciones'!F24="","",'Datos de condiciones'!F24)</f>
        <v/>
      </c>
      <c r="Z32" s="636" t="str">
        <f t="shared" si="7"/>
        <v/>
      </c>
      <c r="AA32" s="637" t="str">
        <f t="shared" si="8"/>
        <v/>
      </c>
      <c r="AB32" s="16"/>
      <c r="AC32" s="638">
        <f t="shared" si="13"/>
        <v>21</v>
      </c>
      <c r="AD32" s="639" t="str">
        <f t="shared" si="9"/>
        <v/>
      </c>
      <c r="AE32" s="636" t="str">
        <f t="shared" si="10"/>
        <v/>
      </c>
      <c r="AF32" s="637" t="str">
        <f t="shared" si="11"/>
        <v/>
      </c>
      <c r="AG32" s="640" t="str">
        <f>IF('Datos de condiciones'!F24="","",'Datos de condiciones'!F24)</f>
        <v/>
      </c>
      <c r="AI32" s="638">
        <f t="shared" si="14"/>
        <v>21</v>
      </c>
      <c r="AJ32" s="632"/>
      <c r="AK32" s="333" t="str">
        <f>IF('Datos de condiciones'!G24="","",'Datos de condiciones'!G24)</f>
        <v/>
      </c>
      <c r="AL32" s="641"/>
    </row>
    <row r="33" spans="1:38" ht="15.75" customHeight="1" thickBot="1" x14ac:dyDescent="0.25">
      <c r="A33" s="12">
        <f t="shared" si="0"/>
        <v>22</v>
      </c>
      <c r="B33" s="609" t="str">
        <f t="shared" si="1"/>
        <v/>
      </c>
      <c r="C33" s="610" t="str">
        <f t="shared" si="2"/>
        <v/>
      </c>
      <c r="D33" s="611" t="str">
        <f>IF(B33="","",(IF('Información y Datos'!$L$42='Patrones LACOMET'!$D$3,(VLOOKUP(B33,'BLOQUES PATRON (pulg) '!$D$5:$H$87,3,TRUE)),IF('Información y Datos'!$L$42='Patrones LACOMET'!$D$4,((VLOOKUP(CALIBRACION!B33,'BLOQUES PATRON (mm)'!$D$5:$H$126,3,FALSE))/1000),"No existe el patrón"))))</f>
        <v/>
      </c>
      <c r="E33" s="612" t="str">
        <f t="shared" si="3"/>
        <v/>
      </c>
      <c r="F33" s="613" t="str">
        <f>IF(B33="","",(IF('Información y Datos'!$L$42='Patrones LACOMET'!$D$3,(VLOOKUP(B33,'BLOQUES PATRON (pulg) '!$D$5:$H$86,5,FALSE)),IF('Información y Datos'!$L$42='Patrones LACOMET'!$D$4,((VLOOKUP(CALIBRACION!B33,'BLOQUES PATRON (mm)'!$D$5:$H$126,4,FALSE))/1000000),"No existe el patrón"))))</f>
        <v/>
      </c>
      <c r="G33" s="613" t="str">
        <f>IF(D33="","",(IF('Información y Datos'!$L$42='Patrones LACOMET'!$D$3,(D33*25.4),IF('Información y Datos'!$L$42='Patrones LACOMET'!$D$4,D33,"No existe el patrón"))))</f>
        <v/>
      </c>
      <c r="H33" s="614" t="str">
        <f>IF(J33="","",(IF('Información y Datos'!$L$42='Patrones LACOMET'!$D$3,(CALIBRACION!J33*25.4),IF('Información y Datos'!$L$42='Patrones LACOMET'!$D$4,(CALIBRACION!J33),"No existe el patrón"))))</f>
        <v/>
      </c>
      <c r="I33" s="615" t="str">
        <f>IF('Información y Datos'!B33="","",'Información y Datos'!B33)</f>
        <v/>
      </c>
      <c r="J33" s="616" t="str">
        <f>IF('Información y Datos'!C33="","",'Información y Datos'!C33)</f>
        <v/>
      </c>
      <c r="K33" s="643"/>
      <c r="L33" s="642"/>
      <c r="M33" s="642"/>
      <c r="N33" s="633"/>
      <c r="O33" s="333" t="str">
        <f>IF('Información y Datos'!F33="","",'Información y Datos'!F33)</f>
        <v/>
      </c>
      <c r="P33" s="618" t="str">
        <f t="shared" si="12"/>
        <v/>
      </c>
      <c r="Q33" s="618" t="str">
        <f>IF($H33="","",(IF('Información y Datos'!$L$42='Patrones LACOMET'!$D$3,P33*0.0254,IF('Información y Datos'!$L$42='Patrones LACOMET'!$D$4,P33,"No existe el patrón"))))</f>
        <v/>
      </c>
      <c r="R33" s="618" t="str">
        <f>IF($H33="","",(IF('Información y Datos'!$L$42='Patrones LACOMET'!$D$3,E33*25.4,IF('Información y Datos'!$L$42='Patrones LACOMET'!$D$4,E33,"No existe el patrón"))))</f>
        <v/>
      </c>
      <c r="S33" s="618" t="str">
        <f>+IF($H33="","",((INCERTIDUMBRE!$M$8)/1000)/25.4)</f>
        <v/>
      </c>
      <c r="T33" s="618" t="str">
        <f t="shared" si="4"/>
        <v/>
      </c>
      <c r="U33" s="619" t="str">
        <f t="shared" si="5"/>
        <v/>
      </c>
      <c r="V33" s="14"/>
      <c r="W33" s="634" t="str">
        <f>IF('Datos de condiciones'!D25="","",'Datos de condiciones'!D25)</f>
        <v/>
      </c>
      <c r="X33" s="635" t="str">
        <f t="shared" si="6"/>
        <v/>
      </c>
      <c r="Y33" s="30" t="str">
        <f>IF('Datos de condiciones'!F25="","",'Datos de condiciones'!F25)</f>
        <v/>
      </c>
      <c r="Z33" s="636" t="str">
        <f t="shared" si="7"/>
        <v/>
      </c>
      <c r="AA33" s="637" t="str">
        <f t="shared" si="8"/>
        <v/>
      </c>
      <c r="AB33" s="16"/>
      <c r="AC33" s="638">
        <f t="shared" si="13"/>
        <v>22</v>
      </c>
      <c r="AD33" s="639" t="str">
        <f t="shared" si="9"/>
        <v/>
      </c>
      <c r="AE33" s="636" t="str">
        <f t="shared" si="10"/>
        <v/>
      </c>
      <c r="AF33" s="637" t="str">
        <f t="shared" si="11"/>
        <v/>
      </c>
      <c r="AG33" s="640" t="str">
        <f>IF('Datos de condiciones'!F25="","",'Datos de condiciones'!F25)</f>
        <v/>
      </c>
      <c r="AI33" s="638">
        <f t="shared" si="14"/>
        <v>22</v>
      </c>
      <c r="AJ33" s="632"/>
      <c r="AK33" s="333" t="str">
        <f>IF('Datos de condiciones'!G25="","",'Datos de condiciones'!G25)</f>
        <v/>
      </c>
      <c r="AL33" s="641"/>
    </row>
    <row r="34" spans="1:38" ht="15.75" customHeight="1" thickBot="1" x14ac:dyDescent="0.25">
      <c r="A34" s="12">
        <f t="shared" si="0"/>
        <v>23</v>
      </c>
      <c r="B34" s="609" t="str">
        <f t="shared" si="1"/>
        <v/>
      </c>
      <c r="C34" s="610" t="str">
        <f t="shared" si="2"/>
        <v/>
      </c>
      <c r="D34" s="611" t="str">
        <f>IF(B34="","",(IF('Información y Datos'!$L$42='Patrones LACOMET'!$D$3,(VLOOKUP(B34,'BLOQUES PATRON (pulg) '!$D$5:$H$87,3,TRUE)),IF('Información y Datos'!$L$42='Patrones LACOMET'!$D$4,((VLOOKUP(CALIBRACION!B34,'BLOQUES PATRON (mm)'!$D$5:$H$126,3,FALSE))/1000),"No existe el patrón"))))</f>
        <v/>
      </c>
      <c r="E34" s="612" t="str">
        <f t="shared" si="3"/>
        <v/>
      </c>
      <c r="F34" s="613" t="str">
        <f>IF(B34="","",(IF('Información y Datos'!$L$42='Patrones LACOMET'!$D$3,(VLOOKUP(B34,'BLOQUES PATRON (pulg) '!$D$5:$H$86,5,FALSE)),IF('Información y Datos'!$L$42='Patrones LACOMET'!$D$4,((VLOOKUP(CALIBRACION!B34,'BLOQUES PATRON (mm)'!$D$5:$H$126,4,FALSE))/1000000),"No existe el patrón"))))</f>
        <v/>
      </c>
      <c r="G34" s="613" t="str">
        <f>IF(D34="","",(IF('Información y Datos'!$L$42='Patrones LACOMET'!$D$3,(D34*25.4),IF('Información y Datos'!$L$42='Patrones LACOMET'!$D$4,D34,"No existe el patrón"))))</f>
        <v/>
      </c>
      <c r="H34" s="614" t="str">
        <f>IF(J34="","",(IF('Información y Datos'!$L$42='Patrones LACOMET'!$D$3,(CALIBRACION!J34*25.4),IF('Información y Datos'!$L$42='Patrones LACOMET'!$D$4,(CALIBRACION!J34),"No existe el patrón"))))</f>
        <v/>
      </c>
      <c r="I34" s="615" t="str">
        <f>IF('Información y Datos'!B34="","",'Información y Datos'!B34)</f>
        <v/>
      </c>
      <c r="J34" s="616" t="str">
        <f>IF('Información y Datos'!C34="","",'Información y Datos'!C34)</f>
        <v/>
      </c>
      <c r="K34" s="643"/>
      <c r="L34" s="642"/>
      <c r="M34" s="642"/>
      <c r="N34" s="633"/>
      <c r="O34" s="333" t="str">
        <f>IF('Información y Datos'!F34="","",'Información y Datos'!F34)</f>
        <v/>
      </c>
      <c r="P34" s="618" t="str">
        <f t="shared" si="12"/>
        <v/>
      </c>
      <c r="Q34" s="618" t="str">
        <f>IF($H34="","",(IF('Información y Datos'!$L$42='Patrones LACOMET'!$D$3,P34*0.0254,IF('Información y Datos'!$L$42='Patrones LACOMET'!$D$4,P34,"No existe el patrón"))))</f>
        <v/>
      </c>
      <c r="R34" s="618" t="str">
        <f>IF($H34="","",(IF('Información y Datos'!$L$42='Patrones LACOMET'!$D$3,E34*25.4,IF('Información y Datos'!$L$42='Patrones LACOMET'!$D$4,E34,"No existe el patrón"))))</f>
        <v/>
      </c>
      <c r="S34" s="618" t="str">
        <f>+IF($H34="","",((INCERTIDUMBRE!$M$8)/1000)/25.4)</f>
        <v/>
      </c>
      <c r="T34" s="618" t="str">
        <f t="shared" si="4"/>
        <v/>
      </c>
      <c r="U34" s="619" t="str">
        <f t="shared" si="5"/>
        <v/>
      </c>
      <c r="V34" s="14"/>
      <c r="W34" s="634" t="str">
        <f>IF('Datos de condiciones'!D26="","",'Datos de condiciones'!D26)</f>
        <v/>
      </c>
      <c r="X34" s="635" t="str">
        <f t="shared" si="6"/>
        <v/>
      </c>
      <c r="Y34" s="30" t="str">
        <f>IF('Datos de condiciones'!F26="","",'Datos de condiciones'!F26)</f>
        <v/>
      </c>
      <c r="Z34" s="636" t="str">
        <f t="shared" si="7"/>
        <v/>
      </c>
      <c r="AA34" s="637" t="str">
        <f t="shared" si="8"/>
        <v/>
      </c>
      <c r="AB34" s="16"/>
      <c r="AC34" s="638">
        <f t="shared" si="13"/>
        <v>23</v>
      </c>
      <c r="AD34" s="639" t="str">
        <f t="shared" si="9"/>
        <v/>
      </c>
      <c r="AE34" s="636" t="str">
        <f t="shared" si="10"/>
        <v/>
      </c>
      <c r="AF34" s="637" t="str">
        <f t="shared" si="11"/>
        <v/>
      </c>
      <c r="AG34" s="640" t="str">
        <f>IF('Datos de condiciones'!F26="","",'Datos de condiciones'!F26)</f>
        <v/>
      </c>
      <c r="AI34" s="638">
        <f t="shared" si="14"/>
        <v>23</v>
      </c>
      <c r="AJ34" s="632"/>
      <c r="AK34" s="333" t="str">
        <f>IF('Datos de condiciones'!G26="","",'Datos de condiciones'!G26)</f>
        <v/>
      </c>
      <c r="AL34" s="641"/>
    </row>
    <row r="35" spans="1:38" ht="15" customHeight="1" thickBot="1" x14ac:dyDescent="0.25">
      <c r="A35" s="12">
        <f t="shared" si="0"/>
        <v>24</v>
      </c>
      <c r="B35" s="609" t="str">
        <f t="shared" si="1"/>
        <v/>
      </c>
      <c r="C35" s="610" t="str">
        <f t="shared" si="2"/>
        <v/>
      </c>
      <c r="D35" s="611" t="str">
        <f>IF(B35="","",(IF('Información y Datos'!$L$42='Patrones LACOMET'!$D$3,(VLOOKUP(B35,'BLOQUES PATRON (pulg) '!$D$5:$H$87,3,TRUE)),IF('Información y Datos'!$L$42='Patrones LACOMET'!$D$4,((VLOOKUP(CALIBRACION!B35,'BLOQUES PATRON (mm)'!$D$5:$H$126,3,FALSE))/1000),"No existe el patrón"))))</f>
        <v/>
      </c>
      <c r="E35" s="612" t="str">
        <f t="shared" si="3"/>
        <v/>
      </c>
      <c r="F35" s="613" t="str">
        <f>IF(B35="","",(IF('Información y Datos'!$L$42='Patrones LACOMET'!$D$3,(VLOOKUP(B35,'BLOQUES PATRON (pulg) '!$D$5:$H$86,5,FALSE)),IF('Información y Datos'!$L$42='Patrones LACOMET'!$D$4,((VLOOKUP(CALIBRACION!B35,'BLOQUES PATRON (mm)'!$D$5:$H$126,4,FALSE))/1000000),"No existe el patrón"))))</f>
        <v/>
      </c>
      <c r="G35" s="613" t="str">
        <f>IF(D35="","",(IF('Información y Datos'!$L$42='Patrones LACOMET'!$D$3,(D35*25.4),IF('Información y Datos'!$L$42='Patrones LACOMET'!$D$4,D35,"No existe el patrón"))))</f>
        <v/>
      </c>
      <c r="H35" s="614" t="str">
        <f>IF(J35="","",(IF('Información y Datos'!$L$42='Patrones LACOMET'!$D$3,(CALIBRACION!J35*25.4),IF('Información y Datos'!$L$42='Patrones LACOMET'!$D$4,(CALIBRACION!J35),"No existe el patrón"))))</f>
        <v/>
      </c>
      <c r="I35" s="615" t="str">
        <f>IF('Información y Datos'!B35="","",'Información y Datos'!B35)</f>
        <v/>
      </c>
      <c r="J35" s="616" t="str">
        <f>IF('Información y Datos'!C35="","",'Información y Datos'!C35)</f>
        <v/>
      </c>
      <c r="K35" s="643"/>
      <c r="L35" s="642"/>
      <c r="M35" s="642"/>
      <c r="N35" s="633"/>
      <c r="O35" s="333" t="str">
        <f>IF('Información y Datos'!F35="","",'Información y Datos'!F35)</f>
        <v/>
      </c>
      <c r="P35" s="618" t="str">
        <f t="shared" si="12"/>
        <v/>
      </c>
      <c r="Q35" s="618" t="str">
        <f>IF($H35="","",(IF('Información y Datos'!$L$42='Patrones LACOMET'!$D$3,P35*0.0254,IF('Información y Datos'!$L$42='Patrones LACOMET'!$D$4,P35,"No existe el patrón"))))</f>
        <v/>
      </c>
      <c r="R35" s="618" t="str">
        <f>IF($H35="","",(IF('Información y Datos'!$L$42='Patrones LACOMET'!$D$3,E35*25.4,IF('Información y Datos'!$L$42='Patrones LACOMET'!$D$4,E35,"No existe el patrón"))))</f>
        <v/>
      </c>
      <c r="S35" s="618" t="str">
        <f>+IF($H35="","",((INCERTIDUMBRE!$M$8)/1000)/25.4)</f>
        <v/>
      </c>
      <c r="T35" s="618" t="str">
        <f t="shared" si="4"/>
        <v/>
      </c>
      <c r="U35" s="619" t="str">
        <f t="shared" si="5"/>
        <v/>
      </c>
      <c r="V35" s="14"/>
      <c r="W35" s="634" t="str">
        <f>IF('Datos de condiciones'!D27="","",'Datos de condiciones'!D27)</f>
        <v/>
      </c>
      <c r="X35" s="635" t="str">
        <f t="shared" si="6"/>
        <v/>
      </c>
      <c r="Y35" s="30" t="str">
        <f>IF('Datos de condiciones'!F27="","",'Datos de condiciones'!F27)</f>
        <v/>
      </c>
      <c r="Z35" s="636" t="str">
        <f t="shared" si="7"/>
        <v/>
      </c>
      <c r="AA35" s="637" t="str">
        <f t="shared" si="8"/>
        <v/>
      </c>
      <c r="AB35" s="16"/>
      <c r="AC35" s="638">
        <f t="shared" si="13"/>
        <v>24</v>
      </c>
      <c r="AD35" s="639" t="str">
        <f t="shared" si="9"/>
        <v/>
      </c>
      <c r="AE35" s="636" t="str">
        <f t="shared" si="10"/>
        <v/>
      </c>
      <c r="AF35" s="637" t="str">
        <f t="shared" si="11"/>
        <v/>
      </c>
      <c r="AG35" s="640" t="str">
        <f>IF('Datos de condiciones'!F27="","",'Datos de condiciones'!F27)</f>
        <v/>
      </c>
      <c r="AI35" s="638">
        <f t="shared" si="14"/>
        <v>24</v>
      </c>
      <c r="AJ35" s="632"/>
      <c r="AK35" s="333" t="str">
        <f>IF('Datos de condiciones'!G27="","",'Datos de condiciones'!G27)</f>
        <v/>
      </c>
      <c r="AL35" s="641"/>
    </row>
    <row r="36" spans="1:38" ht="15.75" customHeight="1" thickBot="1" x14ac:dyDescent="0.25">
      <c r="A36" s="12">
        <f t="shared" si="0"/>
        <v>25</v>
      </c>
      <c r="B36" s="609" t="str">
        <f t="shared" si="1"/>
        <v/>
      </c>
      <c r="C36" s="610" t="str">
        <f t="shared" si="2"/>
        <v/>
      </c>
      <c r="D36" s="611" t="str">
        <f>IF(B36="","",(IF('Información y Datos'!$L$42='Patrones LACOMET'!$D$3,(VLOOKUP(B36,'BLOQUES PATRON (pulg) '!$D$5:$H$87,3,TRUE)),IF('Información y Datos'!$L$42='Patrones LACOMET'!$D$4,((VLOOKUP(CALIBRACION!B36,'BLOQUES PATRON (mm)'!$D$5:$H$126,3,FALSE))/1000),"No existe el patrón"))))</f>
        <v/>
      </c>
      <c r="E36" s="612" t="str">
        <f t="shared" si="3"/>
        <v/>
      </c>
      <c r="F36" s="613" t="str">
        <f>IF(B36="","",(IF('Información y Datos'!$L$42='Patrones LACOMET'!$D$3,(VLOOKUP(B36,'BLOQUES PATRON (pulg) '!$D$5:$H$86,5,FALSE)),IF('Información y Datos'!$L$42='Patrones LACOMET'!$D$4,((VLOOKUP(CALIBRACION!B36,'BLOQUES PATRON (mm)'!$D$5:$H$126,4,FALSE))/1000000),"No existe el patrón"))))</f>
        <v/>
      </c>
      <c r="G36" s="613" t="str">
        <f>IF(D36="","",(IF('Información y Datos'!$L$42='Patrones LACOMET'!$D$3,(D36*25.4),IF('Información y Datos'!$L$42='Patrones LACOMET'!$D$4,D36,"No existe el patrón"))))</f>
        <v/>
      </c>
      <c r="H36" s="614" t="str">
        <f>IF(J36="","",(IF('Información y Datos'!$L$42='Patrones LACOMET'!$D$3,(CALIBRACION!J36*25.4),IF('Información y Datos'!$L$42='Patrones LACOMET'!$D$4,(CALIBRACION!J36),"No existe el patrón"))))</f>
        <v/>
      </c>
      <c r="I36" s="615" t="str">
        <f>IF('Información y Datos'!B36="","",'Información y Datos'!B36)</f>
        <v/>
      </c>
      <c r="J36" s="616" t="str">
        <f>IF('Información y Datos'!C36="","",'Información y Datos'!C36)</f>
        <v/>
      </c>
      <c r="K36" s="643"/>
      <c r="L36" s="642"/>
      <c r="M36" s="642"/>
      <c r="N36" s="633"/>
      <c r="O36" s="333" t="str">
        <f>IF('Información y Datos'!F36="","",'Información y Datos'!F36)</f>
        <v/>
      </c>
      <c r="P36" s="618" t="str">
        <f t="shared" si="12"/>
        <v/>
      </c>
      <c r="Q36" s="618" t="str">
        <f>IF($H36="","",(IF('Información y Datos'!$L$42='Patrones LACOMET'!$D$3,P36*0.0254,IF('Información y Datos'!$L$42='Patrones LACOMET'!$D$4,P36,"No existe el patrón"))))</f>
        <v/>
      </c>
      <c r="R36" s="618" t="str">
        <f>IF($H36="","",(IF('Información y Datos'!$L$42='Patrones LACOMET'!$D$3,E36*25.4,IF('Información y Datos'!$L$42='Patrones LACOMET'!$D$4,E36,"No existe el patrón"))))</f>
        <v/>
      </c>
      <c r="S36" s="618" t="str">
        <f>+IF($H36="","",((INCERTIDUMBRE!$M$8)/1000)/25.4)</f>
        <v/>
      </c>
      <c r="T36" s="618" t="str">
        <f t="shared" si="4"/>
        <v/>
      </c>
      <c r="U36" s="619" t="str">
        <f t="shared" si="5"/>
        <v/>
      </c>
      <c r="V36" s="14"/>
      <c r="W36" s="634" t="str">
        <f>IF('Datos de condiciones'!D28="","",'Datos de condiciones'!D28)</f>
        <v/>
      </c>
      <c r="X36" s="635" t="str">
        <f t="shared" si="6"/>
        <v/>
      </c>
      <c r="Y36" s="30" t="str">
        <f>IF('Datos de condiciones'!F28="","",'Datos de condiciones'!F28)</f>
        <v/>
      </c>
      <c r="Z36" s="636" t="str">
        <f t="shared" si="7"/>
        <v/>
      </c>
      <c r="AA36" s="637" t="str">
        <f t="shared" si="8"/>
        <v/>
      </c>
      <c r="AB36" s="16"/>
      <c r="AC36" s="638">
        <f t="shared" si="13"/>
        <v>25</v>
      </c>
      <c r="AD36" s="639" t="str">
        <f t="shared" si="9"/>
        <v/>
      </c>
      <c r="AE36" s="636" t="str">
        <f t="shared" si="10"/>
        <v/>
      </c>
      <c r="AF36" s="637" t="str">
        <f t="shared" si="11"/>
        <v/>
      </c>
      <c r="AG36" s="640" t="str">
        <f>IF('Datos de condiciones'!F28="","",'Datos de condiciones'!F28)</f>
        <v/>
      </c>
      <c r="AI36" s="638">
        <f t="shared" si="14"/>
        <v>25</v>
      </c>
      <c r="AJ36" s="632"/>
      <c r="AK36" s="333" t="str">
        <f>IF('Datos de condiciones'!G28="","",'Datos de condiciones'!G28)</f>
        <v/>
      </c>
      <c r="AL36" s="641"/>
    </row>
    <row r="37" spans="1:38" ht="15.75" customHeight="1" thickBot="1" x14ac:dyDescent="0.25">
      <c r="A37" s="12">
        <f t="shared" si="0"/>
        <v>26</v>
      </c>
      <c r="B37" s="609" t="str">
        <f t="shared" si="1"/>
        <v/>
      </c>
      <c r="C37" s="610" t="str">
        <f t="shared" si="2"/>
        <v/>
      </c>
      <c r="D37" s="611" t="str">
        <f>IF(B37="","",(IF('Información y Datos'!$L$42='Patrones LACOMET'!$D$3,(VLOOKUP(B37,'BLOQUES PATRON (pulg) '!$D$5:$H$87,3,TRUE)),IF('Información y Datos'!$L$42='Patrones LACOMET'!$D$4,((VLOOKUP(CALIBRACION!B37,'BLOQUES PATRON (mm)'!$D$5:$H$126,3,FALSE))/1000),"No existe el patrón"))))</f>
        <v/>
      </c>
      <c r="E37" s="612" t="str">
        <f t="shared" si="3"/>
        <v/>
      </c>
      <c r="F37" s="613" t="str">
        <f>IF(B37="","",(IF('Información y Datos'!$L$42='Patrones LACOMET'!$D$3,(VLOOKUP(B37,'BLOQUES PATRON (pulg) '!$D$5:$H$96,5,FALSE)),IF('Información y Datos'!$L$42='Patrones LACOMET'!$D$4,((VLOOKUP(CALIBRACION!B37,'BLOQUES PATRON (mm)'!$D$5:$H$126,4,FALSE))/1000000),"No existe el patrón"))))</f>
        <v/>
      </c>
      <c r="G37" s="613" t="str">
        <f>IF(D37="","",(IF('Información y Datos'!$L$42='Patrones LACOMET'!$D$3,(D37*25.4),IF('Información y Datos'!$L$42='Patrones LACOMET'!$D$4,D37,"No existe el patrón"))))</f>
        <v/>
      </c>
      <c r="H37" s="614" t="str">
        <f>IF(J37="","",(IF('Información y Datos'!$L$42='Patrones LACOMET'!$D$3,(CALIBRACION!J37*25.4),IF('Información y Datos'!$L$42='Patrones LACOMET'!$D$4,(CALIBRACION!J37),"No existe el patrón"))))</f>
        <v/>
      </c>
      <c r="I37" s="615" t="str">
        <f>IF('Información y Datos'!B38="","",'Información y Datos'!B38)</f>
        <v/>
      </c>
      <c r="J37" s="616" t="str">
        <f>IF('Información y Datos'!C38="","",'Información y Datos'!C38)</f>
        <v/>
      </c>
      <c r="K37" s="643"/>
      <c r="L37" s="642"/>
      <c r="M37" s="642"/>
      <c r="N37" s="633"/>
      <c r="O37" s="333" t="str">
        <f>IF('Información y Datos'!F38="","",'Información y Datos'!F38)</f>
        <v/>
      </c>
      <c r="P37" s="618" t="str">
        <f t="shared" si="12"/>
        <v/>
      </c>
      <c r="Q37" s="618" t="str">
        <f>IF($H37="","",(IF('Información y Datos'!$L$42='Patrones LACOMET'!$D$3,P37*0.0254,IF('Información y Datos'!$L$42='Patrones LACOMET'!$D$4,P37,"No existe el patrón"))))</f>
        <v/>
      </c>
      <c r="R37" s="618" t="str">
        <f>IF($H37="","",(IF('Información y Datos'!$L$42='Patrones LACOMET'!$D$3,E37*25.4,IF('Información y Datos'!$L$42='Patrones LACOMET'!$D$4,E37,"No existe el patrón"))))</f>
        <v/>
      </c>
      <c r="S37" s="618" t="str">
        <f>+IF($H37="","",((INCERTIDUMBRE!$M$8)/1000)/25.4)</f>
        <v/>
      </c>
      <c r="T37" s="618" t="str">
        <f t="shared" si="4"/>
        <v/>
      </c>
      <c r="U37" s="619" t="str">
        <f t="shared" si="5"/>
        <v/>
      </c>
      <c r="V37" s="14"/>
      <c r="W37" s="634" t="str">
        <f>IF('Datos de condiciones'!D29="","",'Datos de condiciones'!D29)</f>
        <v/>
      </c>
      <c r="X37" s="635" t="str">
        <f t="shared" si="6"/>
        <v/>
      </c>
      <c r="Y37" s="30" t="str">
        <f>IF('Datos de condiciones'!F29="","",'Datos de condiciones'!F29)</f>
        <v/>
      </c>
      <c r="Z37" s="636" t="str">
        <f t="shared" si="7"/>
        <v/>
      </c>
      <c r="AA37" s="637" t="str">
        <f t="shared" si="8"/>
        <v/>
      </c>
      <c r="AB37" s="16"/>
      <c r="AC37" s="638">
        <f t="shared" si="13"/>
        <v>26</v>
      </c>
      <c r="AD37" s="639" t="str">
        <f t="shared" si="9"/>
        <v/>
      </c>
      <c r="AE37" s="636" t="str">
        <f t="shared" si="10"/>
        <v/>
      </c>
      <c r="AF37" s="637" t="str">
        <f t="shared" si="11"/>
        <v/>
      </c>
      <c r="AG37" s="640" t="str">
        <f>IF('Datos de condiciones'!F29="","",'Datos de condiciones'!F29)</f>
        <v/>
      </c>
      <c r="AI37" s="638">
        <f t="shared" si="14"/>
        <v>26</v>
      </c>
      <c r="AJ37" s="632"/>
      <c r="AK37" s="333" t="str">
        <f>IF('Datos de condiciones'!G29="","",'Datos de condiciones'!G29)</f>
        <v/>
      </c>
      <c r="AL37" s="641"/>
    </row>
    <row r="38" spans="1:38" ht="15" customHeight="1" thickBot="1" x14ac:dyDescent="0.25">
      <c r="A38" s="12">
        <f t="shared" si="0"/>
        <v>27</v>
      </c>
      <c r="B38" s="609" t="str">
        <f t="shared" si="1"/>
        <v/>
      </c>
      <c r="C38" s="610" t="str">
        <f t="shared" si="2"/>
        <v/>
      </c>
      <c r="D38" s="611" t="str">
        <f>IF(B38="","",(IF('Información y Datos'!$L$42='Patrones LACOMET'!$D$3,(VLOOKUP(B38,'BLOQUES PATRON (pulg) '!$D$5:$H$87,3,TRUE)),IF('Información y Datos'!$L$42='Patrones LACOMET'!$D$4,((VLOOKUP(CALIBRACION!B38,'BLOQUES PATRON (mm)'!$D$5:$H$126,3,FALSE))/1000),"No existe el patrón"))))</f>
        <v/>
      </c>
      <c r="E38" s="612" t="str">
        <f t="shared" si="3"/>
        <v/>
      </c>
      <c r="F38" s="613" t="str">
        <f>IF(B38="","",(IF('Información y Datos'!$L$42='Patrones LACOMET'!$D$3,(VLOOKUP(B38,'BLOQUES PATRON (pulg) '!$D$5:$H$96,5,FALSE)),IF('Información y Datos'!$L$42='Patrones LACOMET'!$D$4,((VLOOKUP(CALIBRACION!B38,'BLOQUES PATRON (mm)'!$D$5:$H$126,4,FALSE))/1000000),"No existe el patrón"))))</f>
        <v/>
      </c>
      <c r="G38" s="613" t="str">
        <f>IF(D38="","",(IF('Información y Datos'!$L$42='Patrones LACOMET'!$D$3,(D38*25.4),IF('Información y Datos'!$L$42='Patrones LACOMET'!$D$4,D38,"No existe el patrón"))))</f>
        <v/>
      </c>
      <c r="H38" s="614" t="str">
        <f>IF(J38="","",(IF('Información y Datos'!$L$42='Patrones LACOMET'!$D$3,(CALIBRACION!J38*25.4),IF('Información y Datos'!$L$42='Patrones LACOMET'!$D$4,(CALIBRACION!J38),"No existe el patrón"))))</f>
        <v/>
      </c>
      <c r="I38" s="615" t="str">
        <f>IF('Información y Datos'!B39="","",'Información y Datos'!B39)</f>
        <v/>
      </c>
      <c r="J38" s="616" t="str">
        <f>IF('Información y Datos'!C39="","",'Información y Datos'!C39)</f>
        <v/>
      </c>
      <c r="K38" s="643"/>
      <c r="L38" s="642"/>
      <c r="M38" s="642"/>
      <c r="N38" s="633"/>
      <c r="O38" s="333" t="str">
        <f>IF('Información y Datos'!F39="","",'Información y Datos'!F39)</f>
        <v/>
      </c>
      <c r="P38" s="618" t="str">
        <f t="shared" si="12"/>
        <v/>
      </c>
      <c r="Q38" s="618" t="str">
        <f>IF($H38="","",(IF('Información y Datos'!$L$42='Patrones LACOMET'!$D$3,P38*0.0254,IF('Información y Datos'!$L$42='Patrones LACOMET'!$D$4,P38,"No existe el patrón"))))</f>
        <v/>
      </c>
      <c r="R38" s="618" t="str">
        <f>IF($H38="","",(IF('Información y Datos'!$L$42='Patrones LACOMET'!$D$3,E38*25.4,IF('Información y Datos'!$L$42='Patrones LACOMET'!$D$4,E38,"No existe el patrón"))))</f>
        <v/>
      </c>
      <c r="S38" s="618" t="str">
        <f>+IF($H38="","",((INCERTIDUMBRE!$M$8)/1000)/25.4)</f>
        <v/>
      </c>
      <c r="T38" s="618" t="str">
        <f t="shared" si="4"/>
        <v/>
      </c>
      <c r="U38" s="619" t="str">
        <f t="shared" si="5"/>
        <v/>
      </c>
      <c r="V38" s="14"/>
      <c r="W38" s="634" t="str">
        <f>IF('Datos de condiciones'!D30="","",'Datos de condiciones'!D30)</f>
        <v/>
      </c>
      <c r="X38" s="635" t="str">
        <f t="shared" si="6"/>
        <v/>
      </c>
      <c r="Y38" s="30" t="str">
        <f>IF('Datos de condiciones'!F30="","",'Datos de condiciones'!F30)</f>
        <v/>
      </c>
      <c r="Z38" s="636" t="str">
        <f t="shared" si="7"/>
        <v/>
      </c>
      <c r="AA38" s="637" t="str">
        <f t="shared" si="8"/>
        <v/>
      </c>
      <c r="AB38" s="16"/>
      <c r="AC38" s="638">
        <f t="shared" si="13"/>
        <v>27</v>
      </c>
      <c r="AD38" s="639" t="str">
        <f t="shared" si="9"/>
        <v/>
      </c>
      <c r="AE38" s="636" t="str">
        <f t="shared" si="10"/>
        <v/>
      </c>
      <c r="AF38" s="637" t="str">
        <f t="shared" si="11"/>
        <v/>
      </c>
      <c r="AG38" s="640" t="str">
        <f>IF('Datos de condiciones'!F30="","",'Datos de condiciones'!F30)</f>
        <v/>
      </c>
      <c r="AI38" s="638">
        <f t="shared" si="14"/>
        <v>27</v>
      </c>
      <c r="AJ38" s="632"/>
      <c r="AK38" s="333" t="str">
        <f>IF('Datos de condiciones'!G30="","",'Datos de condiciones'!G30)</f>
        <v/>
      </c>
      <c r="AL38" s="641"/>
    </row>
    <row r="39" spans="1:38" ht="15.75" customHeight="1" thickBot="1" x14ac:dyDescent="0.25">
      <c r="A39" s="12">
        <f t="shared" si="0"/>
        <v>28</v>
      </c>
      <c r="B39" s="609" t="str">
        <f t="shared" si="1"/>
        <v/>
      </c>
      <c r="C39" s="610" t="str">
        <f t="shared" si="2"/>
        <v/>
      </c>
      <c r="D39" s="611" t="str">
        <f>IF(B39="","",(IF('Información y Datos'!$L$42='Patrones LACOMET'!$D$3,(VLOOKUP(B39,'BLOQUES PATRON (pulg) '!$D$5:$H$87,3,TRUE)),IF('Información y Datos'!$L$42='Patrones LACOMET'!$D$4,((VLOOKUP(CALIBRACION!B39,'BLOQUES PATRON (mm)'!$D$5:$H$126,3,FALSE))/1000),"No existe el patrón"))))</f>
        <v/>
      </c>
      <c r="E39" s="612" t="str">
        <f t="shared" si="3"/>
        <v/>
      </c>
      <c r="F39" s="613" t="str">
        <f>IF(B39="","",(IF('Información y Datos'!$L$42='Patrones LACOMET'!$D$3,(VLOOKUP(B39,'BLOQUES PATRON (pulg) '!$D$5:$H$96,5,FALSE)),IF('Información y Datos'!$L$42='Patrones LACOMET'!$D$4,((VLOOKUP(CALIBRACION!B39,'BLOQUES PATRON (mm)'!$D$5:$H$126,4,FALSE))/1000000),"No existe el patrón"))))</f>
        <v/>
      </c>
      <c r="G39" s="613" t="str">
        <f>IF(D39="","",(IF('Información y Datos'!$L$42='Patrones LACOMET'!$D$3,(D39*25.4),IF('Información y Datos'!$L$42='Patrones LACOMET'!$D$4,D39,"No existe el patrón"))))</f>
        <v/>
      </c>
      <c r="H39" s="614" t="str">
        <f>IF(J39="","",(IF('Información y Datos'!$L$42='Patrones LACOMET'!$D$3,(CALIBRACION!J39*25.4),IF('Información y Datos'!$L$42='Patrones LACOMET'!$D$4,(CALIBRACION!J39),"No existe el patrón"))))</f>
        <v/>
      </c>
      <c r="I39" s="615" t="str">
        <f>IF('Información y Datos'!B40="","",'Información y Datos'!B40)</f>
        <v/>
      </c>
      <c r="J39" s="616" t="str">
        <f>IF('Información y Datos'!C40="","",'Información y Datos'!C40)</f>
        <v/>
      </c>
      <c r="K39" s="643"/>
      <c r="L39" s="642"/>
      <c r="M39" s="642"/>
      <c r="N39" s="633"/>
      <c r="O39" s="333" t="str">
        <f>IF('Información y Datos'!F40="","",'Información y Datos'!F40)</f>
        <v/>
      </c>
      <c r="P39" s="618" t="str">
        <f t="shared" si="12"/>
        <v/>
      </c>
      <c r="Q39" s="618" t="str">
        <f>IF($H39="","",(IF('Información y Datos'!$L$42='Patrones LACOMET'!$D$3,P39*0.0254,IF('Información y Datos'!$L$42='Patrones LACOMET'!$D$4,P39,"No existe el patrón"))))</f>
        <v/>
      </c>
      <c r="R39" s="618" t="str">
        <f>IF($H39="","",(IF('Información y Datos'!$L$42='Patrones LACOMET'!$D$3,E39*25.4,IF('Información y Datos'!$L$42='Patrones LACOMET'!$D$4,E39,"No existe el patrón"))))</f>
        <v/>
      </c>
      <c r="S39" s="618" t="str">
        <f>+IF($H39="","",((INCERTIDUMBRE!$M$8)/1000)/25.4)</f>
        <v/>
      </c>
      <c r="T39" s="618" t="str">
        <f t="shared" si="4"/>
        <v/>
      </c>
      <c r="U39" s="619" t="str">
        <f t="shared" si="5"/>
        <v/>
      </c>
      <c r="V39" s="14"/>
      <c r="W39" s="634" t="str">
        <f>IF('Datos de condiciones'!D31="","",'Datos de condiciones'!D31)</f>
        <v/>
      </c>
      <c r="X39" s="635" t="str">
        <f t="shared" si="6"/>
        <v/>
      </c>
      <c r="Y39" s="30" t="str">
        <f>IF('Datos de condiciones'!F31="","",'Datos de condiciones'!F31)</f>
        <v/>
      </c>
      <c r="Z39" s="636" t="str">
        <f t="shared" si="7"/>
        <v/>
      </c>
      <c r="AA39" s="637" t="str">
        <f t="shared" si="8"/>
        <v/>
      </c>
      <c r="AB39" s="16"/>
      <c r="AC39" s="638">
        <f t="shared" si="13"/>
        <v>28</v>
      </c>
      <c r="AD39" s="639" t="str">
        <f t="shared" si="9"/>
        <v/>
      </c>
      <c r="AE39" s="636" t="str">
        <f t="shared" si="10"/>
        <v/>
      </c>
      <c r="AF39" s="637" t="str">
        <f t="shared" si="11"/>
        <v/>
      </c>
      <c r="AG39" s="640" t="str">
        <f>IF('Datos de condiciones'!F31="","",'Datos de condiciones'!F31)</f>
        <v/>
      </c>
      <c r="AI39" s="638">
        <f t="shared" si="14"/>
        <v>28</v>
      </c>
      <c r="AJ39" s="632"/>
      <c r="AK39" s="333" t="str">
        <f>IF('Datos de condiciones'!G31="","",'Datos de condiciones'!G31)</f>
        <v/>
      </c>
      <c r="AL39" s="641"/>
    </row>
    <row r="40" spans="1:38" ht="15.75" customHeight="1" thickBot="1" x14ac:dyDescent="0.25">
      <c r="A40" s="12">
        <f t="shared" si="0"/>
        <v>29</v>
      </c>
      <c r="B40" s="609" t="str">
        <f t="shared" si="1"/>
        <v/>
      </c>
      <c r="C40" s="610" t="str">
        <f t="shared" si="2"/>
        <v/>
      </c>
      <c r="D40" s="611" t="str">
        <f>IF(B40="","",(IF('Información y Datos'!$L$42='Patrones LACOMET'!$D$3,(VLOOKUP(B40,'BLOQUES PATRON (pulg) '!$D$5:$H$87,3,TRUE)),IF('Información y Datos'!$L$42='Patrones LACOMET'!$D$4,((VLOOKUP(CALIBRACION!B40,'BLOQUES PATRON (mm)'!$D$5:$H$126,3,FALSE))/1000),"No existe el patrón"))))</f>
        <v/>
      </c>
      <c r="E40" s="612" t="str">
        <f t="shared" si="3"/>
        <v/>
      </c>
      <c r="F40" s="613" t="str">
        <f>IF(B40="","",(IF('Información y Datos'!$L$42='Patrones LACOMET'!$D$3,(VLOOKUP(B40,'BLOQUES PATRON (pulg) '!$D$5:$H$96,5,FALSE)),IF('Información y Datos'!$L$42='Patrones LACOMET'!$D$4,((VLOOKUP(CALIBRACION!B40,'BLOQUES PATRON (mm)'!$D$5:$H$126,4,FALSE))/1000000),"No existe el patrón"))))</f>
        <v/>
      </c>
      <c r="G40" s="613" t="str">
        <f>IF(D40="","",(IF('Información y Datos'!$L$42='Patrones LACOMET'!$D$3,(D40*25.4),IF('Información y Datos'!$L$42='Patrones LACOMET'!$D$4,D40,"No existe el patrón"))))</f>
        <v/>
      </c>
      <c r="H40" s="614" t="str">
        <f>IF(J40="","",(IF('Información y Datos'!$L$42='Patrones LACOMET'!$D$3,(CALIBRACION!J40*25.4),IF('Información y Datos'!$L$42='Patrones LACOMET'!$D$4,(CALIBRACION!J40),"No existe el patrón"))))</f>
        <v/>
      </c>
      <c r="I40" s="615" t="str">
        <f>IF('Información y Datos'!B41="","",'Información y Datos'!B41)</f>
        <v/>
      </c>
      <c r="J40" s="616" t="str">
        <f>IF('Información y Datos'!C41="","",'Información y Datos'!C41)</f>
        <v/>
      </c>
      <c r="K40" s="643"/>
      <c r="L40" s="642"/>
      <c r="M40" s="642"/>
      <c r="N40" s="633"/>
      <c r="O40" s="333" t="str">
        <f>IF('Información y Datos'!F41="","",'Información y Datos'!F41)</f>
        <v/>
      </c>
      <c r="P40" s="618" t="str">
        <f t="shared" si="12"/>
        <v/>
      </c>
      <c r="Q40" s="618" t="str">
        <f>IF($H40="","",(IF('Información y Datos'!$L$42='Patrones LACOMET'!$D$3,P40*0.0254,IF('Información y Datos'!$L$42='Patrones LACOMET'!$D$4,P40,"No existe el patrón"))))</f>
        <v/>
      </c>
      <c r="R40" s="618" t="str">
        <f>IF($H40="","",(IF('Información y Datos'!$L$42='Patrones LACOMET'!$D$3,E40*25.4,IF('Información y Datos'!$L$42='Patrones LACOMET'!$D$4,E40,"No existe el patrón"))))</f>
        <v/>
      </c>
      <c r="S40" s="618" t="str">
        <f>+IF($H40="","",((INCERTIDUMBRE!$M$8)/1000)/25.4)</f>
        <v/>
      </c>
      <c r="T40" s="618" t="str">
        <f t="shared" si="4"/>
        <v/>
      </c>
      <c r="U40" s="619" t="str">
        <f t="shared" si="5"/>
        <v/>
      </c>
      <c r="V40" s="14"/>
      <c r="W40" s="634" t="str">
        <f>IF('Datos de condiciones'!D32="","",'Datos de condiciones'!D32)</f>
        <v/>
      </c>
      <c r="X40" s="635" t="str">
        <f t="shared" si="6"/>
        <v/>
      </c>
      <c r="Y40" s="30" t="str">
        <f>IF('Datos de condiciones'!F32="","",'Datos de condiciones'!F32)</f>
        <v/>
      </c>
      <c r="Z40" s="636" t="str">
        <f t="shared" si="7"/>
        <v/>
      </c>
      <c r="AA40" s="637" t="str">
        <f t="shared" si="8"/>
        <v/>
      </c>
      <c r="AB40" s="16"/>
      <c r="AC40" s="638">
        <f t="shared" si="13"/>
        <v>29</v>
      </c>
      <c r="AD40" s="639" t="str">
        <f t="shared" si="9"/>
        <v/>
      </c>
      <c r="AE40" s="636" t="str">
        <f t="shared" si="10"/>
        <v/>
      </c>
      <c r="AF40" s="637" t="str">
        <f t="shared" si="11"/>
        <v/>
      </c>
      <c r="AG40" s="640" t="str">
        <f>IF('Datos de condiciones'!F32="","",'Datos de condiciones'!F32)</f>
        <v/>
      </c>
      <c r="AI40" s="638">
        <f t="shared" si="14"/>
        <v>29</v>
      </c>
      <c r="AJ40" s="632"/>
      <c r="AK40" s="333" t="str">
        <f>IF('Datos de condiciones'!G32="","",'Datos de condiciones'!G32)</f>
        <v/>
      </c>
      <c r="AL40" s="641"/>
    </row>
    <row r="41" spans="1:38" ht="15" customHeight="1" thickBot="1" x14ac:dyDescent="0.25">
      <c r="A41" s="12">
        <f t="shared" si="0"/>
        <v>30</v>
      </c>
      <c r="B41" s="609" t="str">
        <f t="shared" si="1"/>
        <v/>
      </c>
      <c r="C41" s="610" t="str">
        <f t="shared" si="2"/>
        <v/>
      </c>
      <c r="D41" s="611" t="str">
        <f>IF(B41="","",(IF('Información y Datos'!$L$42='Patrones LACOMET'!$D$3,(VLOOKUP(B41,'BLOQUES PATRON (pulg) '!$D$5:$H$87,3,TRUE)),IF('Información y Datos'!$L$42='Patrones LACOMET'!$D$4,((VLOOKUP(CALIBRACION!B41,'BLOQUES PATRON (mm)'!$D$5:$H$126,3,FALSE))/1000),"No existe el patrón"))))</f>
        <v/>
      </c>
      <c r="E41" s="612" t="str">
        <f t="shared" si="3"/>
        <v/>
      </c>
      <c r="F41" s="613" t="str">
        <f>IF(B41="","",(IF('Información y Datos'!$L$42='Patrones LACOMET'!$D$3,(VLOOKUP(B41,'BLOQUES PATRON (pulg) '!$D$5:$H$86,5,FALSE)),IF('Información y Datos'!$L$42='Patrones LACOMET'!$D$4,((VLOOKUP(CALIBRACION!B41,'BLOQUES PATRON (mm)'!$D$5:$H$126,4,FALSE))/1000000),"No existe el patrón"))))</f>
        <v/>
      </c>
      <c r="G41" s="613" t="str">
        <f>IF(D41="","",(IF('Información y Datos'!$L$42='Patrones LACOMET'!$D$3,(D41*25.4),IF('Información y Datos'!$L$42='Patrones LACOMET'!$D$4,D41,"No existe el patrón"))))</f>
        <v/>
      </c>
      <c r="H41" s="614" t="str">
        <f>IF(J41="","",(IF('Información y Datos'!$L$42='Patrones LACOMET'!$D$3,(CALIBRACION!J41*25.4),IF('Información y Datos'!$L$42='Patrones LACOMET'!$D$4,(CALIBRACION!J41),"No existe el patrón"))))</f>
        <v/>
      </c>
      <c r="I41" s="615" t="str">
        <f>IF('Información y Datos'!B42="","",'Información y Datos'!B42)</f>
        <v/>
      </c>
      <c r="J41" s="616" t="str">
        <f>IF('Información y Datos'!C42="","",'Información y Datos'!C42)</f>
        <v/>
      </c>
      <c r="K41" s="643"/>
      <c r="L41" s="642"/>
      <c r="M41" s="642"/>
      <c r="N41" s="633"/>
      <c r="O41" s="333" t="str">
        <f>IF('Información y Datos'!F42="","",'Información y Datos'!F42)</f>
        <v/>
      </c>
      <c r="P41" s="618" t="str">
        <f t="shared" si="12"/>
        <v/>
      </c>
      <c r="Q41" s="618" t="str">
        <f>IF($H41="","",(IF('Información y Datos'!$L$42='Patrones LACOMET'!$D$3,P41*0.0254,IF('Información y Datos'!$L$42='Patrones LACOMET'!$D$4,P41,"No existe el patrón"))))</f>
        <v/>
      </c>
      <c r="R41" s="618" t="str">
        <f>IF($H41="","",(IF('Información y Datos'!$L$42='Patrones LACOMET'!$D$3,E41*25.4,IF('Información y Datos'!$L$42='Patrones LACOMET'!$D$4,E41,"No existe el patrón"))))</f>
        <v/>
      </c>
      <c r="S41" s="618" t="str">
        <f>+IF($H41="","",((INCERTIDUMBRE!$M$8)/1000)/25.4)</f>
        <v/>
      </c>
      <c r="T41" s="618" t="str">
        <f t="shared" si="4"/>
        <v/>
      </c>
      <c r="U41" s="619" t="str">
        <f t="shared" si="5"/>
        <v/>
      </c>
      <c r="V41" s="14"/>
      <c r="W41" s="634" t="str">
        <f>IF('Datos de condiciones'!D33="","",'Datos de condiciones'!D33)</f>
        <v/>
      </c>
      <c r="X41" s="635" t="str">
        <f t="shared" si="6"/>
        <v/>
      </c>
      <c r="Y41" s="30" t="str">
        <f>IF('Datos de condiciones'!F33="","",'Datos de condiciones'!F33)</f>
        <v/>
      </c>
      <c r="Z41" s="636" t="str">
        <f t="shared" si="7"/>
        <v/>
      </c>
      <c r="AA41" s="637" t="str">
        <f t="shared" si="8"/>
        <v/>
      </c>
      <c r="AB41" s="16"/>
      <c r="AC41" s="638">
        <f t="shared" si="13"/>
        <v>30</v>
      </c>
      <c r="AD41" s="639" t="str">
        <f t="shared" si="9"/>
        <v/>
      </c>
      <c r="AE41" s="636" t="str">
        <f t="shared" si="10"/>
        <v/>
      </c>
      <c r="AF41" s="637" t="str">
        <f t="shared" si="11"/>
        <v/>
      </c>
      <c r="AG41" s="640" t="str">
        <f>IF('Datos de condiciones'!F33="","",'Datos de condiciones'!F33)</f>
        <v/>
      </c>
      <c r="AI41" s="638">
        <f t="shared" si="14"/>
        <v>30</v>
      </c>
      <c r="AJ41" s="632"/>
      <c r="AK41" s="333" t="str">
        <f>IF('Datos de condiciones'!G33="","",'Datos de condiciones'!G33)</f>
        <v/>
      </c>
      <c r="AL41" s="641"/>
    </row>
    <row r="42" spans="1:38" ht="15.75" customHeight="1" thickBot="1" x14ac:dyDescent="0.25">
      <c r="A42" s="12">
        <f t="shared" si="0"/>
        <v>31</v>
      </c>
      <c r="B42" s="609" t="str">
        <f t="shared" si="1"/>
        <v/>
      </c>
      <c r="C42" s="610" t="str">
        <f t="shared" si="2"/>
        <v/>
      </c>
      <c r="D42" s="611" t="str">
        <f>IF(B42="","",(IF('Información y Datos'!$L$42='Patrones LACOMET'!$D$3,(VLOOKUP(B42,'BLOQUES PATRON (pulg) '!$D$5:$H$87,3,TRUE)),IF('Información y Datos'!$L$42='Patrones LACOMET'!$D$4,((VLOOKUP(CALIBRACION!B42,'BLOQUES PATRON (mm)'!$D$5:$H$126,3,FALSE))/1000),"No existe el patrón"))))</f>
        <v/>
      </c>
      <c r="E42" s="612" t="str">
        <f t="shared" si="3"/>
        <v/>
      </c>
      <c r="F42" s="613" t="str">
        <f>IF(B42="","",(IF('Información y Datos'!$L$42='Patrones LACOMET'!$D$3,(VLOOKUP(B42,'BLOQUES PATRON (pulg) '!$D$5:$H$86,5,FALSE)),IF('Información y Datos'!$L$42='Patrones LACOMET'!$D$4,((VLOOKUP(CALIBRACION!B42,'BLOQUES PATRON (mm)'!$D$5:$H$126,4,FALSE))/1000000),"No existe el patrón"))))</f>
        <v/>
      </c>
      <c r="G42" s="613" t="str">
        <f>IF(D42="","",(IF('Información y Datos'!$L$42='Patrones LACOMET'!$D$3,(D42*25.4),IF('Información y Datos'!$L$42='Patrones LACOMET'!$D$4,D42,"No existe el patrón"))))</f>
        <v/>
      </c>
      <c r="H42" s="614" t="str">
        <f>IF(J42="","",(IF('Información y Datos'!$L$42='Patrones LACOMET'!$D$3,(CALIBRACION!J42*25.4),IF('Información y Datos'!$L$42='Patrones LACOMET'!$D$4,(CALIBRACION!J42),"No existe el patrón"))))</f>
        <v/>
      </c>
      <c r="I42" s="615" t="str">
        <f>IF('Información y Datos'!B43="","",'Información y Datos'!B43)</f>
        <v/>
      </c>
      <c r="J42" s="616" t="str">
        <f>IF('Información y Datos'!C43="","",'Información y Datos'!C43)</f>
        <v/>
      </c>
      <c r="K42" s="643"/>
      <c r="L42" s="642"/>
      <c r="M42" s="642"/>
      <c r="N42" s="633"/>
      <c r="O42" s="333" t="str">
        <f>IF('Información y Datos'!F43="","",'Información y Datos'!F43)</f>
        <v/>
      </c>
      <c r="P42" s="618" t="str">
        <f t="shared" si="12"/>
        <v/>
      </c>
      <c r="Q42" s="618" t="str">
        <f>IF($H42="","",(IF('Información y Datos'!$L$42='Patrones LACOMET'!$D$3,P42*0.0254,IF('Información y Datos'!$L$42='Patrones LACOMET'!$D$4,P42,"No existe el patrón"))))</f>
        <v/>
      </c>
      <c r="R42" s="618" t="str">
        <f>IF($H42="","",(IF('Información y Datos'!$L$42='Patrones LACOMET'!$D$3,E42*25.4,IF('Información y Datos'!$L$42='Patrones LACOMET'!$D$4,E42,"No existe el patrón"))))</f>
        <v/>
      </c>
      <c r="S42" s="618" t="str">
        <f>+IF($H42="","",((INCERTIDUMBRE!$M$8)/1000)/25.4)</f>
        <v/>
      </c>
      <c r="T42" s="618" t="str">
        <f t="shared" si="4"/>
        <v/>
      </c>
      <c r="U42" s="619" t="str">
        <f t="shared" si="5"/>
        <v/>
      </c>
      <c r="V42" s="14"/>
      <c r="W42" s="634" t="str">
        <f>IF('Datos de condiciones'!D34="","",'Datos de condiciones'!D34)</f>
        <v/>
      </c>
      <c r="X42" s="635" t="str">
        <f t="shared" si="6"/>
        <v/>
      </c>
      <c r="Y42" s="30" t="str">
        <f>IF('Datos de condiciones'!F34="","",'Datos de condiciones'!F34)</f>
        <v/>
      </c>
      <c r="Z42" s="636" t="str">
        <f t="shared" si="7"/>
        <v/>
      </c>
      <c r="AA42" s="637" t="str">
        <f t="shared" si="8"/>
        <v/>
      </c>
      <c r="AB42" s="16"/>
      <c r="AC42" s="638">
        <f t="shared" si="13"/>
        <v>31</v>
      </c>
      <c r="AD42" s="639" t="str">
        <f t="shared" si="9"/>
        <v/>
      </c>
      <c r="AE42" s="636" t="str">
        <f t="shared" si="10"/>
        <v/>
      </c>
      <c r="AF42" s="637" t="str">
        <f t="shared" si="11"/>
        <v/>
      </c>
      <c r="AG42" s="640" t="str">
        <f>IF('Datos de condiciones'!F34="","",'Datos de condiciones'!F34)</f>
        <v/>
      </c>
      <c r="AI42" s="638">
        <f t="shared" si="14"/>
        <v>31</v>
      </c>
      <c r="AJ42" s="632"/>
      <c r="AK42" s="333" t="str">
        <f>IF('Datos de condiciones'!G34="","",'Datos de condiciones'!G34)</f>
        <v/>
      </c>
      <c r="AL42" s="641"/>
    </row>
    <row r="43" spans="1:38" ht="15.75" customHeight="1" thickBot="1" x14ac:dyDescent="0.25">
      <c r="A43" s="12">
        <f t="shared" si="0"/>
        <v>32</v>
      </c>
      <c r="B43" s="609" t="str">
        <f t="shared" si="1"/>
        <v/>
      </c>
      <c r="C43" s="610" t="str">
        <f t="shared" si="2"/>
        <v/>
      </c>
      <c r="D43" s="611" t="str">
        <f>IF(B43="","",(IF('Información y Datos'!$L$42='Patrones LACOMET'!$D$3,(VLOOKUP(B43,'BLOQUES PATRON (pulg) '!$D$5:$H$87,3,TRUE)),IF('Información y Datos'!$L$42='Patrones LACOMET'!$D$4,((VLOOKUP(CALIBRACION!B43,'BLOQUES PATRON (mm)'!$D$5:$H$126,3,FALSE))/1000),"No existe el patrón"))))</f>
        <v/>
      </c>
      <c r="E43" s="612" t="str">
        <f t="shared" si="3"/>
        <v/>
      </c>
      <c r="F43" s="613" t="str">
        <f>IF(B43="","",(IF('Información y Datos'!$L$42='Patrones LACOMET'!$D$3,(VLOOKUP(B43,'BLOQUES PATRON (pulg) '!$D$5:$H$86,5,FALSE)),IF('Información y Datos'!$L$42='Patrones LACOMET'!$D$4,((VLOOKUP(CALIBRACION!B43,'BLOQUES PATRON (mm)'!$D$5:$H$126,4,FALSE))/1000000),"No existe el patrón"))))</f>
        <v/>
      </c>
      <c r="G43" s="613" t="str">
        <f>IF(D43="","",(IF('Información y Datos'!$L$42='Patrones LACOMET'!$D$3,(D43*25.4),IF('Información y Datos'!$L$42='Patrones LACOMET'!$D$4,D43,"No existe el patrón"))))</f>
        <v/>
      </c>
      <c r="H43" s="614" t="str">
        <f>IF(J43="","",(IF('Información y Datos'!$L$42='Patrones LACOMET'!$D$3,(CALIBRACION!J43*25.4),IF('Información y Datos'!$L$42='Patrones LACOMET'!$D$4,(CALIBRACION!J43),"No existe el patrón"))))</f>
        <v/>
      </c>
      <c r="I43" s="615" t="str">
        <f>IF('Información y Datos'!B44="","",'Información y Datos'!B44)</f>
        <v/>
      </c>
      <c r="J43" s="616" t="str">
        <f>IF('Información y Datos'!C44="","",'Información y Datos'!C44)</f>
        <v/>
      </c>
      <c r="K43" s="643"/>
      <c r="L43" s="642"/>
      <c r="M43" s="642"/>
      <c r="N43" s="633"/>
      <c r="O43" s="333" t="str">
        <f>IF('Información y Datos'!F44="","",'Información y Datos'!F44)</f>
        <v/>
      </c>
      <c r="P43" s="618" t="str">
        <f t="shared" si="12"/>
        <v/>
      </c>
      <c r="Q43" s="618" t="str">
        <f>IF($H43="","",(IF('Información y Datos'!$L$42='Patrones LACOMET'!$D$3,P43*0.0254,IF('Información y Datos'!$L$42='Patrones LACOMET'!$D$4,P43,"No existe el patrón"))))</f>
        <v/>
      </c>
      <c r="R43" s="618" t="str">
        <f>IF($H43="","",(IF('Información y Datos'!$L$42='Patrones LACOMET'!$D$3,E43*25.4,IF('Información y Datos'!$L$42='Patrones LACOMET'!$D$4,E43,"No existe el patrón"))))</f>
        <v/>
      </c>
      <c r="S43" s="618" t="str">
        <f>+IF($H43="","",((INCERTIDUMBRE!$M$8)/1000)/25.4)</f>
        <v/>
      </c>
      <c r="T43" s="618" t="str">
        <f t="shared" si="4"/>
        <v/>
      </c>
      <c r="U43" s="619" t="str">
        <f t="shared" si="5"/>
        <v/>
      </c>
      <c r="V43" s="14"/>
      <c r="W43" s="634" t="str">
        <f>IF('Datos de condiciones'!D35="","",'Datos de condiciones'!D35)</f>
        <v/>
      </c>
      <c r="X43" s="635" t="str">
        <f t="shared" si="6"/>
        <v/>
      </c>
      <c r="Y43" s="30" t="str">
        <f>IF('Datos de condiciones'!F35="","",'Datos de condiciones'!F35)</f>
        <v/>
      </c>
      <c r="Z43" s="636" t="str">
        <f t="shared" si="7"/>
        <v/>
      </c>
      <c r="AA43" s="637" t="str">
        <f t="shared" si="8"/>
        <v/>
      </c>
      <c r="AB43" s="16"/>
      <c r="AC43" s="638">
        <f t="shared" si="13"/>
        <v>32</v>
      </c>
      <c r="AD43" s="639" t="str">
        <f t="shared" si="9"/>
        <v/>
      </c>
      <c r="AE43" s="636" t="str">
        <f t="shared" si="10"/>
        <v/>
      </c>
      <c r="AF43" s="637" t="str">
        <f t="shared" si="11"/>
        <v/>
      </c>
      <c r="AG43" s="640" t="str">
        <f>IF('Datos de condiciones'!F35="","",'Datos de condiciones'!F35)</f>
        <v/>
      </c>
      <c r="AI43" s="638">
        <f t="shared" si="14"/>
        <v>32</v>
      </c>
      <c r="AJ43" s="632"/>
      <c r="AK43" s="333" t="str">
        <f>IF('Datos de condiciones'!G35="","",'Datos de condiciones'!G35)</f>
        <v/>
      </c>
      <c r="AL43" s="641"/>
    </row>
    <row r="44" spans="1:38" ht="15" customHeight="1" thickBot="1" x14ac:dyDescent="0.25">
      <c r="A44" s="12">
        <f t="shared" si="0"/>
        <v>33</v>
      </c>
      <c r="B44" s="609" t="str">
        <f t="shared" si="1"/>
        <v/>
      </c>
      <c r="C44" s="610" t="str">
        <f t="shared" si="2"/>
        <v/>
      </c>
      <c r="D44" s="611" t="str">
        <f>IF(B44="","",(IF('Información y Datos'!$L$42='Patrones LACOMET'!$D$3,(VLOOKUP(B44,'BLOQUES PATRON (pulg) '!$D$5:$H$87,3,TRUE)),IF('Información y Datos'!$L$42='Patrones LACOMET'!$D$4,((VLOOKUP(CALIBRACION!B44,'BLOQUES PATRON (mm)'!$D$5:$H$126,3,FALSE))/1000),"No existe el patrón"))))</f>
        <v/>
      </c>
      <c r="E44" s="612" t="str">
        <f>IF(B44="","",(B44+D44))</f>
        <v/>
      </c>
      <c r="F44" s="613" t="str">
        <f>IF(B44="","",(IF('Información y Datos'!$L$42='Patrones LACOMET'!$D$3,(VLOOKUP(B44,'BLOQUES PATRON (pulg) '!$D$5:$H$86,5,FALSE)),IF('Información y Datos'!$L$42='Patrones LACOMET'!$D$4,((VLOOKUP(CALIBRACION!B44,'BLOQUES PATRON (mm)'!$D$5:$H$126,4,FALSE))/1000000),"No existe el patrón"))))</f>
        <v/>
      </c>
      <c r="G44" s="613" t="str">
        <f>IF(D44="","",(IF('Información y Datos'!$L$42='Patrones LACOMET'!$D$3,(D44*25.4),IF('Información y Datos'!$L$42='Patrones LACOMET'!$D$4,D44,"No existe el patrón"))))</f>
        <v/>
      </c>
      <c r="H44" s="614" t="str">
        <f>IF(J44="","",(IF('Información y Datos'!$L$42='Patrones LACOMET'!$D$3,(CALIBRACION!J44*25.4),IF('Información y Datos'!$L$42='Patrones LACOMET'!$D$4,(CALIBRACION!J44),"No existe el patrón"))))</f>
        <v/>
      </c>
      <c r="I44" s="615" t="str">
        <f>IF('Información y Datos'!B45="","",'Información y Datos'!B45)</f>
        <v/>
      </c>
      <c r="J44" s="616" t="str">
        <f>IF('Información y Datos'!C45="","",'Información y Datos'!C45)</f>
        <v/>
      </c>
      <c r="K44" s="643"/>
      <c r="L44" s="642"/>
      <c r="M44" s="642"/>
      <c r="N44" s="633"/>
      <c r="O44" s="333" t="str">
        <f>IF('Información y Datos'!F45="","",'Información y Datos'!F45)</f>
        <v/>
      </c>
      <c r="P44" s="618" t="str">
        <f t="shared" si="12"/>
        <v/>
      </c>
      <c r="Q44" s="618" t="str">
        <f>IF($H44="","",(IF('Información y Datos'!$L$42='Patrones LACOMET'!$D$3,P44*0.0254,IF('Información y Datos'!$L$42='Patrones LACOMET'!$D$4,P44,"No existe el patrón"))))</f>
        <v/>
      </c>
      <c r="R44" s="618" t="str">
        <f>IF($H44="","",(IF('Información y Datos'!$L$42='Patrones LACOMET'!$D$3,E44*25.4,IF('Información y Datos'!$L$42='Patrones LACOMET'!$D$4,E44,"No existe el patrón"))))</f>
        <v/>
      </c>
      <c r="S44" s="618" t="str">
        <f>+IF($H44="","",((INCERTIDUMBRE!$M$8)/1000)/25.4)</f>
        <v/>
      </c>
      <c r="T44" s="618" t="str">
        <f t="shared" si="4"/>
        <v/>
      </c>
      <c r="U44" s="619" t="str">
        <f t="shared" si="5"/>
        <v/>
      </c>
      <c r="V44" s="14"/>
      <c r="W44" s="634" t="str">
        <f>IF('Datos de condiciones'!D36="","",'Datos de condiciones'!D36)</f>
        <v/>
      </c>
      <c r="X44" s="635" t="str">
        <f t="shared" si="6"/>
        <v/>
      </c>
      <c r="Y44" s="30" t="str">
        <f>IF('Datos de condiciones'!F36="","",'Datos de condiciones'!F36)</f>
        <v/>
      </c>
      <c r="Z44" s="636" t="str">
        <f t="shared" si="7"/>
        <v/>
      </c>
      <c r="AA44" s="637" t="str">
        <f t="shared" si="8"/>
        <v/>
      </c>
      <c r="AB44" s="16"/>
      <c r="AC44" s="638">
        <f t="shared" si="13"/>
        <v>33</v>
      </c>
      <c r="AD44" s="639" t="str">
        <f t="shared" si="9"/>
        <v/>
      </c>
      <c r="AE44" s="636" t="str">
        <f t="shared" si="10"/>
        <v/>
      </c>
      <c r="AF44" s="637" t="str">
        <f t="shared" si="11"/>
        <v/>
      </c>
      <c r="AG44" s="640" t="str">
        <f>IF('Datos de condiciones'!F36="","",'Datos de condiciones'!F36)</f>
        <v/>
      </c>
      <c r="AI44" s="638">
        <f t="shared" si="14"/>
        <v>33</v>
      </c>
      <c r="AJ44" s="632"/>
      <c r="AK44" s="333" t="str">
        <f>IF('Datos de condiciones'!G36="","",'Datos de condiciones'!G36)</f>
        <v/>
      </c>
      <c r="AL44" s="641"/>
    </row>
    <row r="45" spans="1:38" ht="15.75" customHeight="1" thickBot="1" x14ac:dyDescent="0.25">
      <c r="A45" s="12">
        <f t="shared" si="0"/>
        <v>34</v>
      </c>
      <c r="B45" s="609" t="str">
        <f t="shared" si="1"/>
        <v/>
      </c>
      <c r="C45" s="610" t="str">
        <f t="shared" si="2"/>
        <v/>
      </c>
      <c r="D45" s="611" t="str">
        <f>IF(B45="","",(IF('Información y Datos'!$L$42='Patrones LACOMET'!$D$3,(VLOOKUP(B45,'BLOQUES PATRON (pulg) '!$D$5:$H$87,3,TRUE)),IF('Información y Datos'!$L$42='Patrones LACOMET'!$D$4,((VLOOKUP(CALIBRACION!B45,'BLOQUES PATRON (mm)'!$D$5:$H$126,3,FALSE))/1000),"No existe el patrón"))))</f>
        <v/>
      </c>
      <c r="E45" s="612" t="str">
        <f>IF(B45="","",(B45+D45))</f>
        <v/>
      </c>
      <c r="F45" s="613" t="str">
        <f>IF(B45="","",(IF('Información y Datos'!$L$42='Patrones LACOMET'!$D$3,(VLOOKUP(B45,'BLOQUES PATRON (pulg) '!$D$5:$H$86,5,FALSE)),IF('Información y Datos'!$L$42='Patrones LACOMET'!$D$4,((VLOOKUP(CALIBRACION!B45,'BLOQUES PATRON (mm)'!$D$5:$H$126,4,FALSE))/1000000),"No existe el patrón"))))</f>
        <v/>
      </c>
      <c r="G45" s="613" t="str">
        <f>IF(D45="","",(IF('Información y Datos'!$L$42='Patrones LACOMET'!$D$3,(D45*25.4),IF('Información y Datos'!$L$42='Patrones LACOMET'!$D$4,D45,"No existe el patrón"))))</f>
        <v/>
      </c>
      <c r="H45" s="614" t="str">
        <f>IF(J45="","",(IF('Información y Datos'!$L$42='Patrones LACOMET'!$D$3,(CALIBRACION!J45*25.4),IF('Información y Datos'!$L$42='Patrones LACOMET'!$D$4,(CALIBRACION!J45),"No existe el patrón"))))</f>
        <v/>
      </c>
      <c r="I45" s="615" t="str">
        <f>IF('Información y Datos'!B46="","",'Información y Datos'!B46)</f>
        <v/>
      </c>
      <c r="J45" s="616" t="str">
        <f>IF('Información y Datos'!C46="","",'Información y Datos'!C46)</f>
        <v/>
      </c>
      <c r="K45" s="643"/>
      <c r="L45" s="642"/>
      <c r="M45" s="642"/>
      <c r="N45" s="633"/>
      <c r="O45" s="333" t="str">
        <f>IF('Información y Datos'!F46="","",'Información y Datos'!F46)</f>
        <v/>
      </c>
      <c r="P45" s="618" t="str">
        <f t="shared" si="12"/>
        <v/>
      </c>
      <c r="Q45" s="618" t="str">
        <f>IF($H45="","",(IF('Información y Datos'!$L$42='Patrones LACOMET'!$D$3,P45*0.0254,IF('Información y Datos'!$L$42='Patrones LACOMET'!$D$4,P45,"No existe el patrón"))))</f>
        <v/>
      </c>
      <c r="R45" s="618" t="str">
        <f>IF($H45="","",(IF('Información y Datos'!$L$42='Patrones LACOMET'!$D$3,E45*25.4,IF('Información y Datos'!$L$42='Patrones LACOMET'!$D$4,E45,"No existe el patrón"))))</f>
        <v/>
      </c>
      <c r="S45" s="618" t="str">
        <f>+IF($H45="","",((INCERTIDUMBRE!$M$8)/1000)/25.4)</f>
        <v/>
      </c>
      <c r="T45" s="618" t="str">
        <f t="shared" si="4"/>
        <v/>
      </c>
      <c r="U45" s="619" t="str">
        <f t="shared" si="5"/>
        <v/>
      </c>
      <c r="V45" s="14"/>
      <c r="W45" s="634" t="str">
        <f>IF('Datos de condiciones'!D37="","",'Datos de condiciones'!D37)</f>
        <v/>
      </c>
      <c r="X45" s="635" t="str">
        <f t="shared" si="6"/>
        <v/>
      </c>
      <c r="Y45" s="30" t="str">
        <f>IF('Datos de condiciones'!F37="","",'Datos de condiciones'!F37)</f>
        <v/>
      </c>
      <c r="Z45" s="636" t="str">
        <f t="shared" si="7"/>
        <v/>
      </c>
      <c r="AA45" s="637" t="str">
        <f t="shared" si="8"/>
        <v/>
      </c>
      <c r="AB45" s="16"/>
      <c r="AC45" s="638">
        <f t="shared" si="13"/>
        <v>34</v>
      </c>
      <c r="AD45" s="639" t="str">
        <f t="shared" si="9"/>
        <v/>
      </c>
      <c r="AE45" s="636" t="str">
        <f t="shared" si="10"/>
        <v/>
      </c>
      <c r="AF45" s="637" t="str">
        <f t="shared" si="11"/>
        <v/>
      </c>
      <c r="AG45" s="640" t="str">
        <f>IF('Datos de condiciones'!F37="","",'Datos de condiciones'!F37)</f>
        <v/>
      </c>
      <c r="AI45" s="638">
        <f t="shared" si="14"/>
        <v>34</v>
      </c>
      <c r="AJ45" s="632"/>
      <c r="AK45" s="333" t="str">
        <f>IF('Datos de condiciones'!G37="","",'Datos de condiciones'!G37)</f>
        <v/>
      </c>
      <c r="AL45" s="641"/>
    </row>
    <row r="46" spans="1:38" ht="16.5" customHeight="1" thickBot="1" x14ac:dyDescent="0.25">
      <c r="A46" s="12">
        <f t="shared" si="0"/>
        <v>35</v>
      </c>
      <c r="B46" s="609" t="str">
        <f t="shared" si="1"/>
        <v/>
      </c>
      <c r="C46" s="610" t="str">
        <f t="shared" si="2"/>
        <v/>
      </c>
      <c r="D46" s="611" t="str">
        <f>IF(B46="","",(IF('Información y Datos'!$L$42='Patrones LACOMET'!$D$3,(VLOOKUP(B46,'BLOQUES PATRON (pulg) '!$D$5:$H$87,3,TRUE)),IF('Información y Datos'!$L$42='Patrones LACOMET'!$D$4,((VLOOKUP(CALIBRACION!B46,'BLOQUES PATRON (mm)'!$D$5:$H$126,3,FALSE))/1000),"No existe el patrón"))))</f>
        <v/>
      </c>
      <c r="E46" s="612" t="str">
        <f t="shared" si="3"/>
        <v/>
      </c>
      <c r="F46" s="613" t="str">
        <f>IF(B46="","",(IF('Información y Datos'!$L$42='Patrones LACOMET'!$D$3,(VLOOKUP(B46,'BLOQUES PATRON (pulg) '!$D$5:$H$86,5,FALSE)),IF('Información y Datos'!$L$42='Patrones LACOMET'!$D$4,((VLOOKUP(CALIBRACION!B46,'BLOQUES PATRON (mm)'!$D$5:$H$126,4,FALSE))/1000000),"No existe el patrón"))))</f>
        <v/>
      </c>
      <c r="G46" s="613" t="str">
        <f>IF(D46="","",(IF('Información y Datos'!$L$42='Patrones LACOMET'!$D$3,(D46*25.4),IF('Información y Datos'!$L$42='Patrones LACOMET'!$D$4,D46,"No existe el patrón"))))</f>
        <v/>
      </c>
      <c r="H46" s="614" t="str">
        <f>IF(J46="","",(IF('Información y Datos'!$L$42='Patrones LACOMET'!$D$3,(CALIBRACION!J46*25.4),IF('Información y Datos'!$L$42='Patrones LACOMET'!$D$4,(CALIBRACION!J46),"No existe el patrón"))))</f>
        <v/>
      </c>
      <c r="I46" s="615" t="str">
        <f>IF('Información y Datos'!B47="","",'Información y Datos'!B47)</f>
        <v/>
      </c>
      <c r="J46" s="616" t="str">
        <f>IF('Información y Datos'!C47="","",'Información y Datos'!C47)</f>
        <v/>
      </c>
      <c r="K46" s="643"/>
      <c r="L46" s="642"/>
      <c r="M46" s="642"/>
      <c r="N46" s="633"/>
      <c r="O46" s="333" t="str">
        <f>IF('Información y Datos'!F47="","",'Información y Datos'!F47)</f>
        <v/>
      </c>
      <c r="P46" s="618" t="str">
        <f t="shared" si="12"/>
        <v/>
      </c>
      <c r="Q46" s="618" t="str">
        <f>IF($H46="","",(IF('Información y Datos'!$L$42='Patrones LACOMET'!$D$3,P46*0.0254,IF('Información y Datos'!$L$42='Patrones LACOMET'!$D$4,P46,"No existe el patrón"))))</f>
        <v/>
      </c>
      <c r="R46" s="618" t="str">
        <f>IF($H46="","",(IF('Información y Datos'!$L$42='Patrones LACOMET'!$D$3,E46*25.4,IF('Información y Datos'!$L$42='Patrones LACOMET'!$D$4,E46,"No existe el patrón"))))</f>
        <v/>
      </c>
      <c r="S46" s="618" t="str">
        <f>+IF($H46="","",((INCERTIDUMBRE!$M$8)/1000)/25.4)</f>
        <v/>
      </c>
      <c r="T46" s="618" t="str">
        <f t="shared" si="4"/>
        <v/>
      </c>
      <c r="U46" s="619" t="str">
        <f t="shared" si="5"/>
        <v/>
      </c>
      <c r="V46" s="14"/>
      <c r="W46" s="634" t="str">
        <f>IF('Datos de condiciones'!D38="","",'Datos de condiciones'!D38)</f>
        <v/>
      </c>
      <c r="X46" s="635" t="str">
        <f t="shared" si="6"/>
        <v/>
      </c>
      <c r="Y46" s="30" t="str">
        <f>IF('Datos de condiciones'!F38="","",'Datos de condiciones'!F38)</f>
        <v/>
      </c>
      <c r="Z46" s="636" t="str">
        <f t="shared" si="7"/>
        <v/>
      </c>
      <c r="AA46" s="637" t="str">
        <f t="shared" si="8"/>
        <v/>
      </c>
      <c r="AB46" s="16"/>
      <c r="AC46" s="638">
        <f t="shared" si="13"/>
        <v>35</v>
      </c>
      <c r="AD46" s="639" t="str">
        <f t="shared" si="9"/>
        <v/>
      </c>
      <c r="AE46" s="636" t="str">
        <f t="shared" si="10"/>
        <v/>
      </c>
      <c r="AF46" s="637" t="str">
        <f t="shared" si="11"/>
        <v/>
      </c>
      <c r="AG46" s="640" t="str">
        <f>IF('Datos de condiciones'!F38="","",'Datos de condiciones'!F38)</f>
        <v/>
      </c>
      <c r="AI46" s="638">
        <f t="shared" si="14"/>
        <v>35</v>
      </c>
      <c r="AJ46" s="632"/>
      <c r="AK46" s="333" t="str">
        <f>IF('Datos de condiciones'!G38="","",'Datos de condiciones'!G38)</f>
        <v/>
      </c>
      <c r="AL46" s="641"/>
    </row>
    <row r="47" spans="1:38" ht="15.75" customHeight="1" thickBot="1" x14ac:dyDescent="0.25">
      <c r="A47" s="12">
        <f t="shared" si="0"/>
        <v>36</v>
      </c>
      <c r="B47" s="609" t="str">
        <f t="shared" si="1"/>
        <v/>
      </c>
      <c r="C47" s="610" t="str">
        <f t="shared" si="2"/>
        <v/>
      </c>
      <c r="D47" s="611" t="str">
        <f>IF(B47="","",(IF('Información y Datos'!$L$42='Patrones LACOMET'!$D$3,(VLOOKUP(B47,'BLOQUES PATRON (pulg) '!$D$5:$H$87,3,TRUE)),IF('Información y Datos'!$L$42='Patrones LACOMET'!$D$4,((VLOOKUP(CALIBRACION!B47,'BLOQUES PATRON (mm)'!$D$5:$H$126,3,FALSE))/1000),"No existe el patrón"))))</f>
        <v/>
      </c>
      <c r="E47" s="612" t="str">
        <f t="shared" si="3"/>
        <v/>
      </c>
      <c r="F47" s="613" t="str">
        <f>IF(B47="","",(IF('Información y Datos'!$L$42='Patrones LACOMET'!$D$3,(VLOOKUP(B47,'BLOQUES PATRON (pulg) '!$D$5:$H$86,5,FALSE)),IF('Información y Datos'!$L$42='Patrones LACOMET'!$D$4,((VLOOKUP(CALIBRACION!B47,'BLOQUES PATRON (mm)'!$D$5:$H$126,4,FALSE))/1000000),"No existe el patrón"))))</f>
        <v/>
      </c>
      <c r="G47" s="613" t="str">
        <f>IF(D47="","",(IF('Información y Datos'!$L$42='Patrones LACOMET'!$D$3,(D47*25.4),IF('Información y Datos'!$L$42='Patrones LACOMET'!$D$4,D47,"No existe el patrón"))))</f>
        <v/>
      </c>
      <c r="H47" s="614" t="str">
        <f>IF(J47="","",(IF('Información y Datos'!$L$42='Patrones LACOMET'!$D$3,(CALIBRACION!J47*25.4),IF('Información y Datos'!$L$42='Patrones LACOMET'!$D$4,(CALIBRACION!J47),"No existe el patrón"))))</f>
        <v/>
      </c>
      <c r="I47" s="615" t="str">
        <f>IF('Información y Datos'!B48="","",'Información y Datos'!B48)</f>
        <v/>
      </c>
      <c r="J47" s="616" t="str">
        <f>IF('Información y Datos'!C48="","",'Información y Datos'!C48)</f>
        <v/>
      </c>
      <c r="K47" s="643"/>
      <c r="L47" s="642"/>
      <c r="M47" s="642"/>
      <c r="N47" s="633"/>
      <c r="O47" s="333" t="str">
        <f>IF('Información y Datos'!F48="","",'Información y Datos'!F48)</f>
        <v/>
      </c>
      <c r="P47" s="618" t="str">
        <f t="shared" si="12"/>
        <v/>
      </c>
      <c r="Q47" s="618" t="str">
        <f>IF($H47="","",(IF('Información y Datos'!$L$42='Patrones LACOMET'!$D$3,P47*0.0254,IF('Información y Datos'!$L$42='Patrones LACOMET'!$D$4,P47,"No existe el patrón"))))</f>
        <v/>
      </c>
      <c r="R47" s="618" t="str">
        <f>IF($H47="","",(IF('Información y Datos'!$L$42='Patrones LACOMET'!$D$3,E47*25.4,IF('Información y Datos'!$L$42='Patrones LACOMET'!$D$4,E47,"No existe el patrón"))))</f>
        <v/>
      </c>
      <c r="S47" s="618" t="str">
        <f>+IF($H47="","",((INCERTIDUMBRE!$M$8)/1000)/25.4)</f>
        <v/>
      </c>
      <c r="T47" s="618" t="str">
        <f t="shared" si="4"/>
        <v/>
      </c>
      <c r="U47" s="619" t="str">
        <f t="shared" si="5"/>
        <v/>
      </c>
      <c r="V47" s="14"/>
      <c r="W47" s="634" t="str">
        <f>IF('Datos de condiciones'!D39="","",'Datos de condiciones'!D39)</f>
        <v/>
      </c>
      <c r="X47" s="635" t="str">
        <f>+IF($H47="","",(W47-20))</f>
        <v/>
      </c>
      <c r="Y47" s="30" t="str">
        <f>IF('Datos de condiciones'!F39="","",'Datos de condiciones'!F39)</f>
        <v/>
      </c>
      <c r="Z47" s="636" t="str">
        <f t="shared" si="7"/>
        <v/>
      </c>
      <c r="AA47" s="637" t="str">
        <f t="shared" si="8"/>
        <v/>
      </c>
      <c r="AB47" s="16"/>
      <c r="AC47" s="638">
        <f t="shared" si="13"/>
        <v>36</v>
      </c>
      <c r="AD47" s="639" t="str">
        <f t="shared" si="9"/>
        <v/>
      </c>
      <c r="AE47" s="636" t="str">
        <f t="shared" si="10"/>
        <v/>
      </c>
      <c r="AF47" s="637" t="str">
        <f t="shared" si="11"/>
        <v/>
      </c>
      <c r="AG47" s="640" t="str">
        <f>IF('Datos de condiciones'!F39="","",'Datos de condiciones'!F39)</f>
        <v/>
      </c>
      <c r="AI47" s="638">
        <f t="shared" si="14"/>
        <v>36</v>
      </c>
      <c r="AJ47" s="632"/>
      <c r="AK47" s="333" t="str">
        <f>IF('Datos de condiciones'!G39="","",'Datos de condiciones'!G39)</f>
        <v/>
      </c>
      <c r="AL47" s="641"/>
    </row>
    <row r="48" spans="1:38" ht="16.5" customHeight="1" thickBot="1" x14ac:dyDescent="0.25">
      <c r="A48" s="12">
        <f t="shared" si="0"/>
        <v>37</v>
      </c>
      <c r="B48" s="609" t="str">
        <f t="shared" si="1"/>
        <v/>
      </c>
      <c r="C48" s="610" t="str">
        <f t="shared" si="2"/>
        <v/>
      </c>
      <c r="D48" s="611" t="str">
        <f>IF(B48="","",(IF('Información y Datos'!$L$42='Patrones LACOMET'!$D$3,(VLOOKUP(B48,'BLOQUES PATRON (pulg) '!$D$5:$H$87,3,TRUE)),IF('Información y Datos'!$L$42='Patrones LACOMET'!$D$4,((VLOOKUP(CALIBRACION!B48,'BLOQUES PATRON (mm)'!$D$5:$H$126,3,FALSE))/1000),"No existe el patrón"))))</f>
        <v/>
      </c>
      <c r="E48" s="612" t="str">
        <f t="shared" si="3"/>
        <v/>
      </c>
      <c r="F48" s="613" t="str">
        <f>IF(B48="","",(IF('Información y Datos'!$L$42='Patrones LACOMET'!$D$3,(VLOOKUP(B48,'BLOQUES PATRON (pulg) '!$D$5:$H$86,5,FALSE)),IF('Información y Datos'!$L$42='Patrones LACOMET'!$D$4,((VLOOKUP(CALIBRACION!B48,'BLOQUES PATRON (mm)'!$D$5:$H$126,4,FALSE))/1000000),"No existe el patrón"))))</f>
        <v/>
      </c>
      <c r="G48" s="613" t="str">
        <f>IF(D48="","",(IF('Información y Datos'!$L$42='Patrones LACOMET'!$D$3,(D48*25.4),IF('Información y Datos'!$L$42='Patrones LACOMET'!$D$4,D48,"No existe el patrón"))))</f>
        <v/>
      </c>
      <c r="H48" s="614" t="str">
        <f>IF(J48="","",(IF('Información y Datos'!$L$42='Patrones LACOMET'!$D$3,(CALIBRACION!J48*25.4),IF('Información y Datos'!$L$42='Patrones LACOMET'!$D$4,(CALIBRACION!J48),"No existe el patrón"))))</f>
        <v/>
      </c>
      <c r="I48" s="615" t="str">
        <f>IF('Información y Datos'!B49="","",'Información y Datos'!B49)</f>
        <v/>
      </c>
      <c r="J48" s="616" t="str">
        <f>IF('Información y Datos'!C49="","",'Información y Datos'!C49)</f>
        <v/>
      </c>
      <c r="K48" s="643"/>
      <c r="L48" s="642"/>
      <c r="M48" s="642"/>
      <c r="N48" s="633"/>
      <c r="O48" s="333" t="str">
        <f>IF('Información y Datos'!F49="","",'Información y Datos'!F49)</f>
        <v/>
      </c>
      <c r="P48" s="618" t="str">
        <f t="shared" si="12"/>
        <v/>
      </c>
      <c r="Q48" s="618" t="str">
        <f>IF($H48="","",(IF('Información y Datos'!$L$42='Patrones LACOMET'!$D$3,P48*0.0254,IF('Información y Datos'!$L$42='Patrones LACOMET'!$D$4,P48,"No existe el patrón"))))</f>
        <v/>
      </c>
      <c r="R48" s="618" t="str">
        <f>IF($H48="","",(IF('Información y Datos'!$L$42='Patrones LACOMET'!$D$3,E48*25.4,IF('Información y Datos'!$L$42='Patrones LACOMET'!$D$4,E48,"No existe el patrón"))))</f>
        <v/>
      </c>
      <c r="S48" s="618" t="str">
        <f>+IF($H48="","",((INCERTIDUMBRE!$M$8)/1000)/25.4)</f>
        <v/>
      </c>
      <c r="T48" s="618" t="str">
        <f t="shared" si="4"/>
        <v/>
      </c>
      <c r="U48" s="619" t="str">
        <f t="shared" si="5"/>
        <v/>
      </c>
      <c r="V48" s="14"/>
      <c r="W48" s="634" t="str">
        <f>IF('Datos de condiciones'!D40="","",'Datos de condiciones'!D40)</f>
        <v/>
      </c>
      <c r="X48" s="635" t="str">
        <f t="shared" si="6"/>
        <v/>
      </c>
      <c r="Y48" s="30" t="str">
        <f>IF('Datos de condiciones'!F40="","",'Datos de condiciones'!F40)</f>
        <v/>
      </c>
      <c r="Z48" s="636" t="str">
        <f t="shared" si="7"/>
        <v/>
      </c>
      <c r="AA48" s="637" t="str">
        <f t="shared" si="8"/>
        <v/>
      </c>
      <c r="AB48" s="16"/>
      <c r="AC48" s="638">
        <f t="shared" si="13"/>
        <v>37</v>
      </c>
      <c r="AD48" s="639" t="str">
        <f t="shared" si="9"/>
        <v/>
      </c>
      <c r="AE48" s="636" t="str">
        <f t="shared" si="10"/>
        <v/>
      </c>
      <c r="AF48" s="637" t="str">
        <f t="shared" si="11"/>
        <v/>
      </c>
      <c r="AG48" s="640" t="str">
        <f>IF('Datos de condiciones'!F40="","",'Datos de condiciones'!F40)</f>
        <v/>
      </c>
      <c r="AI48" s="638">
        <f t="shared" si="14"/>
        <v>37</v>
      </c>
      <c r="AJ48" s="632"/>
      <c r="AK48" s="333" t="str">
        <f>IF('Datos de condiciones'!G40="","",'Datos de condiciones'!G40)</f>
        <v/>
      </c>
      <c r="AL48" s="641"/>
    </row>
    <row r="49" spans="1:38" ht="15.75" customHeight="1" thickBot="1" x14ac:dyDescent="0.25">
      <c r="A49" s="12">
        <f t="shared" si="0"/>
        <v>38</v>
      </c>
      <c r="B49" s="609" t="str">
        <f t="shared" si="1"/>
        <v/>
      </c>
      <c r="C49" s="610" t="str">
        <f t="shared" si="2"/>
        <v/>
      </c>
      <c r="D49" s="611" t="str">
        <f>IF(B49="","",(IF('Información y Datos'!$L$42='Patrones LACOMET'!$D$3,(VLOOKUP(B49,'BLOQUES PATRON (pulg) '!$D$5:$H$87,3,TRUE)),IF('Información y Datos'!$L$42='Patrones LACOMET'!$D$4,((VLOOKUP(CALIBRACION!B49,'BLOQUES PATRON (mm)'!$D$5:$H$126,3,FALSE))/1000),"No existe el patrón"))))</f>
        <v/>
      </c>
      <c r="E49" s="612" t="str">
        <f t="shared" si="3"/>
        <v/>
      </c>
      <c r="F49" s="613" t="str">
        <f>IF(B49="","",(IF('Información y Datos'!$L$42='Patrones LACOMET'!$D$3,(VLOOKUP(B49,'BLOQUES PATRON (pulg) '!$D$5:$H$86,5,FALSE)),IF('Información y Datos'!$L$42='Patrones LACOMET'!$D$4,((VLOOKUP(CALIBRACION!B49,'BLOQUES PATRON (mm)'!$D$5:$H$126,4,FALSE))/1000000),"No existe el patrón"))))</f>
        <v/>
      </c>
      <c r="G49" s="613" t="str">
        <f>IF(D49="","",(IF('Información y Datos'!$L$42='Patrones LACOMET'!$D$3,(D49*25.4),IF('Información y Datos'!$L$42='Patrones LACOMET'!$D$4,D49,"No existe el patrón"))))</f>
        <v/>
      </c>
      <c r="H49" s="614" t="str">
        <f>IF(J49="","",(IF('Información y Datos'!$L$42='Patrones LACOMET'!$D$3,(CALIBRACION!J49*25.4),IF('Información y Datos'!$L$42='Patrones LACOMET'!$D$4,(CALIBRACION!J49),"No existe el patrón"))))</f>
        <v/>
      </c>
      <c r="I49" s="615" t="str">
        <f>IF('Información y Datos'!B50="","",'Información y Datos'!B50)</f>
        <v/>
      </c>
      <c r="J49" s="616" t="str">
        <f>IF('Información y Datos'!C50="","",'Información y Datos'!C50)</f>
        <v/>
      </c>
      <c r="K49" s="643"/>
      <c r="L49" s="642"/>
      <c r="M49" s="642"/>
      <c r="N49" s="633"/>
      <c r="O49" s="333" t="str">
        <f>IF('Información y Datos'!F50="","",'Información y Datos'!F50)</f>
        <v/>
      </c>
      <c r="P49" s="618" t="str">
        <f t="shared" si="12"/>
        <v/>
      </c>
      <c r="Q49" s="618" t="str">
        <f>IF($H49="","",(IF('Información y Datos'!$L$42='Patrones LACOMET'!$D$3,P49*0.0254,IF('Información y Datos'!$L$42='Patrones LACOMET'!$D$4,P49,"No existe el patrón"))))</f>
        <v/>
      </c>
      <c r="R49" s="618" t="str">
        <f>IF($H49="","",(IF('Información y Datos'!$L$42='Patrones LACOMET'!$D$3,E49*25.4,IF('Información y Datos'!$L$42='Patrones LACOMET'!$D$4,E49,"No existe el patrón"))))</f>
        <v/>
      </c>
      <c r="S49" s="618" t="str">
        <f>+IF($H49="","",((INCERTIDUMBRE!$M$8)/1000)/25.4)</f>
        <v/>
      </c>
      <c r="T49" s="618" t="str">
        <f t="shared" si="4"/>
        <v/>
      </c>
      <c r="U49" s="619" t="str">
        <f t="shared" si="5"/>
        <v/>
      </c>
      <c r="V49" s="14"/>
      <c r="W49" s="634" t="str">
        <f>IF('Datos de condiciones'!D41="","",'Datos de condiciones'!D41)</f>
        <v/>
      </c>
      <c r="X49" s="635" t="str">
        <f t="shared" si="6"/>
        <v/>
      </c>
      <c r="Y49" s="30" t="str">
        <f>IF('Datos de condiciones'!F41="","",'Datos de condiciones'!F41)</f>
        <v/>
      </c>
      <c r="Z49" s="636" t="str">
        <f t="shared" si="7"/>
        <v/>
      </c>
      <c r="AA49" s="637" t="str">
        <f t="shared" si="8"/>
        <v/>
      </c>
      <c r="AB49" s="16"/>
      <c r="AC49" s="638">
        <f t="shared" si="13"/>
        <v>38</v>
      </c>
      <c r="AD49" s="639" t="str">
        <f t="shared" si="9"/>
        <v/>
      </c>
      <c r="AE49" s="636" t="str">
        <f t="shared" si="10"/>
        <v/>
      </c>
      <c r="AF49" s="637" t="str">
        <f t="shared" si="11"/>
        <v/>
      </c>
      <c r="AG49" s="640" t="str">
        <f>IF('Datos de condiciones'!F41="","",'Datos de condiciones'!F41)</f>
        <v/>
      </c>
      <c r="AI49" s="638">
        <f t="shared" si="14"/>
        <v>38</v>
      </c>
      <c r="AJ49" s="632"/>
      <c r="AK49" s="333" t="str">
        <f>IF('Datos de condiciones'!G41="","",'Datos de condiciones'!G41)</f>
        <v/>
      </c>
      <c r="AL49" s="641"/>
    </row>
    <row r="50" spans="1:38" ht="15" customHeight="1" thickBot="1" x14ac:dyDescent="0.25">
      <c r="A50" s="12">
        <f t="shared" si="0"/>
        <v>39</v>
      </c>
      <c r="B50" s="609" t="str">
        <f t="shared" si="1"/>
        <v/>
      </c>
      <c r="C50" s="610" t="str">
        <f t="shared" si="2"/>
        <v/>
      </c>
      <c r="D50" s="611" t="str">
        <f>IF(B50="","",(IF('Información y Datos'!$L$42='Patrones LACOMET'!$D$3,(VLOOKUP(B50,'BLOQUES PATRON (pulg) '!$D$5:$H$87,3,TRUE)),IF('Información y Datos'!$L$42='Patrones LACOMET'!$D$4,((VLOOKUP(CALIBRACION!B50,'BLOQUES PATRON (mm)'!$D$5:$H$126,3,FALSE))/1000),"No existe el patrón"))))</f>
        <v/>
      </c>
      <c r="E50" s="612" t="str">
        <f t="shared" si="3"/>
        <v/>
      </c>
      <c r="F50" s="613" t="str">
        <f>IF(B50="","",(IF('Información y Datos'!$L$42='Patrones LACOMET'!$D$3,(VLOOKUP(B50,'BLOQUES PATRON (pulg) '!$D$5:$H$86,5,FALSE)),IF('Información y Datos'!$L$42='Patrones LACOMET'!$D$4,((VLOOKUP(CALIBRACION!B50,'BLOQUES PATRON (mm)'!$D$5:$H$126,4,FALSE))/1000000),"No existe el patrón"))))</f>
        <v/>
      </c>
      <c r="G50" s="613" t="str">
        <f>IF(D50="","",(IF('Información y Datos'!$L$42='Patrones LACOMET'!$D$3,(D50*25.4),IF('Información y Datos'!$L$42='Patrones LACOMET'!$D$4,D50,"No existe el patrón"))))</f>
        <v/>
      </c>
      <c r="H50" s="614" t="str">
        <f>IF(J50="","",(IF('Información y Datos'!$L$42='Patrones LACOMET'!$D$3,(CALIBRACION!J50*25.4),IF('Información y Datos'!$L$42='Patrones LACOMET'!$D$4,(CALIBRACION!J50),"No existe el patrón"))))</f>
        <v/>
      </c>
      <c r="I50" s="615" t="str">
        <f>IF('Información y Datos'!B51="","",'Información y Datos'!B51)</f>
        <v/>
      </c>
      <c r="J50" s="616" t="str">
        <f>IF('Información y Datos'!C51="","",'Información y Datos'!C51)</f>
        <v/>
      </c>
      <c r="K50" s="643"/>
      <c r="L50" s="642"/>
      <c r="M50" s="642"/>
      <c r="N50" s="633"/>
      <c r="O50" s="333" t="str">
        <f>IF('Información y Datos'!F51="","",'Información y Datos'!F51)</f>
        <v/>
      </c>
      <c r="P50" s="618" t="str">
        <f t="shared" si="12"/>
        <v/>
      </c>
      <c r="Q50" s="618" t="str">
        <f>IF($H50="","",(IF('Información y Datos'!$L$42='Patrones LACOMET'!$D$3,P50*0.0254,IF('Información y Datos'!$L$42='Patrones LACOMET'!$D$4,P50,"No existe el patrón"))))</f>
        <v/>
      </c>
      <c r="R50" s="618" t="str">
        <f>IF($H50="","",(IF('Información y Datos'!$L$42='Patrones LACOMET'!$D$3,E50*25.4,IF('Información y Datos'!$L$42='Patrones LACOMET'!$D$4,E50,"No existe el patrón"))))</f>
        <v/>
      </c>
      <c r="S50" s="618" t="str">
        <f>+IF($H50="","",((INCERTIDUMBRE!$M$8)/1000)/25.4)</f>
        <v/>
      </c>
      <c r="T50" s="618" t="str">
        <f t="shared" si="4"/>
        <v/>
      </c>
      <c r="U50" s="619" t="str">
        <f t="shared" si="5"/>
        <v/>
      </c>
      <c r="V50" s="14"/>
      <c r="W50" s="634" t="str">
        <f>IF('Datos de condiciones'!D42="","",'Datos de condiciones'!D42)</f>
        <v/>
      </c>
      <c r="X50" s="635" t="str">
        <f t="shared" si="6"/>
        <v/>
      </c>
      <c r="Y50" s="30" t="str">
        <f>IF('Datos de condiciones'!F42="","",'Datos de condiciones'!F42)</f>
        <v/>
      </c>
      <c r="Z50" s="636" t="str">
        <f t="shared" si="7"/>
        <v/>
      </c>
      <c r="AA50" s="637" t="str">
        <f t="shared" si="8"/>
        <v/>
      </c>
      <c r="AB50" s="16"/>
      <c r="AC50" s="638">
        <f t="shared" si="13"/>
        <v>39</v>
      </c>
      <c r="AD50" s="639" t="str">
        <f t="shared" si="9"/>
        <v/>
      </c>
      <c r="AE50" s="636" t="str">
        <f t="shared" si="10"/>
        <v/>
      </c>
      <c r="AF50" s="637" t="str">
        <f t="shared" si="11"/>
        <v/>
      </c>
      <c r="AG50" s="640" t="str">
        <f>IF('Datos de condiciones'!F42="","",'Datos de condiciones'!F42)</f>
        <v/>
      </c>
      <c r="AI50" s="638">
        <f t="shared" si="14"/>
        <v>39</v>
      </c>
      <c r="AJ50" s="632"/>
      <c r="AK50" s="333" t="str">
        <f>IF('Datos de condiciones'!G42="","",'Datos de condiciones'!G42)</f>
        <v/>
      </c>
      <c r="AL50" s="641"/>
    </row>
    <row r="51" spans="1:38" ht="15.75" customHeight="1" thickBot="1" x14ac:dyDescent="0.25">
      <c r="A51" s="12">
        <f t="shared" si="0"/>
        <v>40</v>
      </c>
      <c r="B51" s="609" t="str">
        <f t="shared" si="1"/>
        <v/>
      </c>
      <c r="C51" s="610" t="str">
        <f t="shared" si="2"/>
        <v/>
      </c>
      <c r="D51" s="611" t="str">
        <f>IF(B51="","",(IF('Información y Datos'!$L$42='Patrones LACOMET'!$D$3,(VLOOKUP(B51,'BLOQUES PATRON (pulg) '!$D$5:$H$87,3,TRUE)),IF('Información y Datos'!$L$42='Patrones LACOMET'!$D$4,((VLOOKUP(CALIBRACION!B51,'BLOQUES PATRON (mm)'!$D$5:$H$126,3,FALSE))/1000),"No existe el patrón"))))</f>
        <v/>
      </c>
      <c r="E51" s="612" t="str">
        <f t="shared" si="3"/>
        <v/>
      </c>
      <c r="F51" s="613" t="str">
        <f>IF(B51="","",(IF('Información y Datos'!$L$42='Patrones LACOMET'!$D$3,(VLOOKUP(B51,'BLOQUES PATRON (pulg) '!$D$5:$H$86,5,FALSE)),IF('Información y Datos'!$L$42='Patrones LACOMET'!$D$4,((VLOOKUP(CALIBRACION!B51,'BLOQUES PATRON (mm)'!$D$5:$H$126,4,FALSE))/1000000),"No existe el patrón"))))</f>
        <v/>
      </c>
      <c r="G51" s="613" t="str">
        <f>IF(D51="","",(IF('Información y Datos'!$L$42='Patrones LACOMET'!$D$3,(D51*25.4),IF('Información y Datos'!$L$42='Patrones LACOMET'!$D$4,D51,"No existe el patrón"))))</f>
        <v/>
      </c>
      <c r="H51" s="614" t="str">
        <f>IF(J51="","",(IF('Información y Datos'!$L$42='Patrones LACOMET'!$D$3,(CALIBRACION!J51*25.4),IF('Información y Datos'!$L$42='Patrones LACOMET'!$D$4,(CALIBRACION!J51),"No existe el patrón"))))</f>
        <v/>
      </c>
      <c r="I51" s="615" t="str">
        <f>IF('Información y Datos'!B52="","",'Información y Datos'!B52)</f>
        <v/>
      </c>
      <c r="J51" s="616" t="str">
        <f>IF('Información y Datos'!C52="","",'Información y Datos'!C52)</f>
        <v/>
      </c>
      <c r="K51" s="643"/>
      <c r="L51" s="642"/>
      <c r="M51" s="642"/>
      <c r="N51" s="633"/>
      <c r="O51" s="333" t="str">
        <f>IF('Información y Datos'!F52="","",'Información y Datos'!F52)</f>
        <v/>
      </c>
      <c r="P51" s="618" t="str">
        <f t="shared" si="12"/>
        <v/>
      </c>
      <c r="Q51" s="618" t="str">
        <f>IF($H51="","",(IF('Información y Datos'!$L$42='Patrones LACOMET'!$D$3,P51*0.0254,IF('Información y Datos'!$L$42='Patrones LACOMET'!$D$4,P51,"No existe el patrón"))))</f>
        <v/>
      </c>
      <c r="R51" s="618" t="str">
        <f>IF($H51="","",(IF('Información y Datos'!$L$42='Patrones LACOMET'!$D$3,E51*25.4,IF('Información y Datos'!$L$42='Patrones LACOMET'!$D$4,E51,"No existe el patrón"))))</f>
        <v/>
      </c>
      <c r="S51" s="618" t="str">
        <f>+IF($H51="","",((INCERTIDUMBRE!$M$8)/1000)/25.4)</f>
        <v/>
      </c>
      <c r="T51" s="618" t="str">
        <f t="shared" si="4"/>
        <v/>
      </c>
      <c r="U51" s="619" t="str">
        <f t="shared" si="5"/>
        <v/>
      </c>
      <c r="V51" s="14"/>
      <c r="W51" s="634" t="str">
        <f>IF('Datos de condiciones'!D43="","",'Datos de condiciones'!D43)</f>
        <v/>
      </c>
      <c r="X51" s="635" t="str">
        <f t="shared" si="6"/>
        <v/>
      </c>
      <c r="Y51" s="30" t="str">
        <f>IF('Datos de condiciones'!F43="","",'Datos de condiciones'!F43)</f>
        <v/>
      </c>
      <c r="Z51" s="636" t="str">
        <f t="shared" si="7"/>
        <v/>
      </c>
      <c r="AA51" s="637" t="str">
        <f t="shared" si="8"/>
        <v/>
      </c>
      <c r="AB51" s="16"/>
      <c r="AC51" s="638">
        <f t="shared" si="13"/>
        <v>40</v>
      </c>
      <c r="AD51" s="639" t="str">
        <f t="shared" si="9"/>
        <v/>
      </c>
      <c r="AE51" s="636" t="str">
        <f t="shared" si="10"/>
        <v/>
      </c>
      <c r="AF51" s="637" t="str">
        <f t="shared" si="11"/>
        <v/>
      </c>
      <c r="AG51" s="640" t="str">
        <f>IF('Datos de condiciones'!F43="","",'Datos de condiciones'!F43)</f>
        <v/>
      </c>
      <c r="AI51" s="638">
        <f t="shared" si="14"/>
        <v>40</v>
      </c>
      <c r="AJ51" s="632"/>
      <c r="AK51" s="333" t="str">
        <f>IF('Datos de condiciones'!G43="","",'Datos de condiciones'!G43)</f>
        <v/>
      </c>
      <c r="AL51" s="641"/>
    </row>
    <row r="52" spans="1:38" ht="15" customHeight="1" thickBot="1" x14ac:dyDescent="0.25">
      <c r="A52" s="12">
        <f t="shared" si="0"/>
        <v>41</v>
      </c>
      <c r="B52" s="609" t="str">
        <f t="shared" si="1"/>
        <v/>
      </c>
      <c r="C52" s="610" t="str">
        <f t="shared" si="2"/>
        <v/>
      </c>
      <c r="D52" s="611" t="str">
        <f>IF(B52="","",(IF('Información y Datos'!$L$42='Patrones LACOMET'!$D$3,(VLOOKUP(B52,'BLOQUES PATRON (pulg) '!$D$5:$H$87,3,TRUE)),IF('Información y Datos'!$L$42='Patrones LACOMET'!$D$4,((VLOOKUP(CALIBRACION!B52,'BLOQUES PATRON (mm)'!$D$5:$H$126,3,FALSE))/1000),"No existe el patrón"))))</f>
        <v/>
      </c>
      <c r="E52" s="612" t="str">
        <f t="shared" si="3"/>
        <v/>
      </c>
      <c r="F52" s="613" t="str">
        <f>IF(B52="","",(IF('Información y Datos'!$L$42='Patrones LACOMET'!$D$3,(VLOOKUP(B52,'BLOQUES PATRON (pulg) '!$D$5:$H$86,5,FALSE)),IF('Información y Datos'!$L$42='Patrones LACOMET'!$D$4,((VLOOKUP(CALIBRACION!B52,'BLOQUES PATRON (mm)'!$D$5:$H$126,4,FALSE))/1000000),"No existe el patrón"))))</f>
        <v/>
      </c>
      <c r="G52" s="613" t="str">
        <f>IF(D52="","",(IF('Información y Datos'!$L$42='Patrones LACOMET'!$D$3,(D52*25.4),IF('Información y Datos'!$L$42='Patrones LACOMET'!$D$4,D52,"No existe el patrón"))))</f>
        <v/>
      </c>
      <c r="H52" s="614" t="str">
        <f>IF(J52="","",(IF('Información y Datos'!$L$42='Patrones LACOMET'!$D$3,(CALIBRACION!J52*25.4),IF('Información y Datos'!$L$42='Patrones LACOMET'!$D$4,(CALIBRACION!J52),"No existe el patrón"))))</f>
        <v/>
      </c>
      <c r="I52" s="615" t="str">
        <f>IF('Información y Datos'!B53="","",'Información y Datos'!B53)</f>
        <v/>
      </c>
      <c r="J52" s="616" t="str">
        <f>IF('Información y Datos'!C53="","",'Información y Datos'!C53)</f>
        <v/>
      </c>
      <c r="K52" s="643"/>
      <c r="L52" s="642"/>
      <c r="M52" s="642"/>
      <c r="N52" s="633"/>
      <c r="O52" s="333" t="str">
        <f>IF('Información y Datos'!F53="","",'Información y Datos'!F53)</f>
        <v/>
      </c>
      <c r="P52" s="618" t="str">
        <f t="shared" si="12"/>
        <v/>
      </c>
      <c r="Q52" s="618" t="str">
        <f>IF($H52="","",(IF('Información y Datos'!$L$42='Patrones LACOMET'!$D$3,P52*0.0254,IF('Información y Datos'!$L$42='Patrones LACOMET'!$D$4,P52,"No existe el patrón"))))</f>
        <v/>
      </c>
      <c r="R52" s="618" t="str">
        <f>IF($H52="","",(IF('Información y Datos'!$L$42='Patrones LACOMET'!$D$3,E52*25.4,IF('Información y Datos'!$L$42='Patrones LACOMET'!$D$4,E52,"No existe el patrón"))))</f>
        <v/>
      </c>
      <c r="S52" s="618" t="str">
        <f>+IF($H52="","",((INCERTIDUMBRE!$M$8)/1000)/25.4)</f>
        <v/>
      </c>
      <c r="T52" s="618" t="str">
        <f t="shared" si="4"/>
        <v/>
      </c>
      <c r="U52" s="619" t="str">
        <f t="shared" si="5"/>
        <v/>
      </c>
      <c r="V52" s="14"/>
      <c r="W52" s="634" t="str">
        <f>IF('Datos de condiciones'!D44="","",'Datos de condiciones'!D44)</f>
        <v/>
      </c>
      <c r="X52" s="635" t="str">
        <f t="shared" si="6"/>
        <v/>
      </c>
      <c r="Y52" s="30" t="str">
        <f>IF('Datos de condiciones'!F44="","",'Datos de condiciones'!F44)</f>
        <v/>
      </c>
      <c r="Z52" s="636" t="str">
        <f t="shared" si="7"/>
        <v/>
      </c>
      <c r="AA52" s="637" t="str">
        <f t="shared" si="8"/>
        <v/>
      </c>
      <c r="AB52" s="16"/>
      <c r="AC52" s="638">
        <f t="shared" si="13"/>
        <v>41</v>
      </c>
      <c r="AD52" s="639" t="str">
        <f t="shared" si="9"/>
        <v/>
      </c>
      <c r="AE52" s="636" t="str">
        <f t="shared" si="10"/>
        <v/>
      </c>
      <c r="AF52" s="637" t="str">
        <f t="shared" si="11"/>
        <v/>
      </c>
      <c r="AG52" s="640" t="str">
        <f>IF('Datos de condiciones'!F44="","",'Datos de condiciones'!F44)</f>
        <v/>
      </c>
      <c r="AI52" s="638">
        <f t="shared" si="14"/>
        <v>41</v>
      </c>
      <c r="AJ52" s="632"/>
      <c r="AK52" s="333" t="str">
        <f>IF('Datos de condiciones'!G44="","",'Datos de condiciones'!G44)</f>
        <v/>
      </c>
      <c r="AL52" s="641"/>
    </row>
    <row r="53" spans="1:38" ht="15" customHeight="1" thickBot="1" x14ac:dyDescent="0.25">
      <c r="A53" s="12">
        <f t="shared" si="0"/>
        <v>42</v>
      </c>
      <c r="B53" s="609" t="str">
        <f t="shared" si="1"/>
        <v/>
      </c>
      <c r="C53" s="610" t="str">
        <f t="shared" si="2"/>
        <v/>
      </c>
      <c r="D53" s="611" t="str">
        <f>IF(B53="","",(IF('Información y Datos'!$L$42='Patrones LACOMET'!$D$3,(VLOOKUP(B53,'BLOQUES PATRON (pulg) '!$D$5:$H$87,3,TRUE)),IF('Información y Datos'!$L$42='Patrones LACOMET'!$D$4,((VLOOKUP(CALIBRACION!B53,'BLOQUES PATRON (mm)'!$D$5:$H$126,3,FALSE))/1000),"No existe el patrón"))))</f>
        <v/>
      </c>
      <c r="E53" s="612" t="str">
        <f t="shared" si="3"/>
        <v/>
      </c>
      <c r="F53" s="613" t="str">
        <f>IF(B53="","",(IF('Información y Datos'!$L$42='Patrones LACOMET'!$D$3,(VLOOKUP(B53,'BLOQUES PATRON (pulg) '!$D$5:$H$86,5,FALSE)),IF('Información y Datos'!$L$42='Patrones LACOMET'!$D$4,((VLOOKUP(CALIBRACION!B53,'BLOQUES PATRON (mm)'!$D$5:$H$126,4,FALSE))/1000000),"No existe el patrón"))))</f>
        <v/>
      </c>
      <c r="G53" s="613" t="str">
        <f>IF(D53="","",(IF('Información y Datos'!$L$42='Patrones LACOMET'!$D$3,(D53*25.4),IF('Información y Datos'!$L$42='Patrones LACOMET'!$D$4,D53,"No existe el patrón"))))</f>
        <v/>
      </c>
      <c r="H53" s="614" t="str">
        <f>IF(J53="","",(IF('Información y Datos'!$L$42='Patrones LACOMET'!$D$3,(CALIBRACION!J53*25.4),IF('Información y Datos'!$L$42='Patrones LACOMET'!$D$4,(CALIBRACION!J53),"No existe el patrón"))))</f>
        <v/>
      </c>
      <c r="I53" s="615" t="str">
        <f>IF('Información y Datos'!B54="","",'Información y Datos'!B54)</f>
        <v/>
      </c>
      <c r="J53" s="616" t="str">
        <f>IF('Información y Datos'!C54="","",'Información y Datos'!C54)</f>
        <v/>
      </c>
      <c r="K53" s="643"/>
      <c r="L53" s="642"/>
      <c r="M53" s="642"/>
      <c r="N53" s="633"/>
      <c r="O53" s="333" t="str">
        <f>IF('Información y Datos'!F54="","",'Información y Datos'!F54)</f>
        <v/>
      </c>
      <c r="P53" s="618" t="str">
        <f t="shared" si="12"/>
        <v/>
      </c>
      <c r="Q53" s="618" t="str">
        <f>IF($H53="","",(IF('Información y Datos'!$L$42='Patrones LACOMET'!$D$3,P53*0.0254,IF('Información y Datos'!$L$42='Patrones LACOMET'!$D$4,P53,"No existe el patrón"))))</f>
        <v/>
      </c>
      <c r="R53" s="618" t="str">
        <f>IF($H53="","",(IF('Información y Datos'!$L$42='Patrones LACOMET'!$D$3,E53*25.4,IF('Información y Datos'!$L$42='Patrones LACOMET'!$D$4,E53,"No existe el patrón"))))</f>
        <v/>
      </c>
      <c r="S53" s="618" t="str">
        <f>+IF($H53="","",((INCERTIDUMBRE!$M$8)/1000)/25.4)</f>
        <v/>
      </c>
      <c r="T53" s="618" t="str">
        <f t="shared" si="4"/>
        <v/>
      </c>
      <c r="U53" s="619" t="str">
        <f t="shared" si="5"/>
        <v/>
      </c>
      <c r="V53" s="14"/>
      <c r="W53" s="634" t="str">
        <f>IF('Datos de condiciones'!D45="","",'Datos de condiciones'!D45)</f>
        <v/>
      </c>
      <c r="X53" s="635" t="str">
        <f t="shared" si="6"/>
        <v/>
      </c>
      <c r="Y53" s="30" t="str">
        <f>IF('Datos de condiciones'!F45="","",'Datos de condiciones'!F45)</f>
        <v/>
      </c>
      <c r="Z53" s="636" t="str">
        <f t="shared" si="7"/>
        <v/>
      </c>
      <c r="AA53" s="637" t="str">
        <f t="shared" si="8"/>
        <v/>
      </c>
      <c r="AB53" s="16"/>
      <c r="AC53" s="638">
        <f t="shared" si="13"/>
        <v>42</v>
      </c>
      <c r="AD53" s="639" t="str">
        <f t="shared" si="9"/>
        <v/>
      </c>
      <c r="AE53" s="636" t="str">
        <f t="shared" si="10"/>
        <v/>
      </c>
      <c r="AF53" s="637" t="str">
        <f t="shared" si="11"/>
        <v/>
      </c>
      <c r="AG53" s="640" t="str">
        <f>IF('Datos de condiciones'!F45="","",'Datos de condiciones'!F45)</f>
        <v/>
      </c>
      <c r="AI53" s="638">
        <f t="shared" si="14"/>
        <v>42</v>
      </c>
      <c r="AJ53" s="632"/>
      <c r="AK53" s="333" t="str">
        <f>IF('Datos de condiciones'!G45="","",'Datos de condiciones'!G45)</f>
        <v/>
      </c>
      <c r="AL53" s="641"/>
    </row>
    <row r="54" spans="1:38" ht="15" customHeight="1" thickBot="1" x14ac:dyDescent="0.25">
      <c r="A54" s="12">
        <f t="shared" si="0"/>
        <v>43</v>
      </c>
      <c r="B54" s="609" t="str">
        <f t="shared" si="1"/>
        <v/>
      </c>
      <c r="C54" s="610" t="str">
        <f t="shared" si="2"/>
        <v/>
      </c>
      <c r="D54" s="611" t="str">
        <f>IF(B54="","",(IF('Información y Datos'!$L$42='Patrones LACOMET'!$D$3,(VLOOKUP(B54,'BLOQUES PATRON (pulg) '!$D$5:$H$87,3,TRUE)),IF('Información y Datos'!$L$42='Patrones LACOMET'!$D$4,((VLOOKUP(CALIBRACION!B54,'BLOQUES PATRON (mm)'!$D$5:$H$126,3,FALSE))/1000),"No existe el patrón"))))</f>
        <v/>
      </c>
      <c r="E54" s="612" t="str">
        <f t="shared" si="3"/>
        <v/>
      </c>
      <c r="F54" s="613" t="str">
        <f>IF(B54="","",(IF('Información y Datos'!$L$42='Patrones LACOMET'!$D$3,(VLOOKUP(B54,'BLOQUES PATRON (pulg) '!$D$5:$H$86,5,FALSE)),IF('Información y Datos'!$L$42='Patrones LACOMET'!$D$4,((VLOOKUP(CALIBRACION!B54,'BLOQUES PATRON (mm)'!$D$5:$H$126,4,FALSE))/1000000),"No existe el patrón"))))</f>
        <v/>
      </c>
      <c r="G54" s="613" t="str">
        <f>IF(D54="","",(IF('Información y Datos'!$L$42='Patrones LACOMET'!$D$3,(D54*25.4),IF('Información y Datos'!$L$42='Patrones LACOMET'!$D$4,D54,"No existe el patrón"))))</f>
        <v/>
      </c>
      <c r="H54" s="614" t="str">
        <f>IF(J54="","",(IF('Información y Datos'!$L$42='Patrones LACOMET'!$D$3,(CALIBRACION!J54*25.4),IF('Información y Datos'!$L$42='Patrones LACOMET'!$D$4,(CALIBRACION!J54),"No existe el patrón"))))</f>
        <v/>
      </c>
      <c r="I54" s="615" t="str">
        <f>IF('Información y Datos'!B55="","",'Información y Datos'!B55)</f>
        <v/>
      </c>
      <c r="J54" s="616" t="str">
        <f>IF('Información y Datos'!C55="","",'Información y Datos'!C55)</f>
        <v/>
      </c>
      <c r="K54" s="643"/>
      <c r="L54" s="642"/>
      <c r="M54" s="642"/>
      <c r="N54" s="633"/>
      <c r="O54" s="333" t="str">
        <f>IF('Información y Datos'!F55="","",'Información y Datos'!F55)</f>
        <v/>
      </c>
      <c r="P54" s="618" t="str">
        <f t="shared" si="12"/>
        <v/>
      </c>
      <c r="Q54" s="618" t="str">
        <f>IF($H54="","",(IF('Información y Datos'!$L$42='Patrones LACOMET'!$D$3,P54*0.0254,IF('Información y Datos'!$L$42='Patrones LACOMET'!$D$4,P54,"No existe el patrón"))))</f>
        <v/>
      </c>
      <c r="R54" s="618" t="str">
        <f>IF($H54="","",(IF('Información y Datos'!$L$42='Patrones LACOMET'!$D$3,E54*25.4,IF('Información y Datos'!$L$42='Patrones LACOMET'!$D$4,E54,"No existe el patrón"))))</f>
        <v/>
      </c>
      <c r="S54" s="618" t="str">
        <f>+IF($H54="","",((INCERTIDUMBRE!$M$8)/1000)/25.4)</f>
        <v/>
      </c>
      <c r="T54" s="618" t="str">
        <f t="shared" si="4"/>
        <v/>
      </c>
      <c r="U54" s="619" t="str">
        <f t="shared" si="5"/>
        <v/>
      </c>
      <c r="V54" s="14"/>
      <c r="W54" s="634" t="str">
        <f>IF('Datos de condiciones'!D46="","",'Datos de condiciones'!D46)</f>
        <v/>
      </c>
      <c r="X54" s="635" t="str">
        <f t="shared" si="6"/>
        <v/>
      </c>
      <c r="Y54" s="30" t="str">
        <f>IF('Datos de condiciones'!F46="","",'Datos de condiciones'!F46)</f>
        <v/>
      </c>
      <c r="Z54" s="636" t="str">
        <f t="shared" si="7"/>
        <v/>
      </c>
      <c r="AA54" s="637" t="str">
        <f t="shared" si="8"/>
        <v/>
      </c>
      <c r="AB54" s="16"/>
      <c r="AC54" s="638">
        <f t="shared" si="13"/>
        <v>43</v>
      </c>
      <c r="AD54" s="639" t="str">
        <f t="shared" si="9"/>
        <v/>
      </c>
      <c r="AE54" s="636" t="str">
        <f t="shared" si="10"/>
        <v/>
      </c>
      <c r="AF54" s="637" t="str">
        <f t="shared" si="11"/>
        <v/>
      </c>
      <c r="AG54" s="640" t="str">
        <f>IF('Datos de condiciones'!F46="","",'Datos de condiciones'!F46)</f>
        <v/>
      </c>
      <c r="AI54" s="638">
        <f t="shared" si="14"/>
        <v>43</v>
      </c>
      <c r="AJ54" s="632"/>
      <c r="AK54" s="333" t="str">
        <f>IF('Datos de condiciones'!G46="","",'Datos de condiciones'!G46)</f>
        <v/>
      </c>
      <c r="AL54" s="641"/>
    </row>
    <row r="55" spans="1:38" ht="15" customHeight="1" thickBot="1" x14ac:dyDescent="0.25">
      <c r="A55" s="12">
        <f t="shared" si="0"/>
        <v>44</v>
      </c>
      <c r="B55" s="609" t="str">
        <f t="shared" si="1"/>
        <v/>
      </c>
      <c r="C55" s="610" t="str">
        <f t="shared" si="2"/>
        <v/>
      </c>
      <c r="D55" s="611" t="str">
        <f>IF(B55="","",(IF('Información y Datos'!$L$42='Patrones LACOMET'!$D$3,(VLOOKUP(B55,'BLOQUES PATRON (pulg) '!$D$5:$H$87,3,TRUE)),IF('Información y Datos'!$L$42='Patrones LACOMET'!$D$4,((VLOOKUP(CALIBRACION!B55,'BLOQUES PATRON (mm)'!$D$5:$H$126,3,FALSE))/1000),"No existe el patrón"))))</f>
        <v/>
      </c>
      <c r="E55" s="612" t="str">
        <f t="shared" si="3"/>
        <v/>
      </c>
      <c r="F55" s="613" t="str">
        <f>IF(B55="","",(IF('Información y Datos'!$L$42='Patrones LACOMET'!$D$3,(VLOOKUP(B55,'BLOQUES PATRON (pulg) '!$D$5:$H$86,5,FALSE)),IF('Información y Datos'!$L$42='Patrones LACOMET'!$D$4,((VLOOKUP(CALIBRACION!B55,'BLOQUES PATRON (mm)'!$D$5:$H$126,4,FALSE))/1000000),"No existe el patrón"))))</f>
        <v/>
      </c>
      <c r="G55" s="613" t="str">
        <f>IF(D55="","",(IF('Información y Datos'!$L$42='Patrones LACOMET'!$D$3,(D55*25.4),IF('Información y Datos'!$L$42='Patrones LACOMET'!$D$4,D55,"No existe el patrón"))))</f>
        <v/>
      </c>
      <c r="H55" s="614" t="str">
        <f>IF(J55="","",(IF('Información y Datos'!$L$42='Patrones LACOMET'!$D$3,(CALIBRACION!J55*25.4),IF('Información y Datos'!$L$42='Patrones LACOMET'!$D$4,(CALIBRACION!J55),"No existe el patrón"))))</f>
        <v/>
      </c>
      <c r="I55" s="615" t="str">
        <f>IF('Información y Datos'!B56="","",'Información y Datos'!B56)</f>
        <v/>
      </c>
      <c r="J55" s="616" t="str">
        <f>IF('Información y Datos'!C56="","",'Información y Datos'!C56)</f>
        <v/>
      </c>
      <c r="K55" s="643"/>
      <c r="L55" s="642"/>
      <c r="M55" s="642"/>
      <c r="N55" s="633"/>
      <c r="O55" s="333" t="str">
        <f>IF('Información y Datos'!F56="","",'Información y Datos'!F56)</f>
        <v/>
      </c>
      <c r="P55" s="618" t="str">
        <f t="shared" si="12"/>
        <v/>
      </c>
      <c r="Q55" s="618" t="str">
        <f>IF($H55="","",(IF('Información y Datos'!$L$42='Patrones LACOMET'!$D$3,P55*0.0254,IF('Información y Datos'!$L$42='Patrones LACOMET'!$D$4,P55,"No existe el patrón"))))</f>
        <v/>
      </c>
      <c r="R55" s="618" t="str">
        <f>IF($H55="","",(IF('Información y Datos'!$L$42='Patrones LACOMET'!$D$3,E55*25.4,IF('Información y Datos'!$L$42='Patrones LACOMET'!$D$4,E55,"No existe el patrón"))))</f>
        <v/>
      </c>
      <c r="S55" s="618" t="str">
        <f>+IF($H55="","",((INCERTIDUMBRE!$M$8)/1000)/25.4)</f>
        <v/>
      </c>
      <c r="T55" s="618" t="str">
        <f t="shared" si="4"/>
        <v/>
      </c>
      <c r="U55" s="619" t="str">
        <f t="shared" si="5"/>
        <v/>
      </c>
      <c r="V55" s="14"/>
      <c r="W55" s="634" t="str">
        <f>IF('Datos de condiciones'!D47="","",'Datos de condiciones'!D47)</f>
        <v/>
      </c>
      <c r="X55" s="635" t="str">
        <f t="shared" si="6"/>
        <v/>
      </c>
      <c r="Y55" s="30" t="str">
        <f>IF('Datos de condiciones'!F47="","",'Datos de condiciones'!F47)</f>
        <v/>
      </c>
      <c r="Z55" s="636" t="str">
        <f t="shared" si="7"/>
        <v/>
      </c>
      <c r="AA55" s="637" t="str">
        <f t="shared" si="8"/>
        <v/>
      </c>
      <c r="AB55" s="16"/>
      <c r="AC55" s="638">
        <f t="shared" si="13"/>
        <v>44</v>
      </c>
      <c r="AD55" s="639" t="str">
        <f t="shared" si="9"/>
        <v/>
      </c>
      <c r="AE55" s="636" t="str">
        <f t="shared" si="10"/>
        <v/>
      </c>
      <c r="AF55" s="637" t="str">
        <f t="shared" si="11"/>
        <v/>
      </c>
      <c r="AG55" s="640" t="str">
        <f>IF('Datos de condiciones'!F47="","",'Datos de condiciones'!F47)</f>
        <v/>
      </c>
      <c r="AI55" s="638">
        <f t="shared" si="14"/>
        <v>44</v>
      </c>
      <c r="AJ55" s="632"/>
      <c r="AK55" s="333" t="str">
        <f>IF('Datos de condiciones'!G47="","",'Datos de condiciones'!G47)</f>
        <v/>
      </c>
      <c r="AL55" s="641"/>
    </row>
    <row r="56" spans="1:38" ht="15" customHeight="1" thickBot="1" x14ac:dyDescent="0.25">
      <c r="A56" s="12">
        <f t="shared" si="0"/>
        <v>45</v>
      </c>
      <c r="B56" s="609" t="str">
        <f t="shared" si="1"/>
        <v/>
      </c>
      <c r="C56" s="610" t="str">
        <f t="shared" si="2"/>
        <v/>
      </c>
      <c r="D56" s="611" t="str">
        <f>IF(B56="","",(IF('Información y Datos'!$L$42='Patrones LACOMET'!$D$3,(VLOOKUP(B56,'BLOQUES PATRON (pulg) '!$D$5:$H$87,3,TRUE)),IF('Información y Datos'!$L$42='Patrones LACOMET'!$D$4,((VLOOKUP(CALIBRACION!B56,'BLOQUES PATRON (mm)'!$D$5:$H$126,3,FALSE))/1000),"No existe el patrón"))))</f>
        <v/>
      </c>
      <c r="E56" s="612" t="str">
        <f t="shared" si="3"/>
        <v/>
      </c>
      <c r="F56" s="613" t="str">
        <f>IF(B56="","",(IF('Información y Datos'!$L$42='Patrones LACOMET'!$D$3,(VLOOKUP(B56,'BLOQUES PATRON (pulg) '!$D$5:$H$86,5,FALSE)),IF('Información y Datos'!$L$42='Patrones LACOMET'!$D$4,((VLOOKUP(CALIBRACION!B56,'BLOQUES PATRON (mm)'!$D$5:$H$126,4,FALSE))/1000000),"No existe el patrón"))))</f>
        <v/>
      </c>
      <c r="G56" s="613" t="str">
        <f>IF(D56="","",(IF('Información y Datos'!$L$42='Patrones LACOMET'!$D$3,(D56*25.4),IF('Información y Datos'!$L$42='Patrones LACOMET'!$D$4,D56,"No existe el patrón"))))</f>
        <v/>
      </c>
      <c r="H56" s="614" t="str">
        <f>IF(J56="","",(IF('Información y Datos'!$L$42='Patrones LACOMET'!$D$3,(CALIBRACION!J56*25.4),IF('Información y Datos'!$L$42='Patrones LACOMET'!$D$4,(CALIBRACION!J56),"No existe el patrón"))))</f>
        <v/>
      </c>
      <c r="I56" s="615" t="str">
        <f>IF('Información y Datos'!B57="","",'Información y Datos'!B57)</f>
        <v/>
      </c>
      <c r="J56" s="616" t="str">
        <f>IF('Información y Datos'!C57="","",'Información y Datos'!C57)</f>
        <v/>
      </c>
      <c r="K56" s="643"/>
      <c r="L56" s="642"/>
      <c r="M56" s="642"/>
      <c r="N56" s="633"/>
      <c r="O56" s="333" t="str">
        <f>IF('Información y Datos'!F57="","",'Información y Datos'!F57)</f>
        <v/>
      </c>
      <c r="P56" s="618" t="str">
        <f t="shared" si="12"/>
        <v/>
      </c>
      <c r="Q56" s="618" t="str">
        <f>IF($H56="","",(IF('Información y Datos'!$L$42='Patrones LACOMET'!$D$3,P56*0.0254,IF('Información y Datos'!$L$42='Patrones LACOMET'!$D$4,P56,"No existe el patrón"))))</f>
        <v/>
      </c>
      <c r="R56" s="618" t="str">
        <f>IF($H56="","",(IF('Información y Datos'!$L$42='Patrones LACOMET'!$D$3,E56*25.4,IF('Información y Datos'!$L$42='Patrones LACOMET'!$D$4,E56,"No existe el patrón"))))</f>
        <v/>
      </c>
      <c r="S56" s="618" t="str">
        <f>+IF($H56="","",((INCERTIDUMBRE!$M$8)/1000)/25.4)</f>
        <v/>
      </c>
      <c r="T56" s="618" t="str">
        <f t="shared" si="4"/>
        <v/>
      </c>
      <c r="U56" s="619" t="str">
        <f t="shared" si="5"/>
        <v/>
      </c>
      <c r="V56" s="14"/>
      <c r="W56" s="634" t="str">
        <f>IF('Datos de condiciones'!D48="","",'Datos de condiciones'!D48)</f>
        <v/>
      </c>
      <c r="X56" s="635" t="str">
        <f t="shared" si="6"/>
        <v/>
      </c>
      <c r="Y56" s="30" t="str">
        <f>IF('Datos de condiciones'!F48="","",'Datos de condiciones'!F48)</f>
        <v/>
      </c>
      <c r="Z56" s="636" t="str">
        <f t="shared" si="7"/>
        <v/>
      </c>
      <c r="AA56" s="637" t="str">
        <f t="shared" si="8"/>
        <v/>
      </c>
      <c r="AB56" s="16"/>
      <c r="AC56" s="638">
        <f t="shared" si="13"/>
        <v>45</v>
      </c>
      <c r="AD56" s="639" t="str">
        <f t="shared" si="9"/>
        <v/>
      </c>
      <c r="AE56" s="636" t="str">
        <f t="shared" si="10"/>
        <v/>
      </c>
      <c r="AF56" s="637" t="str">
        <f t="shared" si="11"/>
        <v/>
      </c>
      <c r="AG56" s="640" t="str">
        <f>IF('Datos de condiciones'!F48="","",'Datos de condiciones'!F48)</f>
        <v/>
      </c>
      <c r="AI56" s="638">
        <f t="shared" si="14"/>
        <v>45</v>
      </c>
      <c r="AJ56" s="632"/>
      <c r="AK56" s="333" t="str">
        <f>IF('Datos de condiciones'!G48="","",'Datos de condiciones'!G48)</f>
        <v/>
      </c>
      <c r="AL56" s="641"/>
    </row>
    <row r="57" spans="1:38" ht="15" customHeight="1" thickBot="1" x14ac:dyDescent="0.25">
      <c r="A57" s="12">
        <f t="shared" si="0"/>
        <v>46</v>
      </c>
      <c r="B57" s="609" t="str">
        <f t="shared" si="1"/>
        <v/>
      </c>
      <c r="C57" s="610" t="str">
        <f t="shared" si="2"/>
        <v/>
      </c>
      <c r="D57" s="611" t="str">
        <f>IF(B57="","",(IF('Información y Datos'!$L$42='Patrones LACOMET'!$D$3,(VLOOKUP(B57,'BLOQUES PATRON (pulg) '!$D$5:$H$87,3,TRUE)),IF('Información y Datos'!$L$42='Patrones LACOMET'!$D$4,((VLOOKUP(CALIBRACION!B57,'BLOQUES PATRON (mm)'!$D$5:$H$126,3,FALSE))/1000),"No existe el patrón"))))</f>
        <v/>
      </c>
      <c r="E57" s="612" t="str">
        <f t="shared" si="3"/>
        <v/>
      </c>
      <c r="F57" s="613" t="str">
        <f>IF(B57="","",(IF('Información y Datos'!$L$42='Patrones LACOMET'!$D$3,(VLOOKUP(B57,'BLOQUES PATRON (pulg) '!$D$5:$H$86,5,FALSE)),IF('Información y Datos'!$L$42='Patrones LACOMET'!$D$4,((VLOOKUP(CALIBRACION!B57,'BLOQUES PATRON (mm)'!$D$5:$H$126,4,FALSE))/1000000),"No existe el patrón"))))</f>
        <v/>
      </c>
      <c r="G57" s="613" t="str">
        <f>IF(D57="","",(IF('Información y Datos'!$L$42='Patrones LACOMET'!$D$3,(D57*25.4),IF('Información y Datos'!$L$42='Patrones LACOMET'!$D$4,D57,"No existe el patrón"))))</f>
        <v/>
      </c>
      <c r="H57" s="614" t="str">
        <f>IF(J57="","",(IF('Información y Datos'!$L$42='Patrones LACOMET'!$D$3,(CALIBRACION!J57*25.4),IF('Información y Datos'!$L$42='Patrones LACOMET'!$D$4,(CALIBRACION!J57),"No existe el patrón"))))</f>
        <v/>
      </c>
      <c r="I57" s="615" t="str">
        <f>IF('Información y Datos'!B58="","",'Información y Datos'!B58)</f>
        <v/>
      </c>
      <c r="J57" s="616" t="str">
        <f>IF('Información y Datos'!C58="","",'Información y Datos'!C58)</f>
        <v/>
      </c>
      <c r="K57" s="643"/>
      <c r="L57" s="642"/>
      <c r="M57" s="642"/>
      <c r="N57" s="633"/>
      <c r="O57" s="333" t="str">
        <f>IF('Información y Datos'!F58="","",'Información y Datos'!F58)</f>
        <v/>
      </c>
      <c r="P57" s="618" t="str">
        <f t="shared" si="12"/>
        <v/>
      </c>
      <c r="Q57" s="618" t="str">
        <f>IF($H57="","",(IF('Información y Datos'!$L$42='Patrones LACOMET'!$D$3,P57*0.0254,IF('Información y Datos'!$L$42='Patrones LACOMET'!$D$4,P57,"No existe el patrón"))))</f>
        <v/>
      </c>
      <c r="R57" s="618" t="str">
        <f>IF($H57="","",(IF('Información y Datos'!$L$42='Patrones LACOMET'!$D$3,E57*25.4,IF('Información y Datos'!$L$42='Patrones LACOMET'!$D$4,E57,"No existe el patrón"))))</f>
        <v/>
      </c>
      <c r="S57" s="618" t="str">
        <f>+IF($H57="","",((INCERTIDUMBRE!$M$8)/1000)/25.4)</f>
        <v/>
      </c>
      <c r="T57" s="618" t="str">
        <f t="shared" si="4"/>
        <v/>
      </c>
      <c r="U57" s="619" t="str">
        <f t="shared" si="5"/>
        <v/>
      </c>
      <c r="V57" s="14"/>
      <c r="W57" s="634" t="str">
        <f>IF('Datos de condiciones'!D49="","",'Datos de condiciones'!D49)</f>
        <v/>
      </c>
      <c r="X57" s="635" t="str">
        <f t="shared" si="6"/>
        <v/>
      </c>
      <c r="Y57" s="30" t="str">
        <f>IF('Datos de condiciones'!F49="","",'Datos de condiciones'!F49)</f>
        <v/>
      </c>
      <c r="Z57" s="636" t="str">
        <f t="shared" si="7"/>
        <v/>
      </c>
      <c r="AA57" s="637" t="str">
        <f t="shared" si="8"/>
        <v/>
      </c>
      <c r="AB57" s="16"/>
      <c r="AC57" s="638">
        <f t="shared" si="13"/>
        <v>46</v>
      </c>
      <c r="AD57" s="639" t="str">
        <f t="shared" si="9"/>
        <v/>
      </c>
      <c r="AE57" s="636" t="str">
        <f t="shared" si="10"/>
        <v/>
      </c>
      <c r="AF57" s="637" t="str">
        <f t="shared" si="11"/>
        <v/>
      </c>
      <c r="AG57" s="640" t="str">
        <f>IF('Datos de condiciones'!F49="","",'Datos de condiciones'!F49)</f>
        <v/>
      </c>
      <c r="AI57" s="638">
        <f t="shared" si="14"/>
        <v>46</v>
      </c>
      <c r="AJ57" s="632"/>
      <c r="AK57" s="333" t="str">
        <f>IF('Datos de condiciones'!G49="","",'Datos de condiciones'!G49)</f>
        <v/>
      </c>
      <c r="AL57" s="641"/>
    </row>
    <row r="58" spans="1:38" ht="15" customHeight="1" thickBot="1" x14ac:dyDescent="0.25">
      <c r="A58" s="12">
        <f t="shared" si="0"/>
        <v>47</v>
      </c>
      <c r="B58" s="609" t="str">
        <f t="shared" si="1"/>
        <v/>
      </c>
      <c r="C58" s="610" t="str">
        <f t="shared" si="2"/>
        <v/>
      </c>
      <c r="D58" s="611" t="str">
        <f>IF(B58="","",(IF('Información y Datos'!$L$42='Patrones LACOMET'!$D$3,(VLOOKUP(B58,'BLOQUES PATRON (pulg) '!$D$5:$H$87,3,TRUE)),IF('Información y Datos'!$L$42='Patrones LACOMET'!$D$4,((VLOOKUP(CALIBRACION!B58,'BLOQUES PATRON (mm)'!$D$5:$H$126,3,FALSE))/1000),"No existe el patrón"))))</f>
        <v/>
      </c>
      <c r="E58" s="612" t="str">
        <f t="shared" si="3"/>
        <v/>
      </c>
      <c r="F58" s="613" t="str">
        <f>IF(B58="","",(IF('Información y Datos'!$L$42='Patrones LACOMET'!$D$3,(VLOOKUP(B58,'BLOQUES PATRON (pulg) '!$D$5:$H$86,5,FALSE)),IF('Información y Datos'!$L$42='Patrones LACOMET'!$D$4,((VLOOKUP(CALIBRACION!B58,'BLOQUES PATRON (mm)'!$D$5:$H$126,4,FALSE))/1000000),"No existe el patrón"))))</f>
        <v/>
      </c>
      <c r="G58" s="613" t="str">
        <f>IF(D58="","",(IF('Información y Datos'!$L$42='Patrones LACOMET'!$D$3,(D58*25.4),IF('Información y Datos'!$L$42='Patrones LACOMET'!$D$4,D58,"No existe el patrón"))))</f>
        <v/>
      </c>
      <c r="H58" s="614" t="str">
        <f>IF(J58="","",(IF('Información y Datos'!$L$42='Patrones LACOMET'!$D$3,(CALIBRACION!J58*25.4),IF('Información y Datos'!$L$42='Patrones LACOMET'!$D$4,(CALIBRACION!J58),"No existe el patrón"))))</f>
        <v/>
      </c>
      <c r="I58" s="615" t="str">
        <f>IF('Información y Datos'!B59="","",'Información y Datos'!B59)</f>
        <v/>
      </c>
      <c r="J58" s="616" t="str">
        <f>IF('Información y Datos'!C59="","",'Información y Datos'!C59)</f>
        <v/>
      </c>
      <c r="K58" s="643"/>
      <c r="L58" s="642"/>
      <c r="M58" s="642"/>
      <c r="N58" s="633"/>
      <c r="O58" s="333" t="str">
        <f>IF('Información y Datos'!F59="","",'Información y Datos'!F59)</f>
        <v/>
      </c>
      <c r="P58" s="618" t="str">
        <f t="shared" si="12"/>
        <v/>
      </c>
      <c r="Q58" s="618" t="str">
        <f>IF($H58="","",(IF('Información y Datos'!$L$42='Patrones LACOMET'!$D$3,P58*0.0254,IF('Información y Datos'!$L$42='Patrones LACOMET'!$D$4,P58,"No existe el patrón"))))</f>
        <v/>
      </c>
      <c r="R58" s="618" t="str">
        <f>IF($H58="","",(IF('Información y Datos'!$L$42='Patrones LACOMET'!$D$3,E58*25.4,IF('Información y Datos'!$L$42='Patrones LACOMET'!$D$4,E58,"No existe el patrón"))))</f>
        <v/>
      </c>
      <c r="S58" s="618" t="str">
        <f>+IF($H58="","",((INCERTIDUMBRE!$M$8)/1000)/25.4)</f>
        <v/>
      </c>
      <c r="T58" s="618" t="str">
        <f t="shared" si="4"/>
        <v/>
      </c>
      <c r="U58" s="619" t="str">
        <f t="shared" si="5"/>
        <v/>
      </c>
      <c r="V58" s="14"/>
      <c r="W58" s="634" t="str">
        <f>IF('Datos de condiciones'!D50="","",'Datos de condiciones'!D50)</f>
        <v/>
      </c>
      <c r="X58" s="635" t="str">
        <f t="shared" si="6"/>
        <v/>
      </c>
      <c r="Y58" s="30" t="str">
        <f>IF('Datos de condiciones'!F50="","",'Datos de condiciones'!F50)</f>
        <v/>
      </c>
      <c r="Z58" s="636" t="str">
        <f t="shared" si="7"/>
        <v/>
      </c>
      <c r="AA58" s="637" t="str">
        <f t="shared" si="8"/>
        <v/>
      </c>
      <c r="AB58" s="16"/>
      <c r="AC58" s="638">
        <f t="shared" si="13"/>
        <v>47</v>
      </c>
      <c r="AD58" s="639" t="str">
        <f t="shared" si="9"/>
        <v/>
      </c>
      <c r="AE58" s="636" t="str">
        <f t="shared" si="10"/>
        <v/>
      </c>
      <c r="AF58" s="637" t="str">
        <f t="shared" si="11"/>
        <v/>
      </c>
      <c r="AG58" s="640" t="str">
        <f>IF('Datos de condiciones'!F50="","",'Datos de condiciones'!F50)</f>
        <v/>
      </c>
      <c r="AI58" s="638">
        <f t="shared" si="14"/>
        <v>47</v>
      </c>
      <c r="AJ58" s="632"/>
      <c r="AK58" s="333" t="str">
        <f>IF('Datos de condiciones'!G50="","",'Datos de condiciones'!G50)</f>
        <v/>
      </c>
      <c r="AL58" s="641"/>
    </row>
    <row r="59" spans="1:38" ht="15" customHeight="1" thickBot="1" x14ac:dyDescent="0.25">
      <c r="A59" s="12">
        <f t="shared" si="0"/>
        <v>48</v>
      </c>
      <c r="B59" s="609" t="str">
        <f t="shared" si="1"/>
        <v/>
      </c>
      <c r="C59" s="610" t="str">
        <f t="shared" si="2"/>
        <v/>
      </c>
      <c r="D59" s="611" t="str">
        <f>IF(B59="","",(IF('Información y Datos'!$L$42='Patrones LACOMET'!$D$3,(VLOOKUP(B59,'BLOQUES PATRON (pulg) '!$D$5:$H$87,3,TRUE)),IF('Información y Datos'!$L$42='Patrones LACOMET'!$D$4,((VLOOKUP(CALIBRACION!B59,'BLOQUES PATRON (mm)'!$D$5:$H$126,3,FALSE))/1000),"No existe el patrón"))))</f>
        <v/>
      </c>
      <c r="E59" s="612" t="str">
        <f t="shared" si="3"/>
        <v/>
      </c>
      <c r="F59" s="613" t="str">
        <f>IF(B59="","",(IF('Información y Datos'!$L$42='Patrones LACOMET'!$D$3,(VLOOKUP(B59,'BLOQUES PATRON (pulg) '!$D$5:$H$86,5,FALSE)),IF('Información y Datos'!$L$42='Patrones LACOMET'!$D$4,((VLOOKUP(CALIBRACION!B59,'BLOQUES PATRON (mm)'!$D$5:$H$126,4,FALSE))/1000000),"No existe el patrón"))))</f>
        <v/>
      </c>
      <c r="G59" s="613" t="str">
        <f>IF(D59="","",(IF('Información y Datos'!$L$42='Patrones LACOMET'!$D$3,(D59*25.4),IF('Información y Datos'!$L$42='Patrones LACOMET'!$D$4,D59,"No existe el patrón"))))</f>
        <v/>
      </c>
      <c r="H59" s="614" t="str">
        <f>IF(J59="","",(IF('Información y Datos'!$L$42='Patrones LACOMET'!$D$3,(CALIBRACION!J59*25.4),IF('Información y Datos'!$L$42='Patrones LACOMET'!$D$4,(CALIBRACION!J59),"No existe el patrón"))))</f>
        <v/>
      </c>
      <c r="I59" s="615" t="str">
        <f>IF('Información y Datos'!B60="","",'Información y Datos'!B60)</f>
        <v/>
      </c>
      <c r="J59" s="616" t="str">
        <f>IF('Información y Datos'!C60="","",'Información y Datos'!C60)</f>
        <v/>
      </c>
      <c r="K59" s="643"/>
      <c r="L59" s="642"/>
      <c r="M59" s="642"/>
      <c r="N59" s="633"/>
      <c r="O59" s="333" t="str">
        <f>IF('Información y Datos'!F60="","",'Información y Datos'!F60)</f>
        <v/>
      </c>
      <c r="P59" s="618" t="str">
        <f t="shared" si="12"/>
        <v/>
      </c>
      <c r="Q59" s="618" t="str">
        <f>IF($H59="","",(IF('Información y Datos'!$L$42='Patrones LACOMET'!$D$3,P59*0.0254,IF('Información y Datos'!$L$42='Patrones LACOMET'!$D$4,P59,"No existe el patrón"))))</f>
        <v/>
      </c>
      <c r="R59" s="618" t="str">
        <f>IF($H59="","",(IF('Información y Datos'!$L$42='Patrones LACOMET'!$D$3,E59*25.4,IF('Información y Datos'!$L$42='Patrones LACOMET'!$D$4,E59,"No existe el patrón"))))</f>
        <v/>
      </c>
      <c r="S59" s="618" t="str">
        <f>+IF($H59="","",((INCERTIDUMBRE!$M$8)/1000)/25.4)</f>
        <v/>
      </c>
      <c r="T59" s="618" t="str">
        <f t="shared" si="4"/>
        <v/>
      </c>
      <c r="U59" s="619" t="str">
        <f t="shared" si="5"/>
        <v/>
      </c>
      <c r="V59" s="14"/>
      <c r="W59" s="634" t="str">
        <f>IF('Datos de condiciones'!D51="","",'Datos de condiciones'!D51)</f>
        <v/>
      </c>
      <c r="X59" s="635" t="str">
        <f t="shared" si="6"/>
        <v/>
      </c>
      <c r="Y59" s="30" t="str">
        <f>IF('Datos de condiciones'!F51="","",'Datos de condiciones'!F51)</f>
        <v/>
      </c>
      <c r="Z59" s="636" t="str">
        <f t="shared" si="7"/>
        <v/>
      </c>
      <c r="AA59" s="637" t="str">
        <f t="shared" si="8"/>
        <v/>
      </c>
      <c r="AB59" s="16"/>
      <c r="AC59" s="638">
        <f t="shared" si="13"/>
        <v>48</v>
      </c>
      <c r="AD59" s="639" t="str">
        <f t="shared" si="9"/>
        <v/>
      </c>
      <c r="AE59" s="636" t="str">
        <f t="shared" si="10"/>
        <v/>
      </c>
      <c r="AF59" s="637" t="str">
        <f t="shared" si="11"/>
        <v/>
      </c>
      <c r="AG59" s="640" t="str">
        <f>IF('Datos de condiciones'!F51="","",'Datos de condiciones'!F51)</f>
        <v/>
      </c>
      <c r="AI59" s="638">
        <f t="shared" si="14"/>
        <v>48</v>
      </c>
      <c r="AJ59" s="632"/>
      <c r="AK59" s="333" t="str">
        <f>IF('Datos de condiciones'!G51="","",'Datos de condiciones'!G51)</f>
        <v/>
      </c>
      <c r="AL59" s="641"/>
    </row>
    <row r="60" spans="1:38" ht="15" customHeight="1" thickBot="1" x14ac:dyDescent="0.25">
      <c r="A60" s="12">
        <f t="shared" si="0"/>
        <v>49</v>
      </c>
      <c r="B60" s="609" t="str">
        <f t="shared" si="1"/>
        <v/>
      </c>
      <c r="C60" s="610" t="str">
        <f t="shared" si="2"/>
        <v/>
      </c>
      <c r="D60" s="611" t="str">
        <f>IF(B60="","",(IF('Información y Datos'!$L$42='Patrones LACOMET'!$D$3,(VLOOKUP(B60,'BLOQUES PATRON (pulg) '!$D$5:$H$87,3,TRUE)),IF('Información y Datos'!$L$42='Patrones LACOMET'!$D$4,((VLOOKUP(CALIBRACION!B60,'BLOQUES PATRON (mm)'!$D$5:$H$126,3,FALSE))/1000),"No existe el patrón"))))</f>
        <v/>
      </c>
      <c r="E60" s="612" t="str">
        <f t="shared" si="3"/>
        <v/>
      </c>
      <c r="F60" s="613" t="str">
        <f>IF(B60="","",(IF('Información y Datos'!$L$42='Patrones LACOMET'!$D$3,(VLOOKUP(B60,'BLOQUES PATRON (pulg) '!$D$5:$H$86,5,FALSE)),IF('Información y Datos'!$L$42='Patrones LACOMET'!$D$4,((VLOOKUP(CALIBRACION!B60,'BLOQUES PATRON (mm)'!$D$5:$H$126,4,FALSE))/1000000),"No existe el patrón"))))</f>
        <v/>
      </c>
      <c r="G60" s="613" t="str">
        <f>IF(D60="","",(IF('Información y Datos'!$L$42='Patrones LACOMET'!$D$3,(D60*25.4),IF('Información y Datos'!$L$42='Patrones LACOMET'!$D$4,D60,"No existe el patrón"))))</f>
        <v/>
      </c>
      <c r="H60" s="614" t="str">
        <f>IF(J60="","",(IF('Información y Datos'!$L$42='Patrones LACOMET'!$D$3,(CALIBRACION!J60*25.4),IF('Información y Datos'!$L$42='Patrones LACOMET'!$D$4,(CALIBRACION!J60),"No existe el patrón"))))</f>
        <v/>
      </c>
      <c r="I60" s="615" t="str">
        <f>IF('Información y Datos'!B61="","",'Información y Datos'!B61)</f>
        <v/>
      </c>
      <c r="J60" s="616" t="str">
        <f>IF('Información y Datos'!C61="","",'Información y Datos'!C61)</f>
        <v/>
      </c>
      <c r="K60" s="643"/>
      <c r="L60" s="642"/>
      <c r="M60" s="642"/>
      <c r="N60" s="633"/>
      <c r="O60" s="333" t="str">
        <f>IF('Información y Datos'!F61="","",'Información y Datos'!F61)</f>
        <v/>
      </c>
      <c r="P60" s="618" t="str">
        <f t="shared" si="12"/>
        <v/>
      </c>
      <c r="Q60" s="618" t="str">
        <f>IF($H60="","",(IF('Información y Datos'!$L$42='Patrones LACOMET'!$D$3,P60*0.0254,IF('Información y Datos'!$L$42='Patrones LACOMET'!$D$4,P60,"No existe el patrón"))))</f>
        <v/>
      </c>
      <c r="R60" s="618" t="str">
        <f>IF($H60="","",(IF('Información y Datos'!$L$42='Patrones LACOMET'!$D$3,E60*25.4,IF('Información y Datos'!$L$42='Patrones LACOMET'!$D$4,E60,"No existe el patrón"))))</f>
        <v/>
      </c>
      <c r="S60" s="618" t="str">
        <f>+IF($H60="","",((INCERTIDUMBRE!$M$8)/1000)/25.4)</f>
        <v/>
      </c>
      <c r="T60" s="618" t="str">
        <f t="shared" si="4"/>
        <v/>
      </c>
      <c r="U60" s="619" t="str">
        <f t="shared" si="5"/>
        <v/>
      </c>
      <c r="V60" s="14"/>
      <c r="W60" s="634" t="str">
        <f>IF('Datos de condiciones'!D52="","",'Datos de condiciones'!D52)</f>
        <v/>
      </c>
      <c r="X60" s="635" t="str">
        <f t="shared" si="6"/>
        <v/>
      </c>
      <c r="Y60" s="30" t="str">
        <f>IF('Datos de condiciones'!F52="","",'Datos de condiciones'!F52)</f>
        <v/>
      </c>
      <c r="Z60" s="636" t="str">
        <f t="shared" si="7"/>
        <v/>
      </c>
      <c r="AA60" s="637" t="str">
        <f t="shared" si="8"/>
        <v/>
      </c>
      <c r="AB60" s="16"/>
      <c r="AC60" s="638">
        <f t="shared" si="13"/>
        <v>49</v>
      </c>
      <c r="AD60" s="639" t="str">
        <f t="shared" si="9"/>
        <v/>
      </c>
      <c r="AE60" s="636" t="str">
        <f t="shared" si="10"/>
        <v/>
      </c>
      <c r="AF60" s="637" t="str">
        <f t="shared" si="11"/>
        <v/>
      </c>
      <c r="AG60" s="640" t="str">
        <f>IF('Datos de condiciones'!F52="","",'Datos de condiciones'!F52)</f>
        <v/>
      </c>
      <c r="AI60" s="638">
        <f t="shared" si="14"/>
        <v>49</v>
      </c>
      <c r="AJ60" s="632"/>
      <c r="AK60" s="333" t="str">
        <f>IF('Datos de condiciones'!G52="","",'Datos de condiciones'!G52)</f>
        <v/>
      </c>
      <c r="AL60" s="641"/>
    </row>
    <row r="61" spans="1:38" ht="15" customHeight="1" thickBot="1" x14ac:dyDescent="0.25">
      <c r="A61" s="12">
        <f t="shared" si="0"/>
        <v>50</v>
      </c>
      <c r="B61" s="609" t="str">
        <f t="shared" si="1"/>
        <v/>
      </c>
      <c r="C61" s="610" t="str">
        <f t="shared" si="2"/>
        <v/>
      </c>
      <c r="D61" s="611" t="str">
        <f>IF(B61="","",(IF('Información y Datos'!$L$42='Patrones LACOMET'!$D$3,(VLOOKUP(B61,'BLOQUES PATRON (pulg) '!$D$5:$H$87,3,TRUE)),IF('Información y Datos'!$L$42='Patrones LACOMET'!$D$4,((VLOOKUP(CALIBRACION!B61,'BLOQUES PATRON (mm)'!$D$5:$H$126,3,FALSE))/1000),"No existe el patrón"))))</f>
        <v/>
      </c>
      <c r="E61" s="612" t="str">
        <f t="shared" si="3"/>
        <v/>
      </c>
      <c r="F61" s="613" t="str">
        <f>IF(B61="","",(IF('Información y Datos'!$L$42='Patrones LACOMET'!$D$3,(VLOOKUP(B61,'BLOQUES PATRON (pulg) '!$D$5:$H$86,5,FALSE)),IF('Información y Datos'!$L$42='Patrones LACOMET'!$D$4,((VLOOKUP(CALIBRACION!B61,'BLOQUES PATRON (mm)'!$D$5:$H$126,4,FALSE))/1000000),"No existe el patrón"))))</f>
        <v/>
      </c>
      <c r="G61" s="613" t="str">
        <f>IF(D61="","",(IF('Información y Datos'!$L$42='Patrones LACOMET'!$D$3,(D61*25.4),IF('Información y Datos'!$L$42='Patrones LACOMET'!$D$4,D61,"No existe el patrón"))))</f>
        <v/>
      </c>
      <c r="H61" s="614" t="str">
        <f>IF(J61="","",(IF('Información y Datos'!$L$42='Patrones LACOMET'!$D$3,(CALIBRACION!J61*25.4),IF('Información y Datos'!$L$42='Patrones LACOMET'!$D$4,(CALIBRACION!J61),"No existe el patrón"))))</f>
        <v/>
      </c>
      <c r="I61" s="615" t="str">
        <f>IF('Información y Datos'!B62="","",'Información y Datos'!B62)</f>
        <v/>
      </c>
      <c r="J61" s="616" t="str">
        <f>IF('Información y Datos'!C62="","",'Información y Datos'!C62)</f>
        <v/>
      </c>
      <c r="K61" s="643"/>
      <c r="L61" s="642"/>
      <c r="M61" s="642"/>
      <c r="N61" s="633"/>
      <c r="O61" s="333" t="str">
        <f>IF('Información y Datos'!F62="","",'Información y Datos'!F62)</f>
        <v/>
      </c>
      <c r="P61" s="618" t="str">
        <f t="shared" si="12"/>
        <v/>
      </c>
      <c r="Q61" s="618" t="str">
        <f>IF($H61="","",(IF('Información y Datos'!$L$42='Patrones LACOMET'!$D$3,P61*0.0254,IF('Información y Datos'!$L$42='Patrones LACOMET'!$D$4,P61,"No existe el patrón"))))</f>
        <v/>
      </c>
      <c r="R61" s="618" t="str">
        <f>IF($H61="","",(IF('Información y Datos'!$L$42='Patrones LACOMET'!$D$3,E61*25.4,IF('Información y Datos'!$L$42='Patrones LACOMET'!$D$4,E61,"No existe el patrón"))))</f>
        <v/>
      </c>
      <c r="S61" s="618" t="str">
        <f>+IF($H61="","",((INCERTIDUMBRE!$M$8)/1000)/25.4)</f>
        <v/>
      </c>
      <c r="T61" s="618" t="str">
        <f t="shared" si="4"/>
        <v/>
      </c>
      <c r="U61" s="619" t="str">
        <f t="shared" si="5"/>
        <v/>
      </c>
      <c r="V61" s="14"/>
      <c r="W61" s="634" t="str">
        <f>IF('Datos de condiciones'!D53="","",'Datos de condiciones'!D53)</f>
        <v/>
      </c>
      <c r="X61" s="635" t="str">
        <f t="shared" si="6"/>
        <v/>
      </c>
      <c r="Y61" s="30" t="str">
        <f>IF('Datos de condiciones'!F53="","",'Datos de condiciones'!F53)</f>
        <v/>
      </c>
      <c r="Z61" s="636" t="str">
        <f t="shared" si="7"/>
        <v/>
      </c>
      <c r="AA61" s="637" t="str">
        <f t="shared" si="8"/>
        <v/>
      </c>
      <c r="AB61" s="16"/>
      <c r="AC61" s="638">
        <f t="shared" si="13"/>
        <v>50</v>
      </c>
      <c r="AD61" s="639" t="str">
        <f t="shared" si="9"/>
        <v/>
      </c>
      <c r="AE61" s="636" t="str">
        <f t="shared" si="10"/>
        <v/>
      </c>
      <c r="AF61" s="637" t="str">
        <f t="shared" si="11"/>
        <v/>
      </c>
      <c r="AG61" s="640" t="str">
        <f>IF('Datos de condiciones'!F53="","",'Datos de condiciones'!F53)</f>
        <v/>
      </c>
      <c r="AI61" s="638">
        <f t="shared" si="14"/>
        <v>50</v>
      </c>
      <c r="AJ61" s="632"/>
      <c r="AK61" s="333" t="str">
        <f>IF('Datos de condiciones'!G53="","",'Datos de condiciones'!G53)</f>
        <v/>
      </c>
      <c r="AL61" s="641"/>
    </row>
    <row r="62" spans="1:38" ht="15" customHeight="1" thickBot="1" x14ac:dyDescent="0.25">
      <c r="A62" s="12">
        <f t="shared" si="0"/>
        <v>51</v>
      </c>
      <c r="B62" s="609" t="str">
        <f t="shared" si="1"/>
        <v/>
      </c>
      <c r="C62" s="610" t="str">
        <f t="shared" si="2"/>
        <v/>
      </c>
      <c r="D62" s="611" t="str">
        <f>IF(B62="","",(IF('Información y Datos'!$L$42='Patrones LACOMET'!$D$3,(VLOOKUP(B62,'BLOQUES PATRON (pulg) '!$D$5:$H$87,3,TRUE)),IF('Información y Datos'!$L$42='Patrones LACOMET'!$D$4,((VLOOKUP(CALIBRACION!B62,'BLOQUES PATRON (mm)'!$D$5:$H$126,3,FALSE))/1000),"No existe el patrón"))))</f>
        <v/>
      </c>
      <c r="E62" s="612" t="str">
        <f t="shared" si="3"/>
        <v/>
      </c>
      <c r="F62" s="613" t="str">
        <f>IF(B62="","",(IF('Información y Datos'!$L$42='Patrones LACOMET'!$D$3,(VLOOKUP(B62,'BLOQUES PATRON (pulg) '!$D$5:$H$86,5,FALSE)),IF('Información y Datos'!$L$42='Patrones LACOMET'!$D$4,((VLOOKUP(CALIBRACION!B62,'BLOQUES PATRON (mm)'!$D$5:$H$126,4,FALSE))/1000000),"No existe el patrón"))))</f>
        <v/>
      </c>
      <c r="G62" s="613" t="str">
        <f>IF(D62="","",(IF('Información y Datos'!$L$42='Patrones LACOMET'!$D$3,(D62*25.4),IF('Información y Datos'!$L$42='Patrones LACOMET'!$D$4,D62,"No existe el patrón"))))</f>
        <v/>
      </c>
      <c r="H62" s="614" t="str">
        <f>IF(J62="","",(IF('Información y Datos'!$L$42='Patrones LACOMET'!$D$3,(CALIBRACION!J62*25.4),IF('Información y Datos'!$L$42='Patrones LACOMET'!$D$4,(CALIBRACION!J62),"No existe el patrón"))))</f>
        <v/>
      </c>
      <c r="I62" s="615" t="str">
        <f>IF('Información y Datos'!B63="","",'Información y Datos'!B63)</f>
        <v/>
      </c>
      <c r="J62" s="616" t="str">
        <f>IF('Información y Datos'!C63="","",'Información y Datos'!C63)</f>
        <v/>
      </c>
      <c r="K62" s="643"/>
      <c r="L62" s="642"/>
      <c r="M62" s="642"/>
      <c r="N62" s="633"/>
      <c r="O62" s="333" t="str">
        <f>IF('Información y Datos'!F63="","",'Información y Datos'!F63)</f>
        <v/>
      </c>
      <c r="P62" s="618" t="str">
        <f t="shared" si="12"/>
        <v/>
      </c>
      <c r="Q62" s="618" t="str">
        <f>IF($H62="","",(IF('Información y Datos'!$L$42='Patrones LACOMET'!$D$3,P62*0.0254,IF('Información y Datos'!$L$42='Patrones LACOMET'!$D$4,P62,"No existe el patrón"))))</f>
        <v/>
      </c>
      <c r="R62" s="618" t="str">
        <f>IF($H62="","",(IF('Información y Datos'!$L$42='Patrones LACOMET'!$D$3,E62*25.4,IF('Información y Datos'!$L$42='Patrones LACOMET'!$D$4,E62,"No existe el patrón"))))</f>
        <v/>
      </c>
      <c r="S62" s="618" t="str">
        <f>+IF($H62="","",((INCERTIDUMBRE!$M$8)/1000)/25.4)</f>
        <v/>
      </c>
      <c r="T62" s="618" t="str">
        <f t="shared" si="4"/>
        <v/>
      </c>
      <c r="U62" s="619" t="str">
        <f t="shared" si="5"/>
        <v/>
      </c>
      <c r="V62" s="14"/>
      <c r="W62" s="634" t="str">
        <f>IF('Datos de condiciones'!D54="","",'Datos de condiciones'!D54)</f>
        <v/>
      </c>
      <c r="X62" s="635" t="str">
        <f t="shared" si="6"/>
        <v/>
      </c>
      <c r="Y62" s="30" t="str">
        <f>IF('Datos de condiciones'!F54="","",'Datos de condiciones'!F54)</f>
        <v/>
      </c>
      <c r="Z62" s="636" t="str">
        <f t="shared" si="7"/>
        <v/>
      </c>
      <c r="AA62" s="637" t="str">
        <f t="shared" si="8"/>
        <v/>
      </c>
      <c r="AB62" s="16"/>
      <c r="AC62" s="638">
        <f t="shared" si="13"/>
        <v>51</v>
      </c>
      <c r="AD62" s="639" t="str">
        <f t="shared" si="9"/>
        <v/>
      </c>
      <c r="AE62" s="636" t="str">
        <f t="shared" si="10"/>
        <v/>
      </c>
      <c r="AF62" s="637" t="str">
        <f t="shared" si="11"/>
        <v/>
      </c>
      <c r="AG62" s="640" t="str">
        <f>IF('Datos de condiciones'!F54="","",'Datos de condiciones'!F54)</f>
        <v/>
      </c>
      <c r="AI62" s="638">
        <f t="shared" si="14"/>
        <v>51</v>
      </c>
      <c r="AJ62" s="632"/>
      <c r="AK62" s="333" t="str">
        <f>IF('Datos de condiciones'!G54="","",'Datos de condiciones'!G54)</f>
        <v/>
      </c>
      <c r="AL62" s="641"/>
    </row>
    <row r="63" spans="1:38" ht="15.75" customHeight="1" thickBot="1" x14ac:dyDescent="0.25">
      <c r="A63" s="12">
        <f t="shared" si="0"/>
        <v>52</v>
      </c>
      <c r="B63" s="609" t="str">
        <f t="shared" si="1"/>
        <v/>
      </c>
      <c r="C63" s="610" t="str">
        <f t="shared" si="2"/>
        <v/>
      </c>
      <c r="D63" s="611" t="str">
        <f>IF(B63="","",(IF('Información y Datos'!$L$42='Patrones LACOMET'!$D$3,(VLOOKUP(B63,'BLOQUES PATRON (pulg) '!$D$5:$H$87,3,TRUE)),IF('Información y Datos'!$L$42='Patrones LACOMET'!$D$4,((VLOOKUP(CALIBRACION!B63,'BLOQUES PATRON (mm)'!$D$5:$H$126,3,FALSE))/1000),"No existe el patrón"))))</f>
        <v/>
      </c>
      <c r="E63" s="612" t="str">
        <f t="shared" si="3"/>
        <v/>
      </c>
      <c r="F63" s="613" t="str">
        <f>IF(B63="","",(IF('Información y Datos'!$L$42='Patrones LACOMET'!$D$3,(VLOOKUP(B63,'BLOQUES PATRON (pulg) '!$D$5:$H$86,5,FALSE)),IF('Información y Datos'!$L$42='Patrones LACOMET'!$D$4,((VLOOKUP(CALIBRACION!B63,'BLOQUES PATRON (mm)'!$D$5:$H$126,4,FALSE))/1000000),"No existe el patrón"))))</f>
        <v/>
      </c>
      <c r="G63" s="613" t="str">
        <f>IF(D63="","",(IF('Información y Datos'!$L$42='Patrones LACOMET'!$D$3,(D63*25.4),IF('Información y Datos'!$L$42='Patrones LACOMET'!$D$4,D63,"No existe el patrón"))))</f>
        <v/>
      </c>
      <c r="H63" s="614" t="str">
        <f>IF(J63="","",(IF('Información y Datos'!$L$42='Patrones LACOMET'!$D$3,(CALIBRACION!J63*25.4),IF('Información y Datos'!$L$42='Patrones LACOMET'!$D$4,(CALIBRACION!J63),"No existe el patrón"))))</f>
        <v/>
      </c>
      <c r="I63" s="615" t="str">
        <f>IF('Información y Datos'!B64="","",'Información y Datos'!B64)</f>
        <v/>
      </c>
      <c r="J63" s="616" t="str">
        <f>IF('Información y Datos'!C64="","",'Información y Datos'!C64)</f>
        <v/>
      </c>
      <c r="K63" s="643"/>
      <c r="L63" s="642"/>
      <c r="M63" s="642"/>
      <c r="N63" s="633"/>
      <c r="O63" s="333" t="str">
        <f>IF('Información y Datos'!F64="","",'Información y Datos'!F64)</f>
        <v/>
      </c>
      <c r="P63" s="618" t="str">
        <f t="shared" si="12"/>
        <v/>
      </c>
      <c r="Q63" s="618" t="str">
        <f>IF($H63="","",(IF('Información y Datos'!$L$42='Patrones LACOMET'!$D$3,P63*0.0254,IF('Información y Datos'!$L$42='Patrones LACOMET'!$D$4,P63,"No existe el patrón"))))</f>
        <v/>
      </c>
      <c r="R63" s="618" t="str">
        <f>IF($H63="","",(IF('Información y Datos'!$L$42='Patrones LACOMET'!$D$3,E63*25.4,IF('Información y Datos'!$L$42='Patrones LACOMET'!$D$4,E63,"No existe el patrón"))))</f>
        <v/>
      </c>
      <c r="S63" s="618" t="str">
        <f>+IF($H63="","",((INCERTIDUMBRE!$M$8)/1000)/25.4)</f>
        <v/>
      </c>
      <c r="T63" s="618" t="str">
        <f t="shared" si="4"/>
        <v/>
      </c>
      <c r="U63" s="619" t="str">
        <f t="shared" si="5"/>
        <v/>
      </c>
      <c r="V63" s="14"/>
      <c r="W63" s="634" t="str">
        <f>IF('Datos de condiciones'!D55="","",'Datos de condiciones'!D55)</f>
        <v/>
      </c>
      <c r="X63" s="635" t="str">
        <f t="shared" si="6"/>
        <v/>
      </c>
      <c r="Y63" s="30" t="str">
        <f>IF('Datos de condiciones'!F55="","",'Datos de condiciones'!F55)</f>
        <v/>
      </c>
      <c r="Z63" s="636" t="str">
        <f t="shared" si="7"/>
        <v/>
      </c>
      <c r="AA63" s="637" t="str">
        <f t="shared" si="8"/>
        <v/>
      </c>
      <c r="AB63" s="16"/>
      <c r="AC63" s="638">
        <f t="shared" si="13"/>
        <v>52</v>
      </c>
      <c r="AD63" s="639" t="str">
        <f t="shared" si="9"/>
        <v/>
      </c>
      <c r="AE63" s="636" t="str">
        <f t="shared" si="10"/>
        <v/>
      </c>
      <c r="AF63" s="637" t="str">
        <f t="shared" si="11"/>
        <v/>
      </c>
      <c r="AG63" s="640" t="str">
        <f>IF('Datos de condiciones'!F55="","",'Datos de condiciones'!F55)</f>
        <v/>
      </c>
      <c r="AI63" s="638">
        <f t="shared" si="14"/>
        <v>52</v>
      </c>
      <c r="AJ63" s="632"/>
      <c r="AK63" s="333" t="str">
        <f>IF('Datos de condiciones'!G55="","",'Datos de condiciones'!G55)</f>
        <v/>
      </c>
      <c r="AL63" s="641"/>
    </row>
    <row r="64" spans="1:38" ht="15.75" thickBot="1" x14ac:dyDescent="0.25">
      <c r="A64" s="12">
        <f t="shared" si="0"/>
        <v>53</v>
      </c>
      <c r="B64" s="609" t="str">
        <f t="shared" si="1"/>
        <v/>
      </c>
      <c r="C64" s="610" t="str">
        <f t="shared" si="2"/>
        <v/>
      </c>
      <c r="D64" s="611" t="str">
        <f>IF(B64="","",(IF('Información y Datos'!$L$42='Patrones LACOMET'!$D$3,(VLOOKUP(B64,'BLOQUES PATRON (pulg) '!$D$5:$H$87,3,TRUE)),IF('Información y Datos'!$L$42='Patrones LACOMET'!$D$4,((VLOOKUP(CALIBRACION!B64,'BLOQUES PATRON (mm)'!$D$5:$H$126,3,FALSE))/1000),"No existe el patrón"))))</f>
        <v/>
      </c>
      <c r="E64" s="612" t="str">
        <f t="shared" si="3"/>
        <v/>
      </c>
      <c r="F64" s="613" t="str">
        <f>IF(B64="","",(IF('Información y Datos'!$L$42='Patrones LACOMET'!$D$3,(VLOOKUP(B64,'BLOQUES PATRON (pulg) '!$D$5:$H$86,5,FALSE)),IF('Información y Datos'!$L$42='Patrones LACOMET'!$D$4,((VLOOKUP(CALIBRACION!B64,'BLOQUES PATRON (mm)'!$D$5:$H$126,4,FALSE))/1000000),"No existe el patrón"))))</f>
        <v/>
      </c>
      <c r="G64" s="613" t="str">
        <f>IF(D64="","",(IF('Información y Datos'!$L$42='Patrones LACOMET'!$D$3,(D64*25.4),IF('Información y Datos'!$L$42='Patrones LACOMET'!$D$4,D64,"No existe el patrón"))))</f>
        <v/>
      </c>
      <c r="H64" s="614" t="str">
        <f>IF(J64="","",(IF('Información y Datos'!$L$42='Patrones LACOMET'!$D$3,(CALIBRACION!J64*25.4),IF('Información y Datos'!$L$42='Patrones LACOMET'!$D$4,(CALIBRACION!J64),"No existe el patrón"))))</f>
        <v/>
      </c>
      <c r="I64" s="615" t="str">
        <f>IF('Información y Datos'!B65="","",'Información y Datos'!B65)</f>
        <v/>
      </c>
      <c r="J64" s="616" t="str">
        <f>IF('Información y Datos'!C65="","",'Información y Datos'!C65)</f>
        <v/>
      </c>
      <c r="K64" s="643"/>
      <c r="L64" s="642"/>
      <c r="M64" s="642"/>
      <c r="N64" s="633"/>
      <c r="O64" s="333" t="str">
        <f>IF('Información y Datos'!F65="","",'Información y Datos'!F65)</f>
        <v/>
      </c>
      <c r="P64" s="618" t="str">
        <f t="shared" si="12"/>
        <v/>
      </c>
      <c r="Q64" s="618" t="str">
        <f>IF($H64="","",(IF('Información y Datos'!$L$42='Patrones LACOMET'!$D$3,P64*0.0254,IF('Información y Datos'!$L$42='Patrones LACOMET'!$D$4,P64,"No existe el patrón"))))</f>
        <v/>
      </c>
      <c r="R64" s="618" t="str">
        <f>IF($H64="","",(IF('Información y Datos'!$L$42='Patrones LACOMET'!$D$3,E64*25.4,IF('Información y Datos'!$L$42='Patrones LACOMET'!$D$4,E64,"No existe el patrón"))))</f>
        <v/>
      </c>
      <c r="S64" s="618" t="str">
        <f>+IF($H64="","",((INCERTIDUMBRE!$M$8)/1000)/25.4)</f>
        <v/>
      </c>
      <c r="T64" s="618" t="str">
        <f t="shared" si="4"/>
        <v/>
      </c>
      <c r="U64" s="619" t="str">
        <f t="shared" si="5"/>
        <v/>
      </c>
      <c r="V64" s="14"/>
      <c r="W64" s="634" t="str">
        <f>IF('Datos de condiciones'!D56="","",'Datos de condiciones'!D56)</f>
        <v/>
      </c>
      <c r="X64" s="635" t="str">
        <f t="shared" si="6"/>
        <v/>
      </c>
      <c r="Y64" s="30" t="str">
        <f>IF('Datos de condiciones'!F56="","",'Datos de condiciones'!F56)</f>
        <v/>
      </c>
      <c r="Z64" s="636" t="str">
        <f t="shared" si="7"/>
        <v/>
      </c>
      <c r="AA64" s="637" t="str">
        <f t="shared" si="8"/>
        <v/>
      </c>
      <c r="AB64" s="16"/>
      <c r="AC64" s="638">
        <f t="shared" si="13"/>
        <v>53</v>
      </c>
      <c r="AD64" s="639" t="str">
        <f t="shared" si="9"/>
        <v/>
      </c>
      <c r="AE64" s="636" t="str">
        <f t="shared" si="10"/>
        <v/>
      </c>
      <c r="AF64" s="637" t="str">
        <f t="shared" si="11"/>
        <v/>
      </c>
      <c r="AG64" s="640" t="str">
        <f>IF('Datos de condiciones'!F56="","",'Datos de condiciones'!F56)</f>
        <v/>
      </c>
      <c r="AI64" s="638">
        <f t="shared" si="14"/>
        <v>53</v>
      </c>
      <c r="AJ64" s="632"/>
      <c r="AK64" s="333" t="str">
        <f>IF('Datos de condiciones'!G56="","",'Datos de condiciones'!G56)</f>
        <v/>
      </c>
      <c r="AL64" s="641"/>
    </row>
    <row r="65" spans="1:38" ht="15" customHeight="1" thickBot="1" x14ac:dyDescent="0.25">
      <c r="A65" s="12">
        <f t="shared" si="0"/>
        <v>54</v>
      </c>
      <c r="B65" s="609" t="str">
        <f t="shared" si="1"/>
        <v/>
      </c>
      <c r="C65" s="610" t="str">
        <f t="shared" si="2"/>
        <v/>
      </c>
      <c r="D65" s="611" t="str">
        <f>IF(B65="","",(IF('Información y Datos'!$L$42='Patrones LACOMET'!$D$3,(VLOOKUP(B65,'BLOQUES PATRON (pulg) '!$D$5:$H$87,3,TRUE)),IF('Información y Datos'!$L$42='Patrones LACOMET'!$D$4,((VLOOKUP(CALIBRACION!B65,'BLOQUES PATRON (mm)'!$D$5:$H$126,3,FALSE))/1000),"No existe el patrón"))))</f>
        <v/>
      </c>
      <c r="E65" s="612" t="str">
        <f t="shared" si="3"/>
        <v/>
      </c>
      <c r="F65" s="613" t="str">
        <f>IF(B65="","",(IF('Información y Datos'!$L$42='Patrones LACOMET'!$D$3,(VLOOKUP(B65,'BLOQUES PATRON (pulg) '!$D$5:$H$86,5,FALSE)),IF('Información y Datos'!$L$42='Patrones LACOMET'!$D$4,((VLOOKUP(CALIBRACION!B65,'BLOQUES PATRON (mm)'!$D$5:$H$126,4,FALSE))/1000000),"No existe el patrón"))))</f>
        <v/>
      </c>
      <c r="G65" s="613" t="str">
        <f>IF(D65="","",(IF('Información y Datos'!$L$42='Patrones LACOMET'!$D$3,(D65*25.4),IF('Información y Datos'!$L$42='Patrones LACOMET'!$D$4,D65,"No existe el patrón"))))</f>
        <v/>
      </c>
      <c r="H65" s="614" t="str">
        <f>IF(J65="","",(IF('Información y Datos'!$L$42='Patrones LACOMET'!$D$3,(CALIBRACION!J65*25.4),IF('Información y Datos'!$L$42='Patrones LACOMET'!$D$4,(CALIBRACION!J65),"No existe el patrón"))))</f>
        <v/>
      </c>
      <c r="I65" s="615" t="str">
        <f>IF('Información y Datos'!B66="","",'Información y Datos'!B66)</f>
        <v/>
      </c>
      <c r="J65" s="616" t="str">
        <f>IF('Información y Datos'!C66="","",'Información y Datos'!C66)</f>
        <v/>
      </c>
      <c r="K65" s="643"/>
      <c r="L65" s="642"/>
      <c r="M65" s="642"/>
      <c r="N65" s="633"/>
      <c r="O65" s="333" t="str">
        <f>IF('Información y Datos'!F66="","",'Información y Datos'!F66)</f>
        <v/>
      </c>
      <c r="P65" s="618" t="str">
        <f t="shared" si="12"/>
        <v/>
      </c>
      <c r="Q65" s="618" t="str">
        <f>IF($H65="","",(IF('Información y Datos'!$L$42='Patrones LACOMET'!$D$3,P65*0.0254,IF('Información y Datos'!$L$42='Patrones LACOMET'!$D$4,P65,"No existe el patrón"))))</f>
        <v/>
      </c>
      <c r="R65" s="618" t="str">
        <f>IF($H65="","",(IF('Información y Datos'!$L$42='Patrones LACOMET'!$D$3,E65*25.4,IF('Información y Datos'!$L$42='Patrones LACOMET'!$D$4,E65,"No existe el patrón"))))</f>
        <v/>
      </c>
      <c r="S65" s="618" t="str">
        <f>+IF($H65="","",((INCERTIDUMBRE!$M$8)/1000)/25.4)</f>
        <v/>
      </c>
      <c r="T65" s="618" t="str">
        <f t="shared" si="4"/>
        <v/>
      </c>
      <c r="U65" s="619" t="str">
        <f t="shared" si="5"/>
        <v/>
      </c>
      <c r="V65" s="14"/>
      <c r="W65" s="634" t="str">
        <f>IF('Datos de condiciones'!D57="","",'Datos de condiciones'!D57)</f>
        <v/>
      </c>
      <c r="X65" s="635" t="str">
        <f t="shared" si="6"/>
        <v/>
      </c>
      <c r="Y65" s="30" t="str">
        <f>IF('Datos de condiciones'!F57="","",'Datos de condiciones'!F57)</f>
        <v/>
      </c>
      <c r="Z65" s="636" t="str">
        <f t="shared" si="7"/>
        <v/>
      </c>
      <c r="AA65" s="637" t="str">
        <f t="shared" si="8"/>
        <v/>
      </c>
      <c r="AB65" s="16"/>
      <c r="AC65" s="638">
        <f t="shared" si="13"/>
        <v>54</v>
      </c>
      <c r="AD65" s="639" t="str">
        <f t="shared" si="9"/>
        <v/>
      </c>
      <c r="AE65" s="636" t="str">
        <f t="shared" si="10"/>
        <v/>
      </c>
      <c r="AF65" s="637" t="str">
        <f t="shared" si="11"/>
        <v/>
      </c>
      <c r="AG65" s="640" t="str">
        <f>IF('Datos de condiciones'!F57="","",'Datos de condiciones'!F57)</f>
        <v/>
      </c>
      <c r="AI65" s="638">
        <f t="shared" si="14"/>
        <v>54</v>
      </c>
      <c r="AJ65" s="632"/>
      <c r="AK65" s="333" t="str">
        <f>IF('Datos de condiciones'!G57="","",'Datos de condiciones'!G57)</f>
        <v/>
      </c>
      <c r="AL65" s="641"/>
    </row>
    <row r="66" spans="1:38" ht="15.75" customHeight="1" thickBot="1" x14ac:dyDescent="0.25">
      <c r="A66" s="12">
        <f t="shared" si="0"/>
        <v>55</v>
      </c>
      <c r="B66" s="609" t="str">
        <f t="shared" si="1"/>
        <v/>
      </c>
      <c r="C66" s="610" t="str">
        <f t="shared" si="2"/>
        <v/>
      </c>
      <c r="D66" s="611" t="str">
        <f>IF(B66="","",(IF('Información y Datos'!$L$42='Patrones LACOMET'!$D$3,(VLOOKUP(B66,'BLOQUES PATRON (pulg) '!$D$5:$H$87,3,TRUE)),IF('Información y Datos'!$L$42='Patrones LACOMET'!$D$4,((VLOOKUP(CALIBRACION!B66,'BLOQUES PATRON (mm)'!$D$5:$H$126,3,FALSE))/1000),"No existe el patrón"))))</f>
        <v/>
      </c>
      <c r="E66" s="612" t="str">
        <f t="shared" si="3"/>
        <v/>
      </c>
      <c r="F66" s="613" t="str">
        <f>IF(B66="","",(IF('Información y Datos'!$L$42='Patrones LACOMET'!$D$3,(VLOOKUP(B66,'BLOQUES PATRON (pulg) '!$D$5:$H$86,5,FALSE)),IF('Información y Datos'!$L$42='Patrones LACOMET'!$D$4,((VLOOKUP(CALIBRACION!B66,'BLOQUES PATRON (mm)'!$D$5:$H$126,4,FALSE))/1000000),"No existe el patrón"))))</f>
        <v/>
      </c>
      <c r="G66" s="613" t="str">
        <f>IF(D66="","",(IF('Información y Datos'!$L$42='Patrones LACOMET'!$D$3,(D66*25.4),IF('Información y Datos'!$L$42='Patrones LACOMET'!$D$4,D66,"No existe el patrón"))))</f>
        <v/>
      </c>
      <c r="H66" s="614" t="str">
        <f>IF(J66="","",(IF('Información y Datos'!$L$42='Patrones LACOMET'!$D$3,(CALIBRACION!J66*25.4),IF('Información y Datos'!$L$42='Patrones LACOMET'!$D$4,(CALIBRACION!J66),"No existe el patrón"))))</f>
        <v/>
      </c>
      <c r="I66" s="615" t="str">
        <f>IF('Información y Datos'!B67="","",'Información y Datos'!B67)</f>
        <v/>
      </c>
      <c r="J66" s="616" t="str">
        <f>IF('Información y Datos'!C67="","",'Información y Datos'!C67)</f>
        <v/>
      </c>
      <c r="K66" s="643"/>
      <c r="L66" s="642"/>
      <c r="M66" s="642"/>
      <c r="N66" s="633"/>
      <c r="O66" s="333" t="str">
        <f>IF('Información y Datos'!F67="","",'Información y Datos'!F67)</f>
        <v/>
      </c>
      <c r="P66" s="618" t="str">
        <f t="shared" si="12"/>
        <v/>
      </c>
      <c r="Q66" s="618" t="str">
        <f>IF($H66="","",(IF('Información y Datos'!$L$42='Patrones LACOMET'!$D$3,P66*0.0254,IF('Información y Datos'!$L$42='Patrones LACOMET'!$D$4,P66,"No existe el patrón"))))</f>
        <v/>
      </c>
      <c r="R66" s="618" t="str">
        <f>IF($H66="","",(IF('Información y Datos'!$L$42='Patrones LACOMET'!$D$3,E66*25.4,IF('Información y Datos'!$L$42='Patrones LACOMET'!$D$4,E66,"No existe el patrón"))))</f>
        <v/>
      </c>
      <c r="S66" s="618" t="str">
        <f>+IF($H66="","",((INCERTIDUMBRE!$M$8)/1000)/25.4)</f>
        <v/>
      </c>
      <c r="T66" s="618" t="str">
        <f t="shared" si="4"/>
        <v/>
      </c>
      <c r="U66" s="619" t="str">
        <f t="shared" si="5"/>
        <v/>
      </c>
      <c r="V66" s="14"/>
      <c r="W66" s="634" t="str">
        <f>IF('Datos de condiciones'!D58="","",'Datos de condiciones'!D58)</f>
        <v/>
      </c>
      <c r="X66" s="635" t="str">
        <f t="shared" si="6"/>
        <v/>
      </c>
      <c r="Y66" s="30" t="str">
        <f>IF('Datos de condiciones'!F58="","",'Datos de condiciones'!F58)</f>
        <v/>
      </c>
      <c r="Z66" s="636" t="str">
        <f t="shared" si="7"/>
        <v/>
      </c>
      <c r="AA66" s="637" t="str">
        <f t="shared" si="8"/>
        <v/>
      </c>
      <c r="AB66" s="16"/>
      <c r="AC66" s="638">
        <f t="shared" si="13"/>
        <v>55</v>
      </c>
      <c r="AD66" s="639" t="str">
        <f t="shared" si="9"/>
        <v/>
      </c>
      <c r="AE66" s="636" t="str">
        <f t="shared" si="10"/>
        <v/>
      </c>
      <c r="AF66" s="637" t="str">
        <f t="shared" si="11"/>
        <v/>
      </c>
      <c r="AG66" s="640" t="str">
        <f>IF('Datos de condiciones'!F58="","",'Datos de condiciones'!F58)</f>
        <v/>
      </c>
      <c r="AI66" s="638">
        <f t="shared" si="14"/>
        <v>55</v>
      </c>
      <c r="AJ66" s="632"/>
      <c r="AK66" s="333" t="str">
        <f>IF('Datos de condiciones'!G58="","",'Datos de condiciones'!G58)</f>
        <v/>
      </c>
      <c r="AL66" s="641"/>
    </row>
    <row r="67" spans="1:38" ht="15.75" thickBot="1" x14ac:dyDescent="0.25">
      <c r="A67" s="12">
        <f t="shared" si="0"/>
        <v>56</v>
      </c>
      <c r="B67" s="609" t="str">
        <f t="shared" si="1"/>
        <v/>
      </c>
      <c r="C67" s="610" t="str">
        <f t="shared" si="2"/>
        <v/>
      </c>
      <c r="D67" s="611" t="str">
        <f>IF(B67="","",(IF('Información y Datos'!$L$42='Patrones LACOMET'!$D$3,(VLOOKUP(B67,'BLOQUES PATRON (pulg) '!$D$5:$H$87,3,TRUE)),IF('Información y Datos'!$L$42='Patrones LACOMET'!$D$4,((VLOOKUP(CALIBRACION!B67,'BLOQUES PATRON (mm)'!$D$5:$H$126,3,FALSE))/1000),"No existe el patrón"))))</f>
        <v/>
      </c>
      <c r="E67" s="612" t="str">
        <f t="shared" si="3"/>
        <v/>
      </c>
      <c r="F67" s="613" t="str">
        <f>IF(B67="","",(IF('Información y Datos'!$L$42='Patrones LACOMET'!$D$3,(VLOOKUP(B67,'BLOQUES PATRON (pulg) '!$D$5:$H$86,5,FALSE)),IF('Información y Datos'!$L$42='Patrones LACOMET'!$D$4,((VLOOKUP(CALIBRACION!B67,'BLOQUES PATRON (mm)'!$D$5:$H$126,4,FALSE))/1000000),"No existe el patrón"))))</f>
        <v/>
      </c>
      <c r="G67" s="613" t="str">
        <f>IF(D67="","",(IF('Información y Datos'!$L$42='Patrones LACOMET'!$D$3,(D67*25.4),IF('Información y Datos'!$L$42='Patrones LACOMET'!$D$4,D67,"No existe el patrón"))))</f>
        <v/>
      </c>
      <c r="H67" s="614" t="str">
        <f>IF(J67="","",(IF('Información y Datos'!$L$42='Patrones LACOMET'!$D$3,(CALIBRACION!J67*25.4),IF('Información y Datos'!$L$42='Patrones LACOMET'!$D$4,(CALIBRACION!J67),"No existe el patrón"))))</f>
        <v/>
      </c>
      <c r="I67" s="615" t="str">
        <f>IF('Información y Datos'!B68="","",'Información y Datos'!B68)</f>
        <v/>
      </c>
      <c r="J67" s="616" t="str">
        <f>IF('Información y Datos'!C68="","",'Información y Datos'!C68)</f>
        <v/>
      </c>
      <c r="K67" s="643"/>
      <c r="L67" s="642"/>
      <c r="M67" s="642"/>
      <c r="N67" s="633"/>
      <c r="O67" s="333" t="str">
        <f>IF('Información y Datos'!F68="","",'Información y Datos'!F68)</f>
        <v/>
      </c>
      <c r="P67" s="618" t="str">
        <f t="shared" si="12"/>
        <v/>
      </c>
      <c r="Q67" s="618" t="str">
        <f>IF($H67="","",(IF('Información y Datos'!$L$42='Patrones LACOMET'!$D$3,P67*0.0254,IF('Información y Datos'!$L$42='Patrones LACOMET'!$D$4,P67,"No existe el patrón"))))</f>
        <v/>
      </c>
      <c r="R67" s="618" t="str">
        <f>IF($H67="","",(IF('Información y Datos'!$L$42='Patrones LACOMET'!$D$3,E67*25.4,IF('Información y Datos'!$L$42='Patrones LACOMET'!$D$4,E67,"No existe el patrón"))))</f>
        <v/>
      </c>
      <c r="S67" s="618" t="str">
        <f>+IF($H67="","",((INCERTIDUMBRE!$M$8)/1000)/25.4)</f>
        <v/>
      </c>
      <c r="T67" s="618" t="str">
        <f t="shared" si="4"/>
        <v/>
      </c>
      <c r="U67" s="619" t="str">
        <f t="shared" si="5"/>
        <v/>
      </c>
      <c r="V67" s="14"/>
      <c r="W67" s="634" t="str">
        <f>IF('Datos de condiciones'!D59="","",'Datos de condiciones'!D59)</f>
        <v/>
      </c>
      <c r="X67" s="635" t="str">
        <f t="shared" si="6"/>
        <v/>
      </c>
      <c r="Y67" s="30" t="str">
        <f>IF('Datos de condiciones'!F59="","",'Datos de condiciones'!F59)</f>
        <v/>
      </c>
      <c r="Z67" s="636" t="str">
        <f t="shared" si="7"/>
        <v/>
      </c>
      <c r="AA67" s="637" t="str">
        <f t="shared" si="8"/>
        <v/>
      </c>
      <c r="AB67" s="16"/>
      <c r="AC67" s="638">
        <f t="shared" si="13"/>
        <v>56</v>
      </c>
      <c r="AD67" s="639" t="str">
        <f t="shared" si="9"/>
        <v/>
      </c>
      <c r="AE67" s="636" t="str">
        <f t="shared" si="10"/>
        <v/>
      </c>
      <c r="AF67" s="637" t="str">
        <f t="shared" si="11"/>
        <v/>
      </c>
      <c r="AG67" s="640" t="str">
        <f>IF('Datos de condiciones'!F59="","",'Datos de condiciones'!F59)</f>
        <v/>
      </c>
      <c r="AI67" s="638">
        <f t="shared" si="14"/>
        <v>56</v>
      </c>
      <c r="AJ67" s="632"/>
      <c r="AK67" s="333" t="str">
        <f>IF('Datos de condiciones'!G59="","",'Datos de condiciones'!G59)</f>
        <v/>
      </c>
      <c r="AL67" s="641"/>
    </row>
    <row r="68" spans="1:38" ht="15" customHeight="1" thickBot="1" x14ac:dyDescent="0.25">
      <c r="A68" s="12">
        <f t="shared" si="0"/>
        <v>57</v>
      </c>
      <c r="B68" s="609" t="str">
        <f t="shared" si="1"/>
        <v/>
      </c>
      <c r="C68" s="610" t="str">
        <f t="shared" si="2"/>
        <v/>
      </c>
      <c r="D68" s="611" t="str">
        <f>IF(B68="","",(IF('Información y Datos'!$L$42='Patrones LACOMET'!$D$3,(VLOOKUP(B68,'BLOQUES PATRON (pulg) '!$D$5:$H$87,3,TRUE)),IF('Información y Datos'!$L$42='Patrones LACOMET'!$D$4,((VLOOKUP(CALIBRACION!B68,'BLOQUES PATRON (mm)'!$D$5:$H$126,3,FALSE))/1000),"No existe el patrón"))))</f>
        <v/>
      </c>
      <c r="E68" s="612" t="str">
        <f t="shared" si="3"/>
        <v/>
      </c>
      <c r="F68" s="613" t="str">
        <f>IF(B68="","",(IF('Información y Datos'!$L$42='Patrones LACOMET'!$D$3,(VLOOKUP(B68,'BLOQUES PATRON (pulg) '!$D$5:$H$86,5,FALSE)),IF('Información y Datos'!$L$42='Patrones LACOMET'!$D$4,((VLOOKUP(CALIBRACION!B68,'BLOQUES PATRON (mm)'!$D$5:$H$126,4,FALSE))/1000000),"No existe el patrón"))))</f>
        <v/>
      </c>
      <c r="G68" s="613" t="str">
        <f>IF(D68="","",(IF('Información y Datos'!$L$42='Patrones LACOMET'!$D$3,(D68*25.4),IF('Información y Datos'!$L$42='Patrones LACOMET'!$D$4,D68,"No existe el patrón"))))</f>
        <v/>
      </c>
      <c r="H68" s="614" t="str">
        <f>IF(J68="","",(IF('Información y Datos'!$L$42='Patrones LACOMET'!$D$3,(CALIBRACION!J68*25.4),IF('Información y Datos'!$L$42='Patrones LACOMET'!$D$4,(CALIBRACION!J68),"No existe el patrón"))))</f>
        <v/>
      </c>
      <c r="I68" s="615" t="str">
        <f>IF('Información y Datos'!B69="","",'Información y Datos'!B69)</f>
        <v/>
      </c>
      <c r="J68" s="616" t="str">
        <f>IF('Información y Datos'!C69="","",'Información y Datos'!C69)</f>
        <v/>
      </c>
      <c r="K68" s="644"/>
      <c r="L68" s="642"/>
      <c r="M68" s="642"/>
      <c r="N68" s="633"/>
      <c r="O68" s="333" t="str">
        <f>IF('Información y Datos'!F69="","",'Información y Datos'!F69)</f>
        <v/>
      </c>
      <c r="P68" s="618" t="str">
        <f t="shared" si="12"/>
        <v/>
      </c>
      <c r="Q68" s="618" t="str">
        <f>IF($H68="","",(IF('Información y Datos'!$L$42='Patrones LACOMET'!$D$3,P68*0.0254,IF('Información y Datos'!$L$42='Patrones LACOMET'!$D$4,P68,"No existe el patrón"))))</f>
        <v/>
      </c>
      <c r="R68" s="618" t="str">
        <f>IF($H68="","",(IF('Información y Datos'!$L$42='Patrones LACOMET'!$D$3,E68*25.4,IF('Información y Datos'!$L$42='Patrones LACOMET'!$D$4,E68,"No existe el patrón"))))</f>
        <v/>
      </c>
      <c r="S68" s="618" t="str">
        <f>+IF($H68="","",((INCERTIDUMBRE!$M$8)/1000)/25.4)</f>
        <v/>
      </c>
      <c r="T68" s="618" t="str">
        <f t="shared" si="4"/>
        <v/>
      </c>
      <c r="U68" s="619" t="str">
        <f t="shared" si="5"/>
        <v/>
      </c>
      <c r="V68" s="14"/>
      <c r="W68" s="634" t="str">
        <f>IF('Datos de condiciones'!D60="","",'Datos de condiciones'!D60)</f>
        <v/>
      </c>
      <c r="X68" s="635" t="str">
        <f t="shared" si="6"/>
        <v/>
      </c>
      <c r="Y68" s="30" t="str">
        <f>IF('Datos de condiciones'!F60="","",'Datos de condiciones'!F60)</f>
        <v/>
      </c>
      <c r="Z68" s="636" t="str">
        <f t="shared" si="7"/>
        <v/>
      </c>
      <c r="AA68" s="637" t="str">
        <f t="shared" si="8"/>
        <v/>
      </c>
      <c r="AB68" s="16"/>
      <c r="AC68" s="638">
        <f t="shared" si="13"/>
        <v>57</v>
      </c>
      <c r="AD68" s="639" t="str">
        <f t="shared" si="9"/>
        <v/>
      </c>
      <c r="AE68" s="636" t="str">
        <f t="shared" si="10"/>
        <v/>
      </c>
      <c r="AF68" s="637" t="str">
        <f t="shared" si="11"/>
        <v/>
      </c>
      <c r="AG68" s="640" t="str">
        <f>IF('Datos de condiciones'!F60="","",'Datos de condiciones'!F60)</f>
        <v/>
      </c>
      <c r="AI68" s="638">
        <f t="shared" si="14"/>
        <v>57</v>
      </c>
      <c r="AJ68" s="632"/>
      <c r="AK68" s="333" t="str">
        <f>IF('Datos de condiciones'!G60="","",'Datos de condiciones'!G60)</f>
        <v/>
      </c>
      <c r="AL68" s="641"/>
    </row>
    <row r="69" spans="1:38" ht="15.75" customHeight="1" thickBot="1" x14ac:dyDescent="0.25">
      <c r="A69" s="12">
        <f t="shared" si="0"/>
        <v>58</v>
      </c>
      <c r="B69" s="609" t="str">
        <f t="shared" si="1"/>
        <v/>
      </c>
      <c r="C69" s="610" t="str">
        <f t="shared" si="2"/>
        <v/>
      </c>
      <c r="D69" s="611" t="str">
        <f>IF(B69="","",(IF('Información y Datos'!$L$42='Patrones LACOMET'!$D$3,(VLOOKUP(B69,'BLOQUES PATRON (pulg) '!$D$5:$H$87,3,TRUE)),IF('Información y Datos'!$L$42='Patrones LACOMET'!$D$4,((VLOOKUP(CALIBRACION!B69,'BLOQUES PATRON (mm)'!$D$5:$H$126,3,FALSE))/1000),"No existe el patrón"))))</f>
        <v/>
      </c>
      <c r="E69" s="612" t="str">
        <f t="shared" si="3"/>
        <v/>
      </c>
      <c r="F69" s="613" t="str">
        <f>IF(B69="","",(IF('Información y Datos'!$L$42='Patrones LACOMET'!$D$3,(VLOOKUP(B69,'BLOQUES PATRON (pulg) '!$D$5:$H$86,5,FALSE)),IF('Información y Datos'!$L$42='Patrones LACOMET'!$D$4,((VLOOKUP(CALIBRACION!B69,'BLOQUES PATRON (mm)'!$D$5:$H$126,4,FALSE))/1000000),"No existe el patrón"))))</f>
        <v/>
      </c>
      <c r="G69" s="613" t="str">
        <f>IF(D69="","",(IF('Información y Datos'!$L$42='Patrones LACOMET'!$D$3,(D69*25.4),IF('Información y Datos'!$L$42='Patrones LACOMET'!$D$4,D69,"No existe el patrón"))))</f>
        <v/>
      </c>
      <c r="H69" s="614" t="str">
        <f>IF(J69="","",(IF('Información y Datos'!$L$42='Patrones LACOMET'!$D$3,(CALIBRACION!J69*25.4),IF('Información y Datos'!$L$42='Patrones LACOMET'!$D$4,(CALIBRACION!J69),"No existe el patrón"))))</f>
        <v/>
      </c>
      <c r="I69" s="615" t="str">
        <f>IF('Información y Datos'!B70="","",'Información y Datos'!B70)</f>
        <v/>
      </c>
      <c r="J69" s="616" t="str">
        <f>IF('Información y Datos'!C70="","",'Información y Datos'!C70)</f>
        <v/>
      </c>
      <c r="K69" s="644"/>
      <c r="L69" s="642"/>
      <c r="M69" s="642"/>
      <c r="N69" s="633"/>
      <c r="O69" s="333" t="str">
        <f>IF('Información y Datos'!F70="","",'Información y Datos'!F70)</f>
        <v/>
      </c>
      <c r="P69" s="618" t="str">
        <f t="shared" si="12"/>
        <v/>
      </c>
      <c r="Q69" s="618" t="str">
        <f>IF($H69="","",(IF('Información y Datos'!$L$42='Patrones LACOMET'!$D$3,P69*0.0254,IF('Información y Datos'!$L$42='Patrones LACOMET'!$D$4,P69,"No existe el patrón"))))</f>
        <v/>
      </c>
      <c r="R69" s="618" t="str">
        <f>IF($H69="","",(IF('Información y Datos'!$L$42='Patrones LACOMET'!$D$3,E69*25.4,IF('Información y Datos'!$L$42='Patrones LACOMET'!$D$4,E69,"No existe el patrón"))))</f>
        <v/>
      </c>
      <c r="S69" s="618" t="str">
        <f>+IF($H69="","",((INCERTIDUMBRE!$M$8)/1000)/25.4)</f>
        <v/>
      </c>
      <c r="T69" s="618" t="str">
        <f t="shared" si="4"/>
        <v/>
      </c>
      <c r="U69" s="619" t="str">
        <f t="shared" si="5"/>
        <v/>
      </c>
      <c r="V69" s="14"/>
      <c r="W69" s="634" t="str">
        <f>IF('Datos de condiciones'!D61="","",'Datos de condiciones'!D61)</f>
        <v/>
      </c>
      <c r="X69" s="635" t="str">
        <f t="shared" si="6"/>
        <v/>
      </c>
      <c r="Y69" s="30" t="str">
        <f>IF('Datos de condiciones'!F61="","",'Datos de condiciones'!F61)</f>
        <v/>
      </c>
      <c r="Z69" s="636" t="str">
        <f t="shared" si="7"/>
        <v/>
      </c>
      <c r="AA69" s="637" t="str">
        <f t="shared" si="8"/>
        <v/>
      </c>
      <c r="AB69" s="16"/>
      <c r="AC69" s="638">
        <f t="shared" si="13"/>
        <v>58</v>
      </c>
      <c r="AD69" s="639" t="str">
        <f t="shared" si="9"/>
        <v/>
      </c>
      <c r="AE69" s="636" t="str">
        <f t="shared" si="10"/>
        <v/>
      </c>
      <c r="AF69" s="637" t="str">
        <f t="shared" si="11"/>
        <v/>
      </c>
      <c r="AG69" s="640" t="str">
        <f>IF('Datos de condiciones'!F61="","",'Datos de condiciones'!F61)</f>
        <v/>
      </c>
      <c r="AI69" s="638">
        <f t="shared" si="14"/>
        <v>58</v>
      </c>
      <c r="AJ69" s="632"/>
      <c r="AK69" s="333" t="str">
        <f>IF('Datos de condiciones'!G61="","",'Datos de condiciones'!G61)</f>
        <v/>
      </c>
      <c r="AL69" s="641"/>
    </row>
    <row r="70" spans="1:38" ht="15.75" thickBot="1" x14ac:dyDescent="0.25">
      <c r="A70" s="12">
        <f t="shared" si="0"/>
        <v>59</v>
      </c>
      <c r="B70" s="609" t="str">
        <f t="shared" si="1"/>
        <v/>
      </c>
      <c r="C70" s="610" t="str">
        <f t="shared" si="2"/>
        <v/>
      </c>
      <c r="D70" s="611" t="str">
        <f>IF(B70="","",(IF('Información y Datos'!$L$42='Patrones LACOMET'!$D$3,(VLOOKUP(B70,'BLOQUES PATRON (pulg) '!$D$5:$H$87,3,TRUE)),IF('Información y Datos'!$L$42='Patrones LACOMET'!$D$4,((VLOOKUP(CALIBRACION!B70,'BLOQUES PATRON (mm)'!$D$5:$H$126,3,FALSE))/1000),"No existe el patrón"))))</f>
        <v/>
      </c>
      <c r="E70" s="612" t="str">
        <f t="shared" si="3"/>
        <v/>
      </c>
      <c r="F70" s="613" t="str">
        <f>IF(B70="","",(IF('Información y Datos'!$L$42='Patrones LACOMET'!$D$3,(VLOOKUP(B70,'BLOQUES PATRON (pulg) '!$D$5:$H$86,5,FALSE)),IF('Información y Datos'!$L$42='Patrones LACOMET'!$D$4,((VLOOKUP(CALIBRACION!B70,'BLOQUES PATRON (mm)'!$D$5:$H$126,4,FALSE))/1000000),"No existe el patrón"))))</f>
        <v/>
      </c>
      <c r="G70" s="613" t="str">
        <f>IF(D70="","",(IF('Información y Datos'!$L$42='Patrones LACOMET'!$D$3,(D70*25.4),IF('Información y Datos'!$L$42='Patrones LACOMET'!$D$4,D70,"No existe el patrón"))))</f>
        <v/>
      </c>
      <c r="H70" s="614" t="str">
        <f>IF(J70="","",(IF('Información y Datos'!$L$42='Patrones LACOMET'!$D$3,(CALIBRACION!J70*25.4),IF('Información y Datos'!$L$42='Patrones LACOMET'!$D$4,(CALIBRACION!J70),"No existe el patrón"))))</f>
        <v/>
      </c>
      <c r="I70" s="615" t="str">
        <f>IF('Información y Datos'!B71="","",'Información y Datos'!B71)</f>
        <v/>
      </c>
      <c r="J70" s="616" t="str">
        <f>IF('Información y Datos'!C71="","",'Información y Datos'!C71)</f>
        <v/>
      </c>
      <c r="K70" s="644"/>
      <c r="L70" s="642"/>
      <c r="M70" s="642"/>
      <c r="N70" s="633"/>
      <c r="O70" s="333" t="str">
        <f>IF('Información y Datos'!F71="","",'Información y Datos'!F71)</f>
        <v/>
      </c>
      <c r="P70" s="618" t="str">
        <f t="shared" si="12"/>
        <v/>
      </c>
      <c r="Q70" s="618" t="str">
        <f>IF($H70="","",(IF('Información y Datos'!$L$42='Patrones LACOMET'!$D$3,P70*0.0254,IF('Información y Datos'!$L$42='Patrones LACOMET'!$D$4,P70,"No existe el patrón"))))</f>
        <v/>
      </c>
      <c r="R70" s="618" t="str">
        <f>IF($H70="","",(IF('Información y Datos'!$L$42='Patrones LACOMET'!$D$3,E70*25.4,IF('Información y Datos'!$L$42='Patrones LACOMET'!$D$4,E70,"No existe el patrón"))))</f>
        <v/>
      </c>
      <c r="S70" s="618" t="str">
        <f>+IF($H70="","",((INCERTIDUMBRE!$M$8)/1000)/25.4)</f>
        <v/>
      </c>
      <c r="T70" s="618" t="str">
        <f t="shared" si="4"/>
        <v/>
      </c>
      <c r="U70" s="619" t="str">
        <f t="shared" si="5"/>
        <v/>
      </c>
      <c r="V70" s="14"/>
      <c r="W70" s="634" t="str">
        <f>IF('Datos de condiciones'!D62="","",'Datos de condiciones'!D62)</f>
        <v/>
      </c>
      <c r="X70" s="635" t="str">
        <f t="shared" si="6"/>
        <v/>
      </c>
      <c r="Y70" s="30" t="str">
        <f>IF('Datos de condiciones'!F62="","",'Datos de condiciones'!F62)</f>
        <v/>
      </c>
      <c r="Z70" s="636" t="str">
        <f t="shared" si="7"/>
        <v/>
      </c>
      <c r="AA70" s="637" t="str">
        <f t="shared" si="8"/>
        <v/>
      </c>
      <c r="AB70" s="16"/>
      <c r="AC70" s="638">
        <f t="shared" si="13"/>
        <v>59</v>
      </c>
      <c r="AD70" s="639" t="str">
        <f t="shared" si="9"/>
        <v/>
      </c>
      <c r="AE70" s="636" t="str">
        <f t="shared" si="10"/>
        <v/>
      </c>
      <c r="AF70" s="637" t="str">
        <f t="shared" si="11"/>
        <v/>
      </c>
      <c r="AG70" s="640" t="str">
        <f>IF('Datos de condiciones'!F62="","",'Datos de condiciones'!F62)</f>
        <v/>
      </c>
      <c r="AI70" s="638">
        <f t="shared" si="14"/>
        <v>59</v>
      </c>
      <c r="AJ70" s="632"/>
      <c r="AK70" s="333" t="str">
        <f>IF('Datos de condiciones'!G62="","",'Datos de condiciones'!G62)</f>
        <v/>
      </c>
      <c r="AL70" s="641"/>
    </row>
    <row r="71" spans="1:38" ht="15.75" thickBot="1" x14ac:dyDescent="0.25">
      <c r="A71" s="12">
        <f t="shared" si="0"/>
        <v>60</v>
      </c>
      <c r="B71" s="609" t="str">
        <f t="shared" si="1"/>
        <v/>
      </c>
      <c r="C71" s="610" t="str">
        <f t="shared" si="2"/>
        <v/>
      </c>
      <c r="D71" s="611" t="str">
        <f>IF(B71="","",(IF('Información y Datos'!$L$42='Patrones LACOMET'!$D$3,(VLOOKUP(B71,'BLOQUES PATRON (pulg) '!$D$5:$H$87,3,TRUE)),IF('Información y Datos'!$L$42='Patrones LACOMET'!$D$4,((VLOOKUP(CALIBRACION!B71,'BLOQUES PATRON (mm)'!$D$5:$H$126,3,FALSE))/1000),"No existe el patrón"))))</f>
        <v/>
      </c>
      <c r="E71" s="612" t="str">
        <f t="shared" si="3"/>
        <v/>
      </c>
      <c r="F71" s="613" t="str">
        <f>IF(B71="","",(IF('Información y Datos'!$L$42='Patrones LACOMET'!$D$3,(VLOOKUP(B71,'BLOQUES PATRON (pulg) '!$D$5:$H$86,5,FALSE)),IF('Información y Datos'!$L$42='Patrones LACOMET'!$D$4,((VLOOKUP(CALIBRACION!B71,'BLOQUES PATRON (mm)'!$D$5:$H$126,4,FALSE))/1000000),"No existe el patrón"))))</f>
        <v/>
      </c>
      <c r="G71" s="613" t="str">
        <f>IF(D71="","",(IF('Información y Datos'!$L$42='Patrones LACOMET'!$D$3,(D71*25.4),IF('Información y Datos'!$L$42='Patrones LACOMET'!$D$4,D71,"No existe el patrón"))))</f>
        <v/>
      </c>
      <c r="H71" s="614" t="str">
        <f>IF(J71="","",(IF('Información y Datos'!$L$42='Patrones LACOMET'!$D$3,(CALIBRACION!J71*25.4),IF('Información y Datos'!$L$42='Patrones LACOMET'!$D$4,(CALIBRACION!J71),"No existe el patrón"))))</f>
        <v/>
      </c>
      <c r="I71" s="615" t="str">
        <f>IF('Información y Datos'!B72="","",'Información y Datos'!B72)</f>
        <v/>
      </c>
      <c r="J71" s="616" t="str">
        <f>IF('Información y Datos'!C72="","",'Información y Datos'!C72)</f>
        <v/>
      </c>
      <c r="K71" s="644"/>
      <c r="L71" s="642"/>
      <c r="M71" s="642"/>
      <c r="N71" s="633"/>
      <c r="O71" s="333" t="str">
        <f>IF('Información y Datos'!F72="","",'Información y Datos'!F72)</f>
        <v/>
      </c>
      <c r="P71" s="618" t="str">
        <f t="shared" si="12"/>
        <v/>
      </c>
      <c r="Q71" s="618" t="str">
        <f>IF($H71="","",(IF('Información y Datos'!$L$42='Patrones LACOMET'!$D$3,P71*0.0254,IF('Información y Datos'!$L$42='Patrones LACOMET'!$D$4,P71,"No existe el patrón"))))</f>
        <v/>
      </c>
      <c r="R71" s="618" t="str">
        <f>IF($H71="","",(IF('Información y Datos'!$L$42='Patrones LACOMET'!$D$3,E71*25.4,IF('Información y Datos'!$L$42='Patrones LACOMET'!$D$4,E71,"No existe el patrón"))))</f>
        <v/>
      </c>
      <c r="S71" s="618" t="str">
        <f>+IF($H71="","",((INCERTIDUMBRE!$M$8)/1000)/25.4)</f>
        <v/>
      </c>
      <c r="T71" s="618" t="str">
        <f t="shared" si="4"/>
        <v/>
      </c>
      <c r="U71" s="619" t="str">
        <f t="shared" si="5"/>
        <v/>
      </c>
      <c r="V71" s="14"/>
      <c r="W71" s="634" t="str">
        <f>IF('Datos de condiciones'!D63="","",'Datos de condiciones'!D63)</f>
        <v/>
      </c>
      <c r="X71" s="635" t="str">
        <f t="shared" si="6"/>
        <v/>
      </c>
      <c r="Y71" s="30" t="str">
        <f>IF('Datos de condiciones'!F63="","",'Datos de condiciones'!F63)</f>
        <v/>
      </c>
      <c r="Z71" s="636" t="str">
        <f t="shared" si="7"/>
        <v/>
      </c>
      <c r="AA71" s="637" t="str">
        <f t="shared" si="8"/>
        <v/>
      </c>
      <c r="AB71" s="16"/>
      <c r="AC71" s="638">
        <f t="shared" si="13"/>
        <v>60</v>
      </c>
      <c r="AD71" s="639" t="str">
        <f t="shared" si="9"/>
        <v/>
      </c>
      <c r="AE71" s="636" t="str">
        <f t="shared" si="10"/>
        <v/>
      </c>
      <c r="AF71" s="637" t="str">
        <f t="shared" si="11"/>
        <v/>
      </c>
      <c r="AG71" s="640" t="str">
        <f>IF('Datos de condiciones'!F63="","",'Datos de condiciones'!F63)</f>
        <v/>
      </c>
      <c r="AI71" s="638">
        <f t="shared" si="14"/>
        <v>60</v>
      </c>
      <c r="AJ71" s="632"/>
      <c r="AK71" s="333" t="str">
        <f>IF('Datos de condiciones'!G63="","",'Datos de condiciones'!G63)</f>
        <v/>
      </c>
      <c r="AL71" s="641"/>
    </row>
    <row r="72" spans="1:38" ht="15" customHeight="1" thickBot="1" x14ac:dyDescent="0.25">
      <c r="A72" s="12">
        <f t="shared" si="0"/>
        <v>61</v>
      </c>
      <c r="B72" s="609" t="str">
        <f t="shared" si="1"/>
        <v/>
      </c>
      <c r="C72" s="610" t="str">
        <f t="shared" si="2"/>
        <v/>
      </c>
      <c r="D72" s="611" t="str">
        <f>IF(B72="","",(IF('Información y Datos'!$L$42='Patrones LACOMET'!$D$3,(VLOOKUP(B72,'BLOQUES PATRON (pulg) '!$D$5:$H$87,3,TRUE)),IF('Información y Datos'!$L$42='Patrones LACOMET'!$D$4,((VLOOKUP(CALIBRACION!B72,'BLOQUES PATRON (mm)'!$D$5:$H$126,3,FALSE))/1000),"No existe el patrón"))))</f>
        <v/>
      </c>
      <c r="E72" s="612" t="str">
        <f t="shared" si="3"/>
        <v/>
      </c>
      <c r="F72" s="613" t="str">
        <f>IF(B72="","",(IF('Información y Datos'!$L$42='Patrones LACOMET'!$D$3,(VLOOKUP(B72,'BLOQUES PATRON (pulg) '!$D$5:$H$86,5,FALSE)),IF('Información y Datos'!$L$42='Patrones LACOMET'!$D$4,((VLOOKUP(CALIBRACION!B72,'BLOQUES PATRON (mm)'!$D$5:$H$126,4,FALSE))/1000000),"No existe el patrón"))))</f>
        <v/>
      </c>
      <c r="G72" s="613" t="str">
        <f>IF(D72="","",(IF('Información y Datos'!$L$42='Patrones LACOMET'!$D$3,(D72*25.4),IF('Información y Datos'!$L$42='Patrones LACOMET'!$D$4,D72,"No existe el patrón"))))</f>
        <v/>
      </c>
      <c r="H72" s="614" t="str">
        <f>IF(J72="","",(IF('Información y Datos'!$L$42='Patrones LACOMET'!$D$3,(CALIBRACION!J72*25.4),IF('Información y Datos'!$L$42='Patrones LACOMET'!$D$4,(CALIBRACION!J72),"No existe el patrón"))))</f>
        <v/>
      </c>
      <c r="I72" s="615" t="str">
        <f>IF('Información y Datos'!B73="","",'Información y Datos'!B73)</f>
        <v/>
      </c>
      <c r="J72" s="616" t="str">
        <f>IF('Información y Datos'!C73="","",'Información y Datos'!C73)</f>
        <v/>
      </c>
      <c r="K72" s="644"/>
      <c r="L72" s="642"/>
      <c r="M72" s="642"/>
      <c r="N72" s="633"/>
      <c r="O72" s="333" t="str">
        <f>IF('Información y Datos'!F73="","",'Información y Datos'!F73)</f>
        <v/>
      </c>
      <c r="P72" s="618" t="str">
        <f t="shared" si="12"/>
        <v/>
      </c>
      <c r="Q72" s="618" t="str">
        <f>IF($H72="","",(IF('Información y Datos'!$L$42='Patrones LACOMET'!$D$3,P72*0.0254,IF('Información y Datos'!$L$42='Patrones LACOMET'!$D$4,P72,"No existe el patrón"))))</f>
        <v/>
      </c>
      <c r="R72" s="618" t="str">
        <f>IF($H72="","",(IF('Información y Datos'!$L$42='Patrones LACOMET'!$D$3,E72*25.4,IF('Información y Datos'!$L$42='Patrones LACOMET'!$D$4,E72,"No existe el patrón"))))</f>
        <v/>
      </c>
      <c r="S72" s="618" t="str">
        <f>+IF($H72="","",((INCERTIDUMBRE!$M$8)/1000)/25.4)</f>
        <v/>
      </c>
      <c r="T72" s="618" t="str">
        <f t="shared" si="4"/>
        <v/>
      </c>
      <c r="U72" s="619" t="str">
        <f t="shared" si="5"/>
        <v/>
      </c>
      <c r="V72" s="14"/>
      <c r="W72" s="634" t="str">
        <f>IF('Datos de condiciones'!D64="","",'Datos de condiciones'!D64)</f>
        <v/>
      </c>
      <c r="X72" s="635" t="str">
        <f t="shared" si="6"/>
        <v/>
      </c>
      <c r="Y72" s="30" t="str">
        <f>IF('Datos de condiciones'!F64="","",'Datos de condiciones'!F64)</f>
        <v/>
      </c>
      <c r="Z72" s="636" t="str">
        <f t="shared" si="7"/>
        <v/>
      </c>
      <c r="AA72" s="637" t="str">
        <f t="shared" si="8"/>
        <v/>
      </c>
      <c r="AB72" s="16"/>
      <c r="AC72" s="638">
        <f t="shared" si="13"/>
        <v>61</v>
      </c>
      <c r="AD72" s="639" t="str">
        <f t="shared" si="9"/>
        <v/>
      </c>
      <c r="AE72" s="636" t="str">
        <f t="shared" si="10"/>
        <v/>
      </c>
      <c r="AF72" s="637" t="str">
        <f t="shared" si="11"/>
        <v/>
      </c>
      <c r="AG72" s="640" t="str">
        <f>IF('Datos de condiciones'!F64="","",'Datos de condiciones'!F64)</f>
        <v/>
      </c>
      <c r="AI72" s="638">
        <f t="shared" si="14"/>
        <v>61</v>
      </c>
      <c r="AJ72" s="632"/>
      <c r="AK72" s="333" t="str">
        <f>IF('Datos de condiciones'!G64="","",'Datos de condiciones'!G64)</f>
        <v/>
      </c>
      <c r="AL72" s="641"/>
    </row>
    <row r="73" spans="1:38" ht="15.75" customHeight="1" thickBot="1" x14ac:dyDescent="0.25">
      <c r="A73" s="12">
        <f t="shared" si="0"/>
        <v>62</v>
      </c>
      <c r="B73" s="609" t="str">
        <f t="shared" si="1"/>
        <v/>
      </c>
      <c r="C73" s="610" t="str">
        <f t="shared" si="2"/>
        <v/>
      </c>
      <c r="D73" s="611" t="str">
        <f>IF(B73="","",(IF('Información y Datos'!$L$42='Patrones LACOMET'!$D$3,(VLOOKUP(B73,'BLOQUES PATRON (pulg) '!$D$5:$H$87,3,TRUE)),IF('Información y Datos'!$L$42='Patrones LACOMET'!$D$4,((VLOOKUP(CALIBRACION!B73,'BLOQUES PATRON (mm)'!$D$5:$H$126,3,FALSE))/1000),"No existe el patrón"))))</f>
        <v/>
      </c>
      <c r="E73" s="612" t="str">
        <f t="shared" si="3"/>
        <v/>
      </c>
      <c r="F73" s="613" t="str">
        <f>IF(B73="","",(IF('Información y Datos'!$L$42='Patrones LACOMET'!$D$3,(VLOOKUP(B73,'BLOQUES PATRON (pulg) '!$D$5:$H$86,5,FALSE)),IF('Información y Datos'!$L$42='Patrones LACOMET'!$D$4,((VLOOKUP(CALIBRACION!B73,'BLOQUES PATRON (mm)'!$D$5:$H$126,4,FALSE))/1000000),"No existe el patrón"))))</f>
        <v/>
      </c>
      <c r="G73" s="613" t="str">
        <f>IF(D73="","",(IF('Información y Datos'!$L$42='Patrones LACOMET'!$D$3,(D73*25.4),IF('Información y Datos'!$L$42='Patrones LACOMET'!$D$4,D73,"No existe el patrón"))))</f>
        <v/>
      </c>
      <c r="H73" s="614" t="str">
        <f>IF(J73="","",(IF('Información y Datos'!$L$42='Patrones LACOMET'!$D$3,(CALIBRACION!J73*25.4),IF('Información y Datos'!$L$42='Patrones LACOMET'!$D$4,(CALIBRACION!J73),"No existe el patrón"))))</f>
        <v/>
      </c>
      <c r="I73" s="615" t="str">
        <f>IF('Información y Datos'!B74="","",'Información y Datos'!B74)</f>
        <v/>
      </c>
      <c r="J73" s="616" t="str">
        <f>IF('Información y Datos'!C74="","",'Información y Datos'!C74)</f>
        <v/>
      </c>
      <c r="K73" s="644"/>
      <c r="L73" s="642"/>
      <c r="M73" s="642"/>
      <c r="N73" s="633"/>
      <c r="O73" s="333" t="str">
        <f>IF('Información y Datos'!F74="","",'Información y Datos'!F74)</f>
        <v/>
      </c>
      <c r="P73" s="618" t="str">
        <f t="shared" si="12"/>
        <v/>
      </c>
      <c r="Q73" s="618" t="str">
        <f>IF($H73="","",(IF('Información y Datos'!$L$42='Patrones LACOMET'!$D$3,P73*0.0254,IF('Información y Datos'!$L$42='Patrones LACOMET'!$D$4,P73,"No existe el patrón"))))</f>
        <v/>
      </c>
      <c r="R73" s="618" t="str">
        <f>IF($H73="","",(IF('Información y Datos'!$L$42='Patrones LACOMET'!$D$3,E73*25.4,IF('Información y Datos'!$L$42='Patrones LACOMET'!$D$4,E73,"No existe el patrón"))))</f>
        <v/>
      </c>
      <c r="S73" s="618" t="str">
        <f>+IF($H73="","",((INCERTIDUMBRE!$M$8)/1000)/25.4)</f>
        <v/>
      </c>
      <c r="T73" s="618" t="str">
        <f t="shared" si="4"/>
        <v/>
      </c>
      <c r="U73" s="619" t="str">
        <f t="shared" si="5"/>
        <v/>
      </c>
      <c r="V73" s="14"/>
      <c r="W73" s="634" t="str">
        <f>IF('Datos de condiciones'!D65="","",'Datos de condiciones'!D65)</f>
        <v/>
      </c>
      <c r="X73" s="635" t="str">
        <f t="shared" si="6"/>
        <v/>
      </c>
      <c r="Y73" s="30" t="str">
        <f>IF('Datos de condiciones'!F65="","",'Datos de condiciones'!F65)</f>
        <v/>
      </c>
      <c r="Z73" s="636" t="str">
        <f t="shared" si="7"/>
        <v/>
      </c>
      <c r="AA73" s="637" t="str">
        <f t="shared" si="8"/>
        <v/>
      </c>
      <c r="AB73" s="16"/>
      <c r="AC73" s="638">
        <f t="shared" si="13"/>
        <v>62</v>
      </c>
      <c r="AD73" s="639" t="str">
        <f t="shared" si="9"/>
        <v/>
      </c>
      <c r="AE73" s="636" t="str">
        <f t="shared" si="10"/>
        <v/>
      </c>
      <c r="AF73" s="637" t="str">
        <f t="shared" si="11"/>
        <v/>
      </c>
      <c r="AG73" s="640" t="str">
        <f>IF('Datos de condiciones'!F65="","",'Datos de condiciones'!F65)</f>
        <v/>
      </c>
      <c r="AI73" s="638">
        <f t="shared" si="14"/>
        <v>62</v>
      </c>
      <c r="AJ73" s="632"/>
      <c r="AK73" s="333" t="str">
        <f>IF('Datos de condiciones'!G65="","",'Datos de condiciones'!G65)</f>
        <v/>
      </c>
      <c r="AL73" s="641"/>
    </row>
    <row r="74" spans="1:38" ht="15.75" thickBot="1" x14ac:dyDescent="0.25">
      <c r="A74" s="12">
        <f t="shared" si="0"/>
        <v>63</v>
      </c>
      <c r="B74" s="609" t="str">
        <f t="shared" si="1"/>
        <v/>
      </c>
      <c r="C74" s="610" t="str">
        <f t="shared" si="2"/>
        <v/>
      </c>
      <c r="D74" s="611" t="str">
        <f>IF(B74="","",(IF('Información y Datos'!$L$42='Patrones LACOMET'!$D$3,(VLOOKUP(B74,'BLOQUES PATRON (pulg) '!$D$5:$H$87,3,TRUE)),IF('Información y Datos'!$L$42='Patrones LACOMET'!$D$4,((VLOOKUP(CALIBRACION!B74,'BLOQUES PATRON (mm)'!$D$5:$H$126,3,FALSE))/1000),"No existe el patrón"))))</f>
        <v/>
      </c>
      <c r="E74" s="612" t="str">
        <f t="shared" si="3"/>
        <v/>
      </c>
      <c r="F74" s="613" t="str">
        <f>IF(B74="","",(IF('Información y Datos'!$L$42='Patrones LACOMET'!$D$3,(VLOOKUP(B74,'BLOQUES PATRON (pulg) '!$D$5:$H$86,5,FALSE)),IF('Información y Datos'!$L$42='Patrones LACOMET'!$D$4,((VLOOKUP(CALIBRACION!B74,'BLOQUES PATRON (mm)'!$D$5:$H$126,4,FALSE))/1000000),"No existe el patrón"))))</f>
        <v/>
      </c>
      <c r="G74" s="613" t="str">
        <f>IF(D74="","",(IF('Información y Datos'!$L$42='Patrones LACOMET'!$D$3,(D74*25.4),IF('Información y Datos'!$L$42='Patrones LACOMET'!$D$4,D74,"No existe el patrón"))))</f>
        <v/>
      </c>
      <c r="H74" s="614" t="str">
        <f>IF(J74="","",(IF('Información y Datos'!$L$42='Patrones LACOMET'!$D$3,(CALIBRACION!J74*25.4),IF('Información y Datos'!$L$42='Patrones LACOMET'!$D$4,(CALIBRACION!J74),"No existe el patrón"))))</f>
        <v/>
      </c>
      <c r="I74" s="615" t="str">
        <f>IF('Información y Datos'!B75="","",'Información y Datos'!B75)</f>
        <v/>
      </c>
      <c r="J74" s="616" t="str">
        <f>IF('Información y Datos'!C75="","",'Información y Datos'!C75)</f>
        <v/>
      </c>
      <c r="K74" s="644"/>
      <c r="L74" s="642"/>
      <c r="M74" s="642"/>
      <c r="N74" s="633"/>
      <c r="O74" s="333" t="str">
        <f>IF('Información y Datos'!F75="","",'Información y Datos'!F75)</f>
        <v/>
      </c>
      <c r="P74" s="618" t="str">
        <f t="shared" si="12"/>
        <v/>
      </c>
      <c r="Q74" s="618" t="str">
        <f>IF($H74="","",(IF('Información y Datos'!$L$42='Patrones LACOMET'!$D$3,P74*0.0254,IF('Información y Datos'!$L$42='Patrones LACOMET'!$D$4,P74,"No existe el patrón"))))</f>
        <v/>
      </c>
      <c r="R74" s="618" t="str">
        <f>IF($H74="","",(IF('Información y Datos'!$L$42='Patrones LACOMET'!$D$3,E74*25.4,IF('Información y Datos'!$L$42='Patrones LACOMET'!$D$4,E74,"No existe el patrón"))))</f>
        <v/>
      </c>
      <c r="S74" s="618" t="str">
        <f>+IF($H74="","",((INCERTIDUMBRE!$M$8)/1000)/25.4)</f>
        <v/>
      </c>
      <c r="T74" s="618" t="str">
        <f t="shared" si="4"/>
        <v/>
      </c>
      <c r="U74" s="619" t="str">
        <f t="shared" si="5"/>
        <v/>
      </c>
      <c r="V74" s="14"/>
      <c r="W74" s="634" t="str">
        <f>IF('Datos de condiciones'!D66="","",'Datos de condiciones'!D66)</f>
        <v/>
      </c>
      <c r="X74" s="635" t="str">
        <f t="shared" si="6"/>
        <v/>
      </c>
      <c r="Y74" s="30" t="str">
        <f>IF('Datos de condiciones'!F66="","",'Datos de condiciones'!F66)</f>
        <v/>
      </c>
      <c r="Z74" s="636" t="str">
        <f t="shared" si="7"/>
        <v/>
      </c>
      <c r="AA74" s="637" t="str">
        <f t="shared" si="8"/>
        <v/>
      </c>
      <c r="AB74" s="16"/>
      <c r="AC74" s="638">
        <f t="shared" si="13"/>
        <v>63</v>
      </c>
      <c r="AD74" s="639" t="str">
        <f t="shared" si="9"/>
        <v/>
      </c>
      <c r="AE74" s="636" t="str">
        <f t="shared" si="10"/>
        <v/>
      </c>
      <c r="AF74" s="637" t="str">
        <f t="shared" si="11"/>
        <v/>
      </c>
      <c r="AG74" s="640" t="str">
        <f>IF('Datos de condiciones'!F66="","",'Datos de condiciones'!F66)</f>
        <v/>
      </c>
      <c r="AI74" s="638">
        <f t="shared" si="14"/>
        <v>63</v>
      </c>
      <c r="AJ74" s="632"/>
      <c r="AK74" s="333" t="str">
        <f>IF('Datos de condiciones'!G66="","",'Datos de condiciones'!G66)</f>
        <v/>
      </c>
      <c r="AL74" s="641"/>
    </row>
    <row r="75" spans="1:38" ht="15" customHeight="1" thickBot="1" x14ac:dyDescent="0.25">
      <c r="A75" s="12">
        <f t="shared" si="0"/>
        <v>64</v>
      </c>
      <c r="B75" s="609" t="str">
        <f t="shared" si="1"/>
        <v/>
      </c>
      <c r="C75" s="610" t="str">
        <f t="shared" si="2"/>
        <v/>
      </c>
      <c r="D75" s="611" t="str">
        <f>IF(B75="","",(IF('Información y Datos'!$L$42='Patrones LACOMET'!$D$3,(VLOOKUP(B75,'BLOQUES PATRON (pulg) '!$D$5:$H$87,3,TRUE)),IF('Información y Datos'!$L$42='Patrones LACOMET'!$D$4,((VLOOKUP(CALIBRACION!B75,'BLOQUES PATRON (mm)'!$D$5:$H$126,3,FALSE))/1000),"No existe el patrón"))))</f>
        <v/>
      </c>
      <c r="E75" s="612" t="str">
        <f t="shared" si="3"/>
        <v/>
      </c>
      <c r="F75" s="613" t="str">
        <f>IF(B75="","",(IF('Información y Datos'!$L$42='Patrones LACOMET'!$D$3,(VLOOKUP(B75,'BLOQUES PATRON (pulg) '!$D$5:$H$86,5,FALSE)),IF('Información y Datos'!$L$42='Patrones LACOMET'!$D$4,((VLOOKUP(CALIBRACION!B75,'BLOQUES PATRON (mm)'!$D$5:$H$126,4,FALSE))/1000000),"No existe el patrón"))))</f>
        <v/>
      </c>
      <c r="G75" s="613" t="str">
        <f>IF(D75="","",(IF('Información y Datos'!$L$42='Patrones LACOMET'!$D$3,(D75*25.4),IF('Información y Datos'!$L$42='Patrones LACOMET'!$D$4,D75,"No existe el patrón"))))</f>
        <v/>
      </c>
      <c r="H75" s="614" t="str">
        <f>IF(J75="","",(IF('Información y Datos'!$L$42='Patrones LACOMET'!$D$3,(CALIBRACION!J75*25.4),IF('Información y Datos'!$L$42='Patrones LACOMET'!$D$4,(CALIBRACION!J75),"No existe el patrón"))))</f>
        <v/>
      </c>
      <c r="I75" s="615" t="str">
        <f>IF('Información y Datos'!B76="","",'Información y Datos'!B76)</f>
        <v/>
      </c>
      <c r="J75" s="616" t="str">
        <f>IF('Información y Datos'!C76="","",'Información y Datos'!C76)</f>
        <v/>
      </c>
      <c r="K75" s="644"/>
      <c r="L75" s="642"/>
      <c r="M75" s="642"/>
      <c r="N75" s="633"/>
      <c r="O75" s="333" t="str">
        <f>IF('Información y Datos'!F76="","",'Información y Datos'!F76)</f>
        <v/>
      </c>
      <c r="P75" s="618" t="str">
        <f t="shared" si="12"/>
        <v/>
      </c>
      <c r="Q75" s="618" t="str">
        <f>IF($H75="","",(IF('Información y Datos'!$L$42='Patrones LACOMET'!$D$3,P75*0.0254,IF('Información y Datos'!$L$42='Patrones LACOMET'!$D$4,P75,"No existe el patrón"))))</f>
        <v/>
      </c>
      <c r="R75" s="618" t="str">
        <f>IF($H75="","",(IF('Información y Datos'!$L$42='Patrones LACOMET'!$D$3,E75*25.4,IF('Información y Datos'!$L$42='Patrones LACOMET'!$D$4,E75,"No existe el patrón"))))</f>
        <v/>
      </c>
      <c r="S75" s="618" t="str">
        <f>+IF($H75="","",((INCERTIDUMBRE!$M$8)/1000)/25.4)</f>
        <v/>
      </c>
      <c r="T75" s="618" t="str">
        <f t="shared" si="4"/>
        <v/>
      </c>
      <c r="U75" s="619" t="str">
        <f t="shared" si="5"/>
        <v/>
      </c>
      <c r="V75" s="14"/>
      <c r="W75" s="634" t="str">
        <f>IF('Datos de condiciones'!D67="","",'Datos de condiciones'!D67)</f>
        <v/>
      </c>
      <c r="X75" s="635" t="str">
        <f t="shared" si="6"/>
        <v/>
      </c>
      <c r="Y75" s="30" t="str">
        <f>IF('Datos de condiciones'!F67="","",'Datos de condiciones'!F67)</f>
        <v/>
      </c>
      <c r="Z75" s="636" t="str">
        <f t="shared" si="7"/>
        <v/>
      </c>
      <c r="AA75" s="637" t="str">
        <f t="shared" si="8"/>
        <v/>
      </c>
      <c r="AB75" s="16"/>
      <c r="AC75" s="638">
        <f t="shared" si="13"/>
        <v>64</v>
      </c>
      <c r="AD75" s="639" t="str">
        <f t="shared" si="9"/>
        <v/>
      </c>
      <c r="AE75" s="636" t="str">
        <f t="shared" si="10"/>
        <v/>
      </c>
      <c r="AF75" s="637" t="str">
        <f t="shared" si="11"/>
        <v/>
      </c>
      <c r="AG75" s="640" t="str">
        <f>IF('Datos de condiciones'!F67="","",'Datos de condiciones'!F67)</f>
        <v/>
      </c>
      <c r="AI75" s="638">
        <f t="shared" si="14"/>
        <v>64</v>
      </c>
      <c r="AJ75" s="632"/>
      <c r="AK75" s="333" t="str">
        <f>IF('Datos de condiciones'!G67="","",'Datos de condiciones'!G67)</f>
        <v/>
      </c>
      <c r="AL75" s="641"/>
    </row>
    <row r="76" spans="1:38" ht="15" customHeight="1" thickBot="1" x14ac:dyDescent="0.25">
      <c r="A76" s="12">
        <f t="shared" si="0"/>
        <v>65</v>
      </c>
      <c r="B76" s="609" t="str">
        <f t="shared" si="1"/>
        <v/>
      </c>
      <c r="C76" s="610" t="str">
        <f t="shared" si="2"/>
        <v/>
      </c>
      <c r="D76" s="611" t="str">
        <f>IF(B76="","",(IF('Información y Datos'!$L$42='Patrones LACOMET'!$D$3,(VLOOKUP(B76,'BLOQUES PATRON (pulg) '!$D$5:$H$87,3,TRUE)),IF('Información y Datos'!$L$42='Patrones LACOMET'!$D$4,((VLOOKUP(CALIBRACION!B76,'BLOQUES PATRON (mm)'!$D$5:$H$126,3,FALSE))/1000),"No existe el patrón"))))</f>
        <v/>
      </c>
      <c r="E76" s="612" t="str">
        <f t="shared" si="3"/>
        <v/>
      </c>
      <c r="F76" s="613" t="str">
        <f>IF(B76="","",(IF('Información y Datos'!$L$42='Patrones LACOMET'!$D$3,(VLOOKUP(B76,'BLOQUES PATRON (pulg) '!$D$5:$H$86,5,FALSE)),IF('Información y Datos'!$L$42='Patrones LACOMET'!$D$4,((VLOOKUP(CALIBRACION!B76,'BLOQUES PATRON (mm)'!$D$5:$H$126,4,FALSE))/1000000),"No existe el patrón"))))</f>
        <v/>
      </c>
      <c r="G76" s="613" t="str">
        <f>IF(D76="","",(IF('Información y Datos'!$L$42='Patrones LACOMET'!$D$3,(D76*25.4),IF('Información y Datos'!$L$42='Patrones LACOMET'!$D$4,D76,"No existe el patrón"))))</f>
        <v/>
      </c>
      <c r="H76" s="614" t="str">
        <f>IF(J76="","",(IF('Información y Datos'!$L$42='Patrones LACOMET'!$D$3,(CALIBRACION!J76*25.4),IF('Información y Datos'!$L$42='Patrones LACOMET'!$D$4,(CALIBRACION!J76),"No existe el patrón"))))</f>
        <v/>
      </c>
      <c r="I76" s="615" t="str">
        <f>IF('Información y Datos'!B77="","",'Información y Datos'!B77)</f>
        <v/>
      </c>
      <c r="J76" s="616" t="str">
        <f>IF('Información y Datos'!C77="","",'Información y Datos'!C77)</f>
        <v/>
      </c>
      <c r="K76" s="644"/>
      <c r="L76" s="642"/>
      <c r="M76" s="642"/>
      <c r="N76" s="633"/>
      <c r="O76" s="333" t="str">
        <f>IF('Información y Datos'!F77="","",'Información y Datos'!F77)</f>
        <v/>
      </c>
      <c r="P76" s="618" t="str">
        <f t="shared" si="12"/>
        <v/>
      </c>
      <c r="Q76" s="618" t="str">
        <f>IF($H76="","",(IF('Información y Datos'!$L$42='Patrones LACOMET'!$D$3,P76*0.0254,IF('Información y Datos'!$L$42='Patrones LACOMET'!$D$4,P76,"No existe el patrón"))))</f>
        <v/>
      </c>
      <c r="R76" s="618" t="str">
        <f>IF($H76="","",(IF('Información y Datos'!$L$42='Patrones LACOMET'!$D$3,E76*25.4,IF('Información y Datos'!$L$42='Patrones LACOMET'!$D$4,E76,"No existe el patrón"))))</f>
        <v/>
      </c>
      <c r="S76" s="618" t="str">
        <f>+IF($H76="","",((INCERTIDUMBRE!$M$8)/1000)/25.4)</f>
        <v/>
      </c>
      <c r="T76" s="618" t="str">
        <f t="shared" si="4"/>
        <v/>
      </c>
      <c r="U76" s="619" t="str">
        <f t="shared" si="5"/>
        <v/>
      </c>
      <c r="V76" s="14"/>
      <c r="W76" s="634" t="str">
        <f>IF('Datos de condiciones'!D68="","",'Datos de condiciones'!D68)</f>
        <v/>
      </c>
      <c r="X76" s="635" t="str">
        <f t="shared" si="6"/>
        <v/>
      </c>
      <c r="Y76" s="30" t="str">
        <f>IF('Datos de condiciones'!F68="","",'Datos de condiciones'!F68)</f>
        <v/>
      </c>
      <c r="Z76" s="636" t="str">
        <f t="shared" si="7"/>
        <v/>
      </c>
      <c r="AA76" s="637" t="str">
        <f t="shared" si="8"/>
        <v/>
      </c>
      <c r="AB76" s="16"/>
      <c r="AC76" s="638">
        <f t="shared" si="13"/>
        <v>65</v>
      </c>
      <c r="AD76" s="639" t="str">
        <f t="shared" si="9"/>
        <v/>
      </c>
      <c r="AE76" s="636" t="str">
        <f t="shared" si="10"/>
        <v/>
      </c>
      <c r="AF76" s="637" t="str">
        <f t="shared" si="11"/>
        <v/>
      </c>
      <c r="AG76" s="640" t="str">
        <f>IF('Datos de condiciones'!F68="","",'Datos de condiciones'!F68)</f>
        <v/>
      </c>
      <c r="AI76" s="638">
        <f t="shared" si="14"/>
        <v>65</v>
      </c>
      <c r="AJ76" s="632"/>
      <c r="AK76" s="333" t="str">
        <f>IF('Datos de condiciones'!G68="","",'Datos de condiciones'!G68)</f>
        <v/>
      </c>
      <c r="AL76" s="641"/>
    </row>
    <row r="77" spans="1:38" ht="15.75" thickBot="1" x14ac:dyDescent="0.25">
      <c r="A77" s="12">
        <f t="shared" ref="A77:A123" si="15">+A76+1</f>
        <v>66</v>
      </c>
      <c r="B77" s="609" t="str">
        <f t="shared" ref="B77:B123" si="16">J77</f>
        <v/>
      </c>
      <c r="C77" s="610" t="str">
        <f t="shared" ref="C77:C123" si="17">IF(H77="","",H77)</f>
        <v/>
      </c>
      <c r="D77" s="611" t="str">
        <f>IF(B77="","",(IF('Información y Datos'!$L$42='Patrones LACOMET'!$D$3,(VLOOKUP(B77,'BLOQUES PATRON (pulg) '!$D$5:$H$87,3,TRUE)),IF('Información y Datos'!$L$42='Patrones LACOMET'!$D$4,((VLOOKUP(CALIBRACION!B77,'BLOQUES PATRON (mm)'!$D$5:$H$126,3,FALSE))/1000),"No existe el patrón"))))</f>
        <v/>
      </c>
      <c r="E77" s="612" t="str">
        <f t="shared" ref="E77:E123" si="18">IF(B77="","",(B77+D77))</f>
        <v/>
      </c>
      <c r="F77" s="613" t="str">
        <f>IF(B77="","",(IF('Información y Datos'!$L$42='Patrones LACOMET'!$D$3,(VLOOKUP(B77,'BLOQUES PATRON (pulg) '!$D$5:$H$86,5,FALSE)),IF('Información y Datos'!$L$42='Patrones LACOMET'!$D$4,((VLOOKUP(CALIBRACION!B77,'BLOQUES PATRON (mm)'!$D$5:$H$126,4,FALSE))/1000000),"No existe el patrón"))))</f>
        <v/>
      </c>
      <c r="G77" s="613" t="str">
        <f>IF(D77="","",(IF('Información y Datos'!$L$42='Patrones LACOMET'!$D$3,(D77*25.4),IF('Información y Datos'!$L$42='Patrones LACOMET'!$D$4,D77,"No existe el patrón"))))</f>
        <v/>
      </c>
      <c r="H77" s="614" t="str">
        <f>IF(J77="","",(IF('Información y Datos'!$L$42='Patrones LACOMET'!$D$3,(CALIBRACION!J77*25.4),IF('Información y Datos'!$L$42='Patrones LACOMET'!$D$4,(CALIBRACION!J77),"No existe el patrón"))))</f>
        <v/>
      </c>
      <c r="I77" s="615" t="str">
        <f>IF('Información y Datos'!B78="","",'Información y Datos'!B78)</f>
        <v/>
      </c>
      <c r="J77" s="616" t="str">
        <f>IF('Información y Datos'!C78="","",'Información y Datos'!C78)</f>
        <v/>
      </c>
      <c r="K77" s="644"/>
      <c r="L77" s="642"/>
      <c r="M77" s="642"/>
      <c r="N77" s="633"/>
      <c r="O77" s="333" t="str">
        <f>IF('Información y Datos'!F78="","",'Información y Datos'!F78)</f>
        <v/>
      </c>
      <c r="P77" s="618" t="str">
        <f t="shared" ref="P77:P123" si="19">IF($H77="","",+O77/1000)</f>
        <v/>
      </c>
      <c r="Q77" s="618" t="str">
        <f>IF($H77="","",(IF('Información y Datos'!$L$42='Patrones LACOMET'!$D$3,P77*0.0254,IF('Información y Datos'!$L$42='Patrones LACOMET'!$D$4,P77,"No existe el patrón"))))</f>
        <v/>
      </c>
      <c r="R77" s="618" t="str">
        <f>IF($H77="","",(IF('Información y Datos'!$L$42='Patrones LACOMET'!$D$3,E77*25.4,IF('Información y Datos'!$L$42='Patrones LACOMET'!$D$4,E77,"No existe el patrón"))))</f>
        <v/>
      </c>
      <c r="S77" s="618" t="str">
        <f>+IF($H77="","",((INCERTIDUMBRE!$M$8)/1000)/25.4)</f>
        <v/>
      </c>
      <c r="T77" s="618" t="str">
        <f t="shared" ref="T77:T93" si="20">IF($H77="","",(+H77+Q77+S77))</f>
        <v/>
      </c>
      <c r="U77" s="619" t="str">
        <f t="shared" ref="U77:U93" si="21">IF($H77="","",(T77/25.4))</f>
        <v/>
      </c>
      <c r="V77" s="14"/>
      <c r="W77" s="634" t="str">
        <f>IF('Datos de condiciones'!D69="","",'Datos de condiciones'!D69)</f>
        <v/>
      </c>
      <c r="X77" s="635" t="str">
        <f t="shared" ref="X77:X93" si="22">+IF($H77="","",(W77-20))</f>
        <v/>
      </c>
      <c r="Y77" s="30" t="str">
        <f>IF('Datos de condiciones'!F69="","",'Datos de condiciones'!F69)</f>
        <v/>
      </c>
      <c r="Z77" s="636" t="str">
        <f t="shared" ref="Z77:Z93" si="23">+IF($H77="","",Y77-20)</f>
        <v/>
      </c>
      <c r="AA77" s="637" t="str">
        <f t="shared" ref="AA77:AA93" si="24">+IF($H77="","",ABS(X77-Z77))</f>
        <v/>
      </c>
      <c r="AB77" s="16"/>
      <c r="AC77" s="638">
        <f t="shared" si="13"/>
        <v>66</v>
      </c>
      <c r="AD77" s="639" t="str">
        <f t="shared" ref="AD77:AD93" si="25">+IF($H77="","",W77)</f>
        <v/>
      </c>
      <c r="AE77" s="636" t="str">
        <f t="shared" ref="AE77:AE93" si="26">+IF($H77="","",Y77)</f>
        <v/>
      </c>
      <c r="AF77" s="637" t="str">
        <f t="shared" ref="AF77:AF93" si="27">+IF($H77="","",+(ABS(AD77-AE77)))</f>
        <v/>
      </c>
      <c r="AG77" s="640" t="str">
        <f>IF('Datos de condiciones'!F69="","",'Datos de condiciones'!F69)</f>
        <v/>
      </c>
      <c r="AI77" s="638">
        <f t="shared" si="14"/>
        <v>66</v>
      </c>
      <c r="AJ77" s="632"/>
      <c r="AK77" s="333" t="str">
        <f>IF('Datos de condiciones'!G69="","",'Datos de condiciones'!G69)</f>
        <v/>
      </c>
      <c r="AL77" s="641"/>
    </row>
    <row r="78" spans="1:38" ht="15.75" thickBot="1" x14ac:dyDescent="0.25">
      <c r="A78" s="12">
        <f t="shared" si="15"/>
        <v>67</v>
      </c>
      <c r="B78" s="609" t="str">
        <f t="shared" si="16"/>
        <v/>
      </c>
      <c r="C78" s="610" t="str">
        <f t="shared" si="17"/>
        <v/>
      </c>
      <c r="D78" s="611" t="str">
        <f>IF(B78="","",(IF('Información y Datos'!$L$42='Patrones LACOMET'!$D$3,(VLOOKUP(B78,'BLOQUES PATRON (pulg) '!$D$5:$H$87,3,TRUE)),IF('Información y Datos'!$L$42='Patrones LACOMET'!$D$4,((VLOOKUP(CALIBRACION!B78,'BLOQUES PATRON (mm)'!$D$5:$H$126,3,FALSE))/1000),"No existe el patrón"))))</f>
        <v/>
      </c>
      <c r="E78" s="612" t="str">
        <f t="shared" si="18"/>
        <v/>
      </c>
      <c r="F78" s="613" t="str">
        <f>IF(B78="","",(IF('Información y Datos'!$L$42='Patrones LACOMET'!$D$3,(VLOOKUP(B78,'BLOQUES PATRON (pulg) '!$D$5:$H$86,5,FALSE)),IF('Información y Datos'!$L$42='Patrones LACOMET'!$D$4,((VLOOKUP(CALIBRACION!B78,'BLOQUES PATRON (mm)'!$D$5:$H$126,4,FALSE))/1000000),"No existe el patrón"))))</f>
        <v/>
      </c>
      <c r="G78" s="613" t="str">
        <f>IF(D78="","",(IF('Información y Datos'!$L$42='Patrones LACOMET'!$D$3,(D78*25.4),IF('Información y Datos'!$L$42='Patrones LACOMET'!$D$4,D78,"No existe el patrón"))))</f>
        <v/>
      </c>
      <c r="H78" s="614" t="str">
        <f>IF(J78="","",(IF('Información y Datos'!$L$42='Patrones LACOMET'!$D$3,(CALIBRACION!J78*25.4),IF('Información y Datos'!$L$42='Patrones LACOMET'!$D$4,(CALIBRACION!J78),"No existe el patrón"))))</f>
        <v/>
      </c>
      <c r="I78" s="615" t="str">
        <f>IF('Información y Datos'!B79="","",'Información y Datos'!B79)</f>
        <v/>
      </c>
      <c r="J78" s="616" t="str">
        <f>IF('Información y Datos'!C79="","",'Información y Datos'!C79)</f>
        <v/>
      </c>
      <c r="K78" s="644"/>
      <c r="L78" s="642"/>
      <c r="M78" s="642"/>
      <c r="N78" s="633"/>
      <c r="O78" s="333" t="str">
        <f>IF('Información y Datos'!F79="","",'Información y Datos'!F79)</f>
        <v/>
      </c>
      <c r="P78" s="618" t="str">
        <f t="shared" si="19"/>
        <v/>
      </c>
      <c r="Q78" s="618" t="str">
        <f>IF($H78="","",(IF('Información y Datos'!$L$42='Patrones LACOMET'!$D$3,P78*0.0254,IF('Información y Datos'!$L$42='Patrones LACOMET'!$D$4,P78,"No existe el patrón"))))</f>
        <v/>
      </c>
      <c r="R78" s="618" t="str">
        <f>IF($H78="","",(IF('Información y Datos'!$L$42='Patrones LACOMET'!$D$3,E78*25.4,IF('Información y Datos'!$L$42='Patrones LACOMET'!$D$4,E78,"No existe el patrón"))))</f>
        <v/>
      </c>
      <c r="S78" s="618" t="str">
        <f>+IF($H78="","",((INCERTIDUMBRE!$M$8)/1000)/25.4)</f>
        <v/>
      </c>
      <c r="T78" s="618" t="str">
        <f t="shared" si="20"/>
        <v/>
      </c>
      <c r="U78" s="619" t="str">
        <f t="shared" si="21"/>
        <v/>
      </c>
      <c r="V78" s="14"/>
      <c r="W78" s="634" t="str">
        <f>IF('Datos de condiciones'!D70="","",'Datos de condiciones'!D70)</f>
        <v/>
      </c>
      <c r="X78" s="635" t="str">
        <f t="shared" si="22"/>
        <v/>
      </c>
      <c r="Y78" s="30" t="str">
        <f>IF('Datos de condiciones'!F70="","",'Datos de condiciones'!F70)</f>
        <v/>
      </c>
      <c r="Z78" s="636" t="str">
        <f t="shared" si="23"/>
        <v/>
      </c>
      <c r="AA78" s="637" t="str">
        <f t="shared" si="24"/>
        <v/>
      </c>
      <c r="AB78" s="16"/>
      <c r="AC78" s="638">
        <f t="shared" ref="AC78:AC123" si="28">+AC77+1</f>
        <v>67</v>
      </c>
      <c r="AD78" s="639" t="str">
        <f t="shared" si="25"/>
        <v/>
      </c>
      <c r="AE78" s="636" t="str">
        <f t="shared" si="26"/>
        <v/>
      </c>
      <c r="AF78" s="637" t="str">
        <f t="shared" si="27"/>
        <v/>
      </c>
      <c r="AG78" s="640" t="str">
        <f>IF('Datos de condiciones'!F70="","",'Datos de condiciones'!F70)</f>
        <v/>
      </c>
      <c r="AI78" s="638">
        <f t="shared" ref="AI78:AI123" si="29">+AI77+1</f>
        <v>67</v>
      </c>
      <c r="AJ78" s="632"/>
      <c r="AK78" s="333" t="str">
        <f>IF('Datos de condiciones'!G70="","",'Datos de condiciones'!G70)</f>
        <v/>
      </c>
      <c r="AL78" s="641"/>
    </row>
    <row r="79" spans="1:38" ht="15.75" thickBot="1" x14ac:dyDescent="0.25">
      <c r="A79" s="12">
        <f t="shared" si="15"/>
        <v>68</v>
      </c>
      <c r="B79" s="609" t="str">
        <f t="shared" si="16"/>
        <v/>
      </c>
      <c r="C79" s="610" t="str">
        <f t="shared" si="17"/>
        <v/>
      </c>
      <c r="D79" s="611" t="str">
        <f>IF(B79="","",(IF('Información y Datos'!$L$42='Patrones LACOMET'!$D$3,(VLOOKUP(B79,'BLOQUES PATRON (pulg) '!$D$5:$H$87,3,TRUE)),IF('Información y Datos'!$L$42='Patrones LACOMET'!$D$4,((VLOOKUP(CALIBRACION!B79,'BLOQUES PATRON (mm)'!$D$5:$H$126,3,FALSE))/1000),"No existe el patrón"))))</f>
        <v/>
      </c>
      <c r="E79" s="612" t="str">
        <f t="shared" si="18"/>
        <v/>
      </c>
      <c r="F79" s="613" t="str">
        <f>IF(B79="","",(IF('Información y Datos'!$L$42='Patrones LACOMET'!$D$3,(VLOOKUP(B79,'BLOQUES PATRON (pulg) '!$D$5:$H$86,5,FALSE)),IF('Información y Datos'!$L$42='Patrones LACOMET'!$D$4,((VLOOKUP(CALIBRACION!B79,'BLOQUES PATRON (mm)'!$D$5:$H$126,4,FALSE))/1000000),"No existe el patrón"))))</f>
        <v/>
      </c>
      <c r="G79" s="613" t="str">
        <f>IF(D79="","",(IF('Información y Datos'!$L$42='Patrones LACOMET'!$D$3,(D79*25.4),IF('Información y Datos'!$L$42='Patrones LACOMET'!$D$4,D79,"No existe el patrón"))))</f>
        <v/>
      </c>
      <c r="H79" s="614" t="str">
        <f>IF(J79="","",(IF('Información y Datos'!$L$42='Patrones LACOMET'!$D$3,(CALIBRACION!J79*25.4),IF('Información y Datos'!$L$42='Patrones LACOMET'!$D$4,(CALIBRACION!J79),"No existe el patrón"))))</f>
        <v/>
      </c>
      <c r="I79" s="615" t="str">
        <f>IF('Información y Datos'!B80="","",'Información y Datos'!B80)</f>
        <v/>
      </c>
      <c r="J79" s="616" t="str">
        <f>IF('Información y Datos'!C80="","",'Información y Datos'!C80)</f>
        <v/>
      </c>
      <c r="K79" s="644"/>
      <c r="L79" s="642"/>
      <c r="M79" s="642"/>
      <c r="N79" s="633"/>
      <c r="O79" s="333" t="str">
        <f>IF('Información y Datos'!F80="","",'Información y Datos'!F80)</f>
        <v/>
      </c>
      <c r="P79" s="618" t="str">
        <f t="shared" si="19"/>
        <v/>
      </c>
      <c r="Q79" s="618" t="str">
        <f>IF($H79="","",(IF('Información y Datos'!$L$42='Patrones LACOMET'!$D$3,P79*0.0254,IF('Información y Datos'!$L$42='Patrones LACOMET'!$D$4,P79,"No existe el patrón"))))</f>
        <v/>
      </c>
      <c r="R79" s="618" t="str">
        <f>IF($H79="","",(IF('Información y Datos'!$L$42='Patrones LACOMET'!$D$3,E79*25.4,IF('Información y Datos'!$L$42='Patrones LACOMET'!$D$4,E79,"No existe el patrón"))))</f>
        <v/>
      </c>
      <c r="S79" s="618" t="str">
        <f>+IF($H79="","",((INCERTIDUMBRE!$M$8)/1000)/25.4)</f>
        <v/>
      </c>
      <c r="T79" s="618" t="str">
        <f t="shared" si="20"/>
        <v/>
      </c>
      <c r="U79" s="619" t="str">
        <f t="shared" si="21"/>
        <v/>
      </c>
      <c r="V79" s="14"/>
      <c r="W79" s="634" t="str">
        <f>IF('Datos de condiciones'!D71="","",'Datos de condiciones'!D71)</f>
        <v/>
      </c>
      <c r="X79" s="635" t="str">
        <f t="shared" si="22"/>
        <v/>
      </c>
      <c r="Y79" s="30" t="str">
        <f>IF('Datos de condiciones'!F71="","",'Datos de condiciones'!F71)</f>
        <v/>
      </c>
      <c r="Z79" s="636" t="str">
        <f t="shared" si="23"/>
        <v/>
      </c>
      <c r="AA79" s="637" t="str">
        <f t="shared" si="24"/>
        <v/>
      </c>
      <c r="AB79" s="16"/>
      <c r="AC79" s="638">
        <f t="shared" si="28"/>
        <v>68</v>
      </c>
      <c r="AD79" s="639" t="str">
        <f t="shared" si="25"/>
        <v/>
      </c>
      <c r="AE79" s="636" t="str">
        <f t="shared" si="26"/>
        <v/>
      </c>
      <c r="AF79" s="637" t="str">
        <f t="shared" si="27"/>
        <v/>
      </c>
      <c r="AG79" s="640" t="str">
        <f>IF('Datos de condiciones'!F71="","",'Datos de condiciones'!F71)</f>
        <v/>
      </c>
      <c r="AI79" s="638">
        <f t="shared" si="29"/>
        <v>68</v>
      </c>
      <c r="AJ79" s="632"/>
      <c r="AK79" s="333" t="str">
        <f>IF('Datos de condiciones'!G71="","",'Datos de condiciones'!G71)</f>
        <v/>
      </c>
      <c r="AL79" s="641"/>
    </row>
    <row r="80" spans="1:38" ht="15.75" thickBot="1" x14ac:dyDescent="0.25">
      <c r="A80" s="12">
        <f t="shared" si="15"/>
        <v>69</v>
      </c>
      <c r="B80" s="609" t="str">
        <f t="shared" si="16"/>
        <v/>
      </c>
      <c r="C80" s="610" t="str">
        <f t="shared" si="17"/>
        <v/>
      </c>
      <c r="D80" s="611" t="str">
        <f>IF(B80="","",(IF('Información y Datos'!$L$42='Patrones LACOMET'!$D$3,(VLOOKUP(B80,'BLOQUES PATRON (pulg) '!$D$5:$H$87,3,TRUE)),IF('Información y Datos'!$L$42='Patrones LACOMET'!$D$4,((VLOOKUP(CALIBRACION!B80,'BLOQUES PATRON (mm)'!$D$5:$H$126,3,FALSE))/1000),"No existe el patrón"))))</f>
        <v/>
      </c>
      <c r="E80" s="612" t="str">
        <f t="shared" si="18"/>
        <v/>
      </c>
      <c r="F80" s="613" t="str">
        <f>IF(B80="","",(IF('Información y Datos'!$L$42='Patrones LACOMET'!$D$3,(VLOOKUP(B80,'BLOQUES PATRON (pulg) '!$D$5:$H$86,5,FALSE)),IF('Información y Datos'!$L$42='Patrones LACOMET'!$D$4,((VLOOKUP(CALIBRACION!B80,'BLOQUES PATRON (mm)'!$D$5:$H$126,4,FALSE))/1000000),"No existe el patrón"))))</f>
        <v/>
      </c>
      <c r="G80" s="613" t="str">
        <f>IF(D80="","",(IF('Información y Datos'!$L$42='Patrones LACOMET'!$D$3,(D80*25.4),IF('Información y Datos'!$L$42='Patrones LACOMET'!$D$4,D80,"No existe el patrón"))))</f>
        <v/>
      </c>
      <c r="H80" s="614" t="str">
        <f>IF(J80="","",(IF('Información y Datos'!$L$42='Patrones LACOMET'!$D$3,(CALIBRACION!J80*25.4),IF('Información y Datos'!$L$42='Patrones LACOMET'!$D$4,(CALIBRACION!J80),"No existe el patrón"))))</f>
        <v/>
      </c>
      <c r="I80" s="615" t="str">
        <f>IF('Información y Datos'!B81="","",'Información y Datos'!B81)</f>
        <v/>
      </c>
      <c r="J80" s="616" t="str">
        <f>IF('Información y Datos'!C81="","",'Información y Datos'!C81)</f>
        <v/>
      </c>
      <c r="K80" s="644"/>
      <c r="L80" s="642"/>
      <c r="M80" s="642"/>
      <c r="N80" s="633"/>
      <c r="O80" s="333" t="str">
        <f>IF('Información y Datos'!F81="","",'Información y Datos'!F81)</f>
        <v/>
      </c>
      <c r="P80" s="618" t="str">
        <f t="shared" si="19"/>
        <v/>
      </c>
      <c r="Q80" s="618" t="str">
        <f>IF($H80="","",(IF('Información y Datos'!$L$42='Patrones LACOMET'!$D$3,P80*0.0254,IF('Información y Datos'!$L$42='Patrones LACOMET'!$D$4,P80,"No existe el patrón"))))</f>
        <v/>
      </c>
      <c r="R80" s="618" t="str">
        <f>IF($H80="","",(IF('Información y Datos'!$L$42='Patrones LACOMET'!$D$3,E80*25.4,IF('Información y Datos'!$L$42='Patrones LACOMET'!$D$4,E80,"No existe el patrón"))))</f>
        <v/>
      </c>
      <c r="S80" s="618" t="str">
        <f>+IF($H80="","",((INCERTIDUMBRE!$M$8)/1000)/25.4)</f>
        <v/>
      </c>
      <c r="T80" s="618" t="str">
        <f t="shared" si="20"/>
        <v/>
      </c>
      <c r="U80" s="619" t="str">
        <f t="shared" si="21"/>
        <v/>
      </c>
      <c r="V80" s="14"/>
      <c r="W80" s="634" t="str">
        <f>IF('Datos de condiciones'!D72="","",'Datos de condiciones'!D72)</f>
        <v/>
      </c>
      <c r="X80" s="635" t="str">
        <f t="shared" si="22"/>
        <v/>
      </c>
      <c r="Y80" s="30" t="str">
        <f>IF('Datos de condiciones'!F72="","",'Datos de condiciones'!F72)</f>
        <v/>
      </c>
      <c r="Z80" s="636" t="str">
        <f t="shared" si="23"/>
        <v/>
      </c>
      <c r="AA80" s="637" t="str">
        <f t="shared" si="24"/>
        <v/>
      </c>
      <c r="AB80" s="16"/>
      <c r="AC80" s="638">
        <f t="shared" si="28"/>
        <v>69</v>
      </c>
      <c r="AD80" s="639" t="str">
        <f t="shared" si="25"/>
        <v/>
      </c>
      <c r="AE80" s="636" t="str">
        <f t="shared" si="26"/>
        <v/>
      </c>
      <c r="AF80" s="637" t="str">
        <f t="shared" si="27"/>
        <v/>
      </c>
      <c r="AG80" s="640" t="str">
        <f>IF('Datos de condiciones'!F72="","",'Datos de condiciones'!F72)</f>
        <v/>
      </c>
      <c r="AI80" s="638">
        <f t="shared" si="29"/>
        <v>69</v>
      </c>
      <c r="AJ80" s="632"/>
      <c r="AK80" s="333" t="str">
        <f>IF('Datos de condiciones'!G72="","",'Datos de condiciones'!G72)</f>
        <v/>
      </c>
      <c r="AL80" s="641"/>
    </row>
    <row r="81" spans="1:38" ht="15.75" thickBot="1" x14ac:dyDescent="0.25">
      <c r="A81" s="12">
        <f t="shared" si="15"/>
        <v>70</v>
      </c>
      <c r="B81" s="609" t="str">
        <f t="shared" si="16"/>
        <v/>
      </c>
      <c r="C81" s="610" t="str">
        <f t="shared" si="17"/>
        <v/>
      </c>
      <c r="D81" s="611" t="str">
        <f>IF(B81="","",(IF('Información y Datos'!$L$42='Patrones LACOMET'!$D$3,(VLOOKUP(B81,'BLOQUES PATRON (pulg) '!$D$5:$H$87,3,TRUE)),IF('Información y Datos'!$L$42='Patrones LACOMET'!$D$4,((VLOOKUP(CALIBRACION!B81,'BLOQUES PATRON (mm)'!$D$5:$H$126,3,FALSE))/1000),"No existe el patrón"))))</f>
        <v/>
      </c>
      <c r="E81" s="612" t="str">
        <f t="shared" si="18"/>
        <v/>
      </c>
      <c r="F81" s="613" t="str">
        <f>IF(B81="","",(IF('Información y Datos'!$L$42='Patrones LACOMET'!$D$3,(VLOOKUP(B81,'BLOQUES PATRON (pulg) '!$D$5:$H$86,5,FALSE)),IF('Información y Datos'!$L$42='Patrones LACOMET'!$D$4,((VLOOKUP(CALIBRACION!B81,'BLOQUES PATRON (mm)'!$D$5:$H$126,4,FALSE))/1000000),"No existe el patrón"))))</f>
        <v/>
      </c>
      <c r="G81" s="613" t="str">
        <f>IF(D81="","",(IF('Información y Datos'!$L$42='Patrones LACOMET'!$D$3,(D81*25.4),IF('Información y Datos'!$L$42='Patrones LACOMET'!$D$4,D81,"No existe el patrón"))))</f>
        <v/>
      </c>
      <c r="H81" s="614" t="str">
        <f>IF(J81="","",(IF('Información y Datos'!$L$42='Patrones LACOMET'!$D$3,(CALIBRACION!J81*25.4),IF('Información y Datos'!$L$42='Patrones LACOMET'!$D$4,(CALIBRACION!J81),"No existe el patrón"))))</f>
        <v/>
      </c>
      <c r="I81" s="615" t="str">
        <f>IF('Información y Datos'!B82="","",'Información y Datos'!B82)</f>
        <v/>
      </c>
      <c r="J81" s="616" t="str">
        <f>IF('Información y Datos'!C82="","",'Información y Datos'!C82)</f>
        <v/>
      </c>
      <c r="K81" s="644"/>
      <c r="L81" s="642"/>
      <c r="M81" s="642"/>
      <c r="N81" s="633"/>
      <c r="O81" s="333" t="str">
        <f>IF('Información y Datos'!F82="","",'Información y Datos'!F82)</f>
        <v/>
      </c>
      <c r="P81" s="618" t="str">
        <f t="shared" si="19"/>
        <v/>
      </c>
      <c r="Q81" s="618" t="str">
        <f>IF($H81="","",(IF('Información y Datos'!$L$42='Patrones LACOMET'!$D$3,P81*0.0254,IF('Información y Datos'!$L$42='Patrones LACOMET'!$D$4,P81,"No existe el patrón"))))</f>
        <v/>
      </c>
      <c r="R81" s="618" t="str">
        <f>IF($H81="","",(IF('Información y Datos'!$L$42='Patrones LACOMET'!$D$3,E81*25.4,IF('Información y Datos'!$L$42='Patrones LACOMET'!$D$4,E81,"No existe el patrón"))))</f>
        <v/>
      </c>
      <c r="S81" s="618" t="str">
        <f>+IF($H81="","",((INCERTIDUMBRE!$M$8)/1000)/25.4)</f>
        <v/>
      </c>
      <c r="T81" s="618" t="str">
        <f t="shared" si="20"/>
        <v/>
      </c>
      <c r="U81" s="619" t="str">
        <f t="shared" si="21"/>
        <v/>
      </c>
      <c r="V81" s="14"/>
      <c r="W81" s="634" t="str">
        <f>IF('Datos de condiciones'!D73="","",'Datos de condiciones'!D73)</f>
        <v/>
      </c>
      <c r="X81" s="635" t="str">
        <f t="shared" si="22"/>
        <v/>
      </c>
      <c r="Y81" s="30" t="str">
        <f>IF('Datos de condiciones'!F73="","",'Datos de condiciones'!F73)</f>
        <v/>
      </c>
      <c r="Z81" s="636" t="str">
        <f t="shared" si="23"/>
        <v/>
      </c>
      <c r="AA81" s="637" t="str">
        <f t="shared" si="24"/>
        <v/>
      </c>
      <c r="AB81" s="16"/>
      <c r="AC81" s="638">
        <f t="shared" si="28"/>
        <v>70</v>
      </c>
      <c r="AD81" s="639" t="str">
        <f t="shared" si="25"/>
        <v/>
      </c>
      <c r="AE81" s="636" t="str">
        <f t="shared" si="26"/>
        <v/>
      </c>
      <c r="AF81" s="637" t="str">
        <f t="shared" si="27"/>
        <v/>
      </c>
      <c r="AG81" s="640" t="str">
        <f>IF('Datos de condiciones'!F73="","",'Datos de condiciones'!F73)</f>
        <v/>
      </c>
      <c r="AI81" s="638">
        <f t="shared" si="29"/>
        <v>70</v>
      </c>
      <c r="AJ81" s="632"/>
      <c r="AK81" s="333" t="str">
        <f>IF('Datos de condiciones'!G73="","",'Datos de condiciones'!G73)</f>
        <v/>
      </c>
      <c r="AL81" s="641"/>
    </row>
    <row r="82" spans="1:38" ht="15.75" thickBot="1" x14ac:dyDescent="0.25">
      <c r="A82" s="12">
        <f t="shared" si="15"/>
        <v>71</v>
      </c>
      <c r="B82" s="609" t="str">
        <f t="shared" si="16"/>
        <v/>
      </c>
      <c r="C82" s="610" t="str">
        <f t="shared" si="17"/>
        <v/>
      </c>
      <c r="D82" s="611" t="str">
        <f>IF(B82="","",(IF('Información y Datos'!$L$42='Patrones LACOMET'!$D$3,(VLOOKUP(B82,'BLOQUES PATRON (pulg) '!$D$5:$H$87,3,TRUE)),IF('Información y Datos'!$L$42='Patrones LACOMET'!$D$4,((VLOOKUP(CALIBRACION!B82,'BLOQUES PATRON (mm)'!$D$5:$H$126,3,FALSE))/1000),"No existe el patrón"))))</f>
        <v/>
      </c>
      <c r="E82" s="612" t="str">
        <f t="shared" si="18"/>
        <v/>
      </c>
      <c r="F82" s="613" t="str">
        <f>IF(B82="","",(IF('Información y Datos'!$L$42='Patrones LACOMET'!$D$3,(VLOOKUP(B82,'BLOQUES PATRON (pulg) '!$D$5:$H$86,5,FALSE)),IF('Información y Datos'!$L$42='Patrones LACOMET'!$D$4,((VLOOKUP(CALIBRACION!B82,'BLOQUES PATRON (mm)'!$D$5:$H$126,4,FALSE))/1000000),"No existe el patrón"))))</f>
        <v/>
      </c>
      <c r="G82" s="613" t="str">
        <f>IF(D82="","",(IF('Información y Datos'!$L$42='Patrones LACOMET'!$D$3,(D82*25.4),IF('Información y Datos'!$L$42='Patrones LACOMET'!$D$4,D82,"No existe el patrón"))))</f>
        <v/>
      </c>
      <c r="H82" s="614" t="str">
        <f>IF(J82="","",(IF('Información y Datos'!$L$42='Patrones LACOMET'!$D$3,(CALIBRACION!J82*25.4),IF('Información y Datos'!$L$42='Patrones LACOMET'!$D$4,(CALIBRACION!J82),"No existe el patrón"))))</f>
        <v/>
      </c>
      <c r="I82" s="615" t="str">
        <f>IF('Información y Datos'!B83="","",'Información y Datos'!B83)</f>
        <v/>
      </c>
      <c r="J82" s="616" t="str">
        <f>IF('Información y Datos'!C83="","",'Información y Datos'!C83)</f>
        <v/>
      </c>
      <c r="K82" s="644"/>
      <c r="L82" s="642"/>
      <c r="M82" s="642"/>
      <c r="N82" s="633"/>
      <c r="O82" s="333" t="str">
        <f>IF('Información y Datos'!F83="","",'Información y Datos'!F83)</f>
        <v/>
      </c>
      <c r="P82" s="618" t="str">
        <f t="shared" si="19"/>
        <v/>
      </c>
      <c r="Q82" s="618" t="str">
        <f>IF($H82="","",(IF('Información y Datos'!$L$42='Patrones LACOMET'!$D$3,P82*0.0254,IF('Información y Datos'!$L$42='Patrones LACOMET'!$D$4,P82,"No existe el patrón"))))</f>
        <v/>
      </c>
      <c r="R82" s="618" t="str">
        <f>IF($H82="","",(IF('Información y Datos'!$L$42='Patrones LACOMET'!$D$3,E82*25.4,IF('Información y Datos'!$L$42='Patrones LACOMET'!$D$4,E82,"No existe el patrón"))))</f>
        <v/>
      </c>
      <c r="S82" s="618" t="str">
        <f>+IF($H82="","",((INCERTIDUMBRE!$M$8)/1000)/25.4)</f>
        <v/>
      </c>
      <c r="T82" s="618" t="str">
        <f t="shared" si="20"/>
        <v/>
      </c>
      <c r="U82" s="619" t="str">
        <f t="shared" si="21"/>
        <v/>
      </c>
      <c r="V82" s="14"/>
      <c r="W82" s="634" t="str">
        <f>IF('Datos de condiciones'!D74="","",'Datos de condiciones'!D74)</f>
        <v/>
      </c>
      <c r="X82" s="635" t="str">
        <f t="shared" si="22"/>
        <v/>
      </c>
      <c r="Y82" s="30" t="str">
        <f>IF('Datos de condiciones'!F74="","",'Datos de condiciones'!F74)</f>
        <v/>
      </c>
      <c r="Z82" s="636" t="str">
        <f t="shared" si="23"/>
        <v/>
      </c>
      <c r="AA82" s="637" t="str">
        <f t="shared" si="24"/>
        <v/>
      </c>
      <c r="AB82" s="16"/>
      <c r="AC82" s="638">
        <f t="shared" si="28"/>
        <v>71</v>
      </c>
      <c r="AD82" s="639" t="str">
        <f t="shared" si="25"/>
        <v/>
      </c>
      <c r="AE82" s="636" t="str">
        <f t="shared" si="26"/>
        <v/>
      </c>
      <c r="AF82" s="637" t="str">
        <f t="shared" si="27"/>
        <v/>
      </c>
      <c r="AG82" s="640" t="str">
        <f>IF('Datos de condiciones'!F74="","",'Datos de condiciones'!F74)</f>
        <v/>
      </c>
      <c r="AI82" s="638">
        <f t="shared" si="29"/>
        <v>71</v>
      </c>
      <c r="AJ82" s="632"/>
      <c r="AK82" s="333" t="str">
        <f>IF('Datos de condiciones'!G74="","",'Datos de condiciones'!G74)</f>
        <v/>
      </c>
      <c r="AL82" s="641"/>
    </row>
    <row r="83" spans="1:38" ht="15.75" thickBot="1" x14ac:dyDescent="0.25">
      <c r="A83" s="12">
        <f t="shared" si="15"/>
        <v>72</v>
      </c>
      <c r="B83" s="609" t="str">
        <f t="shared" si="16"/>
        <v/>
      </c>
      <c r="C83" s="610" t="str">
        <f t="shared" si="17"/>
        <v/>
      </c>
      <c r="D83" s="611" t="str">
        <f>IF(B83="","",(IF('Información y Datos'!$L$42='Patrones LACOMET'!$D$3,(VLOOKUP(B83,'BLOQUES PATRON (pulg) '!$D$5:$H$87,3,TRUE)),IF('Información y Datos'!$L$42='Patrones LACOMET'!$D$4,((VLOOKUP(CALIBRACION!B83,'BLOQUES PATRON (mm)'!$D$5:$H$126,3,FALSE))/1000),"No existe el patrón"))))</f>
        <v/>
      </c>
      <c r="E83" s="612" t="str">
        <f t="shared" si="18"/>
        <v/>
      </c>
      <c r="F83" s="613" t="str">
        <f>IF(B83="","",(IF('Información y Datos'!$L$42='Patrones LACOMET'!$D$3,(VLOOKUP(B83,'BLOQUES PATRON (pulg) '!$D$5:$H$86,5,FALSE)),IF('Información y Datos'!$L$42='Patrones LACOMET'!$D$4,((VLOOKUP(CALIBRACION!B83,'BLOQUES PATRON (mm)'!$D$5:$H$126,4,FALSE))/1000000),"No existe el patrón"))))</f>
        <v/>
      </c>
      <c r="G83" s="613" t="str">
        <f>IF(D83="","",(IF('Información y Datos'!$L$42='Patrones LACOMET'!$D$3,(D83*25.4),IF('Información y Datos'!$L$42='Patrones LACOMET'!$D$4,D83,"No existe el patrón"))))</f>
        <v/>
      </c>
      <c r="H83" s="614" t="str">
        <f>IF(J83="","",(IF('Información y Datos'!$L$42='Patrones LACOMET'!$D$3,(CALIBRACION!J83*25.4),IF('Información y Datos'!$L$42='Patrones LACOMET'!$D$4,(CALIBRACION!J83),"No existe el patrón"))))</f>
        <v/>
      </c>
      <c r="I83" s="615" t="str">
        <f>IF('Información y Datos'!B84="","",'Información y Datos'!B84)</f>
        <v/>
      </c>
      <c r="J83" s="616" t="str">
        <f>IF('Información y Datos'!C84="","",'Información y Datos'!C84)</f>
        <v/>
      </c>
      <c r="K83" s="644"/>
      <c r="L83" s="642"/>
      <c r="M83" s="642"/>
      <c r="N83" s="633"/>
      <c r="O83" s="333" t="str">
        <f>IF('Información y Datos'!F84="","",'Información y Datos'!F84)</f>
        <v/>
      </c>
      <c r="P83" s="618" t="str">
        <f t="shared" si="19"/>
        <v/>
      </c>
      <c r="Q83" s="618" t="str">
        <f>IF($H83="","",(IF('Información y Datos'!$L$42='Patrones LACOMET'!$D$3,P83*0.0254,IF('Información y Datos'!$L$42='Patrones LACOMET'!$D$4,P83,"No existe el patrón"))))</f>
        <v/>
      </c>
      <c r="R83" s="618" t="str">
        <f>IF($H83="","",(IF('Información y Datos'!$L$42='Patrones LACOMET'!$D$3,E83*25.4,IF('Información y Datos'!$L$42='Patrones LACOMET'!$D$4,E83,"No existe el patrón"))))</f>
        <v/>
      </c>
      <c r="S83" s="618" t="str">
        <f>+IF($H83="","",((INCERTIDUMBRE!$M$8)/1000)/25.4)</f>
        <v/>
      </c>
      <c r="T83" s="618" t="str">
        <f t="shared" si="20"/>
        <v/>
      </c>
      <c r="U83" s="619" t="str">
        <f t="shared" si="21"/>
        <v/>
      </c>
      <c r="V83" s="14"/>
      <c r="W83" s="634" t="str">
        <f>IF('Datos de condiciones'!D75="","",'Datos de condiciones'!D75)</f>
        <v/>
      </c>
      <c r="X83" s="635" t="str">
        <f t="shared" si="22"/>
        <v/>
      </c>
      <c r="Y83" s="30" t="str">
        <f>IF('Datos de condiciones'!F75="","",'Datos de condiciones'!F75)</f>
        <v/>
      </c>
      <c r="Z83" s="636" t="str">
        <f t="shared" si="23"/>
        <v/>
      </c>
      <c r="AA83" s="637" t="str">
        <f t="shared" si="24"/>
        <v/>
      </c>
      <c r="AB83" s="16"/>
      <c r="AC83" s="638">
        <f t="shared" si="28"/>
        <v>72</v>
      </c>
      <c r="AD83" s="639" t="str">
        <f t="shared" si="25"/>
        <v/>
      </c>
      <c r="AE83" s="636" t="str">
        <f t="shared" si="26"/>
        <v/>
      </c>
      <c r="AF83" s="637" t="str">
        <f t="shared" si="27"/>
        <v/>
      </c>
      <c r="AG83" s="640" t="str">
        <f>IF('Datos de condiciones'!F75="","",'Datos de condiciones'!F75)</f>
        <v/>
      </c>
      <c r="AI83" s="638">
        <f t="shared" si="29"/>
        <v>72</v>
      </c>
      <c r="AJ83" s="632"/>
      <c r="AK83" s="333" t="str">
        <f>IF('Datos de condiciones'!G75="","",'Datos de condiciones'!G75)</f>
        <v/>
      </c>
      <c r="AL83" s="641"/>
    </row>
    <row r="84" spans="1:38" ht="15.75" thickBot="1" x14ac:dyDescent="0.25">
      <c r="A84" s="12">
        <f t="shared" si="15"/>
        <v>73</v>
      </c>
      <c r="B84" s="609" t="str">
        <f t="shared" si="16"/>
        <v/>
      </c>
      <c r="C84" s="610" t="str">
        <f t="shared" si="17"/>
        <v/>
      </c>
      <c r="D84" s="611" t="str">
        <f>IF(B84="","",(IF('Información y Datos'!$L$42='Patrones LACOMET'!$D$3,(VLOOKUP(B84,'BLOQUES PATRON (pulg) '!$D$5:$H$87,3,TRUE)),IF('Información y Datos'!$L$42='Patrones LACOMET'!$D$4,((VLOOKUP(CALIBRACION!B84,'BLOQUES PATRON (mm)'!$D$5:$H$126,3,FALSE))/1000),"No existe el patrón"))))</f>
        <v/>
      </c>
      <c r="E84" s="612" t="str">
        <f t="shared" si="18"/>
        <v/>
      </c>
      <c r="F84" s="613" t="str">
        <f>IF(B84="","",(IF('Información y Datos'!$L$42='Patrones LACOMET'!$D$3,(VLOOKUP(B84,'BLOQUES PATRON (pulg) '!$D$5:$H$86,5,FALSE)),IF('Información y Datos'!$L$42='Patrones LACOMET'!$D$4,((VLOOKUP(CALIBRACION!B84,'BLOQUES PATRON (mm)'!$D$5:$H$126,4,FALSE))/1000000),"No existe el patrón"))))</f>
        <v/>
      </c>
      <c r="G84" s="613" t="str">
        <f>IF(D84="","",(IF('Información y Datos'!$L$42='Patrones LACOMET'!$D$3,(D84*25.4),IF('Información y Datos'!$L$42='Patrones LACOMET'!$D$4,D84,"No existe el patrón"))))</f>
        <v/>
      </c>
      <c r="H84" s="614" t="str">
        <f>IF(J84="","",(IF('Información y Datos'!$L$42='Patrones LACOMET'!$D$3,(CALIBRACION!J84*25.4),IF('Información y Datos'!$L$42='Patrones LACOMET'!$D$4,(CALIBRACION!J84),"No existe el patrón"))))</f>
        <v/>
      </c>
      <c r="I84" s="615" t="str">
        <f>IF('Información y Datos'!B85="","",'Información y Datos'!B85)</f>
        <v/>
      </c>
      <c r="J84" s="616" t="str">
        <f>IF('Información y Datos'!C85="","",'Información y Datos'!C85)</f>
        <v/>
      </c>
      <c r="K84" s="644"/>
      <c r="L84" s="642"/>
      <c r="M84" s="642"/>
      <c r="N84" s="633"/>
      <c r="O84" s="333" t="str">
        <f>IF('Información y Datos'!F85="","",'Información y Datos'!F85)</f>
        <v/>
      </c>
      <c r="P84" s="618" t="str">
        <f t="shared" si="19"/>
        <v/>
      </c>
      <c r="Q84" s="618" t="str">
        <f>IF($H84="","",(IF('Información y Datos'!$L$42='Patrones LACOMET'!$D$3,P84*0.0254,IF('Información y Datos'!$L$42='Patrones LACOMET'!$D$4,P84,"No existe el patrón"))))</f>
        <v/>
      </c>
      <c r="R84" s="618" t="str">
        <f>IF($H84="","",(IF('Información y Datos'!$L$42='Patrones LACOMET'!$D$3,E84*25.4,IF('Información y Datos'!$L$42='Patrones LACOMET'!$D$4,E84,"No existe el patrón"))))</f>
        <v/>
      </c>
      <c r="S84" s="618" t="str">
        <f>+IF($H84="","",((INCERTIDUMBRE!$M$8)/1000)/25.4)</f>
        <v/>
      </c>
      <c r="T84" s="618" t="str">
        <f t="shared" si="20"/>
        <v/>
      </c>
      <c r="U84" s="619" t="str">
        <f t="shared" si="21"/>
        <v/>
      </c>
      <c r="V84" s="14"/>
      <c r="W84" s="634" t="str">
        <f>IF('Datos de condiciones'!D76="","",'Datos de condiciones'!D76)</f>
        <v/>
      </c>
      <c r="X84" s="635" t="str">
        <f t="shared" si="22"/>
        <v/>
      </c>
      <c r="Y84" s="30" t="str">
        <f>IF('Datos de condiciones'!F76="","",'Datos de condiciones'!F76)</f>
        <v/>
      </c>
      <c r="Z84" s="636" t="str">
        <f t="shared" si="23"/>
        <v/>
      </c>
      <c r="AA84" s="637" t="str">
        <f t="shared" si="24"/>
        <v/>
      </c>
      <c r="AB84" s="16"/>
      <c r="AC84" s="638">
        <f t="shared" si="28"/>
        <v>73</v>
      </c>
      <c r="AD84" s="639" t="str">
        <f t="shared" si="25"/>
        <v/>
      </c>
      <c r="AE84" s="636" t="str">
        <f t="shared" si="26"/>
        <v/>
      </c>
      <c r="AF84" s="637" t="str">
        <f t="shared" si="27"/>
        <v/>
      </c>
      <c r="AG84" s="640" t="str">
        <f>IF('Datos de condiciones'!F76="","",'Datos de condiciones'!F76)</f>
        <v/>
      </c>
      <c r="AI84" s="638">
        <f t="shared" si="29"/>
        <v>73</v>
      </c>
      <c r="AJ84" s="632"/>
      <c r="AK84" s="333" t="str">
        <f>IF('Datos de condiciones'!G76="","",'Datos de condiciones'!G76)</f>
        <v/>
      </c>
      <c r="AL84" s="641"/>
    </row>
    <row r="85" spans="1:38" ht="15.75" thickBot="1" x14ac:dyDescent="0.25">
      <c r="A85" s="12">
        <f t="shared" si="15"/>
        <v>74</v>
      </c>
      <c r="B85" s="609" t="str">
        <f t="shared" si="16"/>
        <v/>
      </c>
      <c r="C85" s="610" t="str">
        <f t="shared" si="17"/>
        <v/>
      </c>
      <c r="D85" s="611" t="str">
        <f>IF(B85="","",(IF('Información y Datos'!$L$42='Patrones LACOMET'!$D$3,(VLOOKUP(B85,'BLOQUES PATRON (pulg) '!$D$5:$H$87,3,TRUE)),IF('Información y Datos'!$L$42='Patrones LACOMET'!$D$4,((VLOOKUP(CALIBRACION!B85,'BLOQUES PATRON (mm)'!$D$5:$H$126,3,FALSE))/1000),"No existe el patrón"))))</f>
        <v/>
      </c>
      <c r="E85" s="612" t="str">
        <f t="shared" si="18"/>
        <v/>
      </c>
      <c r="F85" s="613" t="str">
        <f>IF(B85="","",(IF('Información y Datos'!$L$42='Patrones LACOMET'!$D$3,(VLOOKUP(B85,'BLOQUES PATRON (pulg) '!$D$5:$H$86,5,FALSE)),IF('Información y Datos'!$L$42='Patrones LACOMET'!$D$4,((VLOOKUP(CALIBRACION!B85,'BLOQUES PATRON (mm)'!$D$5:$H$126,4,FALSE))/1000000),"No existe el patrón"))))</f>
        <v/>
      </c>
      <c r="G85" s="613" t="str">
        <f>IF(D85="","",(IF('Información y Datos'!$L$42='Patrones LACOMET'!$D$3,(D85*25.4),IF('Información y Datos'!$L$42='Patrones LACOMET'!$D$4,D85,"No existe el patrón"))))</f>
        <v/>
      </c>
      <c r="H85" s="614" t="str">
        <f>IF(J85="","",(IF('Información y Datos'!$L$42='Patrones LACOMET'!$D$3,(CALIBRACION!J85*25.4),IF('Información y Datos'!$L$42='Patrones LACOMET'!$D$4,(CALIBRACION!J85),"No existe el patrón"))))</f>
        <v/>
      </c>
      <c r="I85" s="615" t="str">
        <f>IF('Información y Datos'!B86="","",'Información y Datos'!B86)</f>
        <v/>
      </c>
      <c r="J85" s="616" t="str">
        <f>IF('Información y Datos'!C86="","",'Información y Datos'!C86)</f>
        <v/>
      </c>
      <c r="K85" s="644"/>
      <c r="L85" s="642"/>
      <c r="M85" s="642"/>
      <c r="N85" s="633"/>
      <c r="O85" s="333" t="str">
        <f>IF('Información y Datos'!F86="","",'Información y Datos'!F86)</f>
        <v/>
      </c>
      <c r="P85" s="618" t="str">
        <f t="shared" si="19"/>
        <v/>
      </c>
      <c r="Q85" s="618" t="str">
        <f>IF($H85="","",(IF('Información y Datos'!$L$42='Patrones LACOMET'!$D$3,P85*0.0254,IF('Información y Datos'!$L$42='Patrones LACOMET'!$D$4,P85,"No existe el patrón"))))</f>
        <v/>
      </c>
      <c r="R85" s="618" t="str">
        <f>IF($H85="","",(IF('Información y Datos'!$L$42='Patrones LACOMET'!$D$3,E85*25.4,IF('Información y Datos'!$L$42='Patrones LACOMET'!$D$4,E85,"No existe el patrón"))))</f>
        <v/>
      </c>
      <c r="S85" s="618" t="str">
        <f>+IF($H85="","",((INCERTIDUMBRE!$M$8)/1000)/25.4)</f>
        <v/>
      </c>
      <c r="T85" s="618" t="str">
        <f t="shared" si="20"/>
        <v/>
      </c>
      <c r="U85" s="619" t="str">
        <f t="shared" si="21"/>
        <v/>
      </c>
      <c r="V85" s="14"/>
      <c r="W85" s="634" t="str">
        <f>IF('Datos de condiciones'!D77="","",'Datos de condiciones'!D77)</f>
        <v/>
      </c>
      <c r="X85" s="635" t="str">
        <f t="shared" si="22"/>
        <v/>
      </c>
      <c r="Y85" s="30" t="str">
        <f>IF('Datos de condiciones'!F77="","",'Datos de condiciones'!F77)</f>
        <v/>
      </c>
      <c r="Z85" s="636" t="str">
        <f t="shared" si="23"/>
        <v/>
      </c>
      <c r="AA85" s="637" t="str">
        <f t="shared" si="24"/>
        <v/>
      </c>
      <c r="AB85" s="16"/>
      <c r="AC85" s="638">
        <f t="shared" si="28"/>
        <v>74</v>
      </c>
      <c r="AD85" s="639" t="str">
        <f t="shared" si="25"/>
        <v/>
      </c>
      <c r="AE85" s="636" t="str">
        <f t="shared" si="26"/>
        <v/>
      </c>
      <c r="AF85" s="637" t="str">
        <f t="shared" si="27"/>
        <v/>
      </c>
      <c r="AG85" s="640" t="str">
        <f>IF('Datos de condiciones'!F77="","",'Datos de condiciones'!F77)</f>
        <v/>
      </c>
      <c r="AI85" s="638">
        <f t="shared" si="29"/>
        <v>74</v>
      </c>
      <c r="AJ85" s="632"/>
      <c r="AK85" s="333" t="str">
        <f>IF('Datos de condiciones'!G77="","",'Datos de condiciones'!G77)</f>
        <v/>
      </c>
      <c r="AL85" s="641"/>
    </row>
    <row r="86" spans="1:38" ht="15.75" thickBot="1" x14ac:dyDescent="0.25">
      <c r="A86" s="12">
        <f t="shared" si="15"/>
        <v>75</v>
      </c>
      <c r="B86" s="609" t="str">
        <f t="shared" si="16"/>
        <v/>
      </c>
      <c r="C86" s="610" t="str">
        <f t="shared" si="17"/>
        <v/>
      </c>
      <c r="D86" s="611" t="str">
        <f>IF(B86="","",(IF('Información y Datos'!$L$42='Patrones LACOMET'!$D$3,(VLOOKUP(B86,'BLOQUES PATRON (pulg) '!$D$5:$H$87,3,TRUE)),IF('Información y Datos'!$L$42='Patrones LACOMET'!$D$4,((VLOOKUP(CALIBRACION!B86,'BLOQUES PATRON (mm)'!$D$5:$H$126,3,FALSE))/1000),"No existe el patrón"))))</f>
        <v/>
      </c>
      <c r="E86" s="612" t="str">
        <f t="shared" si="18"/>
        <v/>
      </c>
      <c r="F86" s="613" t="str">
        <f>IF(B86="","",(IF('Información y Datos'!$L$42='Patrones LACOMET'!$D$3,(VLOOKUP(B86,'BLOQUES PATRON (pulg) '!$D$5:$H$86,5,FALSE)),IF('Información y Datos'!$L$42='Patrones LACOMET'!$D$4,((VLOOKUP(CALIBRACION!B86,'BLOQUES PATRON (mm)'!$D$5:$H$126,4,FALSE))/1000000),"No existe el patrón"))))</f>
        <v/>
      </c>
      <c r="G86" s="613" t="str">
        <f>IF(D86="","",(IF('Información y Datos'!$L$42='Patrones LACOMET'!$D$3,(D86*25.4),IF('Información y Datos'!$L$42='Patrones LACOMET'!$D$4,D86,"No existe el patrón"))))</f>
        <v/>
      </c>
      <c r="H86" s="614" t="str">
        <f>IF(J86="","",(IF('Información y Datos'!$L$42='Patrones LACOMET'!$D$3,(CALIBRACION!J86*25.4),IF('Información y Datos'!$L$42='Patrones LACOMET'!$D$4,(CALIBRACION!J86),"No existe el patrón"))))</f>
        <v/>
      </c>
      <c r="I86" s="615" t="str">
        <f>IF('Información y Datos'!B87="","",'Información y Datos'!B87)</f>
        <v/>
      </c>
      <c r="J86" s="616" t="str">
        <f>IF('Información y Datos'!C87="","",'Información y Datos'!C87)</f>
        <v/>
      </c>
      <c r="K86" s="644"/>
      <c r="L86" s="642"/>
      <c r="M86" s="642"/>
      <c r="N86" s="633"/>
      <c r="O86" s="333" t="str">
        <f>IF('Información y Datos'!F87="","",'Información y Datos'!F87)</f>
        <v/>
      </c>
      <c r="P86" s="618" t="str">
        <f t="shared" si="19"/>
        <v/>
      </c>
      <c r="Q86" s="618" t="str">
        <f>IF($H86="","",(IF('Información y Datos'!$L$42='Patrones LACOMET'!$D$3,P86*0.0254,IF('Información y Datos'!$L$42='Patrones LACOMET'!$D$4,P86,"No existe el patrón"))))</f>
        <v/>
      </c>
      <c r="R86" s="618" t="str">
        <f>IF($H86="","",(IF('Información y Datos'!$L$42='Patrones LACOMET'!$D$3,E86*25.4,IF('Información y Datos'!$L$42='Patrones LACOMET'!$D$4,E86,"No existe el patrón"))))</f>
        <v/>
      </c>
      <c r="S86" s="618" t="str">
        <f>+IF($H86="","",((INCERTIDUMBRE!$M$8)/1000)/25.4)</f>
        <v/>
      </c>
      <c r="T86" s="618" t="str">
        <f t="shared" si="20"/>
        <v/>
      </c>
      <c r="U86" s="619" t="str">
        <f t="shared" si="21"/>
        <v/>
      </c>
      <c r="V86" s="14"/>
      <c r="W86" s="634" t="str">
        <f>IF('Datos de condiciones'!D78="","",'Datos de condiciones'!D78)</f>
        <v/>
      </c>
      <c r="X86" s="635" t="str">
        <f t="shared" si="22"/>
        <v/>
      </c>
      <c r="Y86" s="30" t="str">
        <f>IF('Datos de condiciones'!F78="","",'Datos de condiciones'!F78)</f>
        <v/>
      </c>
      <c r="Z86" s="636" t="str">
        <f t="shared" si="23"/>
        <v/>
      </c>
      <c r="AA86" s="637" t="str">
        <f t="shared" si="24"/>
        <v/>
      </c>
      <c r="AB86" s="16"/>
      <c r="AC86" s="638">
        <f t="shared" si="28"/>
        <v>75</v>
      </c>
      <c r="AD86" s="639" t="str">
        <f t="shared" si="25"/>
        <v/>
      </c>
      <c r="AE86" s="636" t="str">
        <f t="shared" si="26"/>
        <v/>
      </c>
      <c r="AF86" s="637" t="str">
        <f t="shared" si="27"/>
        <v/>
      </c>
      <c r="AG86" s="640" t="str">
        <f>IF('Datos de condiciones'!F78="","",'Datos de condiciones'!F78)</f>
        <v/>
      </c>
      <c r="AI86" s="638">
        <f t="shared" si="29"/>
        <v>75</v>
      </c>
      <c r="AJ86" s="632"/>
      <c r="AK86" s="333" t="str">
        <f>IF('Datos de condiciones'!G78="","",'Datos de condiciones'!G78)</f>
        <v/>
      </c>
      <c r="AL86" s="641"/>
    </row>
    <row r="87" spans="1:38" ht="15.75" thickBot="1" x14ac:dyDescent="0.25">
      <c r="A87" s="12">
        <f t="shared" si="15"/>
        <v>76</v>
      </c>
      <c r="B87" s="609" t="str">
        <f t="shared" si="16"/>
        <v/>
      </c>
      <c r="C87" s="610" t="str">
        <f t="shared" si="17"/>
        <v/>
      </c>
      <c r="D87" s="611" t="str">
        <f>IF(B87="","",(IF('Información y Datos'!$L$42='Patrones LACOMET'!$D$3,(VLOOKUP(B87,'BLOQUES PATRON (pulg) '!$D$5:$H$87,3,TRUE)),IF('Información y Datos'!$L$42='Patrones LACOMET'!$D$4,((VLOOKUP(CALIBRACION!B87,'BLOQUES PATRON (mm)'!$D$5:$H$126,3,FALSE))/1000),"No existe el patrón"))))</f>
        <v/>
      </c>
      <c r="E87" s="612" t="str">
        <f t="shared" si="18"/>
        <v/>
      </c>
      <c r="F87" s="613" t="str">
        <f>IF(B87="","",(IF('Información y Datos'!$L$42='Patrones LACOMET'!$D$3,(VLOOKUP(B87,'BLOQUES PATRON (pulg) '!$D$5:$H$86,5,FALSE)),IF('Información y Datos'!$L$42='Patrones LACOMET'!$D$4,((VLOOKUP(CALIBRACION!B87,'BLOQUES PATRON (mm)'!$D$5:$H$126,4,FALSE))/1000000),"No existe el patrón"))))</f>
        <v/>
      </c>
      <c r="G87" s="613" t="str">
        <f>IF(D87="","",(IF('Información y Datos'!$L$42='Patrones LACOMET'!$D$3,(D87*25.4),IF('Información y Datos'!$L$42='Patrones LACOMET'!$D$4,D87,"No existe el patrón"))))</f>
        <v/>
      </c>
      <c r="H87" s="614" t="str">
        <f>IF(J87="","",(IF('Información y Datos'!$L$42='Patrones LACOMET'!$D$3,(CALIBRACION!J87*25.4),IF('Información y Datos'!$L$42='Patrones LACOMET'!$D$4,(CALIBRACION!J87),"No existe el patrón"))))</f>
        <v/>
      </c>
      <c r="I87" s="615" t="str">
        <f>IF('Información y Datos'!B88="","",'Información y Datos'!B88)</f>
        <v/>
      </c>
      <c r="J87" s="616" t="str">
        <f>IF('Información y Datos'!C88="","",'Información y Datos'!C88)</f>
        <v/>
      </c>
      <c r="K87" s="617"/>
      <c r="L87" s="642"/>
      <c r="M87" s="642"/>
      <c r="N87" s="633"/>
      <c r="O87" s="333" t="str">
        <f>IF('Información y Datos'!F88="","",'Información y Datos'!F88)</f>
        <v/>
      </c>
      <c r="P87" s="618" t="str">
        <f t="shared" si="19"/>
        <v/>
      </c>
      <c r="Q87" s="618" t="str">
        <f>IF($H87="","",(IF('Información y Datos'!$L$42='Patrones LACOMET'!$D$3,P87*0.0254,IF('Información y Datos'!$L$42='Patrones LACOMET'!$D$4,P87,"No existe el patrón"))))</f>
        <v/>
      </c>
      <c r="R87" s="618" t="str">
        <f>IF($H87="","",(IF('Información y Datos'!$L$42='Patrones LACOMET'!$D$3,E87*25.4,IF('Información y Datos'!$L$42='Patrones LACOMET'!$D$4,E87,"No existe el patrón"))))</f>
        <v/>
      </c>
      <c r="S87" s="618" t="str">
        <f>+IF($H87="","",((INCERTIDUMBRE!$M$8)/1000)/25.4)</f>
        <v/>
      </c>
      <c r="T87" s="618" t="str">
        <f t="shared" si="20"/>
        <v/>
      </c>
      <c r="U87" s="619" t="str">
        <f t="shared" si="21"/>
        <v/>
      </c>
      <c r="V87" s="14"/>
      <c r="W87" s="634" t="str">
        <f>IF('Datos de condiciones'!D79="","",'Datos de condiciones'!D79)</f>
        <v/>
      </c>
      <c r="X87" s="635" t="str">
        <f t="shared" si="22"/>
        <v/>
      </c>
      <c r="Y87" s="30" t="str">
        <f>IF('Datos de condiciones'!F79="","",'Datos de condiciones'!F79)</f>
        <v/>
      </c>
      <c r="Z87" s="636" t="str">
        <f t="shared" si="23"/>
        <v/>
      </c>
      <c r="AA87" s="637" t="str">
        <f t="shared" si="24"/>
        <v/>
      </c>
      <c r="AB87" s="16"/>
      <c r="AC87" s="638">
        <f t="shared" si="28"/>
        <v>76</v>
      </c>
      <c r="AD87" s="639" t="str">
        <f t="shared" si="25"/>
        <v/>
      </c>
      <c r="AE87" s="636" t="str">
        <f t="shared" si="26"/>
        <v/>
      </c>
      <c r="AF87" s="637" t="str">
        <f t="shared" si="27"/>
        <v/>
      </c>
      <c r="AG87" s="640" t="str">
        <f>IF('Datos de condiciones'!F79="","",'Datos de condiciones'!F79)</f>
        <v/>
      </c>
      <c r="AI87" s="638">
        <f t="shared" si="29"/>
        <v>76</v>
      </c>
      <c r="AJ87" s="632"/>
      <c r="AK87" s="333" t="str">
        <f>IF('Datos de condiciones'!G79="","",'Datos de condiciones'!G79)</f>
        <v/>
      </c>
      <c r="AL87" s="641"/>
    </row>
    <row r="88" spans="1:38" ht="15.75" thickBot="1" x14ac:dyDescent="0.25">
      <c r="A88" s="12">
        <f t="shared" si="15"/>
        <v>77</v>
      </c>
      <c r="B88" s="609" t="str">
        <f t="shared" si="16"/>
        <v/>
      </c>
      <c r="C88" s="610" t="str">
        <f t="shared" si="17"/>
        <v/>
      </c>
      <c r="D88" s="611" t="str">
        <f>IF(B88="","",(IF('Información y Datos'!$L$42='Patrones LACOMET'!$D$3,(VLOOKUP(B88,'BLOQUES PATRON (pulg) '!$D$5:$H$87,3,TRUE)),IF('Información y Datos'!$L$42='Patrones LACOMET'!$D$4,((VLOOKUP(CALIBRACION!B88,'BLOQUES PATRON (mm)'!$D$5:$H$126,3,FALSE))/1000),"No existe el patrón"))))</f>
        <v/>
      </c>
      <c r="E88" s="612" t="str">
        <f t="shared" si="18"/>
        <v/>
      </c>
      <c r="F88" s="613" t="str">
        <f>IF(B88="","",(IF('Información y Datos'!$L$42='Patrones LACOMET'!$D$3,(VLOOKUP(B88,'BLOQUES PATRON (pulg) '!$D$5:$H$86,5,FALSE)),IF('Información y Datos'!$L$42='Patrones LACOMET'!$D$4,((VLOOKUP(CALIBRACION!B88,'BLOQUES PATRON (mm)'!$D$5:$H$126,4,FALSE))/1000000),"No existe el patrón"))))</f>
        <v/>
      </c>
      <c r="G88" s="613" t="str">
        <f>IF(D88="","",(IF('Información y Datos'!$L$42='Patrones LACOMET'!$D$3,(D88*25.4),IF('Información y Datos'!$L$42='Patrones LACOMET'!$D$4,D88,"No existe el patrón"))))</f>
        <v/>
      </c>
      <c r="H88" s="614" t="str">
        <f>IF(J88="","",(IF('Información y Datos'!$L$42='Patrones LACOMET'!$D$3,(CALIBRACION!J88*25.4),IF('Información y Datos'!$L$42='Patrones LACOMET'!$D$4,(CALIBRACION!J88),"No existe el patrón"))))</f>
        <v/>
      </c>
      <c r="I88" s="615" t="str">
        <f>IF('Información y Datos'!B89="","",'Información y Datos'!B89)</f>
        <v/>
      </c>
      <c r="J88" s="616" t="str">
        <f>IF('Información y Datos'!C89="","",'Información y Datos'!C89)</f>
        <v/>
      </c>
      <c r="K88" s="617"/>
      <c r="L88" s="642"/>
      <c r="M88" s="642"/>
      <c r="N88" s="633"/>
      <c r="O88" s="333" t="str">
        <f>IF('Información y Datos'!F89="","",'Información y Datos'!F89)</f>
        <v/>
      </c>
      <c r="P88" s="618" t="str">
        <f t="shared" si="19"/>
        <v/>
      </c>
      <c r="Q88" s="618" t="str">
        <f>IF($H88="","",(IF('Información y Datos'!$L$42='Patrones LACOMET'!$D$3,P88*0.0254,IF('Información y Datos'!$L$42='Patrones LACOMET'!$D$4,P88,"No existe el patrón"))))</f>
        <v/>
      </c>
      <c r="R88" s="618" t="str">
        <f>IF($H88="","",(IF('Información y Datos'!$L$42='Patrones LACOMET'!$D$3,E88*25.4,IF('Información y Datos'!$L$42='Patrones LACOMET'!$D$4,E88,"No existe el patrón"))))</f>
        <v/>
      </c>
      <c r="S88" s="618" t="str">
        <f>+IF($H88="","",((INCERTIDUMBRE!$M$8)/1000)/25.4)</f>
        <v/>
      </c>
      <c r="T88" s="618" t="str">
        <f t="shared" si="20"/>
        <v/>
      </c>
      <c r="U88" s="619" t="str">
        <f t="shared" si="21"/>
        <v/>
      </c>
      <c r="V88" s="14"/>
      <c r="W88" s="634" t="str">
        <f>IF('Datos de condiciones'!D80="","",'Datos de condiciones'!D80)</f>
        <v/>
      </c>
      <c r="X88" s="635" t="str">
        <f t="shared" si="22"/>
        <v/>
      </c>
      <c r="Y88" s="30" t="str">
        <f>IF('Datos de condiciones'!F80="","",'Datos de condiciones'!F80)</f>
        <v/>
      </c>
      <c r="Z88" s="636" t="str">
        <f t="shared" si="23"/>
        <v/>
      </c>
      <c r="AA88" s="637" t="str">
        <f t="shared" si="24"/>
        <v/>
      </c>
      <c r="AB88" s="16"/>
      <c r="AC88" s="638">
        <f t="shared" si="28"/>
        <v>77</v>
      </c>
      <c r="AD88" s="639" t="str">
        <f t="shared" si="25"/>
        <v/>
      </c>
      <c r="AE88" s="636" t="str">
        <f t="shared" si="26"/>
        <v/>
      </c>
      <c r="AF88" s="637" t="str">
        <f t="shared" si="27"/>
        <v/>
      </c>
      <c r="AG88" s="640" t="str">
        <f>IF('Datos de condiciones'!F80="","",'Datos de condiciones'!F80)</f>
        <v/>
      </c>
      <c r="AI88" s="638">
        <f t="shared" si="29"/>
        <v>77</v>
      </c>
      <c r="AJ88" s="632"/>
      <c r="AK88" s="333" t="str">
        <f>IF('Datos de condiciones'!G80="","",'Datos de condiciones'!G80)</f>
        <v/>
      </c>
      <c r="AL88" s="641"/>
    </row>
    <row r="89" spans="1:38" ht="15.75" thickBot="1" x14ac:dyDescent="0.25">
      <c r="A89" s="12">
        <f t="shared" si="15"/>
        <v>78</v>
      </c>
      <c r="B89" s="609" t="str">
        <f t="shared" si="16"/>
        <v/>
      </c>
      <c r="C89" s="610" t="str">
        <f t="shared" si="17"/>
        <v/>
      </c>
      <c r="D89" s="611" t="str">
        <f>IF(B89="","",(IF('Información y Datos'!$L$42='Patrones LACOMET'!$D$3,(VLOOKUP(B89,'BLOQUES PATRON (pulg) '!$D$5:$H$87,3,TRUE)),IF('Información y Datos'!$L$42='Patrones LACOMET'!$D$4,((VLOOKUP(CALIBRACION!B89,'BLOQUES PATRON (mm)'!$D$5:$H$126,3,FALSE))/1000),"No existe el patrón"))))</f>
        <v/>
      </c>
      <c r="E89" s="612" t="str">
        <f t="shared" si="18"/>
        <v/>
      </c>
      <c r="F89" s="613" t="str">
        <f>IF(B89="","",(IF('Información y Datos'!$L$42='Patrones LACOMET'!$D$3,(VLOOKUP(B89,'BLOQUES PATRON (pulg) '!$D$5:$H$86,5,FALSE)),IF('Información y Datos'!$L$42='Patrones LACOMET'!$D$4,((VLOOKUP(CALIBRACION!B89,'BLOQUES PATRON (mm)'!$D$5:$H$126,4,FALSE))/1000000),"No existe el patrón"))))</f>
        <v/>
      </c>
      <c r="G89" s="613" t="str">
        <f>IF(D89="","",(IF('Información y Datos'!$L$42='Patrones LACOMET'!$D$3,(D89*25.4),IF('Información y Datos'!$L$42='Patrones LACOMET'!$D$4,D89,"No existe el patrón"))))</f>
        <v/>
      </c>
      <c r="H89" s="614" t="str">
        <f>IF(J89="","",(IF('Información y Datos'!$L$42='Patrones LACOMET'!$D$3,(CALIBRACION!J89*25.4),IF('Información y Datos'!$L$42='Patrones LACOMET'!$D$4,(CALIBRACION!J89),"No existe el patrón"))))</f>
        <v/>
      </c>
      <c r="I89" s="615" t="str">
        <f>IF('Información y Datos'!B90="","",'Información y Datos'!B90)</f>
        <v/>
      </c>
      <c r="J89" s="616" t="str">
        <f>IF('Información y Datos'!C90="","",'Información y Datos'!C90)</f>
        <v/>
      </c>
      <c r="K89" s="631"/>
      <c r="L89" s="642"/>
      <c r="M89" s="642"/>
      <c r="N89" s="633"/>
      <c r="O89" s="333" t="str">
        <f>IF('Información y Datos'!F90="","",'Información y Datos'!F90)</f>
        <v/>
      </c>
      <c r="P89" s="618" t="str">
        <f t="shared" si="19"/>
        <v/>
      </c>
      <c r="Q89" s="618" t="str">
        <f>IF($H89="","",(IF('Información y Datos'!$L$42='Patrones LACOMET'!$D$3,P89*0.0254,IF('Información y Datos'!$L$42='Patrones LACOMET'!$D$4,P89,"No existe el patrón"))))</f>
        <v/>
      </c>
      <c r="R89" s="618" t="str">
        <f>IF($H89="","",(IF('Información y Datos'!$L$42='Patrones LACOMET'!$D$3,E89*25.4,IF('Información y Datos'!$L$42='Patrones LACOMET'!$D$4,E89,"No existe el patrón"))))</f>
        <v/>
      </c>
      <c r="S89" s="618" t="str">
        <f>+IF($H89="","",((INCERTIDUMBRE!$M$8)/1000)/25.4)</f>
        <v/>
      </c>
      <c r="T89" s="618" t="str">
        <f t="shared" si="20"/>
        <v/>
      </c>
      <c r="U89" s="619" t="str">
        <f t="shared" si="21"/>
        <v/>
      </c>
      <c r="V89" s="14"/>
      <c r="W89" s="634" t="str">
        <f>IF('Datos de condiciones'!D81="","",'Datos de condiciones'!D81)</f>
        <v/>
      </c>
      <c r="X89" s="635" t="str">
        <f t="shared" si="22"/>
        <v/>
      </c>
      <c r="Y89" s="30" t="str">
        <f>IF('Datos de condiciones'!F81="","",'Datos de condiciones'!F81)</f>
        <v/>
      </c>
      <c r="Z89" s="636" t="str">
        <f t="shared" si="23"/>
        <v/>
      </c>
      <c r="AA89" s="637" t="str">
        <f t="shared" si="24"/>
        <v/>
      </c>
      <c r="AB89" s="16"/>
      <c r="AC89" s="638">
        <f t="shared" si="28"/>
        <v>78</v>
      </c>
      <c r="AD89" s="639" t="str">
        <f t="shared" si="25"/>
        <v/>
      </c>
      <c r="AE89" s="636" t="str">
        <f t="shared" si="26"/>
        <v/>
      </c>
      <c r="AF89" s="637" t="str">
        <f t="shared" si="27"/>
        <v/>
      </c>
      <c r="AG89" s="640" t="str">
        <f>IF('Datos de condiciones'!F81="","",'Datos de condiciones'!F81)</f>
        <v/>
      </c>
      <c r="AI89" s="638">
        <f t="shared" si="29"/>
        <v>78</v>
      </c>
      <c r="AJ89" s="632"/>
      <c r="AK89" s="333" t="str">
        <f>IF('Datos de condiciones'!G81="","",'Datos de condiciones'!G81)</f>
        <v/>
      </c>
      <c r="AL89" s="641"/>
    </row>
    <row r="90" spans="1:38" ht="15.75" thickBot="1" x14ac:dyDescent="0.25">
      <c r="A90" s="12">
        <f t="shared" si="15"/>
        <v>79</v>
      </c>
      <c r="B90" s="609" t="str">
        <f t="shared" si="16"/>
        <v/>
      </c>
      <c r="C90" s="610" t="str">
        <f t="shared" si="17"/>
        <v/>
      </c>
      <c r="D90" s="611" t="str">
        <f>IF(B90="","",(IF('Información y Datos'!$L$42='Patrones LACOMET'!$D$3,(VLOOKUP(B90,'BLOQUES PATRON (pulg) '!$D$5:$H$87,3,TRUE)),IF('Información y Datos'!$L$42='Patrones LACOMET'!$D$4,((VLOOKUP(CALIBRACION!B90,'BLOQUES PATRON (mm)'!$D$5:$H$126,3,FALSE))/1000),"No existe el patrón"))))</f>
        <v/>
      </c>
      <c r="E90" s="612" t="str">
        <f t="shared" si="18"/>
        <v/>
      </c>
      <c r="F90" s="613" t="str">
        <f>IF(B90="","",(IF('Información y Datos'!$L$42='Patrones LACOMET'!$D$3,(VLOOKUP(B90,'BLOQUES PATRON (pulg) '!$D$5:$H$86,5,FALSE)),IF('Información y Datos'!$L$42='Patrones LACOMET'!$D$4,((VLOOKUP(CALIBRACION!B90,'BLOQUES PATRON (mm)'!$D$5:$H$126,4,FALSE))/1000000),"No existe el patrón"))))</f>
        <v/>
      </c>
      <c r="G90" s="613" t="str">
        <f>IF(D90="","",(IF('Información y Datos'!$L$42='Patrones LACOMET'!$D$3,(D90*25.4),IF('Información y Datos'!$L$42='Patrones LACOMET'!$D$4,D90,"No existe el patrón"))))</f>
        <v/>
      </c>
      <c r="H90" s="614" t="str">
        <f>IF(J90="","",(IF('Información y Datos'!$L$42='Patrones LACOMET'!$D$3,(CALIBRACION!J90*25.4),IF('Información y Datos'!$L$42='Patrones LACOMET'!$D$4,(CALIBRACION!J90),"No existe el patrón"))))</f>
        <v/>
      </c>
      <c r="I90" s="615" t="str">
        <f>IF('Información y Datos'!B91="","",'Información y Datos'!B91)</f>
        <v/>
      </c>
      <c r="J90" s="616" t="str">
        <f>IF('Información y Datos'!C91="","",'Información y Datos'!C91)</f>
        <v/>
      </c>
      <c r="K90" s="631"/>
      <c r="L90" s="642"/>
      <c r="M90" s="642"/>
      <c r="N90" s="633"/>
      <c r="O90" s="333" t="str">
        <f>IF('Información y Datos'!F91="","",'Información y Datos'!F91)</f>
        <v/>
      </c>
      <c r="P90" s="618" t="str">
        <f t="shared" si="19"/>
        <v/>
      </c>
      <c r="Q90" s="618" t="str">
        <f>IF($H90="","",(IF('Información y Datos'!$L$42='Patrones LACOMET'!$D$3,P90*0.0254,IF('Información y Datos'!$L$42='Patrones LACOMET'!$D$4,P90,"No existe el patrón"))))</f>
        <v/>
      </c>
      <c r="R90" s="618" t="str">
        <f>IF($H90="","",(IF('Información y Datos'!$L$42='Patrones LACOMET'!$D$3,E90*25.4,IF('Información y Datos'!$L$42='Patrones LACOMET'!$D$4,E90,"No existe el patrón"))))</f>
        <v/>
      </c>
      <c r="S90" s="618" t="str">
        <f>+IF($H90="","",((INCERTIDUMBRE!$M$8)/1000)/25.4)</f>
        <v/>
      </c>
      <c r="T90" s="618" t="str">
        <f t="shared" si="20"/>
        <v/>
      </c>
      <c r="U90" s="619" t="str">
        <f t="shared" si="21"/>
        <v/>
      </c>
      <c r="V90" s="14"/>
      <c r="W90" s="634" t="str">
        <f>IF('Datos de condiciones'!D82="","",'Datos de condiciones'!D82)</f>
        <v/>
      </c>
      <c r="X90" s="635" t="str">
        <f t="shared" si="22"/>
        <v/>
      </c>
      <c r="Y90" s="30" t="str">
        <f>IF('Datos de condiciones'!F82="","",'Datos de condiciones'!F82)</f>
        <v/>
      </c>
      <c r="Z90" s="636" t="str">
        <f t="shared" si="23"/>
        <v/>
      </c>
      <c r="AA90" s="637" t="str">
        <f t="shared" si="24"/>
        <v/>
      </c>
      <c r="AB90" s="16"/>
      <c r="AC90" s="638">
        <f t="shared" si="28"/>
        <v>79</v>
      </c>
      <c r="AD90" s="639" t="str">
        <f t="shared" si="25"/>
        <v/>
      </c>
      <c r="AE90" s="636" t="str">
        <f t="shared" si="26"/>
        <v/>
      </c>
      <c r="AF90" s="637" t="str">
        <f t="shared" si="27"/>
        <v/>
      </c>
      <c r="AG90" s="640" t="str">
        <f>IF('Datos de condiciones'!F82="","",'Datos de condiciones'!F82)</f>
        <v/>
      </c>
      <c r="AI90" s="638">
        <f t="shared" si="29"/>
        <v>79</v>
      </c>
      <c r="AJ90" s="632"/>
      <c r="AK90" s="333" t="str">
        <f>IF('Datos de condiciones'!G82="","",'Datos de condiciones'!G82)</f>
        <v/>
      </c>
      <c r="AL90" s="641"/>
    </row>
    <row r="91" spans="1:38" ht="15.75" thickBot="1" x14ac:dyDescent="0.25">
      <c r="A91" s="12">
        <f t="shared" si="15"/>
        <v>80</v>
      </c>
      <c r="B91" s="609" t="str">
        <f t="shared" si="16"/>
        <v/>
      </c>
      <c r="C91" s="610" t="str">
        <f t="shared" si="17"/>
        <v/>
      </c>
      <c r="D91" s="611" t="str">
        <f>IF(B91="","",(IF('Información y Datos'!$L$42='Patrones LACOMET'!$D$3,(VLOOKUP(B91,'BLOQUES PATRON (pulg) '!$D$5:$H$87,3,TRUE)),IF('Información y Datos'!$L$42='Patrones LACOMET'!$D$4,((VLOOKUP(CALIBRACION!B91,'BLOQUES PATRON (mm)'!$D$5:$H$126,3,FALSE))/1000),"No existe el patrón"))))</f>
        <v/>
      </c>
      <c r="E91" s="612" t="str">
        <f t="shared" si="18"/>
        <v/>
      </c>
      <c r="F91" s="613" t="str">
        <f>IF(B91="","",(IF('Información y Datos'!$L$42='Patrones LACOMET'!$D$3,(VLOOKUP(B91,'BLOQUES PATRON (pulg) '!$D$5:$H$86,5,FALSE)),IF('Información y Datos'!$L$42='Patrones LACOMET'!$D$4,((VLOOKUP(CALIBRACION!B91,'BLOQUES PATRON (mm)'!$D$5:$H$126,4,FALSE))/1000000),"No existe el patrón"))))</f>
        <v/>
      </c>
      <c r="G91" s="613" t="str">
        <f>IF(D91="","",(IF('Información y Datos'!$L$42='Patrones LACOMET'!$D$3,(D91*25.4),IF('Información y Datos'!$L$42='Patrones LACOMET'!$D$4,D91,"No existe el patrón"))))</f>
        <v/>
      </c>
      <c r="H91" s="614" t="str">
        <f>IF(J91="","",(IF('Información y Datos'!$L$42='Patrones LACOMET'!$D$3,(CALIBRACION!J91*25.4),IF('Información y Datos'!$L$42='Patrones LACOMET'!$D$4,(CALIBRACION!J91),"No existe el patrón"))))</f>
        <v/>
      </c>
      <c r="I91" s="615" t="str">
        <f>IF('Información y Datos'!B92="","",'Información y Datos'!B92)</f>
        <v/>
      </c>
      <c r="J91" s="616" t="str">
        <f>IF('Información y Datos'!C92="","",'Información y Datos'!C92)</f>
        <v/>
      </c>
      <c r="K91" s="617"/>
      <c r="L91" s="642"/>
      <c r="M91" s="642"/>
      <c r="N91" s="633"/>
      <c r="O91" s="333" t="str">
        <f>IF('Información y Datos'!F92="","",'Información y Datos'!F92)</f>
        <v/>
      </c>
      <c r="P91" s="618" t="str">
        <f t="shared" si="19"/>
        <v/>
      </c>
      <c r="Q91" s="618" t="str">
        <f>IF($H91="","",(IF('Información y Datos'!$L$42='Patrones LACOMET'!$D$3,P91*0.0254,IF('Información y Datos'!$L$42='Patrones LACOMET'!$D$4,P91,"No existe el patrón"))))</f>
        <v/>
      </c>
      <c r="R91" s="618" t="str">
        <f>IF($H91="","",(IF('Información y Datos'!$L$42='Patrones LACOMET'!$D$3,E91*25.4,IF('Información y Datos'!$L$42='Patrones LACOMET'!$D$4,E91,"No existe el patrón"))))</f>
        <v/>
      </c>
      <c r="S91" s="618" t="str">
        <f>+IF($H91="","",((INCERTIDUMBRE!$M$8)/1000)/25.4)</f>
        <v/>
      </c>
      <c r="T91" s="618" t="str">
        <f t="shared" si="20"/>
        <v/>
      </c>
      <c r="U91" s="619" t="str">
        <f t="shared" si="21"/>
        <v/>
      </c>
      <c r="V91" s="14"/>
      <c r="W91" s="634" t="str">
        <f>IF('Datos de condiciones'!D83="","",'Datos de condiciones'!D83)</f>
        <v/>
      </c>
      <c r="X91" s="635" t="str">
        <f t="shared" si="22"/>
        <v/>
      </c>
      <c r="Y91" s="30" t="str">
        <f>IF('Datos de condiciones'!F83="","",'Datos de condiciones'!F83)</f>
        <v/>
      </c>
      <c r="Z91" s="636" t="str">
        <f t="shared" si="23"/>
        <v/>
      </c>
      <c r="AA91" s="637" t="str">
        <f t="shared" si="24"/>
        <v/>
      </c>
      <c r="AB91" s="16"/>
      <c r="AC91" s="638">
        <f t="shared" si="28"/>
        <v>80</v>
      </c>
      <c r="AD91" s="639" t="str">
        <f t="shared" si="25"/>
        <v/>
      </c>
      <c r="AE91" s="636" t="str">
        <f t="shared" si="26"/>
        <v/>
      </c>
      <c r="AF91" s="637" t="str">
        <f t="shared" si="27"/>
        <v/>
      </c>
      <c r="AG91" s="640" t="str">
        <f>IF('Datos de condiciones'!F83="","",'Datos de condiciones'!F83)</f>
        <v/>
      </c>
      <c r="AI91" s="638">
        <f t="shared" si="29"/>
        <v>80</v>
      </c>
      <c r="AJ91" s="632"/>
      <c r="AK91" s="333" t="str">
        <f>IF('Datos de condiciones'!G83="","",'Datos de condiciones'!G83)</f>
        <v/>
      </c>
      <c r="AL91" s="641"/>
    </row>
    <row r="92" spans="1:38" ht="15.75" thickBot="1" x14ac:dyDescent="0.25">
      <c r="A92" s="12">
        <f t="shared" si="15"/>
        <v>81</v>
      </c>
      <c r="B92" s="609" t="str">
        <f t="shared" si="16"/>
        <v/>
      </c>
      <c r="C92" s="610" t="str">
        <f t="shared" si="17"/>
        <v/>
      </c>
      <c r="D92" s="611" t="str">
        <f>IF(B92="","",(IF('Información y Datos'!$L$42='Patrones LACOMET'!$D$3,(VLOOKUP(B92,'BLOQUES PATRON (pulg) '!$D$5:$H$87,3,TRUE)),IF('Información y Datos'!$L$42='Patrones LACOMET'!$D$4,((VLOOKUP(CALIBRACION!B92,'BLOQUES PATRON (mm)'!$D$5:$H$126,3,FALSE))/1000),"No existe el patrón"))))</f>
        <v/>
      </c>
      <c r="E92" s="612" t="str">
        <f t="shared" si="18"/>
        <v/>
      </c>
      <c r="F92" s="613" t="str">
        <f>IF(B92="","",(IF('Información y Datos'!$L$42='Patrones LACOMET'!$D$3,(VLOOKUP(B92,'BLOQUES PATRON (pulg) '!$D$5:$H$86,5,FALSE)),IF('Información y Datos'!$L$42='Patrones LACOMET'!$D$4,((VLOOKUP(CALIBRACION!B92,'BLOQUES PATRON (mm)'!$D$5:$H$126,4,FALSE))/1000000),"No existe el patrón"))))</f>
        <v/>
      </c>
      <c r="G92" s="613" t="str">
        <f>IF(D92="","",(IF('Información y Datos'!$L$42='Patrones LACOMET'!$D$3,(D92*25.4),IF('Información y Datos'!$L$42='Patrones LACOMET'!$D$4,D92,"No existe el patrón"))))</f>
        <v/>
      </c>
      <c r="H92" s="614" t="str">
        <f>IF(J92="","",(IF('Información y Datos'!$L$42='Patrones LACOMET'!$D$3,(CALIBRACION!J92*25.4),IF('Información y Datos'!$L$42='Patrones LACOMET'!$D$4,(CALIBRACION!J92),"No existe el patrón"))))</f>
        <v/>
      </c>
      <c r="I92" s="615" t="str">
        <f>IF('Información y Datos'!B93="","",'Información y Datos'!B93)</f>
        <v/>
      </c>
      <c r="J92" s="616" t="str">
        <f>IF('Información y Datos'!C93="","",'Información y Datos'!C93)</f>
        <v/>
      </c>
      <c r="K92" s="617"/>
      <c r="L92" s="642"/>
      <c r="M92" s="642"/>
      <c r="N92" s="633"/>
      <c r="O92" s="333" t="str">
        <f>IF('Información y Datos'!F93="","",'Información y Datos'!F93)</f>
        <v/>
      </c>
      <c r="P92" s="618" t="str">
        <f t="shared" si="19"/>
        <v/>
      </c>
      <c r="Q92" s="618" t="str">
        <f>IF($H92="","",(IF('Información y Datos'!$L$42='Patrones LACOMET'!$D$3,P92*0.0254,IF('Información y Datos'!$L$42='Patrones LACOMET'!$D$4,P92,"No existe el patrón"))))</f>
        <v/>
      </c>
      <c r="R92" s="618" t="str">
        <f>IF($H92="","",(IF('Información y Datos'!$L$42='Patrones LACOMET'!$D$3,E92*25.4,IF('Información y Datos'!$L$42='Patrones LACOMET'!$D$4,E92,"No existe el patrón"))))</f>
        <v/>
      </c>
      <c r="S92" s="618" t="str">
        <f>+IF($H92="","",((INCERTIDUMBRE!$M$8)/1000)/25.4)</f>
        <v/>
      </c>
      <c r="T92" s="618" t="str">
        <f t="shared" si="20"/>
        <v/>
      </c>
      <c r="U92" s="619" t="str">
        <f t="shared" si="21"/>
        <v/>
      </c>
      <c r="V92" s="14"/>
      <c r="W92" s="634" t="str">
        <f>IF('Datos de condiciones'!D84="","",'Datos de condiciones'!D84)</f>
        <v/>
      </c>
      <c r="X92" s="635" t="str">
        <f t="shared" si="22"/>
        <v/>
      </c>
      <c r="Y92" s="30" t="str">
        <f>IF('Datos de condiciones'!F84="","",'Datos de condiciones'!F84)</f>
        <v/>
      </c>
      <c r="Z92" s="636" t="str">
        <f t="shared" si="23"/>
        <v/>
      </c>
      <c r="AA92" s="637" t="str">
        <f t="shared" si="24"/>
        <v/>
      </c>
      <c r="AB92" s="16"/>
      <c r="AC92" s="638">
        <f t="shared" si="28"/>
        <v>81</v>
      </c>
      <c r="AD92" s="639" t="str">
        <f t="shared" si="25"/>
        <v/>
      </c>
      <c r="AE92" s="636" t="str">
        <f t="shared" si="26"/>
        <v/>
      </c>
      <c r="AF92" s="637" t="str">
        <f t="shared" si="27"/>
        <v/>
      </c>
      <c r="AG92" s="640" t="str">
        <f>IF('Datos de condiciones'!F84="","",'Datos de condiciones'!F84)</f>
        <v/>
      </c>
      <c r="AI92" s="638">
        <f t="shared" si="29"/>
        <v>81</v>
      </c>
      <c r="AJ92" s="632"/>
      <c r="AK92" s="333" t="str">
        <f>IF('Datos de condiciones'!G84="","",'Datos de condiciones'!G84)</f>
        <v/>
      </c>
      <c r="AL92" s="641"/>
    </row>
    <row r="93" spans="1:38" ht="15.75" thickBot="1" x14ac:dyDescent="0.25">
      <c r="A93" s="12">
        <f t="shared" si="15"/>
        <v>82</v>
      </c>
      <c r="B93" s="609" t="str">
        <f t="shared" si="16"/>
        <v/>
      </c>
      <c r="C93" s="610" t="str">
        <f t="shared" si="17"/>
        <v/>
      </c>
      <c r="D93" s="611" t="str">
        <f>IF(B93="","",(IF('Información y Datos'!$L$42='Patrones LACOMET'!$D$3,(VLOOKUP(B93,'BLOQUES PATRON (pulg) '!$D$5:$H$87,3,TRUE)),IF('Información y Datos'!$L$42='Patrones LACOMET'!$D$4,((VLOOKUP(CALIBRACION!B93,'BLOQUES PATRON (mm)'!$D$5:$H$126,3,FALSE))/1000),"No existe el patrón"))))</f>
        <v/>
      </c>
      <c r="E93" s="612" t="str">
        <f t="shared" si="18"/>
        <v/>
      </c>
      <c r="F93" s="613" t="str">
        <f>IF(B93="","",(IF('Información y Datos'!$L$42='Patrones LACOMET'!$D$3,(VLOOKUP(B93,'BLOQUES PATRON (pulg) '!$D$5:$H$86,5,FALSE)),IF('Información y Datos'!$L$42='Patrones LACOMET'!$D$4,((VLOOKUP(CALIBRACION!B93,'BLOQUES PATRON (mm)'!$D$5:$H$126,4,FALSE))/1000000),"No existe el patrón"))))</f>
        <v/>
      </c>
      <c r="G93" s="613" t="str">
        <f>IF(D93="","",(IF('Información y Datos'!$L$42='Patrones LACOMET'!$D$3,(D93*25.4),IF('Información y Datos'!$L$42='Patrones LACOMET'!$D$4,D93,"No existe el patrón"))))</f>
        <v/>
      </c>
      <c r="H93" s="614" t="str">
        <f>IF(J93="","",(IF('Información y Datos'!$L$42='Patrones LACOMET'!$D$3,(CALIBRACION!J93*25.4),IF('Información y Datos'!$L$42='Patrones LACOMET'!$D$4,(CALIBRACION!J93),"No existe el patrón"))))</f>
        <v/>
      </c>
      <c r="I93" s="615" t="str">
        <f>IF('Información y Datos'!B94="","",'Información y Datos'!B94)</f>
        <v/>
      </c>
      <c r="J93" s="616" t="str">
        <f>IF('Información y Datos'!C94="","",'Información y Datos'!C94)</f>
        <v/>
      </c>
      <c r="K93" s="631"/>
      <c r="L93" s="645"/>
      <c r="M93" s="645"/>
      <c r="N93" s="646"/>
      <c r="O93" s="333" t="str">
        <f>IF('Información y Datos'!F94="","",'Información y Datos'!F94)</f>
        <v/>
      </c>
      <c r="P93" s="618" t="str">
        <f t="shared" si="19"/>
        <v/>
      </c>
      <c r="Q93" s="618" t="str">
        <f>IF($H93="","",(IF('Información y Datos'!$L$42='Patrones LACOMET'!$D$3,P93*0.0254,IF('Información y Datos'!$L$42='Patrones LACOMET'!$D$4,P93,"No existe el patrón"))))</f>
        <v/>
      </c>
      <c r="R93" s="618" t="str">
        <f>IF($H93="","",(IF('Información y Datos'!$L$42='Patrones LACOMET'!$D$3,E93*25.4,IF('Información y Datos'!$L$42='Patrones LACOMET'!$D$4,E93,"No existe el patrón"))))</f>
        <v/>
      </c>
      <c r="S93" s="618" t="str">
        <f>+IF($H93="","",((INCERTIDUMBRE!$M$8)/1000)/25.4)</f>
        <v/>
      </c>
      <c r="T93" s="618" t="str">
        <f t="shared" si="20"/>
        <v/>
      </c>
      <c r="U93" s="619" t="str">
        <f t="shared" si="21"/>
        <v/>
      </c>
      <c r="V93" s="14"/>
      <c r="W93" s="634" t="str">
        <f>IF('Datos de condiciones'!D85="","",'Datos de condiciones'!D85)</f>
        <v/>
      </c>
      <c r="X93" s="635" t="str">
        <f t="shared" si="22"/>
        <v/>
      </c>
      <c r="Y93" s="30" t="str">
        <f>IF('Datos de condiciones'!F85="","",'Datos de condiciones'!F85)</f>
        <v/>
      </c>
      <c r="Z93" s="636" t="str">
        <f t="shared" si="23"/>
        <v/>
      </c>
      <c r="AA93" s="637" t="str">
        <f t="shared" si="24"/>
        <v/>
      </c>
      <c r="AB93" s="16"/>
      <c r="AC93" s="638">
        <f t="shared" si="28"/>
        <v>82</v>
      </c>
      <c r="AD93" s="639" t="str">
        <f t="shared" si="25"/>
        <v/>
      </c>
      <c r="AE93" s="636" t="str">
        <f t="shared" si="26"/>
        <v/>
      </c>
      <c r="AF93" s="637" t="str">
        <f t="shared" si="27"/>
        <v/>
      </c>
      <c r="AG93" s="640" t="str">
        <f>IF('Datos de condiciones'!F85="","",'Datos de condiciones'!F85)</f>
        <v/>
      </c>
      <c r="AI93" s="638">
        <f t="shared" si="29"/>
        <v>82</v>
      </c>
      <c r="AJ93" s="632"/>
      <c r="AK93" s="333" t="str">
        <f>IF('Datos de condiciones'!G85="","",'Datos de condiciones'!G85)</f>
        <v/>
      </c>
      <c r="AL93" s="641"/>
    </row>
    <row r="94" spans="1:38" ht="15.75" thickBot="1" x14ac:dyDescent="0.25">
      <c r="A94" s="12">
        <f t="shared" si="15"/>
        <v>83</v>
      </c>
      <c r="B94" s="609" t="str">
        <f t="shared" si="16"/>
        <v/>
      </c>
      <c r="C94" s="610" t="str">
        <f t="shared" si="17"/>
        <v/>
      </c>
      <c r="D94" s="611" t="str">
        <f>IF(B94="","",(IF('Información y Datos'!$L$42='Patrones LACOMET'!$D$3,(VLOOKUP(B94,'BLOQUES PATRON (pulg) '!$D$5:$H$87,3,TRUE)),IF('Información y Datos'!$L$42='Patrones LACOMET'!$D$4,((VLOOKUP(CALIBRACION!B94,'BLOQUES PATRON (mm)'!$D$5:$H$126,3,FALSE))/1000),"No existe el patrón"))))</f>
        <v/>
      </c>
      <c r="E94" s="612" t="str">
        <f t="shared" si="18"/>
        <v/>
      </c>
      <c r="F94" s="613" t="str">
        <f>IF(B94="","",(IF('Información y Datos'!$L$42='Patrones LACOMET'!$D$3,(VLOOKUP(B94,'BLOQUES PATRON (pulg) '!$D$5:$H$86,5,FALSE)),IF('Información y Datos'!$L$42='Patrones LACOMET'!$D$4,((VLOOKUP(CALIBRACION!B94,'BLOQUES PATRON (mm)'!$D$5:$H$126,4,FALSE))/1000000),"No existe el patrón"))))</f>
        <v/>
      </c>
      <c r="G94" s="613" t="str">
        <f>IF(D94="","",(IF('Información y Datos'!$L$42='Patrones LACOMET'!$D$3,(D94*25.4),IF('Información y Datos'!$L$42='Patrones LACOMET'!$D$4,D94,"No existe el patrón"))))</f>
        <v/>
      </c>
      <c r="H94" s="614" t="str">
        <f>IF(J94="","",(IF('Información y Datos'!$L$42='Patrones LACOMET'!$D$3,(CALIBRACION!J94*25.4),IF('Información y Datos'!$L$42='Patrones LACOMET'!$D$4,(CALIBRACION!J94),"No existe el patrón"))))</f>
        <v/>
      </c>
      <c r="I94" s="615" t="str">
        <f>IF('Información y Datos'!B95="","",'Información y Datos'!B95)</f>
        <v/>
      </c>
      <c r="J94" s="616" t="str">
        <f>IF('Información y Datos'!C95="","",'Información y Datos'!C95)</f>
        <v/>
      </c>
      <c r="K94" s="631"/>
      <c r="L94" s="645"/>
      <c r="M94" s="645"/>
      <c r="N94" s="646"/>
      <c r="O94" s="333" t="str">
        <f>IF('Información y Datos'!F95="","",'Información y Datos'!F95)</f>
        <v/>
      </c>
      <c r="P94" s="618" t="str">
        <f t="shared" si="19"/>
        <v/>
      </c>
      <c r="Q94" s="618" t="str">
        <f>IF($H94="","",(IF('Información y Datos'!$L$42='Patrones LACOMET'!$D$3,P94*0.0254,IF('Información y Datos'!$L$42='Patrones LACOMET'!$D$4,P94,"No existe el patrón"))))</f>
        <v/>
      </c>
      <c r="R94" s="618" t="str">
        <f>IF($H94="","",(IF('Información y Datos'!$L$42='Patrones LACOMET'!$D$3,E94*25.4,IF('Información y Datos'!$L$42='Patrones LACOMET'!$D$4,E94,"No existe el patrón"))))</f>
        <v/>
      </c>
      <c r="S94" s="618" t="str">
        <f>+IF($H94="","",((INCERTIDUMBRE!$M$8)/1000)/25.4)</f>
        <v/>
      </c>
      <c r="T94" s="618" t="str">
        <f t="shared" ref="T94:T123" si="30">IF($H94="","",(+H94+Q94+S94))</f>
        <v/>
      </c>
      <c r="U94" s="619" t="str">
        <f t="shared" ref="U94:U123" si="31">IF($H94="","",(T94/25.4))</f>
        <v/>
      </c>
      <c r="W94" s="634" t="str">
        <f>IF('Datos de condiciones'!D86="","",'Datos de condiciones'!D86)</f>
        <v/>
      </c>
      <c r="X94" s="635" t="str">
        <f t="shared" ref="X94:X123" si="32">+IF($H94="","",(W94-20))</f>
        <v/>
      </c>
      <c r="Y94" s="30" t="str">
        <f>IF('Datos de condiciones'!F86="","",'Datos de condiciones'!F86)</f>
        <v/>
      </c>
      <c r="Z94" s="636" t="str">
        <f t="shared" ref="Z94:Z123" si="33">+IF($H94="","",Y94-20)</f>
        <v/>
      </c>
      <c r="AA94" s="637" t="str">
        <f t="shared" ref="AA94:AA123" si="34">+IF($H94="","",ABS(X94-Z94))</f>
        <v/>
      </c>
      <c r="AC94" s="638">
        <f t="shared" si="28"/>
        <v>83</v>
      </c>
      <c r="AD94" s="639" t="str">
        <f t="shared" ref="AD94:AD123" si="35">+IF($H94="","",W94)</f>
        <v/>
      </c>
      <c r="AE94" s="636" t="str">
        <f t="shared" ref="AE94:AE123" si="36">+IF($H94="","",Y94)</f>
        <v/>
      </c>
      <c r="AF94" s="637" t="str">
        <f t="shared" ref="AF94:AF123" si="37">+IF($H94="","",+(ABS(AD94-AE94)))</f>
        <v/>
      </c>
      <c r="AG94" s="640" t="str">
        <f>IF('Datos de condiciones'!F86="","",'Datos de condiciones'!F86)</f>
        <v/>
      </c>
      <c r="AI94" s="638">
        <f t="shared" si="29"/>
        <v>83</v>
      </c>
      <c r="AJ94" s="632"/>
      <c r="AK94" s="333" t="str">
        <f>IF('Datos de condiciones'!G86="","",'Datos de condiciones'!G86)</f>
        <v/>
      </c>
      <c r="AL94" s="641"/>
    </row>
    <row r="95" spans="1:38" ht="15.75" thickBot="1" x14ac:dyDescent="0.25">
      <c r="A95" s="12">
        <f t="shared" si="15"/>
        <v>84</v>
      </c>
      <c r="B95" s="609" t="str">
        <f t="shared" si="16"/>
        <v/>
      </c>
      <c r="C95" s="610" t="str">
        <f t="shared" si="17"/>
        <v/>
      </c>
      <c r="D95" s="611" t="str">
        <f>IF(B95="","",(IF('Información y Datos'!$L$42='Patrones LACOMET'!$D$3,(VLOOKUP(B95,'BLOQUES PATRON (pulg) '!$D$5:$H$87,3,TRUE)),IF('Información y Datos'!$L$42='Patrones LACOMET'!$D$4,((VLOOKUP(CALIBRACION!B95,'BLOQUES PATRON (mm)'!$D$5:$H$126,3,FALSE))/1000),"No existe el patrón"))))</f>
        <v/>
      </c>
      <c r="E95" s="612" t="str">
        <f t="shared" si="18"/>
        <v/>
      </c>
      <c r="F95" s="613" t="str">
        <f>IF(B95="","",(IF('Información y Datos'!$L$42='Patrones LACOMET'!$D$3,(VLOOKUP(B95,'BLOQUES PATRON (pulg) '!$D$5:$H$86,5,FALSE)),IF('Información y Datos'!$L$42='Patrones LACOMET'!$D$4,((VLOOKUP(CALIBRACION!B95,'BLOQUES PATRON (mm)'!$D$5:$H$126,4,FALSE))/1000000),"No existe el patrón"))))</f>
        <v/>
      </c>
      <c r="G95" s="613" t="str">
        <f>IF(D95="","",(IF('Información y Datos'!$L$42='Patrones LACOMET'!$D$3,(D95*25.4),IF('Información y Datos'!$L$42='Patrones LACOMET'!$D$4,D95,"No existe el patrón"))))</f>
        <v/>
      </c>
      <c r="H95" s="614" t="str">
        <f>IF(J95="","",(IF('Información y Datos'!$L$42='Patrones LACOMET'!$D$3,(CALIBRACION!J95*25.4),IF('Información y Datos'!$L$42='Patrones LACOMET'!$D$4,(CALIBRACION!J95),"No existe el patrón"))))</f>
        <v/>
      </c>
      <c r="I95" s="615" t="str">
        <f>IF('Información y Datos'!B96="","",'Información y Datos'!B96)</f>
        <v/>
      </c>
      <c r="J95" s="616" t="str">
        <f>IF('Información y Datos'!C96="","",'Información y Datos'!C96)</f>
        <v/>
      </c>
      <c r="K95" s="631"/>
      <c r="L95" s="645"/>
      <c r="M95" s="645"/>
      <c r="N95" s="646"/>
      <c r="O95" s="333" t="str">
        <f>IF('Información y Datos'!F96="","",'Información y Datos'!F96)</f>
        <v/>
      </c>
      <c r="P95" s="618" t="str">
        <f t="shared" si="19"/>
        <v/>
      </c>
      <c r="Q95" s="618" t="str">
        <f>IF($H95="","",(IF('Información y Datos'!$L$42='Patrones LACOMET'!$D$3,P95*0.0254,IF('Información y Datos'!$L$42='Patrones LACOMET'!$D$4,P95,"No existe el patrón"))))</f>
        <v/>
      </c>
      <c r="R95" s="618" t="str">
        <f>IF($H95="","",(IF('Información y Datos'!$L$42='Patrones LACOMET'!$D$3,E95*25.4,IF('Información y Datos'!$L$42='Patrones LACOMET'!$D$4,E95,"No existe el patrón"))))</f>
        <v/>
      </c>
      <c r="S95" s="618" t="str">
        <f>+IF($H95="","",((INCERTIDUMBRE!$M$8)/1000)/25.4)</f>
        <v/>
      </c>
      <c r="T95" s="618" t="str">
        <f t="shared" si="30"/>
        <v/>
      </c>
      <c r="U95" s="619" t="str">
        <f t="shared" si="31"/>
        <v/>
      </c>
      <c r="W95" s="634" t="str">
        <f>IF('Datos de condiciones'!D87="","",'Datos de condiciones'!D87)</f>
        <v/>
      </c>
      <c r="X95" s="635" t="str">
        <f t="shared" si="32"/>
        <v/>
      </c>
      <c r="Y95" s="30" t="str">
        <f>IF('Datos de condiciones'!F87="","",'Datos de condiciones'!F87)</f>
        <v/>
      </c>
      <c r="Z95" s="636" t="str">
        <f t="shared" si="33"/>
        <v/>
      </c>
      <c r="AA95" s="637" t="str">
        <f t="shared" si="34"/>
        <v/>
      </c>
      <c r="AC95" s="638">
        <f t="shared" si="28"/>
        <v>84</v>
      </c>
      <c r="AD95" s="639" t="str">
        <f t="shared" si="35"/>
        <v/>
      </c>
      <c r="AE95" s="636" t="str">
        <f t="shared" si="36"/>
        <v/>
      </c>
      <c r="AF95" s="637" t="str">
        <f t="shared" si="37"/>
        <v/>
      </c>
      <c r="AG95" s="640" t="str">
        <f>IF('Datos de condiciones'!F87="","",'Datos de condiciones'!F87)</f>
        <v/>
      </c>
      <c r="AI95" s="638">
        <f t="shared" si="29"/>
        <v>84</v>
      </c>
      <c r="AJ95" s="632"/>
      <c r="AK95" s="333" t="str">
        <f>IF('Datos de condiciones'!G87="","",'Datos de condiciones'!G87)</f>
        <v/>
      </c>
      <c r="AL95" s="641"/>
    </row>
    <row r="96" spans="1:38" ht="15.75" thickBot="1" x14ac:dyDescent="0.25">
      <c r="A96" s="12">
        <f t="shared" si="15"/>
        <v>85</v>
      </c>
      <c r="B96" s="609" t="str">
        <f t="shared" si="16"/>
        <v/>
      </c>
      <c r="C96" s="610" t="str">
        <f t="shared" si="17"/>
        <v/>
      </c>
      <c r="D96" s="611" t="str">
        <f>IF(B96="","",(IF('Información y Datos'!$L$42='Patrones LACOMET'!$D$3,(VLOOKUP(B96,'BLOQUES PATRON (pulg) '!$D$5:$H$87,3,TRUE)),IF('Información y Datos'!$L$42='Patrones LACOMET'!$D$4,((VLOOKUP(CALIBRACION!B96,'BLOQUES PATRON (mm)'!$D$5:$H$126,3,FALSE))/1000),"No existe el patrón"))))</f>
        <v/>
      </c>
      <c r="E96" s="612" t="str">
        <f t="shared" si="18"/>
        <v/>
      </c>
      <c r="F96" s="613" t="str">
        <f>IF(B96="","",(IF('Información y Datos'!$L$42='Patrones LACOMET'!$D$3,(VLOOKUP(B96,'BLOQUES PATRON (pulg) '!$D$5:$H$86,5,FALSE)),IF('Información y Datos'!$L$42='Patrones LACOMET'!$D$4,((VLOOKUP(CALIBRACION!B96,'BLOQUES PATRON (mm)'!$D$5:$H$126,4,FALSE))/1000000),"No existe el patrón"))))</f>
        <v/>
      </c>
      <c r="G96" s="613" t="str">
        <f>IF(D96="","",(IF('Información y Datos'!$L$42='Patrones LACOMET'!$D$3,(D96*25.4),IF('Información y Datos'!$L$42='Patrones LACOMET'!$D$4,D96,"No existe el patrón"))))</f>
        <v/>
      </c>
      <c r="H96" s="614" t="str">
        <f>IF(J96="","",(IF('Información y Datos'!$L$42='Patrones LACOMET'!$D$3,(CALIBRACION!J96*25.4),IF('Información y Datos'!$L$42='Patrones LACOMET'!$D$4,(CALIBRACION!J96),"No existe el patrón"))))</f>
        <v/>
      </c>
      <c r="I96" s="615" t="str">
        <f>IF('Información y Datos'!B97="","",'Información y Datos'!B97)</f>
        <v/>
      </c>
      <c r="J96" s="616" t="str">
        <f>IF('Información y Datos'!C97="","",'Información y Datos'!C97)</f>
        <v/>
      </c>
      <c r="K96" s="631"/>
      <c r="L96" s="645"/>
      <c r="M96" s="645"/>
      <c r="N96" s="646"/>
      <c r="O96" s="333" t="str">
        <f>IF('Información y Datos'!F97="","",'Información y Datos'!F97)</f>
        <v/>
      </c>
      <c r="P96" s="618" t="str">
        <f t="shared" si="19"/>
        <v/>
      </c>
      <c r="Q96" s="618" t="str">
        <f>IF($H96="","",(IF('Información y Datos'!$L$42='Patrones LACOMET'!$D$3,P96*0.0254,IF('Información y Datos'!$L$42='Patrones LACOMET'!$D$4,P96,"No existe el patrón"))))</f>
        <v/>
      </c>
      <c r="R96" s="618" t="str">
        <f>IF($H96="","",(IF('Información y Datos'!$L$42='Patrones LACOMET'!$D$3,E96*25.4,IF('Información y Datos'!$L$42='Patrones LACOMET'!$D$4,E96,"No existe el patrón"))))</f>
        <v/>
      </c>
      <c r="S96" s="618" t="str">
        <f>+IF($H96="","",((INCERTIDUMBRE!$M$8)/1000)/25.4)</f>
        <v/>
      </c>
      <c r="T96" s="618" t="str">
        <f t="shared" si="30"/>
        <v/>
      </c>
      <c r="U96" s="619" t="str">
        <f t="shared" si="31"/>
        <v/>
      </c>
      <c r="W96" s="634" t="str">
        <f>IF('Datos de condiciones'!D88="","",'Datos de condiciones'!D88)</f>
        <v/>
      </c>
      <c r="X96" s="635" t="str">
        <f t="shared" si="32"/>
        <v/>
      </c>
      <c r="Y96" s="30" t="str">
        <f>IF('Datos de condiciones'!F88="","",'Datos de condiciones'!F88)</f>
        <v/>
      </c>
      <c r="Z96" s="636" t="str">
        <f t="shared" si="33"/>
        <v/>
      </c>
      <c r="AA96" s="637" t="str">
        <f t="shared" si="34"/>
        <v/>
      </c>
      <c r="AC96" s="638">
        <f t="shared" si="28"/>
        <v>85</v>
      </c>
      <c r="AD96" s="639" t="str">
        <f t="shared" si="35"/>
        <v/>
      </c>
      <c r="AE96" s="636" t="str">
        <f t="shared" si="36"/>
        <v/>
      </c>
      <c r="AF96" s="637" t="str">
        <f t="shared" si="37"/>
        <v/>
      </c>
      <c r="AG96" s="640" t="str">
        <f>IF('Datos de condiciones'!F88="","",'Datos de condiciones'!F88)</f>
        <v/>
      </c>
      <c r="AI96" s="638">
        <f t="shared" si="29"/>
        <v>85</v>
      </c>
      <c r="AJ96" s="632"/>
      <c r="AK96" s="333" t="str">
        <f>IF('Datos de condiciones'!G88="","",'Datos de condiciones'!G88)</f>
        <v/>
      </c>
      <c r="AL96" s="641"/>
    </row>
    <row r="97" spans="1:38" ht="15.75" thickBot="1" x14ac:dyDescent="0.25">
      <c r="A97" s="12">
        <f t="shared" si="15"/>
        <v>86</v>
      </c>
      <c r="B97" s="609" t="str">
        <f t="shared" si="16"/>
        <v/>
      </c>
      <c r="C97" s="610" t="str">
        <f t="shared" si="17"/>
        <v/>
      </c>
      <c r="D97" s="611" t="str">
        <f>IF(B97="","",(IF('Información y Datos'!$L$42='Patrones LACOMET'!$D$3,(VLOOKUP(B97,'BLOQUES PATRON (pulg) '!$D$5:$H$87,3,TRUE)),IF('Información y Datos'!$L$42='Patrones LACOMET'!$D$4,((VLOOKUP(CALIBRACION!B97,'BLOQUES PATRON (mm)'!$D$5:$H$126,3,FALSE))/1000),"No existe el patrón"))))</f>
        <v/>
      </c>
      <c r="E97" s="612" t="str">
        <f t="shared" si="18"/>
        <v/>
      </c>
      <c r="F97" s="613" t="str">
        <f>IF(B97="","",(IF('Información y Datos'!$L$42='Patrones LACOMET'!$D$3,(VLOOKUP(B97,'BLOQUES PATRON (pulg) '!$D$5:$H$86,5,FALSE)),IF('Información y Datos'!$L$42='Patrones LACOMET'!$D$4,((VLOOKUP(CALIBRACION!B97,'BLOQUES PATRON (mm)'!$D$5:$H$126,4,FALSE))/1000000),"No existe el patrón"))))</f>
        <v/>
      </c>
      <c r="G97" s="613" t="str">
        <f>IF(D97="","",(IF('Información y Datos'!$L$42='Patrones LACOMET'!$D$3,(D97*25.4),IF('Información y Datos'!$L$42='Patrones LACOMET'!$D$4,D97,"No existe el patrón"))))</f>
        <v/>
      </c>
      <c r="H97" s="614" t="str">
        <f>IF(J97="","",(IF('Información y Datos'!$L$42='Patrones LACOMET'!$D$3,(CALIBRACION!J97*25.4),IF('Información y Datos'!$L$42='Patrones LACOMET'!$D$4,(CALIBRACION!J97),"No existe el patrón"))))</f>
        <v/>
      </c>
      <c r="I97" s="615" t="str">
        <f>IF('Información y Datos'!B98="","",'Información y Datos'!B98)</f>
        <v/>
      </c>
      <c r="J97" s="616" t="str">
        <f>IF('Información y Datos'!C98="","",'Información y Datos'!C98)</f>
        <v/>
      </c>
      <c r="K97" s="631"/>
      <c r="L97" s="645"/>
      <c r="M97" s="645"/>
      <c r="N97" s="646"/>
      <c r="O97" s="333" t="str">
        <f>IF('Información y Datos'!F98="","",'Información y Datos'!F98)</f>
        <v/>
      </c>
      <c r="P97" s="618" t="str">
        <f t="shared" si="19"/>
        <v/>
      </c>
      <c r="Q97" s="618" t="str">
        <f>IF($H97="","",(IF('Información y Datos'!$L$42='Patrones LACOMET'!$D$3,P97*0.0254,IF('Información y Datos'!$L$42='Patrones LACOMET'!$D$4,P97,"No existe el patrón"))))</f>
        <v/>
      </c>
      <c r="R97" s="618" t="str">
        <f>IF($H97="","",(IF('Información y Datos'!$L$42='Patrones LACOMET'!$D$3,E97*25.4,IF('Información y Datos'!$L$42='Patrones LACOMET'!$D$4,E97,"No existe el patrón"))))</f>
        <v/>
      </c>
      <c r="S97" s="618" t="str">
        <f>+IF($H97="","",((INCERTIDUMBRE!$M$8)/1000)/25.4)</f>
        <v/>
      </c>
      <c r="T97" s="618" t="str">
        <f t="shared" si="30"/>
        <v/>
      </c>
      <c r="U97" s="619" t="str">
        <f t="shared" si="31"/>
        <v/>
      </c>
      <c r="W97" s="634" t="str">
        <f>IF('Datos de condiciones'!D89="","",'Datos de condiciones'!D89)</f>
        <v/>
      </c>
      <c r="X97" s="635" t="str">
        <f t="shared" si="32"/>
        <v/>
      </c>
      <c r="Y97" s="30" t="str">
        <f>IF('Datos de condiciones'!F89="","",'Datos de condiciones'!F89)</f>
        <v/>
      </c>
      <c r="Z97" s="636" t="str">
        <f t="shared" si="33"/>
        <v/>
      </c>
      <c r="AA97" s="637" t="str">
        <f t="shared" si="34"/>
        <v/>
      </c>
      <c r="AC97" s="638">
        <f t="shared" si="28"/>
        <v>86</v>
      </c>
      <c r="AD97" s="639" t="str">
        <f t="shared" si="35"/>
        <v/>
      </c>
      <c r="AE97" s="636" t="str">
        <f t="shared" si="36"/>
        <v/>
      </c>
      <c r="AF97" s="637" t="str">
        <f t="shared" si="37"/>
        <v/>
      </c>
      <c r="AG97" s="640" t="str">
        <f>IF('Datos de condiciones'!F89="","",'Datos de condiciones'!F89)</f>
        <v/>
      </c>
      <c r="AI97" s="638">
        <f t="shared" si="29"/>
        <v>86</v>
      </c>
      <c r="AJ97" s="632"/>
      <c r="AK97" s="333" t="str">
        <f>IF('Datos de condiciones'!G89="","",'Datos de condiciones'!G89)</f>
        <v/>
      </c>
      <c r="AL97" s="641"/>
    </row>
    <row r="98" spans="1:38" ht="15.75" thickBot="1" x14ac:dyDescent="0.25">
      <c r="A98" s="12">
        <f t="shared" si="15"/>
        <v>87</v>
      </c>
      <c r="B98" s="609" t="str">
        <f t="shared" si="16"/>
        <v/>
      </c>
      <c r="C98" s="610" t="str">
        <f t="shared" si="17"/>
        <v/>
      </c>
      <c r="D98" s="611" t="str">
        <f>IF(B98="","",(IF('Información y Datos'!$L$42='Patrones LACOMET'!$D$3,(VLOOKUP(B98,'BLOQUES PATRON (pulg) '!$D$5:$H$87,3,TRUE)),IF('Información y Datos'!$L$42='Patrones LACOMET'!$D$4,((VLOOKUP(CALIBRACION!B98,'BLOQUES PATRON (mm)'!$D$5:$H$126,3,FALSE))/1000),"No existe el patrón"))))</f>
        <v/>
      </c>
      <c r="E98" s="612" t="str">
        <f t="shared" si="18"/>
        <v/>
      </c>
      <c r="F98" s="613" t="str">
        <f>IF(B98="","",(IF('Información y Datos'!$L$42='Patrones LACOMET'!$D$3,(VLOOKUP(B98,'BLOQUES PATRON (pulg) '!$D$5:$H$86,5,FALSE)),IF('Información y Datos'!$L$42='Patrones LACOMET'!$D$4,((VLOOKUP(CALIBRACION!B98,'BLOQUES PATRON (mm)'!$D$5:$H$126,4,FALSE))/1000000),"No existe el patrón"))))</f>
        <v/>
      </c>
      <c r="G98" s="613" t="str">
        <f>IF(D98="","",(IF('Información y Datos'!$L$42='Patrones LACOMET'!$D$3,(D98*25.4),IF('Información y Datos'!$L$42='Patrones LACOMET'!$D$4,D98,"No existe el patrón"))))</f>
        <v/>
      </c>
      <c r="H98" s="614" t="str">
        <f>IF(J98="","",(IF('Información y Datos'!$L$42='Patrones LACOMET'!$D$3,(CALIBRACION!J98*25.4),IF('Información y Datos'!$L$42='Patrones LACOMET'!$D$4,(CALIBRACION!J98),"No existe el patrón"))))</f>
        <v/>
      </c>
      <c r="I98" s="615" t="str">
        <f>IF('Información y Datos'!B99="","",'Información y Datos'!B99)</f>
        <v/>
      </c>
      <c r="J98" s="616" t="str">
        <f>IF('Información y Datos'!C99="","",'Información y Datos'!C99)</f>
        <v/>
      </c>
      <c r="K98" s="631"/>
      <c r="L98" s="645"/>
      <c r="M98" s="645"/>
      <c r="N98" s="646"/>
      <c r="O98" s="333" t="str">
        <f>IF('Información y Datos'!F99="","",'Información y Datos'!F99)</f>
        <v/>
      </c>
      <c r="P98" s="618" t="str">
        <f t="shared" si="19"/>
        <v/>
      </c>
      <c r="Q98" s="618" t="str">
        <f>IF($H98="","",(IF('Información y Datos'!$L$42='Patrones LACOMET'!$D$3,P98*0.0254,IF('Información y Datos'!$L$42='Patrones LACOMET'!$D$4,P98,"No existe el patrón"))))</f>
        <v/>
      </c>
      <c r="R98" s="618" t="str">
        <f>IF($H98="","",(IF('Información y Datos'!$L$42='Patrones LACOMET'!$D$3,E98*25.4,IF('Información y Datos'!$L$42='Patrones LACOMET'!$D$4,E98,"No existe el patrón"))))</f>
        <v/>
      </c>
      <c r="S98" s="618" t="str">
        <f>+IF($H98="","",((INCERTIDUMBRE!$M$8)/1000)/25.4)</f>
        <v/>
      </c>
      <c r="T98" s="618" t="str">
        <f t="shared" si="30"/>
        <v/>
      </c>
      <c r="U98" s="619" t="str">
        <f t="shared" si="31"/>
        <v/>
      </c>
      <c r="W98" s="634" t="str">
        <f>IF('Datos de condiciones'!D90="","",'Datos de condiciones'!D90)</f>
        <v/>
      </c>
      <c r="X98" s="635" t="str">
        <f t="shared" si="32"/>
        <v/>
      </c>
      <c r="Y98" s="30" t="str">
        <f>IF('Datos de condiciones'!F90="","",'Datos de condiciones'!F90)</f>
        <v/>
      </c>
      <c r="Z98" s="636" t="str">
        <f t="shared" si="33"/>
        <v/>
      </c>
      <c r="AA98" s="637" t="str">
        <f t="shared" si="34"/>
        <v/>
      </c>
      <c r="AC98" s="638">
        <f t="shared" si="28"/>
        <v>87</v>
      </c>
      <c r="AD98" s="639" t="str">
        <f t="shared" si="35"/>
        <v/>
      </c>
      <c r="AE98" s="636" t="str">
        <f t="shared" si="36"/>
        <v/>
      </c>
      <c r="AF98" s="637" t="str">
        <f t="shared" si="37"/>
        <v/>
      </c>
      <c r="AG98" s="640" t="str">
        <f>IF('Datos de condiciones'!F90="","",'Datos de condiciones'!F90)</f>
        <v/>
      </c>
      <c r="AI98" s="638">
        <f t="shared" si="29"/>
        <v>87</v>
      </c>
      <c r="AJ98" s="632"/>
      <c r="AK98" s="333" t="str">
        <f>IF('Datos de condiciones'!G90="","",'Datos de condiciones'!G90)</f>
        <v/>
      </c>
      <c r="AL98" s="641"/>
    </row>
    <row r="99" spans="1:38" ht="15.75" thickBot="1" x14ac:dyDescent="0.25">
      <c r="A99" s="12">
        <f t="shared" si="15"/>
        <v>88</v>
      </c>
      <c r="B99" s="609" t="str">
        <f t="shared" si="16"/>
        <v/>
      </c>
      <c r="C99" s="610" t="str">
        <f t="shared" si="17"/>
        <v/>
      </c>
      <c r="D99" s="611" t="str">
        <f>IF(B99="","",(IF('Información y Datos'!$L$42='Patrones LACOMET'!$D$3,(VLOOKUP(B99,'BLOQUES PATRON (pulg) '!$D$5:$H$87,3,TRUE)),IF('Información y Datos'!$L$42='Patrones LACOMET'!$D$4,((VLOOKUP(CALIBRACION!B99,'BLOQUES PATRON (mm)'!$D$5:$H$126,3,FALSE))/1000),"No existe el patrón"))))</f>
        <v/>
      </c>
      <c r="E99" s="612" t="str">
        <f t="shared" si="18"/>
        <v/>
      </c>
      <c r="F99" s="613" t="str">
        <f>IF(B99="","",(IF('Información y Datos'!$L$42='Patrones LACOMET'!$D$3,(VLOOKUP(B99,'BLOQUES PATRON (pulg) '!$D$5:$H$86,5,FALSE)),IF('Información y Datos'!$L$42='Patrones LACOMET'!$D$4,((VLOOKUP(CALIBRACION!B99,'BLOQUES PATRON (mm)'!$D$5:$H$126,4,FALSE))/1000000),"No existe el patrón"))))</f>
        <v/>
      </c>
      <c r="G99" s="613" t="str">
        <f>IF(D99="","",(IF('Información y Datos'!$L$42='Patrones LACOMET'!$D$3,(D99*25.4),IF('Información y Datos'!$L$42='Patrones LACOMET'!$D$4,D99,"No existe el patrón"))))</f>
        <v/>
      </c>
      <c r="H99" s="614" t="str">
        <f>IF(J99="","",(IF('Información y Datos'!$L$42='Patrones LACOMET'!$D$3,(CALIBRACION!J99*25.4),IF('Información y Datos'!$L$42='Patrones LACOMET'!$D$4,(CALIBRACION!J99),"No existe el patrón"))))</f>
        <v/>
      </c>
      <c r="I99" s="615" t="str">
        <f>IF('Información y Datos'!B100="","",'Información y Datos'!B100)</f>
        <v/>
      </c>
      <c r="J99" s="616" t="str">
        <f>IF('Información y Datos'!C100="","",'Información y Datos'!C100)</f>
        <v/>
      </c>
      <c r="K99" s="631"/>
      <c r="L99" s="645"/>
      <c r="M99" s="645"/>
      <c r="N99" s="646"/>
      <c r="O99" s="333" t="str">
        <f>IF('Información y Datos'!F100="","",'Información y Datos'!F100)</f>
        <v/>
      </c>
      <c r="P99" s="618" t="str">
        <f t="shared" si="19"/>
        <v/>
      </c>
      <c r="Q99" s="618" t="str">
        <f>IF($H99="","",(IF('Información y Datos'!$L$42='Patrones LACOMET'!$D$3,P99*0.0254,IF('Información y Datos'!$L$42='Patrones LACOMET'!$D$4,P99,"No existe el patrón"))))</f>
        <v/>
      </c>
      <c r="R99" s="618" t="str">
        <f>IF($H99="","",(IF('Información y Datos'!$L$42='Patrones LACOMET'!$D$3,E99*25.4,IF('Información y Datos'!$L$42='Patrones LACOMET'!$D$4,E99,"No existe el patrón"))))</f>
        <v/>
      </c>
      <c r="S99" s="618" t="str">
        <f>+IF($H99="","",((INCERTIDUMBRE!$M$8)/1000)/25.4)</f>
        <v/>
      </c>
      <c r="T99" s="618" t="str">
        <f t="shared" si="30"/>
        <v/>
      </c>
      <c r="U99" s="619" t="str">
        <f t="shared" si="31"/>
        <v/>
      </c>
      <c r="W99" s="634" t="str">
        <f>IF('Datos de condiciones'!D91="","",'Datos de condiciones'!D91)</f>
        <v/>
      </c>
      <c r="X99" s="635" t="str">
        <f t="shared" si="32"/>
        <v/>
      </c>
      <c r="Y99" s="30" t="str">
        <f>IF('Datos de condiciones'!F91="","",'Datos de condiciones'!F91)</f>
        <v/>
      </c>
      <c r="Z99" s="636" t="str">
        <f t="shared" si="33"/>
        <v/>
      </c>
      <c r="AA99" s="637" t="str">
        <f t="shared" si="34"/>
        <v/>
      </c>
      <c r="AC99" s="638">
        <f t="shared" si="28"/>
        <v>88</v>
      </c>
      <c r="AD99" s="639" t="str">
        <f>+IF($H99="","",W99)</f>
        <v/>
      </c>
      <c r="AE99" s="636" t="str">
        <f t="shared" si="36"/>
        <v/>
      </c>
      <c r="AF99" s="637" t="str">
        <f>+IF($H99="","",+(ABS(AD99-AE99)))</f>
        <v/>
      </c>
      <c r="AG99" s="640" t="str">
        <f>IF('Datos de condiciones'!F91="","",'Datos de condiciones'!F91)</f>
        <v/>
      </c>
      <c r="AI99" s="638">
        <f t="shared" si="29"/>
        <v>88</v>
      </c>
      <c r="AJ99" s="632"/>
      <c r="AK99" s="333" t="str">
        <f>IF('Datos de condiciones'!G91="","",'Datos de condiciones'!G91)</f>
        <v/>
      </c>
      <c r="AL99" s="641"/>
    </row>
    <row r="100" spans="1:38" ht="15.75" thickBot="1" x14ac:dyDescent="0.25">
      <c r="A100" s="12">
        <f t="shared" si="15"/>
        <v>89</v>
      </c>
      <c r="B100" s="609" t="str">
        <f t="shared" si="16"/>
        <v/>
      </c>
      <c r="C100" s="610" t="str">
        <f t="shared" si="17"/>
        <v/>
      </c>
      <c r="D100" s="611" t="str">
        <f>IF(B100="","",(IF('Información y Datos'!$L$42='Patrones LACOMET'!$D$3,(VLOOKUP(B100,'BLOQUES PATRON (pulg) '!$D$5:$H$87,3,TRUE)),IF('Información y Datos'!$L$42='Patrones LACOMET'!$D$4,((VLOOKUP(CALIBRACION!B100,'BLOQUES PATRON (mm)'!$D$5:$H$126,3,FALSE))/1000),"No existe el patrón"))))</f>
        <v/>
      </c>
      <c r="E100" s="612" t="str">
        <f t="shared" si="18"/>
        <v/>
      </c>
      <c r="F100" s="613" t="str">
        <f>IF(B100="","",(IF('Información y Datos'!$L$42='Patrones LACOMET'!$D$3,(VLOOKUP(B100,'BLOQUES PATRON (pulg) '!$D$5:$H$86,5,FALSE)),IF('Información y Datos'!$L$42='Patrones LACOMET'!$D$4,((VLOOKUP(CALIBRACION!B100,'BLOQUES PATRON (mm)'!$D$5:$H$126,4,FALSE))/1000000),"No existe el patrón"))))</f>
        <v/>
      </c>
      <c r="G100" s="613" t="str">
        <f>IF(D100="","",(IF('Información y Datos'!$L$42='Patrones LACOMET'!$D$3,(D100*25.4),IF('Información y Datos'!$L$42='Patrones LACOMET'!$D$4,D100,"No existe el patrón"))))</f>
        <v/>
      </c>
      <c r="H100" s="614" t="str">
        <f>IF(J100="","",(IF('Información y Datos'!$L$42='Patrones LACOMET'!$D$3,(CALIBRACION!J100*25.4),IF('Información y Datos'!$L$42='Patrones LACOMET'!$D$4,(CALIBRACION!J100),"No existe el patrón"))))</f>
        <v/>
      </c>
      <c r="I100" s="615" t="str">
        <f>IF('Información y Datos'!B101="","",'Información y Datos'!B101)</f>
        <v/>
      </c>
      <c r="J100" s="616" t="str">
        <f>IF('Información y Datos'!C101="","",'Información y Datos'!C101)</f>
        <v/>
      </c>
      <c r="K100" s="631"/>
      <c r="L100" s="645"/>
      <c r="M100" s="645"/>
      <c r="N100" s="646"/>
      <c r="O100" s="333" t="str">
        <f>IF('Información y Datos'!F101="","",'Información y Datos'!F101)</f>
        <v/>
      </c>
      <c r="P100" s="618" t="str">
        <f t="shared" si="19"/>
        <v/>
      </c>
      <c r="Q100" s="618" t="str">
        <f>IF($H100="","",(IF('Información y Datos'!$L$42='Patrones LACOMET'!$D$3,P100*0.0254,IF('Información y Datos'!$L$42='Patrones LACOMET'!$D$4,P100,"No existe el patrón"))))</f>
        <v/>
      </c>
      <c r="R100" s="618" t="str">
        <f>IF($H100="","",(IF('Información y Datos'!$L$42='Patrones LACOMET'!$D$3,E100*25.4,IF('Información y Datos'!$L$42='Patrones LACOMET'!$D$4,E100,"No existe el patrón"))))</f>
        <v/>
      </c>
      <c r="S100" s="618" t="str">
        <f>+IF($H100="","",((INCERTIDUMBRE!$M$8)/1000)/25.4)</f>
        <v/>
      </c>
      <c r="T100" s="618" t="str">
        <f t="shared" si="30"/>
        <v/>
      </c>
      <c r="U100" s="619" t="str">
        <f t="shared" si="31"/>
        <v/>
      </c>
      <c r="W100" s="634" t="str">
        <f>IF('Datos de condiciones'!D92="","",'Datos de condiciones'!D92)</f>
        <v/>
      </c>
      <c r="X100" s="635" t="str">
        <f t="shared" si="32"/>
        <v/>
      </c>
      <c r="Y100" s="30" t="str">
        <f>IF('Datos de condiciones'!F92="","",'Datos de condiciones'!F92)</f>
        <v/>
      </c>
      <c r="Z100" s="636" t="str">
        <f t="shared" si="33"/>
        <v/>
      </c>
      <c r="AA100" s="637" t="str">
        <f t="shared" si="34"/>
        <v/>
      </c>
      <c r="AC100" s="638">
        <f t="shared" si="28"/>
        <v>89</v>
      </c>
      <c r="AD100" s="639" t="str">
        <f t="shared" si="35"/>
        <v/>
      </c>
      <c r="AE100" s="636" t="str">
        <f t="shared" si="36"/>
        <v/>
      </c>
      <c r="AF100" s="637" t="str">
        <f t="shared" si="37"/>
        <v/>
      </c>
      <c r="AG100" s="640" t="str">
        <f>IF('Datos de condiciones'!F92="","",'Datos de condiciones'!F92)</f>
        <v/>
      </c>
      <c r="AI100" s="638">
        <f t="shared" si="29"/>
        <v>89</v>
      </c>
      <c r="AJ100" s="632"/>
      <c r="AK100" s="333" t="str">
        <f>IF('Datos de condiciones'!G92="","",'Datos de condiciones'!G92)</f>
        <v/>
      </c>
      <c r="AL100" s="641"/>
    </row>
    <row r="101" spans="1:38" ht="15.75" thickBot="1" x14ac:dyDescent="0.25">
      <c r="A101" s="12">
        <f t="shared" si="15"/>
        <v>90</v>
      </c>
      <c r="B101" s="609" t="str">
        <f t="shared" si="16"/>
        <v/>
      </c>
      <c r="C101" s="610" t="str">
        <f t="shared" si="17"/>
        <v/>
      </c>
      <c r="D101" s="611" t="str">
        <f>IF(B101="","",(IF('Información y Datos'!$L$42='Patrones LACOMET'!$D$3,(VLOOKUP(B101,'BLOQUES PATRON (pulg) '!$D$5:$H$87,3,TRUE)),IF('Información y Datos'!$L$42='Patrones LACOMET'!$D$4,((VLOOKUP(CALIBRACION!B101,'BLOQUES PATRON (mm)'!$D$5:$H$126,3,FALSE))/1000),"No existe el patrón"))))</f>
        <v/>
      </c>
      <c r="E101" s="612" t="str">
        <f t="shared" si="18"/>
        <v/>
      </c>
      <c r="F101" s="613" t="str">
        <f>IF(B101="","",(IF('Información y Datos'!$L$42='Patrones LACOMET'!$D$3,(VLOOKUP(B101,'BLOQUES PATRON (pulg) '!$D$5:$H$86,5,FALSE)),IF('Información y Datos'!$L$42='Patrones LACOMET'!$D$4,((VLOOKUP(CALIBRACION!B101,'BLOQUES PATRON (mm)'!$D$5:$H$126,4,FALSE))/1000000),"No existe el patrón"))))</f>
        <v/>
      </c>
      <c r="G101" s="613" t="str">
        <f>IF(D101="","",(IF('Información y Datos'!$L$42='Patrones LACOMET'!$D$3,(D101*25.4),IF('Información y Datos'!$L$42='Patrones LACOMET'!$D$4,D101,"No existe el patrón"))))</f>
        <v/>
      </c>
      <c r="H101" s="614" t="str">
        <f>IF(J101="","",(IF('Información y Datos'!$L$42='Patrones LACOMET'!$D$3,(CALIBRACION!J101*25.4),IF('Información y Datos'!$L$42='Patrones LACOMET'!$D$4,(CALIBRACION!J101),"No existe el patrón"))))</f>
        <v/>
      </c>
      <c r="I101" s="615" t="str">
        <f>IF('Información y Datos'!B102="","",'Información y Datos'!B102)</f>
        <v/>
      </c>
      <c r="J101" s="616" t="str">
        <f>IF('Información y Datos'!C102="","",'Información y Datos'!C102)</f>
        <v/>
      </c>
      <c r="K101" s="631"/>
      <c r="L101" s="645"/>
      <c r="M101" s="645"/>
      <c r="N101" s="646"/>
      <c r="O101" s="333" t="str">
        <f>IF('Información y Datos'!F102="","",'Información y Datos'!F102)</f>
        <v/>
      </c>
      <c r="P101" s="618" t="str">
        <f t="shared" si="19"/>
        <v/>
      </c>
      <c r="Q101" s="618" t="str">
        <f>IF($H101="","",(IF('Información y Datos'!$L$42='Patrones LACOMET'!$D$3,P101*0.0254,IF('Información y Datos'!$L$42='Patrones LACOMET'!$D$4,P101,"No existe el patrón"))))</f>
        <v/>
      </c>
      <c r="R101" s="618" t="str">
        <f>IF($H101="","",(IF('Información y Datos'!$L$42='Patrones LACOMET'!$D$3,E101*25.4,IF('Información y Datos'!$L$42='Patrones LACOMET'!$D$4,E101,"No existe el patrón"))))</f>
        <v/>
      </c>
      <c r="S101" s="618" t="str">
        <f>+IF($H101="","",((INCERTIDUMBRE!$M$8)/1000)/25.4)</f>
        <v/>
      </c>
      <c r="T101" s="618" t="str">
        <f t="shared" si="30"/>
        <v/>
      </c>
      <c r="U101" s="619" t="str">
        <f t="shared" si="31"/>
        <v/>
      </c>
      <c r="W101" s="634" t="str">
        <f>IF('Datos de condiciones'!D93="","",'Datos de condiciones'!D93)</f>
        <v/>
      </c>
      <c r="X101" s="635" t="str">
        <f t="shared" si="32"/>
        <v/>
      </c>
      <c r="Y101" s="30" t="str">
        <f>IF('Datos de condiciones'!F93="","",'Datos de condiciones'!F93)</f>
        <v/>
      </c>
      <c r="Z101" s="636" t="str">
        <f t="shared" si="33"/>
        <v/>
      </c>
      <c r="AA101" s="637" t="str">
        <f t="shared" si="34"/>
        <v/>
      </c>
      <c r="AC101" s="638">
        <f t="shared" si="28"/>
        <v>90</v>
      </c>
      <c r="AD101" s="639" t="str">
        <f t="shared" si="35"/>
        <v/>
      </c>
      <c r="AE101" s="636" t="str">
        <f t="shared" si="36"/>
        <v/>
      </c>
      <c r="AF101" s="637" t="str">
        <f t="shared" si="37"/>
        <v/>
      </c>
      <c r="AG101" s="640" t="str">
        <f>IF('Datos de condiciones'!F93="","",'Datos de condiciones'!F93)</f>
        <v/>
      </c>
      <c r="AI101" s="638">
        <f t="shared" si="29"/>
        <v>90</v>
      </c>
      <c r="AJ101" s="632"/>
      <c r="AK101" s="333" t="str">
        <f>IF('Datos de condiciones'!G93="","",'Datos de condiciones'!G93)</f>
        <v/>
      </c>
      <c r="AL101" s="641"/>
    </row>
    <row r="102" spans="1:38" ht="15.75" thickBot="1" x14ac:dyDescent="0.25">
      <c r="A102" s="12">
        <f t="shared" si="15"/>
        <v>91</v>
      </c>
      <c r="B102" s="609" t="str">
        <f t="shared" si="16"/>
        <v/>
      </c>
      <c r="C102" s="610" t="str">
        <f t="shared" si="17"/>
        <v/>
      </c>
      <c r="D102" s="611" t="str">
        <f>IF(B102="","",(IF('Información y Datos'!$L$42='Patrones LACOMET'!$D$3,(VLOOKUP(B102,'BLOQUES PATRON (pulg) '!$D$5:$H$87,3,TRUE)),IF('Información y Datos'!$L$42='Patrones LACOMET'!$D$4,((VLOOKUP(CALIBRACION!B102,'BLOQUES PATRON (mm)'!$D$5:$H$126,3,FALSE))/1000),"No existe el patrón"))))</f>
        <v/>
      </c>
      <c r="E102" s="612" t="str">
        <f t="shared" si="18"/>
        <v/>
      </c>
      <c r="F102" s="613" t="str">
        <f>IF(B102="","",(IF('Información y Datos'!$L$42='Patrones LACOMET'!$D$3,(VLOOKUP(B102,'BLOQUES PATRON (pulg) '!$D$5:$H$86,5,FALSE)),IF('Información y Datos'!$L$42='Patrones LACOMET'!$D$4,((VLOOKUP(CALIBRACION!B102,'BLOQUES PATRON (mm)'!$D$5:$H$126,4,FALSE))/1000000),"No existe el patrón"))))</f>
        <v/>
      </c>
      <c r="G102" s="613" t="str">
        <f>IF(D102="","",(IF('Información y Datos'!$L$42='Patrones LACOMET'!$D$3,(D102*25.4),IF('Información y Datos'!$L$42='Patrones LACOMET'!$D$4,D102,"No existe el patrón"))))</f>
        <v/>
      </c>
      <c r="H102" s="614" t="str">
        <f>IF(J102="","",(IF('Información y Datos'!$L$42='Patrones LACOMET'!$D$3,(CALIBRACION!J102*25.4),IF('Información y Datos'!$L$42='Patrones LACOMET'!$D$4,(CALIBRACION!J102),"No existe el patrón"))))</f>
        <v/>
      </c>
      <c r="I102" s="615" t="str">
        <f>IF('Información y Datos'!B103="","",'Información y Datos'!B103)</f>
        <v/>
      </c>
      <c r="J102" s="616" t="str">
        <f>IF('Información y Datos'!C103="","",'Información y Datos'!C103)</f>
        <v/>
      </c>
      <c r="K102" s="631"/>
      <c r="L102" s="645"/>
      <c r="M102" s="645"/>
      <c r="N102" s="646"/>
      <c r="O102" s="333" t="str">
        <f>IF('Información y Datos'!F103="","",'Información y Datos'!F103)</f>
        <v/>
      </c>
      <c r="P102" s="618" t="str">
        <f t="shared" si="19"/>
        <v/>
      </c>
      <c r="Q102" s="618" t="str">
        <f>IF($H102="","",(IF('Información y Datos'!$L$42='Patrones LACOMET'!$D$3,P102*0.0254,IF('Información y Datos'!$L$42='Patrones LACOMET'!$D$4,P102,"No existe el patrón"))))</f>
        <v/>
      </c>
      <c r="R102" s="618" t="str">
        <f>IF($H102="","",(IF('Información y Datos'!$L$42='Patrones LACOMET'!$D$3,E102*25.4,IF('Información y Datos'!$L$42='Patrones LACOMET'!$D$4,E102,"No existe el patrón"))))</f>
        <v/>
      </c>
      <c r="S102" s="618" t="str">
        <f>+IF($H102="","",((INCERTIDUMBRE!$M$8)/1000)/25.4)</f>
        <v/>
      </c>
      <c r="T102" s="618" t="str">
        <f t="shared" si="30"/>
        <v/>
      </c>
      <c r="U102" s="619" t="str">
        <f t="shared" si="31"/>
        <v/>
      </c>
      <c r="W102" s="634" t="str">
        <f>IF('Datos de condiciones'!D94="","",'Datos de condiciones'!D94)</f>
        <v/>
      </c>
      <c r="X102" s="635" t="str">
        <f t="shared" si="32"/>
        <v/>
      </c>
      <c r="Y102" s="30" t="str">
        <f>IF('Datos de condiciones'!F94="","",'Datos de condiciones'!F94)</f>
        <v/>
      </c>
      <c r="Z102" s="636" t="str">
        <f t="shared" si="33"/>
        <v/>
      </c>
      <c r="AA102" s="637" t="str">
        <f t="shared" si="34"/>
        <v/>
      </c>
      <c r="AC102" s="638">
        <f t="shared" si="28"/>
        <v>91</v>
      </c>
      <c r="AD102" s="639" t="str">
        <f t="shared" si="35"/>
        <v/>
      </c>
      <c r="AE102" s="636" t="str">
        <f t="shared" si="36"/>
        <v/>
      </c>
      <c r="AF102" s="637" t="str">
        <f t="shared" si="37"/>
        <v/>
      </c>
      <c r="AG102" s="640" t="str">
        <f>IF('Datos de condiciones'!F94="","",'Datos de condiciones'!F94)</f>
        <v/>
      </c>
      <c r="AI102" s="638">
        <f t="shared" si="29"/>
        <v>91</v>
      </c>
      <c r="AJ102" s="632"/>
      <c r="AK102" s="333" t="str">
        <f>IF('Datos de condiciones'!G94="","",'Datos de condiciones'!G94)</f>
        <v/>
      </c>
      <c r="AL102" s="641"/>
    </row>
    <row r="103" spans="1:38" ht="15.75" thickBot="1" x14ac:dyDescent="0.25">
      <c r="A103" s="12">
        <f t="shared" si="15"/>
        <v>92</v>
      </c>
      <c r="B103" s="609" t="str">
        <f t="shared" si="16"/>
        <v/>
      </c>
      <c r="C103" s="610" t="str">
        <f t="shared" si="17"/>
        <v/>
      </c>
      <c r="D103" s="611" t="str">
        <f>IF(B103="","",(IF('Información y Datos'!$L$42='Patrones LACOMET'!$D$3,(VLOOKUP(B103,'BLOQUES PATRON (pulg) '!$D$5:$H$87,3,TRUE)),IF('Información y Datos'!$L$42='Patrones LACOMET'!$D$4,((VLOOKUP(CALIBRACION!B103,'BLOQUES PATRON (mm)'!$D$5:$H$126,3,FALSE))/1000),"No existe el patrón"))))</f>
        <v/>
      </c>
      <c r="E103" s="612" t="str">
        <f t="shared" si="18"/>
        <v/>
      </c>
      <c r="F103" s="613" t="str">
        <f>IF(B103="","",(IF('Información y Datos'!$L$42='Patrones LACOMET'!$D$3,(VLOOKUP(B103,'BLOQUES PATRON (pulg) '!$D$5:$H$86,5,FALSE)),IF('Información y Datos'!$L$42='Patrones LACOMET'!$D$4,((VLOOKUP(CALIBRACION!B103,'BLOQUES PATRON (mm)'!$D$5:$H$126,4,FALSE))/1000000),"No existe el patrón"))))</f>
        <v/>
      </c>
      <c r="G103" s="613" t="str">
        <f>IF(D103="","",(IF('Información y Datos'!$L$42='Patrones LACOMET'!$D$3,(D103*25.4),IF('Información y Datos'!$L$42='Patrones LACOMET'!$D$4,D103,"No existe el patrón"))))</f>
        <v/>
      </c>
      <c r="H103" s="614" t="str">
        <f>IF(J103="","",(IF('Información y Datos'!$L$42='Patrones LACOMET'!$D$3,(CALIBRACION!J103*25.4),IF('Información y Datos'!$L$42='Patrones LACOMET'!$D$4,(CALIBRACION!J103),"No existe el patrón"))))</f>
        <v/>
      </c>
      <c r="I103" s="615" t="str">
        <f>IF('Información y Datos'!B104="","",'Información y Datos'!B104)</f>
        <v/>
      </c>
      <c r="J103" s="616" t="str">
        <f>IF('Información y Datos'!C104="","",'Información y Datos'!C104)</f>
        <v/>
      </c>
      <c r="K103" s="631"/>
      <c r="L103" s="645"/>
      <c r="M103" s="645"/>
      <c r="N103" s="646"/>
      <c r="O103" s="333" t="str">
        <f>IF('Información y Datos'!F104="","",'Información y Datos'!F104)</f>
        <v/>
      </c>
      <c r="P103" s="618" t="str">
        <f t="shared" si="19"/>
        <v/>
      </c>
      <c r="Q103" s="618" t="str">
        <f>IF($H103="","",(IF('Información y Datos'!$L$42='Patrones LACOMET'!$D$3,P103*0.0254,IF('Información y Datos'!$L$42='Patrones LACOMET'!$D$4,P103,"No existe el patrón"))))</f>
        <v/>
      </c>
      <c r="R103" s="618" t="str">
        <f>IF($H103="","",(IF('Información y Datos'!$L$42='Patrones LACOMET'!$D$3,E103*25.4,IF('Información y Datos'!$L$42='Patrones LACOMET'!$D$4,E103,"No existe el patrón"))))</f>
        <v/>
      </c>
      <c r="S103" s="618" t="str">
        <f>+IF($H103="","",((INCERTIDUMBRE!$M$8)/1000)/25.4)</f>
        <v/>
      </c>
      <c r="T103" s="618" t="str">
        <f t="shared" si="30"/>
        <v/>
      </c>
      <c r="U103" s="619" t="str">
        <f t="shared" si="31"/>
        <v/>
      </c>
      <c r="W103" s="634" t="str">
        <f>IF('Datos de condiciones'!D95="","",'Datos de condiciones'!D95)</f>
        <v/>
      </c>
      <c r="X103" s="635" t="str">
        <f t="shared" si="32"/>
        <v/>
      </c>
      <c r="Y103" s="30" t="str">
        <f>IF('Datos de condiciones'!F95="","",'Datos de condiciones'!F95)</f>
        <v/>
      </c>
      <c r="Z103" s="636" t="str">
        <f t="shared" si="33"/>
        <v/>
      </c>
      <c r="AA103" s="637" t="str">
        <f t="shared" si="34"/>
        <v/>
      </c>
      <c r="AC103" s="638">
        <f t="shared" si="28"/>
        <v>92</v>
      </c>
      <c r="AD103" s="639" t="str">
        <f t="shared" si="35"/>
        <v/>
      </c>
      <c r="AE103" s="636" t="str">
        <f t="shared" si="36"/>
        <v/>
      </c>
      <c r="AF103" s="637" t="str">
        <f t="shared" si="37"/>
        <v/>
      </c>
      <c r="AG103" s="640" t="str">
        <f>IF('Datos de condiciones'!F95="","",'Datos de condiciones'!F95)</f>
        <v/>
      </c>
      <c r="AI103" s="638">
        <f t="shared" si="29"/>
        <v>92</v>
      </c>
      <c r="AJ103" s="632"/>
      <c r="AK103" s="333" t="str">
        <f>IF('Datos de condiciones'!G95="","",'Datos de condiciones'!G95)</f>
        <v/>
      </c>
      <c r="AL103" s="641"/>
    </row>
    <row r="104" spans="1:38" ht="15.75" thickBot="1" x14ac:dyDescent="0.25">
      <c r="A104" s="12">
        <f t="shared" si="15"/>
        <v>93</v>
      </c>
      <c r="B104" s="609" t="str">
        <f t="shared" si="16"/>
        <v/>
      </c>
      <c r="C104" s="610" t="str">
        <f t="shared" si="17"/>
        <v/>
      </c>
      <c r="D104" s="611" t="str">
        <f>IF(B104="","",(IF('Información y Datos'!$L$42='Patrones LACOMET'!$D$3,(VLOOKUP(B104,'BLOQUES PATRON (pulg) '!$D$5:$H$87,3,TRUE)),IF('Información y Datos'!$L$42='Patrones LACOMET'!$D$4,((VLOOKUP(CALIBRACION!B104,'BLOQUES PATRON (mm)'!$D$5:$H$126,3,FALSE))/1000),"No existe el patrón"))))</f>
        <v/>
      </c>
      <c r="E104" s="612" t="str">
        <f t="shared" si="18"/>
        <v/>
      </c>
      <c r="F104" s="613" t="str">
        <f>IF(B104="","",(IF('Información y Datos'!$L$42='Patrones LACOMET'!$D$3,(VLOOKUP(B104,'BLOQUES PATRON (pulg) '!$D$5:$H$86,5,FALSE)),IF('Información y Datos'!$L$42='Patrones LACOMET'!$D$4,((VLOOKUP(CALIBRACION!B104,'BLOQUES PATRON (mm)'!$D$5:$H$126,4,FALSE))/1000000),"No existe el patrón"))))</f>
        <v/>
      </c>
      <c r="G104" s="613" t="str">
        <f>IF(D104="","",(IF('Información y Datos'!$L$42='Patrones LACOMET'!$D$3,(D104*25.4),IF('Información y Datos'!$L$42='Patrones LACOMET'!$D$4,D104,"No existe el patrón"))))</f>
        <v/>
      </c>
      <c r="H104" s="614" t="str">
        <f>IF(J104="","",(IF('Información y Datos'!$L$42='Patrones LACOMET'!$D$3,(CALIBRACION!J104*25.4),IF('Información y Datos'!$L$42='Patrones LACOMET'!$D$4,(CALIBRACION!J104),"No existe el patrón"))))</f>
        <v/>
      </c>
      <c r="I104" s="615" t="str">
        <f>IF('Información y Datos'!B105="","",'Información y Datos'!B105)</f>
        <v/>
      </c>
      <c r="J104" s="616" t="str">
        <f>IF('Información y Datos'!C105="","",'Información y Datos'!C105)</f>
        <v/>
      </c>
      <c r="K104" s="631"/>
      <c r="L104" s="645"/>
      <c r="M104" s="645"/>
      <c r="N104" s="646"/>
      <c r="O104" s="333" t="str">
        <f>IF('Información y Datos'!F105="","",'Información y Datos'!F105)</f>
        <v/>
      </c>
      <c r="P104" s="618" t="str">
        <f t="shared" si="19"/>
        <v/>
      </c>
      <c r="Q104" s="618" t="str">
        <f>IF($H104="","",(IF('Información y Datos'!$L$42='Patrones LACOMET'!$D$3,P104*0.0254,IF('Información y Datos'!$L$42='Patrones LACOMET'!$D$4,P104,"No existe el patrón"))))</f>
        <v/>
      </c>
      <c r="R104" s="618" t="str">
        <f>IF($H104="","",(IF('Información y Datos'!$L$42='Patrones LACOMET'!$D$3,E104*25.4,IF('Información y Datos'!$L$42='Patrones LACOMET'!$D$4,E104,"No existe el patrón"))))</f>
        <v/>
      </c>
      <c r="S104" s="618" t="str">
        <f>+IF($H104="","",((INCERTIDUMBRE!$M$8)/1000)/25.4)</f>
        <v/>
      </c>
      <c r="T104" s="618" t="str">
        <f t="shared" si="30"/>
        <v/>
      </c>
      <c r="U104" s="619" t="str">
        <f t="shared" si="31"/>
        <v/>
      </c>
      <c r="W104" s="634" t="str">
        <f>IF('Datos de condiciones'!D96="","",'Datos de condiciones'!D96)</f>
        <v/>
      </c>
      <c r="X104" s="635" t="str">
        <f t="shared" si="32"/>
        <v/>
      </c>
      <c r="Y104" s="30" t="str">
        <f>IF('Datos de condiciones'!F96="","",'Datos de condiciones'!F96)</f>
        <v/>
      </c>
      <c r="Z104" s="636" t="str">
        <f t="shared" si="33"/>
        <v/>
      </c>
      <c r="AA104" s="637" t="str">
        <f t="shared" si="34"/>
        <v/>
      </c>
      <c r="AC104" s="638">
        <f t="shared" si="28"/>
        <v>93</v>
      </c>
      <c r="AD104" s="639" t="str">
        <f t="shared" si="35"/>
        <v/>
      </c>
      <c r="AE104" s="636" t="str">
        <f t="shared" si="36"/>
        <v/>
      </c>
      <c r="AF104" s="637" t="str">
        <f t="shared" si="37"/>
        <v/>
      </c>
      <c r="AG104" s="640" t="str">
        <f>IF('Datos de condiciones'!F96="","",'Datos de condiciones'!F96)</f>
        <v/>
      </c>
      <c r="AI104" s="638">
        <f t="shared" si="29"/>
        <v>93</v>
      </c>
      <c r="AJ104" s="632"/>
      <c r="AK104" s="333" t="str">
        <f>IF('Datos de condiciones'!G96="","",'Datos de condiciones'!G96)</f>
        <v/>
      </c>
      <c r="AL104" s="641"/>
    </row>
    <row r="105" spans="1:38" ht="15.75" thickBot="1" x14ac:dyDescent="0.25">
      <c r="A105" s="12">
        <f t="shared" si="15"/>
        <v>94</v>
      </c>
      <c r="B105" s="609" t="str">
        <f t="shared" si="16"/>
        <v/>
      </c>
      <c r="C105" s="610" t="str">
        <f t="shared" si="17"/>
        <v/>
      </c>
      <c r="D105" s="611" t="str">
        <f>IF(B105="","",(IF('Información y Datos'!$L$42='Patrones LACOMET'!$D$3,(VLOOKUP(B105,'BLOQUES PATRON (pulg) '!$D$5:$H$87,3,TRUE)),IF('Información y Datos'!$L$42='Patrones LACOMET'!$D$4,((VLOOKUP(CALIBRACION!B105,'BLOQUES PATRON (mm)'!$D$5:$H$126,3,FALSE))/1000),"No existe el patrón"))))</f>
        <v/>
      </c>
      <c r="E105" s="612" t="str">
        <f t="shared" si="18"/>
        <v/>
      </c>
      <c r="F105" s="613" t="str">
        <f>IF(B105="","",(IF('Información y Datos'!$L$42='Patrones LACOMET'!$D$3,(VLOOKUP(B105,'BLOQUES PATRON (pulg) '!$D$5:$H$86,5,FALSE)),IF('Información y Datos'!$L$42='Patrones LACOMET'!$D$4,((VLOOKUP(CALIBRACION!B105,'BLOQUES PATRON (mm)'!$D$5:$H$126,4,FALSE))/1000000),"No existe el patrón"))))</f>
        <v/>
      </c>
      <c r="G105" s="613" t="str">
        <f>IF(D105="","",(IF('Información y Datos'!$L$42='Patrones LACOMET'!$D$3,(D105*25.4),IF('Información y Datos'!$L$42='Patrones LACOMET'!$D$4,D105,"No existe el patrón"))))</f>
        <v/>
      </c>
      <c r="H105" s="614" t="str">
        <f>IF(J105="","",(IF('Información y Datos'!$L$42='Patrones LACOMET'!$D$3,(CALIBRACION!J105*25.4),IF('Información y Datos'!$L$42='Patrones LACOMET'!$D$4,(CALIBRACION!J105),"No existe el patrón"))))</f>
        <v/>
      </c>
      <c r="I105" s="615" t="str">
        <f>IF('Información y Datos'!B106="","",'Información y Datos'!B106)</f>
        <v/>
      </c>
      <c r="J105" s="616" t="str">
        <f>IF('Información y Datos'!C106="","",'Información y Datos'!C106)</f>
        <v/>
      </c>
      <c r="K105" s="631"/>
      <c r="L105" s="645"/>
      <c r="M105" s="645"/>
      <c r="N105" s="646"/>
      <c r="O105" s="333" t="str">
        <f>IF('Información y Datos'!F106="","",'Información y Datos'!F106)</f>
        <v/>
      </c>
      <c r="P105" s="618" t="str">
        <f t="shared" si="19"/>
        <v/>
      </c>
      <c r="Q105" s="618" t="str">
        <f>IF($H105="","",(IF('Información y Datos'!$L$42='Patrones LACOMET'!$D$3,P105*0.0254,IF('Información y Datos'!$L$42='Patrones LACOMET'!$D$4,P105,"No existe el patrón"))))</f>
        <v/>
      </c>
      <c r="R105" s="618" t="str">
        <f>IF($H105="","",(IF('Información y Datos'!$L$42='Patrones LACOMET'!$D$3,E105*25.4,IF('Información y Datos'!$L$42='Patrones LACOMET'!$D$4,E105,"No existe el patrón"))))</f>
        <v/>
      </c>
      <c r="S105" s="618" t="str">
        <f>+IF($H105="","",((INCERTIDUMBRE!$M$8)/1000)/25.4)</f>
        <v/>
      </c>
      <c r="T105" s="618" t="str">
        <f t="shared" si="30"/>
        <v/>
      </c>
      <c r="U105" s="619" t="str">
        <f t="shared" si="31"/>
        <v/>
      </c>
      <c r="W105" s="634" t="str">
        <f>IF('Datos de condiciones'!D97="","",'Datos de condiciones'!D97)</f>
        <v/>
      </c>
      <c r="X105" s="635" t="str">
        <f t="shared" si="32"/>
        <v/>
      </c>
      <c r="Y105" s="30" t="str">
        <f>IF('Datos de condiciones'!F97="","",'Datos de condiciones'!F97)</f>
        <v/>
      </c>
      <c r="Z105" s="636" t="str">
        <f t="shared" si="33"/>
        <v/>
      </c>
      <c r="AA105" s="637" t="str">
        <f t="shared" si="34"/>
        <v/>
      </c>
      <c r="AC105" s="638">
        <f t="shared" si="28"/>
        <v>94</v>
      </c>
      <c r="AD105" s="639" t="str">
        <f t="shared" si="35"/>
        <v/>
      </c>
      <c r="AE105" s="636" t="str">
        <f t="shared" si="36"/>
        <v/>
      </c>
      <c r="AF105" s="637" t="str">
        <f t="shared" si="37"/>
        <v/>
      </c>
      <c r="AG105" s="640" t="str">
        <f>IF('Datos de condiciones'!F97="","",'Datos de condiciones'!F97)</f>
        <v/>
      </c>
      <c r="AI105" s="638">
        <f t="shared" si="29"/>
        <v>94</v>
      </c>
      <c r="AJ105" s="632"/>
      <c r="AK105" s="333" t="str">
        <f>IF('Datos de condiciones'!G97="","",'Datos de condiciones'!G97)</f>
        <v/>
      </c>
      <c r="AL105" s="641"/>
    </row>
    <row r="106" spans="1:38" ht="15.75" thickBot="1" x14ac:dyDescent="0.25">
      <c r="A106" s="12">
        <f t="shared" si="15"/>
        <v>95</v>
      </c>
      <c r="B106" s="609" t="str">
        <f t="shared" si="16"/>
        <v/>
      </c>
      <c r="C106" s="610" t="str">
        <f t="shared" si="17"/>
        <v/>
      </c>
      <c r="D106" s="611" t="str">
        <f>IF(B106="","",(IF('Información y Datos'!$L$42='Patrones LACOMET'!$D$3,(VLOOKUP(B106,'BLOQUES PATRON (pulg) '!$D$5:$H$87,3,TRUE)),IF('Información y Datos'!$L$42='Patrones LACOMET'!$D$4,((VLOOKUP(CALIBRACION!B106,'BLOQUES PATRON (mm)'!$D$5:$H$126,3,FALSE))/1000),"No existe el patrón"))))</f>
        <v/>
      </c>
      <c r="E106" s="612" t="str">
        <f t="shared" si="18"/>
        <v/>
      </c>
      <c r="F106" s="613" t="str">
        <f>IF(B106="","",(IF('Información y Datos'!$L$42='Patrones LACOMET'!$D$3,(VLOOKUP(B106,'BLOQUES PATRON (pulg) '!$D$5:$H$86,5,FALSE)),IF('Información y Datos'!$L$42='Patrones LACOMET'!$D$4,((VLOOKUP(CALIBRACION!B106,'BLOQUES PATRON (mm)'!$D$5:$H$126,4,FALSE))/1000000),"No existe el patrón"))))</f>
        <v/>
      </c>
      <c r="G106" s="613" t="str">
        <f>IF(D106="","",(IF('Información y Datos'!$L$42='Patrones LACOMET'!$D$3,(D106*25.4),IF('Información y Datos'!$L$42='Patrones LACOMET'!$D$4,D106,"No existe el patrón"))))</f>
        <v/>
      </c>
      <c r="H106" s="614" t="str">
        <f>IF(J106="","",(IF('Información y Datos'!$L$42='Patrones LACOMET'!$D$3,(CALIBRACION!J106*25.4),IF('Información y Datos'!$L$42='Patrones LACOMET'!$D$4,(CALIBRACION!J106),"No existe el patrón"))))</f>
        <v/>
      </c>
      <c r="I106" s="615" t="str">
        <f>IF('Información y Datos'!B107="","",'Información y Datos'!B107)</f>
        <v/>
      </c>
      <c r="J106" s="616" t="str">
        <f>IF('Información y Datos'!C107="","",'Información y Datos'!C107)</f>
        <v/>
      </c>
      <c r="K106" s="631"/>
      <c r="L106" s="645"/>
      <c r="M106" s="645"/>
      <c r="N106" s="646"/>
      <c r="O106" s="333" t="str">
        <f>IF('Información y Datos'!F107="","",'Información y Datos'!F107)</f>
        <v/>
      </c>
      <c r="P106" s="618" t="str">
        <f t="shared" si="19"/>
        <v/>
      </c>
      <c r="Q106" s="618" t="str">
        <f>IF($H106="","",(IF('Información y Datos'!$L$42='Patrones LACOMET'!$D$3,P106*0.0254,IF('Información y Datos'!$L$42='Patrones LACOMET'!$D$4,P106,"No existe el patrón"))))</f>
        <v/>
      </c>
      <c r="R106" s="618" t="str">
        <f>IF($H106="","",(IF('Información y Datos'!$L$42='Patrones LACOMET'!$D$3,E106*25.4,IF('Información y Datos'!$L$42='Patrones LACOMET'!$D$4,E106,"No existe el patrón"))))</f>
        <v/>
      </c>
      <c r="S106" s="618" t="str">
        <f>+IF($H106="","",((INCERTIDUMBRE!$M$8)/1000)/25.4)</f>
        <v/>
      </c>
      <c r="T106" s="618" t="str">
        <f t="shared" si="30"/>
        <v/>
      </c>
      <c r="U106" s="619" t="str">
        <f t="shared" si="31"/>
        <v/>
      </c>
      <c r="W106" s="634" t="str">
        <f>IF('Datos de condiciones'!D98="","",'Datos de condiciones'!D98)</f>
        <v/>
      </c>
      <c r="X106" s="635" t="str">
        <f t="shared" si="32"/>
        <v/>
      </c>
      <c r="Y106" s="30" t="str">
        <f>IF('Datos de condiciones'!F98="","",'Datos de condiciones'!F98)</f>
        <v/>
      </c>
      <c r="Z106" s="636" t="str">
        <f t="shared" si="33"/>
        <v/>
      </c>
      <c r="AA106" s="637" t="str">
        <f t="shared" si="34"/>
        <v/>
      </c>
      <c r="AC106" s="638">
        <f t="shared" si="28"/>
        <v>95</v>
      </c>
      <c r="AD106" s="639" t="str">
        <f t="shared" si="35"/>
        <v/>
      </c>
      <c r="AE106" s="636" t="str">
        <f t="shared" si="36"/>
        <v/>
      </c>
      <c r="AF106" s="637" t="str">
        <f t="shared" si="37"/>
        <v/>
      </c>
      <c r="AG106" s="640" t="str">
        <f>IF('Datos de condiciones'!F98="","",'Datos de condiciones'!F98)</f>
        <v/>
      </c>
      <c r="AI106" s="638">
        <f t="shared" si="29"/>
        <v>95</v>
      </c>
      <c r="AJ106" s="632"/>
      <c r="AK106" s="333" t="str">
        <f>IF('Datos de condiciones'!G98="","",'Datos de condiciones'!G98)</f>
        <v/>
      </c>
      <c r="AL106" s="641"/>
    </row>
    <row r="107" spans="1:38" ht="15.75" thickBot="1" x14ac:dyDescent="0.25">
      <c r="A107" s="12">
        <f t="shared" si="15"/>
        <v>96</v>
      </c>
      <c r="B107" s="609" t="str">
        <f t="shared" si="16"/>
        <v/>
      </c>
      <c r="C107" s="610" t="str">
        <f t="shared" si="17"/>
        <v/>
      </c>
      <c r="D107" s="611" t="str">
        <f>IF(B107="","",(IF('Información y Datos'!$L$42='Patrones LACOMET'!$D$3,(VLOOKUP(B107,'BLOQUES PATRON (pulg) '!$D$5:$H$87,3,TRUE)),IF('Información y Datos'!$L$42='Patrones LACOMET'!$D$4,((VLOOKUP(CALIBRACION!B107,'BLOQUES PATRON (mm)'!$D$5:$H$126,3,FALSE))/1000),"No existe el patrón"))))</f>
        <v/>
      </c>
      <c r="E107" s="612" t="str">
        <f t="shared" si="18"/>
        <v/>
      </c>
      <c r="F107" s="613" t="str">
        <f>IF(B107="","",(IF('Información y Datos'!$L$42='Patrones LACOMET'!$D$3,(VLOOKUP(B107,'BLOQUES PATRON (pulg) '!$D$5:$H$86,5,FALSE)),IF('Información y Datos'!$L$42='Patrones LACOMET'!$D$4,((VLOOKUP(CALIBRACION!B107,'BLOQUES PATRON (mm)'!$D$5:$H$126,4,FALSE))/1000000),"No existe el patrón"))))</f>
        <v/>
      </c>
      <c r="G107" s="613" t="str">
        <f>IF(D107="","",(IF('Información y Datos'!$L$42='Patrones LACOMET'!$D$3,(D107*25.4),IF('Información y Datos'!$L$42='Patrones LACOMET'!$D$4,D107,"No existe el patrón"))))</f>
        <v/>
      </c>
      <c r="H107" s="614" t="str">
        <f>IF(J107="","",(IF('Información y Datos'!$L$42='Patrones LACOMET'!$D$3,(CALIBRACION!J107*25.4),IF('Información y Datos'!$L$42='Patrones LACOMET'!$D$4,(CALIBRACION!J107),"No existe el patrón"))))</f>
        <v/>
      </c>
      <c r="I107" s="615" t="str">
        <f>IF('Información y Datos'!B108="","",'Información y Datos'!B108)</f>
        <v/>
      </c>
      <c r="J107" s="616" t="str">
        <f>IF('Información y Datos'!C108="","",'Información y Datos'!C108)</f>
        <v/>
      </c>
      <c r="K107" s="631"/>
      <c r="L107" s="645"/>
      <c r="M107" s="645"/>
      <c r="N107" s="646"/>
      <c r="O107" s="333" t="str">
        <f>IF('Información y Datos'!F108="","",'Información y Datos'!F108)</f>
        <v/>
      </c>
      <c r="P107" s="618" t="str">
        <f t="shared" si="19"/>
        <v/>
      </c>
      <c r="Q107" s="618" t="str">
        <f>IF($H107="","",(IF('Información y Datos'!$L$42='Patrones LACOMET'!$D$3,P107*0.0254,IF('Información y Datos'!$L$42='Patrones LACOMET'!$D$4,P107,"No existe el patrón"))))</f>
        <v/>
      </c>
      <c r="R107" s="618" t="str">
        <f>IF($H107="","",(IF('Información y Datos'!$L$42='Patrones LACOMET'!$D$3,E107*25.4,IF('Información y Datos'!$L$42='Patrones LACOMET'!$D$4,E107,"No existe el patrón"))))</f>
        <v/>
      </c>
      <c r="S107" s="618" t="str">
        <f>+IF($H107="","",((INCERTIDUMBRE!$M$8)/1000)/25.4)</f>
        <v/>
      </c>
      <c r="T107" s="618" t="str">
        <f t="shared" si="30"/>
        <v/>
      </c>
      <c r="U107" s="619" t="str">
        <f t="shared" si="31"/>
        <v/>
      </c>
      <c r="W107" s="634" t="str">
        <f>IF('Datos de condiciones'!D99="","",'Datos de condiciones'!D99)</f>
        <v/>
      </c>
      <c r="X107" s="635" t="str">
        <f t="shared" si="32"/>
        <v/>
      </c>
      <c r="Y107" s="30" t="str">
        <f>IF('Datos de condiciones'!F99="","",'Datos de condiciones'!F99)</f>
        <v/>
      </c>
      <c r="Z107" s="636" t="str">
        <f t="shared" si="33"/>
        <v/>
      </c>
      <c r="AA107" s="637" t="str">
        <f t="shared" si="34"/>
        <v/>
      </c>
      <c r="AC107" s="638">
        <f t="shared" si="28"/>
        <v>96</v>
      </c>
      <c r="AD107" s="639" t="str">
        <f t="shared" si="35"/>
        <v/>
      </c>
      <c r="AE107" s="636" t="str">
        <f t="shared" si="36"/>
        <v/>
      </c>
      <c r="AF107" s="637" t="str">
        <f t="shared" si="37"/>
        <v/>
      </c>
      <c r="AG107" s="640" t="str">
        <f>IF('Datos de condiciones'!F99="","",'Datos de condiciones'!F99)</f>
        <v/>
      </c>
      <c r="AI107" s="638">
        <f t="shared" si="29"/>
        <v>96</v>
      </c>
      <c r="AJ107" s="632"/>
      <c r="AK107" s="333" t="str">
        <f>IF('Datos de condiciones'!G99="","",'Datos de condiciones'!G99)</f>
        <v/>
      </c>
      <c r="AL107" s="641"/>
    </row>
    <row r="108" spans="1:38" ht="15.75" thickBot="1" x14ac:dyDescent="0.25">
      <c r="A108" s="12">
        <f t="shared" si="15"/>
        <v>97</v>
      </c>
      <c r="B108" s="609" t="str">
        <f t="shared" si="16"/>
        <v/>
      </c>
      <c r="C108" s="610" t="str">
        <f t="shared" si="17"/>
        <v/>
      </c>
      <c r="D108" s="611" t="str">
        <f>IF(B108="","",(IF('Información y Datos'!$L$42='Patrones LACOMET'!$D$3,(VLOOKUP(B108,'BLOQUES PATRON (pulg) '!$D$5:$H$87,3,TRUE)),IF('Información y Datos'!$L$42='Patrones LACOMET'!$D$4,((VLOOKUP(CALIBRACION!B108,'BLOQUES PATRON (mm)'!$D$5:$H$126,3,FALSE))/1000),"No existe el patrón"))))</f>
        <v/>
      </c>
      <c r="E108" s="612" t="str">
        <f t="shared" si="18"/>
        <v/>
      </c>
      <c r="F108" s="613" t="str">
        <f>IF(B108="","",(IF('Información y Datos'!$L$42='Patrones LACOMET'!$D$3,(VLOOKUP(B108,'BLOQUES PATRON (pulg) '!$D$5:$H$86,5,FALSE)),IF('Información y Datos'!$L$42='Patrones LACOMET'!$D$4,((VLOOKUP(CALIBRACION!B108,'BLOQUES PATRON (mm)'!$D$5:$H$126,4,FALSE))/1000000),"No existe el patrón"))))</f>
        <v/>
      </c>
      <c r="G108" s="613" t="str">
        <f>IF(D108="","",(IF('Información y Datos'!$L$42='Patrones LACOMET'!$D$3,(D108*25.4),IF('Información y Datos'!$L$42='Patrones LACOMET'!$D$4,D108,"No existe el patrón"))))</f>
        <v/>
      </c>
      <c r="H108" s="614" t="str">
        <f>IF(J108="","",(IF('Información y Datos'!$L$42='Patrones LACOMET'!$D$3,(CALIBRACION!J108*25.4),IF('Información y Datos'!$L$42='Patrones LACOMET'!$D$4,(CALIBRACION!J108),"No existe el patrón"))))</f>
        <v/>
      </c>
      <c r="I108" s="615" t="str">
        <f>IF('Información y Datos'!B109="","",'Información y Datos'!B109)</f>
        <v/>
      </c>
      <c r="J108" s="616" t="str">
        <f>IF('Información y Datos'!C109="","",'Información y Datos'!C109)</f>
        <v/>
      </c>
      <c r="K108" s="631"/>
      <c r="L108" s="645"/>
      <c r="M108" s="645"/>
      <c r="N108" s="646"/>
      <c r="O108" s="333" t="str">
        <f>IF('Información y Datos'!F109="","",'Información y Datos'!F109)</f>
        <v/>
      </c>
      <c r="P108" s="618" t="str">
        <f t="shared" si="19"/>
        <v/>
      </c>
      <c r="Q108" s="618" t="str">
        <f>IF($H108="","",(IF('Información y Datos'!$L$42='Patrones LACOMET'!$D$3,P108*0.0254,IF('Información y Datos'!$L$42='Patrones LACOMET'!$D$4,P108,"No existe el patrón"))))</f>
        <v/>
      </c>
      <c r="R108" s="618" t="str">
        <f>IF($H108="","",(IF('Información y Datos'!$L$42='Patrones LACOMET'!$D$3,E108*25.4,IF('Información y Datos'!$L$42='Patrones LACOMET'!$D$4,E108,"No existe el patrón"))))</f>
        <v/>
      </c>
      <c r="S108" s="618" t="str">
        <f>+IF($H108="","",((INCERTIDUMBRE!$M$8)/1000)/25.4)</f>
        <v/>
      </c>
      <c r="T108" s="618" t="str">
        <f t="shared" si="30"/>
        <v/>
      </c>
      <c r="U108" s="619" t="str">
        <f t="shared" si="31"/>
        <v/>
      </c>
      <c r="W108" s="634" t="str">
        <f>IF('Datos de condiciones'!D100="","",'Datos de condiciones'!D100)</f>
        <v/>
      </c>
      <c r="X108" s="635" t="str">
        <f t="shared" si="32"/>
        <v/>
      </c>
      <c r="Y108" s="30" t="str">
        <f>IF('Datos de condiciones'!F100="","",'Datos de condiciones'!F100)</f>
        <v/>
      </c>
      <c r="Z108" s="636" t="str">
        <f t="shared" si="33"/>
        <v/>
      </c>
      <c r="AA108" s="637" t="str">
        <f t="shared" si="34"/>
        <v/>
      </c>
      <c r="AC108" s="638">
        <f t="shared" si="28"/>
        <v>97</v>
      </c>
      <c r="AD108" s="639" t="str">
        <f t="shared" si="35"/>
        <v/>
      </c>
      <c r="AE108" s="636" t="str">
        <f t="shared" si="36"/>
        <v/>
      </c>
      <c r="AF108" s="637" t="str">
        <f t="shared" si="37"/>
        <v/>
      </c>
      <c r="AG108" s="640" t="str">
        <f>IF('Datos de condiciones'!F100="","",'Datos de condiciones'!F100)</f>
        <v/>
      </c>
      <c r="AI108" s="638">
        <f t="shared" si="29"/>
        <v>97</v>
      </c>
      <c r="AJ108" s="632"/>
      <c r="AK108" s="333" t="str">
        <f>IF('Datos de condiciones'!G100="","",'Datos de condiciones'!G100)</f>
        <v/>
      </c>
      <c r="AL108" s="641"/>
    </row>
    <row r="109" spans="1:38" ht="15.75" thickBot="1" x14ac:dyDescent="0.25">
      <c r="A109" s="12">
        <f t="shared" si="15"/>
        <v>98</v>
      </c>
      <c r="B109" s="609" t="str">
        <f t="shared" si="16"/>
        <v/>
      </c>
      <c r="C109" s="610" t="str">
        <f t="shared" si="17"/>
        <v/>
      </c>
      <c r="D109" s="611" t="str">
        <f>IF(B109="","",(IF('Información y Datos'!$L$42='Patrones LACOMET'!$D$3,(VLOOKUP(B109,'BLOQUES PATRON (pulg) '!$D$5:$H$87,3,TRUE)),IF('Información y Datos'!$L$42='Patrones LACOMET'!$D$4,((VLOOKUP(CALIBRACION!B109,'BLOQUES PATRON (mm)'!$D$5:$H$126,3,FALSE))/1000),"No existe el patrón"))))</f>
        <v/>
      </c>
      <c r="E109" s="612" t="str">
        <f t="shared" si="18"/>
        <v/>
      </c>
      <c r="F109" s="613" t="str">
        <f>IF(B109="","",(IF('Información y Datos'!$L$42='Patrones LACOMET'!$D$3,(VLOOKUP(B109,'BLOQUES PATRON (pulg) '!$D$5:$H$86,5,FALSE)),IF('Información y Datos'!$L$42='Patrones LACOMET'!$D$4,((VLOOKUP(CALIBRACION!B109,'BLOQUES PATRON (mm)'!$D$5:$H$126,4,FALSE))/1000000),"No existe el patrón"))))</f>
        <v/>
      </c>
      <c r="G109" s="613" t="str">
        <f>IF(D109="","",(IF('Información y Datos'!$L$42='Patrones LACOMET'!$D$3,(D109*25.4),IF('Información y Datos'!$L$42='Patrones LACOMET'!$D$4,D109,"No existe el patrón"))))</f>
        <v/>
      </c>
      <c r="H109" s="614" t="str">
        <f>IF(J109="","",(IF('Información y Datos'!$L$42='Patrones LACOMET'!$D$3,(CALIBRACION!J109*25.4),IF('Información y Datos'!$L$42='Patrones LACOMET'!$D$4,(CALIBRACION!J109),"No existe el patrón"))))</f>
        <v/>
      </c>
      <c r="I109" s="615" t="str">
        <f>IF('Información y Datos'!B110="","",'Información y Datos'!B110)</f>
        <v/>
      </c>
      <c r="J109" s="616" t="str">
        <f>IF('Información y Datos'!C110="","",'Información y Datos'!C110)</f>
        <v/>
      </c>
      <c r="K109" s="631"/>
      <c r="L109" s="645"/>
      <c r="M109" s="645"/>
      <c r="N109" s="646"/>
      <c r="O109" s="333" t="str">
        <f>IF('Información y Datos'!F110="","",'Información y Datos'!F110)</f>
        <v/>
      </c>
      <c r="P109" s="618" t="str">
        <f t="shared" si="19"/>
        <v/>
      </c>
      <c r="Q109" s="618" t="str">
        <f>IF($H109="","",(IF('Información y Datos'!$L$42='Patrones LACOMET'!$D$3,P109*0.0254,IF('Información y Datos'!$L$42='Patrones LACOMET'!$D$4,P109,"No existe el patrón"))))</f>
        <v/>
      </c>
      <c r="R109" s="618" t="str">
        <f>IF($H109="","",(IF('Información y Datos'!$L$42='Patrones LACOMET'!$D$3,E109*25.4,IF('Información y Datos'!$L$42='Patrones LACOMET'!$D$4,E109,"No existe el patrón"))))</f>
        <v/>
      </c>
      <c r="S109" s="618" t="str">
        <f>+IF($H109="","",((INCERTIDUMBRE!$M$8)/1000)/25.4)</f>
        <v/>
      </c>
      <c r="T109" s="618" t="str">
        <f t="shared" si="30"/>
        <v/>
      </c>
      <c r="U109" s="619" t="str">
        <f t="shared" si="31"/>
        <v/>
      </c>
      <c r="W109" s="634" t="str">
        <f>IF('Datos de condiciones'!D101="","",'Datos de condiciones'!D101)</f>
        <v/>
      </c>
      <c r="X109" s="635" t="str">
        <f t="shared" si="32"/>
        <v/>
      </c>
      <c r="Y109" s="30" t="str">
        <f>IF('Datos de condiciones'!F101="","",'Datos de condiciones'!F101)</f>
        <v/>
      </c>
      <c r="Z109" s="636" t="str">
        <f t="shared" si="33"/>
        <v/>
      </c>
      <c r="AA109" s="637" t="str">
        <f t="shared" si="34"/>
        <v/>
      </c>
      <c r="AC109" s="638">
        <f t="shared" si="28"/>
        <v>98</v>
      </c>
      <c r="AD109" s="639" t="str">
        <f t="shared" si="35"/>
        <v/>
      </c>
      <c r="AE109" s="636" t="str">
        <f t="shared" si="36"/>
        <v/>
      </c>
      <c r="AF109" s="637" t="str">
        <f t="shared" si="37"/>
        <v/>
      </c>
      <c r="AG109" s="640" t="str">
        <f>IF('Datos de condiciones'!F101="","",'Datos de condiciones'!F101)</f>
        <v/>
      </c>
      <c r="AI109" s="638">
        <f t="shared" si="29"/>
        <v>98</v>
      </c>
      <c r="AJ109" s="632"/>
      <c r="AK109" s="333" t="str">
        <f>IF('Datos de condiciones'!G101="","",'Datos de condiciones'!G101)</f>
        <v/>
      </c>
      <c r="AL109" s="641"/>
    </row>
    <row r="110" spans="1:38" ht="15.75" thickBot="1" x14ac:dyDescent="0.25">
      <c r="A110" s="12">
        <f t="shared" si="15"/>
        <v>99</v>
      </c>
      <c r="B110" s="609" t="str">
        <f t="shared" si="16"/>
        <v/>
      </c>
      <c r="C110" s="610" t="str">
        <f t="shared" si="17"/>
        <v/>
      </c>
      <c r="D110" s="611" t="str">
        <f>IF(B110="","",(IF('Información y Datos'!$L$42='Patrones LACOMET'!$D$3,(VLOOKUP(B110,'BLOQUES PATRON (pulg) '!$D$5:$H$87,3,TRUE)),IF('Información y Datos'!$L$42='Patrones LACOMET'!$D$4,((VLOOKUP(CALIBRACION!B110,'BLOQUES PATRON (mm)'!$D$5:$H$126,3,FALSE))/1000),"No existe el patrón"))))</f>
        <v/>
      </c>
      <c r="E110" s="612" t="str">
        <f t="shared" si="18"/>
        <v/>
      </c>
      <c r="F110" s="613" t="str">
        <f>IF(B110="","",(IF('Información y Datos'!$L$42='Patrones LACOMET'!$D$3,(VLOOKUP(B110,'BLOQUES PATRON (pulg) '!$D$5:$H$86,5,FALSE)),IF('Información y Datos'!$L$42='Patrones LACOMET'!$D$4,((VLOOKUP(CALIBRACION!B110,'BLOQUES PATRON (mm)'!$D$5:$H$126,4,FALSE))/1000000),"No existe el patrón"))))</f>
        <v/>
      </c>
      <c r="G110" s="613" t="str">
        <f>IF(D110="","",(IF('Información y Datos'!$L$42='Patrones LACOMET'!$D$3,(D110*25.4),IF('Información y Datos'!$L$42='Patrones LACOMET'!$D$4,D110,"No existe el patrón"))))</f>
        <v/>
      </c>
      <c r="H110" s="614" t="str">
        <f>IF(J110="","",(IF('Información y Datos'!$L$42='Patrones LACOMET'!$D$3,(CALIBRACION!J110*25.4),IF('Información y Datos'!$L$42='Patrones LACOMET'!$D$4,(CALIBRACION!J110),"No existe el patrón"))))</f>
        <v/>
      </c>
      <c r="I110" s="615" t="str">
        <f>IF('Información y Datos'!B111="","",'Información y Datos'!B111)</f>
        <v/>
      </c>
      <c r="J110" s="616" t="str">
        <f>IF('Información y Datos'!C111="","",'Información y Datos'!C111)</f>
        <v/>
      </c>
      <c r="K110" s="631"/>
      <c r="L110" s="645"/>
      <c r="M110" s="645"/>
      <c r="N110" s="646"/>
      <c r="O110" s="333" t="str">
        <f>IF('Información y Datos'!F111="","",'Información y Datos'!F111)</f>
        <v/>
      </c>
      <c r="P110" s="618" t="str">
        <f t="shared" si="19"/>
        <v/>
      </c>
      <c r="Q110" s="618" t="str">
        <f>IF($H110="","",(IF('Información y Datos'!$L$42='Patrones LACOMET'!$D$3,P110*0.0254,IF('Información y Datos'!$L$42='Patrones LACOMET'!$D$4,P110,"No existe el patrón"))))</f>
        <v/>
      </c>
      <c r="R110" s="618" t="str">
        <f>IF($H110="","",(IF('Información y Datos'!$L$42='Patrones LACOMET'!$D$3,E110*25.4,IF('Información y Datos'!$L$42='Patrones LACOMET'!$D$4,E110,"No existe el patrón"))))</f>
        <v/>
      </c>
      <c r="S110" s="618" t="str">
        <f>+IF($H110="","",((INCERTIDUMBRE!$M$8)/1000)/25.4)</f>
        <v/>
      </c>
      <c r="T110" s="618" t="str">
        <f t="shared" si="30"/>
        <v/>
      </c>
      <c r="U110" s="619" t="str">
        <f t="shared" si="31"/>
        <v/>
      </c>
      <c r="W110" s="634" t="str">
        <f>IF('Datos de condiciones'!D102="","",'Datos de condiciones'!D102)</f>
        <v/>
      </c>
      <c r="X110" s="635" t="str">
        <f t="shared" si="32"/>
        <v/>
      </c>
      <c r="Y110" s="30" t="str">
        <f>IF('Datos de condiciones'!F102="","",'Datos de condiciones'!F102)</f>
        <v/>
      </c>
      <c r="Z110" s="636" t="str">
        <f t="shared" si="33"/>
        <v/>
      </c>
      <c r="AA110" s="637" t="str">
        <f t="shared" si="34"/>
        <v/>
      </c>
      <c r="AC110" s="638">
        <f t="shared" si="28"/>
        <v>99</v>
      </c>
      <c r="AD110" s="639" t="str">
        <f t="shared" si="35"/>
        <v/>
      </c>
      <c r="AE110" s="636" t="str">
        <f t="shared" si="36"/>
        <v/>
      </c>
      <c r="AF110" s="637" t="str">
        <f t="shared" si="37"/>
        <v/>
      </c>
      <c r="AG110" s="640" t="str">
        <f>IF('Datos de condiciones'!F102="","",'Datos de condiciones'!F102)</f>
        <v/>
      </c>
      <c r="AI110" s="638">
        <f t="shared" si="29"/>
        <v>99</v>
      </c>
      <c r="AJ110" s="632"/>
      <c r="AK110" s="333" t="str">
        <f>IF('Datos de condiciones'!G102="","",'Datos de condiciones'!G102)</f>
        <v/>
      </c>
      <c r="AL110" s="641"/>
    </row>
    <row r="111" spans="1:38" ht="15.75" thickBot="1" x14ac:dyDescent="0.25">
      <c r="A111" s="12">
        <f t="shared" si="15"/>
        <v>100</v>
      </c>
      <c r="B111" s="609">
        <f t="shared" si="16"/>
        <v>20.5</v>
      </c>
      <c r="C111" s="610">
        <f t="shared" si="17"/>
        <v>20.5</v>
      </c>
      <c r="D111" s="611">
        <f>IF(B111="","",(IF('Información y Datos'!$L$42='Patrones LACOMET'!$D$3,(VLOOKUP(B111,'BLOQUES PATRON (pulg) '!$D$5:$H$87,3,TRUE)),IF('Información y Datos'!$L$42='Patrones LACOMET'!$D$4,((VLOOKUP(CALIBRACION!B111,'BLOQUES PATRON (mm)'!$D$5:$H$126,3,FALSE))/1000),"No existe el patrón"))))</f>
        <v>2.3300000000000003E-4</v>
      </c>
      <c r="E111" s="612">
        <f t="shared" si="18"/>
        <v>20.500233000000001</v>
      </c>
      <c r="F111" s="613">
        <f>IF(B111="","",(IF('Información y Datos'!$L$42='Patrones LACOMET'!$D$3,(VLOOKUP(B111,'BLOQUES PATRON (pulg) '!$D$5:$H$86,5,FALSE)),IF('Información y Datos'!$L$42='Patrones LACOMET'!$D$4,((VLOOKUP(CALIBRACION!B111,'BLOQUES PATRON (mm)'!$D$5:$H$126,4,FALSE))/1000000),"No existe el patrón"))))</f>
        <v>2.5999999999999998E-5</v>
      </c>
      <c r="G111" s="613">
        <f>IF(D111="","",(IF('Información y Datos'!$L$42='Patrones LACOMET'!$D$3,(D111*25.4),IF('Información y Datos'!$L$42='Patrones LACOMET'!$D$4,D111,"No existe el patrón"))))</f>
        <v>2.3300000000000003E-4</v>
      </c>
      <c r="H111" s="614">
        <f>IF(J111="","",(IF('Información y Datos'!$L$42='Patrones LACOMET'!$D$3,(CALIBRACION!J111*25.4),IF('Información y Datos'!$L$42='Patrones LACOMET'!$D$4,(CALIBRACION!J111),"No existe el patrón"))))</f>
        <v>20.5</v>
      </c>
      <c r="I111" s="615">
        <f>IF('Información y Datos'!B112="","",'Información y Datos'!B112)</f>
        <v>25646</v>
      </c>
      <c r="J111" s="616">
        <f>IF('Información y Datos'!C112="","",'Información y Datos'!C112)</f>
        <v>20.5</v>
      </c>
      <c r="K111" s="631"/>
      <c r="L111" s="645"/>
      <c r="M111" s="645"/>
      <c r="N111" s="646"/>
      <c r="O111" s="333">
        <f>IF('Información y Datos'!F112="","",'Información y Datos'!F112)</f>
        <v>0.2</v>
      </c>
      <c r="P111" s="618">
        <f t="shared" si="19"/>
        <v>2.0000000000000001E-4</v>
      </c>
      <c r="Q111" s="618">
        <f>IF($H111="","",(IF('Información y Datos'!$L$42='Patrones LACOMET'!$D$3,P111*0.0254,IF('Información y Datos'!$L$42='Patrones LACOMET'!$D$4,P111,"No existe el patrón"))))</f>
        <v>2.0000000000000001E-4</v>
      </c>
      <c r="R111" s="618">
        <f>IF($H111="","",(IF('Información y Datos'!$L$42='Patrones LACOMET'!$D$3,E111*25.4,IF('Información y Datos'!$L$42='Patrones LACOMET'!$D$4,E111,"No existe el patrón"))))</f>
        <v>20.500233000000001</v>
      </c>
      <c r="S111" s="618">
        <f>+IF($H111="","",((INCERTIDUMBRE!$M$8)/1000)/25.4)</f>
        <v>7.774083737490238E-8</v>
      </c>
      <c r="T111" s="618">
        <f t="shared" si="30"/>
        <v>20.500200077740836</v>
      </c>
      <c r="U111" s="619">
        <f t="shared" si="31"/>
        <v>0.80709449124963928</v>
      </c>
      <c r="W111" s="634">
        <f>IF('Datos de condiciones'!D103="","",'Datos de condiciones'!D103)</f>
        <v>20.399999999999999</v>
      </c>
      <c r="X111" s="635">
        <f t="shared" si="32"/>
        <v>0.39999999999999858</v>
      </c>
      <c r="Y111" s="30">
        <f>IF('Datos de condiciones'!F103="","",'Datos de condiciones'!F103)</f>
        <v>20.282</v>
      </c>
      <c r="Z111" s="636">
        <f t="shared" si="33"/>
        <v>0.28200000000000003</v>
      </c>
      <c r="AA111" s="637">
        <f t="shared" si="34"/>
        <v>0.11799999999999855</v>
      </c>
      <c r="AC111" s="638">
        <f t="shared" si="28"/>
        <v>100</v>
      </c>
      <c r="AD111" s="639">
        <f t="shared" si="35"/>
        <v>20.399999999999999</v>
      </c>
      <c r="AE111" s="636">
        <f t="shared" si="36"/>
        <v>20.282</v>
      </c>
      <c r="AF111" s="637">
        <f t="shared" si="37"/>
        <v>0.11799999999999855</v>
      </c>
      <c r="AG111" s="640">
        <f>IF('Datos de condiciones'!F103="","",'Datos de condiciones'!F103)</f>
        <v>20.282</v>
      </c>
      <c r="AI111" s="638">
        <f t="shared" si="29"/>
        <v>100</v>
      </c>
      <c r="AJ111" s="632"/>
      <c r="AK111" s="333">
        <f>IF('Datos de condiciones'!G103="","",'Datos de condiciones'!G103)</f>
        <v>59.27</v>
      </c>
      <c r="AL111" s="641"/>
    </row>
    <row r="112" spans="1:38" ht="15.75" thickBot="1" x14ac:dyDescent="0.25">
      <c r="A112" s="12">
        <f t="shared" si="15"/>
        <v>101</v>
      </c>
      <c r="B112" s="609">
        <f t="shared" si="16"/>
        <v>21</v>
      </c>
      <c r="C112" s="610">
        <f t="shared" si="17"/>
        <v>21</v>
      </c>
      <c r="D112" s="611">
        <f>IF(B112="","",(IF('Información y Datos'!$L$42='Patrones LACOMET'!$D$3,(VLOOKUP(B112,'BLOQUES PATRON (pulg) '!$D$5:$H$87,3,TRUE)),IF('Información y Datos'!$L$42='Patrones LACOMET'!$D$4,((VLOOKUP(CALIBRACION!B112,'BLOQUES PATRON (mm)'!$D$5:$H$126,3,FALSE))/1000),"No existe el patrón"))))</f>
        <v>6.3999999999999997E-5</v>
      </c>
      <c r="E112" s="612">
        <f t="shared" si="18"/>
        <v>21.000063999999998</v>
      </c>
      <c r="F112" s="613">
        <f>IF(B112="","",(IF('Información y Datos'!$L$42='Patrones LACOMET'!$D$3,(VLOOKUP(B112,'BLOQUES PATRON (pulg) '!$D$5:$H$86,5,FALSE)),IF('Información y Datos'!$L$42='Patrones LACOMET'!$D$4,((VLOOKUP(CALIBRACION!B112,'BLOQUES PATRON (mm)'!$D$5:$H$126,4,FALSE))/1000000),"No existe el patrón"))))</f>
        <v>2.5999999999999998E-5</v>
      </c>
      <c r="G112" s="613">
        <f>IF(D112="","",(IF('Información y Datos'!$L$42='Patrones LACOMET'!$D$3,(D112*25.4),IF('Información y Datos'!$L$42='Patrones LACOMET'!$D$4,D112,"No existe el patrón"))))</f>
        <v>6.3999999999999997E-5</v>
      </c>
      <c r="H112" s="614">
        <f>IF(J112="","",(IF('Información y Datos'!$L$42='Patrones LACOMET'!$D$3,(CALIBRACION!J112*25.4),IF('Información y Datos'!$L$42='Patrones LACOMET'!$D$4,(CALIBRACION!J112),"No existe el patrón"))))</f>
        <v>21</v>
      </c>
      <c r="I112" s="615">
        <f>IF('Información y Datos'!B113="","",'Información y Datos'!B113)</f>
        <v>26292</v>
      </c>
      <c r="J112" s="616">
        <f>IF('Información y Datos'!C113="","",'Información y Datos'!C113)</f>
        <v>21</v>
      </c>
      <c r="K112" s="631"/>
      <c r="L112" s="645"/>
      <c r="M112" s="645"/>
      <c r="N112" s="646"/>
      <c r="O112" s="333">
        <f>IF('Información y Datos'!F113="","",'Información y Datos'!F113)</f>
        <v>6.2E-2</v>
      </c>
      <c r="P112" s="618">
        <f t="shared" si="19"/>
        <v>6.2000000000000003E-5</v>
      </c>
      <c r="Q112" s="618">
        <f>IF($H112="","",(IF('Información y Datos'!$L$42='Patrones LACOMET'!$D$3,P112*0.0254,IF('Información y Datos'!$L$42='Patrones LACOMET'!$D$4,P112,"No existe el patrón"))))</f>
        <v>6.2000000000000003E-5</v>
      </c>
      <c r="R112" s="618">
        <f>IF($H112="","",(IF('Información y Datos'!$L$42='Patrones LACOMET'!$D$3,E112*25.4,IF('Información y Datos'!$L$42='Patrones LACOMET'!$D$4,E112,"No existe el patrón"))))</f>
        <v>21.000063999999998</v>
      </c>
      <c r="S112" s="618">
        <f>+IF($H112="","",((INCERTIDUMBRE!$M$8)/1000)/25.4)</f>
        <v>7.774083737490238E-8</v>
      </c>
      <c r="T112" s="618">
        <f t="shared" si="30"/>
        <v>21.000062077740836</v>
      </c>
      <c r="U112" s="619">
        <f t="shared" si="31"/>
        <v>0.82677409754885189</v>
      </c>
      <c r="W112" s="634">
        <f>IF('Datos de condiciones'!D104="","",'Datos de condiciones'!D104)</f>
        <v>19.734000000000002</v>
      </c>
      <c r="X112" s="635">
        <f t="shared" si="32"/>
        <v>-0.26599999999999824</v>
      </c>
      <c r="Y112" s="30">
        <f>IF('Datos de condiciones'!F104="","",'Datos de condiciones'!F104)</f>
        <v>19.594000000000001</v>
      </c>
      <c r="Z112" s="636">
        <f t="shared" si="33"/>
        <v>-0.40599999999999881</v>
      </c>
      <c r="AA112" s="637">
        <f t="shared" si="34"/>
        <v>0.14000000000000057</v>
      </c>
      <c r="AC112" s="638">
        <f t="shared" si="28"/>
        <v>101</v>
      </c>
      <c r="AD112" s="639">
        <f t="shared" si="35"/>
        <v>19.734000000000002</v>
      </c>
      <c r="AE112" s="636">
        <f t="shared" si="36"/>
        <v>19.594000000000001</v>
      </c>
      <c r="AF112" s="637">
        <f t="shared" si="37"/>
        <v>0.14000000000000057</v>
      </c>
      <c r="AG112" s="640">
        <f>IF('Datos de condiciones'!F104="","",'Datos de condiciones'!F104)</f>
        <v>19.594000000000001</v>
      </c>
      <c r="AI112" s="638">
        <f t="shared" si="29"/>
        <v>101</v>
      </c>
      <c r="AJ112" s="632"/>
      <c r="AK112" s="333">
        <f>IF('Datos de condiciones'!G104="","",'Datos de condiciones'!G104)</f>
        <v>55.86</v>
      </c>
      <c r="AL112" s="641"/>
    </row>
    <row r="113" spans="1:38" ht="15.75" thickBot="1" x14ac:dyDescent="0.25">
      <c r="A113" s="12">
        <f t="shared" si="15"/>
        <v>102</v>
      </c>
      <c r="B113" s="609">
        <f t="shared" si="16"/>
        <v>21.5</v>
      </c>
      <c r="C113" s="610">
        <f t="shared" si="17"/>
        <v>21.5</v>
      </c>
      <c r="D113" s="611">
        <f>IF(B113="","",(IF('Información y Datos'!$L$42='Patrones LACOMET'!$D$3,(VLOOKUP(B113,'BLOQUES PATRON (pulg) '!$D$5:$H$87,3,TRUE)),IF('Información y Datos'!$L$42='Patrones LACOMET'!$D$4,((VLOOKUP(CALIBRACION!B113,'BLOQUES PATRON (mm)'!$D$5:$H$126,3,FALSE))/1000),"No existe el patrón"))))</f>
        <v>5.1999999999999997E-5</v>
      </c>
      <c r="E113" s="612">
        <f t="shared" si="18"/>
        <v>21.500052</v>
      </c>
      <c r="F113" s="613">
        <f>IF(B113="","",(IF('Información y Datos'!$L$42='Patrones LACOMET'!$D$3,(VLOOKUP(B113,'BLOQUES PATRON (pulg) '!$D$5:$H$86,5,FALSE)),IF('Información y Datos'!$L$42='Patrones LACOMET'!$D$4,((VLOOKUP(CALIBRACION!B113,'BLOQUES PATRON (mm)'!$D$5:$H$126,4,FALSE))/1000000),"No existe el patrón"))))</f>
        <v>2.5999999999999998E-5</v>
      </c>
      <c r="G113" s="613">
        <f>IF(D113="","",(IF('Información y Datos'!$L$42='Patrones LACOMET'!$D$3,(D113*25.4),IF('Información y Datos'!$L$42='Patrones LACOMET'!$D$4,D113,"No existe el patrón"))))</f>
        <v>5.1999999999999997E-5</v>
      </c>
      <c r="H113" s="614">
        <f>IF(J113="","",(IF('Información y Datos'!$L$42='Patrones LACOMET'!$D$3,(CALIBRACION!J113*25.4),IF('Información y Datos'!$L$42='Patrones LACOMET'!$D$4,(CALIBRACION!J113),"No existe el patrón"))))</f>
        <v>21.5</v>
      </c>
      <c r="I113" s="615">
        <f>IF('Información y Datos'!B114="","",'Información y Datos'!B114)</f>
        <v>25724</v>
      </c>
      <c r="J113" s="616">
        <f>IF('Información y Datos'!C114="","",'Información y Datos'!C114)</f>
        <v>21.5</v>
      </c>
      <c r="K113" s="631"/>
      <c r="L113" s="645"/>
      <c r="M113" s="645"/>
      <c r="N113" s="646"/>
      <c r="O113" s="333">
        <f>IF('Información y Datos'!F114="","",'Información y Datos'!F114)</f>
        <v>2.6000000000000002E-2</v>
      </c>
      <c r="P113" s="618">
        <f t="shared" si="19"/>
        <v>2.6000000000000002E-5</v>
      </c>
      <c r="Q113" s="618">
        <f>IF($H113="","",(IF('Información y Datos'!$L$42='Patrones LACOMET'!$D$3,P113*0.0254,IF('Información y Datos'!$L$42='Patrones LACOMET'!$D$4,P113,"No existe el patrón"))))</f>
        <v>2.6000000000000002E-5</v>
      </c>
      <c r="R113" s="618">
        <f>IF($H113="","",(IF('Información y Datos'!$L$42='Patrones LACOMET'!$D$3,E113*25.4,IF('Información y Datos'!$L$42='Patrones LACOMET'!$D$4,E113,"No existe el patrón"))))</f>
        <v>21.500052</v>
      </c>
      <c r="S113" s="618">
        <f>+IF($H113="","",((INCERTIDUMBRE!$M$8)/1000)/25.4)</f>
        <v>7.774083737490238E-8</v>
      </c>
      <c r="T113" s="618">
        <f t="shared" si="30"/>
        <v>21.500026077740834</v>
      </c>
      <c r="U113" s="619">
        <f t="shared" si="31"/>
        <v>0.84645771959609584</v>
      </c>
      <c r="W113" s="634">
        <f>IF('Datos de condiciones'!D105="","",'Datos de condiciones'!D105)</f>
        <v>19.599</v>
      </c>
      <c r="X113" s="635">
        <f t="shared" si="32"/>
        <v>-0.4009999999999998</v>
      </c>
      <c r="Y113" s="30">
        <f>IF('Datos de condiciones'!F105="","",'Datos de condiciones'!F105)</f>
        <v>19.792999999999999</v>
      </c>
      <c r="Z113" s="636">
        <f t="shared" si="33"/>
        <v>-0.20700000000000074</v>
      </c>
      <c r="AA113" s="637">
        <f t="shared" si="34"/>
        <v>0.19399999999999906</v>
      </c>
      <c r="AC113" s="638">
        <f t="shared" si="28"/>
        <v>102</v>
      </c>
      <c r="AD113" s="639">
        <f t="shared" si="35"/>
        <v>19.599</v>
      </c>
      <c r="AE113" s="636">
        <f t="shared" si="36"/>
        <v>19.792999999999999</v>
      </c>
      <c r="AF113" s="637">
        <f t="shared" si="37"/>
        <v>0.19399999999999906</v>
      </c>
      <c r="AG113" s="640">
        <f>IF('Datos de condiciones'!F105="","",'Datos de condiciones'!F105)</f>
        <v>19.792999999999999</v>
      </c>
      <c r="AI113" s="638">
        <f t="shared" si="29"/>
        <v>102</v>
      </c>
      <c r="AJ113" s="632"/>
      <c r="AK113" s="333">
        <f>IF('Datos de condiciones'!G105="","",'Datos de condiciones'!G105)</f>
        <v>56.84</v>
      </c>
      <c r="AL113" s="641"/>
    </row>
    <row r="114" spans="1:38" ht="15.75" thickBot="1" x14ac:dyDescent="0.25">
      <c r="A114" s="12">
        <f t="shared" si="15"/>
        <v>103</v>
      </c>
      <c r="B114" s="609">
        <f t="shared" si="16"/>
        <v>22</v>
      </c>
      <c r="C114" s="610">
        <f t="shared" si="17"/>
        <v>22</v>
      </c>
      <c r="D114" s="611">
        <f>IF(B114="","",(IF('Información y Datos'!$L$42='Patrones LACOMET'!$D$3,(VLOOKUP(B114,'BLOQUES PATRON (pulg) '!$D$5:$H$87,3,TRUE)),IF('Información y Datos'!$L$42='Patrones LACOMET'!$D$4,((VLOOKUP(CALIBRACION!B114,'BLOQUES PATRON (mm)'!$D$5:$H$126,3,FALSE))/1000),"No existe el patrón"))))</f>
        <v>1.15E-4</v>
      </c>
      <c r="E114" s="612">
        <f t="shared" si="18"/>
        <v>22.000115000000001</v>
      </c>
      <c r="F114" s="613">
        <f>IF(B114="","",(IF('Información y Datos'!$L$42='Patrones LACOMET'!$D$3,(VLOOKUP(B114,'BLOQUES PATRON (pulg) '!$D$5:$H$86,5,FALSE)),IF('Información y Datos'!$L$42='Patrones LACOMET'!$D$4,((VLOOKUP(CALIBRACION!B114,'BLOQUES PATRON (mm)'!$D$5:$H$126,4,FALSE))/1000000),"No existe el patrón"))))</f>
        <v>2.5999999999999998E-5</v>
      </c>
      <c r="G114" s="613">
        <f>IF(D114="","",(IF('Información y Datos'!$L$42='Patrones LACOMET'!$D$3,(D114*25.4),IF('Información y Datos'!$L$42='Patrones LACOMET'!$D$4,D114,"No existe el patrón"))))</f>
        <v>1.15E-4</v>
      </c>
      <c r="H114" s="614">
        <f>IF(J114="","",(IF('Información y Datos'!$L$42='Patrones LACOMET'!$D$3,(CALIBRACION!J114*25.4),IF('Información y Datos'!$L$42='Patrones LACOMET'!$D$4,(CALIBRACION!J114),"No existe el patrón"))))</f>
        <v>22</v>
      </c>
      <c r="I114" s="615">
        <f>IF('Información y Datos'!B115="","",'Información y Datos'!B115)</f>
        <v>25807</v>
      </c>
      <c r="J114" s="616">
        <f>IF('Información y Datos'!C115="","",'Información y Datos'!C115)</f>
        <v>22</v>
      </c>
      <c r="K114" s="631"/>
      <c r="L114" s="645"/>
      <c r="M114" s="645"/>
      <c r="N114" s="646"/>
      <c r="O114" s="333">
        <f>IF('Información y Datos'!F115="","",'Información y Datos'!F115)</f>
        <v>0.06</v>
      </c>
      <c r="P114" s="618">
        <f t="shared" si="19"/>
        <v>5.9999999999999995E-5</v>
      </c>
      <c r="Q114" s="618">
        <f>IF($H114="","",(IF('Información y Datos'!$L$42='Patrones LACOMET'!$D$3,P114*0.0254,IF('Información y Datos'!$L$42='Patrones LACOMET'!$D$4,P114,"No existe el patrón"))))</f>
        <v>5.9999999999999995E-5</v>
      </c>
      <c r="R114" s="618">
        <f>IF($H114="","",(IF('Información y Datos'!$L$42='Patrones LACOMET'!$D$3,E114*25.4,IF('Información y Datos'!$L$42='Patrones LACOMET'!$D$4,E114,"No existe el patrón"))))</f>
        <v>22.000115000000001</v>
      </c>
      <c r="S114" s="618">
        <f>+IF($H114="","",((INCERTIDUMBRE!$M$8)/1000)/25.4)</f>
        <v>7.774083737490238E-8</v>
      </c>
      <c r="T114" s="618">
        <f t="shared" si="30"/>
        <v>22.000060077740837</v>
      </c>
      <c r="U114" s="619">
        <f t="shared" si="31"/>
        <v>0.86614409754885191</v>
      </c>
      <c r="W114" s="634">
        <f>IF('Datos de condiciones'!D106="","",'Datos de condiciones'!D106)</f>
        <v>19.510000000000002</v>
      </c>
      <c r="X114" s="635">
        <f t="shared" si="32"/>
        <v>-0.48999999999999844</v>
      </c>
      <c r="Y114" s="30">
        <f>IF('Datos de condiciones'!F106="","",'Datos de condiciones'!F106)</f>
        <v>19.577999999999999</v>
      </c>
      <c r="Z114" s="636">
        <f t="shared" si="33"/>
        <v>-0.4220000000000006</v>
      </c>
      <c r="AA114" s="637">
        <f t="shared" si="34"/>
        <v>6.799999999999784E-2</v>
      </c>
      <c r="AC114" s="638">
        <f t="shared" si="28"/>
        <v>103</v>
      </c>
      <c r="AD114" s="639">
        <f t="shared" si="35"/>
        <v>19.510000000000002</v>
      </c>
      <c r="AE114" s="636">
        <f t="shared" si="36"/>
        <v>19.577999999999999</v>
      </c>
      <c r="AF114" s="637">
        <f t="shared" si="37"/>
        <v>6.799999999999784E-2</v>
      </c>
      <c r="AG114" s="640">
        <f>IF('Datos de condiciones'!F106="","",'Datos de condiciones'!F106)</f>
        <v>19.577999999999999</v>
      </c>
      <c r="AI114" s="638">
        <f t="shared" si="29"/>
        <v>103</v>
      </c>
      <c r="AJ114" s="632"/>
      <c r="AK114" s="333">
        <f>IF('Datos de condiciones'!G106="","",'Datos de condiciones'!G106)</f>
        <v>56.78</v>
      </c>
      <c r="AL114" s="641"/>
    </row>
    <row r="115" spans="1:38" ht="15.75" thickBot="1" x14ac:dyDescent="0.25">
      <c r="A115" s="12">
        <f t="shared" si="15"/>
        <v>104</v>
      </c>
      <c r="B115" s="609">
        <f t="shared" si="16"/>
        <v>22.5</v>
      </c>
      <c r="C115" s="610">
        <f t="shared" si="17"/>
        <v>22.5</v>
      </c>
      <c r="D115" s="611">
        <f>IF(B115="","",(IF('Información y Datos'!$L$42='Patrones LACOMET'!$D$3,(VLOOKUP(B115,'BLOQUES PATRON (pulg) '!$D$5:$H$87,3,TRUE)),IF('Información y Datos'!$L$42='Patrones LACOMET'!$D$4,((VLOOKUP(CALIBRACION!B115,'BLOQUES PATRON (mm)'!$D$5:$H$126,3,FALSE))/1000),"No existe el patrón"))))</f>
        <v>9.5000000000000005E-5</v>
      </c>
      <c r="E115" s="612">
        <f t="shared" si="18"/>
        <v>22.500095000000002</v>
      </c>
      <c r="F115" s="613">
        <f>IF(B115="","",(IF('Información y Datos'!$L$42='Patrones LACOMET'!$D$3,(VLOOKUP(B115,'BLOQUES PATRON (pulg) '!$D$5:$H$86,5,FALSE)),IF('Información y Datos'!$L$42='Patrones LACOMET'!$D$4,((VLOOKUP(CALIBRACION!B115,'BLOQUES PATRON (mm)'!$D$5:$H$126,4,FALSE))/1000000),"No existe el patrón"))))</f>
        <v>2.5999999999999998E-5</v>
      </c>
      <c r="G115" s="613">
        <f>IF(D115="","",(IF('Información y Datos'!$L$42='Patrones LACOMET'!$D$3,(D115*25.4),IF('Información y Datos'!$L$42='Patrones LACOMET'!$D$4,D115,"No existe el patrón"))))</f>
        <v>9.5000000000000005E-5</v>
      </c>
      <c r="H115" s="614">
        <f>IF(J115="","",(IF('Información y Datos'!$L$42='Patrones LACOMET'!$D$3,(CALIBRACION!J115*25.4),IF('Información y Datos'!$L$42='Patrones LACOMET'!$D$4,(CALIBRACION!J115),"No existe el patrón"))))</f>
        <v>22.5</v>
      </c>
      <c r="I115" s="615">
        <f>IF('Información y Datos'!B116="","",'Información y Datos'!B116)</f>
        <v>25509</v>
      </c>
      <c r="J115" s="616">
        <f>IF('Información y Datos'!C116="","",'Información y Datos'!C116)</f>
        <v>22.5</v>
      </c>
      <c r="K115" s="631"/>
      <c r="L115" s="645"/>
      <c r="M115" s="645"/>
      <c r="N115" s="646"/>
      <c r="O115" s="333">
        <f>IF('Información y Datos'!F116="","",'Información y Datos'!F116)</f>
        <v>0.11600000000000002</v>
      </c>
      <c r="P115" s="618">
        <f t="shared" si="19"/>
        <v>1.1600000000000001E-4</v>
      </c>
      <c r="Q115" s="618">
        <f>IF($H115="","",(IF('Información y Datos'!$L$42='Patrones LACOMET'!$D$3,P115*0.0254,IF('Información y Datos'!$L$42='Patrones LACOMET'!$D$4,P115,"No existe el patrón"))))</f>
        <v>1.1600000000000001E-4</v>
      </c>
      <c r="R115" s="618">
        <f>IF($H115="","",(IF('Información y Datos'!$L$42='Patrones LACOMET'!$D$3,E115*25.4,IF('Información y Datos'!$L$42='Patrones LACOMET'!$D$4,E115,"No existe el patrón"))))</f>
        <v>22.500095000000002</v>
      </c>
      <c r="S115" s="618">
        <f>+IF($H115="","",((INCERTIDUMBRE!$M$8)/1000)/25.4)</f>
        <v>7.774083737490238E-8</v>
      </c>
      <c r="T115" s="618">
        <f t="shared" si="30"/>
        <v>22.500116077740834</v>
      </c>
      <c r="U115" s="619">
        <f t="shared" si="31"/>
        <v>0.88583134164333999</v>
      </c>
      <c r="W115" s="634">
        <f>IF('Datos de condiciones'!D107="","",'Datos de condiciones'!D107)</f>
        <v>20.047999999999998</v>
      </c>
      <c r="X115" s="635">
        <f t="shared" si="32"/>
        <v>4.7999999999998266E-2</v>
      </c>
      <c r="Y115" s="30">
        <f>IF('Datos de condiciones'!F107="","",'Datos de condiciones'!F107)</f>
        <v>20.215</v>
      </c>
      <c r="Z115" s="636">
        <f t="shared" si="33"/>
        <v>0.21499999999999986</v>
      </c>
      <c r="AA115" s="637">
        <f t="shared" si="34"/>
        <v>0.16700000000000159</v>
      </c>
      <c r="AC115" s="638">
        <f t="shared" si="28"/>
        <v>104</v>
      </c>
      <c r="AD115" s="639">
        <f t="shared" si="35"/>
        <v>20.047999999999998</v>
      </c>
      <c r="AE115" s="636">
        <f t="shared" si="36"/>
        <v>20.215</v>
      </c>
      <c r="AF115" s="637">
        <f t="shared" si="37"/>
        <v>0.16700000000000159</v>
      </c>
      <c r="AG115" s="640">
        <f>IF('Datos de condiciones'!F107="","",'Datos de condiciones'!F107)</f>
        <v>20.215</v>
      </c>
      <c r="AI115" s="638">
        <f t="shared" si="29"/>
        <v>104</v>
      </c>
      <c r="AJ115" s="632"/>
      <c r="AK115" s="333">
        <f>IF('Datos de condiciones'!G107="","",'Datos de condiciones'!G107)</f>
        <v>58.02</v>
      </c>
      <c r="AL115" s="641"/>
    </row>
    <row r="116" spans="1:38" ht="15.75" thickBot="1" x14ac:dyDescent="0.25">
      <c r="A116" s="12">
        <f t="shared" si="15"/>
        <v>105</v>
      </c>
      <c r="B116" s="609">
        <f t="shared" si="16"/>
        <v>23</v>
      </c>
      <c r="C116" s="610">
        <f t="shared" si="17"/>
        <v>23</v>
      </c>
      <c r="D116" s="611">
        <f>IF(B116="","",(IF('Información y Datos'!$L$42='Patrones LACOMET'!$D$3,(VLOOKUP(B116,'BLOQUES PATRON (pulg) '!$D$5:$H$87,3,TRUE)),IF('Información y Datos'!$L$42='Patrones LACOMET'!$D$4,((VLOOKUP(CALIBRACION!B116,'BLOQUES PATRON (mm)'!$D$5:$H$126,3,FALSE))/1000),"No existe el patrón"))))</f>
        <v>-1.1999999999999999E-4</v>
      </c>
      <c r="E116" s="612">
        <f t="shared" si="18"/>
        <v>22.999880000000001</v>
      </c>
      <c r="F116" s="613">
        <f>IF(B116="","",(IF('Información y Datos'!$L$42='Patrones LACOMET'!$D$3,(VLOOKUP(B116,'BLOQUES PATRON (pulg) '!$D$5:$H$86,5,FALSE)),IF('Información y Datos'!$L$42='Patrones LACOMET'!$D$4,((VLOOKUP(CALIBRACION!B116,'BLOQUES PATRON (mm)'!$D$5:$H$126,4,FALSE))/1000000),"No existe el patrón"))))</f>
        <v>2.5999999999999998E-5</v>
      </c>
      <c r="G116" s="613">
        <f>IF(D116="","",(IF('Información y Datos'!$L$42='Patrones LACOMET'!$D$3,(D116*25.4),IF('Información y Datos'!$L$42='Patrones LACOMET'!$D$4,D116,"No existe el patrón"))))</f>
        <v>-1.1999999999999999E-4</v>
      </c>
      <c r="H116" s="614">
        <f>IF(J116="","",(IF('Información y Datos'!$L$42='Patrones LACOMET'!$D$3,(CALIBRACION!J116*25.4),IF('Información y Datos'!$L$42='Patrones LACOMET'!$D$4,(CALIBRACION!J116),"No existe el patrón"))))</f>
        <v>23</v>
      </c>
      <c r="I116" s="615">
        <f>IF('Información y Datos'!B117="","",'Información y Datos'!B117)</f>
        <v>24763</v>
      </c>
      <c r="J116" s="616">
        <f>IF('Información y Datos'!C117="","",'Información y Datos'!C117)</f>
        <v>23</v>
      </c>
      <c r="K116" s="631"/>
      <c r="L116" s="645"/>
      <c r="M116" s="645"/>
      <c r="N116" s="646"/>
      <c r="O116" s="333">
        <f>IF('Información y Datos'!F117="","",'Información y Datos'!F117)</f>
        <v>0.01</v>
      </c>
      <c r="P116" s="618">
        <f t="shared" si="19"/>
        <v>1.0000000000000001E-5</v>
      </c>
      <c r="Q116" s="618">
        <f>IF($H116="","",(IF('Información y Datos'!$L$42='Patrones LACOMET'!$D$3,P116*0.0254,IF('Información y Datos'!$L$42='Patrones LACOMET'!$D$4,P116,"No existe el patrón"))))</f>
        <v>1.0000000000000001E-5</v>
      </c>
      <c r="R116" s="618">
        <f>IF($H116="","",(IF('Información y Datos'!$L$42='Patrones LACOMET'!$D$3,E116*25.4,IF('Información y Datos'!$L$42='Patrones LACOMET'!$D$4,E116,"No existe el patrón"))))</f>
        <v>22.999880000000001</v>
      </c>
      <c r="S116" s="618">
        <f>+IF($H116="","",((INCERTIDUMBRE!$M$8)/1000)/25.4)</f>
        <v>7.774083737490238E-8</v>
      </c>
      <c r="T116" s="618">
        <f t="shared" si="30"/>
        <v>23.000010077740836</v>
      </c>
      <c r="U116" s="619">
        <f t="shared" si="31"/>
        <v>0.90551220778507235</v>
      </c>
      <c r="W116" s="634">
        <f>IF('Datos de condiciones'!D108="","",'Datos de condiciones'!D108)</f>
        <v>20.010000000000002</v>
      </c>
      <c r="X116" s="635">
        <f t="shared" si="32"/>
        <v>1.0000000000001563E-2</v>
      </c>
      <c r="Y116" s="30">
        <f>IF('Datos de condiciones'!F108="","",'Datos de condiciones'!F108)</f>
        <v>20.085999999999999</v>
      </c>
      <c r="Z116" s="636">
        <f t="shared" si="33"/>
        <v>8.5999999999998522E-2</v>
      </c>
      <c r="AA116" s="637">
        <f t="shared" si="34"/>
        <v>7.5999999999996959E-2</v>
      </c>
      <c r="AC116" s="638">
        <f t="shared" si="28"/>
        <v>105</v>
      </c>
      <c r="AD116" s="639">
        <f t="shared" si="35"/>
        <v>20.010000000000002</v>
      </c>
      <c r="AE116" s="636">
        <f t="shared" si="36"/>
        <v>20.085999999999999</v>
      </c>
      <c r="AF116" s="637">
        <f t="shared" si="37"/>
        <v>7.5999999999996959E-2</v>
      </c>
      <c r="AG116" s="640">
        <f>IF('Datos de condiciones'!F108="","",'Datos de condiciones'!F108)</f>
        <v>20.085999999999999</v>
      </c>
      <c r="AI116" s="638">
        <f t="shared" si="29"/>
        <v>105</v>
      </c>
      <c r="AJ116" s="632"/>
      <c r="AK116" s="333">
        <f>IF('Datos de condiciones'!G108="","",'Datos de condiciones'!G108)</f>
        <v>58.09</v>
      </c>
      <c r="AL116" s="641"/>
    </row>
    <row r="117" spans="1:38" ht="15.75" thickBot="1" x14ac:dyDescent="0.25">
      <c r="A117" s="12">
        <f t="shared" si="15"/>
        <v>106</v>
      </c>
      <c r="B117" s="609">
        <f t="shared" si="16"/>
        <v>23.5</v>
      </c>
      <c r="C117" s="610">
        <f t="shared" si="17"/>
        <v>23.5</v>
      </c>
      <c r="D117" s="611">
        <f>IF(B117="","",(IF('Información y Datos'!$L$42='Patrones LACOMET'!$D$3,(VLOOKUP(B117,'BLOQUES PATRON (pulg) '!$D$5:$H$87,3,TRUE)),IF('Información y Datos'!$L$42='Patrones LACOMET'!$D$4,((VLOOKUP(CALIBRACION!B117,'BLOQUES PATRON (mm)'!$D$5:$H$126,3,FALSE))/1000),"No existe el patrón"))))</f>
        <v>8.8999999999999995E-5</v>
      </c>
      <c r="E117" s="612">
        <f t="shared" si="18"/>
        <v>23.500088999999999</v>
      </c>
      <c r="F117" s="613">
        <f>IF(B117="","",(IF('Información y Datos'!$L$42='Patrones LACOMET'!$D$3,(VLOOKUP(B117,'BLOQUES PATRON (pulg) '!$D$5:$H$86,5,FALSE)),IF('Información y Datos'!$L$42='Patrones LACOMET'!$D$4,((VLOOKUP(CALIBRACION!B117,'BLOQUES PATRON (mm)'!$D$5:$H$126,4,FALSE))/1000000),"No existe el patrón"))))</f>
        <v>2.5999999999999998E-5</v>
      </c>
      <c r="G117" s="613">
        <f>IF(D117="","",(IF('Información y Datos'!$L$42='Patrones LACOMET'!$D$3,(D117*25.4),IF('Información y Datos'!$L$42='Patrones LACOMET'!$D$4,D117,"No existe el patrón"))))</f>
        <v>8.8999999999999995E-5</v>
      </c>
      <c r="H117" s="614">
        <f>IF(J117="","",(IF('Información y Datos'!$L$42='Patrones LACOMET'!$D$3,(CALIBRACION!J117*25.4),IF('Información y Datos'!$L$42='Patrones LACOMET'!$D$4,(CALIBRACION!J117),"No existe el patrón"))))</f>
        <v>23.5</v>
      </c>
      <c r="I117" s="615">
        <f>IF('Información y Datos'!B118="","",'Información y Datos'!B118)</f>
        <v>26282</v>
      </c>
      <c r="J117" s="616">
        <f>IF('Información y Datos'!C118="","",'Información y Datos'!C118)</f>
        <v>23.5</v>
      </c>
      <c r="K117" s="631"/>
      <c r="L117" s="645"/>
      <c r="M117" s="645"/>
      <c r="N117" s="646"/>
      <c r="O117" s="333">
        <f>IF('Información y Datos'!F118="","",'Información y Datos'!F118)</f>
        <v>6.2E-2</v>
      </c>
      <c r="P117" s="618">
        <f t="shared" si="19"/>
        <v>6.2000000000000003E-5</v>
      </c>
      <c r="Q117" s="618">
        <f>IF($H117="","",(IF('Información y Datos'!$L$42='Patrones LACOMET'!$D$3,P117*0.0254,IF('Información y Datos'!$L$42='Patrones LACOMET'!$D$4,P117,"No existe el patrón"))))</f>
        <v>6.2000000000000003E-5</v>
      </c>
      <c r="R117" s="618">
        <f>IF($H117="","",(IF('Información y Datos'!$L$42='Patrones LACOMET'!$D$3,E117*25.4,IF('Información y Datos'!$L$42='Patrones LACOMET'!$D$4,E117,"No existe el patrón"))))</f>
        <v>23.500088999999999</v>
      </c>
      <c r="S117" s="618">
        <f>+IF($H117="","",((INCERTIDUMBRE!$M$8)/1000)/25.4)</f>
        <v>7.774083737490238E-8</v>
      </c>
      <c r="T117" s="618">
        <f t="shared" si="30"/>
        <v>23.500062077740836</v>
      </c>
      <c r="U117" s="619">
        <f t="shared" si="31"/>
        <v>0.92519929439924553</v>
      </c>
      <c r="W117" s="634">
        <f>IF('Datos de condiciones'!D109="","",'Datos de condiciones'!D109)</f>
        <v>20.475000000000001</v>
      </c>
      <c r="X117" s="635">
        <f t="shared" si="32"/>
        <v>0.47500000000000142</v>
      </c>
      <c r="Y117" s="30">
        <f>IF('Datos de condiciones'!F109="","",'Datos de condiciones'!F109)</f>
        <v>20.437000000000001</v>
      </c>
      <c r="Z117" s="636">
        <f t="shared" si="33"/>
        <v>0.43700000000000117</v>
      </c>
      <c r="AA117" s="637">
        <f t="shared" si="34"/>
        <v>3.8000000000000256E-2</v>
      </c>
      <c r="AC117" s="638">
        <f t="shared" si="28"/>
        <v>106</v>
      </c>
      <c r="AD117" s="639">
        <f t="shared" si="35"/>
        <v>20.475000000000001</v>
      </c>
      <c r="AE117" s="636">
        <f t="shared" si="36"/>
        <v>20.437000000000001</v>
      </c>
      <c r="AF117" s="637">
        <f t="shared" si="37"/>
        <v>3.8000000000000256E-2</v>
      </c>
      <c r="AG117" s="640">
        <f>IF('Datos de condiciones'!F109="","",'Datos de condiciones'!F109)</f>
        <v>20.437000000000001</v>
      </c>
      <c r="AI117" s="638">
        <f t="shared" si="29"/>
        <v>106</v>
      </c>
      <c r="AJ117" s="632"/>
      <c r="AK117" s="333">
        <f>IF('Datos de condiciones'!G109="","",'Datos de condiciones'!G109)</f>
        <v>59.37</v>
      </c>
      <c r="AL117" s="641"/>
    </row>
    <row r="118" spans="1:38" ht="15.75" thickBot="1" x14ac:dyDescent="0.25">
      <c r="A118" s="12">
        <f t="shared" si="15"/>
        <v>107</v>
      </c>
      <c r="B118" s="609">
        <f t="shared" si="16"/>
        <v>24</v>
      </c>
      <c r="C118" s="610">
        <f t="shared" si="17"/>
        <v>24</v>
      </c>
      <c r="D118" s="611">
        <f>IF(B118="","",(IF('Información y Datos'!$L$42='Patrones LACOMET'!$D$3,(VLOOKUP(B118,'BLOQUES PATRON (pulg) '!$D$5:$H$87,3,TRUE)),IF('Información y Datos'!$L$42='Patrones LACOMET'!$D$4,((VLOOKUP(CALIBRACION!B118,'BLOQUES PATRON (mm)'!$D$5:$H$126,3,FALSE))/1000),"No existe el patrón"))))</f>
        <v>-7.4999999999999993E-5</v>
      </c>
      <c r="E118" s="612">
        <f t="shared" si="18"/>
        <v>23.999925000000001</v>
      </c>
      <c r="F118" s="613">
        <f>IF(B118="","",(IF('Información y Datos'!$L$42='Patrones LACOMET'!$D$3,(VLOOKUP(B118,'BLOQUES PATRON (pulg) '!$D$5:$H$86,5,FALSE)),IF('Información y Datos'!$L$42='Patrones LACOMET'!$D$4,((VLOOKUP(CALIBRACION!B118,'BLOQUES PATRON (mm)'!$D$5:$H$126,4,FALSE))/1000000),"No existe el patrón"))))</f>
        <v>2.5999999999999998E-5</v>
      </c>
      <c r="G118" s="613">
        <f>IF(D118="","",(IF('Información y Datos'!$L$42='Patrones LACOMET'!$D$3,(D118*25.4),IF('Información y Datos'!$L$42='Patrones LACOMET'!$D$4,D118,"No existe el patrón"))))</f>
        <v>-7.4999999999999993E-5</v>
      </c>
      <c r="H118" s="614">
        <f>IF(J118="","",(IF('Información y Datos'!$L$42='Patrones LACOMET'!$D$3,(CALIBRACION!J118*25.4),IF('Información y Datos'!$L$42='Patrones LACOMET'!$D$4,(CALIBRACION!J118),"No existe el patrón"))))</f>
        <v>24</v>
      </c>
      <c r="I118" s="615">
        <f>IF('Información y Datos'!B119="","",'Información y Datos'!B119)</f>
        <v>26263</v>
      </c>
      <c r="J118" s="616">
        <f>IF('Información y Datos'!C119="","",'Información y Datos'!C119)</f>
        <v>24</v>
      </c>
      <c r="K118" s="631"/>
      <c r="L118" s="645"/>
      <c r="M118" s="645"/>
      <c r="N118" s="646"/>
      <c r="O118" s="333">
        <f>IF('Información y Datos'!F119="","",'Información y Datos'!F119)</f>
        <v>2.8000000000000004E-2</v>
      </c>
      <c r="P118" s="618">
        <f t="shared" si="19"/>
        <v>2.8000000000000003E-5</v>
      </c>
      <c r="Q118" s="618">
        <f>IF($H118="","",(IF('Información y Datos'!$L$42='Patrones LACOMET'!$D$3,P118*0.0254,IF('Información y Datos'!$L$42='Patrones LACOMET'!$D$4,P118,"No existe el patrón"))))</f>
        <v>2.8000000000000003E-5</v>
      </c>
      <c r="R118" s="618">
        <f>IF($H118="","",(IF('Información y Datos'!$L$42='Patrones LACOMET'!$D$3,E118*25.4,IF('Información y Datos'!$L$42='Patrones LACOMET'!$D$4,E118,"No existe el patrón"))))</f>
        <v>23.999925000000001</v>
      </c>
      <c r="S118" s="618">
        <f>+IF($H118="","",((INCERTIDUMBRE!$M$8)/1000)/25.4)</f>
        <v>7.774083737490238E-8</v>
      </c>
      <c r="T118" s="618">
        <f t="shared" si="30"/>
        <v>24.000028077740836</v>
      </c>
      <c r="U118" s="619">
        <f t="shared" si="31"/>
        <v>0.9448829951866472</v>
      </c>
      <c r="W118" s="634">
        <f>IF('Datos de condiciones'!D110="","",'Datos de condiciones'!D110)</f>
        <v>20.553000000000001</v>
      </c>
      <c r="X118" s="635">
        <f t="shared" si="32"/>
        <v>0.55300000000000082</v>
      </c>
      <c r="Y118" s="30">
        <f>IF('Datos de condiciones'!F110="","",'Datos de condiciones'!F110)</f>
        <v>20.363</v>
      </c>
      <c r="Z118" s="636">
        <f t="shared" si="33"/>
        <v>0.36299999999999955</v>
      </c>
      <c r="AA118" s="637">
        <f t="shared" si="34"/>
        <v>0.19000000000000128</v>
      </c>
      <c r="AC118" s="638">
        <f t="shared" si="28"/>
        <v>107</v>
      </c>
      <c r="AD118" s="639">
        <f t="shared" si="35"/>
        <v>20.553000000000001</v>
      </c>
      <c r="AE118" s="636">
        <f t="shared" si="36"/>
        <v>20.363</v>
      </c>
      <c r="AF118" s="637">
        <f t="shared" si="37"/>
        <v>0.19000000000000128</v>
      </c>
      <c r="AG118" s="640">
        <f>IF('Datos de condiciones'!F110="","",'Datos de condiciones'!F110)</f>
        <v>20.363</v>
      </c>
      <c r="AI118" s="638">
        <f t="shared" si="29"/>
        <v>107</v>
      </c>
      <c r="AJ118" s="632"/>
      <c r="AK118" s="333">
        <f>IF('Datos de condiciones'!G110="","",'Datos de condiciones'!G110)</f>
        <v>59.3</v>
      </c>
      <c r="AL118" s="641"/>
    </row>
    <row r="119" spans="1:38" ht="15.75" thickBot="1" x14ac:dyDescent="0.25">
      <c r="A119" s="12">
        <f t="shared" si="15"/>
        <v>108</v>
      </c>
      <c r="B119" s="609">
        <f t="shared" si="16"/>
        <v>24.5</v>
      </c>
      <c r="C119" s="610">
        <f t="shared" si="17"/>
        <v>24.5</v>
      </c>
      <c r="D119" s="611">
        <f>IF(B119="","",(IF('Información y Datos'!$L$42='Patrones LACOMET'!$D$3,(VLOOKUP(B119,'BLOQUES PATRON (pulg) '!$D$5:$H$87,3,TRUE)),IF('Información y Datos'!$L$42='Patrones LACOMET'!$D$4,((VLOOKUP(CALIBRACION!B119,'BLOQUES PATRON (mm)'!$D$5:$H$126,3,FALSE))/1000),"No existe el patrón"))))</f>
        <v>-3.5999999999999994E-5</v>
      </c>
      <c r="E119" s="612">
        <f t="shared" si="18"/>
        <v>24.499963999999999</v>
      </c>
      <c r="F119" s="613">
        <f>IF(B119="","",(IF('Información y Datos'!$L$42='Patrones LACOMET'!$D$3,(VLOOKUP(B119,'BLOQUES PATRON (pulg) '!$D$5:$H$86,5,FALSE)),IF('Información y Datos'!$L$42='Patrones LACOMET'!$D$4,((VLOOKUP(CALIBRACION!B119,'BLOQUES PATRON (mm)'!$D$5:$H$126,4,FALSE))/1000000),"No existe el patrón"))))</f>
        <v>2.5999999999999998E-5</v>
      </c>
      <c r="G119" s="613">
        <f>IF(D119="","",(IF('Información y Datos'!$L$42='Patrones LACOMET'!$D$3,(D119*25.4),IF('Información y Datos'!$L$42='Patrones LACOMET'!$D$4,D119,"No existe el patrón"))))</f>
        <v>-3.5999999999999994E-5</v>
      </c>
      <c r="H119" s="614">
        <f>IF(J119="","",(IF('Información y Datos'!$L$42='Patrones LACOMET'!$D$3,(CALIBRACION!J119*25.4),IF('Información y Datos'!$L$42='Patrones LACOMET'!$D$4,(CALIBRACION!J119),"No existe el patrón"))))</f>
        <v>24.5</v>
      </c>
      <c r="I119" s="615">
        <f>IF('Información y Datos'!B120="","",'Información y Datos'!B120)</f>
        <v>25621</v>
      </c>
      <c r="J119" s="616">
        <f>IF('Información y Datos'!C120="","",'Información y Datos'!C120)</f>
        <v>24.5</v>
      </c>
      <c r="K119" s="631"/>
      <c r="L119" s="645"/>
      <c r="M119" s="645"/>
      <c r="N119" s="646"/>
      <c r="O119" s="333">
        <f>IF('Información y Datos'!F120="","",'Información y Datos'!F120)</f>
        <v>0.1</v>
      </c>
      <c r="P119" s="618">
        <f t="shared" si="19"/>
        <v>1E-4</v>
      </c>
      <c r="Q119" s="618">
        <f>IF($H119="","",(IF('Información y Datos'!$L$42='Patrones LACOMET'!$D$3,P119*0.0254,IF('Información y Datos'!$L$42='Patrones LACOMET'!$D$4,P119,"No existe el patrón"))))</f>
        <v>1E-4</v>
      </c>
      <c r="R119" s="618">
        <f>IF($H119="","",(IF('Información y Datos'!$L$42='Patrones LACOMET'!$D$3,E119*25.4,IF('Información y Datos'!$L$42='Patrones LACOMET'!$D$4,E119,"No existe el patrón"))))</f>
        <v>24.499963999999999</v>
      </c>
      <c r="S119" s="618">
        <f>+IF($H119="","",((INCERTIDUMBRE!$M$8)/1000)/25.4)</f>
        <v>7.774083737490238E-8</v>
      </c>
      <c r="T119" s="618">
        <f t="shared" si="30"/>
        <v>24.500100077740836</v>
      </c>
      <c r="U119" s="619">
        <f t="shared" si="31"/>
        <v>0.96457086920239521</v>
      </c>
      <c r="W119" s="634">
        <f>IF('Datos de condiciones'!D111="","",'Datos de condiciones'!D111)</f>
        <v>19.596</v>
      </c>
      <c r="X119" s="635">
        <f t="shared" si="32"/>
        <v>-0.40399999999999991</v>
      </c>
      <c r="Y119" s="30">
        <f>IF('Datos de condiciones'!F111="","",'Datos de condiciones'!F111)</f>
        <v>19.794</v>
      </c>
      <c r="Z119" s="636">
        <f t="shared" si="33"/>
        <v>-0.20599999999999952</v>
      </c>
      <c r="AA119" s="637">
        <f t="shared" si="34"/>
        <v>0.1980000000000004</v>
      </c>
      <c r="AC119" s="638">
        <f t="shared" si="28"/>
        <v>108</v>
      </c>
      <c r="AD119" s="639">
        <f t="shared" si="35"/>
        <v>19.596</v>
      </c>
      <c r="AE119" s="636">
        <f t="shared" si="36"/>
        <v>19.794</v>
      </c>
      <c r="AF119" s="637">
        <f t="shared" si="37"/>
        <v>0.1980000000000004</v>
      </c>
      <c r="AG119" s="640">
        <f>IF('Datos de condiciones'!F111="","",'Datos de condiciones'!F111)</f>
        <v>19.794</v>
      </c>
      <c r="AI119" s="638">
        <f t="shared" si="29"/>
        <v>108</v>
      </c>
      <c r="AJ119" s="632"/>
      <c r="AK119" s="333">
        <f>IF('Datos de condiciones'!G111="","",'Datos de condiciones'!G111)</f>
        <v>55.89</v>
      </c>
      <c r="AL119" s="641"/>
    </row>
    <row r="120" spans="1:38" ht="15.75" thickBot="1" x14ac:dyDescent="0.25">
      <c r="A120" s="12">
        <f t="shared" si="15"/>
        <v>109</v>
      </c>
      <c r="B120" s="609">
        <f t="shared" si="16"/>
        <v>25</v>
      </c>
      <c r="C120" s="610">
        <f t="shared" si="17"/>
        <v>25</v>
      </c>
      <c r="D120" s="611">
        <f>IF(B120="","",(IF('Información y Datos'!$L$42='Patrones LACOMET'!$D$3,(VLOOKUP(B120,'BLOQUES PATRON (pulg) '!$D$5:$H$87,3,TRUE)),IF('Información y Datos'!$L$42='Patrones LACOMET'!$D$4,((VLOOKUP(CALIBRACION!B120,'BLOQUES PATRON (mm)'!$D$5:$H$126,3,FALSE))/1000),"No existe el patrón"))))</f>
        <v>-1.9999999999999999E-6</v>
      </c>
      <c r="E120" s="612">
        <f t="shared" si="18"/>
        <v>24.999998000000001</v>
      </c>
      <c r="F120" s="613">
        <f>IF(B120="","",(IF('Información y Datos'!$L$42='Patrones LACOMET'!$D$3,(VLOOKUP(B120,'BLOQUES PATRON (pulg) '!$D$5:$H$86,5,FALSE)),IF('Información y Datos'!$L$42='Patrones LACOMET'!$D$4,((VLOOKUP(CALIBRACION!B120,'BLOQUES PATRON (mm)'!$D$5:$H$126,4,FALSE))/1000000),"No existe el patrón"))))</f>
        <v>2.5999999999999998E-5</v>
      </c>
      <c r="G120" s="613">
        <f>IF(D120="","",(IF('Información y Datos'!$L$42='Patrones LACOMET'!$D$3,(D120*25.4),IF('Información y Datos'!$L$42='Patrones LACOMET'!$D$4,D120,"No existe el patrón"))))</f>
        <v>-1.9999999999999999E-6</v>
      </c>
      <c r="H120" s="614">
        <f>IF(J120="","",(IF('Información y Datos'!$L$42='Patrones LACOMET'!$D$3,(CALIBRACION!J120*25.4),IF('Información y Datos'!$L$42='Patrones LACOMET'!$D$4,(CALIBRACION!J120),"No existe el patrón"))))</f>
        <v>25</v>
      </c>
      <c r="I120" s="615">
        <f>IF('Información y Datos'!B121="","",'Información y Datos'!B121)</f>
        <v>26224</v>
      </c>
      <c r="J120" s="616">
        <f>IF('Información y Datos'!C121="","",'Información y Datos'!C121)</f>
        <v>25</v>
      </c>
      <c r="K120" s="631"/>
      <c r="L120" s="645"/>
      <c r="M120" s="645"/>
      <c r="N120" s="646"/>
      <c r="O120" s="333">
        <f>IF('Información y Datos'!F121="","",'Información y Datos'!F121)</f>
        <v>7.2000000000000008E-2</v>
      </c>
      <c r="P120" s="618">
        <f t="shared" si="19"/>
        <v>7.2000000000000002E-5</v>
      </c>
      <c r="Q120" s="618">
        <f>IF($H120="","",(IF('Información y Datos'!$L$42='Patrones LACOMET'!$D$3,P120*0.0254,IF('Información y Datos'!$L$42='Patrones LACOMET'!$D$4,P120,"No existe el patrón"))))</f>
        <v>7.2000000000000002E-5</v>
      </c>
      <c r="R120" s="618">
        <f>IF($H120="","",(IF('Información y Datos'!$L$42='Patrones LACOMET'!$D$3,E120*25.4,IF('Información y Datos'!$L$42='Patrones LACOMET'!$D$4,E120,"No existe el patrón"))))</f>
        <v>24.999998000000001</v>
      </c>
      <c r="S120" s="618">
        <f>+IF($H120="","",((INCERTIDUMBRE!$M$8)/1000)/25.4)</f>
        <v>7.774083737490238E-8</v>
      </c>
      <c r="T120" s="618">
        <f t="shared" si="30"/>
        <v>25.000072077740835</v>
      </c>
      <c r="U120" s="619">
        <f t="shared" si="31"/>
        <v>0.98425480621026917</v>
      </c>
      <c r="W120" s="634">
        <f>IF('Datos de condiciones'!D112="","",'Datos de condiciones'!D112)</f>
        <v>19.527999999999999</v>
      </c>
      <c r="X120" s="635">
        <f t="shared" si="32"/>
        <v>-0.47200000000000131</v>
      </c>
      <c r="Y120" s="30">
        <f>IF('Datos de condiciones'!F112="","",'Datos de condiciones'!F112)</f>
        <v>19.609000000000002</v>
      </c>
      <c r="Z120" s="636">
        <f t="shared" si="33"/>
        <v>-0.39099999999999824</v>
      </c>
      <c r="AA120" s="637">
        <f t="shared" si="34"/>
        <v>8.100000000000307E-2</v>
      </c>
      <c r="AC120" s="638">
        <f t="shared" si="28"/>
        <v>109</v>
      </c>
      <c r="AD120" s="639">
        <f t="shared" si="35"/>
        <v>19.527999999999999</v>
      </c>
      <c r="AE120" s="636">
        <f t="shared" si="36"/>
        <v>19.609000000000002</v>
      </c>
      <c r="AF120" s="637">
        <f t="shared" si="37"/>
        <v>8.100000000000307E-2</v>
      </c>
      <c r="AG120" s="640">
        <f>IF('Datos de condiciones'!F112="","",'Datos de condiciones'!F112)</f>
        <v>19.609000000000002</v>
      </c>
      <c r="AI120" s="638">
        <f t="shared" si="29"/>
        <v>109</v>
      </c>
      <c r="AJ120" s="632"/>
      <c r="AK120" s="333">
        <f>IF('Datos de condiciones'!G112="","",'Datos de condiciones'!G112)</f>
        <v>56.88</v>
      </c>
      <c r="AL120" s="641"/>
    </row>
    <row r="121" spans="1:38" ht="15.75" thickBot="1" x14ac:dyDescent="0.25">
      <c r="A121" s="12">
        <f t="shared" si="15"/>
        <v>110</v>
      </c>
      <c r="B121" s="609">
        <f t="shared" si="16"/>
        <v>50</v>
      </c>
      <c r="C121" s="610">
        <f t="shared" si="17"/>
        <v>50</v>
      </c>
      <c r="D121" s="611">
        <f>IF(B121="","",(IF('Información y Datos'!$L$42='Patrones LACOMET'!$D$3,(VLOOKUP(B121,'BLOQUES PATRON (pulg) '!$D$5:$H$87,3,TRUE)),IF('Información y Datos'!$L$42='Patrones LACOMET'!$D$4,((VLOOKUP(CALIBRACION!B121,'BLOQUES PATRON (mm)'!$D$5:$H$126,3,FALSE))/1000),"No existe el patrón"))))</f>
        <v>-2.9799999999999998E-4</v>
      </c>
      <c r="E121" s="612">
        <f t="shared" si="18"/>
        <v>49.999701999999999</v>
      </c>
      <c r="F121" s="613">
        <f>IF(B121="","",(IF('Información y Datos'!$L$42='Patrones LACOMET'!$D$3,(VLOOKUP(B121,'BLOQUES PATRON (pulg) '!$D$5:$H$86,5,FALSE)),IF('Información y Datos'!$L$42='Patrones LACOMET'!$D$4,((VLOOKUP(CALIBRACION!B121,'BLOQUES PATRON (mm)'!$D$5:$H$126,4,FALSE))/1000000),"No existe el patrón"))))</f>
        <v>3.1000000000000001E-5</v>
      </c>
      <c r="G121" s="613">
        <f>IF(D121="","",(IF('Información y Datos'!$L$42='Patrones LACOMET'!$D$3,(D121*25.4),IF('Información y Datos'!$L$42='Patrones LACOMET'!$D$4,D121,"No existe el patrón"))))</f>
        <v>-2.9799999999999998E-4</v>
      </c>
      <c r="H121" s="614">
        <f>IF(J121="","",(IF('Información y Datos'!$L$42='Patrones LACOMET'!$D$3,(CALIBRACION!J121*25.4),IF('Información y Datos'!$L$42='Patrones LACOMET'!$D$4,(CALIBRACION!J121),"No existe el patrón"))))</f>
        <v>50</v>
      </c>
      <c r="I121" s="615">
        <f>IF('Información y Datos'!B122="","",'Información y Datos'!B122)</f>
        <v>26290</v>
      </c>
      <c r="J121" s="616">
        <f>IF('Información y Datos'!C122="","",'Información y Datos'!C122)</f>
        <v>50</v>
      </c>
      <c r="K121" s="631"/>
      <c r="L121" s="645"/>
      <c r="M121" s="645"/>
      <c r="N121" s="646"/>
      <c r="O121" s="333">
        <f>IF('Información y Datos'!F122="","",'Información y Datos'!F122)</f>
        <v>0.09</v>
      </c>
      <c r="P121" s="618">
        <f t="shared" si="19"/>
        <v>8.9999999999999992E-5</v>
      </c>
      <c r="Q121" s="618">
        <f>IF($H121="","",(IF('Información y Datos'!$L$42='Patrones LACOMET'!$D$3,P121*0.0254,IF('Información y Datos'!$L$42='Patrones LACOMET'!$D$4,P121,"No existe el patrón"))))</f>
        <v>8.9999999999999992E-5</v>
      </c>
      <c r="R121" s="618">
        <f>IF($H121="","",(IF('Información y Datos'!$L$42='Patrones LACOMET'!$D$3,E121*25.4,IF('Información y Datos'!$L$42='Patrones LACOMET'!$D$4,E121,"No existe el patrón"))))</f>
        <v>49.999701999999999</v>
      </c>
      <c r="S121" s="618">
        <f>+IF($H121="","",((INCERTIDUMBRE!$M$8)/1000)/25.4)</f>
        <v>7.774083737490238E-8</v>
      </c>
      <c r="T121" s="618">
        <f t="shared" si="30"/>
        <v>50.000090077740836</v>
      </c>
      <c r="U121" s="619">
        <f t="shared" si="31"/>
        <v>1.9685074833756235</v>
      </c>
      <c r="W121" s="634">
        <f>IF('Datos de condiciones'!D113="","",'Datos de condiciones'!D113)</f>
        <v>19.521000000000001</v>
      </c>
      <c r="X121" s="635">
        <f t="shared" si="32"/>
        <v>-0.4789999999999992</v>
      </c>
      <c r="Y121" s="30">
        <f>IF('Datos de condiciones'!F113="","",'Datos de condiciones'!F113)</f>
        <v>19.741</v>
      </c>
      <c r="Z121" s="636">
        <f t="shared" si="33"/>
        <v>-0.25900000000000034</v>
      </c>
      <c r="AA121" s="637">
        <f t="shared" si="34"/>
        <v>0.21999999999999886</v>
      </c>
      <c r="AC121" s="638">
        <f t="shared" si="28"/>
        <v>110</v>
      </c>
      <c r="AD121" s="639">
        <f t="shared" si="35"/>
        <v>19.521000000000001</v>
      </c>
      <c r="AE121" s="636">
        <f t="shared" si="36"/>
        <v>19.741</v>
      </c>
      <c r="AF121" s="637">
        <f t="shared" si="37"/>
        <v>0.21999999999999886</v>
      </c>
      <c r="AG121" s="640">
        <f>IF('Datos de condiciones'!F113="","",'Datos de condiciones'!F113)</f>
        <v>19.741</v>
      </c>
      <c r="AI121" s="638">
        <f t="shared" si="29"/>
        <v>110</v>
      </c>
      <c r="AJ121" s="632"/>
      <c r="AK121" s="333">
        <f>IF('Datos de condiciones'!G113="","",'Datos de condiciones'!G113)</f>
        <v>56.91</v>
      </c>
      <c r="AL121" s="641"/>
    </row>
    <row r="122" spans="1:38" ht="15.75" thickBot="1" x14ac:dyDescent="0.25">
      <c r="A122" s="12">
        <f t="shared" si="15"/>
        <v>111</v>
      </c>
      <c r="B122" s="609">
        <f t="shared" si="16"/>
        <v>75</v>
      </c>
      <c r="C122" s="610">
        <f t="shared" si="17"/>
        <v>75</v>
      </c>
      <c r="D122" s="611">
        <f>IF(B122="","",(IF('Información y Datos'!$L$42='Patrones LACOMET'!$D$3,(VLOOKUP(B122,'BLOQUES PATRON (pulg) '!$D$5:$H$87,3,TRUE)),IF('Información y Datos'!$L$42='Patrones LACOMET'!$D$4,((VLOOKUP(CALIBRACION!B122,'BLOQUES PATRON (mm)'!$D$5:$H$126,3,FALSE))/1000),"No existe el patrón"))))</f>
        <v>2.42E-4</v>
      </c>
      <c r="E122" s="612">
        <f t="shared" si="18"/>
        <v>75.000242</v>
      </c>
      <c r="F122" s="613">
        <f>IF(B122="","",(IF('Información y Datos'!$L$42='Patrones LACOMET'!$D$3,(VLOOKUP(B122,'BLOQUES PATRON (pulg) '!$D$5:$H$86,5,FALSE)),IF('Información y Datos'!$L$42='Patrones LACOMET'!$D$4,((VLOOKUP(CALIBRACION!B122,'BLOQUES PATRON (mm)'!$D$5:$H$126,4,FALSE))/1000000),"No existe el patrón"))))</f>
        <v>4.1E-5</v>
      </c>
      <c r="G122" s="613">
        <f>IF(D122="","",(IF('Información y Datos'!$L$42='Patrones LACOMET'!$D$3,(D122*25.4),IF('Información y Datos'!$L$42='Patrones LACOMET'!$D$4,D122,"No existe el patrón"))))</f>
        <v>2.42E-4</v>
      </c>
      <c r="H122" s="614">
        <f>IF(J122="","",(IF('Información y Datos'!$L$42='Patrones LACOMET'!$D$3,(CALIBRACION!J122*25.4),IF('Información y Datos'!$L$42='Patrones LACOMET'!$D$4,(CALIBRACION!J122),"No existe el patrón"))))</f>
        <v>75</v>
      </c>
      <c r="I122" s="615">
        <f>IF('Información y Datos'!B123="","",'Información y Datos'!B123)</f>
        <v>26308</v>
      </c>
      <c r="J122" s="616">
        <f>IF('Información y Datos'!C123="","",'Información y Datos'!C123)</f>
        <v>75</v>
      </c>
      <c r="K122" s="631"/>
      <c r="L122" s="645"/>
      <c r="M122" s="645"/>
      <c r="N122" s="646"/>
      <c r="O122" s="333">
        <f>IF('Información y Datos'!F123="","",'Información y Datos'!F123)</f>
        <v>8.0000000000000016E-2</v>
      </c>
      <c r="P122" s="618">
        <f t="shared" si="19"/>
        <v>8.000000000000002E-5</v>
      </c>
      <c r="Q122" s="618">
        <f>IF($H122="","",(IF('Información y Datos'!$L$42='Patrones LACOMET'!$D$3,P122*0.0254,IF('Información y Datos'!$L$42='Patrones LACOMET'!$D$4,P122,"No existe el patrón"))))</f>
        <v>8.000000000000002E-5</v>
      </c>
      <c r="R122" s="618">
        <f>IF($H122="","",(IF('Información y Datos'!$L$42='Patrones LACOMET'!$D$3,E122*25.4,IF('Información y Datos'!$L$42='Patrones LACOMET'!$D$4,E122,"No existe el patrón"))))</f>
        <v>75.000242</v>
      </c>
      <c r="S122" s="618">
        <f>+IF($H122="","",((INCERTIDUMBRE!$M$8)/1000)/25.4)</f>
        <v>7.774083737490238E-8</v>
      </c>
      <c r="T122" s="618">
        <f t="shared" si="30"/>
        <v>75.000080077740833</v>
      </c>
      <c r="U122" s="619">
        <f t="shared" si="31"/>
        <v>2.9527590581787733</v>
      </c>
      <c r="W122" s="634">
        <f>IF('Datos de condiciones'!D114="","",'Datos de condiciones'!D114)</f>
        <v>19.591999999999999</v>
      </c>
      <c r="X122" s="635">
        <f t="shared" si="32"/>
        <v>-0.40800000000000125</v>
      </c>
      <c r="Y122" s="30">
        <f>IF('Datos de condiciones'!F114="","",'Datos de condiciones'!F114)</f>
        <v>19.821000000000002</v>
      </c>
      <c r="Z122" s="636">
        <f t="shared" si="33"/>
        <v>-0.17899999999999849</v>
      </c>
      <c r="AA122" s="637">
        <f t="shared" si="34"/>
        <v>0.22900000000000276</v>
      </c>
      <c r="AC122" s="638">
        <f t="shared" si="28"/>
        <v>111</v>
      </c>
      <c r="AD122" s="639">
        <f t="shared" si="35"/>
        <v>19.591999999999999</v>
      </c>
      <c r="AE122" s="636">
        <f t="shared" si="36"/>
        <v>19.821000000000002</v>
      </c>
      <c r="AF122" s="637">
        <f t="shared" si="37"/>
        <v>0.22900000000000276</v>
      </c>
      <c r="AG122" s="640">
        <f>IF('Datos de condiciones'!F114="","",'Datos de condiciones'!F114)</f>
        <v>19.821000000000002</v>
      </c>
      <c r="AI122" s="638">
        <f t="shared" si="29"/>
        <v>111</v>
      </c>
      <c r="AJ122" s="632"/>
      <c r="AK122" s="333">
        <f>IF('Datos de condiciones'!G114="","",'Datos de condiciones'!G114)</f>
        <v>55.91</v>
      </c>
      <c r="AL122" s="641"/>
    </row>
    <row r="123" spans="1:38" ht="15.75" thickBot="1" x14ac:dyDescent="0.25">
      <c r="A123" s="12">
        <f t="shared" si="15"/>
        <v>112</v>
      </c>
      <c r="B123" s="609">
        <f t="shared" si="16"/>
        <v>100</v>
      </c>
      <c r="C123" s="610">
        <f t="shared" si="17"/>
        <v>100</v>
      </c>
      <c r="D123" s="611">
        <f>IF(B123="","",(IF('Información y Datos'!$L$42='Patrones LACOMET'!$D$3,(VLOOKUP(B123,'BLOQUES PATRON (pulg) '!$D$5:$H$87,3,TRUE)),IF('Información y Datos'!$L$42='Patrones LACOMET'!$D$4,((VLOOKUP(CALIBRACION!B123,'BLOQUES PATRON (mm)'!$D$5:$H$126,3,FALSE))/1000),"No existe el patrón"))))</f>
        <v>-2.04E-4</v>
      </c>
      <c r="E123" s="612">
        <f t="shared" si="18"/>
        <v>99.999796000000003</v>
      </c>
      <c r="F123" s="613">
        <f>IF(B123="","",(IF('Información y Datos'!$L$42='Patrones LACOMET'!$D$3,(VLOOKUP(B123,'BLOQUES PATRON (pulg) '!$D$5:$H$86,5,FALSE)),IF('Información y Datos'!$L$42='Patrones LACOMET'!$D$4,((VLOOKUP(CALIBRACION!B123,'BLOQUES PATRON (mm)'!$D$5:$H$126,4,FALSE))/1000000),"No existe el patrón"))))</f>
        <v>4.8000000000000001E-5</v>
      </c>
      <c r="G123" s="613">
        <f>IF(D123="","",(IF('Información y Datos'!$L$42='Patrones LACOMET'!$D$3,(D123*25.4),IF('Información y Datos'!$L$42='Patrones LACOMET'!$D$4,D123,"No existe el patrón"))))</f>
        <v>-2.04E-4</v>
      </c>
      <c r="H123" s="614">
        <f>IF(J123="","",(IF('Información y Datos'!$L$42='Patrones LACOMET'!$D$3,(CALIBRACION!J123*25.4),IF('Información y Datos'!$L$42='Patrones LACOMET'!$D$4,(CALIBRACION!J123),"No existe el patrón"))))</f>
        <v>100</v>
      </c>
      <c r="I123" s="615">
        <f>IF('Información y Datos'!B124="","",'Información y Datos'!B124)</f>
        <v>26261</v>
      </c>
      <c r="J123" s="616">
        <f>IF('Información y Datos'!C124="","",'Información y Datos'!C124)</f>
        <v>100</v>
      </c>
      <c r="K123" s="631"/>
      <c r="L123" s="645"/>
      <c r="M123" s="645"/>
      <c r="N123" s="646"/>
      <c r="O123" s="333">
        <f>IF('Información y Datos'!F124="","",'Información y Datos'!F124)</f>
        <v>-6.0000000000000012E-2</v>
      </c>
      <c r="P123" s="618">
        <f t="shared" si="19"/>
        <v>-6.0000000000000008E-5</v>
      </c>
      <c r="Q123" s="618">
        <f>IF($H123="","",(IF('Información y Datos'!$L$42='Patrones LACOMET'!$D$3,P123*0.0254,IF('Información y Datos'!$L$42='Patrones LACOMET'!$D$4,P123,"No existe el patrón"))))</f>
        <v>-6.0000000000000008E-5</v>
      </c>
      <c r="R123" s="618">
        <f>IF($H123="","",(IF('Información y Datos'!$L$42='Patrones LACOMET'!$D$3,E123*25.4,IF('Información y Datos'!$L$42='Patrones LACOMET'!$D$4,E123,"No existe el patrón"))))</f>
        <v>99.999796000000003</v>
      </c>
      <c r="S123" s="618">
        <f>+IF($H123="","",((INCERTIDUMBRE!$M$8)/1000)/25.4)</f>
        <v>7.774083737490238E-8</v>
      </c>
      <c r="T123" s="618">
        <f t="shared" si="30"/>
        <v>99.999940077740831</v>
      </c>
      <c r="U123" s="619">
        <f t="shared" si="31"/>
        <v>3.9370055148716867</v>
      </c>
      <c r="W123" s="634">
        <f>IF('Datos de condiciones'!D115="","",'Datos de condiciones'!D115)</f>
        <v>19.7</v>
      </c>
      <c r="X123" s="635">
        <f t="shared" si="32"/>
        <v>-0.30000000000000071</v>
      </c>
      <c r="Y123" s="30">
        <f>IF('Datos de condiciones'!F115="","",'Datos de condiciones'!F115)</f>
        <v>19.797999999999998</v>
      </c>
      <c r="Z123" s="636">
        <f t="shared" si="33"/>
        <v>-0.20200000000000173</v>
      </c>
      <c r="AA123" s="637">
        <f t="shared" si="34"/>
        <v>9.7999999999998977E-2</v>
      </c>
      <c r="AC123" s="638">
        <f t="shared" si="28"/>
        <v>112</v>
      </c>
      <c r="AD123" s="639">
        <f t="shared" si="35"/>
        <v>19.7</v>
      </c>
      <c r="AE123" s="636">
        <f t="shared" si="36"/>
        <v>19.797999999999998</v>
      </c>
      <c r="AF123" s="637">
        <f t="shared" si="37"/>
        <v>9.7999999999998977E-2</v>
      </c>
      <c r="AG123" s="640">
        <f>IF('Datos de condiciones'!F115="","",'Datos de condiciones'!F115)</f>
        <v>19.797999999999998</v>
      </c>
      <c r="AI123" s="638">
        <f t="shared" si="29"/>
        <v>112</v>
      </c>
      <c r="AJ123" s="632"/>
      <c r="AK123" s="333">
        <f>IF('Datos de condiciones'!G115="","",'Datos de condiciones'!G115)</f>
        <v>55.88</v>
      </c>
      <c r="AL123" s="641"/>
    </row>
    <row r="124" spans="1:38" ht="15" customHeight="1" x14ac:dyDescent="0.2"/>
    <row r="125" spans="1:38" ht="15" customHeight="1" x14ac:dyDescent="0.2"/>
    <row r="126" spans="1:38" ht="15" customHeight="1" thickBot="1" x14ac:dyDescent="0.25"/>
    <row r="127" spans="1:38" x14ac:dyDescent="0.2">
      <c r="AC127" s="1308" t="s">
        <v>113</v>
      </c>
      <c r="AD127" s="1309"/>
      <c r="AE127" s="1309"/>
      <c r="AF127" s="1309"/>
      <c r="AG127" s="1312">
        <f>MAX(AF12:AF123)</f>
        <v>0.22900000000000276</v>
      </c>
      <c r="AI127" s="1308" t="s">
        <v>114</v>
      </c>
      <c r="AJ127" s="1309"/>
      <c r="AK127" s="1309"/>
      <c r="AL127" s="1314">
        <f>+ABS(MAX(AJ12:AL123))</f>
        <v>59.37</v>
      </c>
    </row>
    <row r="128" spans="1:38" ht="15" customHeight="1" thickBot="1" x14ac:dyDescent="0.25">
      <c r="AC128" s="1310"/>
      <c r="AD128" s="1311"/>
      <c r="AE128" s="1311"/>
      <c r="AF128" s="1311"/>
      <c r="AG128" s="1313"/>
      <c r="AI128" s="1310"/>
      <c r="AJ128" s="1311"/>
      <c r="AK128" s="1311"/>
      <c r="AL128" s="1315"/>
    </row>
    <row r="129" spans="29:38" ht="15" customHeight="1" thickBot="1" x14ac:dyDescent="0.25">
      <c r="AG129" s="647"/>
      <c r="AL129" s="17"/>
    </row>
    <row r="130" spans="29:38" ht="15" customHeight="1" x14ac:dyDescent="0.2">
      <c r="AC130" s="1308" t="s">
        <v>115</v>
      </c>
      <c r="AD130" s="1309"/>
      <c r="AE130" s="1309"/>
      <c r="AF130" s="1309"/>
      <c r="AG130" s="1312">
        <f>+ABS(MAX(AG12:AG123)-(MIN(AG12:AG123)))</f>
        <v>0.85900000000000176</v>
      </c>
      <c r="AI130" s="1308" t="s">
        <v>116</v>
      </c>
      <c r="AJ130" s="1309"/>
      <c r="AK130" s="1309"/>
      <c r="AL130" s="1314">
        <f>+ABS(MIN(AJ12:AL123))</f>
        <v>55.86</v>
      </c>
    </row>
    <row r="131" spans="29:38" ht="15" customHeight="1" thickBot="1" x14ac:dyDescent="0.25">
      <c r="AC131" s="1310"/>
      <c r="AD131" s="1311"/>
      <c r="AE131" s="1311"/>
      <c r="AF131" s="1311"/>
      <c r="AG131" s="1313"/>
      <c r="AI131" s="1310"/>
      <c r="AJ131" s="1311"/>
      <c r="AK131" s="1311"/>
      <c r="AL131" s="1315"/>
    </row>
    <row r="132" spans="29:38" ht="15" customHeight="1" thickBot="1" x14ac:dyDescent="0.25">
      <c r="AG132" s="647"/>
      <c r="AL132" s="647"/>
    </row>
    <row r="133" spans="29:38" ht="15" customHeight="1" x14ac:dyDescent="0.2">
      <c r="AC133" s="1308" t="s">
        <v>117</v>
      </c>
      <c r="AD133" s="1309"/>
      <c r="AE133" s="1309"/>
      <c r="AF133" s="1309"/>
      <c r="AG133" s="1312">
        <f>+ABS(MAX(AG12:AG123))</f>
        <v>20.437000000000001</v>
      </c>
      <c r="AI133" s="1308" t="s">
        <v>118</v>
      </c>
      <c r="AJ133" s="1309"/>
      <c r="AK133" s="1309"/>
      <c r="AL133" s="1314">
        <f>+(AL127+AL130)/2</f>
        <v>57.614999999999995</v>
      </c>
    </row>
    <row r="134" spans="29:38" ht="13.5" thickBot="1" x14ac:dyDescent="0.25">
      <c r="AC134" s="1310"/>
      <c r="AD134" s="1311"/>
      <c r="AE134" s="1311"/>
      <c r="AF134" s="1311"/>
      <c r="AG134" s="1313"/>
      <c r="AI134" s="1310"/>
      <c r="AJ134" s="1311"/>
      <c r="AK134" s="1311"/>
      <c r="AL134" s="1315"/>
    </row>
    <row r="135" spans="29:38" ht="13.5" thickBot="1" x14ac:dyDescent="0.25">
      <c r="AG135" s="647"/>
      <c r="AL135" s="647"/>
    </row>
    <row r="136" spans="29:38" ht="12.75" customHeight="1" x14ac:dyDescent="0.2">
      <c r="AC136" s="1308" t="s">
        <v>119</v>
      </c>
      <c r="AD136" s="1309"/>
      <c r="AE136" s="1309"/>
      <c r="AF136" s="1309"/>
      <c r="AG136" s="1312">
        <f>+ABS(MIN(AG12:AG123))</f>
        <v>19.577999999999999</v>
      </c>
      <c r="AI136" s="1308" t="s">
        <v>120</v>
      </c>
      <c r="AJ136" s="1309"/>
      <c r="AK136" s="1309"/>
      <c r="AL136" s="1314">
        <f>+(AL127-AL130)</f>
        <v>3.509999999999998</v>
      </c>
    </row>
    <row r="137" spans="29:38" ht="13.5" customHeight="1" thickBot="1" x14ac:dyDescent="0.25">
      <c r="AC137" s="1310"/>
      <c r="AD137" s="1311"/>
      <c r="AE137" s="1311"/>
      <c r="AF137" s="1311"/>
      <c r="AG137" s="1313"/>
      <c r="AI137" s="1310"/>
      <c r="AJ137" s="1311"/>
      <c r="AK137" s="1311"/>
      <c r="AL137" s="1315"/>
    </row>
    <row r="139" spans="29:38" ht="12.75" customHeight="1" x14ac:dyDescent="0.2"/>
    <row r="140" spans="29:38" ht="13.5" customHeight="1" x14ac:dyDescent="0.2"/>
    <row r="142" spans="29:38" ht="12.75" customHeight="1" x14ac:dyDescent="0.2"/>
    <row r="143" spans="29:38" ht="13.5" customHeight="1" x14ac:dyDescent="0.2"/>
    <row r="144" spans="29:38" ht="13.5" customHeight="1" x14ac:dyDescent="0.2"/>
    <row r="145" ht="12.75" customHeight="1" x14ac:dyDescent="0.2"/>
    <row r="146" ht="13.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5" ht="12.75" customHeight="1" x14ac:dyDescent="0.2"/>
    <row r="156" ht="13.5" customHeight="1" x14ac:dyDescent="0.2"/>
    <row r="157" ht="12.75" customHeight="1" x14ac:dyDescent="0.2"/>
    <row r="158" ht="13.5" customHeight="1" x14ac:dyDescent="0.2"/>
  </sheetData>
  <mergeCells count="26">
    <mergeCell ref="AC136:AF137"/>
    <mergeCell ref="AG136:AG137"/>
    <mergeCell ref="AI136:AK137"/>
    <mergeCell ref="AL136:AL137"/>
    <mergeCell ref="AC130:AF131"/>
    <mergeCell ref="AG130:AG131"/>
    <mergeCell ref="AI130:AK131"/>
    <mergeCell ref="AL130:AL131"/>
    <mergeCell ref="AC133:AF134"/>
    <mergeCell ref="AG133:AG134"/>
    <mergeCell ref="AI133:AK134"/>
    <mergeCell ref="AL133:AL134"/>
    <mergeCell ref="B9:G9"/>
    <mergeCell ref="AC127:AF128"/>
    <mergeCell ref="AG127:AG128"/>
    <mergeCell ref="AI127:AK128"/>
    <mergeCell ref="AL127:AL128"/>
    <mergeCell ref="AI9:AL9"/>
    <mergeCell ref="Y10:AA10"/>
    <mergeCell ref="H9:U9"/>
    <mergeCell ref="W9:AA9"/>
    <mergeCell ref="AC9:AG9"/>
    <mergeCell ref="I10:I11"/>
    <mergeCell ref="L10:M10"/>
    <mergeCell ref="N10:N11"/>
    <mergeCell ref="W10:X10"/>
  </mergeCells>
  <pageMargins left="0.75" right="0.75" top="1" bottom="1" header="0" footer="0"/>
  <pageSetup paperSize="9" orientation="portrait" r:id="rId1"/>
  <headerFooter alignWithMargins="0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B814F-C4A6-44BE-89BF-58CB38DA2C24}">
  <sheetPr codeName="Hoja9"/>
  <dimension ref="A1:BL148"/>
  <sheetViews>
    <sheetView topLeftCell="I3" zoomScale="85" zoomScaleNormal="85" zoomScaleSheetLayoutView="100" workbookViewId="0">
      <selection activeCell="Q8" sqref="Q8"/>
    </sheetView>
  </sheetViews>
  <sheetFormatPr baseColWidth="10" defaultColWidth="6.7109375" defaultRowHeight="12.75" x14ac:dyDescent="0.2"/>
  <cols>
    <col min="1" max="1" width="7.5703125" style="12" customWidth="1"/>
    <col min="2" max="2" width="23" style="12" customWidth="1"/>
    <col min="3" max="3" width="25.7109375" style="5" customWidth="1"/>
    <col min="4" max="17" width="25.7109375" style="38" customWidth="1"/>
    <col min="18" max="18" width="22.28515625" style="38" customWidth="1"/>
    <col min="19" max="32" width="20.7109375" style="38" customWidth="1"/>
    <col min="33" max="38" width="20.7109375" style="5" customWidth="1"/>
    <col min="39" max="16384" width="6.7109375" style="5"/>
  </cols>
  <sheetData>
    <row r="1" spans="1:38" s="43" customFormat="1" ht="24.95" customHeight="1" thickBot="1" x14ac:dyDescent="0.25">
      <c r="A1" s="5"/>
      <c r="B1" s="5"/>
      <c r="C1" s="5"/>
      <c r="D1" s="17"/>
      <c r="E1" s="5"/>
      <c r="F1" s="5"/>
      <c r="G1" s="5"/>
      <c r="H1" s="5"/>
      <c r="I1" s="543"/>
      <c r="J1" s="5"/>
      <c r="K1" s="5"/>
      <c r="L1" s="5"/>
      <c r="M1" s="5"/>
      <c r="N1" s="5"/>
      <c r="O1" s="5"/>
      <c r="P1" s="5"/>
      <c r="Q1" s="5"/>
      <c r="R1" s="5"/>
      <c r="AB1" s="12"/>
    </row>
    <row r="2" spans="1:38" s="44" customFormat="1" ht="57" customHeight="1" thickBot="1" x14ac:dyDescent="0.3">
      <c r="B2" s="1257" t="s">
        <v>179</v>
      </c>
      <c r="C2" s="1280" t="s">
        <v>185</v>
      </c>
      <c r="D2" s="1281"/>
      <c r="E2" s="1281"/>
      <c r="F2" s="1281"/>
      <c r="G2" s="1281"/>
      <c r="H2" s="1281"/>
      <c r="I2" s="1281"/>
      <c r="J2" s="1282"/>
      <c r="K2" s="1282"/>
      <c r="L2" s="1282"/>
      <c r="M2" s="1282"/>
      <c r="N2" s="1282"/>
      <c r="O2" s="1282"/>
      <c r="P2" s="1283"/>
      <c r="Q2" s="1291" t="s">
        <v>893</v>
      </c>
      <c r="R2" s="402"/>
    </row>
    <row r="3" spans="1:38" s="43" customFormat="1" ht="20.100000000000001" customHeight="1" thickBot="1" x14ac:dyDescent="0.25">
      <c r="B3" s="1258"/>
      <c r="C3" s="1263" t="s">
        <v>208</v>
      </c>
      <c r="D3" s="1263" t="s">
        <v>209</v>
      </c>
      <c r="E3" s="1263" t="s">
        <v>210</v>
      </c>
      <c r="F3" s="1263" t="s">
        <v>211</v>
      </c>
      <c r="G3" s="1263" t="s">
        <v>212</v>
      </c>
      <c r="H3" s="1263" t="s">
        <v>213</v>
      </c>
      <c r="I3" s="1263" t="s">
        <v>214</v>
      </c>
      <c r="J3" s="1290" t="s">
        <v>215</v>
      </c>
      <c r="K3" s="1290"/>
      <c r="L3" s="1290"/>
      <c r="M3" s="1290"/>
      <c r="N3" s="1290"/>
      <c r="O3" s="1290"/>
      <c r="P3" s="1290"/>
      <c r="Q3" s="1292"/>
      <c r="R3" s="1289" t="s">
        <v>216</v>
      </c>
      <c r="AD3" s="38"/>
      <c r="AE3" s="38"/>
      <c r="AF3" s="38"/>
      <c r="AG3" s="38"/>
      <c r="AH3" s="38"/>
      <c r="AI3" s="38"/>
      <c r="AJ3" s="38"/>
    </row>
    <row r="4" spans="1:38" s="43" customFormat="1" ht="54" customHeight="1" thickBot="1" x14ac:dyDescent="0.25">
      <c r="B4" s="1259"/>
      <c r="C4" s="1263"/>
      <c r="D4" s="1263"/>
      <c r="E4" s="1263"/>
      <c r="F4" s="1263"/>
      <c r="G4" s="1263"/>
      <c r="H4" s="1263"/>
      <c r="I4" s="1263"/>
      <c r="J4" s="45" t="s">
        <v>201</v>
      </c>
      <c r="K4" s="45" t="s">
        <v>202</v>
      </c>
      <c r="L4" s="45" t="s">
        <v>203</v>
      </c>
      <c r="M4" s="46" t="s">
        <v>222</v>
      </c>
      <c r="N4" s="46" t="s">
        <v>223</v>
      </c>
      <c r="O4" s="46" t="s">
        <v>224</v>
      </c>
      <c r="P4" s="46" t="s">
        <v>225</v>
      </c>
      <c r="Q4" s="46" t="s">
        <v>894</v>
      </c>
      <c r="R4" s="1289"/>
      <c r="AD4" s="38"/>
      <c r="AE4" s="38"/>
      <c r="AF4" s="38"/>
      <c r="AG4" s="38"/>
      <c r="AH4" s="38"/>
      <c r="AI4" s="38"/>
      <c r="AJ4" s="38"/>
    </row>
    <row r="5" spans="1:38" s="47" customFormat="1" ht="21.75" thickBot="1" x14ac:dyDescent="0.3">
      <c r="B5" s="48" t="s">
        <v>105</v>
      </c>
      <c r="C5" s="49" t="s">
        <v>227</v>
      </c>
      <c r="D5" s="49" t="s">
        <v>227</v>
      </c>
      <c r="E5" s="49" t="s">
        <v>227</v>
      </c>
      <c r="F5" s="49" t="s">
        <v>227</v>
      </c>
      <c r="G5" s="49" t="s">
        <v>227</v>
      </c>
      <c r="H5" s="49" t="s">
        <v>227</v>
      </c>
      <c r="I5" s="49" t="s">
        <v>227</v>
      </c>
      <c r="J5" s="49" t="s">
        <v>227</v>
      </c>
      <c r="K5" s="49" t="s">
        <v>227</v>
      </c>
      <c r="L5" s="49" t="s">
        <v>227</v>
      </c>
      <c r="M5" s="49" t="s">
        <v>227</v>
      </c>
      <c r="N5" s="49" t="s">
        <v>227</v>
      </c>
      <c r="O5" s="49" t="s">
        <v>227</v>
      </c>
      <c r="P5" s="49" t="s">
        <v>227</v>
      </c>
      <c r="Q5" s="49" t="s">
        <v>897</v>
      </c>
      <c r="R5" s="49" t="s">
        <v>226</v>
      </c>
    </row>
    <row r="6" spans="1:38" ht="20.100000000000001" customHeight="1" x14ac:dyDescent="0.2">
      <c r="A6" s="12">
        <f>+CALIBRACION!A12</f>
        <v>1</v>
      </c>
      <c r="B6" s="50" t="str">
        <f>IF(CALIBRACION!H12="","",CALIBRACION!H12)</f>
        <v/>
      </c>
      <c r="C6" s="580" t="str">
        <f>IF($B6="","",INCERTIDUMBRE!AC29/(SUM(INCERTIDUMBRE!$AC29:$AQ29)))</f>
        <v/>
      </c>
      <c r="D6" s="580" t="str">
        <f>IF($B6="","",INCERTIDUMBRE!AD29/(SUM(INCERTIDUMBRE!$AC29:$AQ29)))</f>
        <v/>
      </c>
      <c r="E6" s="580" t="str">
        <f>IF($B6="","",INCERTIDUMBRE!AE29/(SUM(INCERTIDUMBRE!$AC29:$AQ29)))</f>
        <v/>
      </c>
      <c r="F6" s="580" t="str">
        <f>IF($B6="","",INCERTIDUMBRE!AF29/(SUM(INCERTIDUMBRE!$AC29:$AQ29)))</f>
        <v/>
      </c>
      <c r="G6" s="580" t="str">
        <f>IF($B6="","",INCERTIDUMBRE!AG29/(SUM(INCERTIDUMBRE!$AC29:$AQ29)))</f>
        <v/>
      </c>
      <c r="H6" s="580" t="str">
        <f>IF($B6="","",INCERTIDUMBRE!AH29/(SUM(INCERTIDUMBRE!$AC29:$AQ29)))</f>
        <v/>
      </c>
      <c r="I6" s="580" t="str">
        <f>IF($B6="","",INCERTIDUMBRE!AI29/(SUM(INCERTIDUMBRE!$AC29:$AQ29)))</f>
        <v/>
      </c>
      <c r="J6" s="580" t="str">
        <f>IF($B6="","",INCERTIDUMBRE!AJ29/(SUM(INCERTIDUMBRE!$AC29:$AQ29)))</f>
        <v/>
      </c>
      <c r="K6" s="580" t="str">
        <f>IF($B6="","",INCERTIDUMBRE!AK29/(SUM(INCERTIDUMBRE!$AC29:$AQ29)))</f>
        <v/>
      </c>
      <c r="L6" s="580" t="str">
        <f>IF($B6="","",INCERTIDUMBRE!AL29/(SUM(INCERTIDUMBRE!$AC29:$AQ29)))</f>
        <v/>
      </c>
      <c r="M6" s="580" t="str">
        <f>IF($B6="","",INCERTIDUMBRE!AM29/(SUM(INCERTIDUMBRE!$AC29:$AQ29)))</f>
        <v/>
      </c>
      <c r="N6" s="580" t="str">
        <f>IF($B6="","",INCERTIDUMBRE!AN29/(SUM(INCERTIDUMBRE!$AC29:$AQ29)))</f>
        <v/>
      </c>
      <c r="O6" s="580" t="str">
        <f>IF($B6="","",INCERTIDUMBRE!AO29/(SUM(INCERTIDUMBRE!$AC29:$AQ29)))</f>
        <v/>
      </c>
      <c r="P6" s="580" t="str">
        <f>IF($B6="","",INCERTIDUMBRE!AP29/(SUM(INCERTIDUMBRE!$AC29:$AQ29)))</f>
        <v/>
      </c>
      <c r="Q6" s="580" t="str">
        <f>IF($B6="","",INCERTIDUMBRE!AQ29/(SUM(INCERTIDUMBRE!$AC29:$AQ29)))</f>
        <v/>
      </c>
      <c r="R6" s="581" t="str">
        <f t="shared" ref="R6:R37" si="0">IF(B6="","",SUM(C6:Q6))</f>
        <v/>
      </c>
      <c r="S6" s="47"/>
      <c r="AG6" s="38"/>
      <c r="AH6" s="38"/>
      <c r="AI6" s="38"/>
      <c r="AJ6" s="38"/>
      <c r="AK6" s="43"/>
      <c r="AL6" s="43"/>
    </row>
    <row r="7" spans="1:38" ht="20.100000000000001" customHeight="1" x14ac:dyDescent="0.2">
      <c r="A7" s="12">
        <f>+CALIBRACION!A13</f>
        <v>2</v>
      </c>
      <c r="B7" s="50" t="str">
        <f>IF(CALIBRACION!H13="","",CALIBRACION!H13)</f>
        <v/>
      </c>
      <c r="C7" s="580" t="str">
        <f>IF($B7="","",INCERTIDUMBRE!AC30/(SUM(INCERTIDUMBRE!$AC30:$AQ30)))</f>
        <v/>
      </c>
      <c r="D7" s="580" t="str">
        <f>IF($B7="","",INCERTIDUMBRE!AD30/(SUM(INCERTIDUMBRE!$AC30:$AQ30)))</f>
        <v/>
      </c>
      <c r="E7" s="580" t="str">
        <f>IF($B7="","",INCERTIDUMBRE!AE30/(SUM(INCERTIDUMBRE!$AC30:$AQ30)))</f>
        <v/>
      </c>
      <c r="F7" s="580" t="str">
        <f>IF($B7="","",INCERTIDUMBRE!AF30/(SUM(INCERTIDUMBRE!$AC30:$AQ30)))</f>
        <v/>
      </c>
      <c r="G7" s="580" t="str">
        <f>IF($B7="","",INCERTIDUMBRE!AG30/(SUM(INCERTIDUMBRE!$AC30:$AQ30)))</f>
        <v/>
      </c>
      <c r="H7" s="580" t="str">
        <f>IF($B7="","",INCERTIDUMBRE!AH30/(SUM(INCERTIDUMBRE!$AC30:$AQ30)))</f>
        <v/>
      </c>
      <c r="I7" s="580" t="str">
        <f>IF($B7="","",INCERTIDUMBRE!AI30/(SUM(INCERTIDUMBRE!$AC30:$AQ30)))</f>
        <v/>
      </c>
      <c r="J7" s="580" t="str">
        <f>IF($B7="","",INCERTIDUMBRE!AJ30/(SUM(INCERTIDUMBRE!$AC30:$AQ30)))</f>
        <v/>
      </c>
      <c r="K7" s="580" t="str">
        <f>IF($B7="","",INCERTIDUMBRE!AK30/(SUM(INCERTIDUMBRE!$AC30:$AQ30)))</f>
        <v/>
      </c>
      <c r="L7" s="580" t="str">
        <f>IF($B7="","",INCERTIDUMBRE!AL30/(SUM(INCERTIDUMBRE!$AC30:$AQ30)))</f>
        <v/>
      </c>
      <c r="M7" s="580" t="str">
        <f>IF($B7="","",INCERTIDUMBRE!AM30/(SUM(INCERTIDUMBRE!$AC30:$AQ30)))</f>
        <v/>
      </c>
      <c r="N7" s="580" t="str">
        <f>IF($B7="","",INCERTIDUMBRE!AN30/(SUM(INCERTIDUMBRE!$AC30:$AQ30)))</f>
        <v/>
      </c>
      <c r="O7" s="580" t="str">
        <f>IF($B7="","",INCERTIDUMBRE!AO30/(SUM(INCERTIDUMBRE!$AC30:$AQ30)))</f>
        <v/>
      </c>
      <c r="P7" s="580" t="str">
        <f>IF($B7="","",INCERTIDUMBRE!AP30/(SUM(INCERTIDUMBRE!$AC30:$AQ30)))</f>
        <v/>
      </c>
      <c r="Q7" s="580" t="str">
        <f>IF($B7="","",INCERTIDUMBRE!AQ30/(SUM(INCERTIDUMBRE!$AC30:$AQ30)))</f>
        <v/>
      </c>
      <c r="R7" s="581" t="str">
        <f t="shared" si="0"/>
        <v/>
      </c>
      <c r="AG7" s="38"/>
      <c r="AH7" s="38"/>
      <c r="AI7" s="38"/>
      <c r="AJ7" s="38"/>
      <c r="AK7" s="43"/>
      <c r="AL7" s="43"/>
    </row>
    <row r="8" spans="1:38" ht="20.100000000000001" customHeight="1" x14ac:dyDescent="0.2">
      <c r="A8" s="12">
        <f>+CALIBRACION!A14</f>
        <v>3</v>
      </c>
      <c r="B8" s="50" t="str">
        <f>IF(CALIBRACION!H14="","",CALIBRACION!H14)</f>
        <v/>
      </c>
      <c r="C8" s="580" t="str">
        <f>IF($B8="","",INCERTIDUMBRE!AC31/(SUM(INCERTIDUMBRE!$AC31:$AQ31)))</f>
        <v/>
      </c>
      <c r="D8" s="580" t="str">
        <f>IF($B8="","",INCERTIDUMBRE!AD31/(SUM(INCERTIDUMBRE!$AC31:$AQ31)))</f>
        <v/>
      </c>
      <c r="E8" s="580" t="str">
        <f>IF($B8="","",INCERTIDUMBRE!AE31/(SUM(INCERTIDUMBRE!$AC31:$AQ31)))</f>
        <v/>
      </c>
      <c r="F8" s="580" t="str">
        <f>IF($B8="","",INCERTIDUMBRE!AF31/(SUM(INCERTIDUMBRE!$AC31:$AQ31)))</f>
        <v/>
      </c>
      <c r="G8" s="580" t="str">
        <f>IF($B8="","",INCERTIDUMBRE!AG31/(SUM(INCERTIDUMBRE!$AC31:$AQ31)))</f>
        <v/>
      </c>
      <c r="H8" s="580" t="str">
        <f>IF($B8="","",INCERTIDUMBRE!AH31/(SUM(INCERTIDUMBRE!$AC31:$AQ31)))</f>
        <v/>
      </c>
      <c r="I8" s="580" t="str">
        <f>IF($B8="","",INCERTIDUMBRE!AI31/(SUM(INCERTIDUMBRE!$AC31:$AQ31)))</f>
        <v/>
      </c>
      <c r="J8" s="580" t="str">
        <f>IF($B8="","",INCERTIDUMBRE!AJ31/(SUM(INCERTIDUMBRE!$AC31:$AQ31)))</f>
        <v/>
      </c>
      <c r="K8" s="580" t="str">
        <f>IF($B8="","",INCERTIDUMBRE!AK31/(SUM(INCERTIDUMBRE!$AC31:$AQ31)))</f>
        <v/>
      </c>
      <c r="L8" s="580" t="str">
        <f>IF($B8="","",INCERTIDUMBRE!AL31/(SUM(INCERTIDUMBRE!$AC31:$AQ31)))</f>
        <v/>
      </c>
      <c r="M8" s="580" t="str">
        <f>IF($B8="","",INCERTIDUMBRE!AM31/(SUM(INCERTIDUMBRE!$AC31:$AQ31)))</f>
        <v/>
      </c>
      <c r="N8" s="580" t="str">
        <f>IF($B8="","",INCERTIDUMBRE!AN31/(SUM(INCERTIDUMBRE!$AC31:$AQ31)))</f>
        <v/>
      </c>
      <c r="O8" s="580" t="str">
        <f>IF($B8="","",INCERTIDUMBRE!AO31/(SUM(INCERTIDUMBRE!$AC31:$AQ31)))</f>
        <v/>
      </c>
      <c r="P8" s="580" t="str">
        <f>IF($B8="","",INCERTIDUMBRE!AP31/(SUM(INCERTIDUMBRE!$AC31:$AQ31)))</f>
        <v/>
      </c>
      <c r="Q8" s="580" t="str">
        <f>IF($B8="","",INCERTIDUMBRE!AQ31/(SUM(INCERTIDUMBRE!$AC31:$AQ31)))</f>
        <v/>
      </c>
      <c r="R8" s="581" t="str">
        <f t="shared" si="0"/>
        <v/>
      </c>
      <c r="AG8" s="38"/>
      <c r="AH8" s="38"/>
      <c r="AI8" s="38"/>
      <c r="AJ8" s="38"/>
      <c r="AK8" s="43"/>
      <c r="AL8" s="43"/>
    </row>
    <row r="9" spans="1:38" ht="20.100000000000001" customHeight="1" x14ac:dyDescent="0.2">
      <c r="A9" s="12">
        <f>+CALIBRACION!A15</f>
        <v>4</v>
      </c>
      <c r="B9" s="50" t="str">
        <f>IF(CALIBRACION!H15="","",CALIBRACION!H15)</f>
        <v/>
      </c>
      <c r="C9" s="580" t="str">
        <f>IF($B9="","",INCERTIDUMBRE!AC32/(SUM(INCERTIDUMBRE!$AC32:$AQ32)))</f>
        <v/>
      </c>
      <c r="D9" s="580" t="str">
        <f>IF($B9="","",INCERTIDUMBRE!AD32/(SUM(INCERTIDUMBRE!$AC32:$AQ32)))</f>
        <v/>
      </c>
      <c r="E9" s="580" t="str">
        <f>IF($B9="","",INCERTIDUMBRE!AE32/(SUM(INCERTIDUMBRE!$AC32:$AQ32)))</f>
        <v/>
      </c>
      <c r="F9" s="580" t="str">
        <f>IF($B9="","",INCERTIDUMBRE!AF32/(SUM(INCERTIDUMBRE!$AC32:$AQ32)))</f>
        <v/>
      </c>
      <c r="G9" s="580" t="str">
        <f>IF($B9="","",INCERTIDUMBRE!AG32/(SUM(INCERTIDUMBRE!$AC32:$AQ32)))</f>
        <v/>
      </c>
      <c r="H9" s="580" t="str">
        <f>IF($B9="","",INCERTIDUMBRE!AH32/(SUM(INCERTIDUMBRE!$AC32:$AQ32)))</f>
        <v/>
      </c>
      <c r="I9" s="580" t="str">
        <f>IF($B9="","",INCERTIDUMBRE!AI32/(SUM(INCERTIDUMBRE!$AC32:$AQ32)))</f>
        <v/>
      </c>
      <c r="J9" s="580" t="str">
        <f>IF($B9="","",INCERTIDUMBRE!AJ32/(SUM(INCERTIDUMBRE!$AC32:$AQ32)))</f>
        <v/>
      </c>
      <c r="K9" s="580" t="str">
        <f>IF($B9="","",INCERTIDUMBRE!AK32/(SUM(INCERTIDUMBRE!$AC32:$AQ32)))</f>
        <v/>
      </c>
      <c r="L9" s="580" t="str">
        <f>IF($B9="","",INCERTIDUMBRE!AL32/(SUM(INCERTIDUMBRE!$AC32:$AQ32)))</f>
        <v/>
      </c>
      <c r="M9" s="580" t="str">
        <f>IF($B9="","",INCERTIDUMBRE!AM32/(SUM(INCERTIDUMBRE!$AC32:$AQ32)))</f>
        <v/>
      </c>
      <c r="N9" s="580" t="str">
        <f>IF($B9="","",INCERTIDUMBRE!AN32/(SUM(INCERTIDUMBRE!$AC32:$AQ32)))</f>
        <v/>
      </c>
      <c r="O9" s="580" t="str">
        <f>IF($B9="","",INCERTIDUMBRE!AO32/(SUM(INCERTIDUMBRE!$AC32:$AQ32)))</f>
        <v/>
      </c>
      <c r="P9" s="580" t="str">
        <f>IF($B9="","",INCERTIDUMBRE!AP32/(SUM(INCERTIDUMBRE!$AC32:$AQ32)))</f>
        <v/>
      </c>
      <c r="Q9" s="580" t="str">
        <f>IF($B9="","",INCERTIDUMBRE!AQ32/(SUM(INCERTIDUMBRE!$AC32:$AQ32)))</f>
        <v/>
      </c>
      <c r="R9" s="581" t="str">
        <f t="shared" si="0"/>
        <v/>
      </c>
      <c r="AG9" s="38"/>
      <c r="AH9" s="38"/>
      <c r="AI9" s="38"/>
      <c r="AJ9" s="38"/>
      <c r="AK9" s="43"/>
      <c r="AL9" s="43"/>
    </row>
    <row r="10" spans="1:38" ht="20.100000000000001" customHeight="1" x14ac:dyDescent="0.2">
      <c r="A10" s="12">
        <f>+CALIBRACION!A16</f>
        <v>5</v>
      </c>
      <c r="B10" s="50" t="str">
        <f>IF(CALIBRACION!H16="","",CALIBRACION!H16)</f>
        <v/>
      </c>
      <c r="C10" s="580" t="str">
        <f>IF($B10="","",INCERTIDUMBRE!AC33/(SUM(INCERTIDUMBRE!$AC33:$AQ33)))</f>
        <v/>
      </c>
      <c r="D10" s="580" t="str">
        <f>IF($B10="","",INCERTIDUMBRE!AD33/(SUM(INCERTIDUMBRE!$AC33:$AQ33)))</f>
        <v/>
      </c>
      <c r="E10" s="580" t="str">
        <f>IF($B10="","",INCERTIDUMBRE!AE33/(SUM(INCERTIDUMBRE!$AC33:$AQ33)))</f>
        <v/>
      </c>
      <c r="F10" s="580" t="str">
        <f>IF($B10="","",INCERTIDUMBRE!AF33/(SUM(INCERTIDUMBRE!$AC33:$AQ33)))</f>
        <v/>
      </c>
      <c r="G10" s="580" t="str">
        <f>IF($B10="","",INCERTIDUMBRE!AG33/(SUM(INCERTIDUMBRE!$AC33:$AQ33)))</f>
        <v/>
      </c>
      <c r="H10" s="580" t="str">
        <f>IF($B10="","",INCERTIDUMBRE!AH33/(SUM(INCERTIDUMBRE!$AC33:$AQ33)))</f>
        <v/>
      </c>
      <c r="I10" s="580" t="str">
        <f>IF($B10="","",INCERTIDUMBRE!AI33/(SUM(INCERTIDUMBRE!$AC33:$AQ33)))</f>
        <v/>
      </c>
      <c r="J10" s="580" t="str">
        <f>IF($B10="","",INCERTIDUMBRE!AJ33/(SUM(INCERTIDUMBRE!$AC33:$AQ33)))</f>
        <v/>
      </c>
      <c r="K10" s="580" t="str">
        <f>IF($B10="","",INCERTIDUMBRE!AK33/(SUM(INCERTIDUMBRE!$AC33:$AQ33)))</f>
        <v/>
      </c>
      <c r="L10" s="580" t="str">
        <f>IF($B10="","",INCERTIDUMBRE!AL33/(SUM(INCERTIDUMBRE!$AC33:$AQ33)))</f>
        <v/>
      </c>
      <c r="M10" s="580" t="str">
        <f>IF($B10="","",INCERTIDUMBRE!AM33/(SUM(INCERTIDUMBRE!$AC33:$AQ33)))</f>
        <v/>
      </c>
      <c r="N10" s="580" t="str">
        <f>IF($B10="","",INCERTIDUMBRE!AN33/(SUM(INCERTIDUMBRE!$AC33:$AQ33)))</f>
        <v/>
      </c>
      <c r="O10" s="580" t="str">
        <f>IF($B10="","",INCERTIDUMBRE!AO33/(SUM(INCERTIDUMBRE!$AC33:$AQ33)))</f>
        <v/>
      </c>
      <c r="P10" s="580" t="str">
        <f>IF($B10="","",INCERTIDUMBRE!AP33/(SUM(INCERTIDUMBRE!$AC33:$AQ33)))</f>
        <v/>
      </c>
      <c r="Q10" s="580" t="str">
        <f>IF($B10="","",INCERTIDUMBRE!AQ33/(SUM(INCERTIDUMBRE!$AC33:$AQ33)))</f>
        <v/>
      </c>
      <c r="R10" s="581" t="str">
        <f t="shared" si="0"/>
        <v/>
      </c>
      <c r="AG10" s="38"/>
      <c r="AH10" s="38"/>
      <c r="AI10" s="38"/>
      <c r="AJ10" s="38"/>
      <c r="AK10" s="43"/>
      <c r="AL10" s="43"/>
    </row>
    <row r="11" spans="1:38" ht="20.100000000000001" customHeight="1" x14ac:dyDescent="0.2">
      <c r="A11" s="12">
        <f>+CALIBRACION!A17</f>
        <v>6</v>
      </c>
      <c r="B11" s="50" t="str">
        <f>IF(CALIBRACION!H17="","",CALIBRACION!H17)</f>
        <v/>
      </c>
      <c r="C11" s="580" t="str">
        <f>IF($B11="","",INCERTIDUMBRE!AC34/(SUM(INCERTIDUMBRE!$AC34:$AQ34)))</f>
        <v/>
      </c>
      <c r="D11" s="580" t="str">
        <f>IF($B11="","",INCERTIDUMBRE!AD34/(SUM(INCERTIDUMBRE!$AC34:$AQ34)))</f>
        <v/>
      </c>
      <c r="E11" s="580" t="str">
        <f>IF($B11="","",INCERTIDUMBRE!AE34/(SUM(INCERTIDUMBRE!$AC34:$AQ34)))</f>
        <v/>
      </c>
      <c r="F11" s="580" t="str">
        <f>IF($B11="","",INCERTIDUMBRE!AF34/(SUM(INCERTIDUMBRE!$AC34:$AQ34)))</f>
        <v/>
      </c>
      <c r="G11" s="580" t="str">
        <f>IF($B11="","",INCERTIDUMBRE!AG34/(SUM(INCERTIDUMBRE!$AC34:$AQ34)))</f>
        <v/>
      </c>
      <c r="H11" s="580" t="str">
        <f>IF($B11="","",INCERTIDUMBRE!AH34/(SUM(INCERTIDUMBRE!$AC34:$AQ34)))</f>
        <v/>
      </c>
      <c r="I11" s="580" t="str">
        <f>IF($B11="","",INCERTIDUMBRE!AI34/(SUM(INCERTIDUMBRE!$AC34:$AQ34)))</f>
        <v/>
      </c>
      <c r="J11" s="580" t="str">
        <f>IF($B11="","",INCERTIDUMBRE!AJ34/(SUM(INCERTIDUMBRE!$AC34:$AQ34)))</f>
        <v/>
      </c>
      <c r="K11" s="580" t="str">
        <f>IF($B11="","",INCERTIDUMBRE!AK34/(SUM(INCERTIDUMBRE!$AC34:$AQ34)))</f>
        <v/>
      </c>
      <c r="L11" s="580" t="str">
        <f>IF($B11="","",INCERTIDUMBRE!AL34/(SUM(INCERTIDUMBRE!$AC34:$AQ34)))</f>
        <v/>
      </c>
      <c r="M11" s="580" t="str">
        <f>IF($B11="","",INCERTIDUMBRE!AM34/(SUM(INCERTIDUMBRE!$AC34:$AQ34)))</f>
        <v/>
      </c>
      <c r="N11" s="580" t="str">
        <f>IF($B11="","",INCERTIDUMBRE!AN34/(SUM(INCERTIDUMBRE!$AC34:$AQ34)))</f>
        <v/>
      </c>
      <c r="O11" s="580" t="str">
        <f>IF($B11="","",INCERTIDUMBRE!AO34/(SUM(INCERTIDUMBRE!$AC34:$AQ34)))</f>
        <v/>
      </c>
      <c r="P11" s="580" t="str">
        <f>IF($B11="","",INCERTIDUMBRE!AP34/(SUM(INCERTIDUMBRE!$AC34:$AQ34)))</f>
        <v/>
      </c>
      <c r="Q11" s="580" t="str">
        <f>IF($B11="","",INCERTIDUMBRE!AQ34/(SUM(INCERTIDUMBRE!$AC34:$AQ34)))</f>
        <v/>
      </c>
      <c r="R11" s="581" t="str">
        <f t="shared" si="0"/>
        <v/>
      </c>
      <c r="S11" s="51"/>
      <c r="T11" s="52"/>
      <c r="AG11" s="38"/>
      <c r="AH11" s="38"/>
      <c r="AI11" s="38"/>
      <c r="AJ11" s="38"/>
      <c r="AK11" s="43"/>
      <c r="AL11" s="43"/>
    </row>
    <row r="12" spans="1:38" ht="20.100000000000001" customHeight="1" x14ac:dyDescent="0.2">
      <c r="A12" s="12">
        <f>+CALIBRACION!A18</f>
        <v>7</v>
      </c>
      <c r="B12" s="50" t="str">
        <f>IF(CALIBRACION!H18="","",CALIBRACION!H18)</f>
        <v/>
      </c>
      <c r="C12" s="580" t="str">
        <f>IF($B12="","",INCERTIDUMBRE!AC35/(SUM(INCERTIDUMBRE!$AC35:$AQ35)))</f>
        <v/>
      </c>
      <c r="D12" s="580" t="str">
        <f>IF($B12="","",INCERTIDUMBRE!AD35/(SUM(INCERTIDUMBRE!$AC35:$AQ35)))</f>
        <v/>
      </c>
      <c r="E12" s="580" t="str">
        <f>IF($B12="","",INCERTIDUMBRE!AE35/(SUM(INCERTIDUMBRE!$AC35:$AQ35)))</f>
        <v/>
      </c>
      <c r="F12" s="580" t="str">
        <f>IF($B12="","",INCERTIDUMBRE!AF35/(SUM(INCERTIDUMBRE!$AC35:$AQ35)))</f>
        <v/>
      </c>
      <c r="G12" s="580" t="str">
        <f>IF($B12="","",INCERTIDUMBRE!AG35/(SUM(INCERTIDUMBRE!$AC35:$AQ35)))</f>
        <v/>
      </c>
      <c r="H12" s="580" t="str">
        <f>IF($B12="","",INCERTIDUMBRE!AH35/(SUM(INCERTIDUMBRE!$AC35:$AQ35)))</f>
        <v/>
      </c>
      <c r="I12" s="580" t="str">
        <f>IF($B12="","",INCERTIDUMBRE!AI35/(SUM(INCERTIDUMBRE!$AC35:$AQ35)))</f>
        <v/>
      </c>
      <c r="J12" s="580" t="str">
        <f>IF($B12="","",INCERTIDUMBRE!AJ35/(SUM(INCERTIDUMBRE!$AC35:$AQ35)))</f>
        <v/>
      </c>
      <c r="K12" s="580" t="str">
        <f>IF($B12="","",INCERTIDUMBRE!AK35/(SUM(INCERTIDUMBRE!$AC35:$AQ35)))</f>
        <v/>
      </c>
      <c r="L12" s="580" t="str">
        <f>IF($B12="","",INCERTIDUMBRE!AL35/(SUM(INCERTIDUMBRE!$AC35:$AQ35)))</f>
        <v/>
      </c>
      <c r="M12" s="580" t="str">
        <f>IF($B12="","",INCERTIDUMBRE!AM35/(SUM(INCERTIDUMBRE!$AC35:$AQ35)))</f>
        <v/>
      </c>
      <c r="N12" s="580" t="str">
        <f>IF($B12="","",INCERTIDUMBRE!AN35/(SUM(INCERTIDUMBRE!$AC35:$AQ35)))</f>
        <v/>
      </c>
      <c r="O12" s="580" t="str">
        <f>IF($B12="","",INCERTIDUMBRE!AO35/(SUM(INCERTIDUMBRE!$AC35:$AQ35)))</f>
        <v/>
      </c>
      <c r="P12" s="580" t="str">
        <f>IF($B12="","",INCERTIDUMBRE!AP35/(SUM(INCERTIDUMBRE!$AC35:$AQ35)))</f>
        <v/>
      </c>
      <c r="Q12" s="580" t="str">
        <f>IF($B12="","",INCERTIDUMBRE!AQ35/(SUM(INCERTIDUMBRE!$AC35:$AQ35)))</f>
        <v/>
      </c>
      <c r="R12" s="581" t="str">
        <f t="shared" si="0"/>
        <v/>
      </c>
      <c r="S12" s="51"/>
      <c r="T12" s="52"/>
      <c r="V12" s="373"/>
      <c r="AG12" s="38"/>
      <c r="AH12" s="38"/>
      <c r="AI12" s="38"/>
      <c r="AJ12" s="38"/>
      <c r="AK12" s="43"/>
      <c r="AL12" s="43"/>
    </row>
    <row r="13" spans="1:38" ht="20.100000000000001" customHeight="1" x14ac:dyDescent="0.2">
      <c r="A13" s="12">
        <f>+CALIBRACION!A19</f>
        <v>8</v>
      </c>
      <c r="B13" s="50" t="str">
        <f>IF(CALIBRACION!H19="","",CALIBRACION!H19)</f>
        <v/>
      </c>
      <c r="C13" s="580" t="str">
        <f>IF($B13="","",INCERTIDUMBRE!AC36/(SUM(INCERTIDUMBRE!$AC36:$AQ36)))</f>
        <v/>
      </c>
      <c r="D13" s="580" t="str">
        <f>IF($B13="","",INCERTIDUMBRE!AD36/(SUM(INCERTIDUMBRE!$AC36:$AQ36)))</f>
        <v/>
      </c>
      <c r="E13" s="580" t="str">
        <f>IF($B13="","",INCERTIDUMBRE!AE36/(SUM(INCERTIDUMBRE!$AC36:$AQ36)))</f>
        <v/>
      </c>
      <c r="F13" s="580" t="str">
        <f>IF($B13="","",INCERTIDUMBRE!AF36/(SUM(INCERTIDUMBRE!$AC36:$AQ36)))</f>
        <v/>
      </c>
      <c r="G13" s="580" t="str">
        <f>IF($B13="","",INCERTIDUMBRE!AG36/(SUM(INCERTIDUMBRE!$AC36:$AQ36)))</f>
        <v/>
      </c>
      <c r="H13" s="580" t="str">
        <f>IF($B13="","",INCERTIDUMBRE!AH36/(SUM(INCERTIDUMBRE!$AC36:$AQ36)))</f>
        <v/>
      </c>
      <c r="I13" s="580" t="str">
        <f>IF($B13="","",INCERTIDUMBRE!AI36/(SUM(INCERTIDUMBRE!$AC36:$AQ36)))</f>
        <v/>
      </c>
      <c r="J13" s="580" t="str">
        <f>IF($B13="","",INCERTIDUMBRE!AJ36/(SUM(INCERTIDUMBRE!$AC36:$AQ36)))</f>
        <v/>
      </c>
      <c r="K13" s="580" t="str">
        <f>IF($B13="","",INCERTIDUMBRE!AK36/(SUM(INCERTIDUMBRE!$AC36:$AQ36)))</f>
        <v/>
      </c>
      <c r="L13" s="580" t="str">
        <f>IF($B13="","",INCERTIDUMBRE!AL36/(SUM(INCERTIDUMBRE!$AC36:$AQ36)))</f>
        <v/>
      </c>
      <c r="M13" s="580" t="str">
        <f>IF($B13="","",INCERTIDUMBRE!AM36/(SUM(INCERTIDUMBRE!$AC36:$AQ36)))</f>
        <v/>
      </c>
      <c r="N13" s="580" t="str">
        <f>IF($B13="","",INCERTIDUMBRE!AN36/(SUM(INCERTIDUMBRE!$AC36:$AQ36)))</f>
        <v/>
      </c>
      <c r="O13" s="580" t="str">
        <f>IF($B13="","",INCERTIDUMBRE!AO36/(SUM(INCERTIDUMBRE!$AC36:$AQ36)))</f>
        <v/>
      </c>
      <c r="P13" s="580" t="str">
        <f>IF($B13="","",INCERTIDUMBRE!AP36/(SUM(INCERTIDUMBRE!$AC36:$AQ36)))</f>
        <v/>
      </c>
      <c r="Q13" s="580" t="str">
        <f>IF($B13="","",INCERTIDUMBRE!AQ36/(SUM(INCERTIDUMBRE!$AC36:$AQ36)))</f>
        <v/>
      </c>
      <c r="R13" s="581" t="str">
        <f t="shared" si="0"/>
        <v/>
      </c>
      <c r="AG13" s="38"/>
      <c r="AH13" s="38"/>
      <c r="AI13" s="38"/>
      <c r="AJ13" s="38"/>
      <c r="AK13" s="43"/>
      <c r="AL13" s="43"/>
    </row>
    <row r="14" spans="1:38" ht="20.100000000000001" customHeight="1" x14ac:dyDescent="0.2">
      <c r="A14" s="12">
        <f>+CALIBRACION!A20</f>
        <v>9</v>
      </c>
      <c r="B14" s="50" t="str">
        <f>IF(CALIBRACION!H20="","",CALIBRACION!H20)</f>
        <v/>
      </c>
      <c r="C14" s="580" t="str">
        <f>IF($B14="","",INCERTIDUMBRE!AC37/(SUM(INCERTIDUMBRE!$AC37:$AQ37)))</f>
        <v/>
      </c>
      <c r="D14" s="580" t="str">
        <f>IF($B14="","",INCERTIDUMBRE!AD37/(SUM(INCERTIDUMBRE!$AC37:$AQ37)))</f>
        <v/>
      </c>
      <c r="E14" s="580" t="str">
        <f>IF($B14="","",INCERTIDUMBRE!AE37/(SUM(INCERTIDUMBRE!$AC37:$AQ37)))</f>
        <v/>
      </c>
      <c r="F14" s="580" t="str">
        <f>IF($B14="","",INCERTIDUMBRE!AF37/(SUM(INCERTIDUMBRE!$AC37:$AQ37)))</f>
        <v/>
      </c>
      <c r="G14" s="580" t="str">
        <f>IF($B14="","",INCERTIDUMBRE!AG37/(SUM(INCERTIDUMBRE!$AC37:$AQ37)))</f>
        <v/>
      </c>
      <c r="H14" s="580" t="str">
        <f>IF($B14="","",INCERTIDUMBRE!AH37/(SUM(INCERTIDUMBRE!$AC37:$AQ37)))</f>
        <v/>
      </c>
      <c r="I14" s="580" t="str">
        <f>IF($B14="","",INCERTIDUMBRE!AI37/(SUM(INCERTIDUMBRE!$AC37:$AQ37)))</f>
        <v/>
      </c>
      <c r="J14" s="580" t="str">
        <f>IF($B14="","",INCERTIDUMBRE!AJ37/(SUM(INCERTIDUMBRE!$AC37:$AQ37)))</f>
        <v/>
      </c>
      <c r="K14" s="580" t="str">
        <f>IF($B14="","",INCERTIDUMBRE!AK37/(SUM(INCERTIDUMBRE!$AC37:$AQ37)))</f>
        <v/>
      </c>
      <c r="L14" s="580" t="str">
        <f>IF($B14="","",INCERTIDUMBRE!AL37/(SUM(INCERTIDUMBRE!$AC37:$AQ37)))</f>
        <v/>
      </c>
      <c r="M14" s="580" t="str">
        <f>IF($B14="","",INCERTIDUMBRE!AM37/(SUM(INCERTIDUMBRE!$AC37:$AQ37)))</f>
        <v/>
      </c>
      <c r="N14" s="580" t="str">
        <f>IF($B14="","",INCERTIDUMBRE!AN37/(SUM(INCERTIDUMBRE!$AC37:$AQ37)))</f>
        <v/>
      </c>
      <c r="O14" s="580" t="str">
        <f>IF($B14="","",INCERTIDUMBRE!AO37/(SUM(INCERTIDUMBRE!$AC37:$AQ37)))</f>
        <v/>
      </c>
      <c r="P14" s="580" t="str">
        <f>IF($B14="","",INCERTIDUMBRE!AP37/(SUM(INCERTIDUMBRE!$AC37:$AQ37)))</f>
        <v/>
      </c>
      <c r="Q14" s="580" t="str">
        <f>IF($B14="","",INCERTIDUMBRE!AQ37/(SUM(INCERTIDUMBRE!$AC37:$AQ37)))</f>
        <v/>
      </c>
      <c r="R14" s="581" t="str">
        <f t="shared" si="0"/>
        <v/>
      </c>
      <c r="AG14" s="38"/>
      <c r="AH14" s="38"/>
      <c r="AI14" s="38"/>
      <c r="AJ14" s="38"/>
      <c r="AK14" s="43"/>
      <c r="AL14" s="43"/>
    </row>
    <row r="15" spans="1:38" ht="20.100000000000001" customHeight="1" x14ac:dyDescent="0.2">
      <c r="A15" s="12">
        <f>+CALIBRACION!A21</f>
        <v>10</v>
      </c>
      <c r="B15" s="50" t="str">
        <f>IF(CALIBRACION!H21="","",CALIBRACION!H21)</f>
        <v/>
      </c>
      <c r="C15" s="580" t="str">
        <f>IF($B15="","",INCERTIDUMBRE!AC38/(SUM(INCERTIDUMBRE!$AC38:$AQ38)))</f>
        <v/>
      </c>
      <c r="D15" s="580" t="str">
        <f>IF($B15="","",INCERTIDUMBRE!AD38/(SUM(INCERTIDUMBRE!$AC38:$AQ38)))</f>
        <v/>
      </c>
      <c r="E15" s="580" t="str">
        <f>IF($B15="","",INCERTIDUMBRE!AE38/(SUM(INCERTIDUMBRE!$AC38:$AQ38)))</f>
        <v/>
      </c>
      <c r="F15" s="580" t="str">
        <f>IF($B15="","",INCERTIDUMBRE!AF38/(SUM(INCERTIDUMBRE!$AC38:$AQ38)))</f>
        <v/>
      </c>
      <c r="G15" s="580" t="str">
        <f>IF($B15="","",INCERTIDUMBRE!AG38/(SUM(INCERTIDUMBRE!$AC38:$AQ38)))</f>
        <v/>
      </c>
      <c r="H15" s="580" t="str">
        <f>IF($B15="","",INCERTIDUMBRE!AH38/(SUM(INCERTIDUMBRE!$AC38:$AQ38)))</f>
        <v/>
      </c>
      <c r="I15" s="580" t="str">
        <f>IF($B15="","",INCERTIDUMBRE!AI38/(SUM(INCERTIDUMBRE!$AC38:$AQ38)))</f>
        <v/>
      </c>
      <c r="J15" s="580" t="str">
        <f>IF($B15="","",INCERTIDUMBRE!AJ38/(SUM(INCERTIDUMBRE!$AC38:$AQ38)))</f>
        <v/>
      </c>
      <c r="K15" s="580" t="str">
        <f>IF($B15="","",INCERTIDUMBRE!AK38/(SUM(INCERTIDUMBRE!$AC38:$AQ38)))</f>
        <v/>
      </c>
      <c r="L15" s="580" t="str">
        <f>IF($B15="","",INCERTIDUMBRE!AL38/(SUM(INCERTIDUMBRE!$AC38:$AQ38)))</f>
        <v/>
      </c>
      <c r="M15" s="580" t="str">
        <f>IF($B15="","",INCERTIDUMBRE!AM38/(SUM(INCERTIDUMBRE!$AC38:$AQ38)))</f>
        <v/>
      </c>
      <c r="N15" s="580" t="str">
        <f>IF($B15="","",INCERTIDUMBRE!AN38/(SUM(INCERTIDUMBRE!$AC38:$AQ38)))</f>
        <v/>
      </c>
      <c r="O15" s="580" t="str">
        <f>IF($B15="","",INCERTIDUMBRE!AO38/(SUM(INCERTIDUMBRE!$AC38:$AQ38)))</f>
        <v/>
      </c>
      <c r="P15" s="580" t="str">
        <f>IF($B15="","",INCERTIDUMBRE!AP38/(SUM(INCERTIDUMBRE!$AC38:$AQ38)))</f>
        <v/>
      </c>
      <c r="Q15" s="580" t="str">
        <f>IF($B15="","",INCERTIDUMBRE!AQ38/(SUM(INCERTIDUMBRE!$AC38:$AQ38)))</f>
        <v/>
      </c>
      <c r="R15" s="581" t="str">
        <f t="shared" si="0"/>
        <v/>
      </c>
      <c r="AG15" s="38"/>
      <c r="AH15" s="38"/>
      <c r="AI15" s="38"/>
      <c r="AJ15" s="38"/>
      <c r="AK15" s="43"/>
      <c r="AL15" s="43"/>
    </row>
    <row r="16" spans="1:38" ht="20.100000000000001" customHeight="1" x14ac:dyDescent="0.2">
      <c r="A16" s="12">
        <f>+CALIBRACION!A22</f>
        <v>11</v>
      </c>
      <c r="B16" s="50" t="str">
        <f>IF(CALIBRACION!H22="","",CALIBRACION!H22)</f>
        <v/>
      </c>
      <c r="C16" s="580" t="str">
        <f>IF($B16="","",INCERTIDUMBRE!AC39/(SUM(INCERTIDUMBRE!$AC39:$AQ39)))</f>
        <v/>
      </c>
      <c r="D16" s="580" t="str">
        <f>IF($B16="","",INCERTIDUMBRE!AD39/(SUM(INCERTIDUMBRE!$AC39:$AQ39)))</f>
        <v/>
      </c>
      <c r="E16" s="580" t="str">
        <f>IF($B16="","",INCERTIDUMBRE!AE39/(SUM(INCERTIDUMBRE!$AC39:$AQ39)))</f>
        <v/>
      </c>
      <c r="F16" s="580" t="str">
        <f>IF($B16="","",INCERTIDUMBRE!AF39/(SUM(INCERTIDUMBRE!$AC39:$AQ39)))</f>
        <v/>
      </c>
      <c r="G16" s="580" t="str">
        <f>IF($B16="","",INCERTIDUMBRE!AG39/(SUM(INCERTIDUMBRE!$AC39:$AQ39)))</f>
        <v/>
      </c>
      <c r="H16" s="580" t="str">
        <f>IF($B16="","",INCERTIDUMBRE!AH39/(SUM(INCERTIDUMBRE!$AC39:$AQ39)))</f>
        <v/>
      </c>
      <c r="I16" s="580" t="str">
        <f>IF($B16="","",INCERTIDUMBRE!AI39/(SUM(INCERTIDUMBRE!$AC39:$AQ39)))</f>
        <v/>
      </c>
      <c r="J16" s="580" t="str">
        <f>IF($B16="","",INCERTIDUMBRE!AJ39/(SUM(INCERTIDUMBRE!$AC39:$AQ39)))</f>
        <v/>
      </c>
      <c r="K16" s="580" t="str">
        <f>IF($B16="","",INCERTIDUMBRE!AK39/(SUM(INCERTIDUMBRE!$AC39:$AQ39)))</f>
        <v/>
      </c>
      <c r="L16" s="580" t="str">
        <f>IF($B16="","",INCERTIDUMBRE!AL39/(SUM(INCERTIDUMBRE!$AC39:$AQ39)))</f>
        <v/>
      </c>
      <c r="M16" s="580" t="str">
        <f>IF($B16="","",INCERTIDUMBRE!AM39/(SUM(INCERTIDUMBRE!$AC39:$AQ39)))</f>
        <v/>
      </c>
      <c r="N16" s="580" t="str">
        <f>IF($B16="","",INCERTIDUMBRE!AN39/(SUM(INCERTIDUMBRE!$AC39:$AQ39)))</f>
        <v/>
      </c>
      <c r="O16" s="580" t="str">
        <f>IF($B16="","",INCERTIDUMBRE!AO39/(SUM(INCERTIDUMBRE!$AC39:$AQ39)))</f>
        <v/>
      </c>
      <c r="P16" s="580" t="str">
        <f>IF($B16="","",INCERTIDUMBRE!AP39/(SUM(INCERTIDUMBRE!$AC39:$AQ39)))</f>
        <v/>
      </c>
      <c r="Q16" s="580" t="str">
        <f>IF($B16="","",INCERTIDUMBRE!AQ39/(SUM(INCERTIDUMBRE!$AC39:$AQ39)))</f>
        <v/>
      </c>
      <c r="R16" s="581" t="str">
        <f t="shared" si="0"/>
        <v/>
      </c>
      <c r="AG16" s="38"/>
      <c r="AH16" s="38"/>
      <c r="AI16" s="38"/>
      <c r="AJ16" s="38"/>
      <c r="AK16" s="43"/>
      <c r="AL16" s="43"/>
    </row>
    <row r="17" spans="1:38" ht="20.100000000000001" customHeight="1" x14ac:dyDescent="0.2">
      <c r="A17" s="12">
        <f>+CALIBRACION!A23</f>
        <v>12</v>
      </c>
      <c r="B17" s="50" t="str">
        <f>IF(CALIBRACION!H23="","",CALIBRACION!H23)</f>
        <v/>
      </c>
      <c r="C17" s="580" t="str">
        <f>IF($B17="","",INCERTIDUMBRE!AC40/(SUM(INCERTIDUMBRE!$AC40:$AQ40)))</f>
        <v/>
      </c>
      <c r="D17" s="580" t="str">
        <f>IF($B17="","",INCERTIDUMBRE!AD40/(SUM(INCERTIDUMBRE!$AC40:$AQ40)))</f>
        <v/>
      </c>
      <c r="E17" s="580" t="str">
        <f>IF($B17="","",INCERTIDUMBRE!AE40/(SUM(INCERTIDUMBRE!$AC40:$AQ40)))</f>
        <v/>
      </c>
      <c r="F17" s="580" t="str">
        <f>IF($B17="","",INCERTIDUMBRE!AF40/(SUM(INCERTIDUMBRE!$AC40:$AQ40)))</f>
        <v/>
      </c>
      <c r="G17" s="580" t="str">
        <f>IF($B17="","",INCERTIDUMBRE!AG40/(SUM(INCERTIDUMBRE!$AC40:$AQ40)))</f>
        <v/>
      </c>
      <c r="H17" s="580" t="str">
        <f>IF($B17="","",INCERTIDUMBRE!AH40/(SUM(INCERTIDUMBRE!$AC40:$AQ40)))</f>
        <v/>
      </c>
      <c r="I17" s="580" t="str">
        <f>IF($B17="","",INCERTIDUMBRE!AI40/(SUM(INCERTIDUMBRE!$AC40:$AQ40)))</f>
        <v/>
      </c>
      <c r="J17" s="580" t="str">
        <f>IF($B17="","",INCERTIDUMBRE!AJ40/(SUM(INCERTIDUMBRE!$AC40:$AQ40)))</f>
        <v/>
      </c>
      <c r="K17" s="580" t="str">
        <f>IF($B17="","",INCERTIDUMBRE!AK40/(SUM(INCERTIDUMBRE!$AC40:$AQ40)))</f>
        <v/>
      </c>
      <c r="L17" s="580" t="str">
        <f>IF($B17="","",INCERTIDUMBRE!AL40/(SUM(INCERTIDUMBRE!$AC40:$AQ40)))</f>
        <v/>
      </c>
      <c r="M17" s="580" t="str">
        <f>IF($B17="","",INCERTIDUMBRE!AM40/(SUM(INCERTIDUMBRE!$AC40:$AQ40)))</f>
        <v/>
      </c>
      <c r="N17" s="580" t="str">
        <f>IF($B17="","",INCERTIDUMBRE!AN40/(SUM(INCERTIDUMBRE!$AC40:$AQ40)))</f>
        <v/>
      </c>
      <c r="O17" s="580" t="str">
        <f>IF($B17="","",INCERTIDUMBRE!AO40/(SUM(INCERTIDUMBRE!$AC40:$AQ40)))</f>
        <v/>
      </c>
      <c r="P17" s="580" t="str">
        <f>IF($B17="","",INCERTIDUMBRE!AP40/(SUM(INCERTIDUMBRE!$AC40:$AQ40)))</f>
        <v/>
      </c>
      <c r="Q17" s="580" t="str">
        <f>IF($B17="","",INCERTIDUMBRE!AQ40/(SUM(INCERTIDUMBRE!$AC40:$AQ40)))</f>
        <v/>
      </c>
      <c r="R17" s="581" t="str">
        <f t="shared" si="0"/>
        <v/>
      </c>
      <c r="AG17" s="38"/>
      <c r="AH17" s="38"/>
      <c r="AI17" s="38"/>
      <c r="AJ17" s="38"/>
      <c r="AK17" s="43"/>
      <c r="AL17" s="43"/>
    </row>
    <row r="18" spans="1:38" ht="20.100000000000001" customHeight="1" x14ac:dyDescent="0.2">
      <c r="A18" s="12">
        <f>+CALIBRACION!A24</f>
        <v>13</v>
      </c>
      <c r="B18" s="50" t="str">
        <f>IF(CALIBRACION!H24="","",CALIBRACION!H24)</f>
        <v/>
      </c>
      <c r="C18" s="580" t="str">
        <f>IF($B18="","",INCERTIDUMBRE!AC41/(SUM(INCERTIDUMBRE!$AC41:$AQ41)))</f>
        <v/>
      </c>
      <c r="D18" s="580" t="str">
        <f>IF($B18="","",INCERTIDUMBRE!AD41/(SUM(INCERTIDUMBRE!$AC41:$AQ41)))</f>
        <v/>
      </c>
      <c r="E18" s="580" t="str">
        <f>IF($B18="","",INCERTIDUMBRE!AE41/(SUM(INCERTIDUMBRE!$AC41:$AQ41)))</f>
        <v/>
      </c>
      <c r="F18" s="580" t="str">
        <f>IF($B18="","",INCERTIDUMBRE!AF41/(SUM(INCERTIDUMBRE!$AC41:$AQ41)))</f>
        <v/>
      </c>
      <c r="G18" s="580" t="str">
        <f>IF($B18="","",INCERTIDUMBRE!AG41/(SUM(INCERTIDUMBRE!$AC41:$AQ41)))</f>
        <v/>
      </c>
      <c r="H18" s="580" t="str">
        <f>IF($B18="","",INCERTIDUMBRE!AH41/(SUM(INCERTIDUMBRE!$AC41:$AQ41)))</f>
        <v/>
      </c>
      <c r="I18" s="580" t="str">
        <f>IF($B18="","",INCERTIDUMBRE!AI41/(SUM(INCERTIDUMBRE!$AC41:$AQ41)))</f>
        <v/>
      </c>
      <c r="J18" s="580" t="str">
        <f>IF($B18="","",INCERTIDUMBRE!AJ41/(SUM(INCERTIDUMBRE!$AC41:$AQ41)))</f>
        <v/>
      </c>
      <c r="K18" s="580" t="str">
        <f>IF($B18="","",INCERTIDUMBRE!AK41/(SUM(INCERTIDUMBRE!$AC41:$AQ41)))</f>
        <v/>
      </c>
      <c r="L18" s="580" t="str">
        <f>IF($B18="","",INCERTIDUMBRE!AL41/(SUM(INCERTIDUMBRE!$AC41:$AQ41)))</f>
        <v/>
      </c>
      <c r="M18" s="580" t="str">
        <f>IF($B18="","",INCERTIDUMBRE!AM41/(SUM(INCERTIDUMBRE!$AC41:$AQ41)))</f>
        <v/>
      </c>
      <c r="N18" s="580" t="str">
        <f>IF($B18="","",INCERTIDUMBRE!AN41/(SUM(INCERTIDUMBRE!$AC41:$AQ41)))</f>
        <v/>
      </c>
      <c r="O18" s="580" t="str">
        <f>IF($B18="","",INCERTIDUMBRE!AO41/(SUM(INCERTIDUMBRE!$AC41:$AQ41)))</f>
        <v/>
      </c>
      <c r="P18" s="580" t="str">
        <f>IF($B18="","",INCERTIDUMBRE!AP41/(SUM(INCERTIDUMBRE!$AC41:$AQ41)))</f>
        <v/>
      </c>
      <c r="Q18" s="580" t="str">
        <f>IF($B18="","",INCERTIDUMBRE!AQ41/(SUM(INCERTIDUMBRE!$AC41:$AQ41)))</f>
        <v/>
      </c>
      <c r="R18" s="581" t="str">
        <f t="shared" si="0"/>
        <v/>
      </c>
      <c r="AG18" s="38"/>
      <c r="AH18" s="38"/>
      <c r="AI18" s="38"/>
      <c r="AJ18" s="38"/>
      <c r="AK18" s="43"/>
      <c r="AL18" s="43"/>
    </row>
    <row r="19" spans="1:38" ht="20.100000000000001" customHeight="1" x14ac:dyDescent="0.2">
      <c r="A19" s="12">
        <f>+CALIBRACION!A25</f>
        <v>14</v>
      </c>
      <c r="B19" s="50" t="str">
        <f>IF(CALIBRACION!H25="","",CALIBRACION!H25)</f>
        <v/>
      </c>
      <c r="C19" s="580" t="str">
        <f>IF($B19="","",INCERTIDUMBRE!AC42/(SUM(INCERTIDUMBRE!$AC42:$AQ42)))</f>
        <v/>
      </c>
      <c r="D19" s="580" t="str">
        <f>IF($B19="","",INCERTIDUMBRE!AD42/(SUM(INCERTIDUMBRE!$AC42:$AQ42)))</f>
        <v/>
      </c>
      <c r="E19" s="580" t="str">
        <f>IF($B19="","",INCERTIDUMBRE!AE42/(SUM(INCERTIDUMBRE!$AC42:$AQ42)))</f>
        <v/>
      </c>
      <c r="F19" s="580" t="str">
        <f>IF($B19="","",INCERTIDUMBRE!AF42/(SUM(INCERTIDUMBRE!$AC42:$AQ42)))</f>
        <v/>
      </c>
      <c r="G19" s="580" t="str">
        <f>IF($B19="","",INCERTIDUMBRE!AG42/(SUM(INCERTIDUMBRE!$AC42:$AQ42)))</f>
        <v/>
      </c>
      <c r="H19" s="580" t="str">
        <f>IF($B19="","",INCERTIDUMBRE!AH42/(SUM(INCERTIDUMBRE!$AC42:$AQ42)))</f>
        <v/>
      </c>
      <c r="I19" s="580" t="str">
        <f>IF($B19="","",INCERTIDUMBRE!AI42/(SUM(INCERTIDUMBRE!$AC42:$AQ42)))</f>
        <v/>
      </c>
      <c r="J19" s="580" t="str">
        <f>IF($B19="","",INCERTIDUMBRE!AJ42/(SUM(INCERTIDUMBRE!$AC42:$AQ42)))</f>
        <v/>
      </c>
      <c r="K19" s="580" t="str">
        <f>IF($B19="","",INCERTIDUMBRE!AK42/(SUM(INCERTIDUMBRE!$AC42:$AQ42)))</f>
        <v/>
      </c>
      <c r="L19" s="580" t="str">
        <f>IF($B19="","",INCERTIDUMBRE!AL42/(SUM(INCERTIDUMBRE!$AC42:$AQ42)))</f>
        <v/>
      </c>
      <c r="M19" s="580" t="str">
        <f>IF($B19="","",INCERTIDUMBRE!AM42/(SUM(INCERTIDUMBRE!$AC42:$AQ42)))</f>
        <v/>
      </c>
      <c r="N19" s="580" t="str">
        <f>IF($B19="","",INCERTIDUMBRE!AN42/(SUM(INCERTIDUMBRE!$AC42:$AQ42)))</f>
        <v/>
      </c>
      <c r="O19" s="580" t="str">
        <f>IF($B19="","",INCERTIDUMBRE!AO42/(SUM(INCERTIDUMBRE!$AC42:$AQ42)))</f>
        <v/>
      </c>
      <c r="P19" s="580" t="str">
        <f>IF($B19="","",INCERTIDUMBRE!AP42/(SUM(INCERTIDUMBRE!$AC42:$AQ42)))</f>
        <v/>
      </c>
      <c r="Q19" s="580" t="str">
        <f>IF($B19="","",INCERTIDUMBRE!AQ42/(SUM(INCERTIDUMBRE!$AC42:$AQ42)))</f>
        <v/>
      </c>
      <c r="R19" s="581" t="str">
        <f t="shared" si="0"/>
        <v/>
      </c>
      <c r="AG19" s="38"/>
      <c r="AH19" s="38"/>
      <c r="AI19" s="38"/>
      <c r="AJ19" s="38"/>
      <c r="AK19" s="43"/>
      <c r="AL19" s="43"/>
    </row>
    <row r="20" spans="1:38" ht="20.100000000000001" customHeight="1" x14ac:dyDescent="0.2">
      <c r="A20" s="12">
        <f>+CALIBRACION!A26</f>
        <v>15</v>
      </c>
      <c r="B20" s="50" t="str">
        <f>IF(CALIBRACION!H26="","",CALIBRACION!H26)</f>
        <v/>
      </c>
      <c r="C20" s="580" t="str">
        <f>IF($B20="","",INCERTIDUMBRE!AC43/(SUM(INCERTIDUMBRE!$AC43:$AQ43)))</f>
        <v/>
      </c>
      <c r="D20" s="580" t="str">
        <f>IF($B20="","",INCERTIDUMBRE!AD43/(SUM(INCERTIDUMBRE!$AC43:$AQ43)))</f>
        <v/>
      </c>
      <c r="E20" s="580" t="str">
        <f>IF($B20="","",INCERTIDUMBRE!AE43/(SUM(INCERTIDUMBRE!$AC43:$AQ43)))</f>
        <v/>
      </c>
      <c r="F20" s="580" t="str">
        <f>IF($B20="","",INCERTIDUMBRE!AF43/(SUM(INCERTIDUMBRE!$AC43:$AQ43)))</f>
        <v/>
      </c>
      <c r="G20" s="580" t="str">
        <f>IF($B20="","",INCERTIDUMBRE!AG43/(SUM(INCERTIDUMBRE!$AC43:$AQ43)))</f>
        <v/>
      </c>
      <c r="H20" s="580" t="str">
        <f>IF($B20="","",INCERTIDUMBRE!AH43/(SUM(INCERTIDUMBRE!$AC43:$AQ43)))</f>
        <v/>
      </c>
      <c r="I20" s="580" t="str">
        <f>IF($B20="","",INCERTIDUMBRE!AI43/(SUM(INCERTIDUMBRE!$AC43:$AQ43)))</f>
        <v/>
      </c>
      <c r="J20" s="580" t="str">
        <f>IF($B20="","",INCERTIDUMBRE!AJ43/(SUM(INCERTIDUMBRE!$AC43:$AQ43)))</f>
        <v/>
      </c>
      <c r="K20" s="580" t="str">
        <f>IF($B20="","",INCERTIDUMBRE!AK43/(SUM(INCERTIDUMBRE!$AC43:$AQ43)))</f>
        <v/>
      </c>
      <c r="L20" s="580" t="str">
        <f>IF($B20="","",INCERTIDUMBRE!AL43/(SUM(INCERTIDUMBRE!$AC43:$AQ43)))</f>
        <v/>
      </c>
      <c r="M20" s="580" t="str">
        <f>IF($B20="","",INCERTIDUMBRE!AM43/(SUM(INCERTIDUMBRE!$AC43:$AQ43)))</f>
        <v/>
      </c>
      <c r="N20" s="580" t="str">
        <f>IF($B20="","",INCERTIDUMBRE!AN43/(SUM(INCERTIDUMBRE!$AC43:$AQ43)))</f>
        <v/>
      </c>
      <c r="O20" s="580" t="str">
        <f>IF($B20="","",INCERTIDUMBRE!AO43/(SUM(INCERTIDUMBRE!$AC43:$AQ43)))</f>
        <v/>
      </c>
      <c r="P20" s="580" t="str">
        <f>IF($B20="","",INCERTIDUMBRE!AP43/(SUM(INCERTIDUMBRE!$AC43:$AQ43)))</f>
        <v/>
      </c>
      <c r="Q20" s="580" t="str">
        <f>IF($B20="","",INCERTIDUMBRE!AQ43/(SUM(INCERTIDUMBRE!$AC43:$AQ43)))</f>
        <v/>
      </c>
      <c r="R20" s="581" t="str">
        <f t="shared" si="0"/>
        <v/>
      </c>
      <c r="AG20" s="38"/>
      <c r="AH20" s="38"/>
      <c r="AI20" s="38"/>
      <c r="AJ20" s="38"/>
      <c r="AK20" s="43"/>
      <c r="AL20" s="43"/>
    </row>
    <row r="21" spans="1:38" ht="20.100000000000001" customHeight="1" x14ac:dyDescent="0.2">
      <c r="A21" s="12">
        <f>+CALIBRACION!A27</f>
        <v>16</v>
      </c>
      <c r="B21" s="50" t="str">
        <f>IF(CALIBRACION!H27="","",CALIBRACION!H27)</f>
        <v/>
      </c>
      <c r="C21" s="580" t="str">
        <f>IF($B21="","",INCERTIDUMBRE!AC44/(SUM(INCERTIDUMBRE!$AC44:$AQ44)))</f>
        <v/>
      </c>
      <c r="D21" s="580" t="str">
        <f>IF($B21="","",INCERTIDUMBRE!AD44/(SUM(INCERTIDUMBRE!$AC44:$AQ44)))</f>
        <v/>
      </c>
      <c r="E21" s="580" t="str">
        <f>IF($B21="","",INCERTIDUMBRE!AE44/(SUM(INCERTIDUMBRE!$AC44:$AQ44)))</f>
        <v/>
      </c>
      <c r="F21" s="580" t="str">
        <f>IF($B21="","",INCERTIDUMBRE!AF44/(SUM(INCERTIDUMBRE!$AC44:$AQ44)))</f>
        <v/>
      </c>
      <c r="G21" s="580" t="str">
        <f>IF($B21="","",INCERTIDUMBRE!AG44/(SUM(INCERTIDUMBRE!$AC44:$AQ44)))</f>
        <v/>
      </c>
      <c r="H21" s="580" t="str">
        <f>IF($B21="","",INCERTIDUMBRE!AH44/(SUM(INCERTIDUMBRE!$AC44:$AQ44)))</f>
        <v/>
      </c>
      <c r="I21" s="580" t="str">
        <f>IF($B21="","",INCERTIDUMBRE!AI44/(SUM(INCERTIDUMBRE!$AC44:$AQ44)))</f>
        <v/>
      </c>
      <c r="J21" s="580" t="str">
        <f>IF($B21="","",INCERTIDUMBRE!AJ44/(SUM(INCERTIDUMBRE!$AC44:$AQ44)))</f>
        <v/>
      </c>
      <c r="K21" s="580" t="str">
        <f>IF($B21="","",INCERTIDUMBRE!AK44/(SUM(INCERTIDUMBRE!$AC44:$AQ44)))</f>
        <v/>
      </c>
      <c r="L21" s="580" t="str">
        <f>IF($B21="","",INCERTIDUMBRE!AL44/(SUM(INCERTIDUMBRE!$AC44:$AQ44)))</f>
        <v/>
      </c>
      <c r="M21" s="580" t="str">
        <f>IF($B21="","",INCERTIDUMBRE!AM44/(SUM(INCERTIDUMBRE!$AC44:$AQ44)))</f>
        <v/>
      </c>
      <c r="N21" s="580" t="str">
        <f>IF($B21="","",INCERTIDUMBRE!AN44/(SUM(INCERTIDUMBRE!$AC44:$AQ44)))</f>
        <v/>
      </c>
      <c r="O21" s="580" t="str">
        <f>IF($B21="","",INCERTIDUMBRE!AO44/(SUM(INCERTIDUMBRE!$AC44:$AQ44)))</f>
        <v/>
      </c>
      <c r="P21" s="580" t="str">
        <f>IF($B21="","",INCERTIDUMBRE!AP44/(SUM(INCERTIDUMBRE!$AC44:$AQ44)))</f>
        <v/>
      </c>
      <c r="Q21" s="580" t="str">
        <f>IF($B21="","",INCERTIDUMBRE!AQ44/(SUM(INCERTIDUMBRE!$AC44:$AQ44)))</f>
        <v/>
      </c>
      <c r="R21" s="581" t="str">
        <f t="shared" si="0"/>
        <v/>
      </c>
      <c r="AG21" s="38"/>
      <c r="AH21" s="38"/>
      <c r="AI21" s="38"/>
      <c r="AJ21" s="38"/>
      <c r="AK21" s="43"/>
      <c r="AL21" s="43"/>
    </row>
    <row r="22" spans="1:38" ht="20.100000000000001" customHeight="1" x14ac:dyDescent="0.2">
      <c r="A22" s="12">
        <f>+CALIBRACION!A28</f>
        <v>17</v>
      </c>
      <c r="B22" s="50" t="str">
        <f>IF(CALIBRACION!H28="","",CALIBRACION!H28)</f>
        <v/>
      </c>
      <c r="C22" s="580" t="str">
        <f>IF($B22="","",INCERTIDUMBRE!AC45/(SUM(INCERTIDUMBRE!$AC45:$AQ45)))</f>
        <v/>
      </c>
      <c r="D22" s="580" t="str">
        <f>IF($B22="","",INCERTIDUMBRE!AD45/(SUM(INCERTIDUMBRE!$AC45:$AQ45)))</f>
        <v/>
      </c>
      <c r="E22" s="580" t="str">
        <f>IF($B22="","",INCERTIDUMBRE!AE45/(SUM(INCERTIDUMBRE!$AC45:$AQ45)))</f>
        <v/>
      </c>
      <c r="F22" s="580" t="str">
        <f>IF($B22="","",INCERTIDUMBRE!AF45/(SUM(INCERTIDUMBRE!$AC45:$AQ45)))</f>
        <v/>
      </c>
      <c r="G22" s="580" t="str">
        <f>IF($B22="","",INCERTIDUMBRE!AG45/(SUM(INCERTIDUMBRE!$AC45:$AQ45)))</f>
        <v/>
      </c>
      <c r="H22" s="580" t="str">
        <f>IF($B22="","",INCERTIDUMBRE!AH45/(SUM(INCERTIDUMBRE!$AC45:$AQ45)))</f>
        <v/>
      </c>
      <c r="I22" s="580" t="str">
        <f>IF($B22="","",INCERTIDUMBRE!AI45/(SUM(INCERTIDUMBRE!$AC45:$AQ45)))</f>
        <v/>
      </c>
      <c r="J22" s="580" t="str">
        <f>IF($B22="","",INCERTIDUMBRE!AJ45/(SUM(INCERTIDUMBRE!$AC45:$AQ45)))</f>
        <v/>
      </c>
      <c r="K22" s="580" t="str">
        <f>IF($B22="","",INCERTIDUMBRE!AK45/(SUM(INCERTIDUMBRE!$AC45:$AQ45)))</f>
        <v/>
      </c>
      <c r="L22" s="580" t="str">
        <f>IF($B22="","",INCERTIDUMBRE!AL45/(SUM(INCERTIDUMBRE!$AC45:$AQ45)))</f>
        <v/>
      </c>
      <c r="M22" s="580" t="str">
        <f>IF($B22="","",INCERTIDUMBRE!AM45/(SUM(INCERTIDUMBRE!$AC45:$AQ45)))</f>
        <v/>
      </c>
      <c r="N22" s="580" t="str">
        <f>IF($B22="","",INCERTIDUMBRE!AN45/(SUM(INCERTIDUMBRE!$AC45:$AQ45)))</f>
        <v/>
      </c>
      <c r="O22" s="580" t="str">
        <f>IF($B22="","",INCERTIDUMBRE!AO45/(SUM(INCERTIDUMBRE!$AC45:$AQ45)))</f>
        <v/>
      </c>
      <c r="P22" s="580" t="str">
        <f>IF($B22="","",INCERTIDUMBRE!AP45/(SUM(INCERTIDUMBRE!$AC45:$AQ45)))</f>
        <v/>
      </c>
      <c r="Q22" s="580" t="str">
        <f>IF($B22="","",INCERTIDUMBRE!AQ45/(SUM(INCERTIDUMBRE!$AC45:$AQ45)))</f>
        <v/>
      </c>
      <c r="R22" s="581" t="str">
        <f t="shared" si="0"/>
        <v/>
      </c>
      <c r="AG22" s="38"/>
      <c r="AH22" s="38"/>
      <c r="AI22" s="38"/>
      <c r="AJ22" s="38"/>
      <c r="AK22" s="43"/>
      <c r="AL22" s="43"/>
    </row>
    <row r="23" spans="1:38" ht="20.100000000000001" customHeight="1" x14ac:dyDescent="0.2">
      <c r="A23" s="12">
        <f>+CALIBRACION!A29</f>
        <v>18</v>
      </c>
      <c r="B23" s="50" t="str">
        <f>IF(CALIBRACION!H29="","",CALIBRACION!H29)</f>
        <v/>
      </c>
      <c r="C23" s="580" t="str">
        <f>IF($B23="","",INCERTIDUMBRE!AC46/(SUM(INCERTIDUMBRE!$AC46:$AQ46)))</f>
        <v/>
      </c>
      <c r="D23" s="580" t="str">
        <f>IF($B23="","",INCERTIDUMBRE!AD46/(SUM(INCERTIDUMBRE!$AC46:$AQ46)))</f>
        <v/>
      </c>
      <c r="E23" s="580" t="str">
        <f>IF($B23="","",INCERTIDUMBRE!AE46/(SUM(INCERTIDUMBRE!$AC46:$AQ46)))</f>
        <v/>
      </c>
      <c r="F23" s="580" t="str">
        <f>IF($B23="","",INCERTIDUMBRE!AF46/(SUM(INCERTIDUMBRE!$AC46:$AQ46)))</f>
        <v/>
      </c>
      <c r="G23" s="580" t="str">
        <f>IF($B23="","",INCERTIDUMBRE!AG46/(SUM(INCERTIDUMBRE!$AC46:$AQ46)))</f>
        <v/>
      </c>
      <c r="H23" s="580" t="str">
        <f>IF($B23="","",INCERTIDUMBRE!AH46/(SUM(INCERTIDUMBRE!$AC46:$AQ46)))</f>
        <v/>
      </c>
      <c r="I23" s="580" t="str">
        <f>IF($B23="","",INCERTIDUMBRE!AI46/(SUM(INCERTIDUMBRE!$AC46:$AQ46)))</f>
        <v/>
      </c>
      <c r="J23" s="580" t="str">
        <f>IF($B23="","",INCERTIDUMBRE!AJ46/(SUM(INCERTIDUMBRE!$AC46:$AQ46)))</f>
        <v/>
      </c>
      <c r="K23" s="580" t="str">
        <f>IF($B23="","",INCERTIDUMBRE!AK46/(SUM(INCERTIDUMBRE!$AC46:$AQ46)))</f>
        <v/>
      </c>
      <c r="L23" s="580" t="str">
        <f>IF($B23="","",INCERTIDUMBRE!AL46/(SUM(INCERTIDUMBRE!$AC46:$AQ46)))</f>
        <v/>
      </c>
      <c r="M23" s="580" t="str">
        <f>IF($B23="","",INCERTIDUMBRE!AM46/(SUM(INCERTIDUMBRE!$AC46:$AQ46)))</f>
        <v/>
      </c>
      <c r="N23" s="580" t="str">
        <f>IF($B23="","",INCERTIDUMBRE!AN46/(SUM(INCERTIDUMBRE!$AC46:$AQ46)))</f>
        <v/>
      </c>
      <c r="O23" s="580" t="str">
        <f>IF($B23="","",INCERTIDUMBRE!AO46/(SUM(INCERTIDUMBRE!$AC46:$AQ46)))</f>
        <v/>
      </c>
      <c r="P23" s="580" t="str">
        <f>IF($B23="","",INCERTIDUMBRE!AP46/(SUM(INCERTIDUMBRE!$AC46:$AQ46)))</f>
        <v/>
      </c>
      <c r="Q23" s="580" t="str">
        <f>IF($B23="","",INCERTIDUMBRE!AQ46/(SUM(INCERTIDUMBRE!$AC46:$AQ46)))</f>
        <v/>
      </c>
      <c r="R23" s="581" t="str">
        <f t="shared" si="0"/>
        <v/>
      </c>
      <c r="AG23" s="38"/>
      <c r="AH23" s="38"/>
      <c r="AI23" s="38"/>
      <c r="AJ23" s="38"/>
      <c r="AK23" s="43"/>
      <c r="AL23" s="43"/>
    </row>
    <row r="24" spans="1:38" ht="20.100000000000001" customHeight="1" x14ac:dyDescent="0.2">
      <c r="A24" s="12">
        <f>+CALIBRACION!A30</f>
        <v>19</v>
      </c>
      <c r="B24" s="50" t="str">
        <f>IF(CALIBRACION!H30="","",CALIBRACION!H30)</f>
        <v/>
      </c>
      <c r="C24" s="580" t="str">
        <f>IF($B24="","",INCERTIDUMBRE!AC47/(SUM(INCERTIDUMBRE!$AC47:$AQ47)))</f>
        <v/>
      </c>
      <c r="D24" s="580" t="str">
        <f>IF($B24="","",INCERTIDUMBRE!AD47/(SUM(INCERTIDUMBRE!$AC47:$AQ47)))</f>
        <v/>
      </c>
      <c r="E24" s="580" t="str">
        <f>IF($B24="","",INCERTIDUMBRE!AE47/(SUM(INCERTIDUMBRE!$AC47:$AQ47)))</f>
        <v/>
      </c>
      <c r="F24" s="580" t="str">
        <f>IF($B24="","",INCERTIDUMBRE!AF47/(SUM(INCERTIDUMBRE!$AC47:$AQ47)))</f>
        <v/>
      </c>
      <c r="G24" s="580" t="str">
        <f>IF($B24="","",INCERTIDUMBRE!AG47/(SUM(INCERTIDUMBRE!$AC47:$AQ47)))</f>
        <v/>
      </c>
      <c r="H24" s="580" t="str">
        <f>IF($B24="","",INCERTIDUMBRE!AH47/(SUM(INCERTIDUMBRE!$AC47:$AQ47)))</f>
        <v/>
      </c>
      <c r="I24" s="580" t="str">
        <f>IF($B24="","",INCERTIDUMBRE!AI47/(SUM(INCERTIDUMBRE!$AC47:$AQ47)))</f>
        <v/>
      </c>
      <c r="J24" s="580" t="str">
        <f>IF($B24="","",INCERTIDUMBRE!AJ47/(SUM(INCERTIDUMBRE!$AC47:$AQ47)))</f>
        <v/>
      </c>
      <c r="K24" s="580" t="str">
        <f>IF($B24="","",INCERTIDUMBRE!AK47/(SUM(INCERTIDUMBRE!$AC47:$AQ47)))</f>
        <v/>
      </c>
      <c r="L24" s="580" t="str">
        <f>IF($B24="","",INCERTIDUMBRE!AL47/(SUM(INCERTIDUMBRE!$AC47:$AQ47)))</f>
        <v/>
      </c>
      <c r="M24" s="580" t="str">
        <f>IF($B24="","",INCERTIDUMBRE!AM47/(SUM(INCERTIDUMBRE!$AC47:$AQ47)))</f>
        <v/>
      </c>
      <c r="N24" s="580" t="str">
        <f>IF($B24="","",INCERTIDUMBRE!AN47/(SUM(INCERTIDUMBRE!$AC47:$AQ47)))</f>
        <v/>
      </c>
      <c r="O24" s="580" t="str">
        <f>IF($B24="","",INCERTIDUMBRE!AO47/(SUM(INCERTIDUMBRE!$AC47:$AQ47)))</f>
        <v/>
      </c>
      <c r="P24" s="580" t="str">
        <f>IF($B24="","",INCERTIDUMBRE!AP47/(SUM(INCERTIDUMBRE!$AC47:$AQ47)))</f>
        <v/>
      </c>
      <c r="Q24" s="580" t="str">
        <f>IF($B24="","",INCERTIDUMBRE!AQ47/(SUM(INCERTIDUMBRE!$AC47:$AQ47)))</f>
        <v/>
      </c>
      <c r="R24" s="581" t="str">
        <f t="shared" si="0"/>
        <v/>
      </c>
      <c r="AG24" s="38"/>
      <c r="AH24" s="38"/>
      <c r="AI24" s="38"/>
      <c r="AJ24" s="38"/>
      <c r="AK24" s="43"/>
      <c r="AL24" s="43"/>
    </row>
    <row r="25" spans="1:38" ht="20.100000000000001" customHeight="1" x14ac:dyDescent="0.2">
      <c r="A25" s="12">
        <f>+CALIBRACION!A31</f>
        <v>20</v>
      </c>
      <c r="B25" s="50" t="str">
        <f>IF(CALIBRACION!H31="","",CALIBRACION!H31)</f>
        <v/>
      </c>
      <c r="C25" s="580" t="str">
        <f>IF($B25="","",INCERTIDUMBRE!AC48/(SUM(INCERTIDUMBRE!$AC48:$AQ48)))</f>
        <v/>
      </c>
      <c r="D25" s="580" t="str">
        <f>IF($B25="","",INCERTIDUMBRE!AD48/(SUM(INCERTIDUMBRE!$AC48:$AQ48)))</f>
        <v/>
      </c>
      <c r="E25" s="580" t="str">
        <f>IF($B25="","",INCERTIDUMBRE!AE48/(SUM(INCERTIDUMBRE!$AC48:$AQ48)))</f>
        <v/>
      </c>
      <c r="F25" s="580" t="str">
        <f>IF($B25="","",INCERTIDUMBRE!AF48/(SUM(INCERTIDUMBRE!$AC48:$AQ48)))</f>
        <v/>
      </c>
      <c r="G25" s="580" t="str">
        <f>IF($B25="","",INCERTIDUMBRE!AG48/(SUM(INCERTIDUMBRE!$AC48:$AQ48)))</f>
        <v/>
      </c>
      <c r="H25" s="580" t="str">
        <f>IF($B25="","",INCERTIDUMBRE!AH48/(SUM(INCERTIDUMBRE!$AC48:$AQ48)))</f>
        <v/>
      </c>
      <c r="I25" s="580" t="str">
        <f>IF($B25="","",INCERTIDUMBRE!AI48/(SUM(INCERTIDUMBRE!$AC48:$AQ48)))</f>
        <v/>
      </c>
      <c r="J25" s="580" t="str">
        <f>IF($B25="","",INCERTIDUMBRE!AJ48/(SUM(INCERTIDUMBRE!$AC48:$AQ48)))</f>
        <v/>
      </c>
      <c r="K25" s="580" t="str">
        <f>IF($B25="","",INCERTIDUMBRE!AK48/(SUM(INCERTIDUMBRE!$AC48:$AQ48)))</f>
        <v/>
      </c>
      <c r="L25" s="580" t="str">
        <f>IF($B25="","",INCERTIDUMBRE!AL48/(SUM(INCERTIDUMBRE!$AC48:$AQ48)))</f>
        <v/>
      </c>
      <c r="M25" s="580" t="str">
        <f>IF($B25="","",INCERTIDUMBRE!AM48/(SUM(INCERTIDUMBRE!$AC48:$AQ48)))</f>
        <v/>
      </c>
      <c r="N25" s="580" t="str">
        <f>IF($B25="","",INCERTIDUMBRE!AN48/(SUM(INCERTIDUMBRE!$AC48:$AQ48)))</f>
        <v/>
      </c>
      <c r="O25" s="580" t="str">
        <f>IF($B25="","",INCERTIDUMBRE!AO48/(SUM(INCERTIDUMBRE!$AC48:$AQ48)))</f>
        <v/>
      </c>
      <c r="P25" s="580" t="str">
        <f>IF($B25="","",INCERTIDUMBRE!AP48/(SUM(INCERTIDUMBRE!$AC48:$AQ48)))</f>
        <v/>
      </c>
      <c r="Q25" s="580" t="str">
        <f>IF($B25="","",INCERTIDUMBRE!AQ48/(SUM(INCERTIDUMBRE!$AC48:$AQ48)))</f>
        <v/>
      </c>
      <c r="R25" s="581" t="str">
        <f t="shared" si="0"/>
        <v/>
      </c>
      <c r="AG25" s="38"/>
      <c r="AH25" s="38"/>
      <c r="AI25" s="38"/>
      <c r="AJ25" s="38"/>
      <c r="AK25" s="43"/>
      <c r="AL25" s="43"/>
    </row>
    <row r="26" spans="1:38" ht="20.100000000000001" customHeight="1" x14ac:dyDescent="0.2">
      <c r="A26" s="12">
        <f>+CALIBRACION!A32</f>
        <v>21</v>
      </c>
      <c r="B26" s="50" t="str">
        <f>IF(CALIBRACION!H32="","",CALIBRACION!H32)</f>
        <v/>
      </c>
      <c r="C26" s="580" t="str">
        <f>IF($B26="","",INCERTIDUMBRE!AC49/(SUM(INCERTIDUMBRE!$AC49:$AQ49)))</f>
        <v/>
      </c>
      <c r="D26" s="580" t="str">
        <f>IF($B26="","",INCERTIDUMBRE!AD49/(SUM(INCERTIDUMBRE!$AC49:$AQ49)))</f>
        <v/>
      </c>
      <c r="E26" s="580" t="str">
        <f>IF($B26="","",INCERTIDUMBRE!AE49/(SUM(INCERTIDUMBRE!$AC49:$AQ49)))</f>
        <v/>
      </c>
      <c r="F26" s="580" t="str">
        <f>IF($B26="","",INCERTIDUMBRE!AF49/(SUM(INCERTIDUMBRE!$AC49:$AQ49)))</f>
        <v/>
      </c>
      <c r="G26" s="580" t="str">
        <f>IF($B26="","",INCERTIDUMBRE!AG49/(SUM(INCERTIDUMBRE!$AC49:$AQ49)))</f>
        <v/>
      </c>
      <c r="H26" s="580" t="str">
        <f>IF($B26="","",INCERTIDUMBRE!AH49/(SUM(INCERTIDUMBRE!$AC49:$AQ49)))</f>
        <v/>
      </c>
      <c r="I26" s="580" t="str">
        <f>IF($B26="","",INCERTIDUMBRE!AI49/(SUM(INCERTIDUMBRE!$AC49:$AQ49)))</f>
        <v/>
      </c>
      <c r="J26" s="580" t="str">
        <f>IF($B26="","",INCERTIDUMBRE!AJ49/(SUM(INCERTIDUMBRE!$AC49:$AQ49)))</f>
        <v/>
      </c>
      <c r="K26" s="580" t="str">
        <f>IF($B26="","",INCERTIDUMBRE!AK49/(SUM(INCERTIDUMBRE!$AC49:$AQ49)))</f>
        <v/>
      </c>
      <c r="L26" s="580" t="str">
        <f>IF($B26="","",INCERTIDUMBRE!AL49/(SUM(INCERTIDUMBRE!$AC49:$AQ49)))</f>
        <v/>
      </c>
      <c r="M26" s="580" t="str">
        <f>IF($B26="","",INCERTIDUMBRE!AM49/(SUM(INCERTIDUMBRE!$AC49:$AQ49)))</f>
        <v/>
      </c>
      <c r="N26" s="580" t="str">
        <f>IF($B26="","",INCERTIDUMBRE!AN49/(SUM(INCERTIDUMBRE!$AC49:$AQ49)))</f>
        <v/>
      </c>
      <c r="O26" s="580" t="str">
        <f>IF($B26="","",INCERTIDUMBRE!AO49/(SUM(INCERTIDUMBRE!$AC49:$AQ49)))</f>
        <v/>
      </c>
      <c r="P26" s="580" t="str">
        <f>IF($B26="","",INCERTIDUMBRE!AP49/(SUM(INCERTIDUMBRE!$AC49:$AQ49)))</f>
        <v/>
      </c>
      <c r="Q26" s="580" t="str">
        <f>IF($B26="","",INCERTIDUMBRE!AQ49/(SUM(INCERTIDUMBRE!$AC49:$AQ49)))</f>
        <v/>
      </c>
      <c r="R26" s="581" t="str">
        <f t="shared" si="0"/>
        <v/>
      </c>
      <c r="AG26" s="38"/>
      <c r="AH26" s="38"/>
      <c r="AI26" s="38"/>
      <c r="AJ26" s="38"/>
      <c r="AK26" s="43"/>
      <c r="AL26" s="43"/>
    </row>
    <row r="27" spans="1:38" ht="20.100000000000001" customHeight="1" x14ac:dyDescent="0.2">
      <c r="A27" s="12">
        <f>+CALIBRACION!A33</f>
        <v>22</v>
      </c>
      <c r="B27" s="50" t="str">
        <f>IF(CALIBRACION!H33="","",CALIBRACION!H33)</f>
        <v/>
      </c>
      <c r="C27" s="580" t="str">
        <f>IF($B27="","",INCERTIDUMBRE!AC50/(SUM(INCERTIDUMBRE!$AC50:$AQ50)))</f>
        <v/>
      </c>
      <c r="D27" s="580" t="str">
        <f>IF($B27="","",INCERTIDUMBRE!AD50/(SUM(INCERTIDUMBRE!$AC50:$AQ50)))</f>
        <v/>
      </c>
      <c r="E27" s="580" t="str">
        <f>IF($B27="","",INCERTIDUMBRE!AE50/(SUM(INCERTIDUMBRE!$AC50:$AQ50)))</f>
        <v/>
      </c>
      <c r="F27" s="580" t="str">
        <f>IF($B27="","",INCERTIDUMBRE!AF50/(SUM(INCERTIDUMBRE!$AC50:$AQ50)))</f>
        <v/>
      </c>
      <c r="G27" s="580" t="str">
        <f>IF($B27="","",INCERTIDUMBRE!AG50/(SUM(INCERTIDUMBRE!$AC50:$AQ50)))</f>
        <v/>
      </c>
      <c r="H27" s="580" t="str">
        <f>IF($B27="","",INCERTIDUMBRE!AH50/(SUM(INCERTIDUMBRE!$AC50:$AQ50)))</f>
        <v/>
      </c>
      <c r="I27" s="580" t="str">
        <f>IF($B27="","",INCERTIDUMBRE!AI50/(SUM(INCERTIDUMBRE!$AC50:$AQ50)))</f>
        <v/>
      </c>
      <c r="J27" s="580" t="str">
        <f>IF($B27="","",INCERTIDUMBRE!AJ50/(SUM(INCERTIDUMBRE!$AC50:$AQ50)))</f>
        <v/>
      </c>
      <c r="K27" s="580" t="str">
        <f>IF($B27="","",INCERTIDUMBRE!AK50/(SUM(INCERTIDUMBRE!$AC50:$AQ50)))</f>
        <v/>
      </c>
      <c r="L27" s="580" t="str">
        <f>IF($B27="","",INCERTIDUMBRE!AL50/(SUM(INCERTIDUMBRE!$AC50:$AQ50)))</f>
        <v/>
      </c>
      <c r="M27" s="580" t="str">
        <f>IF($B27="","",INCERTIDUMBRE!AM50/(SUM(INCERTIDUMBRE!$AC50:$AQ50)))</f>
        <v/>
      </c>
      <c r="N27" s="580" t="str">
        <f>IF($B27="","",INCERTIDUMBRE!AN50/(SUM(INCERTIDUMBRE!$AC50:$AQ50)))</f>
        <v/>
      </c>
      <c r="O27" s="580" t="str">
        <f>IF($B27="","",INCERTIDUMBRE!AO50/(SUM(INCERTIDUMBRE!$AC50:$AQ50)))</f>
        <v/>
      </c>
      <c r="P27" s="580" t="str">
        <f>IF($B27="","",INCERTIDUMBRE!AP50/(SUM(INCERTIDUMBRE!$AC50:$AQ50)))</f>
        <v/>
      </c>
      <c r="Q27" s="580" t="str">
        <f>IF($B27="","",INCERTIDUMBRE!AQ50/(SUM(INCERTIDUMBRE!$AC50:$AQ50)))</f>
        <v/>
      </c>
      <c r="R27" s="581" t="str">
        <f t="shared" si="0"/>
        <v/>
      </c>
      <c r="AG27" s="38"/>
      <c r="AH27" s="38"/>
      <c r="AI27" s="38"/>
      <c r="AJ27" s="38"/>
      <c r="AK27" s="43"/>
      <c r="AL27" s="43"/>
    </row>
    <row r="28" spans="1:38" ht="20.100000000000001" customHeight="1" x14ac:dyDescent="0.2">
      <c r="A28" s="12">
        <f>+CALIBRACION!A34</f>
        <v>23</v>
      </c>
      <c r="B28" s="50" t="str">
        <f>IF(CALIBRACION!H34="","",CALIBRACION!H34)</f>
        <v/>
      </c>
      <c r="C28" s="580" t="str">
        <f>IF($B28="","",INCERTIDUMBRE!AC51/(SUM(INCERTIDUMBRE!$AC51:$AQ51)))</f>
        <v/>
      </c>
      <c r="D28" s="580" t="str">
        <f>IF($B28="","",INCERTIDUMBRE!AD51/(SUM(INCERTIDUMBRE!$AC51:$AQ51)))</f>
        <v/>
      </c>
      <c r="E28" s="580" t="str">
        <f>IF($B28="","",INCERTIDUMBRE!AE51/(SUM(INCERTIDUMBRE!$AC51:$AQ51)))</f>
        <v/>
      </c>
      <c r="F28" s="580" t="str">
        <f>IF($B28="","",INCERTIDUMBRE!AF51/(SUM(INCERTIDUMBRE!$AC51:$AQ51)))</f>
        <v/>
      </c>
      <c r="G28" s="580" t="str">
        <f>IF($B28="","",INCERTIDUMBRE!AG51/(SUM(INCERTIDUMBRE!$AC51:$AQ51)))</f>
        <v/>
      </c>
      <c r="H28" s="580" t="str">
        <f>IF($B28="","",INCERTIDUMBRE!AH51/(SUM(INCERTIDUMBRE!$AC51:$AQ51)))</f>
        <v/>
      </c>
      <c r="I28" s="580" t="str">
        <f>IF($B28="","",INCERTIDUMBRE!AI51/(SUM(INCERTIDUMBRE!$AC51:$AQ51)))</f>
        <v/>
      </c>
      <c r="J28" s="580" t="str">
        <f>IF($B28="","",INCERTIDUMBRE!AJ51/(SUM(INCERTIDUMBRE!$AC51:$AQ51)))</f>
        <v/>
      </c>
      <c r="K28" s="580" t="str">
        <f>IF($B28="","",INCERTIDUMBRE!AK51/(SUM(INCERTIDUMBRE!$AC51:$AQ51)))</f>
        <v/>
      </c>
      <c r="L28" s="580" t="str">
        <f>IF($B28="","",INCERTIDUMBRE!AL51/(SUM(INCERTIDUMBRE!$AC51:$AQ51)))</f>
        <v/>
      </c>
      <c r="M28" s="580" t="str">
        <f>IF($B28="","",INCERTIDUMBRE!AM51/(SUM(INCERTIDUMBRE!$AC51:$AQ51)))</f>
        <v/>
      </c>
      <c r="N28" s="580" t="str">
        <f>IF($B28="","",INCERTIDUMBRE!AN51/(SUM(INCERTIDUMBRE!$AC51:$AQ51)))</f>
        <v/>
      </c>
      <c r="O28" s="580" t="str">
        <f>IF($B28="","",INCERTIDUMBRE!AO51/(SUM(INCERTIDUMBRE!$AC51:$AQ51)))</f>
        <v/>
      </c>
      <c r="P28" s="580" t="str">
        <f>IF($B28="","",INCERTIDUMBRE!AP51/(SUM(INCERTIDUMBRE!$AC51:$AQ51)))</f>
        <v/>
      </c>
      <c r="Q28" s="580" t="str">
        <f>IF($B28="","",INCERTIDUMBRE!AQ51/(SUM(INCERTIDUMBRE!$AC51:$AQ51)))</f>
        <v/>
      </c>
      <c r="R28" s="581" t="str">
        <f t="shared" si="0"/>
        <v/>
      </c>
      <c r="AG28" s="38"/>
      <c r="AH28" s="38"/>
      <c r="AI28" s="38"/>
      <c r="AJ28" s="38"/>
      <c r="AK28" s="43"/>
      <c r="AL28" s="43"/>
    </row>
    <row r="29" spans="1:38" ht="20.100000000000001" customHeight="1" x14ac:dyDescent="0.2">
      <c r="A29" s="12">
        <f>+CALIBRACION!A35</f>
        <v>24</v>
      </c>
      <c r="B29" s="50" t="str">
        <f>IF(CALIBRACION!H35="","",CALIBRACION!H35)</f>
        <v/>
      </c>
      <c r="C29" s="580" t="str">
        <f>IF($B29="","",INCERTIDUMBRE!AC52/(SUM(INCERTIDUMBRE!$AC52:$AQ52)))</f>
        <v/>
      </c>
      <c r="D29" s="580" t="str">
        <f>IF($B29="","",INCERTIDUMBRE!AD52/(SUM(INCERTIDUMBRE!$AC52:$AQ52)))</f>
        <v/>
      </c>
      <c r="E29" s="580" t="str">
        <f>IF($B29="","",INCERTIDUMBRE!AE52/(SUM(INCERTIDUMBRE!$AC52:$AQ52)))</f>
        <v/>
      </c>
      <c r="F29" s="580" t="str">
        <f>IF($B29="","",INCERTIDUMBRE!AF52/(SUM(INCERTIDUMBRE!$AC52:$AQ52)))</f>
        <v/>
      </c>
      <c r="G29" s="580" t="str">
        <f>IF($B29="","",INCERTIDUMBRE!AG52/(SUM(INCERTIDUMBRE!$AC52:$AQ52)))</f>
        <v/>
      </c>
      <c r="H29" s="580" t="str">
        <f>IF($B29="","",INCERTIDUMBRE!AH52/(SUM(INCERTIDUMBRE!$AC52:$AQ52)))</f>
        <v/>
      </c>
      <c r="I29" s="580" t="str">
        <f>IF($B29="","",INCERTIDUMBRE!AI52/(SUM(INCERTIDUMBRE!$AC52:$AQ52)))</f>
        <v/>
      </c>
      <c r="J29" s="580" t="str">
        <f>IF($B29="","",INCERTIDUMBRE!AJ52/(SUM(INCERTIDUMBRE!$AC52:$AQ52)))</f>
        <v/>
      </c>
      <c r="K29" s="580" t="str">
        <f>IF($B29="","",INCERTIDUMBRE!AK52/(SUM(INCERTIDUMBRE!$AC52:$AQ52)))</f>
        <v/>
      </c>
      <c r="L29" s="580" t="str">
        <f>IF($B29="","",INCERTIDUMBRE!AL52/(SUM(INCERTIDUMBRE!$AC52:$AQ52)))</f>
        <v/>
      </c>
      <c r="M29" s="580" t="str">
        <f>IF($B29="","",INCERTIDUMBRE!AM52/(SUM(INCERTIDUMBRE!$AC52:$AQ52)))</f>
        <v/>
      </c>
      <c r="N29" s="580" t="str">
        <f>IF($B29="","",INCERTIDUMBRE!AN52/(SUM(INCERTIDUMBRE!$AC52:$AQ52)))</f>
        <v/>
      </c>
      <c r="O29" s="580" t="str">
        <f>IF($B29="","",INCERTIDUMBRE!AO52/(SUM(INCERTIDUMBRE!$AC52:$AQ52)))</f>
        <v/>
      </c>
      <c r="P29" s="580" t="str">
        <f>IF($B29="","",INCERTIDUMBRE!AP52/(SUM(INCERTIDUMBRE!$AC52:$AQ52)))</f>
        <v/>
      </c>
      <c r="Q29" s="580" t="str">
        <f>IF($B29="","",INCERTIDUMBRE!AQ52/(SUM(INCERTIDUMBRE!$AC52:$AQ52)))</f>
        <v/>
      </c>
      <c r="R29" s="581" t="str">
        <f t="shared" si="0"/>
        <v/>
      </c>
      <c r="AG29" s="38"/>
      <c r="AH29" s="38"/>
      <c r="AI29" s="38"/>
      <c r="AJ29" s="38"/>
      <c r="AK29" s="43"/>
      <c r="AL29" s="43"/>
    </row>
    <row r="30" spans="1:38" ht="20.100000000000001" customHeight="1" x14ac:dyDescent="0.2">
      <c r="A30" s="12">
        <f>+CALIBRACION!A36</f>
        <v>25</v>
      </c>
      <c r="B30" s="50" t="str">
        <f>IF(CALIBRACION!H36="","",CALIBRACION!H36)</f>
        <v/>
      </c>
      <c r="C30" s="580" t="str">
        <f>IF($B30="","",INCERTIDUMBRE!AC53/(SUM(INCERTIDUMBRE!$AC53:$AQ53)))</f>
        <v/>
      </c>
      <c r="D30" s="580" t="str">
        <f>IF($B30="","",INCERTIDUMBRE!AD53/(SUM(INCERTIDUMBRE!$AC53:$AQ53)))</f>
        <v/>
      </c>
      <c r="E30" s="580" t="str">
        <f>IF($B30="","",INCERTIDUMBRE!AE53/(SUM(INCERTIDUMBRE!$AC53:$AQ53)))</f>
        <v/>
      </c>
      <c r="F30" s="580" t="str">
        <f>IF($B30="","",INCERTIDUMBRE!AF53/(SUM(INCERTIDUMBRE!$AC53:$AQ53)))</f>
        <v/>
      </c>
      <c r="G30" s="580" t="str">
        <f>IF($B30="","",INCERTIDUMBRE!AG53/(SUM(INCERTIDUMBRE!$AC53:$AQ53)))</f>
        <v/>
      </c>
      <c r="H30" s="580" t="str">
        <f>IF($B30="","",INCERTIDUMBRE!AH53/(SUM(INCERTIDUMBRE!$AC53:$AQ53)))</f>
        <v/>
      </c>
      <c r="I30" s="580" t="str">
        <f>IF($B30="","",INCERTIDUMBRE!AI53/(SUM(INCERTIDUMBRE!$AC53:$AQ53)))</f>
        <v/>
      </c>
      <c r="J30" s="580" t="str">
        <f>IF($B30="","",INCERTIDUMBRE!AJ53/(SUM(INCERTIDUMBRE!$AC53:$AQ53)))</f>
        <v/>
      </c>
      <c r="K30" s="580" t="str">
        <f>IF($B30="","",INCERTIDUMBRE!AK53/(SUM(INCERTIDUMBRE!$AC53:$AQ53)))</f>
        <v/>
      </c>
      <c r="L30" s="580" t="str">
        <f>IF($B30="","",INCERTIDUMBRE!AL53/(SUM(INCERTIDUMBRE!$AC53:$AQ53)))</f>
        <v/>
      </c>
      <c r="M30" s="580" t="str">
        <f>IF($B30="","",INCERTIDUMBRE!AM53/(SUM(INCERTIDUMBRE!$AC53:$AQ53)))</f>
        <v/>
      </c>
      <c r="N30" s="580" t="str">
        <f>IF($B30="","",INCERTIDUMBRE!AN53/(SUM(INCERTIDUMBRE!$AC53:$AQ53)))</f>
        <v/>
      </c>
      <c r="O30" s="580" t="str">
        <f>IF($B30="","",INCERTIDUMBRE!AO53/(SUM(INCERTIDUMBRE!$AC53:$AQ53)))</f>
        <v/>
      </c>
      <c r="P30" s="580" t="str">
        <f>IF($B30="","",INCERTIDUMBRE!AP53/(SUM(INCERTIDUMBRE!$AC53:$AQ53)))</f>
        <v/>
      </c>
      <c r="Q30" s="580" t="str">
        <f>IF($B30="","",INCERTIDUMBRE!AQ53/(SUM(INCERTIDUMBRE!$AC53:$AQ53)))</f>
        <v/>
      </c>
      <c r="R30" s="581" t="str">
        <f t="shared" si="0"/>
        <v/>
      </c>
      <c r="AG30" s="38"/>
      <c r="AH30" s="38"/>
      <c r="AI30" s="38"/>
      <c r="AJ30" s="38"/>
      <c r="AK30" s="43"/>
      <c r="AL30" s="43"/>
    </row>
    <row r="31" spans="1:38" ht="20.100000000000001" customHeight="1" x14ac:dyDescent="0.2">
      <c r="A31" s="12">
        <f>+CALIBRACION!A37</f>
        <v>26</v>
      </c>
      <c r="B31" s="50" t="str">
        <f>IF(CALIBRACION!H37="","",CALIBRACION!H37)</f>
        <v/>
      </c>
      <c r="C31" s="580" t="str">
        <f>IF($B31="","",INCERTIDUMBRE!AC54/(SUM(INCERTIDUMBRE!$AC54:$AQ54)))</f>
        <v/>
      </c>
      <c r="D31" s="580" t="str">
        <f>IF($B31="","",INCERTIDUMBRE!AD54/(SUM(INCERTIDUMBRE!$AC54:$AQ54)))</f>
        <v/>
      </c>
      <c r="E31" s="580" t="str">
        <f>IF($B31="","",INCERTIDUMBRE!AE54/(SUM(INCERTIDUMBRE!$AC54:$AQ54)))</f>
        <v/>
      </c>
      <c r="F31" s="580" t="str">
        <f>IF($B31="","",INCERTIDUMBRE!AF54/(SUM(INCERTIDUMBRE!$AC54:$AQ54)))</f>
        <v/>
      </c>
      <c r="G31" s="580" t="str">
        <f>IF($B31="","",INCERTIDUMBRE!AG54/(SUM(INCERTIDUMBRE!$AC54:$AQ54)))</f>
        <v/>
      </c>
      <c r="H31" s="580" t="str">
        <f>IF($B31="","",INCERTIDUMBRE!AH54/(SUM(INCERTIDUMBRE!$AC54:$AQ54)))</f>
        <v/>
      </c>
      <c r="I31" s="580" t="str">
        <f>IF($B31="","",INCERTIDUMBRE!AI54/(SUM(INCERTIDUMBRE!$AC54:$AQ54)))</f>
        <v/>
      </c>
      <c r="J31" s="580" t="str">
        <f>IF($B31="","",INCERTIDUMBRE!AJ54/(SUM(INCERTIDUMBRE!$AC54:$AQ54)))</f>
        <v/>
      </c>
      <c r="K31" s="580" t="str">
        <f>IF($B31="","",INCERTIDUMBRE!AK54/(SUM(INCERTIDUMBRE!$AC54:$AQ54)))</f>
        <v/>
      </c>
      <c r="L31" s="580" t="str">
        <f>IF($B31="","",INCERTIDUMBRE!AL54/(SUM(INCERTIDUMBRE!$AC54:$AQ54)))</f>
        <v/>
      </c>
      <c r="M31" s="580" t="str">
        <f>IF($B31="","",INCERTIDUMBRE!AM54/(SUM(INCERTIDUMBRE!$AC54:$AQ54)))</f>
        <v/>
      </c>
      <c r="N31" s="580" t="str">
        <f>IF($B31="","",INCERTIDUMBRE!AN54/(SUM(INCERTIDUMBRE!$AC54:$AQ54)))</f>
        <v/>
      </c>
      <c r="O31" s="580" t="str">
        <f>IF($B31="","",INCERTIDUMBRE!AO54/(SUM(INCERTIDUMBRE!$AC54:$AQ54)))</f>
        <v/>
      </c>
      <c r="P31" s="580" t="str">
        <f>IF($B31="","",INCERTIDUMBRE!AP54/(SUM(INCERTIDUMBRE!$AC54:$AQ54)))</f>
        <v/>
      </c>
      <c r="Q31" s="580" t="str">
        <f>IF($B31="","",INCERTIDUMBRE!AQ54/(SUM(INCERTIDUMBRE!$AC54:$AQ54)))</f>
        <v/>
      </c>
      <c r="R31" s="581" t="str">
        <f t="shared" si="0"/>
        <v/>
      </c>
      <c r="AG31" s="38"/>
      <c r="AH31" s="38"/>
      <c r="AI31" s="38"/>
      <c r="AJ31" s="38"/>
      <c r="AK31" s="43"/>
      <c r="AL31" s="43"/>
    </row>
    <row r="32" spans="1:38" ht="20.100000000000001" customHeight="1" x14ac:dyDescent="0.2">
      <c r="A32" s="12">
        <f>+CALIBRACION!A38</f>
        <v>27</v>
      </c>
      <c r="B32" s="50" t="str">
        <f>IF(CALIBRACION!H38="","",CALIBRACION!H38)</f>
        <v/>
      </c>
      <c r="C32" s="580" t="str">
        <f>IF($B32="","",INCERTIDUMBRE!AC55/(SUM(INCERTIDUMBRE!$AC55:$AQ55)))</f>
        <v/>
      </c>
      <c r="D32" s="580" t="str">
        <f>IF($B32="","",INCERTIDUMBRE!AD55/(SUM(INCERTIDUMBRE!$AC55:$AQ55)))</f>
        <v/>
      </c>
      <c r="E32" s="580" t="str">
        <f>IF($B32="","",INCERTIDUMBRE!AE55/(SUM(INCERTIDUMBRE!$AC55:$AQ55)))</f>
        <v/>
      </c>
      <c r="F32" s="580" t="str">
        <f>IF($B32="","",INCERTIDUMBRE!AF55/(SUM(INCERTIDUMBRE!$AC55:$AQ55)))</f>
        <v/>
      </c>
      <c r="G32" s="580" t="str">
        <f>IF($B32="","",INCERTIDUMBRE!AG55/(SUM(INCERTIDUMBRE!$AC55:$AQ55)))</f>
        <v/>
      </c>
      <c r="H32" s="580" t="str">
        <f>IF($B32="","",INCERTIDUMBRE!AH55/(SUM(INCERTIDUMBRE!$AC55:$AQ55)))</f>
        <v/>
      </c>
      <c r="I32" s="580" t="str">
        <f>IF($B32="","",INCERTIDUMBRE!AI55/(SUM(INCERTIDUMBRE!$AC55:$AQ55)))</f>
        <v/>
      </c>
      <c r="J32" s="580" t="str">
        <f>IF($B32="","",INCERTIDUMBRE!AJ55/(SUM(INCERTIDUMBRE!$AC55:$AQ55)))</f>
        <v/>
      </c>
      <c r="K32" s="580" t="str">
        <f>IF($B32="","",INCERTIDUMBRE!AK55/(SUM(INCERTIDUMBRE!$AC55:$AQ55)))</f>
        <v/>
      </c>
      <c r="L32" s="580" t="str">
        <f>IF($B32="","",INCERTIDUMBRE!AL55/(SUM(INCERTIDUMBRE!$AC55:$AQ55)))</f>
        <v/>
      </c>
      <c r="M32" s="580" t="str">
        <f>IF($B32="","",INCERTIDUMBRE!AM55/(SUM(INCERTIDUMBRE!$AC55:$AQ55)))</f>
        <v/>
      </c>
      <c r="N32" s="580" t="str">
        <f>IF($B32="","",INCERTIDUMBRE!AN55/(SUM(INCERTIDUMBRE!$AC55:$AQ55)))</f>
        <v/>
      </c>
      <c r="O32" s="580" t="str">
        <f>IF($B32="","",INCERTIDUMBRE!AO55/(SUM(INCERTIDUMBRE!$AC55:$AQ55)))</f>
        <v/>
      </c>
      <c r="P32" s="580" t="str">
        <f>IF($B32="","",INCERTIDUMBRE!AP55/(SUM(INCERTIDUMBRE!$AC55:$AQ55)))</f>
        <v/>
      </c>
      <c r="Q32" s="580" t="str">
        <f>IF($B32="","",INCERTIDUMBRE!AQ55/(SUM(INCERTIDUMBRE!$AC55:$AQ55)))</f>
        <v/>
      </c>
      <c r="R32" s="581" t="str">
        <f t="shared" si="0"/>
        <v/>
      </c>
      <c r="AG32" s="38"/>
      <c r="AH32" s="38"/>
      <c r="AI32" s="38"/>
      <c r="AJ32" s="38"/>
      <c r="AK32" s="43"/>
      <c r="AL32" s="43"/>
    </row>
    <row r="33" spans="1:38" ht="20.100000000000001" customHeight="1" x14ac:dyDescent="0.2">
      <c r="A33" s="12">
        <f>+CALIBRACION!A39</f>
        <v>28</v>
      </c>
      <c r="B33" s="50" t="str">
        <f>IF(CALIBRACION!H39="","",CALIBRACION!H39)</f>
        <v/>
      </c>
      <c r="C33" s="580" t="str">
        <f>IF($B33="","",INCERTIDUMBRE!AC56/(SUM(INCERTIDUMBRE!$AC56:$AQ56)))</f>
        <v/>
      </c>
      <c r="D33" s="580" t="str">
        <f>IF($B33="","",INCERTIDUMBRE!AD56/(SUM(INCERTIDUMBRE!$AC56:$AQ56)))</f>
        <v/>
      </c>
      <c r="E33" s="580" t="str">
        <f>IF($B33="","",INCERTIDUMBRE!AE56/(SUM(INCERTIDUMBRE!$AC56:$AQ56)))</f>
        <v/>
      </c>
      <c r="F33" s="580" t="str">
        <f>IF($B33="","",INCERTIDUMBRE!AF56/(SUM(INCERTIDUMBRE!$AC56:$AQ56)))</f>
        <v/>
      </c>
      <c r="G33" s="580" t="str">
        <f>IF($B33="","",INCERTIDUMBRE!AG56/(SUM(INCERTIDUMBRE!$AC56:$AQ56)))</f>
        <v/>
      </c>
      <c r="H33" s="580" t="str">
        <f>IF($B33="","",INCERTIDUMBRE!AH56/(SUM(INCERTIDUMBRE!$AC56:$AQ56)))</f>
        <v/>
      </c>
      <c r="I33" s="580" t="str">
        <f>IF($B33="","",INCERTIDUMBRE!AI56/(SUM(INCERTIDUMBRE!$AC56:$AQ56)))</f>
        <v/>
      </c>
      <c r="J33" s="580" t="str">
        <f>IF($B33="","",INCERTIDUMBRE!AJ56/(SUM(INCERTIDUMBRE!$AC56:$AQ56)))</f>
        <v/>
      </c>
      <c r="K33" s="580" t="str">
        <f>IF($B33="","",INCERTIDUMBRE!AK56/(SUM(INCERTIDUMBRE!$AC56:$AQ56)))</f>
        <v/>
      </c>
      <c r="L33" s="580" t="str">
        <f>IF($B33="","",INCERTIDUMBRE!AL56/(SUM(INCERTIDUMBRE!$AC56:$AQ56)))</f>
        <v/>
      </c>
      <c r="M33" s="580" t="str">
        <f>IF($B33="","",INCERTIDUMBRE!AM56/(SUM(INCERTIDUMBRE!$AC56:$AQ56)))</f>
        <v/>
      </c>
      <c r="N33" s="580" t="str">
        <f>IF($B33="","",INCERTIDUMBRE!AN56/(SUM(INCERTIDUMBRE!$AC56:$AQ56)))</f>
        <v/>
      </c>
      <c r="O33" s="580" t="str">
        <f>IF($B33="","",INCERTIDUMBRE!AO56/(SUM(INCERTIDUMBRE!$AC56:$AQ56)))</f>
        <v/>
      </c>
      <c r="P33" s="580" t="str">
        <f>IF($B33="","",INCERTIDUMBRE!AP56/(SUM(INCERTIDUMBRE!$AC56:$AQ56)))</f>
        <v/>
      </c>
      <c r="Q33" s="580" t="str">
        <f>IF($B33="","",INCERTIDUMBRE!AQ56/(SUM(INCERTIDUMBRE!$AC56:$AQ56)))</f>
        <v/>
      </c>
      <c r="R33" s="581" t="str">
        <f t="shared" si="0"/>
        <v/>
      </c>
      <c r="AG33" s="38"/>
      <c r="AH33" s="38"/>
      <c r="AI33" s="38"/>
      <c r="AJ33" s="38"/>
      <c r="AK33" s="43"/>
      <c r="AL33" s="43"/>
    </row>
    <row r="34" spans="1:38" ht="20.100000000000001" customHeight="1" x14ac:dyDescent="0.2">
      <c r="A34" s="12">
        <f>+CALIBRACION!A40</f>
        <v>29</v>
      </c>
      <c r="B34" s="50" t="str">
        <f>IF(CALIBRACION!H40="","",CALIBRACION!H40)</f>
        <v/>
      </c>
      <c r="C34" s="580" t="str">
        <f>IF($B34="","",INCERTIDUMBRE!AC57/(SUM(INCERTIDUMBRE!$AC57:$AQ57)))</f>
        <v/>
      </c>
      <c r="D34" s="580" t="str">
        <f>IF($B34="","",INCERTIDUMBRE!AD57/(SUM(INCERTIDUMBRE!$AC57:$AQ57)))</f>
        <v/>
      </c>
      <c r="E34" s="580" t="str">
        <f>IF($B34="","",INCERTIDUMBRE!AE57/(SUM(INCERTIDUMBRE!$AC57:$AQ57)))</f>
        <v/>
      </c>
      <c r="F34" s="580" t="str">
        <f>IF($B34="","",INCERTIDUMBRE!AF57/(SUM(INCERTIDUMBRE!$AC57:$AQ57)))</f>
        <v/>
      </c>
      <c r="G34" s="580" t="str">
        <f>IF($B34="","",INCERTIDUMBRE!AG57/(SUM(INCERTIDUMBRE!$AC57:$AQ57)))</f>
        <v/>
      </c>
      <c r="H34" s="580" t="str">
        <f>IF($B34="","",INCERTIDUMBRE!AH57/(SUM(INCERTIDUMBRE!$AC57:$AQ57)))</f>
        <v/>
      </c>
      <c r="I34" s="580" t="str">
        <f>IF($B34="","",INCERTIDUMBRE!AI57/(SUM(INCERTIDUMBRE!$AC57:$AQ57)))</f>
        <v/>
      </c>
      <c r="J34" s="580" t="str">
        <f>IF($B34="","",INCERTIDUMBRE!AJ57/(SUM(INCERTIDUMBRE!$AC57:$AQ57)))</f>
        <v/>
      </c>
      <c r="K34" s="580" t="str">
        <f>IF($B34="","",INCERTIDUMBRE!AK57/(SUM(INCERTIDUMBRE!$AC57:$AQ57)))</f>
        <v/>
      </c>
      <c r="L34" s="580" t="str">
        <f>IF($B34="","",INCERTIDUMBRE!AL57/(SUM(INCERTIDUMBRE!$AC57:$AQ57)))</f>
        <v/>
      </c>
      <c r="M34" s="580" t="str">
        <f>IF($B34="","",INCERTIDUMBRE!AM57/(SUM(INCERTIDUMBRE!$AC57:$AQ57)))</f>
        <v/>
      </c>
      <c r="N34" s="580" t="str">
        <f>IF($B34="","",INCERTIDUMBRE!AN57/(SUM(INCERTIDUMBRE!$AC57:$AQ57)))</f>
        <v/>
      </c>
      <c r="O34" s="580" t="str">
        <f>IF($B34="","",INCERTIDUMBRE!AO57/(SUM(INCERTIDUMBRE!$AC57:$AQ57)))</f>
        <v/>
      </c>
      <c r="P34" s="580" t="str">
        <f>IF($B34="","",INCERTIDUMBRE!AP57/(SUM(INCERTIDUMBRE!$AC57:$AQ57)))</f>
        <v/>
      </c>
      <c r="Q34" s="580" t="str">
        <f>IF($B34="","",INCERTIDUMBRE!AQ57/(SUM(INCERTIDUMBRE!$AC57:$AQ57)))</f>
        <v/>
      </c>
      <c r="R34" s="581" t="str">
        <f t="shared" si="0"/>
        <v/>
      </c>
      <c r="AG34" s="38"/>
      <c r="AH34" s="38"/>
      <c r="AI34" s="38"/>
      <c r="AJ34" s="38"/>
      <c r="AK34" s="43"/>
      <c r="AL34" s="43"/>
    </row>
    <row r="35" spans="1:38" ht="20.100000000000001" customHeight="1" x14ac:dyDescent="0.2">
      <c r="A35" s="12">
        <f>+CALIBRACION!A41</f>
        <v>30</v>
      </c>
      <c r="B35" s="50" t="str">
        <f>IF(CALIBRACION!H41="","",CALIBRACION!H41)</f>
        <v/>
      </c>
      <c r="C35" s="580" t="str">
        <f>IF($B35="","",INCERTIDUMBRE!AC58/(SUM(INCERTIDUMBRE!$AC58:$AQ58)))</f>
        <v/>
      </c>
      <c r="D35" s="580" t="str">
        <f>IF($B35="","",INCERTIDUMBRE!AD58/(SUM(INCERTIDUMBRE!$AC58:$AQ58)))</f>
        <v/>
      </c>
      <c r="E35" s="580" t="str">
        <f>IF($B35="","",INCERTIDUMBRE!AE58/(SUM(INCERTIDUMBRE!$AC58:$AQ58)))</f>
        <v/>
      </c>
      <c r="F35" s="580" t="str">
        <f>IF($B35="","",INCERTIDUMBRE!AF58/(SUM(INCERTIDUMBRE!$AC58:$AQ58)))</f>
        <v/>
      </c>
      <c r="G35" s="580" t="str">
        <f>IF($B35="","",INCERTIDUMBRE!AG58/(SUM(INCERTIDUMBRE!$AC58:$AQ58)))</f>
        <v/>
      </c>
      <c r="H35" s="580" t="str">
        <f>IF($B35="","",INCERTIDUMBRE!AH58/(SUM(INCERTIDUMBRE!$AC58:$AQ58)))</f>
        <v/>
      </c>
      <c r="I35" s="580" t="str">
        <f>IF($B35="","",INCERTIDUMBRE!AI58/(SUM(INCERTIDUMBRE!$AC58:$AQ58)))</f>
        <v/>
      </c>
      <c r="J35" s="580" t="str">
        <f>IF($B35="","",INCERTIDUMBRE!AJ58/(SUM(INCERTIDUMBRE!$AC58:$AQ58)))</f>
        <v/>
      </c>
      <c r="K35" s="580" t="str">
        <f>IF($B35="","",INCERTIDUMBRE!AK58/(SUM(INCERTIDUMBRE!$AC58:$AQ58)))</f>
        <v/>
      </c>
      <c r="L35" s="580" t="str">
        <f>IF($B35="","",INCERTIDUMBRE!AL58/(SUM(INCERTIDUMBRE!$AC58:$AQ58)))</f>
        <v/>
      </c>
      <c r="M35" s="580" t="str">
        <f>IF($B35="","",INCERTIDUMBRE!AM58/(SUM(INCERTIDUMBRE!$AC58:$AQ58)))</f>
        <v/>
      </c>
      <c r="N35" s="580" t="str">
        <f>IF($B35="","",INCERTIDUMBRE!AN58/(SUM(INCERTIDUMBRE!$AC58:$AQ58)))</f>
        <v/>
      </c>
      <c r="O35" s="580" t="str">
        <f>IF($B35="","",INCERTIDUMBRE!AO58/(SUM(INCERTIDUMBRE!$AC58:$AQ58)))</f>
        <v/>
      </c>
      <c r="P35" s="580" t="str">
        <f>IF($B35="","",INCERTIDUMBRE!AP58/(SUM(INCERTIDUMBRE!$AC58:$AQ58)))</f>
        <v/>
      </c>
      <c r="Q35" s="580" t="str">
        <f>IF($B35="","",INCERTIDUMBRE!AQ58/(SUM(INCERTIDUMBRE!$AC58:$AQ58)))</f>
        <v/>
      </c>
      <c r="R35" s="581" t="str">
        <f t="shared" si="0"/>
        <v/>
      </c>
      <c r="AG35" s="38"/>
      <c r="AH35" s="38"/>
      <c r="AI35" s="38"/>
      <c r="AJ35" s="38"/>
      <c r="AK35" s="43"/>
      <c r="AL35" s="43"/>
    </row>
    <row r="36" spans="1:38" ht="20.100000000000001" customHeight="1" x14ac:dyDescent="0.2">
      <c r="A36" s="12">
        <f>+CALIBRACION!A42</f>
        <v>31</v>
      </c>
      <c r="B36" s="50" t="str">
        <f>IF(CALIBRACION!H42="","",CALIBRACION!H42)</f>
        <v/>
      </c>
      <c r="C36" s="580" t="str">
        <f>IF($B36="","",INCERTIDUMBRE!AC59/(SUM(INCERTIDUMBRE!$AC59:$AQ59)))</f>
        <v/>
      </c>
      <c r="D36" s="580" t="str">
        <f>IF($B36="","",INCERTIDUMBRE!AD59/(SUM(INCERTIDUMBRE!$AC59:$AQ59)))</f>
        <v/>
      </c>
      <c r="E36" s="580" t="str">
        <f>IF($B36="","",INCERTIDUMBRE!AE59/(SUM(INCERTIDUMBRE!$AC59:$AQ59)))</f>
        <v/>
      </c>
      <c r="F36" s="580" t="str">
        <f>IF($B36="","",INCERTIDUMBRE!AF59/(SUM(INCERTIDUMBRE!$AC59:$AQ59)))</f>
        <v/>
      </c>
      <c r="G36" s="580" t="str">
        <f>IF($B36="","",INCERTIDUMBRE!AG59/(SUM(INCERTIDUMBRE!$AC59:$AQ59)))</f>
        <v/>
      </c>
      <c r="H36" s="580" t="str">
        <f>IF($B36="","",INCERTIDUMBRE!AH59/(SUM(INCERTIDUMBRE!$AC59:$AQ59)))</f>
        <v/>
      </c>
      <c r="I36" s="580" t="str">
        <f>IF($B36="","",INCERTIDUMBRE!AI59/(SUM(INCERTIDUMBRE!$AC59:$AQ59)))</f>
        <v/>
      </c>
      <c r="J36" s="580" t="str">
        <f>IF($B36="","",INCERTIDUMBRE!AJ59/(SUM(INCERTIDUMBRE!$AC59:$AQ59)))</f>
        <v/>
      </c>
      <c r="K36" s="580" t="str">
        <f>IF($B36="","",INCERTIDUMBRE!AK59/(SUM(INCERTIDUMBRE!$AC59:$AQ59)))</f>
        <v/>
      </c>
      <c r="L36" s="580" t="str">
        <f>IF($B36="","",INCERTIDUMBRE!AL59/(SUM(INCERTIDUMBRE!$AC59:$AQ59)))</f>
        <v/>
      </c>
      <c r="M36" s="580" t="str">
        <f>IF($B36="","",INCERTIDUMBRE!AM59/(SUM(INCERTIDUMBRE!$AC59:$AQ59)))</f>
        <v/>
      </c>
      <c r="N36" s="580" t="str">
        <f>IF($B36="","",INCERTIDUMBRE!AN59/(SUM(INCERTIDUMBRE!$AC59:$AQ59)))</f>
        <v/>
      </c>
      <c r="O36" s="580" t="str">
        <f>IF($B36="","",INCERTIDUMBRE!AO59/(SUM(INCERTIDUMBRE!$AC59:$AQ59)))</f>
        <v/>
      </c>
      <c r="P36" s="580" t="str">
        <f>IF($B36="","",INCERTIDUMBRE!AP59/(SUM(INCERTIDUMBRE!$AC59:$AQ59)))</f>
        <v/>
      </c>
      <c r="Q36" s="580" t="str">
        <f>IF($B36="","",INCERTIDUMBRE!AQ59/(SUM(INCERTIDUMBRE!$AC59:$AQ59)))</f>
        <v/>
      </c>
      <c r="R36" s="581" t="str">
        <f t="shared" si="0"/>
        <v/>
      </c>
      <c r="AG36" s="38"/>
      <c r="AH36" s="38"/>
      <c r="AI36" s="38"/>
      <c r="AJ36" s="38"/>
      <c r="AK36" s="43"/>
      <c r="AL36" s="43"/>
    </row>
    <row r="37" spans="1:38" ht="20.100000000000001" customHeight="1" x14ac:dyDescent="0.2">
      <c r="A37" s="12">
        <f>+CALIBRACION!A43</f>
        <v>32</v>
      </c>
      <c r="B37" s="50" t="str">
        <f>IF(CALIBRACION!H43="","",CALIBRACION!H43)</f>
        <v/>
      </c>
      <c r="C37" s="580" t="str">
        <f>IF($B37="","",INCERTIDUMBRE!AC60/(SUM(INCERTIDUMBRE!$AC60:$AQ60)))</f>
        <v/>
      </c>
      <c r="D37" s="580" t="str">
        <f>IF($B37="","",INCERTIDUMBRE!AD60/(SUM(INCERTIDUMBRE!$AC60:$AQ60)))</f>
        <v/>
      </c>
      <c r="E37" s="580" t="str">
        <f>IF($B37="","",INCERTIDUMBRE!AE60/(SUM(INCERTIDUMBRE!$AC60:$AQ60)))</f>
        <v/>
      </c>
      <c r="F37" s="580" t="str">
        <f>IF($B37="","",INCERTIDUMBRE!AF60/(SUM(INCERTIDUMBRE!$AC60:$AQ60)))</f>
        <v/>
      </c>
      <c r="G37" s="580" t="str">
        <f>IF($B37="","",INCERTIDUMBRE!AG60/(SUM(INCERTIDUMBRE!$AC60:$AQ60)))</f>
        <v/>
      </c>
      <c r="H37" s="580" t="str">
        <f>IF($B37="","",INCERTIDUMBRE!AH60/(SUM(INCERTIDUMBRE!$AC60:$AQ60)))</f>
        <v/>
      </c>
      <c r="I37" s="580" t="str">
        <f>IF($B37="","",INCERTIDUMBRE!AI60/(SUM(INCERTIDUMBRE!$AC60:$AQ60)))</f>
        <v/>
      </c>
      <c r="J37" s="580" t="str">
        <f>IF($B37="","",INCERTIDUMBRE!AJ60/(SUM(INCERTIDUMBRE!$AC60:$AQ60)))</f>
        <v/>
      </c>
      <c r="K37" s="580" t="str">
        <f>IF($B37="","",INCERTIDUMBRE!AK60/(SUM(INCERTIDUMBRE!$AC60:$AQ60)))</f>
        <v/>
      </c>
      <c r="L37" s="580" t="str">
        <f>IF($B37="","",INCERTIDUMBRE!AL60/(SUM(INCERTIDUMBRE!$AC60:$AQ60)))</f>
        <v/>
      </c>
      <c r="M37" s="580" t="str">
        <f>IF($B37="","",INCERTIDUMBRE!AM60/(SUM(INCERTIDUMBRE!$AC60:$AQ60)))</f>
        <v/>
      </c>
      <c r="N37" s="580" t="str">
        <f>IF($B37="","",INCERTIDUMBRE!AN60/(SUM(INCERTIDUMBRE!$AC60:$AQ60)))</f>
        <v/>
      </c>
      <c r="O37" s="580" t="str">
        <f>IF($B37="","",INCERTIDUMBRE!AO60/(SUM(INCERTIDUMBRE!$AC60:$AQ60)))</f>
        <v/>
      </c>
      <c r="P37" s="580" t="str">
        <f>IF($B37="","",INCERTIDUMBRE!AP60/(SUM(INCERTIDUMBRE!$AC60:$AQ60)))</f>
        <v/>
      </c>
      <c r="Q37" s="580" t="str">
        <f>IF($B37="","",INCERTIDUMBRE!AQ60/(SUM(INCERTIDUMBRE!$AC60:$AQ60)))</f>
        <v/>
      </c>
      <c r="R37" s="581" t="str">
        <f t="shared" si="0"/>
        <v/>
      </c>
      <c r="AG37" s="38"/>
      <c r="AH37" s="38"/>
      <c r="AI37" s="38"/>
      <c r="AJ37" s="38"/>
      <c r="AK37" s="43"/>
      <c r="AL37" s="43"/>
    </row>
    <row r="38" spans="1:38" ht="20.100000000000001" customHeight="1" x14ac:dyDescent="0.2">
      <c r="A38" s="12">
        <f>+CALIBRACION!A44</f>
        <v>33</v>
      </c>
      <c r="B38" s="50" t="str">
        <f>IF(CALIBRACION!H44="","",CALIBRACION!H44)</f>
        <v/>
      </c>
      <c r="C38" s="580" t="str">
        <f>IF($B38="","",INCERTIDUMBRE!AC61/(SUM(INCERTIDUMBRE!$AC61:$AQ61)))</f>
        <v/>
      </c>
      <c r="D38" s="580" t="str">
        <f>IF($B38="","",INCERTIDUMBRE!AD61/(SUM(INCERTIDUMBRE!$AC61:$AQ61)))</f>
        <v/>
      </c>
      <c r="E38" s="580" t="str">
        <f>IF($B38="","",INCERTIDUMBRE!AE61/(SUM(INCERTIDUMBRE!$AC61:$AQ61)))</f>
        <v/>
      </c>
      <c r="F38" s="580" t="str">
        <f>IF($B38="","",INCERTIDUMBRE!AF61/(SUM(INCERTIDUMBRE!$AC61:$AQ61)))</f>
        <v/>
      </c>
      <c r="G38" s="580" t="str">
        <f>IF($B38="","",INCERTIDUMBRE!AG61/(SUM(INCERTIDUMBRE!$AC61:$AQ61)))</f>
        <v/>
      </c>
      <c r="H38" s="580" t="str">
        <f>IF($B38="","",INCERTIDUMBRE!AH61/(SUM(INCERTIDUMBRE!$AC61:$AQ61)))</f>
        <v/>
      </c>
      <c r="I38" s="580" t="str">
        <f>IF($B38="","",INCERTIDUMBRE!AI61/(SUM(INCERTIDUMBRE!$AC61:$AQ61)))</f>
        <v/>
      </c>
      <c r="J38" s="580" t="str">
        <f>IF($B38="","",INCERTIDUMBRE!AJ61/(SUM(INCERTIDUMBRE!$AC61:$AQ61)))</f>
        <v/>
      </c>
      <c r="K38" s="580" t="str">
        <f>IF($B38="","",INCERTIDUMBRE!AK61/(SUM(INCERTIDUMBRE!$AC61:$AQ61)))</f>
        <v/>
      </c>
      <c r="L38" s="580" t="str">
        <f>IF($B38="","",INCERTIDUMBRE!AL61/(SUM(INCERTIDUMBRE!$AC61:$AQ61)))</f>
        <v/>
      </c>
      <c r="M38" s="580" t="str">
        <f>IF($B38="","",INCERTIDUMBRE!AM61/(SUM(INCERTIDUMBRE!$AC61:$AQ61)))</f>
        <v/>
      </c>
      <c r="N38" s="580" t="str">
        <f>IF($B38="","",INCERTIDUMBRE!AN61/(SUM(INCERTIDUMBRE!$AC61:$AQ61)))</f>
        <v/>
      </c>
      <c r="O38" s="580" t="str">
        <f>IF($B38="","",INCERTIDUMBRE!AO61/(SUM(INCERTIDUMBRE!$AC61:$AQ61)))</f>
        <v/>
      </c>
      <c r="P38" s="580" t="str">
        <f>IF($B38="","",INCERTIDUMBRE!AP61/(SUM(INCERTIDUMBRE!$AC61:$AQ61)))</f>
        <v/>
      </c>
      <c r="Q38" s="580" t="str">
        <f>IF($B38="","",INCERTIDUMBRE!AQ61/(SUM(INCERTIDUMBRE!$AC61:$AQ61)))</f>
        <v/>
      </c>
      <c r="R38" s="581" t="str">
        <f t="shared" ref="R38:R69" si="1">IF(B38="","",SUM(C38:Q38))</f>
        <v/>
      </c>
      <c r="AG38" s="38"/>
      <c r="AH38" s="38"/>
      <c r="AI38" s="38"/>
      <c r="AJ38" s="38"/>
      <c r="AK38" s="43"/>
      <c r="AL38" s="43"/>
    </row>
    <row r="39" spans="1:38" ht="20.100000000000001" customHeight="1" x14ac:dyDescent="0.2">
      <c r="A39" s="12">
        <f>+CALIBRACION!A45</f>
        <v>34</v>
      </c>
      <c r="B39" s="50" t="str">
        <f>IF(CALIBRACION!H45="","",CALIBRACION!H45)</f>
        <v/>
      </c>
      <c r="C39" s="580" t="str">
        <f>IF($B39="","",INCERTIDUMBRE!AC62/(SUM(INCERTIDUMBRE!$AC62:$AQ62)))</f>
        <v/>
      </c>
      <c r="D39" s="580" t="str">
        <f>IF($B39="","",INCERTIDUMBRE!AD62/(SUM(INCERTIDUMBRE!$AC62:$AQ62)))</f>
        <v/>
      </c>
      <c r="E39" s="580" t="str">
        <f>IF($B39="","",INCERTIDUMBRE!AE62/(SUM(INCERTIDUMBRE!$AC62:$AQ62)))</f>
        <v/>
      </c>
      <c r="F39" s="580" t="str">
        <f>IF($B39="","",INCERTIDUMBRE!AF62/(SUM(INCERTIDUMBRE!$AC62:$AQ62)))</f>
        <v/>
      </c>
      <c r="G39" s="580" t="str">
        <f>IF($B39="","",INCERTIDUMBRE!AG62/(SUM(INCERTIDUMBRE!$AC62:$AQ62)))</f>
        <v/>
      </c>
      <c r="H39" s="580" t="str">
        <f>IF($B39="","",INCERTIDUMBRE!AH62/(SUM(INCERTIDUMBRE!$AC62:$AQ62)))</f>
        <v/>
      </c>
      <c r="I39" s="580" t="str">
        <f>IF($B39="","",INCERTIDUMBRE!AI62/(SUM(INCERTIDUMBRE!$AC62:$AQ62)))</f>
        <v/>
      </c>
      <c r="J39" s="580" t="str">
        <f>IF($B39="","",INCERTIDUMBRE!AJ62/(SUM(INCERTIDUMBRE!$AC62:$AQ62)))</f>
        <v/>
      </c>
      <c r="K39" s="580" t="str">
        <f>IF($B39="","",INCERTIDUMBRE!AK62/(SUM(INCERTIDUMBRE!$AC62:$AQ62)))</f>
        <v/>
      </c>
      <c r="L39" s="580" t="str">
        <f>IF($B39="","",INCERTIDUMBRE!AL62/(SUM(INCERTIDUMBRE!$AC62:$AQ62)))</f>
        <v/>
      </c>
      <c r="M39" s="580" t="str">
        <f>IF($B39="","",INCERTIDUMBRE!AM62/(SUM(INCERTIDUMBRE!$AC62:$AQ62)))</f>
        <v/>
      </c>
      <c r="N39" s="580" t="str">
        <f>IF($B39="","",INCERTIDUMBRE!AN62/(SUM(INCERTIDUMBRE!$AC62:$AQ62)))</f>
        <v/>
      </c>
      <c r="O39" s="580" t="str">
        <f>IF($B39="","",INCERTIDUMBRE!AO62/(SUM(INCERTIDUMBRE!$AC62:$AQ62)))</f>
        <v/>
      </c>
      <c r="P39" s="580" t="str">
        <f>IF($B39="","",INCERTIDUMBRE!AP62/(SUM(INCERTIDUMBRE!$AC62:$AQ62)))</f>
        <v/>
      </c>
      <c r="Q39" s="580" t="str">
        <f>IF($B39="","",INCERTIDUMBRE!AQ62/(SUM(INCERTIDUMBRE!$AC62:$AQ62)))</f>
        <v/>
      </c>
      <c r="R39" s="581" t="str">
        <f t="shared" si="1"/>
        <v/>
      </c>
      <c r="AG39" s="38"/>
      <c r="AH39" s="38"/>
      <c r="AI39" s="38"/>
      <c r="AJ39" s="38"/>
      <c r="AK39" s="43"/>
      <c r="AL39" s="43"/>
    </row>
    <row r="40" spans="1:38" ht="20.100000000000001" customHeight="1" x14ac:dyDescent="0.2">
      <c r="A40" s="12">
        <f>+CALIBRACION!A46</f>
        <v>35</v>
      </c>
      <c r="B40" s="50" t="str">
        <f>IF(CALIBRACION!H46="","",CALIBRACION!H46)</f>
        <v/>
      </c>
      <c r="C40" s="580" t="str">
        <f>IF($B40="","",INCERTIDUMBRE!AC63/(SUM(INCERTIDUMBRE!$AC63:$AQ63)))</f>
        <v/>
      </c>
      <c r="D40" s="580" t="str">
        <f>IF($B40="","",INCERTIDUMBRE!AD63/(SUM(INCERTIDUMBRE!$AC63:$AQ63)))</f>
        <v/>
      </c>
      <c r="E40" s="580" t="str">
        <f>IF($B40="","",INCERTIDUMBRE!AE63/(SUM(INCERTIDUMBRE!$AC63:$AQ63)))</f>
        <v/>
      </c>
      <c r="F40" s="580" t="str">
        <f>IF($B40="","",INCERTIDUMBRE!AF63/(SUM(INCERTIDUMBRE!$AC63:$AQ63)))</f>
        <v/>
      </c>
      <c r="G40" s="580" t="str">
        <f>IF($B40="","",INCERTIDUMBRE!AG63/(SUM(INCERTIDUMBRE!$AC63:$AQ63)))</f>
        <v/>
      </c>
      <c r="H40" s="580" t="str">
        <f>IF($B40="","",INCERTIDUMBRE!AH63/(SUM(INCERTIDUMBRE!$AC63:$AQ63)))</f>
        <v/>
      </c>
      <c r="I40" s="580" t="str">
        <f>IF($B40="","",INCERTIDUMBRE!AI63/(SUM(INCERTIDUMBRE!$AC63:$AQ63)))</f>
        <v/>
      </c>
      <c r="J40" s="580" t="str">
        <f>IF($B40="","",INCERTIDUMBRE!AJ63/(SUM(INCERTIDUMBRE!$AC63:$AQ63)))</f>
        <v/>
      </c>
      <c r="K40" s="580" t="str">
        <f>IF($B40="","",INCERTIDUMBRE!AK63/(SUM(INCERTIDUMBRE!$AC63:$AQ63)))</f>
        <v/>
      </c>
      <c r="L40" s="580" t="str">
        <f>IF($B40="","",INCERTIDUMBRE!AL63/(SUM(INCERTIDUMBRE!$AC63:$AQ63)))</f>
        <v/>
      </c>
      <c r="M40" s="580" t="str">
        <f>IF($B40="","",INCERTIDUMBRE!AM63/(SUM(INCERTIDUMBRE!$AC63:$AQ63)))</f>
        <v/>
      </c>
      <c r="N40" s="580" t="str">
        <f>IF($B40="","",INCERTIDUMBRE!AN63/(SUM(INCERTIDUMBRE!$AC63:$AQ63)))</f>
        <v/>
      </c>
      <c r="O40" s="580" t="str">
        <f>IF($B40="","",INCERTIDUMBRE!AO63/(SUM(INCERTIDUMBRE!$AC63:$AQ63)))</f>
        <v/>
      </c>
      <c r="P40" s="580" t="str">
        <f>IF($B40="","",INCERTIDUMBRE!AP63/(SUM(INCERTIDUMBRE!$AC63:$AQ63)))</f>
        <v/>
      </c>
      <c r="Q40" s="580" t="str">
        <f>IF($B40="","",INCERTIDUMBRE!AQ63/(SUM(INCERTIDUMBRE!$AC63:$AQ63)))</f>
        <v/>
      </c>
      <c r="R40" s="581" t="str">
        <f t="shared" si="1"/>
        <v/>
      </c>
      <c r="AG40" s="38"/>
      <c r="AH40" s="38"/>
      <c r="AI40" s="38"/>
      <c r="AJ40" s="38"/>
      <c r="AK40" s="43"/>
      <c r="AL40" s="43"/>
    </row>
    <row r="41" spans="1:38" ht="20.100000000000001" customHeight="1" x14ac:dyDescent="0.2">
      <c r="A41" s="12">
        <f>+CALIBRACION!A47</f>
        <v>36</v>
      </c>
      <c r="B41" s="50" t="str">
        <f>IF(CALIBRACION!H47="","",CALIBRACION!H47)</f>
        <v/>
      </c>
      <c r="C41" s="580" t="str">
        <f>IF($B41="","",INCERTIDUMBRE!AC64/(SUM(INCERTIDUMBRE!$AC64:$AQ64)))</f>
        <v/>
      </c>
      <c r="D41" s="580" t="str">
        <f>IF($B41="","",INCERTIDUMBRE!AD64/(SUM(INCERTIDUMBRE!$AC64:$AQ64)))</f>
        <v/>
      </c>
      <c r="E41" s="580" t="str">
        <f>IF($B41="","",INCERTIDUMBRE!AE64/(SUM(INCERTIDUMBRE!$AC64:$AQ64)))</f>
        <v/>
      </c>
      <c r="F41" s="580" t="str">
        <f>IF($B41="","",INCERTIDUMBRE!AF64/(SUM(INCERTIDUMBRE!$AC64:$AQ64)))</f>
        <v/>
      </c>
      <c r="G41" s="580" t="str">
        <f>IF($B41="","",INCERTIDUMBRE!AG64/(SUM(INCERTIDUMBRE!$AC64:$AQ64)))</f>
        <v/>
      </c>
      <c r="H41" s="580" t="str">
        <f>IF($B41="","",INCERTIDUMBRE!AH64/(SUM(INCERTIDUMBRE!$AC64:$AQ64)))</f>
        <v/>
      </c>
      <c r="I41" s="580" t="str">
        <f>IF($B41="","",INCERTIDUMBRE!AI64/(SUM(INCERTIDUMBRE!$AC64:$AQ64)))</f>
        <v/>
      </c>
      <c r="J41" s="580" t="str">
        <f>IF($B41="","",INCERTIDUMBRE!AJ64/(SUM(INCERTIDUMBRE!$AC64:$AQ64)))</f>
        <v/>
      </c>
      <c r="K41" s="580" t="str">
        <f>IF($B41="","",INCERTIDUMBRE!AK64/(SUM(INCERTIDUMBRE!$AC64:$AQ64)))</f>
        <v/>
      </c>
      <c r="L41" s="580" t="str">
        <f>IF($B41="","",INCERTIDUMBRE!AL64/(SUM(INCERTIDUMBRE!$AC64:$AQ64)))</f>
        <v/>
      </c>
      <c r="M41" s="580" t="str">
        <f>IF($B41="","",INCERTIDUMBRE!AM64/(SUM(INCERTIDUMBRE!$AC64:$AQ64)))</f>
        <v/>
      </c>
      <c r="N41" s="580" t="str">
        <f>IF($B41="","",INCERTIDUMBRE!AN64/(SUM(INCERTIDUMBRE!$AC64:$AQ64)))</f>
        <v/>
      </c>
      <c r="O41" s="580" t="str">
        <f>IF($B41="","",INCERTIDUMBRE!AO64/(SUM(INCERTIDUMBRE!$AC64:$AQ64)))</f>
        <v/>
      </c>
      <c r="P41" s="580" t="str">
        <f>IF($B41="","",INCERTIDUMBRE!AP64/(SUM(INCERTIDUMBRE!$AC64:$AQ64)))</f>
        <v/>
      </c>
      <c r="Q41" s="580" t="str">
        <f>IF($B41="","",INCERTIDUMBRE!AQ64/(SUM(INCERTIDUMBRE!$AC64:$AQ64)))</f>
        <v/>
      </c>
      <c r="R41" s="581" t="str">
        <f t="shared" si="1"/>
        <v/>
      </c>
      <c r="AG41" s="38"/>
      <c r="AH41" s="38"/>
      <c r="AI41" s="38"/>
      <c r="AJ41" s="38"/>
      <c r="AK41" s="43"/>
      <c r="AL41" s="43"/>
    </row>
    <row r="42" spans="1:38" ht="20.100000000000001" customHeight="1" x14ac:dyDescent="0.2">
      <c r="A42" s="12">
        <f>+CALIBRACION!A48</f>
        <v>37</v>
      </c>
      <c r="B42" s="50" t="str">
        <f>IF(CALIBRACION!H48="","",CALIBRACION!H48)</f>
        <v/>
      </c>
      <c r="C42" s="580" t="str">
        <f>IF($B42="","",INCERTIDUMBRE!AC65/(SUM(INCERTIDUMBRE!$AC65:$AQ65)))</f>
        <v/>
      </c>
      <c r="D42" s="580" t="str">
        <f>IF($B42="","",INCERTIDUMBRE!AD65/(SUM(INCERTIDUMBRE!$AC65:$AQ65)))</f>
        <v/>
      </c>
      <c r="E42" s="580" t="str">
        <f>IF($B42="","",INCERTIDUMBRE!AE65/(SUM(INCERTIDUMBRE!$AC65:$AQ65)))</f>
        <v/>
      </c>
      <c r="F42" s="580" t="str">
        <f>IF($B42="","",INCERTIDUMBRE!AF65/(SUM(INCERTIDUMBRE!$AC65:$AQ65)))</f>
        <v/>
      </c>
      <c r="G42" s="580" t="str">
        <f>IF($B42="","",INCERTIDUMBRE!AG65/(SUM(INCERTIDUMBRE!$AC65:$AQ65)))</f>
        <v/>
      </c>
      <c r="H42" s="580" t="str">
        <f>IF($B42="","",INCERTIDUMBRE!AH65/(SUM(INCERTIDUMBRE!$AC65:$AQ65)))</f>
        <v/>
      </c>
      <c r="I42" s="580" t="str">
        <f>IF($B42="","",INCERTIDUMBRE!AI65/(SUM(INCERTIDUMBRE!$AC65:$AQ65)))</f>
        <v/>
      </c>
      <c r="J42" s="580" t="str">
        <f>IF($B42="","",INCERTIDUMBRE!AJ65/(SUM(INCERTIDUMBRE!$AC65:$AQ65)))</f>
        <v/>
      </c>
      <c r="K42" s="580" t="str">
        <f>IF($B42="","",INCERTIDUMBRE!AK65/(SUM(INCERTIDUMBRE!$AC65:$AQ65)))</f>
        <v/>
      </c>
      <c r="L42" s="580" t="str">
        <f>IF($B42="","",INCERTIDUMBRE!AL65/(SUM(INCERTIDUMBRE!$AC65:$AQ65)))</f>
        <v/>
      </c>
      <c r="M42" s="580" t="str">
        <f>IF($B42="","",INCERTIDUMBRE!AM65/(SUM(INCERTIDUMBRE!$AC65:$AQ65)))</f>
        <v/>
      </c>
      <c r="N42" s="580" t="str">
        <f>IF($B42="","",INCERTIDUMBRE!AN65/(SUM(INCERTIDUMBRE!$AC65:$AQ65)))</f>
        <v/>
      </c>
      <c r="O42" s="580" t="str">
        <f>IF($B42="","",INCERTIDUMBRE!AO65/(SUM(INCERTIDUMBRE!$AC65:$AQ65)))</f>
        <v/>
      </c>
      <c r="P42" s="580" t="str">
        <f>IF($B42="","",INCERTIDUMBRE!AP65/(SUM(INCERTIDUMBRE!$AC65:$AQ65)))</f>
        <v/>
      </c>
      <c r="Q42" s="580" t="str">
        <f>IF($B42="","",INCERTIDUMBRE!AQ65/(SUM(INCERTIDUMBRE!$AC65:$AQ65)))</f>
        <v/>
      </c>
      <c r="R42" s="581" t="str">
        <f t="shared" si="1"/>
        <v/>
      </c>
      <c r="AG42" s="38"/>
      <c r="AH42" s="38"/>
      <c r="AI42" s="38"/>
      <c r="AJ42" s="38"/>
      <c r="AK42" s="43"/>
      <c r="AL42" s="43"/>
    </row>
    <row r="43" spans="1:38" ht="20.100000000000001" customHeight="1" x14ac:dyDescent="0.2">
      <c r="A43" s="12">
        <f>+CALIBRACION!A49</f>
        <v>38</v>
      </c>
      <c r="B43" s="50" t="str">
        <f>IF(CALIBRACION!H49="","",CALIBRACION!H49)</f>
        <v/>
      </c>
      <c r="C43" s="580" t="str">
        <f>IF($B43="","",INCERTIDUMBRE!AC66/(SUM(INCERTIDUMBRE!$AC66:$AQ66)))</f>
        <v/>
      </c>
      <c r="D43" s="580" t="str">
        <f>IF($B43="","",INCERTIDUMBRE!AD66/(SUM(INCERTIDUMBRE!$AC66:$AQ66)))</f>
        <v/>
      </c>
      <c r="E43" s="580" t="str">
        <f>IF($B43="","",INCERTIDUMBRE!AE66/(SUM(INCERTIDUMBRE!$AC66:$AQ66)))</f>
        <v/>
      </c>
      <c r="F43" s="580" t="str">
        <f>IF($B43="","",INCERTIDUMBRE!AF66/(SUM(INCERTIDUMBRE!$AC66:$AQ66)))</f>
        <v/>
      </c>
      <c r="G43" s="580" t="str">
        <f>IF($B43="","",INCERTIDUMBRE!AG66/(SUM(INCERTIDUMBRE!$AC66:$AQ66)))</f>
        <v/>
      </c>
      <c r="H43" s="580" t="str">
        <f>IF($B43="","",INCERTIDUMBRE!AH66/(SUM(INCERTIDUMBRE!$AC66:$AQ66)))</f>
        <v/>
      </c>
      <c r="I43" s="580" t="str">
        <f>IF($B43="","",INCERTIDUMBRE!AI66/(SUM(INCERTIDUMBRE!$AC66:$AQ66)))</f>
        <v/>
      </c>
      <c r="J43" s="580" t="str">
        <f>IF($B43="","",INCERTIDUMBRE!AJ66/(SUM(INCERTIDUMBRE!$AC66:$AQ66)))</f>
        <v/>
      </c>
      <c r="K43" s="580" t="str">
        <f>IF($B43="","",INCERTIDUMBRE!AK66/(SUM(INCERTIDUMBRE!$AC66:$AQ66)))</f>
        <v/>
      </c>
      <c r="L43" s="580" t="str">
        <f>IF($B43="","",INCERTIDUMBRE!AL66/(SUM(INCERTIDUMBRE!$AC66:$AQ66)))</f>
        <v/>
      </c>
      <c r="M43" s="580" t="str">
        <f>IF($B43="","",INCERTIDUMBRE!AM66/(SUM(INCERTIDUMBRE!$AC66:$AQ66)))</f>
        <v/>
      </c>
      <c r="N43" s="580" t="str">
        <f>IF($B43="","",INCERTIDUMBRE!AN66/(SUM(INCERTIDUMBRE!$AC66:$AQ66)))</f>
        <v/>
      </c>
      <c r="O43" s="580" t="str">
        <f>IF($B43="","",INCERTIDUMBRE!AO66/(SUM(INCERTIDUMBRE!$AC66:$AQ66)))</f>
        <v/>
      </c>
      <c r="P43" s="580" t="str">
        <f>IF($B43="","",INCERTIDUMBRE!AP66/(SUM(INCERTIDUMBRE!$AC66:$AQ66)))</f>
        <v/>
      </c>
      <c r="Q43" s="580" t="str">
        <f>IF($B43="","",INCERTIDUMBRE!AQ66/(SUM(INCERTIDUMBRE!$AC66:$AQ66)))</f>
        <v/>
      </c>
      <c r="R43" s="581" t="str">
        <f t="shared" si="1"/>
        <v/>
      </c>
      <c r="AG43" s="38"/>
      <c r="AH43" s="38"/>
      <c r="AI43" s="38"/>
      <c r="AJ43" s="38"/>
      <c r="AK43" s="43"/>
      <c r="AL43" s="43"/>
    </row>
    <row r="44" spans="1:38" ht="20.100000000000001" customHeight="1" x14ac:dyDescent="0.2">
      <c r="A44" s="12">
        <f>+CALIBRACION!A50</f>
        <v>39</v>
      </c>
      <c r="B44" s="50" t="str">
        <f>IF(CALIBRACION!H50="","",CALIBRACION!H50)</f>
        <v/>
      </c>
      <c r="C44" s="580" t="str">
        <f>IF($B44="","",INCERTIDUMBRE!AC67/(SUM(INCERTIDUMBRE!$AC67:$AQ67)))</f>
        <v/>
      </c>
      <c r="D44" s="580" t="str">
        <f>IF($B44="","",INCERTIDUMBRE!AD67/(SUM(INCERTIDUMBRE!$AC67:$AQ67)))</f>
        <v/>
      </c>
      <c r="E44" s="580" t="str">
        <f>IF($B44="","",INCERTIDUMBRE!AE67/(SUM(INCERTIDUMBRE!$AC67:$AQ67)))</f>
        <v/>
      </c>
      <c r="F44" s="580" t="str">
        <f>IF($B44="","",INCERTIDUMBRE!AF67/(SUM(INCERTIDUMBRE!$AC67:$AQ67)))</f>
        <v/>
      </c>
      <c r="G44" s="580" t="str">
        <f>IF($B44="","",INCERTIDUMBRE!AG67/(SUM(INCERTIDUMBRE!$AC67:$AQ67)))</f>
        <v/>
      </c>
      <c r="H44" s="580" t="str">
        <f>IF($B44="","",INCERTIDUMBRE!AH67/(SUM(INCERTIDUMBRE!$AC67:$AQ67)))</f>
        <v/>
      </c>
      <c r="I44" s="580" t="str">
        <f>IF($B44="","",INCERTIDUMBRE!AI67/(SUM(INCERTIDUMBRE!$AC67:$AQ67)))</f>
        <v/>
      </c>
      <c r="J44" s="580" t="str">
        <f>IF($B44="","",INCERTIDUMBRE!AJ67/(SUM(INCERTIDUMBRE!$AC67:$AQ67)))</f>
        <v/>
      </c>
      <c r="K44" s="580" t="str">
        <f>IF($B44="","",INCERTIDUMBRE!AK67/(SUM(INCERTIDUMBRE!$AC67:$AQ67)))</f>
        <v/>
      </c>
      <c r="L44" s="580" t="str">
        <f>IF($B44="","",INCERTIDUMBRE!AL67/(SUM(INCERTIDUMBRE!$AC67:$AQ67)))</f>
        <v/>
      </c>
      <c r="M44" s="580" t="str">
        <f>IF($B44="","",INCERTIDUMBRE!AM67/(SUM(INCERTIDUMBRE!$AC67:$AQ67)))</f>
        <v/>
      </c>
      <c r="N44" s="580" t="str">
        <f>IF($B44="","",INCERTIDUMBRE!AN67/(SUM(INCERTIDUMBRE!$AC67:$AQ67)))</f>
        <v/>
      </c>
      <c r="O44" s="580" t="str">
        <f>IF($B44="","",INCERTIDUMBRE!AO67/(SUM(INCERTIDUMBRE!$AC67:$AQ67)))</f>
        <v/>
      </c>
      <c r="P44" s="580" t="str">
        <f>IF($B44="","",INCERTIDUMBRE!AP67/(SUM(INCERTIDUMBRE!$AC67:$AQ67)))</f>
        <v/>
      </c>
      <c r="Q44" s="580" t="str">
        <f>IF($B44="","",INCERTIDUMBRE!AQ67/(SUM(INCERTIDUMBRE!$AC67:$AQ67)))</f>
        <v/>
      </c>
      <c r="R44" s="581" t="str">
        <f t="shared" si="1"/>
        <v/>
      </c>
      <c r="AG44" s="38"/>
      <c r="AH44" s="38"/>
      <c r="AI44" s="38"/>
      <c r="AJ44" s="38"/>
      <c r="AK44" s="43"/>
      <c r="AL44" s="43"/>
    </row>
    <row r="45" spans="1:38" ht="20.100000000000001" customHeight="1" x14ac:dyDescent="0.2">
      <c r="A45" s="12">
        <f>+CALIBRACION!A51</f>
        <v>40</v>
      </c>
      <c r="B45" s="50" t="str">
        <f>IF(CALIBRACION!H51="","",CALIBRACION!H51)</f>
        <v/>
      </c>
      <c r="C45" s="580" t="str">
        <f>IF($B45="","",INCERTIDUMBRE!AC68/(SUM(INCERTIDUMBRE!$AC68:$AQ68)))</f>
        <v/>
      </c>
      <c r="D45" s="580" t="str">
        <f>IF($B45="","",INCERTIDUMBRE!AD68/(SUM(INCERTIDUMBRE!$AC68:$AQ68)))</f>
        <v/>
      </c>
      <c r="E45" s="580" t="str">
        <f>IF($B45="","",INCERTIDUMBRE!AE68/(SUM(INCERTIDUMBRE!$AC68:$AQ68)))</f>
        <v/>
      </c>
      <c r="F45" s="580" t="str">
        <f>IF($B45="","",INCERTIDUMBRE!AF68/(SUM(INCERTIDUMBRE!$AC68:$AQ68)))</f>
        <v/>
      </c>
      <c r="G45" s="580" t="str">
        <f>IF($B45="","",INCERTIDUMBRE!AG68/(SUM(INCERTIDUMBRE!$AC68:$AQ68)))</f>
        <v/>
      </c>
      <c r="H45" s="580" t="str">
        <f>IF($B45="","",INCERTIDUMBRE!AH68/(SUM(INCERTIDUMBRE!$AC68:$AQ68)))</f>
        <v/>
      </c>
      <c r="I45" s="580" t="str">
        <f>IF($B45="","",INCERTIDUMBRE!AI68/(SUM(INCERTIDUMBRE!$AC68:$AQ68)))</f>
        <v/>
      </c>
      <c r="J45" s="580" t="str">
        <f>IF($B45="","",INCERTIDUMBRE!AJ68/(SUM(INCERTIDUMBRE!$AC68:$AQ68)))</f>
        <v/>
      </c>
      <c r="K45" s="580" t="str">
        <f>IF($B45="","",INCERTIDUMBRE!AK68/(SUM(INCERTIDUMBRE!$AC68:$AQ68)))</f>
        <v/>
      </c>
      <c r="L45" s="580" t="str">
        <f>IF($B45="","",INCERTIDUMBRE!AL68/(SUM(INCERTIDUMBRE!$AC68:$AQ68)))</f>
        <v/>
      </c>
      <c r="M45" s="580" t="str">
        <f>IF($B45="","",INCERTIDUMBRE!AM68/(SUM(INCERTIDUMBRE!$AC68:$AQ68)))</f>
        <v/>
      </c>
      <c r="N45" s="580" t="str">
        <f>IF($B45="","",INCERTIDUMBRE!AN68/(SUM(INCERTIDUMBRE!$AC68:$AQ68)))</f>
        <v/>
      </c>
      <c r="O45" s="580" t="str">
        <f>IF($B45="","",INCERTIDUMBRE!AO68/(SUM(INCERTIDUMBRE!$AC68:$AQ68)))</f>
        <v/>
      </c>
      <c r="P45" s="580" t="str">
        <f>IF($B45="","",INCERTIDUMBRE!AP68/(SUM(INCERTIDUMBRE!$AC68:$AQ68)))</f>
        <v/>
      </c>
      <c r="Q45" s="580" t="str">
        <f>IF($B45="","",INCERTIDUMBRE!AQ68/(SUM(INCERTIDUMBRE!$AC68:$AQ68)))</f>
        <v/>
      </c>
      <c r="R45" s="581" t="str">
        <f t="shared" si="1"/>
        <v/>
      </c>
      <c r="AG45" s="38"/>
      <c r="AH45" s="38"/>
      <c r="AI45" s="38"/>
      <c r="AJ45" s="38"/>
      <c r="AK45" s="43"/>
      <c r="AL45" s="43"/>
    </row>
    <row r="46" spans="1:38" ht="20.100000000000001" customHeight="1" x14ac:dyDescent="0.2">
      <c r="A46" s="12">
        <f>+CALIBRACION!A52</f>
        <v>41</v>
      </c>
      <c r="B46" s="50" t="str">
        <f>IF(CALIBRACION!H52="","",CALIBRACION!H52)</f>
        <v/>
      </c>
      <c r="C46" s="580" t="str">
        <f>IF($B46="","",INCERTIDUMBRE!AC69/(SUM(INCERTIDUMBRE!$AC69:$AQ69)))</f>
        <v/>
      </c>
      <c r="D46" s="580" t="str">
        <f>IF($B46="","",INCERTIDUMBRE!AD69/(SUM(INCERTIDUMBRE!$AC69:$AQ69)))</f>
        <v/>
      </c>
      <c r="E46" s="580" t="str">
        <f>IF($B46="","",INCERTIDUMBRE!AE69/(SUM(INCERTIDUMBRE!$AC69:$AQ69)))</f>
        <v/>
      </c>
      <c r="F46" s="580" t="str">
        <f>IF($B46="","",INCERTIDUMBRE!AF69/(SUM(INCERTIDUMBRE!$AC69:$AQ69)))</f>
        <v/>
      </c>
      <c r="G46" s="580" t="str">
        <f>IF($B46="","",INCERTIDUMBRE!AG69/(SUM(INCERTIDUMBRE!$AC69:$AQ69)))</f>
        <v/>
      </c>
      <c r="H46" s="580" t="str">
        <f>IF($B46="","",INCERTIDUMBRE!AH69/(SUM(INCERTIDUMBRE!$AC69:$AQ69)))</f>
        <v/>
      </c>
      <c r="I46" s="580" t="str">
        <f>IF($B46="","",INCERTIDUMBRE!AI69/(SUM(INCERTIDUMBRE!$AC69:$AQ69)))</f>
        <v/>
      </c>
      <c r="J46" s="580" t="str">
        <f>IF($B46="","",INCERTIDUMBRE!AJ69/(SUM(INCERTIDUMBRE!$AC69:$AQ69)))</f>
        <v/>
      </c>
      <c r="K46" s="580" t="str">
        <f>IF($B46="","",INCERTIDUMBRE!AK69/(SUM(INCERTIDUMBRE!$AC69:$AQ69)))</f>
        <v/>
      </c>
      <c r="L46" s="580" t="str">
        <f>IF($B46="","",INCERTIDUMBRE!AL69/(SUM(INCERTIDUMBRE!$AC69:$AQ69)))</f>
        <v/>
      </c>
      <c r="M46" s="580" t="str">
        <f>IF($B46="","",INCERTIDUMBRE!AM69/(SUM(INCERTIDUMBRE!$AC69:$AQ69)))</f>
        <v/>
      </c>
      <c r="N46" s="580" t="str">
        <f>IF($B46="","",INCERTIDUMBRE!AN69/(SUM(INCERTIDUMBRE!$AC69:$AQ69)))</f>
        <v/>
      </c>
      <c r="O46" s="580" t="str">
        <f>IF($B46="","",INCERTIDUMBRE!AO69/(SUM(INCERTIDUMBRE!$AC69:$AQ69)))</f>
        <v/>
      </c>
      <c r="P46" s="580" t="str">
        <f>IF($B46="","",INCERTIDUMBRE!AP69/(SUM(INCERTIDUMBRE!$AC69:$AQ69)))</f>
        <v/>
      </c>
      <c r="Q46" s="580" t="str">
        <f>IF($B46="","",INCERTIDUMBRE!AQ69/(SUM(INCERTIDUMBRE!$AC69:$AQ69)))</f>
        <v/>
      </c>
      <c r="R46" s="581" t="str">
        <f t="shared" si="1"/>
        <v/>
      </c>
      <c r="AG46" s="38"/>
      <c r="AH46" s="38"/>
      <c r="AI46" s="38"/>
      <c r="AJ46" s="38"/>
      <c r="AK46" s="43"/>
      <c r="AL46" s="43"/>
    </row>
    <row r="47" spans="1:38" ht="20.100000000000001" customHeight="1" x14ac:dyDescent="0.2">
      <c r="A47" s="12">
        <f>+CALIBRACION!A53</f>
        <v>42</v>
      </c>
      <c r="B47" s="50" t="str">
        <f>IF(CALIBRACION!H53="","",CALIBRACION!H53)</f>
        <v/>
      </c>
      <c r="C47" s="580" t="str">
        <f>IF($B47="","",INCERTIDUMBRE!AC70/(SUM(INCERTIDUMBRE!$AC70:$AQ70)))</f>
        <v/>
      </c>
      <c r="D47" s="580" t="str">
        <f>IF($B47="","",INCERTIDUMBRE!AD70/(SUM(INCERTIDUMBRE!$AC70:$AQ70)))</f>
        <v/>
      </c>
      <c r="E47" s="580" t="str">
        <f>IF($B47="","",INCERTIDUMBRE!AE70/(SUM(INCERTIDUMBRE!$AC70:$AQ70)))</f>
        <v/>
      </c>
      <c r="F47" s="580" t="str">
        <f>IF($B47="","",INCERTIDUMBRE!AF70/(SUM(INCERTIDUMBRE!$AC70:$AQ70)))</f>
        <v/>
      </c>
      <c r="G47" s="580" t="str">
        <f>IF($B47="","",INCERTIDUMBRE!AG70/(SUM(INCERTIDUMBRE!$AC70:$AQ70)))</f>
        <v/>
      </c>
      <c r="H47" s="580" t="str">
        <f>IF($B47="","",INCERTIDUMBRE!AH70/(SUM(INCERTIDUMBRE!$AC70:$AQ70)))</f>
        <v/>
      </c>
      <c r="I47" s="580" t="str">
        <f>IF($B47="","",INCERTIDUMBRE!AI70/(SUM(INCERTIDUMBRE!$AC70:$AQ70)))</f>
        <v/>
      </c>
      <c r="J47" s="580" t="str">
        <f>IF($B47="","",INCERTIDUMBRE!AJ70/(SUM(INCERTIDUMBRE!$AC70:$AQ70)))</f>
        <v/>
      </c>
      <c r="K47" s="580" t="str">
        <f>IF($B47="","",INCERTIDUMBRE!AK70/(SUM(INCERTIDUMBRE!$AC70:$AQ70)))</f>
        <v/>
      </c>
      <c r="L47" s="580" t="str">
        <f>IF($B47="","",INCERTIDUMBRE!AL70/(SUM(INCERTIDUMBRE!$AC70:$AQ70)))</f>
        <v/>
      </c>
      <c r="M47" s="580" t="str">
        <f>IF($B47="","",INCERTIDUMBRE!AM70/(SUM(INCERTIDUMBRE!$AC70:$AQ70)))</f>
        <v/>
      </c>
      <c r="N47" s="580" t="str">
        <f>IF($B47="","",INCERTIDUMBRE!AN70/(SUM(INCERTIDUMBRE!$AC70:$AQ70)))</f>
        <v/>
      </c>
      <c r="O47" s="580" t="str">
        <f>IF($B47="","",INCERTIDUMBRE!AO70/(SUM(INCERTIDUMBRE!$AC70:$AQ70)))</f>
        <v/>
      </c>
      <c r="P47" s="580" t="str">
        <f>IF($B47="","",INCERTIDUMBRE!AP70/(SUM(INCERTIDUMBRE!$AC70:$AQ70)))</f>
        <v/>
      </c>
      <c r="Q47" s="580" t="str">
        <f>IF($B47="","",INCERTIDUMBRE!AQ70/(SUM(INCERTIDUMBRE!$AC70:$AQ70)))</f>
        <v/>
      </c>
      <c r="R47" s="581" t="str">
        <f t="shared" si="1"/>
        <v/>
      </c>
      <c r="AG47" s="38"/>
      <c r="AH47" s="38"/>
      <c r="AI47" s="38"/>
      <c r="AJ47" s="38"/>
      <c r="AK47" s="43"/>
      <c r="AL47" s="43"/>
    </row>
    <row r="48" spans="1:38" ht="20.100000000000001" customHeight="1" x14ac:dyDescent="0.2">
      <c r="A48" s="12">
        <f>+CALIBRACION!A54</f>
        <v>43</v>
      </c>
      <c r="B48" s="50" t="str">
        <f>IF(CALIBRACION!H54="","",CALIBRACION!H54)</f>
        <v/>
      </c>
      <c r="C48" s="580" t="str">
        <f>IF($B48="","",INCERTIDUMBRE!AC71/(SUM(INCERTIDUMBRE!$AC71:$AQ71)))</f>
        <v/>
      </c>
      <c r="D48" s="580" t="str">
        <f>IF($B48="","",INCERTIDUMBRE!AD71/(SUM(INCERTIDUMBRE!$AC71:$AQ71)))</f>
        <v/>
      </c>
      <c r="E48" s="580" t="str">
        <f>IF($B48="","",INCERTIDUMBRE!AE71/(SUM(INCERTIDUMBRE!$AC71:$AQ71)))</f>
        <v/>
      </c>
      <c r="F48" s="580" t="str">
        <f>IF($B48="","",INCERTIDUMBRE!AF71/(SUM(INCERTIDUMBRE!$AC71:$AQ71)))</f>
        <v/>
      </c>
      <c r="G48" s="580" t="str">
        <f>IF($B48="","",INCERTIDUMBRE!AG71/(SUM(INCERTIDUMBRE!$AC71:$AQ71)))</f>
        <v/>
      </c>
      <c r="H48" s="580" t="str">
        <f>IF($B48="","",INCERTIDUMBRE!AH71/(SUM(INCERTIDUMBRE!$AC71:$AQ71)))</f>
        <v/>
      </c>
      <c r="I48" s="580" t="str">
        <f>IF($B48="","",INCERTIDUMBRE!AI71/(SUM(INCERTIDUMBRE!$AC71:$AQ71)))</f>
        <v/>
      </c>
      <c r="J48" s="580" t="str">
        <f>IF($B48="","",INCERTIDUMBRE!AJ71/(SUM(INCERTIDUMBRE!$AC71:$AQ71)))</f>
        <v/>
      </c>
      <c r="K48" s="580" t="str">
        <f>IF($B48="","",INCERTIDUMBRE!AK71/(SUM(INCERTIDUMBRE!$AC71:$AQ71)))</f>
        <v/>
      </c>
      <c r="L48" s="580" t="str">
        <f>IF($B48="","",INCERTIDUMBRE!AL71/(SUM(INCERTIDUMBRE!$AC71:$AQ71)))</f>
        <v/>
      </c>
      <c r="M48" s="580" t="str">
        <f>IF($B48="","",INCERTIDUMBRE!AM71/(SUM(INCERTIDUMBRE!$AC71:$AQ71)))</f>
        <v/>
      </c>
      <c r="N48" s="580" t="str">
        <f>IF($B48="","",INCERTIDUMBRE!AN71/(SUM(INCERTIDUMBRE!$AC71:$AQ71)))</f>
        <v/>
      </c>
      <c r="O48" s="580" t="str">
        <f>IF($B48="","",INCERTIDUMBRE!AO71/(SUM(INCERTIDUMBRE!$AC71:$AQ71)))</f>
        <v/>
      </c>
      <c r="P48" s="580" t="str">
        <f>IF($B48="","",INCERTIDUMBRE!AP71/(SUM(INCERTIDUMBRE!$AC71:$AQ71)))</f>
        <v/>
      </c>
      <c r="Q48" s="580" t="str">
        <f>IF($B48="","",INCERTIDUMBRE!AQ71/(SUM(INCERTIDUMBRE!$AC71:$AQ71)))</f>
        <v/>
      </c>
      <c r="R48" s="581" t="str">
        <f t="shared" si="1"/>
        <v/>
      </c>
      <c r="AG48" s="38"/>
      <c r="AH48" s="38"/>
      <c r="AI48" s="38"/>
      <c r="AJ48" s="38"/>
      <c r="AK48" s="43"/>
      <c r="AL48" s="43"/>
    </row>
    <row r="49" spans="1:38" ht="20.100000000000001" customHeight="1" x14ac:dyDescent="0.2">
      <c r="A49" s="12">
        <f>+CALIBRACION!A55</f>
        <v>44</v>
      </c>
      <c r="B49" s="50" t="str">
        <f>IF(CALIBRACION!H55="","",CALIBRACION!H55)</f>
        <v/>
      </c>
      <c r="C49" s="580" t="str">
        <f>IF($B49="","",INCERTIDUMBRE!AC72/(SUM(INCERTIDUMBRE!$AC72:$AQ72)))</f>
        <v/>
      </c>
      <c r="D49" s="580" t="str">
        <f>IF($B49="","",INCERTIDUMBRE!AD72/(SUM(INCERTIDUMBRE!$AC72:$AQ72)))</f>
        <v/>
      </c>
      <c r="E49" s="580" t="str">
        <f>IF($B49="","",INCERTIDUMBRE!AE72/(SUM(INCERTIDUMBRE!$AC72:$AQ72)))</f>
        <v/>
      </c>
      <c r="F49" s="580" t="str">
        <f>IF($B49="","",INCERTIDUMBRE!AF72/(SUM(INCERTIDUMBRE!$AC72:$AQ72)))</f>
        <v/>
      </c>
      <c r="G49" s="580" t="str">
        <f>IF($B49="","",INCERTIDUMBRE!AG72/(SUM(INCERTIDUMBRE!$AC72:$AQ72)))</f>
        <v/>
      </c>
      <c r="H49" s="580" t="str">
        <f>IF($B49="","",INCERTIDUMBRE!AH72/(SUM(INCERTIDUMBRE!$AC72:$AQ72)))</f>
        <v/>
      </c>
      <c r="I49" s="580" t="str">
        <f>IF($B49="","",INCERTIDUMBRE!AI72/(SUM(INCERTIDUMBRE!$AC72:$AQ72)))</f>
        <v/>
      </c>
      <c r="J49" s="580" t="str">
        <f>IF($B49="","",INCERTIDUMBRE!AJ72/(SUM(INCERTIDUMBRE!$AC72:$AQ72)))</f>
        <v/>
      </c>
      <c r="K49" s="580" t="str">
        <f>IF($B49="","",INCERTIDUMBRE!AK72/(SUM(INCERTIDUMBRE!$AC72:$AQ72)))</f>
        <v/>
      </c>
      <c r="L49" s="580" t="str">
        <f>IF($B49="","",INCERTIDUMBRE!AL72/(SUM(INCERTIDUMBRE!$AC72:$AQ72)))</f>
        <v/>
      </c>
      <c r="M49" s="580" t="str">
        <f>IF($B49="","",INCERTIDUMBRE!AM72/(SUM(INCERTIDUMBRE!$AC72:$AQ72)))</f>
        <v/>
      </c>
      <c r="N49" s="580" t="str">
        <f>IF($B49="","",INCERTIDUMBRE!AN72/(SUM(INCERTIDUMBRE!$AC72:$AQ72)))</f>
        <v/>
      </c>
      <c r="O49" s="580" t="str">
        <f>IF($B49="","",INCERTIDUMBRE!AO72/(SUM(INCERTIDUMBRE!$AC72:$AQ72)))</f>
        <v/>
      </c>
      <c r="P49" s="580" t="str">
        <f>IF($B49="","",INCERTIDUMBRE!AP72/(SUM(INCERTIDUMBRE!$AC72:$AQ72)))</f>
        <v/>
      </c>
      <c r="Q49" s="580" t="str">
        <f>IF($B49="","",INCERTIDUMBRE!AQ72/(SUM(INCERTIDUMBRE!$AC72:$AQ72)))</f>
        <v/>
      </c>
      <c r="R49" s="581" t="str">
        <f t="shared" si="1"/>
        <v/>
      </c>
      <c r="AG49" s="38"/>
      <c r="AH49" s="38"/>
      <c r="AI49" s="38"/>
      <c r="AJ49" s="38"/>
      <c r="AK49" s="43"/>
      <c r="AL49" s="43"/>
    </row>
    <row r="50" spans="1:38" ht="20.100000000000001" customHeight="1" x14ac:dyDescent="0.2">
      <c r="A50" s="12">
        <f>+CALIBRACION!A56</f>
        <v>45</v>
      </c>
      <c r="B50" s="50" t="str">
        <f>IF(CALIBRACION!H56="","",CALIBRACION!H56)</f>
        <v/>
      </c>
      <c r="C50" s="580" t="str">
        <f>IF($B50="","",INCERTIDUMBRE!AC73/(SUM(INCERTIDUMBRE!$AC73:$AQ73)))</f>
        <v/>
      </c>
      <c r="D50" s="580" t="str">
        <f>IF($B50="","",INCERTIDUMBRE!AD73/(SUM(INCERTIDUMBRE!$AC73:$AQ73)))</f>
        <v/>
      </c>
      <c r="E50" s="580" t="str">
        <f>IF($B50="","",INCERTIDUMBRE!AE73/(SUM(INCERTIDUMBRE!$AC73:$AQ73)))</f>
        <v/>
      </c>
      <c r="F50" s="580" t="str">
        <f>IF($B50="","",INCERTIDUMBRE!AF73/(SUM(INCERTIDUMBRE!$AC73:$AQ73)))</f>
        <v/>
      </c>
      <c r="G50" s="580" t="str">
        <f>IF($B50="","",INCERTIDUMBRE!AG73/(SUM(INCERTIDUMBRE!$AC73:$AQ73)))</f>
        <v/>
      </c>
      <c r="H50" s="580" t="str">
        <f>IF($B50="","",INCERTIDUMBRE!AH73/(SUM(INCERTIDUMBRE!$AC73:$AQ73)))</f>
        <v/>
      </c>
      <c r="I50" s="580" t="str">
        <f>IF($B50="","",INCERTIDUMBRE!AI73/(SUM(INCERTIDUMBRE!$AC73:$AQ73)))</f>
        <v/>
      </c>
      <c r="J50" s="580" t="str">
        <f>IF($B50="","",INCERTIDUMBRE!AJ73/(SUM(INCERTIDUMBRE!$AC73:$AQ73)))</f>
        <v/>
      </c>
      <c r="K50" s="580" t="str">
        <f>IF($B50="","",INCERTIDUMBRE!AK73/(SUM(INCERTIDUMBRE!$AC73:$AQ73)))</f>
        <v/>
      </c>
      <c r="L50" s="580" t="str">
        <f>IF($B50="","",INCERTIDUMBRE!AL73/(SUM(INCERTIDUMBRE!$AC73:$AQ73)))</f>
        <v/>
      </c>
      <c r="M50" s="580" t="str">
        <f>IF($B50="","",INCERTIDUMBRE!AM73/(SUM(INCERTIDUMBRE!$AC73:$AQ73)))</f>
        <v/>
      </c>
      <c r="N50" s="580" t="str">
        <f>IF($B50="","",INCERTIDUMBRE!AN73/(SUM(INCERTIDUMBRE!$AC73:$AQ73)))</f>
        <v/>
      </c>
      <c r="O50" s="580" t="str">
        <f>IF($B50="","",INCERTIDUMBRE!AO73/(SUM(INCERTIDUMBRE!$AC73:$AQ73)))</f>
        <v/>
      </c>
      <c r="P50" s="580" t="str">
        <f>IF($B50="","",INCERTIDUMBRE!AP73/(SUM(INCERTIDUMBRE!$AC73:$AQ73)))</f>
        <v/>
      </c>
      <c r="Q50" s="580" t="str">
        <f>IF($B50="","",INCERTIDUMBRE!AQ73/(SUM(INCERTIDUMBRE!$AC73:$AQ73)))</f>
        <v/>
      </c>
      <c r="R50" s="581" t="str">
        <f t="shared" si="1"/>
        <v/>
      </c>
      <c r="AG50" s="38"/>
      <c r="AH50" s="38"/>
      <c r="AI50" s="38"/>
      <c r="AJ50" s="38"/>
      <c r="AK50" s="43"/>
      <c r="AL50" s="43"/>
    </row>
    <row r="51" spans="1:38" ht="20.100000000000001" customHeight="1" x14ac:dyDescent="0.2">
      <c r="A51" s="12">
        <f>+CALIBRACION!A57</f>
        <v>46</v>
      </c>
      <c r="B51" s="50" t="str">
        <f>IF(CALIBRACION!H57="","",CALIBRACION!H57)</f>
        <v/>
      </c>
      <c r="C51" s="580" t="str">
        <f>IF($B51="","",INCERTIDUMBRE!AC74/(SUM(INCERTIDUMBRE!$AC74:$AQ74)))</f>
        <v/>
      </c>
      <c r="D51" s="580" t="str">
        <f>IF($B51="","",INCERTIDUMBRE!AD74/(SUM(INCERTIDUMBRE!$AC74:$AQ74)))</f>
        <v/>
      </c>
      <c r="E51" s="580" t="str">
        <f>IF($B51="","",INCERTIDUMBRE!AE74/(SUM(INCERTIDUMBRE!$AC74:$AQ74)))</f>
        <v/>
      </c>
      <c r="F51" s="580" t="str">
        <f>IF($B51="","",INCERTIDUMBRE!AF74/(SUM(INCERTIDUMBRE!$AC74:$AQ74)))</f>
        <v/>
      </c>
      <c r="G51" s="580" t="str">
        <f>IF($B51="","",INCERTIDUMBRE!AG74/(SUM(INCERTIDUMBRE!$AC74:$AQ74)))</f>
        <v/>
      </c>
      <c r="H51" s="580" t="str">
        <f>IF($B51="","",INCERTIDUMBRE!AH74/(SUM(INCERTIDUMBRE!$AC74:$AQ74)))</f>
        <v/>
      </c>
      <c r="I51" s="580" t="str">
        <f>IF($B51="","",INCERTIDUMBRE!AI74/(SUM(INCERTIDUMBRE!$AC74:$AQ74)))</f>
        <v/>
      </c>
      <c r="J51" s="580" t="str">
        <f>IF($B51="","",INCERTIDUMBRE!AJ74/(SUM(INCERTIDUMBRE!$AC74:$AQ74)))</f>
        <v/>
      </c>
      <c r="K51" s="580" t="str">
        <f>IF($B51="","",INCERTIDUMBRE!AK74/(SUM(INCERTIDUMBRE!$AC74:$AQ74)))</f>
        <v/>
      </c>
      <c r="L51" s="580" t="str">
        <f>IF($B51="","",INCERTIDUMBRE!AL74/(SUM(INCERTIDUMBRE!$AC74:$AQ74)))</f>
        <v/>
      </c>
      <c r="M51" s="580" t="str">
        <f>IF($B51="","",INCERTIDUMBRE!AM74/(SUM(INCERTIDUMBRE!$AC74:$AQ74)))</f>
        <v/>
      </c>
      <c r="N51" s="580" t="str">
        <f>IF($B51="","",INCERTIDUMBRE!AN74/(SUM(INCERTIDUMBRE!$AC74:$AQ74)))</f>
        <v/>
      </c>
      <c r="O51" s="580" t="str">
        <f>IF($B51="","",INCERTIDUMBRE!AO74/(SUM(INCERTIDUMBRE!$AC74:$AQ74)))</f>
        <v/>
      </c>
      <c r="P51" s="580" t="str">
        <f>IF($B51="","",INCERTIDUMBRE!AP74/(SUM(INCERTIDUMBRE!$AC74:$AQ74)))</f>
        <v/>
      </c>
      <c r="Q51" s="580" t="str">
        <f>IF($B51="","",INCERTIDUMBRE!AQ74/(SUM(INCERTIDUMBRE!$AC74:$AQ74)))</f>
        <v/>
      </c>
      <c r="R51" s="581" t="str">
        <f t="shared" si="1"/>
        <v/>
      </c>
      <c r="AG51" s="38"/>
      <c r="AH51" s="38"/>
      <c r="AI51" s="38"/>
      <c r="AJ51" s="38"/>
      <c r="AK51" s="43"/>
      <c r="AL51" s="43"/>
    </row>
    <row r="52" spans="1:38" ht="20.100000000000001" customHeight="1" x14ac:dyDescent="0.2">
      <c r="A52" s="12">
        <f>+CALIBRACION!A58</f>
        <v>47</v>
      </c>
      <c r="B52" s="50" t="str">
        <f>IF(CALIBRACION!H58="","",CALIBRACION!H58)</f>
        <v/>
      </c>
      <c r="C52" s="580" t="str">
        <f>IF($B52="","",INCERTIDUMBRE!AC75/(SUM(INCERTIDUMBRE!$AC75:$AQ75)))</f>
        <v/>
      </c>
      <c r="D52" s="580" t="str">
        <f>IF($B52="","",INCERTIDUMBRE!AD75/(SUM(INCERTIDUMBRE!$AC75:$AQ75)))</f>
        <v/>
      </c>
      <c r="E52" s="580" t="str">
        <f>IF($B52="","",INCERTIDUMBRE!AE75/(SUM(INCERTIDUMBRE!$AC75:$AQ75)))</f>
        <v/>
      </c>
      <c r="F52" s="580" t="str">
        <f>IF($B52="","",INCERTIDUMBRE!AF75/(SUM(INCERTIDUMBRE!$AC75:$AQ75)))</f>
        <v/>
      </c>
      <c r="G52" s="580" t="str">
        <f>IF($B52="","",INCERTIDUMBRE!AG75/(SUM(INCERTIDUMBRE!$AC75:$AQ75)))</f>
        <v/>
      </c>
      <c r="H52" s="580" t="str">
        <f>IF($B52="","",INCERTIDUMBRE!AH75/(SUM(INCERTIDUMBRE!$AC75:$AQ75)))</f>
        <v/>
      </c>
      <c r="I52" s="580" t="str">
        <f>IF($B52="","",INCERTIDUMBRE!AI75/(SUM(INCERTIDUMBRE!$AC75:$AQ75)))</f>
        <v/>
      </c>
      <c r="J52" s="580" t="str">
        <f>IF($B52="","",INCERTIDUMBRE!AJ75/(SUM(INCERTIDUMBRE!$AC75:$AQ75)))</f>
        <v/>
      </c>
      <c r="K52" s="580" t="str">
        <f>IF($B52="","",INCERTIDUMBRE!AK75/(SUM(INCERTIDUMBRE!$AC75:$AQ75)))</f>
        <v/>
      </c>
      <c r="L52" s="580" t="str">
        <f>IF($B52="","",INCERTIDUMBRE!AL75/(SUM(INCERTIDUMBRE!$AC75:$AQ75)))</f>
        <v/>
      </c>
      <c r="M52" s="580" t="str">
        <f>IF($B52="","",INCERTIDUMBRE!AM75/(SUM(INCERTIDUMBRE!$AC75:$AQ75)))</f>
        <v/>
      </c>
      <c r="N52" s="580" t="str">
        <f>IF($B52="","",INCERTIDUMBRE!AN75/(SUM(INCERTIDUMBRE!$AC75:$AQ75)))</f>
        <v/>
      </c>
      <c r="O52" s="580" t="str">
        <f>IF($B52="","",INCERTIDUMBRE!AO75/(SUM(INCERTIDUMBRE!$AC75:$AQ75)))</f>
        <v/>
      </c>
      <c r="P52" s="580" t="str">
        <f>IF($B52="","",INCERTIDUMBRE!AP75/(SUM(INCERTIDUMBRE!$AC75:$AQ75)))</f>
        <v/>
      </c>
      <c r="Q52" s="580" t="str">
        <f>IF($B52="","",INCERTIDUMBRE!AQ75/(SUM(INCERTIDUMBRE!$AC75:$AQ75)))</f>
        <v/>
      </c>
      <c r="R52" s="581" t="str">
        <f t="shared" si="1"/>
        <v/>
      </c>
      <c r="AG52" s="38"/>
      <c r="AH52" s="38"/>
      <c r="AI52" s="38"/>
      <c r="AJ52" s="38"/>
      <c r="AK52" s="43"/>
      <c r="AL52" s="43"/>
    </row>
    <row r="53" spans="1:38" ht="20.100000000000001" customHeight="1" x14ac:dyDescent="0.2">
      <c r="A53" s="12">
        <f>+CALIBRACION!A59</f>
        <v>48</v>
      </c>
      <c r="B53" s="50" t="str">
        <f>IF(CALIBRACION!H59="","",CALIBRACION!H59)</f>
        <v/>
      </c>
      <c r="C53" s="580" t="str">
        <f>IF($B53="","",INCERTIDUMBRE!AC76/(SUM(INCERTIDUMBRE!$AC76:$AQ76)))</f>
        <v/>
      </c>
      <c r="D53" s="580" t="str">
        <f>IF($B53="","",INCERTIDUMBRE!AD76/(SUM(INCERTIDUMBRE!$AC76:$AQ76)))</f>
        <v/>
      </c>
      <c r="E53" s="580" t="str">
        <f>IF($B53="","",INCERTIDUMBRE!AE76/(SUM(INCERTIDUMBRE!$AC76:$AQ76)))</f>
        <v/>
      </c>
      <c r="F53" s="580" t="str">
        <f>IF($B53="","",INCERTIDUMBRE!AF76/(SUM(INCERTIDUMBRE!$AC76:$AQ76)))</f>
        <v/>
      </c>
      <c r="G53" s="580" t="str">
        <f>IF($B53="","",INCERTIDUMBRE!AG76/(SUM(INCERTIDUMBRE!$AC76:$AQ76)))</f>
        <v/>
      </c>
      <c r="H53" s="580" t="str">
        <f>IF($B53="","",INCERTIDUMBRE!AH76/(SUM(INCERTIDUMBRE!$AC76:$AQ76)))</f>
        <v/>
      </c>
      <c r="I53" s="580" t="str">
        <f>IF($B53="","",INCERTIDUMBRE!AI76/(SUM(INCERTIDUMBRE!$AC76:$AQ76)))</f>
        <v/>
      </c>
      <c r="J53" s="580" t="str">
        <f>IF($B53="","",INCERTIDUMBRE!AJ76/(SUM(INCERTIDUMBRE!$AC76:$AQ76)))</f>
        <v/>
      </c>
      <c r="K53" s="580" t="str">
        <f>IF($B53="","",INCERTIDUMBRE!AK76/(SUM(INCERTIDUMBRE!$AC76:$AQ76)))</f>
        <v/>
      </c>
      <c r="L53" s="580" t="str">
        <f>IF($B53="","",INCERTIDUMBRE!AL76/(SUM(INCERTIDUMBRE!$AC76:$AQ76)))</f>
        <v/>
      </c>
      <c r="M53" s="580" t="str">
        <f>IF($B53="","",INCERTIDUMBRE!AM76/(SUM(INCERTIDUMBRE!$AC76:$AQ76)))</f>
        <v/>
      </c>
      <c r="N53" s="580" t="str">
        <f>IF($B53="","",INCERTIDUMBRE!AN76/(SUM(INCERTIDUMBRE!$AC76:$AQ76)))</f>
        <v/>
      </c>
      <c r="O53" s="580" t="str">
        <f>IF($B53="","",INCERTIDUMBRE!AO76/(SUM(INCERTIDUMBRE!$AC76:$AQ76)))</f>
        <v/>
      </c>
      <c r="P53" s="580" t="str">
        <f>IF($B53="","",INCERTIDUMBRE!AP76/(SUM(INCERTIDUMBRE!$AC76:$AQ76)))</f>
        <v/>
      </c>
      <c r="Q53" s="580" t="str">
        <f>IF($B53="","",INCERTIDUMBRE!AQ76/(SUM(INCERTIDUMBRE!$AC76:$AQ76)))</f>
        <v/>
      </c>
      <c r="R53" s="581" t="str">
        <f t="shared" si="1"/>
        <v/>
      </c>
      <c r="AG53" s="38"/>
      <c r="AH53" s="38"/>
      <c r="AI53" s="38"/>
      <c r="AJ53" s="38"/>
      <c r="AK53" s="43"/>
      <c r="AL53" s="43"/>
    </row>
    <row r="54" spans="1:38" ht="20.100000000000001" customHeight="1" x14ac:dyDescent="0.2">
      <c r="A54" s="12">
        <f>+CALIBRACION!A60</f>
        <v>49</v>
      </c>
      <c r="B54" s="50" t="str">
        <f>IF(CALIBRACION!H60="","",CALIBRACION!H60)</f>
        <v/>
      </c>
      <c r="C54" s="580" t="str">
        <f>IF($B54="","",INCERTIDUMBRE!AC77/(SUM(INCERTIDUMBRE!$AC77:$AQ77)))</f>
        <v/>
      </c>
      <c r="D54" s="580" t="str">
        <f>IF($B54="","",INCERTIDUMBRE!AD77/(SUM(INCERTIDUMBRE!$AC77:$AQ77)))</f>
        <v/>
      </c>
      <c r="E54" s="580" t="str">
        <f>IF($B54="","",INCERTIDUMBRE!AE77/(SUM(INCERTIDUMBRE!$AC77:$AQ77)))</f>
        <v/>
      </c>
      <c r="F54" s="580" t="str">
        <f>IF($B54="","",INCERTIDUMBRE!AF77/(SUM(INCERTIDUMBRE!$AC77:$AQ77)))</f>
        <v/>
      </c>
      <c r="G54" s="580" t="str">
        <f>IF($B54="","",INCERTIDUMBRE!AG77/(SUM(INCERTIDUMBRE!$AC77:$AQ77)))</f>
        <v/>
      </c>
      <c r="H54" s="580" t="str">
        <f>IF($B54="","",INCERTIDUMBRE!AH77/(SUM(INCERTIDUMBRE!$AC77:$AQ77)))</f>
        <v/>
      </c>
      <c r="I54" s="580" t="str">
        <f>IF($B54="","",INCERTIDUMBRE!AI77/(SUM(INCERTIDUMBRE!$AC77:$AQ77)))</f>
        <v/>
      </c>
      <c r="J54" s="580" t="str">
        <f>IF($B54="","",INCERTIDUMBRE!AJ77/(SUM(INCERTIDUMBRE!$AC77:$AQ77)))</f>
        <v/>
      </c>
      <c r="K54" s="580" t="str">
        <f>IF($B54="","",INCERTIDUMBRE!AK77/(SUM(INCERTIDUMBRE!$AC77:$AQ77)))</f>
        <v/>
      </c>
      <c r="L54" s="580" t="str">
        <f>IF($B54="","",INCERTIDUMBRE!AL77/(SUM(INCERTIDUMBRE!$AC77:$AQ77)))</f>
        <v/>
      </c>
      <c r="M54" s="580" t="str">
        <f>IF($B54="","",INCERTIDUMBRE!AM77/(SUM(INCERTIDUMBRE!$AC77:$AQ77)))</f>
        <v/>
      </c>
      <c r="N54" s="580" t="str">
        <f>IF($B54="","",INCERTIDUMBRE!AN77/(SUM(INCERTIDUMBRE!$AC77:$AQ77)))</f>
        <v/>
      </c>
      <c r="O54" s="580" t="str">
        <f>IF($B54="","",INCERTIDUMBRE!AO77/(SUM(INCERTIDUMBRE!$AC77:$AQ77)))</f>
        <v/>
      </c>
      <c r="P54" s="580" t="str">
        <f>IF($B54="","",INCERTIDUMBRE!AP77/(SUM(INCERTIDUMBRE!$AC77:$AQ77)))</f>
        <v/>
      </c>
      <c r="Q54" s="580" t="str">
        <f>IF($B54="","",INCERTIDUMBRE!AQ77/(SUM(INCERTIDUMBRE!$AC77:$AQ77)))</f>
        <v/>
      </c>
      <c r="R54" s="581" t="str">
        <f t="shared" si="1"/>
        <v/>
      </c>
      <c r="AG54" s="38"/>
      <c r="AH54" s="38"/>
      <c r="AI54" s="38"/>
      <c r="AJ54" s="38"/>
      <c r="AK54" s="43"/>
      <c r="AL54" s="43"/>
    </row>
    <row r="55" spans="1:38" ht="20.100000000000001" customHeight="1" x14ac:dyDescent="0.2">
      <c r="A55" s="12">
        <f>+CALIBRACION!A61</f>
        <v>50</v>
      </c>
      <c r="B55" s="50" t="str">
        <f>IF(CALIBRACION!H61="","",CALIBRACION!H61)</f>
        <v/>
      </c>
      <c r="C55" s="580" t="str">
        <f>IF($B55="","",INCERTIDUMBRE!AC78/(SUM(INCERTIDUMBRE!$AC78:$AQ78)))</f>
        <v/>
      </c>
      <c r="D55" s="580" t="str">
        <f>IF($B55="","",INCERTIDUMBRE!AD78/(SUM(INCERTIDUMBRE!$AC78:$AQ78)))</f>
        <v/>
      </c>
      <c r="E55" s="580" t="str">
        <f>IF($B55="","",INCERTIDUMBRE!AE78/(SUM(INCERTIDUMBRE!$AC78:$AQ78)))</f>
        <v/>
      </c>
      <c r="F55" s="580" t="str">
        <f>IF($B55="","",INCERTIDUMBRE!AF78/(SUM(INCERTIDUMBRE!$AC78:$AQ78)))</f>
        <v/>
      </c>
      <c r="G55" s="580" t="str">
        <f>IF($B55="","",INCERTIDUMBRE!AG78/(SUM(INCERTIDUMBRE!$AC78:$AQ78)))</f>
        <v/>
      </c>
      <c r="H55" s="580" t="str">
        <f>IF($B55="","",INCERTIDUMBRE!AH78/(SUM(INCERTIDUMBRE!$AC78:$AQ78)))</f>
        <v/>
      </c>
      <c r="I55" s="580" t="str">
        <f>IF($B55="","",INCERTIDUMBRE!AI78/(SUM(INCERTIDUMBRE!$AC78:$AQ78)))</f>
        <v/>
      </c>
      <c r="J55" s="580" t="str">
        <f>IF($B55="","",INCERTIDUMBRE!AJ78/(SUM(INCERTIDUMBRE!$AC78:$AQ78)))</f>
        <v/>
      </c>
      <c r="K55" s="580" t="str">
        <f>IF($B55="","",INCERTIDUMBRE!AK78/(SUM(INCERTIDUMBRE!$AC78:$AQ78)))</f>
        <v/>
      </c>
      <c r="L55" s="580" t="str">
        <f>IF($B55="","",INCERTIDUMBRE!AL78/(SUM(INCERTIDUMBRE!$AC78:$AQ78)))</f>
        <v/>
      </c>
      <c r="M55" s="580" t="str">
        <f>IF($B55="","",INCERTIDUMBRE!AM78/(SUM(INCERTIDUMBRE!$AC78:$AQ78)))</f>
        <v/>
      </c>
      <c r="N55" s="580" t="str">
        <f>IF($B55="","",INCERTIDUMBRE!AN78/(SUM(INCERTIDUMBRE!$AC78:$AQ78)))</f>
        <v/>
      </c>
      <c r="O55" s="580" t="str">
        <f>IF($B55="","",INCERTIDUMBRE!AO78/(SUM(INCERTIDUMBRE!$AC78:$AQ78)))</f>
        <v/>
      </c>
      <c r="P55" s="580" t="str">
        <f>IF($B55="","",INCERTIDUMBRE!AP78/(SUM(INCERTIDUMBRE!$AC78:$AQ78)))</f>
        <v/>
      </c>
      <c r="Q55" s="580" t="str">
        <f>IF($B55="","",INCERTIDUMBRE!AQ78/(SUM(INCERTIDUMBRE!$AC78:$AQ78)))</f>
        <v/>
      </c>
      <c r="R55" s="581" t="str">
        <f t="shared" si="1"/>
        <v/>
      </c>
      <c r="AG55" s="38"/>
      <c r="AH55" s="38"/>
      <c r="AI55" s="38"/>
      <c r="AJ55" s="38"/>
      <c r="AK55" s="43"/>
      <c r="AL55" s="43"/>
    </row>
    <row r="56" spans="1:38" ht="20.100000000000001" customHeight="1" x14ac:dyDescent="0.2">
      <c r="A56" s="12">
        <f>+CALIBRACION!A62</f>
        <v>51</v>
      </c>
      <c r="B56" s="50" t="str">
        <f>IF(CALIBRACION!H62="","",CALIBRACION!H62)</f>
        <v/>
      </c>
      <c r="C56" s="580" t="str">
        <f>IF($B56="","",INCERTIDUMBRE!AC79/(SUM(INCERTIDUMBRE!$AC79:$AQ79)))</f>
        <v/>
      </c>
      <c r="D56" s="580" t="str">
        <f>IF($B56="","",INCERTIDUMBRE!AD79/(SUM(INCERTIDUMBRE!$AC79:$AQ79)))</f>
        <v/>
      </c>
      <c r="E56" s="580" t="str">
        <f>IF($B56="","",INCERTIDUMBRE!AE79/(SUM(INCERTIDUMBRE!$AC79:$AQ79)))</f>
        <v/>
      </c>
      <c r="F56" s="580" t="str">
        <f>IF($B56="","",INCERTIDUMBRE!AF79/(SUM(INCERTIDUMBRE!$AC79:$AQ79)))</f>
        <v/>
      </c>
      <c r="G56" s="580" t="str">
        <f>IF($B56="","",INCERTIDUMBRE!AG79/(SUM(INCERTIDUMBRE!$AC79:$AQ79)))</f>
        <v/>
      </c>
      <c r="H56" s="580" t="str">
        <f>IF($B56="","",INCERTIDUMBRE!AH79/(SUM(INCERTIDUMBRE!$AC79:$AQ79)))</f>
        <v/>
      </c>
      <c r="I56" s="580" t="str">
        <f>IF($B56="","",INCERTIDUMBRE!AI79/(SUM(INCERTIDUMBRE!$AC79:$AQ79)))</f>
        <v/>
      </c>
      <c r="J56" s="580" t="str">
        <f>IF($B56="","",INCERTIDUMBRE!AJ79/(SUM(INCERTIDUMBRE!$AC79:$AQ79)))</f>
        <v/>
      </c>
      <c r="K56" s="580" t="str">
        <f>IF($B56="","",INCERTIDUMBRE!AK79/(SUM(INCERTIDUMBRE!$AC79:$AQ79)))</f>
        <v/>
      </c>
      <c r="L56" s="580" t="str">
        <f>IF($B56="","",INCERTIDUMBRE!AL79/(SUM(INCERTIDUMBRE!$AC79:$AQ79)))</f>
        <v/>
      </c>
      <c r="M56" s="580" t="str">
        <f>IF($B56="","",INCERTIDUMBRE!AM79/(SUM(INCERTIDUMBRE!$AC79:$AQ79)))</f>
        <v/>
      </c>
      <c r="N56" s="580" t="str">
        <f>IF($B56="","",INCERTIDUMBRE!AN79/(SUM(INCERTIDUMBRE!$AC79:$AQ79)))</f>
        <v/>
      </c>
      <c r="O56" s="580" t="str">
        <f>IF($B56="","",INCERTIDUMBRE!AO79/(SUM(INCERTIDUMBRE!$AC79:$AQ79)))</f>
        <v/>
      </c>
      <c r="P56" s="580" t="str">
        <f>IF($B56="","",INCERTIDUMBRE!AP79/(SUM(INCERTIDUMBRE!$AC79:$AQ79)))</f>
        <v/>
      </c>
      <c r="Q56" s="580" t="str">
        <f>IF($B56="","",INCERTIDUMBRE!AQ79/(SUM(INCERTIDUMBRE!$AC79:$AQ79)))</f>
        <v/>
      </c>
      <c r="R56" s="581" t="str">
        <f t="shared" si="1"/>
        <v/>
      </c>
      <c r="AG56" s="38"/>
      <c r="AH56" s="38"/>
      <c r="AI56" s="38"/>
      <c r="AJ56" s="38"/>
      <c r="AK56" s="43"/>
      <c r="AL56" s="43"/>
    </row>
    <row r="57" spans="1:38" ht="20.100000000000001" customHeight="1" x14ac:dyDescent="0.2">
      <c r="A57" s="12">
        <f>+CALIBRACION!A63</f>
        <v>52</v>
      </c>
      <c r="B57" s="50" t="str">
        <f>IF(CALIBRACION!H63="","",CALIBRACION!H63)</f>
        <v/>
      </c>
      <c r="C57" s="580" t="str">
        <f>IF($B57="","",INCERTIDUMBRE!AC80/(SUM(INCERTIDUMBRE!$AC80:$AQ80)))</f>
        <v/>
      </c>
      <c r="D57" s="580" t="str">
        <f>IF($B57="","",INCERTIDUMBRE!AD80/(SUM(INCERTIDUMBRE!$AC80:$AQ80)))</f>
        <v/>
      </c>
      <c r="E57" s="580" t="str">
        <f>IF($B57="","",INCERTIDUMBRE!AE80/(SUM(INCERTIDUMBRE!$AC80:$AQ80)))</f>
        <v/>
      </c>
      <c r="F57" s="580" t="str">
        <f>IF($B57="","",INCERTIDUMBRE!AF80/(SUM(INCERTIDUMBRE!$AC80:$AQ80)))</f>
        <v/>
      </c>
      <c r="G57" s="580" t="str">
        <f>IF($B57="","",INCERTIDUMBRE!AG80/(SUM(INCERTIDUMBRE!$AC80:$AQ80)))</f>
        <v/>
      </c>
      <c r="H57" s="580" t="str">
        <f>IF($B57="","",INCERTIDUMBRE!AH80/(SUM(INCERTIDUMBRE!$AC80:$AQ80)))</f>
        <v/>
      </c>
      <c r="I57" s="580" t="str">
        <f>IF($B57="","",INCERTIDUMBRE!AI80/(SUM(INCERTIDUMBRE!$AC80:$AQ80)))</f>
        <v/>
      </c>
      <c r="J57" s="580" t="str">
        <f>IF($B57="","",INCERTIDUMBRE!AJ80/(SUM(INCERTIDUMBRE!$AC80:$AQ80)))</f>
        <v/>
      </c>
      <c r="K57" s="580" t="str">
        <f>IF($B57="","",INCERTIDUMBRE!AK80/(SUM(INCERTIDUMBRE!$AC80:$AQ80)))</f>
        <v/>
      </c>
      <c r="L57" s="580" t="str">
        <f>IF($B57="","",INCERTIDUMBRE!AL80/(SUM(INCERTIDUMBRE!$AC80:$AQ80)))</f>
        <v/>
      </c>
      <c r="M57" s="580" t="str">
        <f>IF($B57="","",INCERTIDUMBRE!AM80/(SUM(INCERTIDUMBRE!$AC80:$AQ80)))</f>
        <v/>
      </c>
      <c r="N57" s="580" t="str">
        <f>IF($B57="","",INCERTIDUMBRE!AN80/(SUM(INCERTIDUMBRE!$AC80:$AQ80)))</f>
        <v/>
      </c>
      <c r="O57" s="580" t="str">
        <f>IF($B57="","",INCERTIDUMBRE!AO80/(SUM(INCERTIDUMBRE!$AC80:$AQ80)))</f>
        <v/>
      </c>
      <c r="P57" s="580" t="str">
        <f>IF($B57="","",INCERTIDUMBRE!AP80/(SUM(INCERTIDUMBRE!$AC80:$AQ80)))</f>
        <v/>
      </c>
      <c r="Q57" s="580" t="str">
        <f>IF($B57="","",INCERTIDUMBRE!AQ80/(SUM(INCERTIDUMBRE!$AC80:$AQ80)))</f>
        <v/>
      </c>
      <c r="R57" s="581" t="str">
        <f t="shared" si="1"/>
        <v/>
      </c>
      <c r="AG57" s="38"/>
      <c r="AH57" s="38"/>
      <c r="AI57" s="38"/>
      <c r="AJ57" s="38"/>
      <c r="AK57" s="43"/>
      <c r="AL57" s="43"/>
    </row>
    <row r="58" spans="1:38" ht="20.100000000000001" customHeight="1" x14ac:dyDescent="0.2">
      <c r="A58" s="12">
        <f>+CALIBRACION!A64</f>
        <v>53</v>
      </c>
      <c r="B58" s="50" t="str">
        <f>IF(CALIBRACION!H64="","",CALIBRACION!H64)</f>
        <v/>
      </c>
      <c r="C58" s="580" t="str">
        <f>IF($B58="","",INCERTIDUMBRE!AC81/(SUM(INCERTIDUMBRE!$AC81:$AQ81)))</f>
        <v/>
      </c>
      <c r="D58" s="580" t="str">
        <f>IF($B58="","",INCERTIDUMBRE!AD81/(SUM(INCERTIDUMBRE!$AC81:$AQ81)))</f>
        <v/>
      </c>
      <c r="E58" s="580" t="str">
        <f>IF($B58="","",INCERTIDUMBRE!AE81/(SUM(INCERTIDUMBRE!$AC81:$AQ81)))</f>
        <v/>
      </c>
      <c r="F58" s="580" t="str">
        <f>IF($B58="","",INCERTIDUMBRE!AF81/(SUM(INCERTIDUMBRE!$AC81:$AQ81)))</f>
        <v/>
      </c>
      <c r="G58" s="580" t="str">
        <f>IF($B58="","",INCERTIDUMBRE!AG81/(SUM(INCERTIDUMBRE!$AC81:$AQ81)))</f>
        <v/>
      </c>
      <c r="H58" s="580" t="str">
        <f>IF($B58="","",INCERTIDUMBRE!AH81/(SUM(INCERTIDUMBRE!$AC81:$AQ81)))</f>
        <v/>
      </c>
      <c r="I58" s="580" t="str">
        <f>IF($B58="","",INCERTIDUMBRE!AI81/(SUM(INCERTIDUMBRE!$AC81:$AQ81)))</f>
        <v/>
      </c>
      <c r="J58" s="580" t="str">
        <f>IF($B58="","",INCERTIDUMBRE!AJ81/(SUM(INCERTIDUMBRE!$AC81:$AQ81)))</f>
        <v/>
      </c>
      <c r="K58" s="580" t="str">
        <f>IF($B58="","",INCERTIDUMBRE!AK81/(SUM(INCERTIDUMBRE!$AC81:$AQ81)))</f>
        <v/>
      </c>
      <c r="L58" s="580" t="str">
        <f>IF($B58="","",INCERTIDUMBRE!AL81/(SUM(INCERTIDUMBRE!$AC81:$AQ81)))</f>
        <v/>
      </c>
      <c r="M58" s="580" t="str">
        <f>IF($B58="","",INCERTIDUMBRE!AM81/(SUM(INCERTIDUMBRE!$AC81:$AQ81)))</f>
        <v/>
      </c>
      <c r="N58" s="580" t="str">
        <f>IF($B58="","",INCERTIDUMBRE!AN81/(SUM(INCERTIDUMBRE!$AC81:$AQ81)))</f>
        <v/>
      </c>
      <c r="O58" s="580" t="str">
        <f>IF($B58="","",INCERTIDUMBRE!AO81/(SUM(INCERTIDUMBRE!$AC81:$AQ81)))</f>
        <v/>
      </c>
      <c r="P58" s="580" t="str">
        <f>IF($B58="","",INCERTIDUMBRE!AP81/(SUM(INCERTIDUMBRE!$AC81:$AQ81)))</f>
        <v/>
      </c>
      <c r="Q58" s="580" t="str">
        <f>IF($B58="","",INCERTIDUMBRE!AQ81/(SUM(INCERTIDUMBRE!$AC81:$AQ81)))</f>
        <v/>
      </c>
      <c r="R58" s="581" t="str">
        <f t="shared" si="1"/>
        <v/>
      </c>
      <c r="AG58" s="38"/>
      <c r="AH58" s="38"/>
      <c r="AI58" s="38"/>
      <c r="AJ58" s="38"/>
      <c r="AK58" s="43"/>
      <c r="AL58" s="43"/>
    </row>
    <row r="59" spans="1:38" ht="20.100000000000001" customHeight="1" x14ac:dyDescent="0.2">
      <c r="A59" s="12">
        <f>+CALIBRACION!A65</f>
        <v>54</v>
      </c>
      <c r="B59" s="50" t="str">
        <f>IF(CALIBRACION!H65="","",CALIBRACION!H65)</f>
        <v/>
      </c>
      <c r="C59" s="580" t="str">
        <f>IF($B59="","",INCERTIDUMBRE!AC82/(SUM(INCERTIDUMBRE!$AC82:$AQ82)))</f>
        <v/>
      </c>
      <c r="D59" s="580" t="str">
        <f>IF($B59="","",INCERTIDUMBRE!AD82/(SUM(INCERTIDUMBRE!$AC82:$AQ82)))</f>
        <v/>
      </c>
      <c r="E59" s="580" t="str">
        <f>IF($B59="","",INCERTIDUMBRE!AE82/(SUM(INCERTIDUMBRE!$AC82:$AQ82)))</f>
        <v/>
      </c>
      <c r="F59" s="580" t="str">
        <f>IF($B59="","",INCERTIDUMBRE!AF82/(SUM(INCERTIDUMBRE!$AC82:$AQ82)))</f>
        <v/>
      </c>
      <c r="G59" s="580" t="str">
        <f>IF($B59="","",INCERTIDUMBRE!AG82/(SUM(INCERTIDUMBRE!$AC82:$AQ82)))</f>
        <v/>
      </c>
      <c r="H59" s="580" t="str">
        <f>IF($B59="","",INCERTIDUMBRE!AH82/(SUM(INCERTIDUMBRE!$AC82:$AQ82)))</f>
        <v/>
      </c>
      <c r="I59" s="580" t="str">
        <f>IF($B59="","",INCERTIDUMBRE!AI82/(SUM(INCERTIDUMBRE!$AC82:$AQ82)))</f>
        <v/>
      </c>
      <c r="J59" s="580" t="str">
        <f>IF($B59="","",INCERTIDUMBRE!AJ82/(SUM(INCERTIDUMBRE!$AC82:$AQ82)))</f>
        <v/>
      </c>
      <c r="K59" s="580" t="str">
        <f>IF($B59="","",INCERTIDUMBRE!AK82/(SUM(INCERTIDUMBRE!$AC82:$AQ82)))</f>
        <v/>
      </c>
      <c r="L59" s="580" t="str">
        <f>IF($B59="","",INCERTIDUMBRE!AL82/(SUM(INCERTIDUMBRE!$AC82:$AQ82)))</f>
        <v/>
      </c>
      <c r="M59" s="580" t="str">
        <f>IF($B59="","",INCERTIDUMBRE!AM82/(SUM(INCERTIDUMBRE!$AC82:$AQ82)))</f>
        <v/>
      </c>
      <c r="N59" s="580" t="str">
        <f>IF($B59="","",INCERTIDUMBRE!AN82/(SUM(INCERTIDUMBRE!$AC82:$AQ82)))</f>
        <v/>
      </c>
      <c r="O59" s="580" t="str">
        <f>IF($B59="","",INCERTIDUMBRE!AO82/(SUM(INCERTIDUMBRE!$AC82:$AQ82)))</f>
        <v/>
      </c>
      <c r="P59" s="580" t="str">
        <f>IF($B59="","",INCERTIDUMBRE!AP82/(SUM(INCERTIDUMBRE!$AC82:$AQ82)))</f>
        <v/>
      </c>
      <c r="Q59" s="580" t="str">
        <f>IF($B59="","",INCERTIDUMBRE!AQ82/(SUM(INCERTIDUMBRE!$AC82:$AQ82)))</f>
        <v/>
      </c>
      <c r="R59" s="581" t="str">
        <f t="shared" si="1"/>
        <v/>
      </c>
      <c r="AG59" s="38"/>
      <c r="AH59" s="38"/>
      <c r="AI59" s="38"/>
      <c r="AJ59" s="38"/>
      <c r="AK59" s="43"/>
      <c r="AL59" s="43"/>
    </row>
    <row r="60" spans="1:38" ht="20.100000000000001" customHeight="1" x14ac:dyDescent="0.2">
      <c r="A60" s="12">
        <f>+CALIBRACION!A66</f>
        <v>55</v>
      </c>
      <c r="B60" s="50" t="str">
        <f>IF(CALIBRACION!H66="","",CALIBRACION!H66)</f>
        <v/>
      </c>
      <c r="C60" s="580" t="str">
        <f>IF($B60="","",INCERTIDUMBRE!AC83/(SUM(INCERTIDUMBRE!$AC83:$AQ83)))</f>
        <v/>
      </c>
      <c r="D60" s="580" t="str">
        <f>IF($B60="","",INCERTIDUMBRE!AD83/(SUM(INCERTIDUMBRE!$AC83:$AQ83)))</f>
        <v/>
      </c>
      <c r="E60" s="580" t="str">
        <f>IF($B60="","",INCERTIDUMBRE!AE83/(SUM(INCERTIDUMBRE!$AC83:$AQ83)))</f>
        <v/>
      </c>
      <c r="F60" s="580" t="str">
        <f>IF($B60="","",INCERTIDUMBRE!AF83/(SUM(INCERTIDUMBRE!$AC83:$AQ83)))</f>
        <v/>
      </c>
      <c r="G60" s="580" t="str">
        <f>IF($B60="","",INCERTIDUMBRE!AG83/(SUM(INCERTIDUMBRE!$AC83:$AQ83)))</f>
        <v/>
      </c>
      <c r="H60" s="580" t="str">
        <f>IF($B60="","",INCERTIDUMBRE!AH83/(SUM(INCERTIDUMBRE!$AC83:$AQ83)))</f>
        <v/>
      </c>
      <c r="I60" s="580" t="str">
        <f>IF($B60="","",INCERTIDUMBRE!AI83/(SUM(INCERTIDUMBRE!$AC83:$AQ83)))</f>
        <v/>
      </c>
      <c r="J60" s="580" t="str">
        <f>IF($B60="","",INCERTIDUMBRE!AJ83/(SUM(INCERTIDUMBRE!$AC83:$AQ83)))</f>
        <v/>
      </c>
      <c r="K60" s="580" t="str">
        <f>IF($B60="","",INCERTIDUMBRE!AK83/(SUM(INCERTIDUMBRE!$AC83:$AQ83)))</f>
        <v/>
      </c>
      <c r="L60" s="580" t="str">
        <f>IF($B60="","",INCERTIDUMBRE!AL83/(SUM(INCERTIDUMBRE!$AC83:$AQ83)))</f>
        <v/>
      </c>
      <c r="M60" s="580" t="str">
        <f>IF($B60="","",INCERTIDUMBRE!AM83/(SUM(INCERTIDUMBRE!$AC83:$AQ83)))</f>
        <v/>
      </c>
      <c r="N60" s="580" t="str">
        <f>IF($B60="","",INCERTIDUMBRE!AN83/(SUM(INCERTIDUMBRE!$AC83:$AQ83)))</f>
        <v/>
      </c>
      <c r="O60" s="580" t="str">
        <f>IF($B60="","",INCERTIDUMBRE!AO83/(SUM(INCERTIDUMBRE!$AC83:$AQ83)))</f>
        <v/>
      </c>
      <c r="P60" s="580" t="str">
        <f>IF($B60="","",INCERTIDUMBRE!AP83/(SUM(INCERTIDUMBRE!$AC83:$AQ83)))</f>
        <v/>
      </c>
      <c r="Q60" s="580" t="str">
        <f>IF($B60="","",INCERTIDUMBRE!AQ83/(SUM(INCERTIDUMBRE!$AC83:$AQ83)))</f>
        <v/>
      </c>
      <c r="R60" s="581" t="str">
        <f t="shared" si="1"/>
        <v/>
      </c>
      <c r="AG60" s="38"/>
      <c r="AH60" s="38"/>
      <c r="AI60" s="38"/>
      <c r="AJ60" s="38"/>
      <c r="AK60" s="43"/>
      <c r="AL60" s="43"/>
    </row>
    <row r="61" spans="1:38" ht="20.100000000000001" customHeight="1" x14ac:dyDescent="0.2">
      <c r="A61" s="12">
        <f>+CALIBRACION!A67</f>
        <v>56</v>
      </c>
      <c r="B61" s="50" t="str">
        <f>IF(CALIBRACION!H67="","",CALIBRACION!H67)</f>
        <v/>
      </c>
      <c r="C61" s="580" t="str">
        <f>IF($B61="","",INCERTIDUMBRE!AC84/(SUM(INCERTIDUMBRE!$AC84:$AQ84)))</f>
        <v/>
      </c>
      <c r="D61" s="580" t="str">
        <f>IF($B61="","",INCERTIDUMBRE!AD84/(SUM(INCERTIDUMBRE!$AC84:$AQ84)))</f>
        <v/>
      </c>
      <c r="E61" s="580" t="str">
        <f>IF($B61="","",INCERTIDUMBRE!AE84/(SUM(INCERTIDUMBRE!$AC84:$AQ84)))</f>
        <v/>
      </c>
      <c r="F61" s="580" t="str">
        <f>IF($B61="","",INCERTIDUMBRE!AF84/(SUM(INCERTIDUMBRE!$AC84:$AQ84)))</f>
        <v/>
      </c>
      <c r="G61" s="580" t="str">
        <f>IF($B61="","",INCERTIDUMBRE!AG84/(SUM(INCERTIDUMBRE!$AC84:$AQ84)))</f>
        <v/>
      </c>
      <c r="H61" s="580" t="str">
        <f>IF($B61="","",INCERTIDUMBRE!AH84/(SUM(INCERTIDUMBRE!$AC84:$AQ84)))</f>
        <v/>
      </c>
      <c r="I61" s="580" t="str">
        <f>IF($B61="","",INCERTIDUMBRE!AI84/(SUM(INCERTIDUMBRE!$AC84:$AQ84)))</f>
        <v/>
      </c>
      <c r="J61" s="580" t="str">
        <f>IF($B61="","",INCERTIDUMBRE!AJ84/(SUM(INCERTIDUMBRE!$AC84:$AQ84)))</f>
        <v/>
      </c>
      <c r="K61" s="580" t="str">
        <f>IF($B61="","",INCERTIDUMBRE!AK84/(SUM(INCERTIDUMBRE!$AC84:$AQ84)))</f>
        <v/>
      </c>
      <c r="L61" s="580" t="str">
        <f>IF($B61="","",INCERTIDUMBRE!AL84/(SUM(INCERTIDUMBRE!$AC84:$AQ84)))</f>
        <v/>
      </c>
      <c r="M61" s="580" t="str">
        <f>IF($B61="","",INCERTIDUMBRE!AM84/(SUM(INCERTIDUMBRE!$AC84:$AQ84)))</f>
        <v/>
      </c>
      <c r="N61" s="580" t="str">
        <f>IF($B61="","",INCERTIDUMBRE!AN84/(SUM(INCERTIDUMBRE!$AC84:$AQ84)))</f>
        <v/>
      </c>
      <c r="O61" s="580" t="str">
        <f>IF($B61="","",INCERTIDUMBRE!AO84/(SUM(INCERTIDUMBRE!$AC84:$AQ84)))</f>
        <v/>
      </c>
      <c r="P61" s="580" t="str">
        <f>IF($B61="","",INCERTIDUMBRE!AP84/(SUM(INCERTIDUMBRE!$AC84:$AQ84)))</f>
        <v/>
      </c>
      <c r="Q61" s="580" t="str">
        <f>IF($B61="","",INCERTIDUMBRE!AQ84/(SUM(INCERTIDUMBRE!$AC84:$AQ84)))</f>
        <v/>
      </c>
      <c r="R61" s="581" t="str">
        <f t="shared" si="1"/>
        <v/>
      </c>
      <c r="AG61" s="38"/>
      <c r="AH61" s="38"/>
      <c r="AI61" s="38"/>
      <c r="AJ61" s="38"/>
      <c r="AK61" s="43"/>
      <c r="AL61" s="43"/>
    </row>
    <row r="62" spans="1:38" ht="20.100000000000001" customHeight="1" x14ac:dyDescent="0.2">
      <c r="A62" s="12">
        <f>+CALIBRACION!A68</f>
        <v>57</v>
      </c>
      <c r="B62" s="50" t="str">
        <f>IF(CALIBRACION!H68="","",CALIBRACION!H68)</f>
        <v/>
      </c>
      <c r="C62" s="580" t="str">
        <f>IF($B62="","",INCERTIDUMBRE!AC85/(SUM(INCERTIDUMBRE!$AC85:$AQ85)))</f>
        <v/>
      </c>
      <c r="D62" s="580" t="str">
        <f>IF($B62="","",INCERTIDUMBRE!AD85/(SUM(INCERTIDUMBRE!$AC85:$AQ85)))</f>
        <v/>
      </c>
      <c r="E62" s="580" t="str">
        <f>IF($B62="","",INCERTIDUMBRE!AE85/(SUM(INCERTIDUMBRE!$AC85:$AQ85)))</f>
        <v/>
      </c>
      <c r="F62" s="580" t="str">
        <f>IF($B62="","",INCERTIDUMBRE!AF85/(SUM(INCERTIDUMBRE!$AC85:$AQ85)))</f>
        <v/>
      </c>
      <c r="G62" s="580" t="str">
        <f>IF($B62="","",INCERTIDUMBRE!AG85/(SUM(INCERTIDUMBRE!$AC85:$AQ85)))</f>
        <v/>
      </c>
      <c r="H62" s="580" t="str">
        <f>IF($B62="","",INCERTIDUMBRE!AH85/(SUM(INCERTIDUMBRE!$AC85:$AQ85)))</f>
        <v/>
      </c>
      <c r="I62" s="580" t="str">
        <f>IF($B62="","",INCERTIDUMBRE!AI85/(SUM(INCERTIDUMBRE!$AC85:$AQ85)))</f>
        <v/>
      </c>
      <c r="J62" s="580" t="str">
        <f>IF($B62="","",INCERTIDUMBRE!AJ85/(SUM(INCERTIDUMBRE!$AC85:$AQ85)))</f>
        <v/>
      </c>
      <c r="K62" s="580" t="str">
        <f>IF($B62="","",INCERTIDUMBRE!AK85/(SUM(INCERTIDUMBRE!$AC85:$AQ85)))</f>
        <v/>
      </c>
      <c r="L62" s="580" t="str">
        <f>IF($B62="","",INCERTIDUMBRE!AL85/(SUM(INCERTIDUMBRE!$AC85:$AQ85)))</f>
        <v/>
      </c>
      <c r="M62" s="580" t="str">
        <f>IF($B62="","",INCERTIDUMBRE!AM85/(SUM(INCERTIDUMBRE!$AC85:$AQ85)))</f>
        <v/>
      </c>
      <c r="N62" s="580" t="str">
        <f>IF($B62="","",INCERTIDUMBRE!AN85/(SUM(INCERTIDUMBRE!$AC85:$AQ85)))</f>
        <v/>
      </c>
      <c r="O62" s="580" t="str">
        <f>IF($B62="","",INCERTIDUMBRE!AO85/(SUM(INCERTIDUMBRE!$AC85:$AQ85)))</f>
        <v/>
      </c>
      <c r="P62" s="580" t="str">
        <f>IF($B62="","",INCERTIDUMBRE!AP85/(SUM(INCERTIDUMBRE!$AC85:$AQ85)))</f>
        <v/>
      </c>
      <c r="Q62" s="580" t="str">
        <f>IF($B62="","",INCERTIDUMBRE!AQ85/(SUM(INCERTIDUMBRE!$AC85:$AQ85)))</f>
        <v/>
      </c>
      <c r="R62" s="581" t="str">
        <f t="shared" si="1"/>
        <v/>
      </c>
      <c r="AG62" s="38"/>
      <c r="AH62" s="38"/>
      <c r="AI62" s="38"/>
      <c r="AJ62" s="38"/>
      <c r="AK62" s="43"/>
      <c r="AL62" s="43"/>
    </row>
    <row r="63" spans="1:38" ht="20.100000000000001" customHeight="1" x14ac:dyDescent="0.2">
      <c r="A63" s="12">
        <f>+CALIBRACION!A69</f>
        <v>58</v>
      </c>
      <c r="B63" s="50" t="str">
        <f>IF(CALIBRACION!H69="","",CALIBRACION!H69)</f>
        <v/>
      </c>
      <c r="C63" s="580" t="str">
        <f>IF($B63="","",INCERTIDUMBRE!AC86/(SUM(INCERTIDUMBRE!$AC86:$AQ86)))</f>
        <v/>
      </c>
      <c r="D63" s="580" t="str">
        <f>IF($B63="","",INCERTIDUMBRE!AD86/(SUM(INCERTIDUMBRE!$AC86:$AQ86)))</f>
        <v/>
      </c>
      <c r="E63" s="580" t="str">
        <f>IF($B63="","",INCERTIDUMBRE!AE86/(SUM(INCERTIDUMBRE!$AC86:$AQ86)))</f>
        <v/>
      </c>
      <c r="F63" s="580" t="str">
        <f>IF($B63="","",INCERTIDUMBRE!AF86/(SUM(INCERTIDUMBRE!$AC86:$AQ86)))</f>
        <v/>
      </c>
      <c r="G63" s="580" t="str">
        <f>IF($B63="","",INCERTIDUMBRE!AG86/(SUM(INCERTIDUMBRE!$AC86:$AQ86)))</f>
        <v/>
      </c>
      <c r="H63" s="580" t="str">
        <f>IF($B63="","",INCERTIDUMBRE!AH86/(SUM(INCERTIDUMBRE!$AC86:$AQ86)))</f>
        <v/>
      </c>
      <c r="I63" s="580" t="str">
        <f>IF($B63="","",INCERTIDUMBRE!AI86/(SUM(INCERTIDUMBRE!$AC86:$AQ86)))</f>
        <v/>
      </c>
      <c r="J63" s="580" t="str">
        <f>IF($B63="","",INCERTIDUMBRE!AJ86/(SUM(INCERTIDUMBRE!$AC86:$AQ86)))</f>
        <v/>
      </c>
      <c r="K63" s="580" t="str">
        <f>IF($B63="","",INCERTIDUMBRE!AK86/(SUM(INCERTIDUMBRE!$AC86:$AQ86)))</f>
        <v/>
      </c>
      <c r="L63" s="580" t="str">
        <f>IF($B63="","",INCERTIDUMBRE!AL86/(SUM(INCERTIDUMBRE!$AC86:$AQ86)))</f>
        <v/>
      </c>
      <c r="M63" s="580" t="str">
        <f>IF($B63="","",INCERTIDUMBRE!AM86/(SUM(INCERTIDUMBRE!$AC86:$AQ86)))</f>
        <v/>
      </c>
      <c r="N63" s="580" t="str">
        <f>IF($B63="","",INCERTIDUMBRE!AN86/(SUM(INCERTIDUMBRE!$AC86:$AQ86)))</f>
        <v/>
      </c>
      <c r="O63" s="580" t="str">
        <f>IF($B63="","",INCERTIDUMBRE!AO86/(SUM(INCERTIDUMBRE!$AC86:$AQ86)))</f>
        <v/>
      </c>
      <c r="P63" s="580" t="str">
        <f>IF($B63="","",INCERTIDUMBRE!AP86/(SUM(INCERTIDUMBRE!$AC86:$AQ86)))</f>
        <v/>
      </c>
      <c r="Q63" s="580" t="str">
        <f>IF($B63="","",INCERTIDUMBRE!AQ86/(SUM(INCERTIDUMBRE!$AC86:$AQ86)))</f>
        <v/>
      </c>
      <c r="R63" s="581" t="str">
        <f t="shared" si="1"/>
        <v/>
      </c>
      <c r="AG63" s="38"/>
      <c r="AH63" s="38"/>
      <c r="AI63" s="38"/>
      <c r="AJ63" s="38"/>
      <c r="AK63" s="43"/>
      <c r="AL63" s="43"/>
    </row>
    <row r="64" spans="1:38" ht="20.100000000000001" customHeight="1" x14ac:dyDescent="0.2">
      <c r="A64" s="12">
        <f>+CALIBRACION!A70</f>
        <v>59</v>
      </c>
      <c r="B64" s="50" t="str">
        <f>IF(CALIBRACION!H70="","",CALIBRACION!H70)</f>
        <v/>
      </c>
      <c r="C64" s="580" t="str">
        <f>IF($B64="","",INCERTIDUMBRE!AC87/(SUM(INCERTIDUMBRE!$AC87:$AQ87)))</f>
        <v/>
      </c>
      <c r="D64" s="580" t="str">
        <f>IF($B64="","",INCERTIDUMBRE!AD87/(SUM(INCERTIDUMBRE!$AC87:$AQ87)))</f>
        <v/>
      </c>
      <c r="E64" s="580" t="str">
        <f>IF($B64="","",INCERTIDUMBRE!AE87/(SUM(INCERTIDUMBRE!$AC87:$AQ87)))</f>
        <v/>
      </c>
      <c r="F64" s="580" t="str">
        <f>IF($B64="","",INCERTIDUMBRE!AF87/(SUM(INCERTIDUMBRE!$AC87:$AQ87)))</f>
        <v/>
      </c>
      <c r="G64" s="580" t="str">
        <f>IF($B64="","",INCERTIDUMBRE!AG87/(SUM(INCERTIDUMBRE!$AC87:$AQ87)))</f>
        <v/>
      </c>
      <c r="H64" s="580" t="str">
        <f>IF($B64="","",INCERTIDUMBRE!AH87/(SUM(INCERTIDUMBRE!$AC87:$AQ87)))</f>
        <v/>
      </c>
      <c r="I64" s="580" t="str">
        <f>IF($B64="","",INCERTIDUMBRE!AI87/(SUM(INCERTIDUMBRE!$AC87:$AQ87)))</f>
        <v/>
      </c>
      <c r="J64" s="580" t="str">
        <f>IF($B64="","",INCERTIDUMBRE!AJ87/(SUM(INCERTIDUMBRE!$AC87:$AQ87)))</f>
        <v/>
      </c>
      <c r="K64" s="580" t="str">
        <f>IF($B64="","",INCERTIDUMBRE!AK87/(SUM(INCERTIDUMBRE!$AC87:$AQ87)))</f>
        <v/>
      </c>
      <c r="L64" s="580" t="str">
        <f>IF($B64="","",INCERTIDUMBRE!AL87/(SUM(INCERTIDUMBRE!$AC87:$AQ87)))</f>
        <v/>
      </c>
      <c r="M64" s="580" t="str">
        <f>IF($B64="","",INCERTIDUMBRE!AM87/(SUM(INCERTIDUMBRE!$AC87:$AQ87)))</f>
        <v/>
      </c>
      <c r="N64" s="580" t="str">
        <f>IF($B64="","",INCERTIDUMBRE!AN87/(SUM(INCERTIDUMBRE!$AC87:$AQ87)))</f>
        <v/>
      </c>
      <c r="O64" s="580" t="str">
        <f>IF($B64="","",INCERTIDUMBRE!AO87/(SUM(INCERTIDUMBRE!$AC87:$AQ87)))</f>
        <v/>
      </c>
      <c r="P64" s="580" t="str">
        <f>IF($B64="","",INCERTIDUMBRE!AP87/(SUM(INCERTIDUMBRE!$AC87:$AQ87)))</f>
        <v/>
      </c>
      <c r="Q64" s="580" t="str">
        <f>IF($B64="","",INCERTIDUMBRE!AQ87/(SUM(INCERTIDUMBRE!$AC87:$AQ87)))</f>
        <v/>
      </c>
      <c r="R64" s="581" t="str">
        <f t="shared" si="1"/>
        <v/>
      </c>
      <c r="AG64" s="38"/>
      <c r="AH64" s="38"/>
      <c r="AI64" s="38"/>
      <c r="AJ64" s="38"/>
      <c r="AK64" s="43"/>
      <c r="AL64" s="43"/>
    </row>
    <row r="65" spans="1:38" ht="20.100000000000001" customHeight="1" x14ac:dyDescent="0.2">
      <c r="A65" s="12">
        <f>+CALIBRACION!A71</f>
        <v>60</v>
      </c>
      <c r="B65" s="50" t="str">
        <f>IF(CALIBRACION!H71="","",CALIBRACION!H71)</f>
        <v/>
      </c>
      <c r="C65" s="580" t="str">
        <f>IF($B65="","",INCERTIDUMBRE!AC88/(SUM(INCERTIDUMBRE!$AC88:$AQ88)))</f>
        <v/>
      </c>
      <c r="D65" s="580" t="str">
        <f>IF($B65="","",INCERTIDUMBRE!AD88/(SUM(INCERTIDUMBRE!$AC88:$AQ88)))</f>
        <v/>
      </c>
      <c r="E65" s="580" t="str">
        <f>IF($B65="","",INCERTIDUMBRE!AE88/(SUM(INCERTIDUMBRE!$AC88:$AQ88)))</f>
        <v/>
      </c>
      <c r="F65" s="580" t="str">
        <f>IF($B65="","",INCERTIDUMBRE!AF88/(SUM(INCERTIDUMBRE!$AC88:$AQ88)))</f>
        <v/>
      </c>
      <c r="G65" s="580" t="str">
        <f>IF($B65="","",INCERTIDUMBRE!AG88/(SUM(INCERTIDUMBRE!$AC88:$AQ88)))</f>
        <v/>
      </c>
      <c r="H65" s="580" t="str">
        <f>IF($B65="","",INCERTIDUMBRE!AH88/(SUM(INCERTIDUMBRE!$AC88:$AQ88)))</f>
        <v/>
      </c>
      <c r="I65" s="580" t="str">
        <f>IF($B65="","",INCERTIDUMBRE!AI88/(SUM(INCERTIDUMBRE!$AC88:$AQ88)))</f>
        <v/>
      </c>
      <c r="J65" s="580" t="str">
        <f>IF($B65="","",INCERTIDUMBRE!AJ88/(SUM(INCERTIDUMBRE!$AC88:$AQ88)))</f>
        <v/>
      </c>
      <c r="K65" s="580" t="str">
        <f>IF($B65="","",INCERTIDUMBRE!AK88/(SUM(INCERTIDUMBRE!$AC88:$AQ88)))</f>
        <v/>
      </c>
      <c r="L65" s="580" t="str">
        <f>IF($B65="","",INCERTIDUMBRE!AL88/(SUM(INCERTIDUMBRE!$AC88:$AQ88)))</f>
        <v/>
      </c>
      <c r="M65" s="580" t="str">
        <f>IF($B65="","",INCERTIDUMBRE!AM88/(SUM(INCERTIDUMBRE!$AC88:$AQ88)))</f>
        <v/>
      </c>
      <c r="N65" s="580" t="str">
        <f>IF($B65="","",INCERTIDUMBRE!AN88/(SUM(INCERTIDUMBRE!$AC88:$AQ88)))</f>
        <v/>
      </c>
      <c r="O65" s="580" t="str">
        <f>IF($B65="","",INCERTIDUMBRE!AO88/(SUM(INCERTIDUMBRE!$AC88:$AQ88)))</f>
        <v/>
      </c>
      <c r="P65" s="580" t="str">
        <f>IF($B65="","",INCERTIDUMBRE!AP88/(SUM(INCERTIDUMBRE!$AC88:$AQ88)))</f>
        <v/>
      </c>
      <c r="Q65" s="580" t="str">
        <f>IF($B65="","",INCERTIDUMBRE!AQ88/(SUM(INCERTIDUMBRE!$AC88:$AQ88)))</f>
        <v/>
      </c>
      <c r="R65" s="581" t="str">
        <f t="shared" si="1"/>
        <v/>
      </c>
      <c r="AG65" s="38"/>
      <c r="AH65" s="38"/>
      <c r="AI65" s="38"/>
      <c r="AJ65" s="38"/>
      <c r="AK65" s="43"/>
      <c r="AL65" s="43"/>
    </row>
    <row r="66" spans="1:38" ht="20.100000000000001" customHeight="1" x14ac:dyDescent="0.2">
      <c r="A66" s="12">
        <f>+CALIBRACION!A72</f>
        <v>61</v>
      </c>
      <c r="B66" s="50" t="str">
        <f>IF(CALIBRACION!H72="","",CALIBRACION!H72)</f>
        <v/>
      </c>
      <c r="C66" s="580" t="str">
        <f>IF($B66="","",INCERTIDUMBRE!AC89/(SUM(INCERTIDUMBRE!$AC89:$AQ89)))</f>
        <v/>
      </c>
      <c r="D66" s="580" t="str">
        <f>IF($B66="","",INCERTIDUMBRE!AD89/(SUM(INCERTIDUMBRE!$AC89:$AQ89)))</f>
        <v/>
      </c>
      <c r="E66" s="580" t="str">
        <f>IF($B66="","",INCERTIDUMBRE!AE89/(SUM(INCERTIDUMBRE!$AC89:$AQ89)))</f>
        <v/>
      </c>
      <c r="F66" s="580" t="str">
        <f>IF($B66="","",INCERTIDUMBRE!AF89/(SUM(INCERTIDUMBRE!$AC89:$AQ89)))</f>
        <v/>
      </c>
      <c r="G66" s="580" t="str">
        <f>IF($B66="","",INCERTIDUMBRE!AG89/(SUM(INCERTIDUMBRE!$AC89:$AQ89)))</f>
        <v/>
      </c>
      <c r="H66" s="580" t="str">
        <f>IF($B66="","",INCERTIDUMBRE!AH89/(SUM(INCERTIDUMBRE!$AC89:$AQ89)))</f>
        <v/>
      </c>
      <c r="I66" s="580" t="str">
        <f>IF($B66="","",INCERTIDUMBRE!AI89/(SUM(INCERTIDUMBRE!$AC89:$AQ89)))</f>
        <v/>
      </c>
      <c r="J66" s="580" t="str">
        <f>IF($B66="","",INCERTIDUMBRE!AJ89/(SUM(INCERTIDUMBRE!$AC89:$AQ89)))</f>
        <v/>
      </c>
      <c r="K66" s="580" t="str">
        <f>IF($B66="","",INCERTIDUMBRE!AK89/(SUM(INCERTIDUMBRE!$AC89:$AQ89)))</f>
        <v/>
      </c>
      <c r="L66" s="580" t="str">
        <f>IF($B66="","",INCERTIDUMBRE!AL89/(SUM(INCERTIDUMBRE!$AC89:$AQ89)))</f>
        <v/>
      </c>
      <c r="M66" s="580" t="str">
        <f>IF($B66="","",INCERTIDUMBRE!AM89/(SUM(INCERTIDUMBRE!$AC89:$AQ89)))</f>
        <v/>
      </c>
      <c r="N66" s="580" t="str">
        <f>IF($B66="","",INCERTIDUMBRE!AN89/(SUM(INCERTIDUMBRE!$AC89:$AQ89)))</f>
        <v/>
      </c>
      <c r="O66" s="580" t="str">
        <f>IF($B66="","",INCERTIDUMBRE!AO89/(SUM(INCERTIDUMBRE!$AC89:$AQ89)))</f>
        <v/>
      </c>
      <c r="P66" s="580" t="str">
        <f>IF($B66="","",INCERTIDUMBRE!AP89/(SUM(INCERTIDUMBRE!$AC89:$AQ89)))</f>
        <v/>
      </c>
      <c r="Q66" s="580" t="str">
        <f>IF($B66="","",INCERTIDUMBRE!AQ89/(SUM(INCERTIDUMBRE!$AC89:$AQ89)))</f>
        <v/>
      </c>
      <c r="R66" s="581" t="str">
        <f t="shared" si="1"/>
        <v/>
      </c>
      <c r="AG66" s="38"/>
      <c r="AH66" s="38"/>
      <c r="AI66" s="38"/>
      <c r="AJ66" s="38"/>
      <c r="AK66" s="43"/>
      <c r="AL66" s="43"/>
    </row>
    <row r="67" spans="1:38" ht="20.100000000000001" customHeight="1" x14ac:dyDescent="0.2">
      <c r="A67" s="12">
        <f>+CALIBRACION!A73</f>
        <v>62</v>
      </c>
      <c r="B67" s="50" t="str">
        <f>IF(CALIBRACION!H73="","",CALIBRACION!H73)</f>
        <v/>
      </c>
      <c r="C67" s="580" t="str">
        <f>IF($B67="","",INCERTIDUMBRE!AC90/(SUM(INCERTIDUMBRE!$AC90:$AQ90)))</f>
        <v/>
      </c>
      <c r="D67" s="580" t="str">
        <f>IF($B67="","",INCERTIDUMBRE!AD90/(SUM(INCERTIDUMBRE!$AC90:$AQ90)))</f>
        <v/>
      </c>
      <c r="E67" s="580" t="str">
        <f>IF($B67="","",INCERTIDUMBRE!AE90/(SUM(INCERTIDUMBRE!$AC90:$AQ90)))</f>
        <v/>
      </c>
      <c r="F67" s="580" t="str">
        <f>IF($B67="","",INCERTIDUMBRE!AF90/(SUM(INCERTIDUMBRE!$AC90:$AQ90)))</f>
        <v/>
      </c>
      <c r="G67" s="580" t="str">
        <f>IF($B67="","",INCERTIDUMBRE!AG90/(SUM(INCERTIDUMBRE!$AC90:$AQ90)))</f>
        <v/>
      </c>
      <c r="H67" s="580" t="str">
        <f>IF($B67="","",INCERTIDUMBRE!AH90/(SUM(INCERTIDUMBRE!$AC90:$AQ90)))</f>
        <v/>
      </c>
      <c r="I67" s="580" t="str">
        <f>IF($B67="","",INCERTIDUMBRE!AI90/(SUM(INCERTIDUMBRE!$AC90:$AQ90)))</f>
        <v/>
      </c>
      <c r="J67" s="580" t="str">
        <f>IF($B67="","",INCERTIDUMBRE!AJ90/(SUM(INCERTIDUMBRE!$AC90:$AQ90)))</f>
        <v/>
      </c>
      <c r="K67" s="580" t="str">
        <f>IF($B67="","",INCERTIDUMBRE!AK90/(SUM(INCERTIDUMBRE!$AC90:$AQ90)))</f>
        <v/>
      </c>
      <c r="L67" s="580" t="str">
        <f>IF($B67="","",INCERTIDUMBRE!AL90/(SUM(INCERTIDUMBRE!$AC90:$AQ90)))</f>
        <v/>
      </c>
      <c r="M67" s="580" t="str">
        <f>IF($B67="","",INCERTIDUMBRE!AM90/(SUM(INCERTIDUMBRE!$AC90:$AQ90)))</f>
        <v/>
      </c>
      <c r="N67" s="580" t="str">
        <f>IF($B67="","",INCERTIDUMBRE!AN90/(SUM(INCERTIDUMBRE!$AC90:$AQ90)))</f>
        <v/>
      </c>
      <c r="O67" s="580" t="str">
        <f>IF($B67="","",INCERTIDUMBRE!AO90/(SUM(INCERTIDUMBRE!$AC90:$AQ90)))</f>
        <v/>
      </c>
      <c r="P67" s="580" t="str">
        <f>IF($B67="","",INCERTIDUMBRE!AP90/(SUM(INCERTIDUMBRE!$AC90:$AQ90)))</f>
        <v/>
      </c>
      <c r="Q67" s="580" t="str">
        <f>IF($B67="","",INCERTIDUMBRE!AQ90/(SUM(INCERTIDUMBRE!$AC90:$AQ90)))</f>
        <v/>
      </c>
      <c r="R67" s="581" t="str">
        <f t="shared" si="1"/>
        <v/>
      </c>
      <c r="AG67" s="38"/>
      <c r="AH67" s="38"/>
      <c r="AI67" s="38"/>
      <c r="AJ67" s="38"/>
      <c r="AK67" s="43"/>
      <c r="AL67" s="43"/>
    </row>
    <row r="68" spans="1:38" ht="20.100000000000001" customHeight="1" x14ac:dyDescent="0.2">
      <c r="A68" s="12">
        <f>+CALIBRACION!A74</f>
        <v>63</v>
      </c>
      <c r="B68" s="50" t="str">
        <f>IF(CALIBRACION!H74="","",CALIBRACION!H74)</f>
        <v/>
      </c>
      <c r="C68" s="580" t="str">
        <f>IF($B68="","",INCERTIDUMBRE!AC91/(SUM(INCERTIDUMBRE!$AC91:$AQ91)))</f>
        <v/>
      </c>
      <c r="D68" s="580" t="str">
        <f>IF($B68="","",INCERTIDUMBRE!AD91/(SUM(INCERTIDUMBRE!$AC91:$AQ91)))</f>
        <v/>
      </c>
      <c r="E68" s="580" t="str">
        <f>IF($B68="","",INCERTIDUMBRE!AE91/(SUM(INCERTIDUMBRE!$AC91:$AQ91)))</f>
        <v/>
      </c>
      <c r="F68" s="580" t="str">
        <f>IF($B68="","",INCERTIDUMBRE!AF91/(SUM(INCERTIDUMBRE!$AC91:$AQ91)))</f>
        <v/>
      </c>
      <c r="G68" s="580" t="str">
        <f>IF($B68="","",INCERTIDUMBRE!AG91/(SUM(INCERTIDUMBRE!$AC91:$AQ91)))</f>
        <v/>
      </c>
      <c r="H68" s="580" t="str">
        <f>IF($B68="","",INCERTIDUMBRE!AH91/(SUM(INCERTIDUMBRE!$AC91:$AQ91)))</f>
        <v/>
      </c>
      <c r="I68" s="580" t="str">
        <f>IF($B68="","",INCERTIDUMBRE!AI91/(SUM(INCERTIDUMBRE!$AC91:$AQ91)))</f>
        <v/>
      </c>
      <c r="J68" s="580" t="str">
        <f>IF($B68="","",INCERTIDUMBRE!AJ91/(SUM(INCERTIDUMBRE!$AC91:$AQ91)))</f>
        <v/>
      </c>
      <c r="K68" s="580" t="str">
        <f>IF($B68="","",INCERTIDUMBRE!AK91/(SUM(INCERTIDUMBRE!$AC91:$AQ91)))</f>
        <v/>
      </c>
      <c r="L68" s="580" t="str">
        <f>IF($B68="","",INCERTIDUMBRE!AL91/(SUM(INCERTIDUMBRE!$AC91:$AQ91)))</f>
        <v/>
      </c>
      <c r="M68" s="580" t="str">
        <f>IF($B68="","",INCERTIDUMBRE!AM91/(SUM(INCERTIDUMBRE!$AC91:$AQ91)))</f>
        <v/>
      </c>
      <c r="N68" s="580" t="str">
        <f>IF($B68="","",INCERTIDUMBRE!AN91/(SUM(INCERTIDUMBRE!$AC91:$AQ91)))</f>
        <v/>
      </c>
      <c r="O68" s="580" t="str">
        <f>IF($B68="","",INCERTIDUMBRE!AO91/(SUM(INCERTIDUMBRE!$AC91:$AQ91)))</f>
        <v/>
      </c>
      <c r="P68" s="580" t="str">
        <f>IF($B68="","",INCERTIDUMBRE!AP91/(SUM(INCERTIDUMBRE!$AC91:$AQ91)))</f>
        <v/>
      </c>
      <c r="Q68" s="580" t="str">
        <f>IF($B68="","",INCERTIDUMBRE!AQ91/(SUM(INCERTIDUMBRE!$AC91:$AQ91)))</f>
        <v/>
      </c>
      <c r="R68" s="581" t="str">
        <f t="shared" si="1"/>
        <v/>
      </c>
      <c r="AG68" s="38"/>
      <c r="AH68" s="38"/>
      <c r="AI68" s="38"/>
      <c r="AJ68" s="38"/>
      <c r="AK68" s="43"/>
      <c r="AL68" s="43"/>
    </row>
    <row r="69" spans="1:38" ht="20.100000000000001" customHeight="1" x14ac:dyDescent="0.2">
      <c r="A69" s="12">
        <f>+CALIBRACION!A75</f>
        <v>64</v>
      </c>
      <c r="B69" s="50" t="str">
        <f>IF(CALIBRACION!H75="","",CALIBRACION!H75)</f>
        <v/>
      </c>
      <c r="C69" s="580" t="str">
        <f>IF($B69="","",INCERTIDUMBRE!AC92/(SUM(INCERTIDUMBRE!$AC92:$AQ92)))</f>
        <v/>
      </c>
      <c r="D69" s="580" t="str">
        <f>IF($B69="","",INCERTIDUMBRE!AD92/(SUM(INCERTIDUMBRE!$AC92:$AQ92)))</f>
        <v/>
      </c>
      <c r="E69" s="580" t="str">
        <f>IF($B69="","",INCERTIDUMBRE!AE92/(SUM(INCERTIDUMBRE!$AC92:$AQ92)))</f>
        <v/>
      </c>
      <c r="F69" s="580" t="str">
        <f>IF($B69="","",INCERTIDUMBRE!AF92/(SUM(INCERTIDUMBRE!$AC92:$AQ92)))</f>
        <v/>
      </c>
      <c r="G69" s="580" t="str">
        <f>IF($B69="","",INCERTIDUMBRE!AG92/(SUM(INCERTIDUMBRE!$AC92:$AQ92)))</f>
        <v/>
      </c>
      <c r="H69" s="580" t="str">
        <f>IF($B69="","",INCERTIDUMBRE!AH92/(SUM(INCERTIDUMBRE!$AC92:$AQ92)))</f>
        <v/>
      </c>
      <c r="I69" s="580" t="str">
        <f>IF($B69="","",INCERTIDUMBRE!AI92/(SUM(INCERTIDUMBRE!$AC92:$AQ92)))</f>
        <v/>
      </c>
      <c r="J69" s="580" t="str">
        <f>IF($B69="","",INCERTIDUMBRE!AJ92/(SUM(INCERTIDUMBRE!$AC92:$AQ92)))</f>
        <v/>
      </c>
      <c r="K69" s="580" t="str">
        <f>IF($B69="","",INCERTIDUMBRE!AK92/(SUM(INCERTIDUMBRE!$AC92:$AQ92)))</f>
        <v/>
      </c>
      <c r="L69" s="580" t="str">
        <f>IF($B69="","",INCERTIDUMBRE!AL92/(SUM(INCERTIDUMBRE!$AC92:$AQ92)))</f>
        <v/>
      </c>
      <c r="M69" s="580" t="str">
        <f>IF($B69="","",INCERTIDUMBRE!AM92/(SUM(INCERTIDUMBRE!$AC92:$AQ92)))</f>
        <v/>
      </c>
      <c r="N69" s="580" t="str">
        <f>IF($B69="","",INCERTIDUMBRE!AN92/(SUM(INCERTIDUMBRE!$AC92:$AQ92)))</f>
        <v/>
      </c>
      <c r="O69" s="580" t="str">
        <f>IF($B69="","",INCERTIDUMBRE!AO92/(SUM(INCERTIDUMBRE!$AC92:$AQ92)))</f>
        <v/>
      </c>
      <c r="P69" s="580" t="str">
        <f>IF($B69="","",INCERTIDUMBRE!AP92/(SUM(INCERTIDUMBRE!$AC92:$AQ92)))</f>
        <v/>
      </c>
      <c r="Q69" s="580" t="str">
        <f>IF($B69="","",INCERTIDUMBRE!AQ92/(SUM(INCERTIDUMBRE!$AC92:$AQ92)))</f>
        <v/>
      </c>
      <c r="R69" s="581" t="str">
        <f t="shared" si="1"/>
        <v/>
      </c>
      <c r="AG69" s="38"/>
      <c r="AH69" s="38"/>
      <c r="AI69" s="38"/>
      <c r="AJ69" s="38"/>
      <c r="AK69" s="43"/>
      <c r="AL69" s="43"/>
    </row>
    <row r="70" spans="1:38" ht="20.100000000000001" customHeight="1" x14ac:dyDescent="0.2">
      <c r="A70" s="12">
        <f>+CALIBRACION!A76</f>
        <v>65</v>
      </c>
      <c r="B70" s="50" t="str">
        <f>IF(CALIBRACION!H76="","",CALIBRACION!H76)</f>
        <v/>
      </c>
      <c r="C70" s="580" t="str">
        <f>IF($B70="","",INCERTIDUMBRE!AC93/(SUM(INCERTIDUMBRE!$AC93:$AQ93)))</f>
        <v/>
      </c>
      <c r="D70" s="580" t="str">
        <f>IF($B70="","",INCERTIDUMBRE!AD93/(SUM(INCERTIDUMBRE!$AC93:$AQ93)))</f>
        <v/>
      </c>
      <c r="E70" s="580" t="str">
        <f>IF($B70="","",INCERTIDUMBRE!AE93/(SUM(INCERTIDUMBRE!$AC93:$AQ93)))</f>
        <v/>
      </c>
      <c r="F70" s="580" t="str">
        <f>IF($B70="","",INCERTIDUMBRE!AF93/(SUM(INCERTIDUMBRE!$AC93:$AQ93)))</f>
        <v/>
      </c>
      <c r="G70" s="580" t="str">
        <f>IF($B70="","",INCERTIDUMBRE!AG93/(SUM(INCERTIDUMBRE!$AC93:$AQ93)))</f>
        <v/>
      </c>
      <c r="H70" s="580" t="str">
        <f>IF($B70="","",INCERTIDUMBRE!AH93/(SUM(INCERTIDUMBRE!$AC93:$AQ93)))</f>
        <v/>
      </c>
      <c r="I70" s="580" t="str">
        <f>IF($B70="","",INCERTIDUMBRE!AI93/(SUM(INCERTIDUMBRE!$AC93:$AQ93)))</f>
        <v/>
      </c>
      <c r="J70" s="580" t="str">
        <f>IF($B70="","",INCERTIDUMBRE!AJ93/(SUM(INCERTIDUMBRE!$AC93:$AQ93)))</f>
        <v/>
      </c>
      <c r="K70" s="580" t="str">
        <f>IF($B70="","",INCERTIDUMBRE!AK93/(SUM(INCERTIDUMBRE!$AC93:$AQ93)))</f>
        <v/>
      </c>
      <c r="L70" s="580" t="str">
        <f>IF($B70="","",INCERTIDUMBRE!AL93/(SUM(INCERTIDUMBRE!$AC93:$AQ93)))</f>
        <v/>
      </c>
      <c r="M70" s="580" t="str">
        <f>IF($B70="","",INCERTIDUMBRE!AM93/(SUM(INCERTIDUMBRE!$AC93:$AQ93)))</f>
        <v/>
      </c>
      <c r="N70" s="580" t="str">
        <f>IF($B70="","",INCERTIDUMBRE!AN93/(SUM(INCERTIDUMBRE!$AC93:$AQ93)))</f>
        <v/>
      </c>
      <c r="O70" s="580" t="str">
        <f>IF($B70="","",INCERTIDUMBRE!AO93/(SUM(INCERTIDUMBRE!$AC93:$AQ93)))</f>
        <v/>
      </c>
      <c r="P70" s="580" t="str">
        <f>IF($B70="","",INCERTIDUMBRE!AP93/(SUM(INCERTIDUMBRE!$AC93:$AQ93)))</f>
        <v/>
      </c>
      <c r="Q70" s="580" t="str">
        <f>IF($B70="","",INCERTIDUMBRE!AQ93/(SUM(INCERTIDUMBRE!$AC93:$AQ93)))</f>
        <v/>
      </c>
      <c r="R70" s="581" t="str">
        <f t="shared" ref="R70:R101" si="2">IF(B70="","",SUM(C70:Q70))</f>
        <v/>
      </c>
      <c r="AG70" s="38"/>
      <c r="AH70" s="38"/>
      <c r="AI70" s="38"/>
      <c r="AJ70" s="38"/>
      <c r="AK70" s="43"/>
      <c r="AL70" s="43"/>
    </row>
    <row r="71" spans="1:38" ht="20.100000000000001" customHeight="1" x14ac:dyDescent="0.2">
      <c r="A71" s="12">
        <f>+CALIBRACION!A77</f>
        <v>66</v>
      </c>
      <c r="B71" s="50" t="str">
        <f>IF(CALIBRACION!H77="","",CALIBRACION!H77)</f>
        <v/>
      </c>
      <c r="C71" s="580" t="str">
        <f>IF($B71="","",INCERTIDUMBRE!AC94/(SUM(INCERTIDUMBRE!$AC94:$AQ94)))</f>
        <v/>
      </c>
      <c r="D71" s="580" t="str">
        <f>IF($B71="","",INCERTIDUMBRE!AD94/(SUM(INCERTIDUMBRE!$AC94:$AQ94)))</f>
        <v/>
      </c>
      <c r="E71" s="580" t="str">
        <f>IF($B71="","",INCERTIDUMBRE!AE94/(SUM(INCERTIDUMBRE!$AC94:$AQ94)))</f>
        <v/>
      </c>
      <c r="F71" s="580" t="str">
        <f>IF($B71="","",INCERTIDUMBRE!AF94/(SUM(INCERTIDUMBRE!$AC94:$AQ94)))</f>
        <v/>
      </c>
      <c r="G71" s="580" t="str">
        <f>IF($B71="","",INCERTIDUMBRE!AG94/(SUM(INCERTIDUMBRE!$AC94:$AQ94)))</f>
        <v/>
      </c>
      <c r="H71" s="580" t="str">
        <f>IF($B71="","",INCERTIDUMBRE!AH94/(SUM(INCERTIDUMBRE!$AC94:$AQ94)))</f>
        <v/>
      </c>
      <c r="I71" s="580" t="str">
        <f>IF($B71="","",INCERTIDUMBRE!AI94/(SUM(INCERTIDUMBRE!$AC94:$AQ94)))</f>
        <v/>
      </c>
      <c r="J71" s="580" t="str">
        <f>IF($B71="","",INCERTIDUMBRE!AJ94/(SUM(INCERTIDUMBRE!$AC94:$AQ94)))</f>
        <v/>
      </c>
      <c r="K71" s="580" t="str">
        <f>IF($B71="","",INCERTIDUMBRE!AK94/(SUM(INCERTIDUMBRE!$AC94:$AQ94)))</f>
        <v/>
      </c>
      <c r="L71" s="580" t="str">
        <f>IF($B71="","",INCERTIDUMBRE!AL94/(SUM(INCERTIDUMBRE!$AC94:$AQ94)))</f>
        <v/>
      </c>
      <c r="M71" s="580" t="str">
        <f>IF($B71="","",INCERTIDUMBRE!AM94/(SUM(INCERTIDUMBRE!$AC94:$AQ94)))</f>
        <v/>
      </c>
      <c r="N71" s="580" t="str">
        <f>IF($B71="","",INCERTIDUMBRE!AN94/(SUM(INCERTIDUMBRE!$AC94:$AQ94)))</f>
        <v/>
      </c>
      <c r="O71" s="580" t="str">
        <f>IF($B71="","",INCERTIDUMBRE!AO94/(SUM(INCERTIDUMBRE!$AC94:$AQ94)))</f>
        <v/>
      </c>
      <c r="P71" s="580" t="str">
        <f>IF($B71="","",INCERTIDUMBRE!AP94/(SUM(INCERTIDUMBRE!$AC94:$AQ94)))</f>
        <v/>
      </c>
      <c r="Q71" s="580" t="str">
        <f>IF($B71="","",INCERTIDUMBRE!AQ94/(SUM(INCERTIDUMBRE!$AC94:$AQ94)))</f>
        <v/>
      </c>
      <c r="R71" s="581" t="str">
        <f t="shared" si="2"/>
        <v/>
      </c>
      <c r="AG71" s="38"/>
      <c r="AH71" s="38"/>
      <c r="AI71" s="38"/>
      <c r="AJ71" s="38"/>
      <c r="AK71" s="43"/>
      <c r="AL71" s="43"/>
    </row>
    <row r="72" spans="1:38" ht="20.100000000000001" customHeight="1" x14ac:dyDescent="0.2">
      <c r="A72" s="12">
        <f>+CALIBRACION!A78</f>
        <v>67</v>
      </c>
      <c r="B72" s="50" t="str">
        <f>IF(CALIBRACION!H78="","",CALIBRACION!H78)</f>
        <v/>
      </c>
      <c r="C72" s="580" t="str">
        <f>IF($B72="","",INCERTIDUMBRE!AC95/(SUM(INCERTIDUMBRE!$AC95:$AQ95)))</f>
        <v/>
      </c>
      <c r="D72" s="580" t="str">
        <f>IF($B72="","",INCERTIDUMBRE!AD95/(SUM(INCERTIDUMBRE!$AC95:$AQ95)))</f>
        <v/>
      </c>
      <c r="E72" s="580" t="str">
        <f>IF($B72="","",INCERTIDUMBRE!AE95/(SUM(INCERTIDUMBRE!$AC95:$AQ95)))</f>
        <v/>
      </c>
      <c r="F72" s="580" t="str">
        <f>IF($B72="","",INCERTIDUMBRE!AF95/(SUM(INCERTIDUMBRE!$AC95:$AQ95)))</f>
        <v/>
      </c>
      <c r="G72" s="580" t="str">
        <f>IF($B72="","",INCERTIDUMBRE!AG95/(SUM(INCERTIDUMBRE!$AC95:$AQ95)))</f>
        <v/>
      </c>
      <c r="H72" s="580" t="str">
        <f>IF($B72="","",INCERTIDUMBRE!AH95/(SUM(INCERTIDUMBRE!$AC95:$AQ95)))</f>
        <v/>
      </c>
      <c r="I72" s="580" t="str">
        <f>IF($B72="","",INCERTIDUMBRE!AI95/(SUM(INCERTIDUMBRE!$AC95:$AQ95)))</f>
        <v/>
      </c>
      <c r="J72" s="580" t="str">
        <f>IF($B72="","",INCERTIDUMBRE!AJ95/(SUM(INCERTIDUMBRE!$AC95:$AQ95)))</f>
        <v/>
      </c>
      <c r="K72" s="580" t="str">
        <f>IF($B72="","",INCERTIDUMBRE!AK95/(SUM(INCERTIDUMBRE!$AC95:$AQ95)))</f>
        <v/>
      </c>
      <c r="L72" s="580" t="str">
        <f>IF($B72="","",INCERTIDUMBRE!AL95/(SUM(INCERTIDUMBRE!$AC95:$AQ95)))</f>
        <v/>
      </c>
      <c r="M72" s="580" t="str">
        <f>IF($B72="","",INCERTIDUMBRE!AM95/(SUM(INCERTIDUMBRE!$AC95:$AQ95)))</f>
        <v/>
      </c>
      <c r="N72" s="580" t="str">
        <f>IF($B72="","",INCERTIDUMBRE!AN95/(SUM(INCERTIDUMBRE!$AC95:$AQ95)))</f>
        <v/>
      </c>
      <c r="O72" s="580" t="str">
        <f>IF($B72="","",INCERTIDUMBRE!AO95/(SUM(INCERTIDUMBRE!$AC95:$AQ95)))</f>
        <v/>
      </c>
      <c r="P72" s="580" t="str">
        <f>IF($B72="","",INCERTIDUMBRE!AP95/(SUM(INCERTIDUMBRE!$AC95:$AQ95)))</f>
        <v/>
      </c>
      <c r="Q72" s="580" t="str">
        <f>IF($B72="","",INCERTIDUMBRE!AQ95/(SUM(INCERTIDUMBRE!$AC95:$AQ95)))</f>
        <v/>
      </c>
      <c r="R72" s="581" t="str">
        <f t="shared" si="2"/>
        <v/>
      </c>
      <c r="AG72" s="38"/>
      <c r="AH72" s="38"/>
      <c r="AI72" s="38"/>
      <c r="AJ72" s="38"/>
      <c r="AK72" s="43"/>
      <c r="AL72" s="43"/>
    </row>
    <row r="73" spans="1:38" ht="20.100000000000001" customHeight="1" x14ac:dyDescent="0.2">
      <c r="A73" s="12">
        <f>+CALIBRACION!A79</f>
        <v>68</v>
      </c>
      <c r="B73" s="50" t="str">
        <f>IF(CALIBRACION!H79="","",CALIBRACION!H79)</f>
        <v/>
      </c>
      <c r="C73" s="580" t="str">
        <f>IF($B73="","",INCERTIDUMBRE!AC96/(SUM(INCERTIDUMBRE!$AC96:$AQ96)))</f>
        <v/>
      </c>
      <c r="D73" s="580" t="str">
        <f>IF($B73="","",INCERTIDUMBRE!AD96/(SUM(INCERTIDUMBRE!$AC96:$AQ96)))</f>
        <v/>
      </c>
      <c r="E73" s="580" t="str">
        <f>IF($B73="","",INCERTIDUMBRE!AE96/(SUM(INCERTIDUMBRE!$AC96:$AQ96)))</f>
        <v/>
      </c>
      <c r="F73" s="580" t="str">
        <f>IF($B73="","",INCERTIDUMBRE!AF96/(SUM(INCERTIDUMBRE!$AC96:$AQ96)))</f>
        <v/>
      </c>
      <c r="G73" s="580" t="str">
        <f>IF($B73="","",INCERTIDUMBRE!AG96/(SUM(INCERTIDUMBRE!$AC96:$AQ96)))</f>
        <v/>
      </c>
      <c r="H73" s="580" t="str">
        <f>IF($B73="","",INCERTIDUMBRE!AH96/(SUM(INCERTIDUMBRE!$AC96:$AQ96)))</f>
        <v/>
      </c>
      <c r="I73" s="580" t="str">
        <f>IF($B73="","",INCERTIDUMBRE!AI96/(SUM(INCERTIDUMBRE!$AC96:$AQ96)))</f>
        <v/>
      </c>
      <c r="J73" s="580" t="str">
        <f>IF($B73="","",INCERTIDUMBRE!AJ96/(SUM(INCERTIDUMBRE!$AC96:$AQ96)))</f>
        <v/>
      </c>
      <c r="K73" s="580" t="str">
        <f>IF($B73="","",INCERTIDUMBRE!AK96/(SUM(INCERTIDUMBRE!$AC96:$AQ96)))</f>
        <v/>
      </c>
      <c r="L73" s="580" t="str">
        <f>IF($B73="","",INCERTIDUMBRE!AL96/(SUM(INCERTIDUMBRE!$AC96:$AQ96)))</f>
        <v/>
      </c>
      <c r="M73" s="580" t="str">
        <f>IF($B73="","",INCERTIDUMBRE!AM96/(SUM(INCERTIDUMBRE!$AC96:$AQ96)))</f>
        <v/>
      </c>
      <c r="N73" s="580" t="str">
        <f>IF($B73="","",INCERTIDUMBRE!AN96/(SUM(INCERTIDUMBRE!$AC96:$AQ96)))</f>
        <v/>
      </c>
      <c r="O73" s="580" t="str">
        <f>IF($B73="","",INCERTIDUMBRE!AO96/(SUM(INCERTIDUMBRE!$AC96:$AQ96)))</f>
        <v/>
      </c>
      <c r="P73" s="580" t="str">
        <f>IF($B73="","",INCERTIDUMBRE!AP96/(SUM(INCERTIDUMBRE!$AC96:$AQ96)))</f>
        <v/>
      </c>
      <c r="Q73" s="580" t="str">
        <f>IF($B73="","",INCERTIDUMBRE!AQ96/(SUM(INCERTIDUMBRE!$AC96:$AQ96)))</f>
        <v/>
      </c>
      <c r="R73" s="581" t="str">
        <f t="shared" si="2"/>
        <v/>
      </c>
      <c r="AG73" s="38"/>
      <c r="AH73" s="38"/>
      <c r="AI73" s="38"/>
      <c r="AJ73" s="38"/>
      <c r="AK73" s="43"/>
      <c r="AL73" s="43"/>
    </row>
    <row r="74" spans="1:38" ht="20.100000000000001" customHeight="1" x14ac:dyDescent="0.2">
      <c r="A74" s="12">
        <f>+CALIBRACION!A80</f>
        <v>69</v>
      </c>
      <c r="B74" s="50" t="str">
        <f>IF(CALIBRACION!H80="","",CALIBRACION!H80)</f>
        <v/>
      </c>
      <c r="C74" s="580" t="str">
        <f>IF($B74="","",INCERTIDUMBRE!AC97/(SUM(INCERTIDUMBRE!$AC97:$AQ97)))</f>
        <v/>
      </c>
      <c r="D74" s="580" t="str">
        <f>IF($B74="","",INCERTIDUMBRE!AD97/(SUM(INCERTIDUMBRE!$AC97:$AQ97)))</f>
        <v/>
      </c>
      <c r="E74" s="580" t="str">
        <f>IF($B74="","",INCERTIDUMBRE!AE97/(SUM(INCERTIDUMBRE!$AC97:$AQ97)))</f>
        <v/>
      </c>
      <c r="F74" s="580" t="str">
        <f>IF($B74="","",INCERTIDUMBRE!AF97/(SUM(INCERTIDUMBRE!$AC97:$AQ97)))</f>
        <v/>
      </c>
      <c r="G74" s="580" t="str">
        <f>IF($B74="","",INCERTIDUMBRE!AG97/(SUM(INCERTIDUMBRE!$AC97:$AQ97)))</f>
        <v/>
      </c>
      <c r="H74" s="580" t="str">
        <f>IF($B74="","",INCERTIDUMBRE!AH97/(SUM(INCERTIDUMBRE!$AC97:$AQ97)))</f>
        <v/>
      </c>
      <c r="I74" s="580" t="str">
        <f>IF($B74="","",INCERTIDUMBRE!AI97/(SUM(INCERTIDUMBRE!$AC97:$AQ97)))</f>
        <v/>
      </c>
      <c r="J74" s="580" t="str">
        <f>IF($B74="","",INCERTIDUMBRE!AJ97/(SUM(INCERTIDUMBRE!$AC97:$AQ97)))</f>
        <v/>
      </c>
      <c r="K74" s="580" t="str">
        <f>IF($B74="","",INCERTIDUMBRE!AK97/(SUM(INCERTIDUMBRE!$AC97:$AQ97)))</f>
        <v/>
      </c>
      <c r="L74" s="580" t="str">
        <f>IF($B74="","",INCERTIDUMBRE!AL97/(SUM(INCERTIDUMBRE!$AC97:$AQ97)))</f>
        <v/>
      </c>
      <c r="M74" s="580" t="str">
        <f>IF($B74="","",INCERTIDUMBRE!AM97/(SUM(INCERTIDUMBRE!$AC97:$AQ97)))</f>
        <v/>
      </c>
      <c r="N74" s="580" t="str">
        <f>IF($B74="","",INCERTIDUMBRE!AN97/(SUM(INCERTIDUMBRE!$AC97:$AQ97)))</f>
        <v/>
      </c>
      <c r="O74" s="580" t="str">
        <f>IF($B74="","",INCERTIDUMBRE!AO97/(SUM(INCERTIDUMBRE!$AC97:$AQ97)))</f>
        <v/>
      </c>
      <c r="P74" s="580" t="str">
        <f>IF($B74="","",INCERTIDUMBRE!AP97/(SUM(INCERTIDUMBRE!$AC97:$AQ97)))</f>
        <v/>
      </c>
      <c r="Q74" s="580" t="str">
        <f>IF($B74="","",INCERTIDUMBRE!AQ97/(SUM(INCERTIDUMBRE!$AC97:$AQ97)))</f>
        <v/>
      </c>
      <c r="R74" s="581" t="str">
        <f t="shared" si="2"/>
        <v/>
      </c>
      <c r="AG74" s="38"/>
      <c r="AH74" s="38"/>
      <c r="AI74" s="38"/>
      <c r="AJ74" s="38"/>
      <c r="AK74" s="43"/>
      <c r="AL74" s="43"/>
    </row>
    <row r="75" spans="1:38" ht="20.100000000000001" customHeight="1" x14ac:dyDescent="0.2">
      <c r="A75" s="12">
        <f>+CALIBRACION!A81</f>
        <v>70</v>
      </c>
      <c r="B75" s="50" t="str">
        <f>IF(CALIBRACION!H81="","",CALIBRACION!H81)</f>
        <v/>
      </c>
      <c r="C75" s="580" t="str">
        <f>IF($B75="","",INCERTIDUMBRE!AC98/(SUM(INCERTIDUMBRE!$AC98:$AQ98)))</f>
        <v/>
      </c>
      <c r="D75" s="580" t="str">
        <f>IF($B75="","",INCERTIDUMBRE!AD98/(SUM(INCERTIDUMBRE!$AC98:$AQ98)))</f>
        <v/>
      </c>
      <c r="E75" s="580" t="str">
        <f>IF($B75="","",INCERTIDUMBRE!AE98/(SUM(INCERTIDUMBRE!$AC98:$AQ98)))</f>
        <v/>
      </c>
      <c r="F75" s="580" t="str">
        <f>IF($B75="","",INCERTIDUMBRE!AF98/(SUM(INCERTIDUMBRE!$AC98:$AQ98)))</f>
        <v/>
      </c>
      <c r="G75" s="580" t="str">
        <f>IF($B75="","",INCERTIDUMBRE!AG98/(SUM(INCERTIDUMBRE!$AC98:$AQ98)))</f>
        <v/>
      </c>
      <c r="H75" s="580" t="str">
        <f>IF($B75="","",INCERTIDUMBRE!AH98/(SUM(INCERTIDUMBRE!$AC98:$AQ98)))</f>
        <v/>
      </c>
      <c r="I75" s="580" t="str">
        <f>IF($B75="","",INCERTIDUMBRE!AI98/(SUM(INCERTIDUMBRE!$AC98:$AQ98)))</f>
        <v/>
      </c>
      <c r="J75" s="580" t="str">
        <f>IF($B75="","",INCERTIDUMBRE!AJ98/(SUM(INCERTIDUMBRE!$AC98:$AQ98)))</f>
        <v/>
      </c>
      <c r="K75" s="580" t="str">
        <f>IF($B75="","",INCERTIDUMBRE!AK98/(SUM(INCERTIDUMBRE!$AC98:$AQ98)))</f>
        <v/>
      </c>
      <c r="L75" s="580" t="str">
        <f>IF($B75="","",INCERTIDUMBRE!AL98/(SUM(INCERTIDUMBRE!$AC98:$AQ98)))</f>
        <v/>
      </c>
      <c r="M75" s="580" t="str">
        <f>IF($B75="","",INCERTIDUMBRE!AM98/(SUM(INCERTIDUMBRE!$AC98:$AQ98)))</f>
        <v/>
      </c>
      <c r="N75" s="580" t="str">
        <f>IF($B75="","",INCERTIDUMBRE!AN98/(SUM(INCERTIDUMBRE!$AC98:$AQ98)))</f>
        <v/>
      </c>
      <c r="O75" s="580" t="str">
        <f>IF($B75="","",INCERTIDUMBRE!AO98/(SUM(INCERTIDUMBRE!$AC98:$AQ98)))</f>
        <v/>
      </c>
      <c r="P75" s="580" t="str">
        <f>IF($B75="","",INCERTIDUMBRE!AP98/(SUM(INCERTIDUMBRE!$AC98:$AQ98)))</f>
        <v/>
      </c>
      <c r="Q75" s="580" t="str">
        <f>IF($B75="","",INCERTIDUMBRE!AQ98/(SUM(INCERTIDUMBRE!$AC98:$AQ98)))</f>
        <v/>
      </c>
      <c r="R75" s="581" t="str">
        <f t="shared" si="2"/>
        <v/>
      </c>
      <c r="AG75" s="38"/>
      <c r="AH75" s="38"/>
      <c r="AI75" s="38"/>
      <c r="AJ75" s="38"/>
      <c r="AK75" s="43"/>
      <c r="AL75" s="43"/>
    </row>
    <row r="76" spans="1:38" ht="20.100000000000001" customHeight="1" x14ac:dyDescent="0.2">
      <c r="A76" s="12">
        <f>+CALIBRACION!A82</f>
        <v>71</v>
      </c>
      <c r="B76" s="50" t="str">
        <f>IF(CALIBRACION!H82="","",CALIBRACION!H82)</f>
        <v/>
      </c>
      <c r="C76" s="580" t="str">
        <f>IF($B76="","",INCERTIDUMBRE!AC99/(SUM(INCERTIDUMBRE!$AC99:$AQ99)))</f>
        <v/>
      </c>
      <c r="D76" s="580" t="str">
        <f>IF($B76="","",INCERTIDUMBRE!AD99/(SUM(INCERTIDUMBRE!$AC99:$AQ99)))</f>
        <v/>
      </c>
      <c r="E76" s="580" t="str">
        <f>IF($B76="","",INCERTIDUMBRE!AE99/(SUM(INCERTIDUMBRE!$AC99:$AQ99)))</f>
        <v/>
      </c>
      <c r="F76" s="580" t="str">
        <f>IF($B76="","",INCERTIDUMBRE!AF99/(SUM(INCERTIDUMBRE!$AC99:$AQ99)))</f>
        <v/>
      </c>
      <c r="G76" s="580" t="str">
        <f>IF($B76="","",INCERTIDUMBRE!AG99/(SUM(INCERTIDUMBRE!$AC99:$AQ99)))</f>
        <v/>
      </c>
      <c r="H76" s="580" t="str">
        <f>IF($B76="","",INCERTIDUMBRE!AH99/(SUM(INCERTIDUMBRE!$AC99:$AQ99)))</f>
        <v/>
      </c>
      <c r="I76" s="580" t="str">
        <f>IF($B76="","",INCERTIDUMBRE!AI99/(SUM(INCERTIDUMBRE!$AC99:$AQ99)))</f>
        <v/>
      </c>
      <c r="J76" s="580" t="str">
        <f>IF($B76="","",INCERTIDUMBRE!AJ99/(SUM(INCERTIDUMBRE!$AC99:$AQ99)))</f>
        <v/>
      </c>
      <c r="K76" s="580" t="str">
        <f>IF($B76="","",INCERTIDUMBRE!AK99/(SUM(INCERTIDUMBRE!$AC99:$AQ99)))</f>
        <v/>
      </c>
      <c r="L76" s="580" t="str">
        <f>IF($B76="","",INCERTIDUMBRE!AL99/(SUM(INCERTIDUMBRE!$AC99:$AQ99)))</f>
        <v/>
      </c>
      <c r="M76" s="580" t="str">
        <f>IF($B76="","",INCERTIDUMBRE!AM99/(SUM(INCERTIDUMBRE!$AC99:$AQ99)))</f>
        <v/>
      </c>
      <c r="N76" s="580" t="str">
        <f>IF($B76="","",INCERTIDUMBRE!AN99/(SUM(INCERTIDUMBRE!$AC99:$AQ99)))</f>
        <v/>
      </c>
      <c r="O76" s="580" t="str">
        <f>IF($B76="","",INCERTIDUMBRE!AO99/(SUM(INCERTIDUMBRE!$AC99:$AQ99)))</f>
        <v/>
      </c>
      <c r="P76" s="580" t="str">
        <f>IF($B76="","",INCERTIDUMBRE!AP99/(SUM(INCERTIDUMBRE!$AC99:$AQ99)))</f>
        <v/>
      </c>
      <c r="Q76" s="580" t="str">
        <f>IF($B76="","",INCERTIDUMBRE!AQ99/(SUM(INCERTIDUMBRE!$AC99:$AQ99)))</f>
        <v/>
      </c>
      <c r="R76" s="581" t="str">
        <f t="shared" si="2"/>
        <v/>
      </c>
      <c r="AG76" s="38"/>
      <c r="AH76" s="38"/>
      <c r="AI76" s="38"/>
      <c r="AJ76" s="38"/>
      <c r="AK76" s="43"/>
      <c r="AL76" s="43"/>
    </row>
    <row r="77" spans="1:38" ht="20.100000000000001" customHeight="1" x14ac:dyDescent="0.2">
      <c r="A77" s="12">
        <f>+CALIBRACION!A83</f>
        <v>72</v>
      </c>
      <c r="B77" s="50" t="str">
        <f>IF(CALIBRACION!H83="","",CALIBRACION!H83)</f>
        <v/>
      </c>
      <c r="C77" s="580" t="str">
        <f>IF($B77="","",INCERTIDUMBRE!AC100/(SUM(INCERTIDUMBRE!$AC100:$AQ100)))</f>
        <v/>
      </c>
      <c r="D77" s="580" t="str">
        <f>IF($B77="","",INCERTIDUMBRE!AD100/(SUM(INCERTIDUMBRE!$AC100:$AQ100)))</f>
        <v/>
      </c>
      <c r="E77" s="580" t="str">
        <f>IF($B77="","",INCERTIDUMBRE!AE100/(SUM(INCERTIDUMBRE!$AC100:$AQ100)))</f>
        <v/>
      </c>
      <c r="F77" s="580" t="str">
        <f>IF($B77="","",INCERTIDUMBRE!AF100/(SUM(INCERTIDUMBRE!$AC100:$AQ100)))</f>
        <v/>
      </c>
      <c r="G77" s="580" t="str">
        <f>IF($B77="","",INCERTIDUMBRE!AG100/(SUM(INCERTIDUMBRE!$AC100:$AQ100)))</f>
        <v/>
      </c>
      <c r="H77" s="580" t="str">
        <f>IF($B77="","",INCERTIDUMBRE!AH100/(SUM(INCERTIDUMBRE!$AC100:$AQ100)))</f>
        <v/>
      </c>
      <c r="I77" s="580" t="str">
        <f>IF($B77="","",INCERTIDUMBRE!AI100/(SUM(INCERTIDUMBRE!$AC100:$AQ100)))</f>
        <v/>
      </c>
      <c r="J77" s="580" t="str">
        <f>IF($B77="","",INCERTIDUMBRE!AJ100/(SUM(INCERTIDUMBRE!$AC100:$AQ100)))</f>
        <v/>
      </c>
      <c r="K77" s="580" t="str">
        <f>IF($B77="","",INCERTIDUMBRE!AK100/(SUM(INCERTIDUMBRE!$AC100:$AQ100)))</f>
        <v/>
      </c>
      <c r="L77" s="580" t="str">
        <f>IF($B77="","",INCERTIDUMBRE!AL100/(SUM(INCERTIDUMBRE!$AC100:$AQ100)))</f>
        <v/>
      </c>
      <c r="M77" s="580" t="str">
        <f>IF($B77="","",INCERTIDUMBRE!AM100/(SUM(INCERTIDUMBRE!$AC100:$AQ100)))</f>
        <v/>
      </c>
      <c r="N77" s="580" t="str">
        <f>IF($B77="","",INCERTIDUMBRE!AN100/(SUM(INCERTIDUMBRE!$AC100:$AQ100)))</f>
        <v/>
      </c>
      <c r="O77" s="580" t="str">
        <f>IF($B77="","",INCERTIDUMBRE!AO100/(SUM(INCERTIDUMBRE!$AC100:$AQ100)))</f>
        <v/>
      </c>
      <c r="P77" s="580" t="str">
        <f>IF($B77="","",INCERTIDUMBRE!AP100/(SUM(INCERTIDUMBRE!$AC100:$AQ100)))</f>
        <v/>
      </c>
      <c r="Q77" s="580" t="str">
        <f>IF($B77="","",INCERTIDUMBRE!AQ100/(SUM(INCERTIDUMBRE!$AC100:$AQ100)))</f>
        <v/>
      </c>
      <c r="R77" s="581" t="str">
        <f t="shared" si="2"/>
        <v/>
      </c>
      <c r="AG77" s="38"/>
      <c r="AH77" s="38"/>
      <c r="AI77" s="38"/>
      <c r="AJ77" s="38"/>
      <c r="AK77" s="43"/>
      <c r="AL77" s="43"/>
    </row>
    <row r="78" spans="1:38" ht="20.100000000000001" customHeight="1" x14ac:dyDescent="0.2">
      <c r="A78" s="12">
        <f>+CALIBRACION!A84</f>
        <v>73</v>
      </c>
      <c r="B78" s="50" t="str">
        <f>IF(CALIBRACION!H84="","",CALIBRACION!H84)</f>
        <v/>
      </c>
      <c r="C78" s="580" t="str">
        <f>IF($B78="","",INCERTIDUMBRE!AC101/(SUM(INCERTIDUMBRE!$AC101:$AQ101)))</f>
        <v/>
      </c>
      <c r="D78" s="580" t="str">
        <f>IF($B78="","",INCERTIDUMBRE!AD101/(SUM(INCERTIDUMBRE!$AC101:$AQ101)))</f>
        <v/>
      </c>
      <c r="E78" s="580" t="str">
        <f>IF($B78="","",INCERTIDUMBRE!AE101/(SUM(INCERTIDUMBRE!$AC101:$AQ101)))</f>
        <v/>
      </c>
      <c r="F78" s="580" t="str">
        <f>IF($B78="","",INCERTIDUMBRE!AF101/(SUM(INCERTIDUMBRE!$AC101:$AQ101)))</f>
        <v/>
      </c>
      <c r="G78" s="580" t="str">
        <f>IF($B78="","",INCERTIDUMBRE!AG101/(SUM(INCERTIDUMBRE!$AC101:$AQ101)))</f>
        <v/>
      </c>
      <c r="H78" s="580" t="str">
        <f>IF($B78="","",INCERTIDUMBRE!AH101/(SUM(INCERTIDUMBRE!$AC101:$AQ101)))</f>
        <v/>
      </c>
      <c r="I78" s="580" t="str">
        <f>IF($B78="","",INCERTIDUMBRE!AI101/(SUM(INCERTIDUMBRE!$AC101:$AQ101)))</f>
        <v/>
      </c>
      <c r="J78" s="580" t="str">
        <f>IF($B78="","",INCERTIDUMBRE!AJ101/(SUM(INCERTIDUMBRE!$AC101:$AQ101)))</f>
        <v/>
      </c>
      <c r="K78" s="580" t="str">
        <f>IF($B78="","",INCERTIDUMBRE!AK101/(SUM(INCERTIDUMBRE!$AC101:$AQ101)))</f>
        <v/>
      </c>
      <c r="L78" s="580" t="str">
        <f>IF($B78="","",INCERTIDUMBRE!AL101/(SUM(INCERTIDUMBRE!$AC101:$AQ101)))</f>
        <v/>
      </c>
      <c r="M78" s="580" t="str">
        <f>IF($B78="","",INCERTIDUMBRE!AM101/(SUM(INCERTIDUMBRE!$AC101:$AQ101)))</f>
        <v/>
      </c>
      <c r="N78" s="580" t="str">
        <f>IF($B78="","",INCERTIDUMBRE!AN101/(SUM(INCERTIDUMBRE!$AC101:$AQ101)))</f>
        <v/>
      </c>
      <c r="O78" s="580" t="str">
        <f>IF($B78="","",INCERTIDUMBRE!AO101/(SUM(INCERTIDUMBRE!$AC101:$AQ101)))</f>
        <v/>
      </c>
      <c r="P78" s="580" t="str">
        <f>IF($B78="","",INCERTIDUMBRE!AP101/(SUM(INCERTIDUMBRE!$AC101:$AQ101)))</f>
        <v/>
      </c>
      <c r="Q78" s="580" t="str">
        <f>IF($B78="","",INCERTIDUMBRE!AQ101/(SUM(INCERTIDUMBRE!$AC101:$AQ101)))</f>
        <v/>
      </c>
      <c r="R78" s="581" t="str">
        <f t="shared" si="2"/>
        <v/>
      </c>
      <c r="AG78" s="38"/>
      <c r="AH78" s="38"/>
      <c r="AI78" s="38"/>
      <c r="AJ78" s="38"/>
      <c r="AK78" s="43"/>
      <c r="AL78" s="43"/>
    </row>
    <row r="79" spans="1:38" ht="20.100000000000001" customHeight="1" x14ac:dyDescent="0.2">
      <c r="A79" s="12">
        <f>+CALIBRACION!A85</f>
        <v>74</v>
      </c>
      <c r="B79" s="50" t="str">
        <f>IF(CALIBRACION!H85="","",CALIBRACION!H85)</f>
        <v/>
      </c>
      <c r="C79" s="580" t="str">
        <f>IF($B79="","",INCERTIDUMBRE!AC102/(SUM(INCERTIDUMBRE!$AC102:$AQ102)))</f>
        <v/>
      </c>
      <c r="D79" s="580" t="str">
        <f>IF($B79="","",INCERTIDUMBRE!AD102/(SUM(INCERTIDUMBRE!$AC102:$AQ102)))</f>
        <v/>
      </c>
      <c r="E79" s="580" t="str">
        <f>IF($B79="","",INCERTIDUMBRE!AE102/(SUM(INCERTIDUMBRE!$AC102:$AQ102)))</f>
        <v/>
      </c>
      <c r="F79" s="580" t="str">
        <f>IF($B79="","",INCERTIDUMBRE!AF102/(SUM(INCERTIDUMBRE!$AC102:$AQ102)))</f>
        <v/>
      </c>
      <c r="G79" s="580" t="str">
        <f>IF($B79="","",INCERTIDUMBRE!AG102/(SUM(INCERTIDUMBRE!$AC102:$AQ102)))</f>
        <v/>
      </c>
      <c r="H79" s="580" t="str">
        <f>IF($B79="","",INCERTIDUMBRE!AH102/(SUM(INCERTIDUMBRE!$AC102:$AQ102)))</f>
        <v/>
      </c>
      <c r="I79" s="580" t="str">
        <f>IF($B79="","",INCERTIDUMBRE!AI102/(SUM(INCERTIDUMBRE!$AC102:$AQ102)))</f>
        <v/>
      </c>
      <c r="J79" s="580" t="str">
        <f>IF($B79="","",INCERTIDUMBRE!AJ102/(SUM(INCERTIDUMBRE!$AC102:$AQ102)))</f>
        <v/>
      </c>
      <c r="K79" s="580" t="str">
        <f>IF($B79="","",INCERTIDUMBRE!AK102/(SUM(INCERTIDUMBRE!$AC102:$AQ102)))</f>
        <v/>
      </c>
      <c r="L79" s="580" t="str">
        <f>IF($B79="","",INCERTIDUMBRE!AL102/(SUM(INCERTIDUMBRE!$AC102:$AQ102)))</f>
        <v/>
      </c>
      <c r="M79" s="580" t="str">
        <f>IF($B79="","",INCERTIDUMBRE!AM102/(SUM(INCERTIDUMBRE!$AC102:$AQ102)))</f>
        <v/>
      </c>
      <c r="N79" s="580" t="str">
        <f>IF($B79="","",INCERTIDUMBRE!AN102/(SUM(INCERTIDUMBRE!$AC102:$AQ102)))</f>
        <v/>
      </c>
      <c r="O79" s="580" t="str">
        <f>IF($B79="","",INCERTIDUMBRE!AO102/(SUM(INCERTIDUMBRE!$AC102:$AQ102)))</f>
        <v/>
      </c>
      <c r="P79" s="580" t="str">
        <f>IF($B79="","",INCERTIDUMBRE!AP102/(SUM(INCERTIDUMBRE!$AC102:$AQ102)))</f>
        <v/>
      </c>
      <c r="Q79" s="580" t="str">
        <f>IF($B79="","",INCERTIDUMBRE!AQ102/(SUM(INCERTIDUMBRE!$AC102:$AQ102)))</f>
        <v/>
      </c>
      <c r="R79" s="581" t="str">
        <f t="shared" si="2"/>
        <v/>
      </c>
      <c r="AG79" s="38"/>
      <c r="AH79" s="38"/>
      <c r="AI79" s="38"/>
      <c r="AJ79" s="38"/>
      <c r="AK79" s="43"/>
      <c r="AL79" s="43"/>
    </row>
    <row r="80" spans="1:38" ht="20.100000000000001" customHeight="1" x14ac:dyDescent="0.2">
      <c r="A80" s="12">
        <f>+CALIBRACION!A86</f>
        <v>75</v>
      </c>
      <c r="B80" s="50" t="str">
        <f>IF(CALIBRACION!H86="","",CALIBRACION!H86)</f>
        <v/>
      </c>
      <c r="C80" s="580" t="str">
        <f>IF($B80="","",INCERTIDUMBRE!AC103/(SUM(INCERTIDUMBRE!$AC103:$AQ103)))</f>
        <v/>
      </c>
      <c r="D80" s="580" t="str">
        <f>IF($B80="","",INCERTIDUMBRE!AD103/(SUM(INCERTIDUMBRE!$AC103:$AQ103)))</f>
        <v/>
      </c>
      <c r="E80" s="580" t="str">
        <f>IF($B80="","",INCERTIDUMBRE!AE103/(SUM(INCERTIDUMBRE!$AC103:$AQ103)))</f>
        <v/>
      </c>
      <c r="F80" s="580" t="str">
        <f>IF($B80="","",INCERTIDUMBRE!AF103/(SUM(INCERTIDUMBRE!$AC103:$AQ103)))</f>
        <v/>
      </c>
      <c r="G80" s="580" t="str">
        <f>IF($B80="","",INCERTIDUMBRE!AG103/(SUM(INCERTIDUMBRE!$AC103:$AQ103)))</f>
        <v/>
      </c>
      <c r="H80" s="580" t="str">
        <f>IF($B80="","",INCERTIDUMBRE!AH103/(SUM(INCERTIDUMBRE!$AC103:$AQ103)))</f>
        <v/>
      </c>
      <c r="I80" s="580" t="str">
        <f>IF($B80="","",INCERTIDUMBRE!AI103/(SUM(INCERTIDUMBRE!$AC103:$AQ103)))</f>
        <v/>
      </c>
      <c r="J80" s="580" t="str">
        <f>IF($B80="","",INCERTIDUMBRE!AJ103/(SUM(INCERTIDUMBRE!$AC103:$AQ103)))</f>
        <v/>
      </c>
      <c r="K80" s="580" t="str">
        <f>IF($B80="","",INCERTIDUMBRE!AK103/(SUM(INCERTIDUMBRE!$AC103:$AQ103)))</f>
        <v/>
      </c>
      <c r="L80" s="580" t="str">
        <f>IF($B80="","",INCERTIDUMBRE!AL103/(SUM(INCERTIDUMBRE!$AC103:$AQ103)))</f>
        <v/>
      </c>
      <c r="M80" s="580" t="str">
        <f>IF($B80="","",INCERTIDUMBRE!AM103/(SUM(INCERTIDUMBRE!$AC103:$AQ103)))</f>
        <v/>
      </c>
      <c r="N80" s="580" t="str">
        <f>IF($B80="","",INCERTIDUMBRE!AN103/(SUM(INCERTIDUMBRE!$AC103:$AQ103)))</f>
        <v/>
      </c>
      <c r="O80" s="580" t="str">
        <f>IF($B80="","",INCERTIDUMBRE!AO103/(SUM(INCERTIDUMBRE!$AC103:$AQ103)))</f>
        <v/>
      </c>
      <c r="P80" s="580" t="str">
        <f>IF($B80="","",INCERTIDUMBRE!AP103/(SUM(INCERTIDUMBRE!$AC103:$AQ103)))</f>
        <v/>
      </c>
      <c r="Q80" s="580" t="str">
        <f>IF($B80="","",INCERTIDUMBRE!AQ103/(SUM(INCERTIDUMBRE!$AC103:$AQ103)))</f>
        <v/>
      </c>
      <c r="R80" s="581" t="str">
        <f t="shared" si="2"/>
        <v/>
      </c>
      <c r="AG80" s="38"/>
      <c r="AH80" s="38"/>
      <c r="AI80" s="38"/>
      <c r="AJ80" s="38"/>
      <c r="AK80" s="43"/>
      <c r="AL80" s="43"/>
    </row>
    <row r="81" spans="1:64" ht="20.100000000000001" customHeight="1" x14ac:dyDescent="0.2">
      <c r="A81" s="12">
        <f>+CALIBRACION!A87</f>
        <v>76</v>
      </c>
      <c r="B81" s="50" t="str">
        <f>IF(CALIBRACION!H87="","",CALIBRACION!H87)</f>
        <v/>
      </c>
      <c r="C81" s="580" t="str">
        <f>IF($B81="","",INCERTIDUMBRE!AC104/(SUM(INCERTIDUMBRE!$AC104:$AQ104)))</f>
        <v/>
      </c>
      <c r="D81" s="580" t="str">
        <f>IF($B81="","",INCERTIDUMBRE!AD104/(SUM(INCERTIDUMBRE!$AC104:$AQ104)))</f>
        <v/>
      </c>
      <c r="E81" s="580" t="str">
        <f>IF($B81="","",INCERTIDUMBRE!AE104/(SUM(INCERTIDUMBRE!$AC104:$AQ104)))</f>
        <v/>
      </c>
      <c r="F81" s="580" t="str">
        <f>IF($B81="","",INCERTIDUMBRE!AF104/(SUM(INCERTIDUMBRE!$AC104:$AQ104)))</f>
        <v/>
      </c>
      <c r="G81" s="580" t="str">
        <f>IF($B81="","",INCERTIDUMBRE!AG104/(SUM(INCERTIDUMBRE!$AC104:$AQ104)))</f>
        <v/>
      </c>
      <c r="H81" s="580" t="str">
        <f>IF($B81="","",INCERTIDUMBRE!AH104/(SUM(INCERTIDUMBRE!$AC104:$AQ104)))</f>
        <v/>
      </c>
      <c r="I81" s="580" t="str">
        <f>IF($B81="","",INCERTIDUMBRE!AI104/(SUM(INCERTIDUMBRE!$AC104:$AQ104)))</f>
        <v/>
      </c>
      <c r="J81" s="580" t="str">
        <f>IF($B81="","",INCERTIDUMBRE!AJ104/(SUM(INCERTIDUMBRE!$AC104:$AQ104)))</f>
        <v/>
      </c>
      <c r="K81" s="580" t="str">
        <f>IF($B81="","",INCERTIDUMBRE!AK104/(SUM(INCERTIDUMBRE!$AC104:$AQ104)))</f>
        <v/>
      </c>
      <c r="L81" s="580" t="str">
        <f>IF($B81="","",INCERTIDUMBRE!AL104/(SUM(INCERTIDUMBRE!$AC104:$AQ104)))</f>
        <v/>
      </c>
      <c r="M81" s="580" t="str">
        <f>IF($B81="","",INCERTIDUMBRE!AM104/(SUM(INCERTIDUMBRE!$AC104:$AQ104)))</f>
        <v/>
      </c>
      <c r="N81" s="580" t="str">
        <f>IF($B81="","",INCERTIDUMBRE!AN104/(SUM(INCERTIDUMBRE!$AC104:$AQ104)))</f>
        <v/>
      </c>
      <c r="O81" s="580" t="str">
        <f>IF($B81="","",INCERTIDUMBRE!AO104/(SUM(INCERTIDUMBRE!$AC104:$AQ104)))</f>
        <v/>
      </c>
      <c r="P81" s="580" t="str">
        <f>IF($B81="","",INCERTIDUMBRE!AP104/(SUM(INCERTIDUMBRE!$AC104:$AQ104)))</f>
        <v/>
      </c>
      <c r="Q81" s="580" t="str">
        <f>IF($B81="","",INCERTIDUMBRE!AQ104/(SUM(INCERTIDUMBRE!$AC104:$AQ104)))</f>
        <v/>
      </c>
      <c r="R81" s="581" t="str">
        <f t="shared" si="2"/>
        <v/>
      </c>
      <c r="AG81" s="38"/>
      <c r="AH81" s="38"/>
      <c r="AI81" s="38"/>
      <c r="AJ81" s="38"/>
      <c r="AK81" s="43"/>
      <c r="AL81" s="43"/>
    </row>
    <row r="82" spans="1:64" ht="20.100000000000001" customHeight="1" x14ac:dyDescent="0.2">
      <c r="A82" s="12">
        <f>+CALIBRACION!A88</f>
        <v>77</v>
      </c>
      <c r="B82" s="50" t="str">
        <f>IF(CALIBRACION!H88="","",CALIBRACION!H88)</f>
        <v/>
      </c>
      <c r="C82" s="580" t="str">
        <f>IF($B82="","",INCERTIDUMBRE!AC105/(SUM(INCERTIDUMBRE!$AC105:$AQ105)))</f>
        <v/>
      </c>
      <c r="D82" s="580" t="str">
        <f>IF($B82="","",INCERTIDUMBRE!AD105/(SUM(INCERTIDUMBRE!$AC105:$AQ105)))</f>
        <v/>
      </c>
      <c r="E82" s="580" t="str">
        <f>IF($B82="","",INCERTIDUMBRE!AE105/(SUM(INCERTIDUMBRE!$AC105:$AQ105)))</f>
        <v/>
      </c>
      <c r="F82" s="580" t="str">
        <f>IF($B82="","",INCERTIDUMBRE!AF105/(SUM(INCERTIDUMBRE!$AC105:$AQ105)))</f>
        <v/>
      </c>
      <c r="G82" s="580" t="str">
        <f>IF($B82="","",INCERTIDUMBRE!AG105/(SUM(INCERTIDUMBRE!$AC105:$AQ105)))</f>
        <v/>
      </c>
      <c r="H82" s="580" t="str">
        <f>IF($B82="","",INCERTIDUMBRE!AH105/(SUM(INCERTIDUMBRE!$AC105:$AQ105)))</f>
        <v/>
      </c>
      <c r="I82" s="580" t="str">
        <f>IF($B82="","",INCERTIDUMBRE!AI105/(SUM(INCERTIDUMBRE!$AC105:$AQ105)))</f>
        <v/>
      </c>
      <c r="J82" s="580" t="str">
        <f>IF($B82="","",INCERTIDUMBRE!AJ105/(SUM(INCERTIDUMBRE!$AC105:$AQ105)))</f>
        <v/>
      </c>
      <c r="K82" s="580" t="str">
        <f>IF($B82="","",INCERTIDUMBRE!AK105/(SUM(INCERTIDUMBRE!$AC105:$AQ105)))</f>
        <v/>
      </c>
      <c r="L82" s="580" t="str">
        <f>IF($B82="","",INCERTIDUMBRE!AL105/(SUM(INCERTIDUMBRE!$AC105:$AQ105)))</f>
        <v/>
      </c>
      <c r="M82" s="580" t="str">
        <f>IF($B82="","",INCERTIDUMBRE!AM105/(SUM(INCERTIDUMBRE!$AC105:$AQ105)))</f>
        <v/>
      </c>
      <c r="N82" s="580" t="str">
        <f>IF($B82="","",INCERTIDUMBRE!AN105/(SUM(INCERTIDUMBRE!$AC105:$AQ105)))</f>
        <v/>
      </c>
      <c r="O82" s="580" t="str">
        <f>IF($B82="","",INCERTIDUMBRE!AO105/(SUM(INCERTIDUMBRE!$AC105:$AQ105)))</f>
        <v/>
      </c>
      <c r="P82" s="580" t="str">
        <f>IF($B82="","",INCERTIDUMBRE!AP105/(SUM(INCERTIDUMBRE!$AC105:$AQ105)))</f>
        <v/>
      </c>
      <c r="Q82" s="580" t="str">
        <f>IF($B82="","",INCERTIDUMBRE!AQ105/(SUM(INCERTIDUMBRE!$AC105:$AQ105)))</f>
        <v/>
      </c>
      <c r="R82" s="581" t="str">
        <f t="shared" si="2"/>
        <v/>
      </c>
      <c r="AG82" s="38"/>
      <c r="AH82" s="38"/>
      <c r="AI82" s="38"/>
      <c r="AJ82" s="38"/>
      <c r="AK82" s="43"/>
      <c r="AL82" s="43"/>
    </row>
    <row r="83" spans="1:64" ht="20.100000000000001" customHeight="1" x14ac:dyDescent="0.2">
      <c r="A83" s="12">
        <f>+CALIBRACION!A89</f>
        <v>78</v>
      </c>
      <c r="B83" s="50" t="str">
        <f>IF(CALIBRACION!H89="","",CALIBRACION!H89)</f>
        <v/>
      </c>
      <c r="C83" s="580" t="str">
        <f>IF($B83="","",INCERTIDUMBRE!AC106/(SUM(INCERTIDUMBRE!$AC106:$AQ106)))</f>
        <v/>
      </c>
      <c r="D83" s="580" t="str">
        <f>IF($B83="","",INCERTIDUMBRE!AD106/(SUM(INCERTIDUMBRE!$AC106:$AQ106)))</f>
        <v/>
      </c>
      <c r="E83" s="580" t="str">
        <f>IF($B83="","",INCERTIDUMBRE!AE106/(SUM(INCERTIDUMBRE!$AC106:$AQ106)))</f>
        <v/>
      </c>
      <c r="F83" s="580" t="str">
        <f>IF($B83="","",INCERTIDUMBRE!AF106/(SUM(INCERTIDUMBRE!$AC106:$AQ106)))</f>
        <v/>
      </c>
      <c r="G83" s="580" t="str">
        <f>IF($B83="","",INCERTIDUMBRE!AG106/(SUM(INCERTIDUMBRE!$AC106:$AQ106)))</f>
        <v/>
      </c>
      <c r="H83" s="580" t="str">
        <f>IF($B83="","",INCERTIDUMBRE!AH106/(SUM(INCERTIDUMBRE!$AC106:$AQ106)))</f>
        <v/>
      </c>
      <c r="I83" s="580" t="str">
        <f>IF($B83="","",INCERTIDUMBRE!AI106/(SUM(INCERTIDUMBRE!$AC106:$AQ106)))</f>
        <v/>
      </c>
      <c r="J83" s="580" t="str">
        <f>IF($B83="","",INCERTIDUMBRE!AJ106/(SUM(INCERTIDUMBRE!$AC106:$AQ106)))</f>
        <v/>
      </c>
      <c r="K83" s="580" t="str">
        <f>IF($B83="","",INCERTIDUMBRE!AK106/(SUM(INCERTIDUMBRE!$AC106:$AQ106)))</f>
        <v/>
      </c>
      <c r="L83" s="580" t="str">
        <f>IF($B83="","",INCERTIDUMBRE!AL106/(SUM(INCERTIDUMBRE!$AC106:$AQ106)))</f>
        <v/>
      </c>
      <c r="M83" s="580" t="str">
        <f>IF($B83="","",INCERTIDUMBRE!AM106/(SUM(INCERTIDUMBRE!$AC106:$AQ106)))</f>
        <v/>
      </c>
      <c r="N83" s="580" t="str">
        <f>IF($B83="","",INCERTIDUMBRE!AN106/(SUM(INCERTIDUMBRE!$AC106:$AQ106)))</f>
        <v/>
      </c>
      <c r="O83" s="580" t="str">
        <f>IF($B83="","",INCERTIDUMBRE!AO106/(SUM(INCERTIDUMBRE!$AC106:$AQ106)))</f>
        <v/>
      </c>
      <c r="P83" s="580" t="str">
        <f>IF($B83="","",INCERTIDUMBRE!AP106/(SUM(INCERTIDUMBRE!$AC106:$AQ106)))</f>
        <v/>
      </c>
      <c r="Q83" s="580" t="str">
        <f>IF($B83="","",INCERTIDUMBRE!AQ106/(SUM(INCERTIDUMBRE!$AC106:$AQ106)))</f>
        <v/>
      </c>
      <c r="R83" s="581" t="str">
        <f t="shared" si="2"/>
        <v/>
      </c>
      <c r="AG83" s="38"/>
      <c r="AH83" s="38"/>
      <c r="AI83" s="38"/>
      <c r="AJ83" s="38"/>
      <c r="AK83" s="43"/>
      <c r="AL83" s="43"/>
    </row>
    <row r="84" spans="1:64" ht="20.100000000000001" customHeight="1" x14ac:dyDescent="0.2">
      <c r="A84" s="12">
        <f>+CALIBRACION!A90</f>
        <v>79</v>
      </c>
      <c r="B84" s="50" t="str">
        <f>IF(CALIBRACION!H90="","",CALIBRACION!H90)</f>
        <v/>
      </c>
      <c r="C84" s="580" t="str">
        <f>IF($B84="","",INCERTIDUMBRE!AC107/(SUM(INCERTIDUMBRE!$AC107:$AQ107)))</f>
        <v/>
      </c>
      <c r="D84" s="580" t="str">
        <f>IF($B84="","",INCERTIDUMBRE!AD107/(SUM(INCERTIDUMBRE!$AC107:$AQ107)))</f>
        <v/>
      </c>
      <c r="E84" s="580" t="str">
        <f>IF($B84="","",INCERTIDUMBRE!AE107/(SUM(INCERTIDUMBRE!$AC107:$AQ107)))</f>
        <v/>
      </c>
      <c r="F84" s="580" t="str">
        <f>IF($B84="","",INCERTIDUMBRE!AF107/(SUM(INCERTIDUMBRE!$AC107:$AQ107)))</f>
        <v/>
      </c>
      <c r="G84" s="580" t="str">
        <f>IF($B84="","",INCERTIDUMBRE!AG107/(SUM(INCERTIDUMBRE!$AC107:$AQ107)))</f>
        <v/>
      </c>
      <c r="H84" s="580" t="str">
        <f>IF($B84="","",INCERTIDUMBRE!AH107/(SUM(INCERTIDUMBRE!$AC107:$AQ107)))</f>
        <v/>
      </c>
      <c r="I84" s="580" t="str">
        <f>IF($B84="","",INCERTIDUMBRE!AI107/(SUM(INCERTIDUMBRE!$AC107:$AQ107)))</f>
        <v/>
      </c>
      <c r="J84" s="580" t="str">
        <f>IF($B84="","",INCERTIDUMBRE!AJ107/(SUM(INCERTIDUMBRE!$AC107:$AQ107)))</f>
        <v/>
      </c>
      <c r="K84" s="580" t="str">
        <f>IF($B84="","",INCERTIDUMBRE!AK107/(SUM(INCERTIDUMBRE!$AC107:$AQ107)))</f>
        <v/>
      </c>
      <c r="L84" s="580" t="str">
        <f>IF($B84="","",INCERTIDUMBRE!AL107/(SUM(INCERTIDUMBRE!$AC107:$AQ107)))</f>
        <v/>
      </c>
      <c r="M84" s="580" t="str">
        <f>IF($B84="","",INCERTIDUMBRE!AM107/(SUM(INCERTIDUMBRE!$AC107:$AQ107)))</f>
        <v/>
      </c>
      <c r="N84" s="580" t="str">
        <f>IF($B84="","",INCERTIDUMBRE!AN107/(SUM(INCERTIDUMBRE!$AC107:$AQ107)))</f>
        <v/>
      </c>
      <c r="O84" s="580" t="str">
        <f>IF($B84="","",INCERTIDUMBRE!AO107/(SUM(INCERTIDUMBRE!$AC107:$AQ107)))</f>
        <v/>
      </c>
      <c r="P84" s="580" t="str">
        <f>IF($B84="","",INCERTIDUMBRE!AP107/(SUM(INCERTIDUMBRE!$AC107:$AQ107)))</f>
        <v/>
      </c>
      <c r="Q84" s="580" t="str">
        <f>IF($B84="","",INCERTIDUMBRE!AQ107/(SUM(INCERTIDUMBRE!$AC107:$AQ107)))</f>
        <v/>
      </c>
      <c r="R84" s="581" t="str">
        <f t="shared" si="2"/>
        <v/>
      </c>
      <c r="AG84" s="38"/>
      <c r="AH84" s="38"/>
      <c r="AI84" s="38"/>
      <c r="AJ84" s="38"/>
      <c r="AK84" s="43"/>
      <c r="AL84" s="43"/>
    </row>
    <row r="85" spans="1:64" ht="20.100000000000001" customHeight="1" x14ac:dyDescent="0.2">
      <c r="A85" s="12">
        <f>+CALIBRACION!A91</f>
        <v>80</v>
      </c>
      <c r="B85" s="50" t="str">
        <f>IF(CALIBRACION!H91="","",CALIBRACION!H91)</f>
        <v/>
      </c>
      <c r="C85" s="580" t="str">
        <f>IF($B85="","",INCERTIDUMBRE!AC108/(SUM(INCERTIDUMBRE!$AC108:$AQ108)))</f>
        <v/>
      </c>
      <c r="D85" s="580" t="str">
        <f>IF($B85="","",INCERTIDUMBRE!AD108/(SUM(INCERTIDUMBRE!$AC108:$AQ108)))</f>
        <v/>
      </c>
      <c r="E85" s="580" t="str">
        <f>IF($B85="","",INCERTIDUMBRE!AE108/(SUM(INCERTIDUMBRE!$AC108:$AQ108)))</f>
        <v/>
      </c>
      <c r="F85" s="580" t="str">
        <f>IF($B85="","",INCERTIDUMBRE!AF108/(SUM(INCERTIDUMBRE!$AC108:$AQ108)))</f>
        <v/>
      </c>
      <c r="G85" s="580" t="str">
        <f>IF($B85="","",INCERTIDUMBRE!AG108/(SUM(INCERTIDUMBRE!$AC108:$AQ108)))</f>
        <v/>
      </c>
      <c r="H85" s="580" t="str">
        <f>IF($B85="","",INCERTIDUMBRE!AH108/(SUM(INCERTIDUMBRE!$AC108:$AQ108)))</f>
        <v/>
      </c>
      <c r="I85" s="580" t="str">
        <f>IF($B85="","",INCERTIDUMBRE!AI108/(SUM(INCERTIDUMBRE!$AC108:$AQ108)))</f>
        <v/>
      </c>
      <c r="J85" s="580" t="str">
        <f>IF($B85="","",INCERTIDUMBRE!AJ108/(SUM(INCERTIDUMBRE!$AC108:$AQ108)))</f>
        <v/>
      </c>
      <c r="K85" s="580" t="str">
        <f>IF($B85="","",INCERTIDUMBRE!AK108/(SUM(INCERTIDUMBRE!$AC108:$AQ108)))</f>
        <v/>
      </c>
      <c r="L85" s="580" t="str">
        <f>IF($B85="","",INCERTIDUMBRE!AL108/(SUM(INCERTIDUMBRE!$AC108:$AQ108)))</f>
        <v/>
      </c>
      <c r="M85" s="580" t="str">
        <f>IF($B85="","",INCERTIDUMBRE!AM108/(SUM(INCERTIDUMBRE!$AC108:$AQ108)))</f>
        <v/>
      </c>
      <c r="N85" s="580" t="str">
        <f>IF($B85="","",INCERTIDUMBRE!AN108/(SUM(INCERTIDUMBRE!$AC108:$AQ108)))</f>
        <v/>
      </c>
      <c r="O85" s="580" t="str">
        <f>IF($B85="","",INCERTIDUMBRE!AO108/(SUM(INCERTIDUMBRE!$AC108:$AQ108)))</f>
        <v/>
      </c>
      <c r="P85" s="580" t="str">
        <f>IF($B85="","",INCERTIDUMBRE!AP108/(SUM(INCERTIDUMBRE!$AC108:$AQ108)))</f>
        <v/>
      </c>
      <c r="Q85" s="580" t="str">
        <f>IF($B85="","",INCERTIDUMBRE!AQ108/(SUM(INCERTIDUMBRE!$AC108:$AQ108)))</f>
        <v/>
      </c>
      <c r="R85" s="581" t="str">
        <f t="shared" si="2"/>
        <v/>
      </c>
      <c r="AG85" s="38"/>
      <c r="AH85" s="38"/>
      <c r="AI85" s="38"/>
      <c r="AJ85" s="38"/>
      <c r="AK85" s="43"/>
      <c r="AL85" s="43"/>
    </row>
    <row r="86" spans="1:64" ht="20.100000000000001" customHeight="1" x14ac:dyDescent="0.2">
      <c r="A86" s="12">
        <f>+CALIBRACION!A92</f>
        <v>81</v>
      </c>
      <c r="B86" s="50" t="str">
        <f>IF(CALIBRACION!H92="","",CALIBRACION!H92)</f>
        <v/>
      </c>
      <c r="C86" s="580" t="str">
        <f>IF($B86="","",INCERTIDUMBRE!AC109/(SUM(INCERTIDUMBRE!$AC109:$AQ109)))</f>
        <v/>
      </c>
      <c r="D86" s="580" t="str">
        <f>IF($B86="","",INCERTIDUMBRE!AD109/(SUM(INCERTIDUMBRE!$AC109:$AQ109)))</f>
        <v/>
      </c>
      <c r="E86" s="580" t="str">
        <f>IF($B86="","",INCERTIDUMBRE!AE109/(SUM(INCERTIDUMBRE!$AC109:$AQ109)))</f>
        <v/>
      </c>
      <c r="F86" s="580" t="str">
        <f>IF($B86="","",INCERTIDUMBRE!AF109/(SUM(INCERTIDUMBRE!$AC109:$AQ109)))</f>
        <v/>
      </c>
      <c r="G86" s="580" t="str">
        <f>IF($B86="","",INCERTIDUMBRE!AG109/(SUM(INCERTIDUMBRE!$AC109:$AQ109)))</f>
        <v/>
      </c>
      <c r="H86" s="580" t="str">
        <f>IF($B86="","",INCERTIDUMBRE!AH109/(SUM(INCERTIDUMBRE!$AC109:$AQ109)))</f>
        <v/>
      </c>
      <c r="I86" s="580" t="str">
        <f>IF($B86="","",INCERTIDUMBRE!AI109/(SUM(INCERTIDUMBRE!$AC109:$AQ109)))</f>
        <v/>
      </c>
      <c r="J86" s="580" t="str">
        <f>IF($B86="","",INCERTIDUMBRE!AJ109/(SUM(INCERTIDUMBRE!$AC109:$AQ109)))</f>
        <v/>
      </c>
      <c r="K86" s="580" t="str">
        <f>IF($B86="","",INCERTIDUMBRE!AK109/(SUM(INCERTIDUMBRE!$AC109:$AQ109)))</f>
        <v/>
      </c>
      <c r="L86" s="580" t="str">
        <f>IF($B86="","",INCERTIDUMBRE!AL109/(SUM(INCERTIDUMBRE!$AC109:$AQ109)))</f>
        <v/>
      </c>
      <c r="M86" s="580" t="str">
        <f>IF($B86="","",INCERTIDUMBRE!AM109/(SUM(INCERTIDUMBRE!$AC109:$AQ109)))</f>
        <v/>
      </c>
      <c r="N86" s="580" t="str">
        <f>IF($B86="","",INCERTIDUMBRE!AN109/(SUM(INCERTIDUMBRE!$AC109:$AQ109)))</f>
        <v/>
      </c>
      <c r="O86" s="580" t="str">
        <f>IF($B86="","",INCERTIDUMBRE!AO109/(SUM(INCERTIDUMBRE!$AC109:$AQ109)))</f>
        <v/>
      </c>
      <c r="P86" s="580" t="str">
        <f>IF($B86="","",INCERTIDUMBRE!AP109/(SUM(INCERTIDUMBRE!$AC109:$AQ109)))</f>
        <v/>
      </c>
      <c r="Q86" s="580" t="str">
        <f>IF($B86="","",INCERTIDUMBRE!AQ109/(SUM(INCERTIDUMBRE!$AC109:$AQ109)))</f>
        <v/>
      </c>
      <c r="R86" s="581" t="str">
        <f t="shared" si="2"/>
        <v/>
      </c>
      <c r="AG86" s="38"/>
      <c r="AH86" s="38"/>
      <c r="AI86" s="38"/>
      <c r="AJ86" s="38"/>
      <c r="AK86" s="43"/>
      <c r="AL86" s="43"/>
    </row>
    <row r="87" spans="1:64" ht="20.100000000000001" customHeight="1" x14ac:dyDescent="0.2">
      <c r="A87" s="12">
        <f>+CALIBRACION!A93</f>
        <v>82</v>
      </c>
      <c r="B87" s="50" t="str">
        <f>IF(CALIBRACION!H93="","",CALIBRACION!H93)</f>
        <v/>
      </c>
      <c r="C87" s="580" t="str">
        <f>IF($B87="","",INCERTIDUMBRE!AC110/(SUM(INCERTIDUMBRE!$AC110:$AQ110)))</f>
        <v/>
      </c>
      <c r="D87" s="580" t="str">
        <f>IF($B87="","",INCERTIDUMBRE!AD110/(SUM(INCERTIDUMBRE!$AC110:$AQ110)))</f>
        <v/>
      </c>
      <c r="E87" s="580" t="str">
        <f>IF($B87="","",INCERTIDUMBRE!AE110/(SUM(INCERTIDUMBRE!$AC110:$AQ110)))</f>
        <v/>
      </c>
      <c r="F87" s="580" t="str">
        <f>IF($B87="","",INCERTIDUMBRE!AF110/(SUM(INCERTIDUMBRE!$AC110:$AQ110)))</f>
        <v/>
      </c>
      <c r="G87" s="580" t="str">
        <f>IF($B87="","",INCERTIDUMBRE!AG110/(SUM(INCERTIDUMBRE!$AC110:$AQ110)))</f>
        <v/>
      </c>
      <c r="H87" s="580" t="str">
        <f>IF($B87="","",INCERTIDUMBRE!AH110/(SUM(INCERTIDUMBRE!$AC110:$AQ110)))</f>
        <v/>
      </c>
      <c r="I87" s="580" t="str">
        <f>IF($B87="","",INCERTIDUMBRE!AI110/(SUM(INCERTIDUMBRE!$AC110:$AQ110)))</f>
        <v/>
      </c>
      <c r="J87" s="580" t="str">
        <f>IF($B87="","",INCERTIDUMBRE!AJ110/(SUM(INCERTIDUMBRE!$AC110:$AQ110)))</f>
        <v/>
      </c>
      <c r="K87" s="580" t="str">
        <f>IF($B87="","",INCERTIDUMBRE!AK110/(SUM(INCERTIDUMBRE!$AC110:$AQ110)))</f>
        <v/>
      </c>
      <c r="L87" s="580" t="str">
        <f>IF($B87="","",INCERTIDUMBRE!AL110/(SUM(INCERTIDUMBRE!$AC110:$AQ110)))</f>
        <v/>
      </c>
      <c r="M87" s="580" t="str">
        <f>IF($B87="","",INCERTIDUMBRE!AM110/(SUM(INCERTIDUMBRE!$AC110:$AQ110)))</f>
        <v/>
      </c>
      <c r="N87" s="580" t="str">
        <f>IF($B87="","",INCERTIDUMBRE!AN110/(SUM(INCERTIDUMBRE!$AC110:$AQ110)))</f>
        <v/>
      </c>
      <c r="O87" s="580" t="str">
        <f>IF($B87="","",INCERTIDUMBRE!AO110/(SUM(INCERTIDUMBRE!$AC110:$AQ110)))</f>
        <v/>
      </c>
      <c r="P87" s="580" t="str">
        <f>IF($B87="","",INCERTIDUMBRE!AP110/(SUM(INCERTIDUMBRE!$AC110:$AQ110)))</f>
        <v/>
      </c>
      <c r="Q87" s="580" t="str">
        <f>IF($B87="","",INCERTIDUMBRE!AQ110/(SUM(INCERTIDUMBRE!$AC110:$AQ110)))</f>
        <v/>
      </c>
      <c r="R87" s="581" t="str">
        <f t="shared" si="2"/>
        <v/>
      </c>
      <c r="AG87" s="38"/>
      <c r="AH87" s="38"/>
      <c r="AI87" s="38"/>
      <c r="AJ87" s="38"/>
      <c r="AK87" s="43"/>
      <c r="AL87" s="43"/>
    </row>
    <row r="88" spans="1:64" ht="15.75" x14ac:dyDescent="0.2">
      <c r="A88" s="12">
        <f>+CALIBRACION!A94</f>
        <v>83</v>
      </c>
      <c r="B88" s="50" t="str">
        <f>IF(CALIBRACION!H94="","",CALIBRACION!H94)</f>
        <v/>
      </c>
      <c r="C88" s="580" t="str">
        <f>IF($B88="","",INCERTIDUMBRE!AC111/(SUM(INCERTIDUMBRE!$AC111:$AQ111)))</f>
        <v/>
      </c>
      <c r="D88" s="580" t="str">
        <f>IF($B88="","",INCERTIDUMBRE!AD111/(SUM(INCERTIDUMBRE!$AC111:$AQ111)))</f>
        <v/>
      </c>
      <c r="E88" s="580" t="str">
        <f>IF($B88="","",INCERTIDUMBRE!AE111/(SUM(INCERTIDUMBRE!$AC111:$AQ111)))</f>
        <v/>
      </c>
      <c r="F88" s="580" t="str">
        <f>IF($B88="","",INCERTIDUMBRE!AF111/(SUM(INCERTIDUMBRE!$AC111:$AQ111)))</f>
        <v/>
      </c>
      <c r="G88" s="580" t="str">
        <f>IF($B88="","",INCERTIDUMBRE!AG111/(SUM(INCERTIDUMBRE!$AC111:$AQ111)))</f>
        <v/>
      </c>
      <c r="H88" s="580" t="str">
        <f>IF($B88="","",INCERTIDUMBRE!AH111/(SUM(INCERTIDUMBRE!$AC111:$AQ111)))</f>
        <v/>
      </c>
      <c r="I88" s="580" t="str">
        <f>IF($B88="","",INCERTIDUMBRE!AI111/(SUM(INCERTIDUMBRE!$AC111:$AQ111)))</f>
        <v/>
      </c>
      <c r="J88" s="580" t="str">
        <f>IF($B88="","",INCERTIDUMBRE!AJ111/(SUM(INCERTIDUMBRE!$AC111:$AQ111)))</f>
        <v/>
      </c>
      <c r="K88" s="580" t="str">
        <f>IF($B88="","",INCERTIDUMBRE!AK111/(SUM(INCERTIDUMBRE!$AC111:$AQ111)))</f>
        <v/>
      </c>
      <c r="L88" s="580" t="str">
        <f>IF($B88="","",INCERTIDUMBRE!AL111/(SUM(INCERTIDUMBRE!$AC111:$AQ111)))</f>
        <v/>
      </c>
      <c r="M88" s="580" t="str">
        <f>IF($B88="","",INCERTIDUMBRE!AM111/(SUM(INCERTIDUMBRE!$AC111:$AQ111)))</f>
        <v/>
      </c>
      <c r="N88" s="580" t="str">
        <f>IF($B88="","",INCERTIDUMBRE!AN111/(SUM(INCERTIDUMBRE!$AC111:$AQ111)))</f>
        <v/>
      </c>
      <c r="O88" s="580" t="str">
        <f>IF($B88="","",INCERTIDUMBRE!AO111/(SUM(INCERTIDUMBRE!$AC111:$AQ111)))</f>
        <v/>
      </c>
      <c r="P88" s="580" t="str">
        <f>IF($B88="","",INCERTIDUMBRE!AP111/(SUM(INCERTIDUMBRE!$AC111:$AQ111)))</f>
        <v/>
      </c>
      <c r="Q88" s="580" t="str">
        <f>IF($B88="","",INCERTIDUMBRE!AQ111/(SUM(INCERTIDUMBRE!$AC111:$AQ111)))</f>
        <v/>
      </c>
      <c r="R88" s="581" t="str">
        <f t="shared" si="2"/>
        <v/>
      </c>
    </row>
    <row r="89" spans="1:64" ht="15.75" x14ac:dyDescent="0.2">
      <c r="A89" s="12">
        <f>+CALIBRACION!A95</f>
        <v>84</v>
      </c>
      <c r="B89" s="50" t="str">
        <f>IF(CALIBRACION!H95="","",CALIBRACION!H95)</f>
        <v/>
      </c>
      <c r="C89" s="580" t="str">
        <f>IF($B89="","",INCERTIDUMBRE!AC112/(SUM(INCERTIDUMBRE!$AC112:$AQ112)))</f>
        <v/>
      </c>
      <c r="D89" s="580" t="str">
        <f>IF($B89="","",INCERTIDUMBRE!AD112/(SUM(INCERTIDUMBRE!$AC112:$AQ112)))</f>
        <v/>
      </c>
      <c r="E89" s="580" t="str">
        <f>IF($B89="","",INCERTIDUMBRE!AE112/(SUM(INCERTIDUMBRE!$AC112:$AQ112)))</f>
        <v/>
      </c>
      <c r="F89" s="580" t="str">
        <f>IF($B89="","",INCERTIDUMBRE!AF112/(SUM(INCERTIDUMBRE!$AC112:$AQ112)))</f>
        <v/>
      </c>
      <c r="G89" s="580" t="str">
        <f>IF($B89="","",INCERTIDUMBRE!AG112/(SUM(INCERTIDUMBRE!$AC112:$AQ112)))</f>
        <v/>
      </c>
      <c r="H89" s="580" t="str">
        <f>IF($B89="","",INCERTIDUMBRE!AH112/(SUM(INCERTIDUMBRE!$AC112:$AQ112)))</f>
        <v/>
      </c>
      <c r="I89" s="580" t="str">
        <f>IF($B89="","",INCERTIDUMBRE!AI112/(SUM(INCERTIDUMBRE!$AC112:$AQ112)))</f>
        <v/>
      </c>
      <c r="J89" s="580" t="str">
        <f>IF($B89="","",INCERTIDUMBRE!AJ112/(SUM(INCERTIDUMBRE!$AC112:$AQ112)))</f>
        <v/>
      </c>
      <c r="K89" s="580" t="str">
        <f>IF($B89="","",INCERTIDUMBRE!AK112/(SUM(INCERTIDUMBRE!$AC112:$AQ112)))</f>
        <v/>
      </c>
      <c r="L89" s="580" t="str">
        <f>IF($B89="","",INCERTIDUMBRE!AL112/(SUM(INCERTIDUMBRE!$AC112:$AQ112)))</f>
        <v/>
      </c>
      <c r="M89" s="580" t="str">
        <f>IF($B89="","",INCERTIDUMBRE!AM112/(SUM(INCERTIDUMBRE!$AC112:$AQ112)))</f>
        <v/>
      </c>
      <c r="N89" s="580" t="str">
        <f>IF($B89="","",INCERTIDUMBRE!AN112/(SUM(INCERTIDUMBRE!$AC112:$AQ112)))</f>
        <v/>
      </c>
      <c r="O89" s="580" t="str">
        <f>IF($B89="","",INCERTIDUMBRE!AO112/(SUM(INCERTIDUMBRE!$AC112:$AQ112)))</f>
        <v/>
      </c>
      <c r="P89" s="580" t="str">
        <f>IF($B89="","",INCERTIDUMBRE!AP112/(SUM(INCERTIDUMBRE!$AC112:$AQ112)))</f>
        <v/>
      </c>
      <c r="Q89" s="580" t="str">
        <f>IF($B89="","",INCERTIDUMBRE!AQ112/(SUM(INCERTIDUMBRE!$AC112:$AQ112)))</f>
        <v/>
      </c>
      <c r="R89" s="581" t="str">
        <f t="shared" si="2"/>
        <v/>
      </c>
    </row>
    <row r="90" spans="1:64" s="38" customFormat="1" ht="15.75" x14ac:dyDescent="0.2">
      <c r="A90" s="12">
        <f>+CALIBRACION!A96</f>
        <v>85</v>
      </c>
      <c r="B90" s="50" t="str">
        <f>IF(CALIBRACION!H96="","",CALIBRACION!H96)</f>
        <v/>
      </c>
      <c r="C90" s="580" t="str">
        <f>IF($B90="","",INCERTIDUMBRE!AC113/(SUM(INCERTIDUMBRE!$AC113:$AQ113)))</f>
        <v/>
      </c>
      <c r="D90" s="580" t="str">
        <f>IF($B90="","",INCERTIDUMBRE!AD113/(SUM(INCERTIDUMBRE!$AC113:$AQ113)))</f>
        <v/>
      </c>
      <c r="E90" s="580" t="str">
        <f>IF($B90="","",INCERTIDUMBRE!AE113/(SUM(INCERTIDUMBRE!$AC113:$AQ113)))</f>
        <v/>
      </c>
      <c r="F90" s="580" t="str">
        <f>IF($B90="","",INCERTIDUMBRE!AF113/(SUM(INCERTIDUMBRE!$AC113:$AQ113)))</f>
        <v/>
      </c>
      <c r="G90" s="580" t="str">
        <f>IF($B90="","",INCERTIDUMBRE!AG113/(SUM(INCERTIDUMBRE!$AC113:$AQ113)))</f>
        <v/>
      </c>
      <c r="H90" s="580" t="str">
        <f>IF($B90="","",INCERTIDUMBRE!AH113/(SUM(INCERTIDUMBRE!$AC113:$AQ113)))</f>
        <v/>
      </c>
      <c r="I90" s="580" t="str">
        <f>IF($B90="","",INCERTIDUMBRE!AI113/(SUM(INCERTIDUMBRE!$AC113:$AQ113)))</f>
        <v/>
      </c>
      <c r="J90" s="580" t="str">
        <f>IF($B90="","",INCERTIDUMBRE!AJ113/(SUM(INCERTIDUMBRE!$AC113:$AQ113)))</f>
        <v/>
      </c>
      <c r="K90" s="580" t="str">
        <f>IF($B90="","",INCERTIDUMBRE!AK113/(SUM(INCERTIDUMBRE!$AC113:$AQ113)))</f>
        <v/>
      </c>
      <c r="L90" s="580" t="str">
        <f>IF($B90="","",INCERTIDUMBRE!AL113/(SUM(INCERTIDUMBRE!$AC113:$AQ113)))</f>
        <v/>
      </c>
      <c r="M90" s="580" t="str">
        <f>IF($B90="","",INCERTIDUMBRE!AM113/(SUM(INCERTIDUMBRE!$AC113:$AQ113)))</f>
        <v/>
      </c>
      <c r="N90" s="580" t="str">
        <f>IF($B90="","",INCERTIDUMBRE!AN113/(SUM(INCERTIDUMBRE!$AC113:$AQ113)))</f>
        <v/>
      </c>
      <c r="O90" s="580" t="str">
        <f>IF($B90="","",INCERTIDUMBRE!AO113/(SUM(INCERTIDUMBRE!$AC113:$AQ113)))</f>
        <v/>
      </c>
      <c r="P90" s="580" t="str">
        <f>IF($B90="","",INCERTIDUMBRE!AP113/(SUM(INCERTIDUMBRE!$AC113:$AQ113)))</f>
        <v/>
      </c>
      <c r="Q90" s="580" t="str">
        <f>IF($B90="","",INCERTIDUMBRE!AQ113/(SUM(INCERTIDUMBRE!$AC113:$AQ113)))</f>
        <v/>
      </c>
      <c r="R90" s="581" t="str">
        <f t="shared" si="2"/>
        <v/>
      </c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</row>
    <row r="91" spans="1:64" s="38" customFormat="1" ht="15.75" x14ac:dyDescent="0.2">
      <c r="A91" s="12">
        <f>+CALIBRACION!A97</f>
        <v>86</v>
      </c>
      <c r="B91" s="50" t="str">
        <f>IF(CALIBRACION!H97="","",CALIBRACION!H97)</f>
        <v/>
      </c>
      <c r="C91" s="580" t="str">
        <f>IF($B91="","",INCERTIDUMBRE!AC114/(SUM(INCERTIDUMBRE!$AC114:$AQ114)))</f>
        <v/>
      </c>
      <c r="D91" s="580" t="str">
        <f>IF($B91="","",INCERTIDUMBRE!AD114/(SUM(INCERTIDUMBRE!$AC114:$AQ114)))</f>
        <v/>
      </c>
      <c r="E91" s="580" t="str">
        <f>IF($B91="","",INCERTIDUMBRE!AE114/(SUM(INCERTIDUMBRE!$AC114:$AQ114)))</f>
        <v/>
      </c>
      <c r="F91" s="580" t="str">
        <f>IF($B91="","",INCERTIDUMBRE!AF114/(SUM(INCERTIDUMBRE!$AC114:$AQ114)))</f>
        <v/>
      </c>
      <c r="G91" s="580" t="str">
        <f>IF($B91="","",INCERTIDUMBRE!AG114/(SUM(INCERTIDUMBRE!$AC114:$AQ114)))</f>
        <v/>
      </c>
      <c r="H91" s="580" t="str">
        <f>IF($B91="","",INCERTIDUMBRE!AH114/(SUM(INCERTIDUMBRE!$AC114:$AQ114)))</f>
        <v/>
      </c>
      <c r="I91" s="580" t="str">
        <f>IF($B91="","",INCERTIDUMBRE!AI114/(SUM(INCERTIDUMBRE!$AC114:$AQ114)))</f>
        <v/>
      </c>
      <c r="J91" s="580" t="str">
        <f>IF($B91="","",INCERTIDUMBRE!AJ114/(SUM(INCERTIDUMBRE!$AC114:$AQ114)))</f>
        <v/>
      </c>
      <c r="K91" s="580" t="str">
        <f>IF($B91="","",INCERTIDUMBRE!AK114/(SUM(INCERTIDUMBRE!$AC114:$AQ114)))</f>
        <v/>
      </c>
      <c r="L91" s="580" t="str">
        <f>IF($B91="","",INCERTIDUMBRE!AL114/(SUM(INCERTIDUMBRE!$AC114:$AQ114)))</f>
        <v/>
      </c>
      <c r="M91" s="580" t="str">
        <f>IF($B91="","",INCERTIDUMBRE!AM114/(SUM(INCERTIDUMBRE!$AC114:$AQ114)))</f>
        <v/>
      </c>
      <c r="N91" s="580" t="str">
        <f>IF($B91="","",INCERTIDUMBRE!AN114/(SUM(INCERTIDUMBRE!$AC114:$AQ114)))</f>
        <v/>
      </c>
      <c r="O91" s="580" t="str">
        <f>IF($B91="","",INCERTIDUMBRE!AO114/(SUM(INCERTIDUMBRE!$AC114:$AQ114)))</f>
        <v/>
      </c>
      <c r="P91" s="580" t="str">
        <f>IF($B91="","",INCERTIDUMBRE!AP114/(SUM(INCERTIDUMBRE!$AC114:$AQ114)))</f>
        <v/>
      </c>
      <c r="Q91" s="580" t="str">
        <f>IF($B91="","",INCERTIDUMBRE!AQ114/(SUM(INCERTIDUMBRE!$AC114:$AQ114)))</f>
        <v/>
      </c>
      <c r="R91" s="581" t="str">
        <f t="shared" si="2"/>
        <v/>
      </c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</row>
    <row r="92" spans="1:64" s="38" customFormat="1" ht="15.75" x14ac:dyDescent="0.2">
      <c r="A92" s="12">
        <f>+CALIBRACION!A98</f>
        <v>87</v>
      </c>
      <c r="B92" s="50" t="str">
        <f>IF(CALIBRACION!H98="","",CALIBRACION!H98)</f>
        <v/>
      </c>
      <c r="C92" s="580" t="str">
        <f>IF($B92="","",INCERTIDUMBRE!AC115/(SUM(INCERTIDUMBRE!$AC115:$AQ115)))</f>
        <v/>
      </c>
      <c r="D92" s="580" t="str">
        <f>IF($B92="","",INCERTIDUMBRE!AD115/(SUM(INCERTIDUMBRE!$AC115:$AQ115)))</f>
        <v/>
      </c>
      <c r="E92" s="580" t="str">
        <f>IF($B92="","",INCERTIDUMBRE!AE115/(SUM(INCERTIDUMBRE!$AC115:$AQ115)))</f>
        <v/>
      </c>
      <c r="F92" s="580" t="str">
        <f>IF($B92="","",INCERTIDUMBRE!AF115/(SUM(INCERTIDUMBRE!$AC115:$AQ115)))</f>
        <v/>
      </c>
      <c r="G92" s="580" t="str">
        <f>IF($B92="","",INCERTIDUMBRE!AG115/(SUM(INCERTIDUMBRE!$AC115:$AQ115)))</f>
        <v/>
      </c>
      <c r="H92" s="580" t="str">
        <f>IF($B92="","",INCERTIDUMBRE!AH115/(SUM(INCERTIDUMBRE!$AC115:$AQ115)))</f>
        <v/>
      </c>
      <c r="I92" s="580" t="str">
        <f>IF($B92="","",INCERTIDUMBRE!AI115/(SUM(INCERTIDUMBRE!$AC115:$AQ115)))</f>
        <v/>
      </c>
      <c r="J92" s="580" t="str">
        <f>IF($B92="","",INCERTIDUMBRE!AJ115/(SUM(INCERTIDUMBRE!$AC115:$AQ115)))</f>
        <v/>
      </c>
      <c r="K92" s="580" t="str">
        <f>IF($B92="","",INCERTIDUMBRE!AK115/(SUM(INCERTIDUMBRE!$AC115:$AQ115)))</f>
        <v/>
      </c>
      <c r="L92" s="580" t="str">
        <f>IF($B92="","",INCERTIDUMBRE!AL115/(SUM(INCERTIDUMBRE!$AC115:$AQ115)))</f>
        <v/>
      </c>
      <c r="M92" s="580" t="str">
        <f>IF($B92="","",INCERTIDUMBRE!AM115/(SUM(INCERTIDUMBRE!$AC115:$AQ115)))</f>
        <v/>
      </c>
      <c r="N92" s="580" t="str">
        <f>IF($B92="","",INCERTIDUMBRE!AN115/(SUM(INCERTIDUMBRE!$AC115:$AQ115)))</f>
        <v/>
      </c>
      <c r="O92" s="580" t="str">
        <f>IF($B92="","",INCERTIDUMBRE!AO115/(SUM(INCERTIDUMBRE!$AC115:$AQ115)))</f>
        <v/>
      </c>
      <c r="P92" s="580" t="str">
        <f>IF($B92="","",INCERTIDUMBRE!AP115/(SUM(INCERTIDUMBRE!$AC115:$AQ115)))</f>
        <v/>
      </c>
      <c r="Q92" s="580" t="str">
        <f>IF($B92="","",INCERTIDUMBRE!AQ115/(SUM(INCERTIDUMBRE!$AC115:$AQ115)))</f>
        <v/>
      </c>
      <c r="R92" s="581" t="str">
        <f t="shared" si="2"/>
        <v/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</row>
    <row r="93" spans="1:64" s="38" customFormat="1" ht="15.75" x14ac:dyDescent="0.2">
      <c r="A93" s="12">
        <f>+CALIBRACION!A99</f>
        <v>88</v>
      </c>
      <c r="B93" s="50" t="str">
        <f>IF(CALIBRACION!H99="","",CALIBRACION!H99)</f>
        <v/>
      </c>
      <c r="C93" s="580" t="str">
        <f>IF($B93="","",INCERTIDUMBRE!AC116/(SUM(INCERTIDUMBRE!$AC116:$AQ116)))</f>
        <v/>
      </c>
      <c r="D93" s="580" t="str">
        <f>IF($B93="","",INCERTIDUMBRE!AD116/(SUM(INCERTIDUMBRE!$AC116:$AQ116)))</f>
        <v/>
      </c>
      <c r="E93" s="580" t="str">
        <f>IF($B93="","",INCERTIDUMBRE!AE116/(SUM(INCERTIDUMBRE!$AC116:$AQ116)))</f>
        <v/>
      </c>
      <c r="F93" s="580" t="str">
        <f>IF($B93="","",INCERTIDUMBRE!AF116/(SUM(INCERTIDUMBRE!$AC116:$AQ116)))</f>
        <v/>
      </c>
      <c r="G93" s="580" t="str">
        <f>IF($B93="","",INCERTIDUMBRE!AG116/(SUM(INCERTIDUMBRE!$AC116:$AQ116)))</f>
        <v/>
      </c>
      <c r="H93" s="580" t="str">
        <f>IF($B93="","",INCERTIDUMBRE!AH116/(SUM(INCERTIDUMBRE!$AC116:$AQ116)))</f>
        <v/>
      </c>
      <c r="I93" s="580" t="str">
        <f>IF($B93="","",INCERTIDUMBRE!AI116/(SUM(INCERTIDUMBRE!$AC116:$AQ116)))</f>
        <v/>
      </c>
      <c r="J93" s="580" t="str">
        <f>IF($B93="","",INCERTIDUMBRE!AJ116/(SUM(INCERTIDUMBRE!$AC116:$AQ116)))</f>
        <v/>
      </c>
      <c r="K93" s="580" t="str">
        <f>IF($B93="","",INCERTIDUMBRE!AK116/(SUM(INCERTIDUMBRE!$AC116:$AQ116)))</f>
        <v/>
      </c>
      <c r="L93" s="580" t="str">
        <f>IF($B93="","",INCERTIDUMBRE!AL116/(SUM(INCERTIDUMBRE!$AC116:$AQ116)))</f>
        <v/>
      </c>
      <c r="M93" s="580" t="str">
        <f>IF($B93="","",INCERTIDUMBRE!AM116/(SUM(INCERTIDUMBRE!$AC116:$AQ116)))</f>
        <v/>
      </c>
      <c r="N93" s="580" t="str">
        <f>IF($B93="","",INCERTIDUMBRE!AN116/(SUM(INCERTIDUMBRE!$AC116:$AQ116)))</f>
        <v/>
      </c>
      <c r="O93" s="580" t="str">
        <f>IF($B93="","",INCERTIDUMBRE!AO116/(SUM(INCERTIDUMBRE!$AC116:$AQ116)))</f>
        <v/>
      </c>
      <c r="P93" s="580" t="str">
        <f>IF($B93="","",INCERTIDUMBRE!AP116/(SUM(INCERTIDUMBRE!$AC116:$AQ116)))</f>
        <v/>
      </c>
      <c r="Q93" s="580" t="str">
        <f>IF($B93="","",INCERTIDUMBRE!AQ116/(SUM(INCERTIDUMBRE!$AC116:$AQ116)))</f>
        <v/>
      </c>
      <c r="R93" s="581" t="str">
        <f t="shared" si="2"/>
        <v/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</row>
    <row r="94" spans="1:64" s="38" customFormat="1" ht="15.75" x14ac:dyDescent="0.2">
      <c r="A94" s="12">
        <f>+CALIBRACION!A100</f>
        <v>89</v>
      </c>
      <c r="B94" s="50" t="str">
        <f>IF(CALIBRACION!H100="","",CALIBRACION!H100)</f>
        <v/>
      </c>
      <c r="C94" s="580" t="str">
        <f>IF($B94="","",INCERTIDUMBRE!AC117/(SUM(INCERTIDUMBRE!$AC117:$AQ117)))</f>
        <v/>
      </c>
      <c r="D94" s="580" t="str">
        <f>IF($B94="","",INCERTIDUMBRE!AD117/(SUM(INCERTIDUMBRE!$AC117:$AQ117)))</f>
        <v/>
      </c>
      <c r="E94" s="580" t="str">
        <f>IF($B94="","",INCERTIDUMBRE!AE117/(SUM(INCERTIDUMBRE!$AC117:$AQ117)))</f>
        <v/>
      </c>
      <c r="F94" s="580" t="str">
        <f>IF($B94="","",INCERTIDUMBRE!AF117/(SUM(INCERTIDUMBRE!$AC117:$AQ117)))</f>
        <v/>
      </c>
      <c r="G94" s="580" t="str">
        <f>IF($B94="","",INCERTIDUMBRE!AG117/(SUM(INCERTIDUMBRE!$AC117:$AQ117)))</f>
        <v/>
      </c>
      <c r="H94" s="580" t="str">
        <f>IF($B94="","",INCERTIDUMBRE!AH117/(SUM(INCERTIDUMBRE!$AC117:$AQ117)))</f>
        <v/>
      </c>
      <c r="I94" s="580" t="str">
        <f>IF($B94="","",INCERTIDUMBRE!AI117/(SUM(INCERTIDUMBRE!$AC117:$AQ117)))</f>
        <v/>
      </c>
      <c r="J94" s="580" t="str">
        <f>IF($B94="","",INCERTIDUMBRE!AJ117/(SUM(INCERTIDUMBRE!$AC117:$AQ117)))</f>
        <v/>
      </c>
      <c r="K94" s="580" t="str">
        <f>IF($B94="","",INCERTIDUMBRE!AK117/(SUM(INCERTIDUMBRE!$AC117:$AQ117)))</f>
        <v/>
      </c>
      <c r="L94" s="580" t="str">
        <f>IF($B94="","",INCERTIDUMBRE!AL117/(SUM(INCERTIDUMBRE!$AC117:$AQ117)))</f>
        <v/>
      </c>
      <c r="M94" s="580" t="str">
        <f>IF($B94="","",INCERTIDUMBRE!AM117/(SUM(INCERTIDUMBRE!$AC117:$AQ117)))</f>
        <v/>
      </c>
      <c r="N94" s="580" t="str">
        <f>IF($B94="","",INCERTIDUMBRE!AN117/(SUM(INCERTIDUMBRE!$AC117:$AQ117)))</f>
        <v/>
      </c>
      <c r="O94" s="580" t="str">
        <f>IF($B94="","",INCERTIDUMBRE!AO117/(SUM(INCERTIDUMBRE!$AC117:$AQ117)))</f>
        <v/>
      </c>
      <c r="P94" s="580" t="str">
        <f>IF($B94="","",INCERTIDUMBRE!AP117/(SUM(INCERTIDUMBRE!$AC117:$AQ117)))</f>
        <v/>
      </c>
      <c r="Q94" s="580" t="str">
        <f>IF($B94="","",INCERTIDUMBRE!AQ117/(SUM(INCERTIDUMBRE!$AC117:$AQ117)))</f>
        <v/>
      </c>
      <c r="R94" s="581" t="str">
        <f t="shared" si="2"/>
        <v/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</row>
    <row r="95" spans="1:64" s="38" customFormat="1" ht="15.75" x14ac:dyDescent="0.2">
      <c r="A95" s="12">
        <f>+CALIBRACION!A101</f>
        <v>90</v>
      </c>
      <c r="B95" s="50" t="str">
        <f>IF(CALIBRACION!H101="","",CALIBRACION!H101)</f>
        <v/>
      </c>
      <c r="C95" s="580" t="str">
        <f>IF($B95="","",INCERTIDUMBRE!AC118/(SUM(INCERTIDUMBRE!$AC118:$AQ118)))</f>
        <v/>
      </c>
      <c r="D95" s="580" t="str">
        <f>IF($B95="","",INCERTIDUMBRE!AD118/(SUM(INCERTIDUMBRE!$AC118:$AQ118)))</f>
        <v/>
      </c>
      <c r="E95" s="580" t="str">
        <f>IF($B95="","",INCERTIDUMBRE!AE118/(SUM(INCERTIDUMBRE!$AC118:$AQ118)))</f>
        <v/>
      </c>
      <c r="F95" s="580" t="str">
        <f>IF($B95="","",INCERTIDUMBRE!AF118/(SUM(INCERTIDUMBRE!$AC118:$AQ118)))</f>
        <v/>
      </c>
      <c r="G95" s="580" t="str">
        <f>IF($B95="","",INCERTIDUMBRE!AG118/(SUM(INCERTIDUMBRE!$AC118:$AQ118)))</f>
        <v/>
      </c>
      <c r="H95" s="580" t="str">
        <f>IF($B95="","",INCERTIDUMBRE!AH118/(SUM(INCERTIDUMBRE!$AC118:$AQ118)))</f>
        <v/>
      </c>
      <c r="I95" s="580" t="str">
        <f>IF($B95="","",INCERTIDUMBRE!AI118/(SUM(INCERTIDUMBRE!$AC118:$AQ118)))</f>
        <v/>
      </c>
      <c r="J95" s="580" t="str">
        <f>IF($B95="","",INCERTIDUMBRE!AJ118/(SUM(INCERTIDUMBRE!$AC118:$AQ118)))</f>
        <v/>
      </c>
      <c r="K95" s="580" t="str">
        <f>IF($B95="","",INCERTIDUMBRE!AK118/(SUM(INCERTIDUMBRE!$AC118:$AQ118)))</f>
        <v/>
      </c>
      <c r="L95" s="580" t="str">
        <f>IF($B95="","",INCERTIDUMBRE!AL118/(SUM(INCERTIDUMBRE!$AC118:$AQ118)))</f>
        <v/>
      </c>
      <c r="M95" s="580" t="str">
        <f>IF($B95="","",INCERTIDUMBRE!AM118/(SUM(INCERTIDUMBRE!$AC118:$AQ118)))</f>
        <v/>
      </c>
      <c r="N95" s="580" t="str">
        <f>IF($B95="","",INCERTIDUMBRE!AN118/(SUM(INCERTIDUMBRE!$AC118:$AQ118)))</f>
        <v/>
      </c>
      <c r="O95" s="580" t="str">
        <f>IF($B95="","",INCERTIDUMBRE!AO118/(SUM(INCERTIDUMBRE!$AC118:$AQ118)))</f>
        <v/>
      </c>
      <c r="P95" s="580" t="str">
        <f>IF($B95="","",INCERTIDUMBRE!AP118/(SUM(INCERTIDUMBRE!$AC118:$AQ118)))</f>
        <v/>
      </c>
      <c r="Q95" s="580" t="str">
        <f>IF($B95="","",INCERTIDUMBRE!AQ118/(SUM(INCERTIDUMBRE!$AC118:$AQ118)))</f>
        <v/>
      </c>
      <c r="R95" s="581" t="str">
        <f t="shared" si="2"/>
        <v/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</row>
    <row r="96" spans="1:64" s="38" customFormat="1" ht="15.75" x14ac:dyDescent="0.2">
      <c r="A96" s="12">
        <f>+CALIBRACION!A102</f>
        <v>91</v>
      </c>
      <c r="B96" s="50" t="str">
        <f>IF(CALIBRACION!H102="","",CALIBRACION!H102)</f>
        <v/>
      </c>
      <c r="C96" s="580" t="str">
        <f>IF($B96="","",INCERTIDUMBRE!AC119/(SUM(INCERTIDUMBRE!$AC119:$AQ119)))</f>
        <v/>
      </c>
      <c r="D96" s="580" t="str">
        <f>IF($B96="","",INCERTIDUMBRE!AD119/(SUM(INCERTIDUMBRE!$AC119:$AQ119)))</f>
        <v/>
      </c>
      <c r="E96" s="580" t="str">
        <f>IF($B96="","",INCERTIDUMBRE!AE119/(SUM(INCERTIDUMBRE!$AC119:$AQ119)))</f>
        <v/>
      </c>
      <c r="F96" s="580" t="str">
        <f>IF($B96="","",INCERTIDUMBRE!AF119/(SUM(INCERTIDUMBRE!$AC119:$AQ119)))</f>
        <v/>
      </c>
      <c r="G96" s="580" t="str">
        <f>IF($B96="","",INCERTIDUMBRE!AG119/(SUM(INCERTIDUMBRE!$AC119:$AQ119)))</f>
        <v/>
      </c>
      <c r="H96" s="580" t="str">
        <f>IF($B96="","",INCERTIDUMBRE!AH119/(SUM(INCERTIDUMBRE!$AC119:$AQ119)))</f>
        <v/>
      </c>
      <c r="I96" s="580" t="str">
        <f>IF($B96="","",INCERTIDUMBRE!AI119/(SUM(INCERTIDUMBRE!$AC119:$AQ119)))</f>
        <v/>
      </c>
      <c r="J96" s="580" t="str">
        <f>IF($B96="","",INCERTIDUMBRE!AJ119/(SUM(INCERTIDUMBRE!$AC119:$AQ119)))</f>
        <v/>
      </c>
      <c r="K96" s="580" t="str">
        <f>IF($B96="","",INCERTIDUMBRE!AK119/(SUM(INCERTIDUMBRE!$AC119:$AQ119)))</f>
        <v/>
      </c>
      <c r="L96" s="580" t="str">
        <f>IF($B96="","",INCERTIDUMBRE!AL119/(SUM(INCERTIDUMBRE!$AC119:$AQ119)))</f>
        <v/>
      </c>
      <c r="M96" s="580" t="str">
        <f>IF($B96="","",INCERTIDUMBRE!AM119/(SUM(INCERTIDUMBRE!$AC119:$AQ119)))</f>
        <v/>
      </c>
      <c r="N96" s="580" t="str">
        <f>IF($B96="","",INCERTIDUMBRE!AN119/(SUM(INCERTIDUMBRE!$AC119:$AQ119)))</f>
        <v/>
      </c>
      <c r="O96" s="580" t="str">
        <f>IF($B96="","",INCERTIDUMBRE!AO119/(SUM(INCERTIDUMBRE!$AC119:$AQ119)))</f>
        <v/>
      </c>
      <c r="P96" s="580" t="str">
        <f>IF($B96="","",INCERTIDUMBRE!AP119/(SUM(INCERTIDUMBRE!$AC119:$AQ119)))</f>
        <v/>
      </c>
      <c r="Q96" s="580" t="str">
        <f>IF($B96="","",INCERTIDUMBRE!AQ119/(SUM(INCERTIDUMBRE!$AC119:$AQ119)))</f>
        <v/>
      </c>
      <c r="R96" s="581" t="str">
        <f t="shared" si="2"/>
        <v/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</row>
    <row r="97" spans="1:64" s="38" customFormat="1" ht="15.75" x14ac:dyDescent="0.2">
      <c r="A97" s="12">
        <f>+CALIBRACION!A103</f>
        <v>92</v>
      </c>
      <c r="B97" s="50" t="str">
        <f>IF(CALIBRACION!H103="","",CALIBRACION!H103)</f>
        <v/>
      </c>
      <c r="C97" s="580" t="str">
        <f>IF($B97="","",INCERTIDUMBRE!AC120/(SUM(INCERTIDUMBRE!$AC120:$AQ120)))</f>
        <v/>
      </c>
      <c r="D97" s="580" t="str">
        <f>IF($B97="","",INCERTIDUMBRE!AD120/(SUM(INCERTIDUMBRE!$AC120:$AQ120)))</f>
        <v/>
      </c>
      <c r="E97" s="580" t="str">
        <f>IF($B97="","",INCERTIDUMBRE!AE120/(SUM(INCERTIDUMBRE!$AC120:$AQ120)))</f>
        <v/>
      </c>
      <c r="F97" s="580" t="str">
        <f>IF($B97="","",INCERTIDUMBRE!AF120/(SUM(INCERTIDUMBRE!$AC120:$AQ120)))</f>
        <v/>
      </c>
      <c r="G97" s="580" t="str">
        <f>IF($B97="","",INCERTIDUMBRE!AG120/(SUM(INCERTIDUMBRE!$AC120:$AQ120)))</f>
        <v/>
      </c>
      <c r="H97" s="580" t="str">
        <f>IF($B97="","",INCERTIDUMBRE!AH120/(SUM(INCERTIDUMBRE!$AC120:$AQ120)))</f>
        <v/>
      </c>
      <c r="I97" s="580" t="str">
        <f>IF($B97="","",INCERTIDUMBRE!AI120/(SUM(INCERTIDUMBRE!$AC120:$AQ120)))</f>
        <v/>
      </c>
      <c r="J97" s="580" t="str">
        <f>IF($B97="","",INCERTIDUMBRE!AJ120/(SUM(INCERTIDUMBRE!$AC120:$AQ120)))</f>
        <v/>
      </c>
      <c r="K97" s="580" t="str">
        <f>IF($B97="","",INCERTIDUMBRE!AK120/(SUM(INCERTIDUMBRE!$AC120:$AQ120)))</f>
        <v/>
      </c>
      <c r="L97" s="580" t="str">
        <f>IF($B97="","",INCERTIDUMBRE!AL120/(SUM(INCERTIDUMBRE!$AC120:$AQ120)))</f>
        <v/>
      </c>
      <c r="M97" s="580" t="str">
        <f>IF($B97="","",INCERTIDUMBRE!AM120/(SUM(INCERTIDUMBRE!$AC120:$AQ120)))</f>
        <v/>
      </c>
      <c r="N97" s="580" t="str">
        <f>IF($B97="","",INCERTIDUMBRE!AN120/(SUM(INCERTIDUMBRE!$AC120:$AQ120)))</f>
        <v/>
      </c>
      <c r="O97" s="580" t="str">
        <f>IF($B97="","",INCERTIDUMBRE!AO120/(SUM(INCERTIDUMBRE!$AC120:$AQ120)))</f>
        <v/>
      </c>
      <c r="P97" s="580" t="str">
        <f>IF($B97="","",INCERTIDUMBRE!AP120/(SUM(INCERTIDUMBRE!$AC120:$AQ120)))</f>
        <v/>
      </c>
      <c r="Q97" s="580" t="str">
        <f>IF($B97="","",INCERTIDUMBRE!AQ120/(SUM(INCERTIDUMBRE!$AC120:$AQ120)))</f>
        <v/>
      </c>
      <c r="R97" s="581" t="str">
        <f t="shared" si="2"/>
        <v/>
      </c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</row>
    <row r="98" spans="1:64" s="38" customFormat="1" ht="15.75" x14ac:dyDescent="0.2">
      <c r="A98" s="12">
        <f>+CALIBRACION!A104</f>
        <v>93</v>
      </c>
      <c r="B98" s="50" t="str">
        <f>IF(CALIBRACION!H104="","",CALIBRACION!H104)</f>
        <v/>
      </c>
      <c r="C98" s="580" t="str">
        <f>IF($B98="","",INCERTIDUMBRE!AC121/(SUM(INCERTIDUMBRE!$AC121:$AQ121)))</f>
        <v/>
      </c>
      <c r="D98" s="580" t="str">
        <f>IF($B98="","",INCERTIDUMBRE!AD121/(SUM(INCERTIDUMBRE!$AC121:$AQ121)))</f>
        <v/>
      </c>
      <c r="E98" s="580" t="str">
        <f>IF($B98="","",INCERTIDUMBRE!AE121/(SUM(INCERTIDUMBRE!$AC121:$AQ121)))</f>
        <v/>
      </c>
      <c r="F98" s="580" t="str">
        <f>IF($B98="","",INCERTIDUMBRE!AF121/(SUM(INCERTIDUMBRE!$AC121:$AQ121)))</f>
        <v/>
      </c>
      <c r="G98" s="580" t="str">
        <f>IF($B98="","",INCERTIDUMBRE!AG121/(SUM(INCERTIDUMBRE!$AC121:$AQ121)))</f>
        <v/>
      </c>
      <c r="H98" s="580" t="str">
        <f>IF($B98="","",INCERTIDUMBRE!AH121/(SUM(INCERTIDUMBRE!$AC121:$AQ121)))</f>
        <v/>
      </c>
      <c r="I98" s="580" t="str">
        <f>IF($B98="","",INCERTIDUMBRE!AI121/(SUM(INCERTIDUMBRE!$AC121:$AQ121)))</f>
        <v/>
      </c>
      <c r="J98" s="580" t="str">
        <f>IF($B98="","",INCERTIDUMBRE!AJ121/(SUM(INCERTIDUMBRE!$AC121:$AQ121)))</f>
        <v/>
      </c>
      <c r="K98" s="580" t="str">
        <f>IF($B98="","",INCERTIDUMBRE!AK121/(SUM(INCERTIDUMBRE!$AC121:$AQ121)))</f>
        <v/>
      </c>
      <c r="L98" s="580" t="str">
        <f>IF($B98="","",INCERTIDUMBRE!AL121/(SUM(INCERTIDUMBRE!$AC121:$AQ121)))</f>
        <v/>
      </c>
      <c r="M98" s="580" t="str">
        <f>IF($B98="","",INCERTIDUMBRE!AM121/(SUM(INCERTIDUMBRE!$AC121:$AQ121)))</f>
        <v/>
      </c>
      <c r="N98" s="580" t="str">
        <f>IF($B98="","",INCERTIDUMBRE!AN121/(SUM(INCERTIDUMBRE!$AC121:$AQ121)))</f>
        <v/>
      </c>
      <c r="O98" s="580" t="str">
        <f>IF($B98="","",INCERTIDUMBRE!AO121/(SUM(INCERTIDUMBRE!$AC121:$AQ121)))</f>
        <v/>
      </c>
      <c r="P98" s="580" t="str">
        <f>IF($B98="","",INCERTIDUMBRE!AP121/(SUM(INCERTIDUMBRE!$AC121:$AQ121)))</f>
        <v/>
      </c>
      <c r="Q98" s="580" t="str">
        <f>IF($B98="","",INCERTIDUMBRE!AQ121/(SUM(INCERTIDUMBRE!$AC121:$AQ121)))</f>
        <v/>
      </c>
      <c r="R98" s="581" t="str">
        <f t="shared" si="2"/>
        <v/>
      </c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</row>
    <row r="99" spans="1:64" s="38" customFormat="1" ht="15.75" x14ac:dyDescent="0.2">
      <c r="A99" s="12">
        <f>+CALIBRACION!A105</f>
        <v>94</v>
      </c>
      <c r="B99" s="50" t="str">
        <f>IF(CALIBRACION!H105="","",CALIBRACION!H105)</f>
        <v/>
      </c>
      <c r="C99" s="580" t="str">
        <f>IF($B99="","",INCERTIDUMBRE!AC122/(SUM(INCERTIDUMBRE!$AC122:$AQ122)))</f>
        <v/>
      </c>
      <c r="D99" s="580" t="str">
        <f>IF($B99="","",INCERTIDUMBRE!AD122/(SUM(INCERTIDUMBRE!$AC122:$AQ122)))</f>
        <v/>
      </c>
      <c r="E99" s="580" t="str">
        <f>IF($B99="","",INCERTIDUMBRE!AE122/(SUM(INCERTIDUMBRE!$AC122:$AQ122)))</f>
        <v/>
      </c>
      <c r="F99" s="580" t="str">
        <f>IF($B99="","",INCERTIDUMBRE!AF122/(SUM(INCERTIDUMBRE!$AC122:$AQ122)))</f>
        <v/>
      </c>
      <c r="G99" s="580" t="str">
        <f>IF($B99="","",INCERTIDUMBRE!AG122/(SUM(INCERTIDUMBRE!$AC122:$AQ122)))</f>
        <v/>
      </c>
      <c r="H99" s="580" t="str">
        <f>IF($B99="","",INCERTIDUMBRE!AH122/(SUM(INCERTIDUMBRE!$AC122:$AQ122)))</f>
        <v/>
      </c>
      <c r="I99" s="580" t="str">
        <f>IF($B99="","",INCERTIDUMBRE!AI122/(SUM(INCERTIDUMBRE!$AC122:$AQ122)))</f>
        <v/>
      </c>
      <c r="J99" s="580" t="str">
        <f>IF($B99="","",INCERTIDUMBRE!AJ122/(SUM(INCERTIDUMBRE!$AC122:$AQ122)))</f>
        <v/>
      </c>
      <c r="K99" s="580" t="str">
        <f>IF($B99="","",INCERTIDUMBRE!AK122/(SUM(INCERTIDUMBRE!$AC122:$AQ122)))</f>
        <v/>
      </c>
      <c r="L99" s="580" t="str">
        <f>IF($B99="","",INCERTIDUMBRE!AL122/(SUM(INCERTIDUMBRE!$AC122:$AQ122)))</f>
        <v/>
      </c>
      <c r="M99" s="580" t="str">
        <f>IF($B99="","",INCERTIDUMBRE!AM122/(SUM(INCERTIDUMBRE!$AC122:$AQ122)))</f>
        <v/>
      </c>
      <c r="N99" s="580" t="str">
        <f>IF($B99="","",INCERTIDUMBRE!AN122/(SUM(INCERTIDUMBRE!$AC122:$AQ122)))</f>
        <v/>
      </c>
      <c r="O99" s="580" t="str">
        <f>IF($B99="","",INCERTIDUMBRE!AO122/(SUM(INCERTIDUMBRE!$AC122:$AQ122)))</f>
        <v/>
      </c>
      <c r="P99" s="580" t="str">
        <f>IF($B99="","",INCERTIDUMBRE!AP122/(SUM(INCERTIDUMBRE!$AC122:$AQ122)))</f>
        <v/>
      </c>
      <c r="Q99" s="580" t="str">
        <f>IF($B99="","",INCERTIDUMBRE!AQ122/(SUM(INCERTIDUMBRE!$AC122:$AQ122)))</f>
        <v/>
      </c>
      <c r="R99" s="581" t="str">
        <f t="shared" si="2"/>
        <v/>
      </c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</row>
    <row r="100" spans="1:64" s="38" customFormat="1" ht="15.75" x14ac:dyDescent="0.2">
      <c r="A100" s="12">
        <f>+CALIBRACION!A106</f>
        <v>95</v>
      </c>
      <c r="B100" s="50" t="str">
        <f>IF(CALIBRACION!H106="","",CALIBRACION!H106)</f>
        <v/>
      </c>
      <c r="C100" s="580" t="str">
        <f>IF($B100="","",INCERTIDUMBRE!AC123/(SUM(INCERTIDUMBRE!$AC123:$AQ123)))</f>
        <v/>
      </c>
      <c r="D100" s="580" t="str">
        <f>IF($B100="","",INCERTIDUMBRE!AD123/(SUM(INCERTIDUMBRE!$AC123:$AQ123)))</f>
        <v/>
      </c>
      <c r="E100" s="580" t="str">
        <f>IF($B100="","",INCERTIDUMBRE!AE123/(SUM(INCERTIDUMBRE!$AC123:$AQ123)))</f>
        <v/>
      </c>
      <c r="F100" s="580" t="str">
        <f>IF($B100="","",INCERTIDUMBRE!AF123/(SUM(INCERTIDUMBRE!$AC123:$AQ123)))</f>
        <v/>
      </c>
      <c r="G100" s="580" t="str">
        <f>IF($B100="","",INCERTIDUMBRE!AG123/(SUM(INCERTIDUMBRE!$AC123:$AQ123)))</f>
        <v/>
      </c>
      <c r="H100" s="580" t="str">
        <f>IF($B100="","",INCERTIDUMBRE!AH123/(SUM(INCERTIDUMBRE!$AC123:$AQ123)))</f>
        <v/>
      </c>
      <c r="I100" s="580" t="str">
        <f>IF($B100="","",INCERTIDUMBRE!AI123/(SUM(INCERTIDUMBRE!$AC123:$AQ123)))</f>
        <v/>
      </c>
      <c r="J100" s="580" t="str">
        <f>IF($B100="","",INCERTIDUMBRE!AJ123/(SUM(INCERTIDUMBRE!$AC123:$AQ123)))</f>
        <v/>
      </c>
      <c r="K100" s="580" t="str">
        <f>IF($B100="","",INCERTIDUMBRE!AK123/(SUM(INCERTIDUMBRE!$AC123:$AQ123)))</f>
        <v/>
      </c>
      <c r="L100" s="580" t="str">
        <f>IF($B100="","",INCERTIDUMBRE!AL123/(SUM(INCERTIDUMBRE!$AC123:$AQ123)))</f>
        <v/>
      </c>
      <c r="M100" s="580" t="str">
        <f>IF($B100="","",INCERTIDUMBRE!AM123/(SUM(INCERTIDUMBRE!$AC123:$AQ123)))</f>
        <v/>
      </c>
      <c r="N100" s="580" t="str">
        <f>IF($B100="","",INCERTIDUMBRE!AN123/(SUM(INCERTIDUMBRE!$AC123:$AQ123)))</f>
        <v/>
      </c>
      <c r="O100" s="580" t="str">
        <f>IF($B100="","",INCERTIDUMBRE!AO123/(SUM(INCERTIDUMBRE!$AC123:$AQ123)))</f>
        <v/>
      </c>
      <c r="P100" s="580" t="str">
        <f>IF($B100="","",INCERTIDUMBRE!AP123/(SUM(INCERTIDUMBRE!$AC123:$AQ123)))</f>
        <v/>
      </c>
      <c r="Q100" s="580" t="str">
        <f>IF($B100="","",INCERTIDUMBRE!AQ123/(SUM(INCERTIDUMBRE!$AC123:$AQ123)))</f>
        <v/>
      </c>
      <c r="R100" s="581" t="str">
        <f t="shared" si="2"/>
        <v/>
      </c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</row>
    <row r="101" spans="1:64" s="38" customFormat="1" ht="15.75" x14ac:dyDescent="0.2">
      <c r="A101" s="12">
        <f>+CALIBRACION!A107</f>
        <v>96</v>
      </c>
      <c r="B101" s="50" t="str">
        <f>IF(CALIBRACION!H107="","",CALIBRACION!H107)</f>
        <v/>
      </c>
      <c r="C101" s="580" t="str">
        <f>IF($B101="","",INCERTIDUMBRE!AC124/(SUM(INCERTIDUMBRE!$AC124:$AQ124)))</f>
        <v/>
      </c>
      <c r="D101" s="580" t="str">
        <f>IF($B101="","",INCERTIDUMBRE!AD124/(SUM(INCERTIDUMBRE!$AC124:$AQ124)))</f>
        <v/>
      </c>
      <c r="E101" s="580" t="str">
        <f>IF($B101="","",INCERTIDUMBRE!AE124/(SUM(INCERTIDUMBRE!$AC124:$AQ124)))</f>
        <v/>
      </c>
      <c r="F101" s="580" t="str">
        <f>IF($B101="","",INCERTIDUMBRE!AF124/(SUM(INCERTIDUMBRE!$AC124:$AQ124)))</f>
        <v/>
      </c>
      <c r="G101" s="580" t="str">
        <f>IF($B101="","",INCERTIDUMBRE!AG124/(SUM(INCERTIDUMBRE!$AC124:$AQ124)))</f>
        <v/>
      </c>
      <c r="H101" s="580" t="str">
        <f>IF($B101="","",INCERTIDUMBRE!AH124/(SUM(INCERTIDUMBRE!$AC124:$AQ124)))</f>
        <v/>
      </c>
      <c r="I101" s="580" t="str">
        <f>IF($B101="","",INCERTIDUMBRE!AI124/(SUM(INCERTIDUMBRE!$AC124:$AQ124)))</f>
        <v/>
      </c>
      <c r="J101" s="580" t="str">
        <f>IF($B101="","",INCERTIDUMBRE!AJ124/(SUM(INCERTIDUMBRE!$AC124:$AQ124)))</f>
        <v/>
      </c>
      <c r="K101" s="580" t="str">
        <f>IF($B101="","",INCERTIDUMBRE!AK124/(SUM(INCERTIDUMBRE!$AC124:$AQ124)))</f>
        <v/>
      </c>
      <c r="L101" s="580" t="str">
        <f>IF($B101="","",INCERTIDUMBRE!AL124/(SUM(INCERTIDUMBRE!$AC124:$AQ124)))</f>
        <v/>
      </c>
      <c r="M101" s="580" t="str">
        <f>IF($B101="","",INCERTIDUMBRE!AM124/(SUM(INCERTIDUMBRE!$AC124:$AQ124)))</f>
        <v/>
      </c>
      <c r="N101" s="580" t="str">
        <f>IF($B101="","",INCERTIDUMBRE!AN124/(SUM(INCERTIDUMBRE!$AC124:$AQ124)))</f>
        <v/>
      </c>
      <c r="O101" s="580" t="str">
        <f>IF($B101="","",INCERTIDUMBRE!AO124/(SUM(INCERTIDUMBRE!$AC124:$AQ124)))</f>
        <v/>
      </c>
      <c r="P101" s="580" t="str">
        <f>IF($B101="","",INCERTIDUMBRE!AP124/(SUM(INCERTIDUMBRE!$AC124:$AQ124)))</f>
        <v/>
      </c>
      <c r="Q101" s="580" t="str">
        <f>IF($B101="","",INCERTIDUMBRE!AQ124/(SUM(INCERTIDUMBRE!$AC124:$AQ124)))</f>
        <v/>
      </c>
      <c r="R101" s="581" t="str">
        <f t="shared" si="2"/>
        <v/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</row>
    <row r="102" spans="1:64" s="38" customFormat="1" ht="15.75" x14ac:dyDescent="0.2">
      <c r="A102" s="12">
        <f>+CALIBRACION!A108</f>
        <v>97</v>
      </c>
      <c r="B102" s="50" t="str">
        <f>IF(CALIBRACION!H108="","",CALIBRACION!H108)</f>
        <v/>
      </c>
      <c r="C102" s="580" t="str">
        <f>IF($B102="","",INCERTIDUMBRE!AC125/(SUM(INCERTIDUMBRE!$AC125:$AQ125)))</f>
        <v/>
      </c>
      <c r="D102" s="580" t="str">
        <f>IF($B102="","",INCERTIDUMBRE!AD125/(SUM(INCERTIDUMBRE!$AC125:$AQ125)))</f>
        <v/>
      </c>
      <c r="E102" s="580" t="str">
        <f>IF($B102="","",INCERTIDUMBRE!AE125/(SUM(INCERTIDUMBRE!$AC125:$AQ125)))</f>
        <v/>
      </c>
      <c r="F102" s="580" t="str">
        <f>IF($B102="","",INCERTIDUMBRE!AF125/(SUM(INCERTIDUMBRE!$AC125:$AQ125)))</f>
        <v/>
      </c>
      <c r="G102" s="580" t="str">
        <f>IF($B102="","",INCERTIDUMBRE!AG125/(SUM(INCERTIDUMBRE!$AC125:$AQ125)))</f>
        <v/>
      </c>
      <c r="H102" s="580" t="str">
        <f>IF($B102="","",INCERTIDUMBRE!AH125/(SUM(INCERTIDUMBRE!$AC125:$AQ125)))</f>
        <v/>
      </c>
      <c r="I102" s="580" t="str">
        <f>IF($B102="","",INCERTIDUMBRE!AI125/(SUM(INCERTIDUMBRE!$AC125:$AQ125)))</f>
        <v/>
      </c>
      <c r="J102" s="580" t="str">
        <f>IF($B102="","",INCERTIDUMBRE!AJ125/(SUM(INCERTIDUMBRE!$AC125:$AQ125)))</f>
        <v/>
      </c>
      <c r="K102" s="580" t="str">
        <f>IF($B102="","",INCERTIDUMBRE!AK125/(SUM(INCERTIDUMBRE!$AC125:$AQ125)))</f>
        <v/>
      </c>
      <c r="L102" s="580" t="str">
        <f>IF($B102="","",INCERTIDUMBRE!AL125/(SUM(INCERTIDUMBRE!$AC125:$AQ125)))</f>
        <v/>
      </c>
      <c r="M102" s="580" t="str">
        <f>IF($B102="","",INCERTIDUMBRE!AM125/(SUM(INCERTIDUMBRE!$AC125:$AQ125)))</f>
        <v/>
      </c>
      <c r="N102" s="580" t="str">
        <f>IF($B102="","",INCERTIDUMBRE!AN125/(SUM(INCERTIDUMBRE!$AC125:$AQ125)))</f>
        <v/>
      </c>
      <c r="O102" s="580" t="str">
        <f>IF($B102="","",INCERTIDUMBRE!AO125/(SUM(INCERTIDUMBRE!$AC125:$AQ125)))</f>
        <v/>
      </c>
      <c r="P102" s="580" t="str">
        <f>IF($B102="","",INCERTIDUMBRE!AP125/(SUM(INCERTIDUMBRE!$AC125:$AQ125)))</f>
        <v/>
      </c>
      <c r="Q102" s="580" t="str">
        <f>IF($B102="","",INCERTIDUMBRE!AQ125/(SUM(INCERTIDUMBRE!$AC125:$AQ125)))</f>
        <v/>
      </c>
      <c r="R102" s="581" t="str">
        <f t="shared" ref="R102:R121" si="3">IF(B102="","",SUM(C102:Q102))</f>
        <v/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</row>
    <row r="103" spans="1:64" s="38" customFormat="1" ht="15.75" x14ac:dyDescent="0.2">
      <c r="A103" s="12">
        <f>+CALIBRACION!A109</f>
        <v>98</v>
      </c>
      <c r="B103" s="50" t="str">
        <f>IF(CALIBRACION!H109="","",CALIBRACION!H109)</f>
        <v/>
      </c>
      <c r="C103" s="580" t="str">
        <f>IF($B103="","",INCERTIDUMBRE!AC126/(SUM(INCERTIDUMBRE!$AC126:$AQ126)))</f>
        <v/>
      </c>
      <c r="D103" s="580" t="str">
        <f>IF($B103="","",INCERTIDUMBRE!AD126/(SUM(INCERTIDUMBRE!$AC126:$AQ126)))</f>
        <v/>
      </c>
      <c r="E103" s="580" t="str">
        <f>IF($B103="","",INCERTIDUMBRE!AE126/(SUM(INCERTIDUMBRE!$AC126:$AQ126)))</f>
        <v/>
      </c>
      <c r="F103" s="580" t="str">
        <f>IF($B103="","",INCERTIDUMBRE!AF126/(SUM(INCERTIDUMBRE!$AC126:$AQ126)))</f>
        <v/>
      </c>
      <c r="G103" s="580" t="str">
        <f>IF($B103="","",INCERTIDUMBRE!AG126/(SUM(INCERTIDUMBRE!$AC126:$AQ126)))</f>
        <v/>
      </c>
      <c r="H103" s="580" t="str">
        <f>IF($B103="","",INCERTIDUMBRE!AH126/(SUM(INCERTIDUMBRE!$AC126:$AQ126)))</f>
        <v/>
      </c>
      <c r="I103" s="580" t="str">
        <f>IF($B103="","",INCERTIDUMBRE!AI126/(SUM(INCERTIDUMBRE!$AC126:$AQ126)))</f>
        <v/>
      </c>
      <c r="J103" s="580" t="str">
        <f>IF($B103="","",INCERTIDUMBRE!AJ126/(SUM(INCERTIDUMBRE!$AC126:$AQ126)))</f>
        <v/>
      </c>
      <c r="K103" s="580" t="str">
        <f>IF($B103="","",INCERTIDUMBRE!AK126/(SUM(INCERTIDUMBRE!$AC126:$AQ126)))</f>
        <v/>
      </c>
      <c r="L103" s="580" t="str">
        <f>IF($B103="","",INCERTIDUMBRE!AL126/(SUM(INCERTIDUMBRE!$AC126:$AQ126)))</f>
        <v/>
      </c>
      <c r="M103" s="580" t="str">
        <f>IF($B103="","",INCERTIDUMBRE!AM126/(SUM(INCERTIDUMBRE!$AC126:$AQ126)))</f>
        <v/>
      </c>
      <c r="N103" s="580" t="str">
        <f>IF($B103="","",INCERTIDUMBRE!AN126/(SUM(INCERTIDUMBRE!$AC126:$AQ126)))</f>
        <v/>
      </c>
      <c r="O103" s="580" t="str">
        <f>IF($B103="","",INCERTIDUMBRE!AO126/(SUM(INCERTIDUMBRE!$AC126:$AQ126)))</f>
        <v/>
      </c>
      <c r="P103" s="580" t="str">
        <f>IF($B103="","",INCERTIDUMBRE!AP126/(SUM(INCERTIDUMBRE!$AC126:$AQ126)))</f>
        <v/>
      </c>
      <c r="Q103" s="580" t="str">
        <f>IF($B103="","",INCERTIDUMBRE!AQ126/(SUM(INCERTIDUMBRE!$AC126:$AQ126)))</f>
        <v/>
      </c>
      <c r="R103" s="581" t="str">
        <f t="shared" si="3"/>
        <v/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</row>
    <row r="104" spans="1:64" s="38" customFormat="1" ht="15.75" x14ac:dyDescent="0.2">
      <c r="A104" s="12">
        <f>+CALIBRACION!A110</f>
        <v>99</v>
      </c>
      <c r="B104" s="50" t="str">
        <f>IF(CALIBRACION!H110="","",CALIBRACION!H110)</f>
        <v/>
      </c>
      <c r="C104" s="580" t="str">
        <f>IF($B104="","",INCERTIDUMBRE!AC127/(SUM(INCERTIDUMBRE!$AC127:$AQ127)))</f>
        <v/>
      </c>
      <c r="D104" s="580" t="str">
        <f>IF($B104="","",INCERTIDUMBRE!AD127/(SUM(INCERTIDUMBRE!$AC127:$AQ127)))</f>
        <v/>
      </c>
      <c r="E104" s="580" t="str">
        <f>IF($B104="","",INCERTIDUMBRE!AE127/(SUM(INCERTIDUMBRE!$AC127:$AQ127)))</f>
        <v/>
      </c>
      <c r="F104" s="580" t="str">
        <f>IF($B104="","",INCERTIDUMBRE!AF127/(SUM(INCERTIDUMBRE!$AC127:$AQ127)))</f>
        <v/>
      </c>
      <c r="G104" s="580" t="str">
        <f>IF($B104="","",INCERTIDUMBRE!AG127/(SUM(INCERTIDUMBRE!$AC127:$AQ127)))</f>
        <v/>
      </c>
      <c r="H104" s="580" t="str">
        <f>IF($B104="","",INCERTIDUMBRE!AH127/(SUM(INCERTIDUMBRE!$AC127:$AQ127)))</f>
        <v/>
      </c>
      <c r="I104" s="580" t="str">
        <f>IF($B104="","",INCERTIDUMBRE!AI127/(SUM(INCERTIDUMBRE!$AC127:$AQ127)))</f>
        <v/>
      </c>
      <c r="J104" s="580" t="str">
        <f>IF($B104="","",INCERTIDUMBRE!AJ127/(SUM(INCERTIDUMBRE!$AC127:$AQ127)))</f>
        <v/>
      </c>
      <c r="K104" s="580" t="str">
        <f>IF($B104="","",INCERTIDUMBRE!AK127/(SUM(INCERTIDUMBRE!$AC127:$AQ127)))</f>
        <v/>
      </c>
      <c r="L104" s="580" t="str">
        <f>IF($B104="","",INCERTIDUMBRE!AL127/(SUM(INCERTIDUMBRE!$AC127:$AQ127)))</f>
        <v/>
      </c>
      <c r="M104" s="580" t="str">
        <f>IF($B104="","",INCERTIDUMBRE!AM127/(SUM(INCERTIDUMBRE!$AC127:$AQ127)))</f>
        <v/>
      </c>
      <c r="N104" s="580" t="str">
        <f>IF($B104="","",INCERTIDUMBRE!AN127/(SUM(INCERTIDUMBRE!$AC127:$AQ127)))</f>
        <v/>
      </c>
      <c r="O104" s="580" t="str">
        <f>IF($B104="","",INCERTIDUMBRE!AO127/(SUM(INCERTIDUMBRE!$AC127:$AQ127)))</f>
        <v/>
      </c>
      <c r="P104" s="580" t="str">
        <f>IF($B104="","",INCERTIDUMBRE!AP127/(SUM(INCERTIDUMBRE!$AC127:$AQ127)))</f>
        <v/>
      </c>
      <c r="Q104" s="580" t="str">
        <f>IF($B104="","",INCERTIDUMBRE!AQ127/(SUM(INCERTIDUMBRE!$AC127:$AQ127)))</f>
        <v/>
      </c>
      <c r="R104" s="581" t="str">
        <f t="shared" si="3"/>
        <v/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</row>
    <row r="105" spans="1:64" s="38" customFormat="1" ht="15.75" x14ac:dyDescent="0.2">
      <c r="A105" s="12">
        <f>+CALIBRACION!A111</f>
        <v>100</v>
      </c>
      <c r="B105" s="50">
        <f>IF(CALIBRACION!H111="","",CALIBRACION!H111)</f>
        <v>20.5</v>
      </c>
      <c r="C105" s="580" t="e">
        <f ca="1">IF($B105="","",INCERTIDUMBRE!AC128/(SUM(INCERTIDUMBRE!$AC128:$AQ128)))</f>
        <v>#VALUE!</v>
      </c>
      <c r="D105" s="580" t="e">
        <f ca="1">IF($B105="","",INCERTIDUMBRE!AD128/(SUM(INCERTIDUMBRE!$AC128:$AQ128)))</f>
        <v>#VALUE!</v>
      </c>
      <c r="E105" s="580" t="e">
        <f ca="1">IF($B105="","",INCERTIDUMBRE!AE128/(SUM(INCERTIDUMBRE!$AC128:$AQ128)))</f>
        <v>#VALUE!</v>
      </c>
      <c r="F105" s="580" t="e">
        <f ca="1">IF($B105="","",INCERTIDUMBRE!AF128/(SUM(INCERTIDUMBRE!$AC128:$AQ128)))</f>
        <v>#VALUE!</v>
      </c>
      <c r="G105" s="580" t="e">
        <f ca="1">IF($B105="","",INCERTIDUMBRE!AG128/(SUM(INCERTIDUMBRE!$AC128:$AQ128)))</f>
        <v>#VALUE!</v>
      </c>
      <c r="H105" s="580" t="e">
        <f ca="1">IF($B105="","",INCERTIDUMBRE!AH128/(SUM(INCERTIDUMBRE!$AC128:$AQ128)))</f>
        <v>#VALUE!</v>
      </c>
      <c r="I105" s="580" t="e">
        <f ca="1">IF($B105="","",INCERTIDUMBRE!AI128/(SUM(INCERTIDUMBRE!$AC128:$AQ128)))</f>
        <v>#VALUE!</v>
      </c>
      <c r="J105" s="580" t="e">
        <f ca="1">IF($B105="","",INCERTIDUMBRE!AJ128/(SUM(INCERTIDUMBRE!$AC128:$AQ128)))</f>
        <v>#VALUE!</v>
      </c>
      <c r="K105" s="580" t="e">
        <f ca="1">IF($B105="","",INCERTIDUMBRE!AK128/(SUM(INCERTIDUMBRE!$AC128:$AQ128)))</f>
        <v>#VALUE!</v>
      </c>
      <c r="L105" s="580" t="e">
        <f ca="1">IF($B105="","",INCERTIDUMBRE!AL128/(SUM(INCERTIDUMBRE!$AC128:$AQ128)))</f>
        <v>#VALUE!</v>
      </c>
      <c r="M105" s="580" t="e">
        <f ca="1">IF($B105="","",INCERTIDUMBRE!AM128/(SUM(INCERTIDUMBRE!$AC128:$AQ128)))</f>
        <v>#VALUE!</v>
      </c>
      <c r="N105" s="580" t="e">
        <f ca="1">IF($B105="","",INCERTIDUMBRE!AN128/(SUM(INCERTIDUMBRE!$AC128:$AQ128)))</f>
        <v>#VALUE!</v>
      </c>
      <c r="O105" s="580" t="e">
        <f ca="1">IF($B105="","",INCERTIDUMBRE!AO128/(SUM(INCERTIDUMBRE!$AC128:$AQ128)))</f>
        <v>#VALUE!</v>
      </c>
      <c r="P105" s="580" t="e">
        <f ca="1">IF($B105="","",INCERTIDUMBRE!AP128/(SUM(INCERTIDUMBRE!$AC128:$AQ128)))</f>
        <v>#VALUE!</v>
      </c>
      <c r="Q105" s="580" t="e">
        <f ca="1">IF($B105="","",INCERTIDUMBRE!AQ128/(SUM(INCERTIDUMBRE!$AC128:$AQ128)))</f>
        <v>#VALUE!</v>
      </c>
      <c r="R105" s="581" t="e">
        <f t="shared" ca="1" si="3"/>
        <v>#VALUE!</v>
      </c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</row>
    <row r="106" spans="1:64" s="38" customFormat="1" ht="15.75" x14ac:dyDescent="0.2">
      <c r="A106" s="12">
        <f>+CALIBRACION!A112</f>
        <v>101</v>
      </c>
      <c r="B106" s="50">
        <f>IF(CALIBRACION!H112="","",CALIBRACION!H112)</f>
        <v>21</v>
      </c>
      <c r="C106" s="580" t="e">
        <f ca="1">IF($B106="","",INCERTIDUMBRE!AC129/(SUM(INCERTIDUMBRE!$AC129:$AQ129)))</f>
        <v>#VALUE!</v>
      </c>
      <c r="D106" s="580" t="e">
        <f ca="1">IF($B106="","",INCERTIDUMBRE!AD129/(SUM(INCERTIDUMBRE!$AC129:$AQ129)))</f>
        <v>#VALUE!</v>
      </c>
      <c r="E106" s="580" t="e">
        <f ca="1">IF($B106="","",INCERTIDUMBRE!AE129/(SUM(INCERTIDUMBRE!$AC129:$AQ129)))</f>
        <v>#VALUE!</v>
      </c>
      <c r="F106" s="580" t="e">
        <f ca="1">IF($B106="","",INCERTIDUMBRE!AF129/(SUM(INCERTIDUMBRE!$AC129:$AQ129)))</f>
        <v>#VALUE!</v>
      </c>
      <c r="G106" s="580" t="e">
        <f ca="1">IF($B106="","",INCERTIDUMBRE!AG129/(SUM(INCERTIDUMBRE!$AC129:$AQ129)))</f>
        <v>#VALUE!</v>
      </c>
      <c r="H106" s="580" t="e">
        <f ca="1">IF($B106="","",INCERTIDUMBRE!AH129/(SUM(INCERTIDUMBRE!$AC129:$AQ129)))</f>
        <v>#VALUE!</v>
      </c>
      <c r="I106" s="580" t="e">
        <f ca="1">IF($B106="","",INCERTIDUMBRE!AI129/(SUM(INCERTIDUMBRE!$AC129:$AQ129)))</f>
        <v>#VALUE!</v>
      </c>
      <c r="J106" s="580" t="e">
        <f ca="1">IF($B106="","",INCERTIDUMBRE!AJ129/(SUM(INCERTIDUMBRE!$AC129:$AQ129)))</f>
        <v>#VALUE!</v>
      </c>
      <c r="K106" s="580" t="e">
        <f ca="1">IF($B106="","",INCERTIDUMBRE!AK129/(SUM(INCERTIDUMBRE!$AC129:$AQ129)))</f>
        <v>#VALUE!</v>
      </c>
      <c r="L106" s="580" t="e">
        <f ca="1">IF($B106="","",INCERTIDUMBRE!AL129/(SUM(INCERTIDUMBRE!$AC129:$AQ129)))</f>
        <v>#VALUE!</v>
      </c>
      <c r="M106" s="580" t="e">
        <f ca="1">IF($B106="","",INCERTIDUMBRE!AM129/(SUM(INCERTIDUMBRE!$AC129:$AQ129)))</f>
        <v>#VALUE!</v>
      </c>
      <c r="N106" s="580" t="e">
        <f ca="1">IF($B106="","",INCERTIDUMBRE!AN129/(SUM(INCERTIDUMBRE!$AC129:$AQ129)))</f>
        <v>#VALUE!</v>
      </c>
      <c r="O106" s="580" t="e">
        <f ca="1">IF($B106="","",INCERTIDUMBRE!AO129/(SUM(INCERTIDUMBRE!$AC129:$AQ129)))</f>
        <v>#VALUE!</v>
      </c>
      <c r="P106" s="580" t="e">
        <f ca="1">IF($B106="","",INCERTIDUMBRE!AP129/(SUM(INCERTIDUMBRE!$AC129:$AQ129)))</f>
        <v>#VALUE!</v>
      </c>
      <c r="Q106" s="580" t="e">
        <f ca="1">IF($B106="","",INCERTIDUMBRE!AQ129/(SUM(INCERTIDUMBRE!$AC129:$AQ129)))</f>
        <v>#VALUE!</v>
      </c>
      <c r="R106" s="581" t="e">
        <f t="shared" ca="1" si="3"/>
        <v>#VALUE!</v>
      </c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</row>
    <row r="107" spans="1:64" s="38" customFormat="1" ht="15.75" x14ac:dyDescent="0.2">
      <c r="A107" s="12">
        <f>+CALIBRACION!A113</f>
        <v>102</v>
      </c>
      <c r="B107" s="50">
        <f>IF(CALIBRACION!H113="","",CALIBRACION!H113)</f>
        <v>21.5</v>
      </c>
      <c r="C107" s="580" t="e">
        <f ca="1">IF($B107="","",INCERTIDUMBRE!AC130/(SUM(INCERTIDUMBRE!$AC130:$AQ130)))</f>
        <v>#VALUE!</v>
      </c>
      <c r="D107" s="580" t="e">
        <f ca="1">IF($B107="","",INCERTIDUMBRE!AD130/(SUM(INCERTIDUMBRE!$AC130:$AQ130)))</f>
        <v>#VALUE!</v>
      </c>
      <c r="E107" s="580" t="e">
        <f ca="1">IF($B107="","",INCERTIDUMBRE!AE130/(SUM(INCERTIDUMBRE!$AC130:$AQ130)))</f>
        <v>#VALUE!</v>
      </c>
      <c r="F107" s="580" t="e">
        <f ca="1">IF($B107="","",INCERTIDUMBRE!AF130/(SUM(INCERTIDUMBRE!$AC130:$AQ130)))</f>
        <v>#VALUE!</v>
      </c>
      <c r="G107" s="580" t="e">
        <f ca="1">IF($B107="","",INCERTIDUMBRE!AG130/(SUM(INCERTIDUMBRE!$AC130:$AQ130)))</f>
        <v>#VALUE!</v>
      </c>
      <c r="H107" s="580" t="e">
        <f ca="1">IF($B107="","",INCERTIDUMBRE!AH130/(SUM(INCERTIDUMBRE!$AC130:$AQ130)))</f>
        <v>#VALUE!</v>
      </c>
      <c r="I107" s="580" t="e">
        <f ca="1">IF($B107="","",INCERTIDUMBRE!AI130/(SUM(INCERTIDUMBRE!$AC130:$AQ130)))</f>
        <v>#VALUE!</v>
      </c>
      <c r="J107" s="580" t="e">
        <f ca="1">IF($B107="","",INCERTIDUMBRE!AJ130/(SUM(INCERTIDUMBRE!$AC130:$AQ130)))</f>
        <v>#VALUE!</v>
      </c>
      <c r="K107" s="580" t="e">
        <f ca="1">IF($B107="","",INCERTIDUMBRE!AK130/(SUM(INCERTIDUMBRE!$AC130:$AQ130)))</f>
        <v>#VALUE!</v>
      </c>
      <c r="L107" s="580" t="e">
        <f ca="1">IF($B107="","",INCERTIDUMBRE!AL130/(SUM(INCERTIDUMBRE!$AC130:$AQ130)))</f>
        <v>#VALUE!</v>
      </c>
      <c r="M107" s="580" t="e">
        <f ca="1">IF($B107="","",INCERTIDUMBRE!AM130/(SUM(INCERTIDUMBRE!$AC130:$AQ130)))</f>
        <v>#VALUE!</v>
      </c>
      <c r="N107" s="580" t="e">
        <f ca="1">IF($B107="","",INCERTIDUMBRE!AN130/(SUM(INCERTIDUMBRE!$AC130:$AQ130)))</f>
        <v>#VALUE!</v>
      </c>
      <c r="O107" s="580" t="e">
        <f ca="1">IF($B107="","",INCERTIDUMBRE!AO130/(SUM(INCERTIDUMBRE!$AC130:$AQ130)))</f>
        <v>#VALUE!</v>
      </c>
      <c r="P107" s="580" t="e">
        <f ca="1">IF($B107="","",INCERTIDUMBRE!AP130/(SUM(INCERTIDUMBRE!$AC130:$AQ130)))</f>
        <v>#VALUE!</v>
      </c>
      <c r="Q107" s="580" t="e">
        <f ca="1">IF($B107="","",INCERTIDUMBRE!AQ130/(SUM(INCERTIDUMBRE!$AC130:$AQ130)))</f>
        <v>#VALUE!</v>
      </c>
      <c r="R107" s="581" t="e">
        <f t="shared" ca="1" si="3"/>
        <v>#VALUE!</v>
      </c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</row>
    <row r="108" spans="1:64" s="38" customFormat="1" ht="15.75" x14ac:dyDescent="0.2">
      <c r="A108" s="12">
        <f>+CALIBRACION!A114</f>
        <v>103</v>
      </c>
      <c r="B108" s="50">
        <f>IF(CALIBRACION!H114="","",CALIBRACION!H114)</f>
        <v>22</v>
      </c>
      <c r="C108" s="580" t="e">
        <f ca="1">IF($B108="","",INCERTIDUMBRE!AC131/(SUM(INCERTIDUMBRE!$AC131:$AQ131)))</f>
        <v>#VALUE!</v>
      </c>
      <c r="D108" s="580" t="e">
        <f ca="1">IF($B108="","",INCERTIDUMBRE!AD131/(SUM(INCERTIDUMBRE!$AC131:$AQ131)))</f>
        <v>#VALUE!</v>
      </c>
      <c r="E108" s="580" t="e">
        <f ca="1">IF($B108="","",INCERTIDUMBRE!AE131/(SUM(INCERTIDUMBRE!$AC131:$AQ131)))</f>
        <v>#VALUE!</v>
      </c>
      <c r="F108" s="580" t="e">
        <f ca="1">IF($B108="","",INCERTIDUMBRE!AF131/(SUM(INCERTIDUMBRE!$AC131:$AQ131)))</f>
        <v>#VALUE!</v>
      </c>
      <c r="G108" s="580" t="e">
        <f ca="1">IF($B108="","",INCERTIDUMBRE!AG131/(SUM(INCERTIDUMBRE!$AC131:$AQ131)))</f>
        <v>#VALUE!</v>
      </c>
      <c r="H108" s="580" t="e">
        <f ca="1">IF($B108="","",INCERTIDUMBRE!AH131/(SUM(INCERTIDUMBRE!$AC131:$AQ131)))</f>
        <v>#VALUE!</v>
      </c>
      <c r="I108" s="580" t="e">
        <f ca="1">IF($B108="","",INCERTIDUMBRE!AI131/(SUM(INCERTIDUMBRE!$AC131:$AQ131)))</f>
        <v>#VALUE!</v>
      </c>
      <c r="J108" s="580" t="e">
        <f ca="1">IF($B108="","",INCERTIDUMBRE!AJ131/(SUM(INCERTIDUMBRE!$AC131:$AQ131)))</f>
        <v>#VALUE!</v>
      </c>
      <c r="K108" s="580" t="e">
        <f ca="1">IF($B108="","",INCERTIDUMBRE!AK131/(SUM(INCERTIDUMBRE!$AC131:$AQ131)))</f>
        <v>#VALUE!</v>
      </c>
      <c r="L108" s="580" t="e">
        <f ca="1">IF($B108="","",INCERTIDUMBRE!AL131/(SUM(INCERTIDUMBRE!$AC131:$AQ131)))</f>
        <v>#VALUE!</v>
      </c>
      <c r="M108" s="580" t="e">
        <f ca="1">IF($B108="","",INCERTIDUMBRE!AM131/(SUM(INCERTIDUMBRE!$AC131:$AQ131)))</f>
        <v>#VALUE!</v>
      </c>
      <c r="N108" s="580" t="e">
        <f ca="1">IF($B108="","",INCERTIDUMBRE!AN131/(SUM(INCERTIDUMBRE!$AC131:$AQ131)))</f>
        <v>#VALUE!</v>
      </c>
      <c r="O108" s="580" t="e">
        <f ca="1">IF($B108="","",INCERTIDUMBRE!AO131/(SUM(INCERTIDUMBRE!$AC131:$AQ131)))</f>
        <v>#VALUE!</v>
      </c>
      <c r="P108" s="580" t="e">
        <f ca="1">IF($B108="","",INCERTIDUMBRE!AP131/(SUM(INCERTIDUMBRE!$AC131:$AQ131)))</f>
        <v>#VALUE!</v>
      </c>
      <c r="Q108" s="580" t="e">
        <f ca="1">IF($B108="","",INCERTIDUMBRE!AQ131/(SUM(INCERTIDUMBRE!$AC131:$AQ131)))</f>
        <v>#VALUE!</v>
      </c>
      <c r="R108" s="581" t="e">
        <f t="shared" ca="1" si="3"/>
        <v>#VALUE!</v>
      </c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</row>
    <row r="109" spans="1:64" s="38" customFormat="1" ht="15.75" x14ac:dyDescent="0.2">
      <c r="A109" s="12">
        <f>+CALIBRACION!A115</f>
        <v>104</v>
      </c>
      <c r="B109" s="50">
        <f>IF(CALIBRACION!H115="","",CALIBRACION!H115)</f>
        <v>22.5</v>
      </c>
      <c r="C109" s="580" t="e">
        <f ca="1">IF($B109="","",INCERTIDUMBRE!AC132/(SUM(INCERTIDUMBRE!$AC132:$AQ132)))</f>
        <v>#VALUE!</v>
      </c>
      <c r="D109" s="580" t="e">
        <f ca="1">IF($B109="","",INCERTIDUMBRE!AD132/(SUM(INCERTIDUMBRE!$AC132:$AQ132)))</f>
        <v>#VALUE!</v>
      </c>
      <c r="E109" s="580" t="e">
        <f ca="1">IF($B109="","",INCERTIDUMBRE!AE132/(SUM(INCERTIDUMBRE!$AC132:$AQ132)))</f>
        <v>#VALUE!</v>
      </c>
      <c r="F109" s="580" t="e">
        <f ca="1">IF($B109="","",INCERTIDUMBRE!AF132/(SUM(INCERTIDUMBRE!$AC132:$AQ132)))</f>
        <v>#VALUE!</v>
      </c>
      <c r="G109" s="580" t="e">
        <f ca="1">IF($B109="","",INCERTIDUMBRE!AG132/(SUM(INCERTIDUMBRE!$AC132:$AQ132)))</f>
        <v>#VALUE!</v>
      </c>
      <c r="H109" s="580" t="e">
        <f ca="1">IF($B109="","",INCERTIDUMBRE!AH132/(SUM(INCERTIDUMBRE!$AC132:$AQ132)))</f>
        <v>#VALUE!</v>
      </c>
      <c r="I109" s="580" t="e">
        <f ca="1">IF($B109="","",INCERTIDUMBRE!AI132/(SUM(INCERTIDUMBRE!$AC132:$AQ132)))</f>
        <v>#VALUE!</v>
      </c>
      <c r="J109" s="580" t="e">
        <f ca="1">IF($B109="","",INCERTIDUMBRE!AJ132/(SUM(INCERTIDUMBRE!$AC132:$AQ132)))</f>
        <v>#VALUE!</v>
      </c>
      <c r="K109" s="580" t="e">
        <f ca="1">IF($B109="","",INCERTIDUMBRE!AK132/(SUM(INCERTIDUMBRE!$AC132:$AQ132)))</f>
        <v>#VALUE!</v>
      </c>
      <c r="L109" s="580" t="e">
        <f ca="1">IF($B109="","",INCERTIDUMBRE!AL132/(SUM(INCERTIDUMBRE!$AC132:$AQ132)))</f>
        <v>#VALUE!</v>
      </c>
      <c r="M109" s="580" t="e">
        <f ca="1">IF($B109="","",INCERTIDUMBRE!AM132/(SUM(INCERTIDUMBRE!$AC132:$AQ132)))</f>
        <v>#VALUE!</v>
      </c>
      <c r="N109" s="580" t="e">
        <f ca="1">IF($B109="","",INCERTIDUMBRE!AN132/(SUM(INCERTIDUMBRE!$AC132:$AQ132)))</f>
        <v>#VALUE!</v>
      </c>
      <c r="O109" s="580" t="e">
        <f ca="1">IF($B109="","",INCERTIDUMBRE!AO132/(SUM(INCERTIDUMBRE!$AC132:$AQ132)))</f>
        <v>#VALUE!</v>
      </c>
      <c r="P109" s="580" t="e">
        <f ca="1">IF($B109="","",INCERTIDUMBRE!AP132/(SUM(INCERTIDUMBRE!$AC132:$AQ132)))</f>
        <v>#VALUE!</v>
      </c>
      <c r="Q109" s="580" t="e">
        <f ca="1">IF($B109="","",INCERTIDUMBRE!AQ132/(SUM(INCERTIDUMBRE!$AC132:$AQ132)))</f>
        <v>#VALUE!</v>
      </c>
      <c r="R109" s="581" t="e">
        <f t="shared" ca="1" si="3"/>
        <v>#VALUE!</v>
      </c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</row>
    <row r="110" spans="1:64" s="38" customFormat="1" ht="15.75" x14ac:dyDescent="0.2">
      <c r="A110" s="12">
        <f>+CALIBRACION!A116</f>
        <v>105</v>
      </c>
      <c r="B110" s="50">
        <f>IF(CALIBRACION!H116="","",CALIBRACION!H116)</f>
        <v>23</v>
      </c>
      <c r="C110" s="580" t="e">
        <f ca="1">IF($B110="","",INCERTIDUMBRE!AC133/(SUM(INCERTIDUMBRE!$AC133:$AQ133)))</f>
        <v>#VALUE!</v>
      </c>
      <c r="D110" s="580" t="e">
        <f ca="1">IF($B110="","",INCERTIDUMBRE!AD133/(SUM(INCERTIDUMBRE!$AC133:$AQ133)))</f>
        <v>#VALUE!</v>
      </c>
      <c r="E110" s="580" t="e">
        <f ca="1">IF($B110="","",INCERTIDUMBRE!AE133/(SUM(INCERTIDUMBRE!$AC133:$AQ133)))</f>
        <v>#VALUE!</v>
      </c>
      <c r="F110" s="580" t="e">
        <f ca="1">IF($B110="","",INCERTIDUMBRE!AF133/(SUM(INCERTIDUMBRE!$AC133:$AQ133)))</f>
        <v>#VALUE!</v>
      </c>
      <c r="G110" s="580" t="e">
        <f ca="1">IF($B110="","",INCERTIDUMBRE!AG133/(SUM(INCERTIDUMBRE!$AC133:$AQ133)))</f>
        <v>#VALUE!</v>
      </c>
      <c r="H110" s="580" t="e">
        <f ca="1">IF($B110="","",INCERTIDUMBRE!AH133/(SUM(INCERTIDUMBRE!$AC133:$AQ133)))</f>
        <v>#VALUE!</v>
      </c>
      <c r="I110" s="580" t="e">
        <f ca="1">IF($B110="","",INCERTIDUMBRE!AI133/(SUM(INCERTIDUMBRE!$AC133:$AQ133)))</f>
        <v>#VALUE!</v>
      </c>
      <c r="J110" s="580" t="e">
        <f ca="1">IF($B110="","",INCERTIDUMBRE!AJ133/(SUM(INCERTIDUMBRE!$AC133:$AQ133)))</f>
        <v>#VALUE!</v>
      </c>
      <c r="K110" s="580" t="e">
        <f ca="1">IF($B110="","",INCERTIDUMBRE!AK133/(SUM(INCERTIDUMBRE!$AC133:$AQ133)))</f>
        <v>#VALUE!</v>
      </c>
      <c r="L110" s="580" t="e">
        <f ca="1">IF($B110="","",INCERTIDUMBRE!AL133/(SUM(INCERTIDUMBRE!$AC133:$AQ133)))</f>
        <v>#VALUE!</v>
      </c>
      <c r="M110" s="580" t="e">
        <f ca="1">IF($B110="","",INCERTIDUMBRE!AM133/(SUM(INCERTIDUMBRE!$AC133:$AQ133)))</f>
        <v>#VALUE!</v>
      </c>
      <c r="N110" s="580" t="e">
        <f ca="1">IF($B110="","",INCERTIDUMBRE!AN133/(SUM(INCERTIDUMBRE!$AC133:$AQ133)))</f>
        <v>#VALUE!</v>
      </c>
      <c r="O110" s="580" t="e">
        <f ca="1">IF($B110="","",INCERTIDUMBRE!AO133/(SUM(INCERTIDUMBRE!$AC133:$AQ133)))</f>
        <v>#VALUE!</v>
      </c>
      <c r="P110" s="580" t="e">
        <f ca="1">IF($B110="","",INCERTIDUMBRE!AP133/(SUM(INCERTIDUMBRE!$AC133:$AQ133)))</f>
        <v>#VALUE!</v>
      </c>
      <c r="Q110" s="580" t="e">
        <f ca="1">IF($B110="","",INCERTIDUMBRE!AQ133/(SUM(INCERTIDUMBRE!$AC133:$AQ133)))</f>
        <v>#VALUE!</v>
      </c>
      <c r="R110" s="581" t="e">
        <f t="shared" ca="1" si="3"/>
        <v>#VALUE!</v>
      </c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</row>
    <row r="111" spans="1:64" s="38" customFormat="1" ht="15.75" x14ac:dyDescent="0.2">
      <c r="A111" s="12">
        <f>+CALIBRACION!A117</f>
        <v>106</v>
      </c>
      <c r="B111" s="50">
        <f>IF(CALIBRACION!H117="","",CALIBRACION!H117)</f>
        <v>23.5</v>
      </c>
      <c r="C111" s="580" t="e">
        <f ca="1">IF($B111="","",INCERTIDUMBRE!AC134/(SUM(INCERTIDUMBRE!$AC134:$AQ134)))</f>
        <v>#VALUE!</v>
      </c>
      <c r="D111" s="580" t="e">
        <f ca="1">IF($B111="","",INCERTIDUMBRE!AD134/(SUM(INCERTIDUMBRE!$AC134:$AQ134)))</f>
        <v>#VALUE!</v>
      </c>
      <c r="E111" s="580" t="e">
        <f ca="1">IF($B111="","",INCERTIDUMBRE!AE134/(SUM(INCERTIDUMBRE!$AC134:$AQ134)))</f>
        <v>#VALUE!</v>
      </c>
      <c r="F111" s="580" t="e">
        <f ca="1">IF($B111="","",INCERTIDUMBRE!AF134/(SUM(INCERTIDUMBRE!$AC134:$AQ134)))</f>
        <v>#VALUE!</v>
      </c>
      <c r="G111" s="580" t="e">
        <f ca="1">IF($B111="","",INCERTIDUMBRE!AG134/(SUM(INCERTIDUMBRE!$AC134:$AQ134)))</f>
        <v>#VALUE!</v>
      </c>
      <c r="H111" s="580" t="e">
        <f ca="1">IF($B111="","",INCERTIDUMBRE!AH134/(SUM(INCERTIDUMBRE!$AC134:$AQ134)))</f>
        <v>#VALUE!</v>
      </c>
      <c r="I111" s="580" t="e">
        <f ca="1">IF($B111="","",INCERTIDUMBRE!AI134/(SUM(INCERTIDUMBRE!$AC134:$AQ134)))</f>
        <v>#VALUE!</v>
      </c>
      <c r="J111" s="580" t="e">
        <f ca="1">IF($B111="","",INCERTIDUMBRE!AJ134/(SUM(INCERTIDUMBRE!$AC134:$AQ134)))</f>
        <v>#VALUE!</v>
      </c>
      <c r="K111" s="580" t="e">
        <f ca="1">IF($B111="","",INCERTIDUMBRE!AK134/(SUM(INCERTIDUMBRE!$AC134:$AQ134)))</f>
        <v>#VALUE!</v>
      </c>
      <c r="L111" s="580" t="e">
        <f ca="1">IF($B111="","",INCERTIDUMBRE!AL134/(SUM(INCERTIDUMBRE!$AC134:$AQ134)))</f>
        <v>#VALUE!</v>
      </c>
      <c r="M111" s="580" t="e">
        <f ca="1">IF($B111="","",INCERTIDUMBRE!AM134/(SUM(INCERTIDUMBRE!$AC134:$AQ134)))</f>
        <v>#VALUE!</v>
      </c>
      <c r="N111" s="580" t="e">
        <f ca="1">IF($B111="","",INCERTIDUMBRE!AN134/(SUM(INCERTIDUMBRE!$AC134:$AQ134)))</f>
        <v>#VALUE!</v>
      </c>
      <c r="O111" s="580" t="e">
        <f ca="1">IF($B111="","",INCERTIDUMBRE!AO134/(SUM(INCERTIDUMBRE!$AC134:$AQ134)))</f>
        <v>#VALUE!</v>
      </c>
      <c r="P111" s="580" t="e">
        <f ca="1">IF($B111="","",INCERTIDUMBRE!AP134/(SUM(INCERTIDUMBRE!$AC134:$AQ134)))</f>
        <v>#VALUE!</v>
      </c>
      <c r="Q111" s="580" t="e">
        <f ca="1">IF($B111="","",INCERTIDUMBRE!AQ134/(SUM(INCERTIDUMBRE!$AC134:$AQ134)))</f>
        <v>#VALUE!</v>
      </c>
      <c r="R111" s="581" t="e">
        <f t="shared" ca="1" si="3"/>
        <v>#VALUE!</v>
      </c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</row>
    <row r="112" spans="1:64" s="38" customFormat="1" ht="15.75" x14ac:dyDescent="0.2">
      <c r="A112" s="12">
        <f>+CALIBRACION!A118</f>
        <v>107</v>
      </c>
      <c r="B112" s="50">
        <f>IF(CALIBRACION!H118="","",CALIBRACION!H118)</f>
        <v>24</v>
      </c>
      <c r="C112" s="580" t="e">
        <f ca="1">IF($B112="","",INCERTIDUMBRE!AC135/(SUM(INCERTIDUMBRE!$AC135:$AQ135)))</f>
        <v>#VALUE!</v>
      </c>
      <c r="D112" s="580" t="e">
        <f ca="1">IF($B112="","",INCERTIDUMBRE!AD135/(SUM(INCERTIDUMBRE!$AC135:$AQ135)))</f>
        <v>#VALUE!</v>
      </c>
      <c r="E112" s="580" t="e">
        <f ca="1">IF($B112="","",INCERTIDUMBRE!AE135/(SUM(INCERTIDUMBRE!$AC135:$AQ135)))</f>
        <v>#VALUE!</v>
      </c>
      <c r="F112" s="580" t="e">
        <f ca="1">IF($B112="","",INCERTIDUMBRE!AF135/(SUM(INCERTIDUMBRE!$AC135:$AQ135)))</f>
        <v>#VALUE!</v>
      </c>
      <c r="G112" s="580" t="e">
        <f ca="1">IF($B112="","",INCERTIDUMBRE!AG135/(SUM(INCERTIDUMBRE!$AC135:$AQ135)))</f>
        <v>#VALUE!</v>
      </c>
      <c r="H112" s="580" t="e">
        <f ca="1">IF($B112="","",INCERTIDUMBRE!AH135/(SUM(INCERTIDUMBRE!$AC135:$AQ135)))</f>
        <v>#VALUE!</v>
      </c>
      <c r="I112" s="580" t="e">
        <f ca="1">IF($B112="","",INCERTIDUMBRE!AI135/(SUM(INCERTIDUMBRE!$AC135:$AQ135)))</f>
        <v>#VALUE!</v>
      </c>
      <c r="J112" s="580" t="e">
        <f ca="1">IF($B112="","",INCERTIDUMBRE!AJ135/(SUM(INCERTIDUMBRE!$AC135:$AQ135)))</f>
        <v>#VALUE!</v>
      </c>
      <c r="K112" s="580" t="e">
        <f ca="1">IF($B112="","",INCERTIDUMBRE!AK135/(SUM(INCERTIDUMBRE!$AC135:$AQ135)))</f>
        <v>#VALUE!</v>
      </c>
      <c r="L112" s="580" t="e">
        <f ca="1">IF($B112="","",INCERTIDUMBRE!AL135/(SUM(INCERTIDUMBRE!$AC135:$AQ135)))</f>
        <v>#VALUE!</v>
      </c>
      <c r="M112" s="580" t="e">
        <f ca="1">IF($B112="","",INCERTIDUMBRE!AM135/(SUM(INCERTIDUMBRE!$AC135:$AQ135)))</f>
        <v>#VALUE!</v>
      </c>
      <c r="N112" s="580" t="e">
        <f ca="1">IF($B112="","",INCERTIDUMBRE!AN135/(SUM(INCERTIDUMBRE!$AC135:$AQ135)))</f>
        <v>#VALUE!</v>
      </c>
      <c r="O112" s="580" t="e">
        <f ca="1">IF($B112="","",INCERTIDUMBRE!AO135/(SUM(INCERTIDUMBRE!$AC135:$AQ135)))</f>
        <v>#VALUE!</v>
      </c>
      <c r="P112" s="580" t="e">
        <f ca="1">IF($B112="","",INCERTIDUMBRE!AP135/(SUM(INCERTIDUMBRE!$AC135:$AQ135)))</f>
        <v>#VALUE!</v>
      </c>
      <c r="Q112" s="580" t="e">
        <f ca="1">IF($B112="","",INCERTIDUMBRE!AQ135/(SUM(INCERTIDUMBRE!$AC135:$AQ135)))</f>
        <v>#VALUE!</v>
      </c>
      <c r="R112" s="581" t="e">
        <f t="shared" ca="1" si="3"/>
        <v>#VALUE!</v>
      </c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</row>
    <row r="113" spans="1:64" s="38" customFormat="1" ht="15.75" x14ac:dyDescent="0.2">
      <c r="A113" s="12">
        <f>+CALIBRACION!A119</f>
        <v>108</v>
      </c>
      <c r="B113" s="50">
        <f>IF(CALIBRACION!H119="","",CALIBRACION!H119)</f>
        <v>24.5</v>
      </c>
      <c r="C113" s="580" t="e">
        <f ca="1">IF($B113="","",INCERTIDUMBRE!AC136/(SUM(INCERTIDUMBRE!$AC136:$AQ136)))</f>
        <v>#VALUE!</v>
      </c>
      <c r="D113" s="580" t="e">
        <f ca="1">IF($B113="","",INCERTIDUMBRE!AD136/(SUM(INCERTIDUMBRE!$AC136:$AQ136)))</f>
        <v>#VALUE!</v>
      </c>
      <c r="E113" s="580" t="e">
        <f ca="1">IF($B113="","",INCERTIDUMBRE!AE136/(SUM(INCERTIDUMBRE!$AC136:$AQ136)))</f>
        <v>#VALUE!</v>
      </c>
      <c r="F113" s="580" t="e">
        <f ca="1">IF($B113="","",INCERTIDUMBRE!AF136/(SUM(INCERTIDUMBRE!$AC136:$AQ136)))</f>
        <v>#VALUE!</v>
      </c>
      <c r="G113" s="580" t="e">
        <f ca="1">IF($B113="","",INCERTIDUMBRE!AG136/(SUM(INCERTIDUMBRE!$AC136:$AQ136)))</f>
        <v>#VALUE!</v>
      </c>
      <c r="H113" s="580" t="e">
        <f ca="1">IF($B113="","",INCERTIDUMBRE!AH136/(SUM(INCERTIDUMBRE!$AC136:$AQ136)))</f>
        <v>#VALUE!</v>
      </c>
      <c r="I113" s="580" t="e">
        <f ca="1">IF($B113="","",INCERTIDUMBRE!AI136/(SUM(INCERTIDUMBRE!$AC136:$AQ136)))</f>
        <v>#VALUE!</v>
      </c>
      <c r="J113" s="580" t="e">
        <f ca="1">IF($B113="","",INCERTIDUMBRE!AJ136/(SUM(INCERTIDUMBRE!$AC136:$AQ136)))</f>
        <v>#VALUE!</v>
      </c>
      <c r="K113" s="580" t="e">
        <f ca="1">IF($B113="","",INCERTIDUMBRE!AK136/(SUM(INCERTIDUMBRE!$AC136:$AQ136)))</f>
        <v>#VALUE!</v>
      </c>
      <c r="L113" s="580" t="e">
        <f ca="1">IF($B113="","",INCERTIDUMBRE!AL136/(SUM(INCERTIDUMBRE!$AC136:$AQ136)))</f>
        <v>#VALUE!</v>
      </c>
      <c r="M113" s="580" t="e">
        <f ca="1">IF($B113="","",INCERTIDUMBRE!AM136/(SUM(INCERTIDUMBRE!$AC136:$AQ136)))</f>
        <v>#VALUE!</v>
      </c>
      <c r="N113" s="580" t="e">
        <f ca="1">IF($B113="","",INCERTIDUMBRE!AN136/(SUM(INCERTIDUMBRE!$AC136:$AQ136)))</f>
        <v>#VALUE!</v>
      </c>
      <c r="O113" s="580" t="e">
        <f ca="1">IF($B113="","",INCERTIDUMBRE!AO136/(SUM(INCERTIDUMBRE!$AC136:$AQ136)))</f>
        <v>#VALUE!</v>
      </c>
      <c r="P113" s="580" t="e">
        <f ca="1">IF($B113="","",INCERTIDUMBRE!AP136/(SUM(INCERTIDUMBRE!$AC136:$AQ136)))</f>
        <v>#VALUE!</v>
      </c>
      <c r="Q113" s="580" t="e">
        <f ca="1">IF($B113="","",INCERTIDUMBRE!AQ136/(SUM(INCERTIDUMBRE!$AC136:$AQ136)))</f>
        <v>#VALUE!</v>
      </c>
      <c r="R113" s="581" t="e">
        <f t="shared" ca="1" si="3"/>
        <v>#VALUE!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</row>
    <row r="114" spans="1:64" s="38" customFormat="1" ht="15.75" x14ac:dyDescent="0.2">
      <c r="A114" s="12">
        <f>+CALIBRACION!A120</f>
        <v>109</v>
      </c>
      <c r="B114" s="50">
        <f>IF(CALIBRACION!H120="","",CALIBRACION!H120)</f>
        <v>25</v>
      </c>
      <c r="C114" s="580" t="e">
        <f ca="1">IF($B114="","",INCERTIDUMBRE!AC137/(SUM(INCERTIDUMBRE!$AC137:$AQ137)))</f>
        <v>#VALUE!</v>
      </c>
      <c r="D114" s="580" t="e">
        <f ca="1">IF($B114="","",INCERTIDUMBRE!AD137/(SUM(INCERTIDUMBRE!$AC137:$AQ137)))</f>
        <v>#VALUE!</v>
      </c>
      <c r="E114" s="580" t="e">
        <f ca="1">IF($B114="","",INCERTIDUMBRE!AE137/(SUM(INCERTIDUMBRE!$AC137:$AQ137)))</f>
        <v>#VALUE!</v>
      </c>
      <c r="F114" s="580" t="e">
        <f ca="1">IF($B114="","",INCERTIDUMBRE!AF137/(SUM(INCERTIDUMBRE!$AC137:$AQ137)))</f>
        <v>#VALUE!</v>
      </c>
      <c r="G114" s="580" t="e">
        <f ca="1">IF($B114="","",INCERTIDUMBRE!AG137/(SUM(INCERTIDUMBRE!$AC137:$AQ137)))</f>
        <v>#VALUE!</v>
      </c>
      <c r="H114" s="580" t="e">
        <f ca="1">IF($B114="","",INCERTIDUMBRE!AH137/(SUM(INCERTIDUMBRE!$AC137:$AQ137)))</f>
        <v>#VALUE!</v>
      </c>
      <c r="I114" s="580" t="e">
        <f ca="1">IF($B114="","",INCERTIDUMBRE!AI137/(SUM(INCERTIDUMBRE!$AC137:$AQ137)))</f>
        <v>#VALUE!</v>
      </c>
      <c r="J114" s="580" t="e">
        <f ca="1">IF($B114="","",INCERTIDUMBRE!AJ137/(SUM(INCERTIDUMBRE!$AC137:$AQ137)))</f>
        <v>#VALUE!</v>
      </c>
      <c r="K114" s="580" t="e">
        <f ca="1">IF($B114="","",INCERTIDUMBRE!AK137/(SUM(INCERTIDUMBRE!$AC137:$AQ137)))</f>
        <v>#VALUE!</v>
      </c>
      <c r="L114" s="580" t="e">
        <f ca="1">IF($B114="","",INCERTIDUMBRE!AL137/(SUM(INCERTIDUMBRE!$AC137:$AQ137)))</f>
        <v>#VALUE!</v>
      </c>
      <c r="M114" s="580" t="e">
        <f ca="1">IF($B114="","",INCERTIDUMBRE!AM137/(SUM(INCERTIDUMBRE!$AC137:$AQ137)))</f>
        <v>#VALUE!</v>
      </c>
      <c r="N114" s="580" t="e">
        <f ca="1">IF($B114="","",INCERTIDUMBRE!AN137/(SUM(INCERTIDUMBRE!$AC137:$AQ137)))</f>
        <v>#VALUE!</v>
      </c>
      <c r="O114" s="580" t="e">
        <f ca="1">IF($B114="","",INCERTIDUMBRE!AO137/(SUM(INCERTIDUMBRE!$AC137:$AQ137)))</f>
        <v>#VALUE!</v>
      </c>
      <c r="P114" s="580" t="e">
        <f ca="1">IF($B114="","",INCERTIDUMBRE!AP137/(SUM(INCERTIDUMBRE!$AC137:$AQ137)))</f>
        <v>#VALUE!</v>
      </c>
      <c r="Q114" s="580" t="e">
        <f ca="1">IF($B114="","",INCERTIDUMBRE!AQ137/(SUM(INCERTIDUMBRE!$AC137:$AQ137)))</f>
        <v>#VALUE!</v>
      </c>
      <c r="R114" s="581" t="e">
        <f t="shared" ca="1" si="3"/>
        <v>#VALUE!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</row>
    <row r="115" spans="1:64" s="38" customFormat="1" ht="15.75" x14ac:dyDescent="0.2">
      <c r="A115" s="12">
        <f>+CALIBRACION!A121</f>
        <v>110</v>
      </c>
      <c r="B115" s="50">
        <f>IF(CALIBRACION!H121="","",CALIBRACION!H121)</f>
        <v>50</v>
      </c>
      <c r="C115" s="580" t="e">
        <f ca="1">IF($B115="","",INCERTIDUMBRE!AC138/(SUM(INCERTIDUMBRE!$AC138:$AQ138)))</f>
        <v>#VALUE!</v>
      </c>
      <c r="D115" s="580" t="e">
        <f ca="1">IF($B115="","",INCERTIDUMBRE!AD138/(SUM(INCERTIDUMBRE!$AC138:$AQ138)))</f>
        <v>#VALUE!</v>
      </c>
      <c r="E115" s="580" t="e">
        <f ca="1">IF($B115="","",INCERTIDUMBRE!AE138/(SUM(INCERTIDUMBRE!$AC138:$AQ138)))</f>
        <v>#VALUE!</v>
      </c>
      <c r="F115" s="580" t="e">
        <f ca="1">IF($B115="","",INCERTIDUMBRE!AF138/(SUM(INCERTIDUMBRE!$AC138:$AQ138)))</f>
        <v>#VALUE!</v>
      </c>
      <c r="G115" s="580" t="e">
        <f ca="1">IF($B115="","",INCERTIDUMBRE!AG138/(SUM(INCERTIDUMBRE!$AC138:$AQ138)))</f>
        <v>#VALUE!</v>
      </c>
      <c r="H115" s="580" t="e">
        <f ca="1">IF($B115="","",INCERTIDUMBRE!AH138/(SUM(INCERTIDUMBRE!$AC138:$AQ138)))</f>
        <v>#VALUE!</v>
      </c>
      <c r="I115" s="580" t="e">
        <f ca="1">IF($B115="","",INCERTIDUMBRE!AI138/(SUM(INCERTIDUMBRE!$AC138:$AQ138)))</f>
        <v>#VALUE!</v>
      </c>
      <c r="J115" s="580" t="e">
        <f ca="1">IF($B115="","",INCERTIDUMBRE!AJ138/(SUM(INCERTIDUMBRE!$AC138:$AQ138)))</f>
        <v>#VALUE!</v>
      </c>
      <c r="K115" s="580" t="e">
        <f ca="1">IF($B115="","",INCERTIDUMBRE!AK138/(SUM(INCERTIDUMBRE!$AC138:$AQ138)))</f>
        <v>#VALUE!</v>
      </c>
      <c r="L115" s="580" t="e">
        <f ca="1">IF($B115="","",INCERTIDUMBRE!AL138/(SUM(INCERTIDUMBRE!$AC138:$AQ138)))</f>
        <v>#VALUE!</v>
      </c>
      <c r="M115" s="580" t="e">
        <f ca="1">IF($B115="","",INCERTIDUMBRE!AM138/(SUM(INCERTIDUMBRE!$AC138:$AQ138)))</f>
        <v>#VALUE!</v>
      </c>
      <c r="N115" s="580" t="e">
        <f ca="1">IF($B115="","",INCERTIDUMBRE!AN138/(SUM(INCERTIDUMBRE!$AC138:$AQ138)))</f>
        <v>#VALUE!</v>
      </c>
      <c r="O115" s="580" t="e">
        <f ca="1">IF($B115="","",INCERTIDUMBRE!AO138/(SUM(INCERTIDUMBRE!$AC138:$AQ138)))</f>
        <v>#VALUE!</v>
      </c>
      <c r="P115" s="580" t="e">
        <f ca="1">IF($B115="","",INCERTIDUMBRE!AP138/(SUM(INCERTIDUMBRE!$AC138:$AQ138)))</f>
        <v>#VALUE!</v>
      </c>
      <c r="Q115" s="580" t="e">
        <f ca="1">IF($B115="","",INCERTIDUMBRE!AQ138/(SUM(INCERTIDUMBRE!$AC138:$AQ138)))</f>
        <v>#VALUE!</v>
      </c>
      <c r="R115" s="581" t="e">
        <f t="shared" ca="1" si="3"/>
        <v>#VALUE!</v>
      </c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</row>
    <row r="116" spans="1:64" s="38" customFormat="1" ht="15.75" x14ac:dyDescent="0.2">
      <c r="A116" s="12">
        <f>+CALIBRACION!A122</f>
        <v>111</v>
      </c>
      <c r="B116" s="50">
        <f>IF(CALIBRACION!H122="","",CALIBRACION!H122)</f>
        <v>75</v>
      </c>
      <c r="C116" s="580" t="e">
        <f ca="1">IF($B116="","",INCERTIDUMBRE!AC139/(SUM(INCERTIDUMBRE!$AC139:$AQ139)))</f>
        <v>#VALUE!</v>
      </c>
      <c r="D116" s="580" t="e">
        <f ca="1">IF($B116="","",INCERTIDUMBRE!AD139/(SUM(INCERTIDUMBRE!$AC139:$AQ139)))</f>
        <v>#VALUE!</v>
      </c>
      <c r="E116" s="580" t="e">
        <f ca="1">IF($B116="","",INCERTIDUMBRE!AE139/(SUM(INCERTIDUMBRE!$AC139:$AQ139)))</f>
        <v>#VALUE!</v>
      </c>
      <c r="F116" s="580" t="e">
        <f ca="1">IF($B116="","",INCERTIDUMBRE!AF139/(SUM(INCERTIDUMBRE!$AC139:$AQ139)))</f>
        <v>#VALUE!</v>
      </c>
      <c r="G116" s="580" t="e">
        <f ca="1">IF($B116="","",INCERTIDUMBRE!AG139/(SUM(INCERTIDUMBRE!$AC139:$AQ139)))</f>
        <v>#VALUE!</v>
      </c>
      <c r="H116" s="580" t="e">
        <f ca="1">IF($B116="","",INCERTIDUMBRE!AH139/(SUM(INCERTIDUMBRE!$AC139:$AQ139)))</f>
        <v>#VALUE!</v>
      </c>
      <c r="I116" s="580" t="e">
        <f ca="1">IF($B116="","",INCERTIDUMBRE!AI139/(SUM(INCERTIDUMBRE!$AC139:$AQ139)))</f>
        <v>#VALUE!</v>
      </c>
      <c r="J116" s="580" t="e">
        <f ca="1">IF($B116="","",INCERTIDUMBRE!AJ139/(SUM(INCERTIDUMBRE!$AC139:$AQ139)))</f>
        <v>#VALUE!</v>
      </c>
      <c r="K116" s="580" t="e">
        <f ca="1">IF($B116="","",INCERTIDUMBRE!AK139/(SUM(INCERTIDUMBRE!$AC139:$AQ139)))</f>
        <v>#VALUE!</v>
      </c>
      <c r="L116" s="580" t="e">
        <f ca="1">IF($B116="","",INCERTIDUMBRE!AL139/(SUM(INCERTIDUMBRE!$AC139:$AQ139)))</f>
        <v>#VALUE!</v>
      </c>
      <c r="M116" s="580" t="e">
        <f ca="1">IF($B116="","",INCERTIDUMBRE!AM139/(SUM(INCERTIDUMBRE!$AC139:$AQ139)))</f>
        <v>#VALUE!</v>
      </c>
      <c r="N116" s="580" t="e">
        <f ca="1">IF($B116="","",INCERTIDUMBRE!AN139/(SUM(INCERTIDUMBRE!$AC139:$AQ139)))</f>
        <v>#VALUE!</v>
      </c>
      <c r="O116" s="580" t="e">
        <f ca="1">IF($B116="","",INCERTIDUMBRE!AO139/(SUM(INCERTIDUMBRE!$AC139:$AQ139)))</f>
        <v>#VALUE!</v>
      </c>
      <c r="P116" s="580" t="e">
        <f ca="1">IF($B116="","",INCERTIDUMBRE!AP139/(SUM(INCERTIDUMBRE!$AC139:$AQ139)))</f>
        <v>#VALUE!</v>
      </c>
      <c r="Q116" s="580" t="e">
        <f ca="1">IF($B116="","",INCERTIDUMBRE!AQ139/(SUM(INCERTIDUMBRE!$AC139:$AQ139)))</f>
        <v>#VALUE!</v>
      </c>
      <c r="R116" s="581" t="e">
        <f t="shared" ca="1" si="3"/>
        <v>#VALUE!</v>
      </c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</row>
    <row r="117" spans="1:64" s="38" customFormat="1" ht="15.75" x14ac:dyDescent="0.2">
      <c r="A117" s="12">
        <f>+CALIBRACION!A123</f>
        <v>112</v>
      </c>
      <c r="B117" s="50">
        <f>IF(CALIBRACION!H123="","",CALIBRACION!H123)</f>
        <v>100</v>
      </c>
      <c r="C117" s="580" t="e">
        <f ca="1">IF($B117="","",INCERTIDUMBRE!AC140/(SUM(INCERTIDUMBRE!$AC140:$AQ140)))</f>
        <v>#VALUE!</v>
      </c>
      <c r="D117" s="580" t="e">
        <f ca="1">IF($B117="","",INCERTIDUMBRE!AD140/(SUM(INCERTIDUMBRE!$AC140:$AQ140)))</f>
        <v>#VALUE!</v>
      </c>
      <c r="E117" s="580" t="e">
        <f ca="1">IF($B117="","",INCERTIDUMBRE!AE140/(SUM(INCERTIDUMBRE!$AC140:$AQ140)))</f>
        <v>#VALUE!</v>
      </c>
      <c r="F117" s="580" t="e">
        <f ca="1">IF($B117="","",INCERTIDUMBRE!AF140/(SUM(INCERTIDUMBRE!$AC140:$AQ140)))</f>
        <v>#VALUE!</v>
      </c>
      <c r="G117" s="580" t="e">
        <f ca="1">IF($B117="","",INCERTIDUMBRE!AG140/(SUM(INCERTIDUMBRE!$AC140:$AQ140)))</f>
        <v>#VALUE!</v>
      </c>
      <c r="H117" s="580" t="e">
        <f ca="1">IF($B117="","",INCERTIDUMBRE!AH140/(SUM(INCERTIDUMBRE!$AC140:$AQ140)))</f>
        <v>#VALUE!</v>
      </c>
      <c r="I117" s="580" t="e">
        <f ca="1">IF($B117="","",INCERTIDUMBRE!AI140/(SUM(INCERTIDUMBRE!$AC140:$AQ140)))</f>
        <v>#VALUE!</v>
      </c>
      <c r="J117" s="580" t="e">
        <f ca="1">IF($B117="","",INCERTIDUMBRE!AJ140/(SUM(INCERTIDUMBRE!$AC140:$AQ140)))</f>
        <v>#VALUE!</v>
      </c>
      <c r="K117" s="580" t="e">
        <f ca="1">IF($B117="","",INCERTIDUMBRE!AK140/(SUM(INCERTIDUMBRE!$AC140:$AQ140)))</f>
        <v>#VALUE!</v>
      </c>
      <c r="L117" s="580" t="e">
        <f ca="1">IF($B117="","",INCERTIDUMBRE!AL140/(SUM(INCERTIDUMBRE!$AC140:$AQ140)))</f>
        <v>#VALUE!</v>
      </c>
      <c r="M117" s="580" t="e">
        <f ca="1">IF($B117="","",INCERTIDUMBRE!AM140/(SUM(INCERTIDUMBRE!$AC140:$AQ140)))</f>
        <v>#VALUE!</v>
      </c>
      <c r="N117" s="580" t="e">
        <f ca="1">IF($B117="","",INCERTIDUMBRE!AN140/(SUM(INCERTIDUMBRE!$AC140:$AQ140)))</f>
        <v>#VALUE!</v>
      </c>
      <c r="O117" s="580" t="e">
        <f ca="1">IF($B117="","",INCERTIDUMBRE!AO140/(SUM(INCERTIDUMBRE!$AC140:$AQ140)))</f>
        <v>#VALUE!</v>
      </c>
      <c r="P117" s="580" t="e">
        <f ca="1">IF($B117="","",INCERTIDUMBRE!AP140/(SUM(INCERTIDUMBRE!$AC140:$AQ140)))</f>
        <v>#VALUE!</v>
      </c>
      <c r="Q117" s="580" t="e">
        <f ca="1">IF($B117="","",INCERTIDUMBRE!AQ140/(SUM(INCERTIDUMBRE!$AC140:$AQ140)))</f>
        <v>#VALUE!</v>
      </c>
      <c r="R117" s="581" t="e">
        <f t="shared" ca="1" si="3"/>
        <v>#VALUE!</v>
      </c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</row>
    <row r="118" spans="1:64" s="38" customFormat="1" ht="15.75" x14ac:dyDescent="0.2">
      <c r="A118" s="12">
        <f>+CALIBRACION!A124</f>
        <v>0</v>
      </c>
      <c r="B118" s="50" t="str">
        <f>IF(CALIBRACION!H124="","",CALIBRACION!H124)</f>
        <v/>
      </c>
      <c r="C118" s="580" t="str">
        <f>IF($B118="","",INCERTIDUMBRE!AC141/(SUM(INCERTIDUMBRE!$AC141:$AQ141)))</f>
        <v/>
      </c>
      <c r="D118" s="580" t="str">
        <f>IF($B118="","",INCERTIDUMBRE!AD141/(SUM(INCERTIDUMBRE!$AC141:$AQ141)))</f>
        <v/>
      </c>
      <c r="E118" s="580" t="str">
        <f>IF($B118="","",INCERTIDUMBRE!AE141/(SUM(INCERTIDUMBRE!$AC141:$AQ141)))</f>
        <v/>
      </c>
      <c r="F118" s="580" t="str">
        <f>IF($B118="","",INCERTIDUMBRE!AF141/(SUM(INCERTIDUMBRE!$AC141:$AQ141)))</f>
        <v/>
      </c>
      <c r="G118" s="580" t="str">
        <f>IF($B118="","",INCERTIDUMBRE!AG141/(SUM(INCERTIDUMBRE!$AC141:$AQ141)))</f>
        <v/>
      </c>
      <c r="H118" s="580" t="str">
        <f>IF($B118="","",INCERTIDUMBRE!AH141/(SUM(INCERTIDUMBRE!$AC141:$AQ141)))</f>
        <v/>
      </c>
      <c r="I118" s="580" t="str">
        <f>IF($B118="","",INCERTIDUMBRE!AI141/(SUM(INCERTIDUMBRE!$AC141:$AQ141)))</f>
        <v/>
      </c>
      <c r="J118" s="580" t="str">
        <f>IF($B118="","",INCERTIDUMBRE!AJ141/(SUM(INCERTIDUMBRE!$AC141:$AQ141)))</f>
        <v/>
      </c>
      <c r="K118" s="580" t="str">
        <f>IF($B118="","",INCERTIDUMBRE!AK141/(SUM(INCERTIDUMBRE!$AC141:$AQ141)))</f>
        <v/>
      </c>
      <c r="L118" s="580" t="str">
        <f>IF($B118="","",INCERTIDUMBRE!AL141/(SUM(INCERTIDUMBRE!$AC141:$AQ141)))</f>
        <v/>
      </c>
      <c r="M118" s="580" t="str">
        <f>IF($B118="","",INCERTIDUMBRE!AM141/(SUM(INCERTIDUMBRE!$AC141:$AQ141)))</f>
        <v/>
      </c>
      <c r="N118" s="580" t="str">
        <f>IF($B118="","",INCERTIDUMBRE!AN141/(SUM(INCERTIDUMBRE!$AC141:$AQ141)))</f>
        <v/>
      </c>
      <c r="O118" s="580" t="str">
        <f>IF($B118="","",INCERTIDUMBRE!AO141/(SUM(INCERTIDUMBRE!$AC141:$AQ141)))</f>
        <v/>
      </c>
      <c r="P118" s="580" t="str">
        <f>IF($B118="","",INCERTIDUMBRE!AP141/(SUM(INCERTIDUMBRE!$AC141:$AQ141)))</f>
        <v/>
      </c>
      <c r="Q118" s="580" t="str">
        <f>IF($B118="","",INCERTIDUMBRE!AQ141/(SUM(INCERTIDUMBRE!$AC141:$AQ141)))</f>
        <v/>
      </c>
      <c r="R118" s="581" t="str">
        <f t="shared" si="3"/>
        <v/>
      </c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</row>
    <row r="119" spans="1:64" s="38" customFormat="1" ht="15.75" x14ac:dyDescent="0.2">
      <c r="A119" s="12">
        <f>+CALIBRACION!A125</f>
        <v>0</v>
      </c>
      <c r="B119" s="50" t="str">
        <f>IF(CALIBRACION!H125="","",CALIBRACION!H125)</f>
        <v/>
      </c>
      <c r="C119" s="580" t="str">
        <f>IF($B119="","",INCERTIDUMBRE!AC142/(SUM(INCERTIDUMBRE!$AC142:$AQ142)))</f>
        <v/>
      </c>
      <c r="D119" s="580" t="str">
        <f>IF($B119="","",INCERTIDUMBRE!AD142/(SUM(INCERTIDUMBRE!$AC142:$AQ142)))</f>
        <v/>
      </c>
      <c r="E119" s="580" t="str">
        <f>IF($B119="","",INCERTIDUMBRE!AE142/(SUM(INCERTIDUMBRE!$AC142:$AQ142)))</f>
        <v/>
      </c>
      <c r="F119" s="580" t="str">
        <f>IF($B119="","",INCERTIDUMBRE!AF142/(SUM(INCERTIDUMBRE!$AC142:$AQ142)))</f>
        <v/>
      </c>
      <c r="G119" s="580" t="str">
        <f>IF($B119="","",INCERTIDUMBRE!AG142/(SUM(INCERTIDUMBRE!$AC142:$AQ142)))</f>
        <v/>
      </c>
      <c r="H119" s="580" t="str">
        <f>IF($B119="","",INCERTIDUMBRE!AH142/(SUM(INCERTIDUMBRE!$AC142:$AQ142)))</f>
        <v/>
      </c>
      <c r="I119" s="580" t="str">
        <f>IF($B119="","",INCERTIDUMBRE!AI142/(SUM(INCERTIDUMBRE!$AC142:$AQ142)))</f>
        <v/>
      </c>
      <c r="J119" s="580" t="str">
        <f>IF($B119="","",INCERTIDUMBRE!AJ142/(SUM(INCERTIDUMBRE!$AC142:$AQ142)))</f>
        <v/>
      </c>
      <c r="K119" s="580" t="str">
        <f>IF($B119="","",INCERTIDUMBRE!AK142/(SUM(INCERTIDUMBRE!$AC142:$AQ142)))</f>
        <v/>
      </c>
      <c r="L119" s="580" t="str">
        <f>IF($B119="","",INCERTIDUMBRE!AL142/(SUM(INCERTIDUMBRE!$AC142:$AQ142)))</f>
        <v/>
      </c>
      <c r="M119" s="580" t="str">
        <f>IF($B119="","",INCERTIDUMBRE!AM142/(SUM(INCERTIDUMBRE!$AC142:$AQ142)))</f>
        <v/>
      </c>
      <c r="N119" s="580" t="str">
        <f>IF($B119="","",INCERTIDUMBRE!AN142/(SUM(INCERTIDUMBRE!$AC142:$AQ142)))</f>
        <v/>
      </c>
      <c r="O119" s="580" t="str">
        <f>IF($B119="","",INCERTIDUMBRE!AO142/(SUM(INCERTIDUMBRE!$AC142:$AQ142)))</f>
        <v/>
      </c>
      <c r="P119" s="580" t="str">
        <f>IF($B119="","",INCERTIDUMBRE!AP142/(SUM(INCERTIDUMBRE!$AC142:$AQ142)))</f>
        <v/>
      </c>
      <c r="Q119" s="580" t="str">
        <f>IF($B119="","",INCERTIDUMBRE!AQ142/(SUM(INCERTIDUMBRE!$AC142:$AQ142)))</f>
        <v/>
      </c>
      <c r="R119" s="581" t="str">
        <f t="shared" si="3"/>
        <v/>
      </c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</row>
    <row r="120" spans="1:64" s="38" customFormat="1" ht="15.75" x14ac:dyDescent="0.2">
      <c r="A120" s="12">
        <f>+CALIBRACION!A126</f>
        <v>0</v>
      </c>
      <c r="B120" s="50" t="str">
        <f>IF(CALIBRACION!H126="","",CALIBRACION!H126)</f>
        <v/>
      </c>
      <c r="C120" s="580" t="str">
        <f>IF($B120="","",INCERTIDUMBRE!AC143/(SUM(INCERTIDUMBRE!$AC143:$AQ143)))</f>
        <v/>
      </c>
      <c r="D120" s="580" t="str">
        <f>IF($B120="","",INCERTIDUMBRE!AD143/(SUM(INCERTIDUMBRE!$AC143:$AQ143)))</f>
        <v/>
      </c>
      <c r="E120" s="580" t="str">
        <f>IF($B120="","",INCERTIDUMBRE!AE143/(SUM(INCERTIDUMBRE!$AC143:$AQ143)))</f>
        <v/>
      </c>
      <c r="F120" s="580" t="str">
        <f>IF($B120="","",INCERTIDUMBRE!AF143/(SUM(INCERTIDUMBRE!$AC143:$AQ143)))</f>
        <v/>
      </c>
      <c r="G120" s="580" t="str">
        <f>IF($B120="","",INCERTIDUMBRE!AG143/(SUM(INCERTIDUMBRE!$AC143:$AQ143)))</f>
        <v/>
      </c>
      <c r="H120" s="580" t="str">
        <f>IF($B120="","",INCERTIDUMBRE!AH143/(SUM(INCERTIDUMBRE!$AC143:$AQ143)))</f>
        <v/>
      </c>
      <c r="I120" s="580" t="str">
        <f>IF($B120="","",INCERTIDUMBRE!AI143/(SUM(INCERTIDUMBRE!$AC143:$AQ143)))</f>
        <v/>
      </c>
      <c r="J120" s="580" t="str">
        <f>IF($B120="","",INCERTIDUMBRE!AJ143/(SUM(INCERTIDUMBRE!$AC143:$AQ143)))</f>
        <v/>
      </c>
      <c r="K120" s="580" t="str">
        <f>IF($B120="","",INCERTIDUMBRE!AK143/(SUM(INCERTIDUMBRE!$AC143:$AQ143)))</f>
        <v/>
      </c>
      <c r="L120" s="580" t="str">
        <f>IF($B120="","",INCERTIDUMBRE!AL143/(SUM(INCERTIDUMBRE!$AC143:$AQ143)))</f>
        <v/>
      </c>
      <c r="M120" s="580" t="str">
        <f>IF($B120="","",INCERTIDUMBRE!AM143/(SUM(INCERTIDUMBRE!$AC143:$AQ143)))</f>
        <v/>
      </c>
      <c r="N120" s="580" t="str">
        <f>IF($B120="","",INCERTIDUMBRE!AN143/(SUM(INCERTIDUMBRE!$AC143:$AQ143)))</f>
        <v/>
      </c>
      <c r="O120" s="580" t="str">
        <f>IF($B120="","",INCERTIDUMBRE!AO143/(SUM(INCERTIDUMBRE!$AC143:$AQ143)))</f>
        <v/>
      </c>
      <c r="P120" s="580" t="str">
        <f>IF($B120="","",INCERTIDUMBRE!AP143/(SUM(INCERTIDUMBRE!$AC143:$AQ143)))</f>
        <v/>
      </c>
      <c r="Q120" s="580" t="str">
        <f>IF($B120="","",INCERTIDUMBRE!AQ143/(SUM(INCERTIDUMBRE!$AC143:$AQ143)))</f>
        <v/>
      </c>
      <c r="R120" s="581" t="str">
        <f t="shared" si="3"/>
        <v/>
      </c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</row>
    <row r="121" spans="1:64" s="38" customFormat="1" ht="15.75" x14ac:dyDescent="0.2">
      <c r="A121" s="12">
        <f>+CALIBRACION!A127</f>
        <v>0</v>
      </c>
      <c r="B121" s="50" t="str">
        <f>IF(CALIBRACION!H127="","",CALIBRACION!H127)</f>
        <v/>
      </c>
      <c r="C121" s="580" t="str">
        <f>IF($B121="","",INCERTIDUMBRE!AC144/(SUM(INCERTIDUMBRE!$AC144:$AQ144)))</f>
        <v/>
      </c>
      <c r="D121" s="580" t="str">
        <f>IF($B121="","",INCERTIDUMBRE!AD144/(SUM(INCERTIDUMBRE!$AC144:$AQ144)))</f>
        <v/>
      </c>
      <c r="E121" s="580" t="str">
        <f>IF($B121="","",INCERTIDUMBRE!AE144/(SUM(INCERTIDUMBRE!$AC144:$AQ144)))</f>
        <v/>
      </c>
      <c r="F121" s="580" t="str">
        <f>IF($B121="","",INCERTIDUMBRE!AF144/(SUM(INCERTIDUMBRE!$AC144:$AQ144)))</f>
        <v/>
      </c>
      <c r="G121" s="580" t="str">
        <f>IF($B121="","",INCERTIDUMBRE!AG144/(SUM(INCERTIDUMBRE!$AC144:$AQ144)))</f>
        <v/>
      </c>
      <c r="H121" s="580" t="str">
        <f>IF($B121="","",INCERTIDUMBRE!AH144/(SUM(INCERTIDUMBRE!$AC144:$AQ144)))</f>
        <v/>
      </c>
      <c r="I121" s="580" t="str">
        <f>IF($B121="","",INCERTIDUMBRE!AI144/(SUM(INCERTIDUMBRE!$AC144:$AQ144)))</f>
        <v/>
      </c>
      <c r="J121" s="580" t="str">
        <f>IF($B121="","",INCERTIDUMBRE!AJ144/(SUM(INCERTIDUMBRE!$AC144:$AQ144)))</f>
        <v/>
      </c>
      <c r="K121" s="580" t="str">
        <f>IF($B121="","",INCERTIDUMBRE!AK144/(SUM(INCERTIDUMBRE!$AC144:$AQ144)))</f>
        <v/>
      </c>
      <c r="L121" s="580" t="str">
        <f>IF($B121="","",INCERTIDUMBRE!AL144/(SUM(INCERTIDUMBRE!$AC144:$AQ144)))</f>
        <v/>
      </c>
      <c r="M121" s="580" t="str">
        <f>IF($B121="","",INCERTIDUMBRE!AM144/(SUM(INCERTIDUMBRE!$AC144:$AQ144)))</f>
        <v/>
      </c>
      <c r="N121" s="580" t="str">
        <f>IF($B121="","",INCERTIDUMBRE!AN144/(SUM(INCERTIDUMBRE!$AC144:$AQ144)))</f>
        <v/>
      </c>
      <c r="O121" s="580" t="str">
        <f>IF($B121="","",INCERTIDUMBRE!AO144/(SUM(INCERTIDUMBRE!$AC144:$AQ144)))</f>
        <v/>
      </c>
      <c r="P121" s="580" t="str">
        <f>IF($B121="","",INCERTIDUMBRE!AP144/(SUM(INCERTIDUMBRE!$AC144:$AQ144)))</f>
        <v/>
      </c>
      <c r="Q121" s="580" t="str">
        <f>IF($B121="","",INCERTIDUMBRE!AQ144/(SUM(INCERTIDUMBRE!$AC144:$AQ144)))</f>
        <v/>
      </c>
      <c r="R121" s="581" t="str">
        <f t="shared" si="3"/>
        <v/>
      </c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</row>
    <row r="130" spans="1:64" s="38" customFormat="1" x14ac:dyDescent="0.2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</row>
    <row r="131" spans="1:64" s="38" customFormat="1" x14ac:dyDescent="0.2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</row>
    <row r="132" spans="1:64" s="38" customFormat="1" x14ac:dyDescent="0.2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</row>
    <row r="133" spans="1:64" s="38" customFormat="1" x14ac:dyDescent="0.2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</row>
    <row r="134" spans="1:64" s="38" customFormat="1" x14ac:dyDescent="0.2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</row>
    <row r="135" spans="1:64" s="38" customFormat="1" x14ac:dyDescent="0.2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</row>
    <row r="136" spans="1:64" s="38" customFormat="1" x14ac:dyDescent="0.2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</row>
    <row r="137" spans="1:64" s="38" customFormat="1" x14ac:dyDescent="0.2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</row>
    <row r="138" spans="1:64" s="38" customFormat="1" x14ac:dyDescent="0.2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</row>
    <row r="139" spans="1:64" s="38" customFormat="1" x14ac:dyDescent="0.2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</row>
    <row r="140" spans="1:64" s="38" customFormat="1" x14ac:dyDescent="0.2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</row>
    <row r="141" spans="1:64" s="38" customFormat="1" x14ac:dyDescent="0.2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</row>
    <row r="142" spans="1:64" s="38" customFormat="1" x14ac:dyDescent="0.2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</row>
    <row r="143" spans="1:64" s="38" customFormat="1" x14ac:dyDescent="0.2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</row>
    <row r="144" spans="1:64" s="38" customFormat="1" x14ac:dyDescent="0.2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</row>
    <row r="145" spans="1:64" s="38" customFormat="1" x14ac:dyDescent="0.2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</row>
    <row r="146" spans="1:64" s="38" customFormat="1" x14ac:dyDescent="0.2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</row>
    <row r="147" spans="1:64" s="38" customFormat="1" x14ac:dyDescent="0.2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</row>
    <row r="148" spans="1:64" s="38" customFormat="1" x14ac:dyDescent="0.2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</row>
  </sheetData>
  <sheetProtection algorithmName="SHA-512" hashValue="BOHg2bw60lBV0cdnTQq37gNhzbiObmcoRMGkaVn+KY521cioGz8kKnZ5uE1/zU8MLGJU/XMsNzwE7P49n1ubFA==" saltValue="/TmIv38K8GzsuydsVYUhDg==" spinCount="100000" sheet="1" objects="1" scenarios="1"/>
  <mergeCells count="12">
    <mergeCell ref="R3:R4"/>
    <mergeCell ref="C3:C4"/>
    <mergeCell ref="D3:D4"/>
    <mergeCell ref="E3:E4"/>
    <mergeCell ref="F3:F4"/>
    <mergeCell ref="G3:G4"/>
    <mergeCell ref="C2:P2"/>
    <mergeCell ref="Q2:Q3"/>
    <mergeCell ref="B2:B4"/>
    <mergeCell ref="H3:H4"/>
    <mergeCell ref="I3:I4"/>
    <mergeCell ref="J3:P3"/>
  </mergeCells>
  <conditionalFormatting sqref="C6:Q121">
    <cfRule type="cellIs" dxfId="2" priority="1" operator="lessThan">
      <formula>0.02</formula>
    </cfRule>
    <cfRule type="cellIs" dxfId="1" priority="2" operator="greaterThan">
      <formula>0.02</formula>
    </cfRule>
  </conditionalFormatting>
  <pageMargins left="0.39370078740157483" right="0.19685039370078741" top="0.78740157480314965" bottom="1" header="0.51181102362204722" footer="0.51181102362204722"/>
  <pageSetup paperSize="9" orientation="portrait" blackAndWhite="1" horizontalDpi="300" verticalDpi="300" r:id="rId1"/>
  <headerFooter alignWithMargins="0">
    <oddHeader>&amp;A</oddHeader>
    <oddFooter>Page &amp;P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6F9A5-1395-4842-8BE1-EB1AE1CD0F5A}">
  <sheetPr codeName="Hoja12"/>
  <dimension ref="A1:T165"/>
  <sheetViews>
    <sheetView zoomScale="85" zoomScaleNormal="85" zoomScaleSheetLayoutView="100" workbookViewId="0">
      <selection activeCell="B2" sqref="B2"/>
    </sheetView>
  </sheetViews>
  <sheetFormatPr baseColWidth="10" defaultColWidth="6.7109375" defaultRowHeight="12.75" x14ac:dyDescent="0.2"/>
  <cols>
    <col min="1" max="14" width="20.7109375" style="38" customWidth="1"/>
    <col min="15" max="20" width="20.7109375" style="5" customWidth="1"/>
    <col min="21" max="16384" width="6.7109375" style="5"/>
  </cols>
  <sheetData>
    <row r="1" spans="1:20" ht="27" customHeight="1" x14ac:dyDescent="0.2">
      <c r="A1" s="762"/>
      <c r="B1" s="762"/>
      <c r="C1" s="762"/>
      <c r="D1" s="762"/>
      <c r="E1" s="762"/>
      <c r="F1" s="762"/>
      <c r="G1" s="762"/>
      <c r="H1" s="218"/>
      <c r="I1" s="218"/>
      <c r="J1" s="218"/>
      <c r="K1" s="218"/>
      <c r="L1" s="31"/>
      <c r="M1" s="218"/>
      <c r="R1" s="38"/>
      <c r="S1" s="38"/>
      <c r="T1" s="38"/>
    </row>
    <row r="2" spans="1:20" s="43" customFormat="1" ht="24.95" customHeight="1" thickBot="1" x14ac:dyDescent="0.3">
      <c r="A2" s="763"/>
      <c r="B2" s="763"/>
      <c r="C2" s="763"/>
      <c r="D2" s="763"/>
      <c r="F2" s="755">
        <v>15</v>
      </c>
      <c r="G2" s="755">
        <v>17.5</v>
      </c>
      <c r="H2" s="755">
        <v>19</v>
      </c>
      <c r="I2" s="755">
        <v>19.5</v>
      </c>
      <c r="J2" s="755">
        <v>20</v>
      </c>
      <c r="K2" s="755">
        <v>20.5</v>
      </c>
      <c r="L2" s="755">
        <v>25</v>
      </c>
      <c r="M2" s="755">
        <v>30</v>
      </c>
    </row>
    <row r="3" spans="1:20" s="44" customFormat="1" ht="57" customHeight="1" x14ac:dyDescent="0.25">
      <c r="A3" s="764"/>
      <c r="B3" s="764"/>
      <c r="C3" s="764"/>
      <c r="D3" s="764"/>
      <c r="E3" s="1257" t="s">
        <v>179</v>
      </c>
      <c r="F3" s="1327" t="s">
        <v>217</v>
      </c>
      <c r="G3" s="1327" t="s">
        <v>217</v>
      </c>
      <c r="H3" s="1327" t="s">
        <v>217</v>
      </c>
      <c r="I3" s="1327" t="s">
        <v>217</v>
      </c>
      <c r="J3" s="1327" t="s">
        <v>217</v>
      </c>
      <c r="K3" s="1327" t="s">
        <v>217</v>
      </c>
      <c r="L3" s="1327" t="s">
        <v>217</v>
      </c>
      <c r="M3" s="1327" t="s">
        <v>217</v>
      </c>
    </row>
    <row r="4" spans="1:20" s="43" customFormat="1" ht="20.100000000000001" customHeight="1" x14ac:dyDescent="0.2">
      <c r="A4" s="763"/>
      <c r="B4" s="763"/>
      <c r="C4" s="763"/>
      <c r="D4" s="763"/>
      <c r="E4" s="1258"/>
      <c r="F4" s="1328"/>
      <c r="G4" s="1328"/>
      <c r="H4" s="1328"/>
      <c r="I4" s="1328"/>
      <c r="J4" s="1328"/>
      <c r="K4" s="1328"/>
      <c r="L4" s="1328"/>
      <c r="M4" s="1328"/>
      <c r="N4" s="38"/>
      <c r="O4" s="38"/>
      <c r="P4" s="38"/>
      <c r="Q4" s="38"/>
      <c r="R4" s="38"/>
    </row>
    <row r="5" spans="1:20" s="43" customFormat="1" ht="54" customHeight="1" thickBot="1" x14ac:dyDescent="0.25">
      <c r="A5" s="763"/>
      <c r="B5" s="763"/>
      <c r="C5" s="763"/>
      <c r="D5" s="763"/>
      <c r="E5" s="1259"/>
      <c r="F5" s="1329"/>
      <c r="G5" s="1329"/>
      <c r="H5" s="1329"/>
      <c r="I5" s="1329"/>
      <c r="J5" s="1329"/>
      <c r="K5" s="1329"/>
      <c r="L5" s="1329"/>
      <c r="M5" s="1329"/>
      <c r="N5" s="38"/>
      <c r="O5" s="38"/>
      <c r="P5" s="38"/>
      <c r="Q5" s="38"/>
      <c r="R5" s="38"/>
    </row>
    <row r="6" spans="1:20" s="47" customFormat="1" ht="18.75" thickBot="1" x14ac:dyDescent="0.3">
      <c r="A6" s="765"/>
      <c r="B6" s="765"/>
      <c r="C6" s="765"/>
      <c r="D6" s="765"/>
      <c r="E6" s="48" t="s">
        <v>105</v>
      </c>
      <c r="F6" s="49" t="s">
        <v>136</v>
      </c>
      <c r="G6" s="49" t="s">
        <v>136</v>
      </c>
      <c r="H6" s="49" t="s">
        <v>136</v>
      </c>
      <c r="I6" s="49" t="s">
        <v>136</v>
      </c>
      <c r="J6" s="49" t="s">
        <v>136</v>
      </c>
      <c r="K6" s="49" t="s">
        <v>136</v>
      </c>
      <c r="L6" s="49" t="s">
        <v>136</v>
      </c>
      <c r="M6" s="49" t="s">
        <v>136</v>
      </c>
    </row>
    <row r="7" spans="1:20" ht="20.100000000000001" customHeight="1" x14ac:dyDescent="0.2">
      <c r="A7" s="765"/>
      <c r="B7" s="218"/>
      <c r="C7" s="218"/>
      <c r="D7" s="218"/>
      <c r="E7" s="760">
        <v>0.5</v>
      </c>
      <c r="F7" s="769">
        <v>4.6847385453959001E-2</v>
      </c>
      <c r="G7" s="769">
        <v>4.6847318736974917E-2</v>
      </c>
      <c r="H7" s="769">
        <v>4.6847278706882288E-2</v>
      </c>
      <c r="I7" s="769">
        <v>4.6847265363534382E-2</v>
      </c>
      <c r="J7" s="769">
        <v>4.6847252020194616E-2</v>
      </c>
      <c r="K7" s="769">
        <v>4.6847238676863016E-2</v>
      </c>
      <c r="L7" s="769">
        <v>4.6847118587245336E-2</v>
      </c>
      <c r="M7" s="769">
        <v>4.6846985155111161E-2</v>
      </c>
      <c r="O7" s="38"/>
      <c r="P7" s="38"/>
      <c r="Q7" s="38"/>
      <c r="R7" s="38"/>
      <c r="S7" s="43"/>
      <c r="T7" s="43"/>
    </row>
    <row r="8" spans="1:20" ht="20.100000000000001" customHeight="1" x14ac:dyDescent="0.2">
      <c r="A8" s="218"/>
      <c r="B8" s="218"/>
      <c r="C8" s="218"/>
      <c r="D8" s="218"/>
      <c r="E8" s="50">
        <v>10</v>
      </c>
      <c r="F8" s="756">
        <v>8.3457841252227383E-2</v>
      </c>
      <c r="G8" s="756">
        <v>8.3457627521855079E-2</v>
      </c>
      <c r="H8" s="756">
        <v>8.3457499283828396E-2</v>
      </c>
      <c r="I8" s="756">
        <v>8.3457456537852304E-2</v>
      </c>
      <c r="J8" s="756">
        <v>8.3457413791892587E-2</v>
      </c>
      <c r="K8" s="756">
        <v>8.3457371045949275E-2</v>
      </c>
      <c r="L8" s="756">
        <v>8.3456986333197106E-2</v>
      </c>
      <c r="M8" s="756">
        <v>8.3456558876141007E-2</v>
      </c>
      <c r="O8" s="38"/>
      <c r="P8" s="38"/>
      <c r="Q8" s="38"/>
      <c r="R8" s="38"/>
      <c r="S8" s="43"/>
      <c r="T8" s="43"/>
    </row>
    <row r="9" spans="1:20" ht="20.100000000000001" customHeight="1" x14ac:dyDescent="0.2">
      <c r="A9" s="218"/>
      <c r="B9" s="218"/>
      <c r="C9" s="218"/>
      <c r="D9" s="218"/>
      <c r="E9" s="50">
        <v>15</v>
      </c>
      <c r="F9" s="756">
        <v>0.14162524575568114</v>
      </c>
      <c r="G9" s="756">
        <v>0.14162484247860715</v>
      </c>
      <c r="H9" s="756">
        <v>0.14162460051267847</v>
      </c>
      <c r="I9" s="756">
        <v>0.14162451985742155</v>
      </c>
      <c r="J9" s="756">
        <v>0.14162443920219089</v>
      </c>
      <c r="K9" s="756">
        <v>0.1416243585469866</v>
      </c>
      <c r="L9" s="756">
        <v>0.1416236326513316</v>
      </c>
      <c r="M9" s="756">
        <v>0.14162282610310328</v>
      </c>
      <c r="O9" s="38"/>
      <c r="P9" s="38"/>
      <c r="Q9" s="38"/>
      <c r="R9" s="38"/>
      <c r="S9" s="43"/>
      <c r="T9" s="43"/>
    </row>
    <row r="10" spans="1:20" ht="20.100000000000001" customHeight="1" x14ac:dyDescent="0.2">
      <c r="A10" s="218"/>
      <c r="B10" s="218"/>
      <c r="C10" s="218"/>
      <c r="D10" s="218"/>
      <c r="E10" s="50">
        <v>50</v>
      </c>
      <c r="F10" s="756">
        <v>0.28935394658147207</v>
      </c>
      <c r="G10" s="756">
        <v>0.28935308913195157</v>
      </c>
      <c r="H10" s="756">
        <v>0.28935257466286296</v>
      </c>
      <c r="I10" s="756">
        <v>0.28935240317327066</v>
      </c>
      <c r="J10" s="756">
        <v>0.28935223168373025</v>
      </c>
      <c r="K10" s="756">
        <v>0.28935206019424198</v>
      </c>
      <c r="L10" s="756">
        <v>0.28935051679118506</v>
      </c>
      <c r="M10" s="756">
        <v>0.28934880190383655</v>
      </c>
      <c r="O10" s="38"/>
      <c r="P10" s="38"/>
      <c r="Q10" s="38"/>
      <c r="R10" s="38"/>
      <c r="S10" s="43"/>
      <c r="T10" s="43"/>
    </row>
    <row r="11" spans="1:20" ht="20.100000000000001" customHeight="1" thickBot="1" x14ac:dyDescent="0.25">
      <c r="A11" s="218"/>
      <c r="B11" s="218"/>
      <c r="C11" s="218"/>
      <c r="D11" s="218"/>
      <c r="E11" s="761">
        <v>100</v>
      </c>
      <c r="F11" s="770">
        <v>0.38369563145035168</v>
      </c>
      <c r="G11" s="770">
        <v>0.38369448846351767</v>
      </c>
      <c r="H11" s="770">
        <v>0.38369380267223996</v>
      </c>
      <c r="I11" s="770">
        <v>0.38369357407528454</v>
      </c>
      <c r="J11" s="770">
        <v>0.38369334547839762</v>
      </c>
      <c r="K11" s="770">
        <v>0.38369311688157931</v>
      </c>
      <c r="L11" s="770">
        <v>0.38369105951329951</v>
      </c>
      <c r="M11" s="770">
        <v>0.38368877355505754</v>
      </c>
      <c r="O11" s="38"/>
      <c r="P11" s="38"/>
      <c r="Q11" s="38"/>
      <c r="R11" s="38"/>
      <c r="S11" s="43"/>
      <c r="T11" s="43"/>
    </row>
    <row r="12" spans="1:20" ht="20.100000000000001" customHeight="1" x14ac:dyDescent="0.2">
      <c r="A12" s="766"/>
      <c r="B12" s="767"/>
      <c r="C12" s="218"/>
      <c r="D12" s="218"/>
      <c r="E12" s="758"/>
      <c r="F12" s="759"/>
      <c r="G12" s="218"/>
      <c r="H12" s="218"/>
      <c r="I12" s="218"/>
      <c r="J12" s="218"/>
      <c r="K12" s="759"/>
      <c r="L12" s="218"/>
      <c r="M12" s="218"/>
      <c r="O12" s="38"/>
      <c r="P12" s="38"/>
      <c r="Q12" s="38"/>
      <c r="R12" s="38"/>
      <c r="S12" s="43"/>
      <c r="T12" s="43"/>
    </row>
    <row r="13" spans="1:20" ht="20.100000000000001" customHeight="1" x14ac:dyDescent="0.2">
      <c r="A13" s="766"/>
      <c r="B13" s="767"/>
      <c r="C13" s="218"/>
      <c r="D13" s="768"/>
      <c r="E13" s="758"/>
      <c r="F13" s="759"/>
      <c r="G13" s="218"/>
      <c r="H13" s="218"/>
      <c r="I13" s="218"/>
      <c r="J13" s="218"/>
      <c r="K13" s="759"/>
      <c r="L13" s="218"/>
      <c r="M13" s="218"/>
      <c r="O13" s="38"/>
      <c r="P13" s="38"/>
      <c r="Q13" s="38"/>
      <c r="R13" s="38"/>
      <c r="S13" s="43"/>
      <c r="T13" s="43"/>
    </row>
    <row r="14" spans="1:20" ht="20.100000000000001" customHeight="1" x14ac:dyDescent="0.2">
      <c r="A14" s="218"/>
      <c r="B14" s="218"/>
      <c r="C14" s="218"/>
      <c r="D14" s="218"/>
      <c r="E14" s="758"/>
      <c r="F14" s="759"/>
      <c r="G14" s="218"/>
      <c r="H14" s="218"/>
      <c r="I14" s="218"/>
      <c r="J14" s="218"/>
      <c r="K14" s="759"/>
      <c r="L14" s="218"/>
      <c r="M14" s="218"/>
      <c r="O14" s="38"/>
      <c r="P14" s="38"/>
      <c r="Q14" s="38"/>
      <c r="R14" s="38"/>
      <c r="S14" s="43"/>
      <c r="T14" s="43"/>
    </row>
    <row r="15" spans="1:20" ht="20.100000000000001" customHeight="1" x14ac:dyDescent="0.2">
      <c r="A15" s="218"/>
      <c r="B15" s="218"/>
      <c r="C15" s="218"/>
      <c r="D15" s="218"/>
      <c r="E15" s="758"/>
      <c r="F15" s="759"/>
      <c r="G15" s="218"/>
      <c r="H15" s="218"/>
      <c r="I15" s="218"/>
      <c r="J15" s="218"/>
      <c r="K15" s="759"/>
      <c r="L15" s="218"/>
      <c r="M15" s="218"/>
      <c r="O15" s="38"/>
      <c r="P15" s="38"/>
      <c r="Q15" s="38"/>
      <c r="R15" s="38"/>
      <c r="S15" s="43"/>
      <c r="T15" s="43"/>
    </row>
    <row r="16" spans="1:20" ht="20.100000000000001" customHeight="1" x14ac:dyDescent="0.2">
      <c r="A16" s="218"/>
      <c r="B16" s="218"/>
      <c r="C16" s="218"/>
      <c r="D16" s="218"/>
      <c r="E16" s="758"/>
      <c r="F16" s="759"/>
      <c r="G16" s="218"/>
      <c r="H16" s="218"/>
      <c r="I16" s="218"/>
      <c r="J16" s="218"/>
      <c r="K16" s="759"/>
      <c r="L16" s="218"/>
      <c r="M16" s="218"/>
      <c r="O16" s="38"/>
      <c r="P16" s="38"/>
      <c r="Q16" s="38"/>
      <c r="R16" s="38"/>
      <c r="S16" s="43"/>
      <c r="T16" s="43"/>
    </row>
    <row r="17" spans="1:20" ht="20.100000000000001" customHeight="1" x14ac:dyDescent="0.2">
      <c r="A17" s="218"/>
      <c r="B17" s="218"/>
      <c r="C17" s="218"/>
      <c r="D17" s="218"/>
      <c r="E17" s="758"/>
      <c r="F17" s="759"/>
      <c r="G17" s="218"/>
      <c r="H17" s="218"/>
      <c r="I17" s="218"/>
      <c r="J17" s="218"/>
      <c r="K17" s="759"/>
      <c r="L17" s="218"/>
      <c r="M17" s="218"/>
      <c r="O17" s="38"/>
      <c r="P17" s="38"/>
      <c r="Q17" s="38"/>
      <c r="R17" s="38"/>
      <c r="S17" s="43"/>
      <c r="T17" s="43"/>
    </row>
    <row r="18" spans="1:20" ht="20.100000000000001" customHeight="1" x14ac:dyDescent="0.2">
      <c r="A18" s="218"/>
      <c r="B18" s="218"/>
      <c r="C18" s="218"/>
      <c r="D18" s="218"/>
      <c r="E18" s="758"/>
      <c r="F18" s="759"/>
      <c r="G18" s="218"/>
      <c r="H18" s="218"/>
      <c r="I18" s="218"/>
      <c r="J18" s="218"/>
      <c r="K18" s="759"/>
      <c r="L18" s="218"/>
      <c r="M18" s="218"/>
      <c r="O18" s="38"/>
      <c r="P18" s="38"/>
      <c r="Q18" s="38"/>
      <c r="R18" s="38"/>
      <c r="S18" s="43"/>
      <c r="T18" s="43"/>
    </row>
    <row r="19" spans="1:20" ht="20.100000000000001" customHeight="1" x14ac:dyDescent="0.2">
      <c r="A19" s="218"/>
      <c r="B19" s="218"/>
      <c r="C19" s="218"/>
      <c r="D19" s="218"/>
      <c r="E19" s="758"/>
      <c r="F19" s="759"/>
      <c r="G19" s="218"/>
      <c r="H19" s="218"/>
      <c r="I19" s="218"/>
      <c r="J19" s="218"/>
      <c r="K19" s="759"/>
      <c r="L19" s="218"/>
      <c r="M19" s="218"/>
      <c r="O19" s="38"/>
      <c r="P19" s="38"/>
      <c r="Q19" s="38"/>
      <c r="R19" s="38"/>
      <c r="S19" s="43"/>
      <c r="T19" s="43"/>
    </row>
    <row r="20" spans="1:20" ht="20.100000000000001" customHeight="1" x14ac:dyDescent="0.2">
      <c r="A20" s="218"/>
      <c r="B20" s="218"/>
      <c r="C20" s="218"/>
      <c r="D20" s="218"/>
      <c r="E20" s="758"/>
      <c r="F20" s="759"/>
      <c r="G20" s="218"/>
      <c r="H20" s="218"/>
      <c r="I20" s="218"/>
      <c r="J20" s="218"/>
      <c r="K20" s="759"/>
      <c r="L20" s="218"/>
      <c r="M20" s="218"/>
      <c r="O20" s="38"/>
      <c r="P20" s="38"/>
      <c r="Q20" s="38"/>
      <c r="R20" s="38"/>
      <c r="S20" s="43"/>
      <c r="T20" s="43"/>
    </row>
    <row r="21" spans="1:20" ht="20.100000000000001" customHeight="1" x14ac:dyDescent="0.2">
      <c r="A21" s="218"/>
      <c r="B21" s="218"/>
      <c r="C21" s="218"/>
      <c r="D21" s="218"/>
      <c r="E21" s="758"/>
      <c r="F21" s="759"/>
      <c r="G21" s="218"/>
      <c r="H21" s="218"/>
      <c r="I21" s="218"/>
      <c r="J21" s="218"/>
      <c r="K21" s="759"/>
      <c r="L21" s="218"/>
      <c r="M21" s="218"/>
      <c r="O21" s="38"/>
      <c r="P21" s="38"/>
      <c r="Q21" s="38"/>
      <c r="R21" s="38"/>
      <c r="S21" s="43"/>
      <c r="T21" s="43"/>
    </row>
    <row r="22" spans="1:20" ht="20.100000000000001" customHeight="1" x14ac:dyDescent="0.2">
      <c r="A22" s="218"/>
      <c r="B22" s="218"/>
      <c r="C22" s="218"/>
      <c r="D22" s="218"/>
      <c r="E22" s="758"/>
      <c r="F22" s="759"/>
      <c r="G22" s="218"/>
      <c r="H22" s="218"/>
      <c r="I22" s="218"/>
      <c r="J22" s="218"/>
      <c r="K22" s="759"/>
      <c r="L22" s="218"/>
      <c r="M22" s="218"/>
      <c r="O22" s="38"/>
      <c r="P22" s="38"/>
      <c r="Q22" s="38"/>
      <c r="R22" s="38"/>
      <c r="S22" s="43"/>
      <c r="T22" s="43"/>
    </row>
    <row r="23" spans="1:20" ht="20.100000000000001" customHeight="1" x14ac:dyDescent="0.2">
      <c r="A23" s="218"/>
      <c r="B23" s="218"/>
      <c r="C23" s="218"/>
      <c r="D23" s="218"/>
      <c r="E23" s="758"/>
      <c r="F23" s="759"/>
      <c r="G23" s="218"/>
      <c r="H23" s="218"/>
      <c r="I23" s="218"/>
      <c r="J23" s="218"/>
      <c r="K23" s="759"/>
      <c r="L23" s="218"/>
      <c r="M23" s="218"/>
      <c r="O23" s="38"/>
      <c r="P23" s="38"/>
      <c r="Q23" s="38"/>
      <c r="R23" s="38"/>
      <c r="S23" s="43"/>
      <c r="T23" s="43"/>
    </row>
    <row r="24" spans="1:20" ht="20.100000000000001" customHeight="1" x14ac:dyDescent="0.2">
      <c r="A24" s="218"/>
      <c r="B24" s="218"/>
      <c r="C24" s="218"/>
      <c r="D24" s="218"/>
      <c r="E24" s="758"/>
      <c r="F24" s="759"/>
      <c r="G24" s="218"/>
      <c r="H24" s="218"/>
      <c r="I24" s="218"/>
      <c r="J24" s="218"/>
      <c r="K24" s="759"/>
      <c r="L24" s="218"/>
      <c r="M24" s="218"/>
      <c r="O24" s="38"/>
      <c r="P24" s="38"/>
      <c r="Q24" s="38"/>
      <c r="R24" s="38"/>
      <c r="S24" s="43"/>
      <c r="T24" s="43"/>
    </row>
    <row r="25" spans="1:20" ht="20.100000000000001" customHeight="1" x14ac:dyDescent="0.2">
      <c r="A25" s="218"/>
      <c r="B25" s="218"/>
      <c r="C25" s="218"/>
      <c r="D25" s="218"/>
      <c r="E25" s="758"/>
      <c r="F25" s="759"/>
      <c r="G25" s="218"/>
      <c r="H25" s="218"/>
      <c r="I25" s="218"/>
      <c r="J25" s="218"/>
      <c r="K25" s="759"/>
      <c r="L25" s="218"/>
      <c r="M25" s="218"/>
      <c r="O25" s="38"/>
      <c r="P25" s="38"/>
      <c r="Q25" s="38"/>
      <c r="R25" s="38"/>
      <c r="S25" s="43"/>
      <c r="T25" s="43"/>
    </row>
    <row r="26" spans="1:20" ht="20.100000000000001" customHeight="1" x14ac:dyDescent="0.2">
      <c r="A26" s="218"/>
      <c r="B26" s="218"/>
      <c r="C26" s="218"/>
      <c r="D26" s="218"/>
      <c r="E26" s="758"/>
      <c r="F26" s="759"/>
      <c r="G26" s="218"/>
      <c r="H26" s="218"/>
      <c r="I26" s="218"/>
      <c r="J26" s="218"/>
      <c r="K26" s="759"/>
      <c r="L26" s="218"/>
      <c r="M26" s="218"/>
      <c r="O26" s="38"/>
      <c r="P26" s="38"/>
      <c r="Q26" s="38"/>
      <c r="R26" s="38"/>
      <c r="S26" s="43"/>
      <c r="T26" s="43"/>
    </row>
    <row r="27" spans="1:20" ht="20.100000000000001" customHeight="1" x14ac:dyDescent="0.2">
      <c r="A27" s="218"/>
      <c r="B27" s="218"/>
      <c r="C27" s="218"/>
      <c r="D27" s="218"/>
      <c r="E27" s="758"/>
      <c r="F27" s="759"/>
      <c r="G27" s="218"/>
      <c r="H27" s="218"/>
      <c r="I27" s="218"/>
      <c r="J27" s="218"/>
      <c r="K27" s="759"/>
      <c r="L27" s="218"/>
      <c r="M27" s="218"/>
      <c r="O27" s="38"/>
      <c r="P27" s="38"/>
      <c r="Q27" s="38"/>
      <c r="R27" s="38"/>
      <c r="S27" s="43"/>
      <c r="T27" s="43"/>
    </row>
    <row r="28" spans="1:20" ht="20.100000000000001" customHeight="1" x14ac:dyDescent="0.2">
      <c r="A28" s="218"/>
      <c r="B28" s="218"/>
      <c r="C28" s="218"/>
      <c r="D28" s="218"/>
      <c r="E28" s="758"/>
      <c r="F28" s="759"/>
      <c r="G28" s="218"/>
      <c r="H28" s="218"/>
      <c r="I28" s="218"/>
      <c r="J28" s="218"/>
      <c r="K28" s="759"/>
      <c r="L28" s="218"/>
      <c r="M28" s="218"/>
      <c r="O28" s="38"/>
      <c r="P28" s="38"/>
      <c r="Q28" s="38"/>
      <c r="R28" s="38"/>
      <c r="S28" s="43"/>
      <c r="T28" s="43"/>
    </row>
    <row r="29" spans="1:20" ht="20.100000000000001" customHeight="1" x14ac:dyDescent="0.2">
      <c r="A29" s="218"/>
      <c r="B29" s="218"/>
      <c r="C29" s="218"/>
      <c r="D29" s="218"/>
      <c r="E29" s="758"/>
      <c r="F29" s="759"/>
      <c r="G29" s="218"/>
      <c r="H29" s="218"/>
      <c r="I29" s="218"/>
      <c r="J29" s="218"/>
      <c r="K29" s="759"/>
      <c r="L29" s="218"/>
      <c r="M29" s="218"/>
      <c r="O29" s="38"/>
      <c r="P29" s="38"/>
      <c r="Q29" s="38"/>
      <c r="R29" s="38"/>
      <c r="S29" s="43"/>
      <c r="T29" s="43"/>
    </row>
    <row r="30" spans="1:20" ht="20.100000000000001" customHeight="1" x14ac:dyDescent="0.2">
      <c r="A30" s="218"/>
      <c r="B30" s="218"/>
      <c r="C30" s="218"/>
      <c r="D30" s="218"/>
      <c r="E30" s="758"/>
      <c r="F30" s="759"/>
      <c r="G30" s="218"/>
      <c r="H30" s="218"/>
      <c r="I30" s="218"/>
      <c r="J30" s="218"/>
      <c r="K30" s="759"/>
      <c r="L30" s="218"/>
      <c r="M30" s="218"/>
      <c r="O30" s="38"/>
      <c r="P30" s="38"/>
      <c r="Q30" s="38"/>
      <c r="R30" s="38"/>
      <c r="S30" s="43"/>
      <c r="T30" s="43"/>
    </row>
    <row r="31" spans="1:20" ht="20.100000000000001" customHeight="1" x14ac:dyDescent="0.2">
      <c r="A31" s="218"/>
      <c r="B31" s="218"/>
      <c r="C31" s="218"/>
      <c r="D31" s="218"/>
      <c r="E31" s="758"/>
      <c r="F31" s="759"/>
      <c r="G31" s="218"/>
      <c r="H31" s="218"/>
      <c r="I31" s="218"/>
      <c r="J31" s="218"/>
      <c r="K31" s="759"/>
      <c r="L31" s="218"/>
      <c r="M31" s="218"/>
      <c r="O31" s="38"/>
      <c r="P31" s="38"/>
      <c r="Q31" s="38"/>
      <c r="R31" s="38"/>
      <c r="S31" s="43"/>
      <c r="T31" s="43"/>
    </row>
    <row r="32" spans="1:20" ht="20.100000000000001" customHeight="1" x14ac:dyDescent="0.2">
      <c r="A32" s="218"/>
      <c r="B32" s="218"/>
      <c r="C32" s="218"/>
      <c r="D32" s="218"/>
      <c r="E32" s="758"/>
      <c r="F32" s="759"/>
      <c r="G32" s="218"/>
      <c r="H32" s="218"/>
      <c r="I32" s="218"/>
      <c r="J32" s="218"/>
      <c r="K32" s="759"/>
      <c r="L32" s="218"/>
      <c r="M32" s="218"/>
      <c r="O32" s="38"/>
      <c r="P32" s="38"/>
      <c r="Q32" s="38"/>
      <c r="R32" s="38"/>
      <c r="S32" s="43"/>
      <c r="T32" s="43"/>
    </row>
    <row r="33" spans="1:20" ht="20.100000000000001" customHeight="1" x14ac:dyDescent="0.2">
      <c r="A33" s="218"/>
      <c r="B33" s="218"/>
      <c r="C33" s="218"/>
      <c r="D33" s="218"/>
      <c r="E33" s="758"/>
      <c r="F33" s="759"/>
      <c r="G33" s="218"/>
      <c r="H33" s="218"/>
      <c r="I33" s="218"/>
      <c r="J33" s="218"/>
      <c r="K33" s="759"/>
      <c r="L33" s="218"/>
      <c r="M33" s="218"/>
      <c r="O33" s="38"/>
      <c r="P33" s="38"/>
      <c r="Q33" s="38"/>
      <c r="R33" s="38"/>
      <c r="S33" s="43"/>
      <c r="T33" s="43"/>
    </row>
    <row r="34" spans="1:20" ht="20.100000000000001" customHeight="1" x14ac:dyDescent="0.2">
      <c r="A34" s="218"/>
      <c r="B34" s="218"/>
      <c r="C34" s="218"/>
      <c r="D34" s="218"/>
      <c r="E34" s="758"/>
      <c r="F34" s="759"/>
      <c r="G34" s="218"/>
      <c r="H34" s="218"/>
      <c r="I34" s="218"/>
      <c r="J34" s="218"/>
      <c r="K34" s="759"/>
      <c r="L34" s="218"/>
      <c r="M34" s="218"/>
      <c r="O34" s="38"/>
      <c r="P34" s="38"/>
      <c r="Q34" s="38"/>
      <c r="R34" s="38"/>
      <c r="S34" s="43"/>
      <c r="T34" s="43"/>
    </row>
    <row r="35" spans="1:20" ht="20.100000000000001" customHeight="1" x14ac:dyDescent="0.2">
      <c r="A35" s="218"/>
      <c r="B35" s="218"/>
      <c r="C35" s="218"/>
      <c r="D35" s="218"/>
      <c r="E35" s="758"/>
      <c r="F35" s="759"/>
      <c r="G35" s="218"/>
      <c r="H35" s="218"/>
      <c r="I35" s="218"/>
      <c r="J35" s="218"/>
      <c r="K35" s="759"/>
      <c r="L35" s="218"/>
      <c r="M35" s="218"/>
      <c r="O35" s="38"/>
      <c r="P35" s="38"/>
      <c r="Q35" s="38"/>
      <c r="R35" s="38"/>
      <c r="S35" s="43"/>
      <c r="T35" s="43"/>
    </row>
    <row r="36" spans="1:20" ht="20.100000000000001" customHeight="1" x14ac:dyDescent="0.2">
      <c r="A36" s="218"/>
      <c r="B36" s="218"/>
      <c r="C36" s="218"/>
      <c r="D36" s="218"/>
      <c r="E36" s="758"/>
      <c r="F36" s="759"/>
      <c r="G36" s="218"/>
      <c r="H36" s="218"/>
      <c r="I36" s="218"/>
      <c r="J36" s="218"/>
      <c r="K36" s="759"/>
      <c r="L36" s="218"/>
      <c r="M36" s="218"/>
      <c r="O36" s="38"/>
      <c r="P36" s="38"/>
      <c r="Q36" s="38"/>
      <c r="R36" s="38"/>
      <c r="S36" s="43"/>
      <c r="T36" s="43"/>
    </row>
    <row r="37" spans="1:20" ht="20.100000000000001" customHeight="1" x14ac:dyDescent="0.2">
      <c r="A37" s="218"/>
      <c r="B37" s="218"/>
      <c r="C37" s="218"/>
      <c r="D37" s="218"/>
      <c r="E37" s="758"/>
      <c r="F37" s="759"/>
      <c r="G37" s="218"/>
      <c r="H37" s="218"/>
      <c r="I37" s="218"/>
      <c r="J37" s="218"/>
      <c r="K37" s="759"/>
      <c r="L37" s="218"/>
      <c r="M37" s="218"/>
      <c r="O37" s="38"/>
      <c r="P37" s="38"/>
      <c r="Q37" s="38"/>
      <c r="R37" s="38"/>
      <c r="S37" s="43"/>
      <c r="T37" s="43"/>
    </row>
    <row r="38" spans="1:20" ht="20.100000000000001" customHeight="1" x14ac:dyDescent="0.2">
      <c r="A38" s="218"/>
      <c r="B38" s="218"/>
      <c r="C38" s="218"/>
      <c r="D38" s="218"/>
      <c r="E38" s="758"/>
      <c r="F38" s="759"/>
      <c r="G38" s="218"/>
      <c r="H38" s="218"/>
      <c r="I38" s="218"/>
      <c r="J38" s="218"/>
      <c r="K38" s="759"/>
      <c r="L38" s="218"/>
      <c r="M38" s="218"/>
      <c r="O38" s="38"/>
      <c r="P38" s="38"/>
      <c r="Q38" s="38"/>
      <c r="R38" s="38"/>
      <c r="S38" s="43"/>
      <c r="T38" s="43"/>
    </row>
    <row r="39" spans="1:20" ht="20.100000000000001" customHeight="1" x14ac:dyDescent="0.2">
      <c r="A39" s="218"/>
      <c r="B39" s="218"/>
      <c r="C39" s="218"/>
      <c r="D39" s="218"/>
      <c r="E39" s="758"/>
      <c r="F39" s="759"/>
      <c r="G39" s="218"/>
      <c r="H39" s="218"/>
      <c r="I39" s="218"/>
      <c r="J39" s="218"/>
      <c r="K39" s="759"/>
      <c r="L39" s="218"/>
      <c r="M39" s="218"/>
      <c r="O39" s="38"/>
      <c r="P39" s="38"/>
      <c r="Q39" s="38"/>
      <c r="R39" s="38"/>
      <c r="S39" s="43"/>
      <c r="T39" s="43"/>
    </row>
    <row r="40" spans="1:20" ht="20.100000000000001" customHeight="1" x14ac:dyDescent="0.2">
      <c r="A40" s="218"/>
      <c r="B40" s="218"/>
      <c r="C40" s="218"/>
      <c r="D40" s="218"/>
      <c r="E40" s="758"/>
      <c r="F40" s="759"/>
      <c r="G40" s="218"/>
      <c r="H40" s="218"/>
      <c r="I40" s="218"/>
      <c r="J40" s="218"/>
      <c r="K40" s="759"/>
      <c r="L40" s="218"/>
      <c r="M40" s="218"/>
      <c r="O40" s="38"/>
      <c r="P40" s="38"/>
      <c r="Q40" s="38"/>
      <c r="R40" s="38"/>
      <c r="S40" s="43"/>
      <c r="T40" s="43"/>
    </row>
    <row r="41" spans="1:20" ht="20.100000000000001" customHeight="1" x14ac:dyDescent="0.2">
      <c r="A41" s="218"/>
      <c r="B41" s="218"/>
      <c r="C41" s="218"/>
      <c r="D41" s="218"/>
      <c r="E41" s="758"/>
      <c r="F41" s="759"/>
      <c r="G41" s="218"/>
      <c r="H41" s="218"/>
      <c r="I41" s="218"/>
      <c r="J41" s="218"/>
      <c r="K41" s="759"/>
      <c r="L41" s="218"/>
      <c r="M41" s="218"/>
      <c r="O41" s="38"/>
      <c r="P41" s="38"/>
      <c r="Q41" s="38"/>
      <c r="R41" s="38"/>
      <c r="S41" s="43"/>
      <c r="T41" s="43"/>
    </row>
    <row r="42" spans="1:20" ht="20.100000000000001" customHeight="1" x14ac:dyDescent="0.2">
      <c r="A42" s="218"/>
      <c r="B42" s="218"/>
      <c r="C42" s="218"/>
      <c r="D42" s="218"/>
      <c r="E42" s="758"/>
      <c r="F42" s="759"/>
      <c r="G42" s="218"/>
      <c r="H42" s="218"/>
      <c r="I42" s="218"/>
      <c r="J42" s="218"/>
      <c r="K42" s="759"/>
      <c r="L42" s="218"/>
      <c r="M42" s="218"/>
      <c r="O42" s="38"/>
      <c r="P42" s="38"/>
      <c r="Q42" s="38"/>
      <c r="R42" s="38"/>
      <c r="S42" s="43"/>
      <c r="T42" s="43"/>
    </row>
    <row r="43" spans="1:20" ht="20.100000000000001" customHeight="1" x14ac:dyDescent="0.2">
      <c r="A43" s="218"/>
      <c r="B43" s="218"/>
      <c r="C43" s="218"/>
      <c r="D43" s="218"/>
      <c r="E43" s="758"/>
      <c r="F43" s="759"/>
      <c r="G43" s="218"/>
      <c r="H43" s="218"/>
      <c r="I43" s="218"/>
      <c r="J43" s="218"/>
      <c r="K43" s="759"/>
      <c r="L43" s="218"/>
      <c r="M43" s="218"/>
      <c r="O43" s="38"/>
      <c r="P43" s="38"/>
      <c r="Q43" s="38"/>
      <c r="R43" s="38"/>
      <c r="S43" s="43"/>
      <c r="T43" s="43"/>
    </row>
    <row r="44" spans="1:20" ht="20.100000000000001" customHeight="1" x14ac:dyDescent="0.2">
      <c r="A44" s="218"/>
      <c r="B44" s="218"/>
      <c r="C44" s="218"/>
      <c r="D44" s="218"/>
      <c r="E44" s="758"/>
      <c r="F44" s="759"/>
      <c r="G44" s="218"/>
      <c r="H44" s="218"/>
      <c r="I44" s="218"/>
      <c r="J44" s="218"/>
      <c r="K44" s="759"/>
      <c r="L44" s="218"/>
      <c r="M44" s="218"/>
      <c r="O44" s="38"/>
      <c r="P44" s="38"/>
      <c r="Q44" s="38"/>
      <c r="R44" s="38"/>
      <c r="S44" s="43"/>
      <c r="T44" s="43"/>
    </row>
    <row r="45" spans="1:20" ht="20.100000000000001" customHeight="1" x14ac:dyDescent="0.2">
      <c r="A45" s="218"/>
      <c r="B45" s="218"/>
      <c r="C45" s="218"/>
      <c r="D45" s="218"/>
      <c r="E45" s="758"/>
      <c r="F45" s="759"/>
      <c r="G45" s="218"/>
      <c r="H45" s="218"/>
      <c r="I45" s="218"/>
      <c r="J45" s="218"/>
      <c r="K45" s="759"/>
      <c r="L45" s="218"/>
      <c r="M45" s="218"/>
      <c r="O45" s="38"/>
      <c r="P45" s="38"/>
      <c r="Q45" s="38"/>
      <c r="R45" s="38"/>
      <c r="S45" s="43"/>
      <c r="T45" s="43"/>
    </row>
    <row r="46" spans="1:20" ht="20.100000000000001" customHeight="1" x14ac:dyDescent="0.2">
      <c r="A46" s="218"/>
      <c r="B46" s="218"/>
      <c r="C46" s="218"/>
      <c r="D46" s="218"/>
      <c r="E46" s="758"/>
      <c r="F46" s="759"/>
      <c r="G46" s="218"/>
      <c r="H46" s="218"/>
      <c r="I46" s="218"/>
      <c r="J46" s="218"/>
      <c r="K46" s="759"/>
      <c r="L46" s="218"/>
      <c r="M46" s="218"/>
      <c r="O46" s="38"/>
      <c r="P46" s="38"/>
      <c r="Q46" s="38"/>
      <c r="R46" s="38"/>
      <c r="S46" s="43"/>
      <c r="T46" s="43"/>
    </row>
    <row r="47" spans="1:20" ht="20.100000000000001" customHeight="1" x14ac:dyDescent="0.2">
      <c r="A47" s="218"/>
      <c r="B47" s="218"/>
      <c r="C47" s="218"/>
      <c r="D47" s="218"/>
      <c r="E47" s="758"/>
      <c r="F47" s="759"/>
      <c r="G47" s="218"/>
      <c r="H47" s="218"/>
      <c r="I47" s="218"/>
      <c r="J47" s="218"/>
      <c r="K47" s="759"/>
      <c r="L47" s="218"/>
      <c r="M47" s="218"/>
      <c r="O47" s="38"/>
      <c r="P47" s="38"/>
      <c r="Q47" s="38"/>
      <c r="R47" s="38"/>
      <c r="S47" s="43"/>
      <c r="T47" s="43"/>
    </row>
    <row r="48" spans="1:20" ht="20.100000000000001" customHeight="1" x14ac:dyDescent="0.2">
      <c r="A48" s="218"/>
      <c r="B48" s="218"/>
      <c r="C48" s="218"/>
      <c r="D48" s="218"/>
      <c r="E48" s="758"/>
      <c r="F48" s="759"/>
      <c r="G48" s="218"/>
      <c r="H48" s="218"/>
      <c r="I48" s="218"/>
      <c r="J48" s="218"/>
      <c r="K48" s="759"/>
      <c r="L48" s="218"/>
      <c r="M48" s="218"/>
      <c r="O48" s="38"/>
      <c r="P48" s="38"/>
      <c r="Q48" s="38"/>
      <c r="R48" s="38"/>
      <c r="S48" s="43"/>
      <c r="T48" s="43"/>
    </row>
    <row r="49" spans="1:20" ht="20.100000000000001" customHeight="1" x14ac:dyDescent="0.2">
      <c r="A49" s="218"/>
      <c r="B49" s="218"/>
      <c r="C49" s="218"/>
      <c r="D49" s="218"/>
      <c r="E49" s="758"/>
      <c r="F49" s="759"/>
      <c r="G49" s="218"/>
      <c r="H49" s="218"/>
      <c r="I49" s="218"/>
      <c r="J49" s="218"/>
      <c r="K49" s="759"/>
      <c r="L49" s="218"/>
      <c r="M49" s="218"/>
      <c r="O49" s="38"/>
      <c r="P49" s="38"/>
      <c r="Q49" s="38"/>
      <c r="R49" s="38"/>
      <c r="S49" s="43"/>
      <c r="T49" s="43"/>
    </row>
    <row r="50" spans="1:20" ht="20.100000000000001" customHeight="1" x14ac:dyDescent="0.2">
      <c r="A50" s="218"/>
      <c r="B50" s="218"/>
      <c r="C50" s="218"/>
      <c r="D50" s="218"/>
      <c r="E50" s="758"/>
      <c r="F50" s="759"/>
      <c r="G50" s="218"/>
      <c r="H50" s="218"/>
      <c r="I50" s="218"/>
      <c r="J50" s="218"/>
      <c r="K50" s="759"/>
      <c r="L50" s="218"/>
      <c r="M50" s="218"/>
      <c r="O50" s="38"/>
      <c r="P50" s="38"/>
      <c r="Q50" s="38"/>
      <c r="R50" s="38"/>
      <c r="S50" s="43"/>
      <c r="T50" s="43"/>
    </row>
    <row r="51" spans="1:20" ht="20.100000000000001" customHeight="1" x14ac:dyDescent="0.2">
      <c r="A51" s="218"/>
      <c r="B51" s="218"/>
      <c r="C51" s="218"/>
      <c r="D51" s="218"/>
      <c r="E51" s="758"/>
      <c r="F51" s="759"/>
      <c r="G51" s="218"/>
      <c r="H51" s="218"/>
      <c r="I51" s="218"/>
      <c r="J51" s="218"/>
      <c r="K51" s="759"/>
      <c r="L51" s="218"/>
      <c r="M51" s="218"/>
      <c r="O51" s="38"/>
      <c r="P51" s="38"/>
      <c r="Q51" s="38"/>
      <c r="R51" s="38"/>
      <c r="S51" s="43"/>
      <c r="T51" s="43"/>
    </row>
    <row r="52" spans="1:20" ht="20.100000000000001" customHeight="1" x14ac:dyDescent="0.2">
      <c r="A52" s="218"/>
      <c r="B52" s="218"/>
      <c r="C52" s="218"/>
      <c r="D52" s="218"/>
      <c r="E52" s="758"/>
      <c r="F52" s="759"/>
      <c r="G52" s="218"/>
      <c r="H52" s="218"/>
      <c r="I52" s="218"/>
      <c r="J52" s="218"/>
      <c r="K52" s="759"/>
      <c r="L52" s="218"/>
      <c r="M52" s="218"/>
      <c r="O52" s="38"/>
      <c r="P52" s="38"/>
      <c r="Q52" s="38"/>
      <c r="R52" s="38"/>
      <c r="S52" s="43"/>
      <c r="T52" s="43"/>
    </row>
    <row r="53" spans="1:20" ht="20.100000000000001" customHeight="1" x14ac:dyDescent="0.2">
      <c r="A53" s="218"/>
      <c r="B53" s="218"/>
      <c r="C53" s="218"/>
      <c r="D53" s="218"/>
      <c r="E53" s="758"/>
      <c r="F53" s="759"/>
      <c r="G53" s="218"/>
      <c r="H53" s="218"/>
      <c r="I53" s="218"/>
      <c r="J53" s="218"/>
      <c r="K53" s="759"/>
      <c r="L53" s="218"/>
      <c r="M53" s="218"/>
      <c r="O53" s="38"/>
      <c r="P53" s="38"/>
      <c r="Q53" s="38"/>
      <c r="R53" s="38"/>
      <c r="S53" s="43"/>
      <c r="T53" s="43"/>
    </row>
    <row r="54" spans="1:20" ht="20.100000000000001" customHeight="1" x14ac:dyDescent="0.2">
      <c r="A54" s="218"/>
      <c r="B54" s="218"/>
      <c r="C54" s="218"/>
      <c r="D54" s="218"/>
      <c r="E54" s="758"/>
      <c r="F54" s="759"/>
      <c r="G54" s="218"/>
      <c r="H54" s="218"/>
      <c r="I54" s="218"/>
      <c r="J54" s="218"/>
      <c r="K54" s="759"/>
      <c r="L54" s="218"/>
      <c r="M54" s="218"/>
      <c r="O54" s="38"/>
      <c r="P54" s="38"/>
      <c r="Q54" s="38"/>
      <c r="R54" s="38"/>
      <c r="S54" s="43"/>
      <c r="T54" s="43"/>
    </row>
    <row r="55" spans="1:20" ht="20.100000000000001" customHeight="1" x14ac:dyDescent="0.2">
      <c r="A55" s="218"/>
      <c r="B55" s="218"/>
      <c r="C55" s="218"/>
      <c r="D55" s="218"/>
      <c r="E55" s="758"/>
      <c r="F55" s="759"/>
      <c r="G55" s="218"/>
      <c r="H55" s="218"/>
      <c r="I55" s="218"/>
      <c r="J55" s="218"/>
      <c r="K55" s="759"/>
      <c r="L55" s="218"/>
      <c r="M55" s="218"/>
      <c r="O55" s="38"/>
      <c r="P55" s="38"/>
      <c r="Q55" s="38"/>
      <c r="R55" s="38"/>
      <c r="S55" s="43"/>
      <c r="T55" s="43"/>
    </row>
    <row r="56" spans="1:20" ht="20.100000000000001" customHeight="1" x14ac:dyDescent="0.2">
      <c r="A56" s="218"/>
      <c r="B56" s="218"/>
      <c r="C56" s="218"/>
      <c r="D56" s="218"/>
      <c r="E56" s="758"/>
      <c r="F56" s="759"/>
      <c r="G56" s="218"/>
      <c r="H56" s="218"/>
      <c r="I56" s="218"/>
      <c r="J56" s="218"/>
      <c r="K56" s="759"/>
      <c r="L56" s="218"/>
      <c r="M56" s="218"/>
      <c r="O56" s="38"/>
      <c r="P56" s="38"/>
      <c r="Q56" s="38"/>
      <c r="R56" s="38"/>
      <c r="S56" s="43"/>
      <c r="T56" s="43"/>
    </row>
    <row r="57" spans="1:20" ht="20.100000000000001" customHeight="1" x14ac:dyDescent="0.2">
      <c r="A57" s="218"/>
      <c r="B57" s="218"/>
      <c r="C57" s="218"/>
      <c r="D57" s="218"/>
      <c r="E57" s="758"/>
      <c r="F57" s="759"/>
      <c r="G57" s="218"/>
      <c r="H57" s="218"/>
      <c r="I57" s="218"/>
      <c r="J57" s="218"/>
      <c r="K57" s="759"/>
      <c r="L57" s="218"/>
      <c r="M57" s="218"/>
      <c r="O57" s="38"/>
      <c r="P57" s="38"/>
      <c r="Q57" s="38"/>
      <c r="R57" s="38"/>
      <c r="S57" s="43"/>
      <c r="T57" s="43"/>
    </row>
    <row r="58" spans="1:20" ht="20.100000000000001" customHeight="1" x14ac:dyDescent="0.2">
      <c r="A58" s="218"/>
      <c r="B58" s="218"/>
      <c r="C58" s="218"/>
      <c r="D58" s="218"/>
      <c r="E58" s="758"/>
      <c r="F58" s="759"/>
      <c r="G58" s="218"/>
      <c r="H58" s="218"/>
      <c r="I58" s="218"/>
      <c r="J58" s="218"/>
      <c r="K58" s="759"/>
      <c r="L58" s="218"/>
      <c r="M58" s="218"/>
      <c r="O58" s="38"/>
      <c r="P58" s="38"/>
      <c r="Q58" s="38"/>
      <c r="R58" s="38"/>
      <c r="S58" s="43"/>
      <c r="T58" s="43"/>
    </row>
    <row r="59" spans="1:20" ht="20.100000000000001" customHeight="1" x14ac:dyDescent="0.2">
      <c r="A59" s="218"/>
      <c r="B59" s="218"/>
      <c r="C59" s="218"/>
      <c r="D59" s="218"/>
      <c r="E59" s="758"/>
      <c r="F59" s="759"/>
      <c r="G59" s="218"/>
      <c r="H59" s="218"/>
      <c r="I59" s="218"/>
      <c r="J59" s="218"/>
      <c r="K59" s="759"/>
      <c r="L59" s="218"/>
      <c r="M59" s="218"/>
      <c r="O59" s="38"/>
      <c r="P59" s="38"/>
      <c r="Q59" s="38"/>
      <c r="R59" s="38"/>
      <c r="S59" s="43"/>
      <c r="T59" s="43"/>
    </row>
    <row r="60" spans="1:20" ht="20.100000000000001" customHeight="1" x14ac:dyDescent="0.2">
      <c r="A60" s="218"/>
      <c r="B60" s="218"/>
      <c r="C60" s="218"/>
      <c r="D60" s="218"/>
      <c r="E60" s="758"/>
      <c r="F60" s="759"/>
      <c r="G60" s="218"/>
      <c r="H60" s="218"/>
      <c r="I60" s="218"/>
      <c r="J60" s="218"/>
      <c r="K60" s="759"/>
      <c r="L60" s="218"/>
      <c r="M60" s="218"/>
      <c r="O60" s="38"/>
      <c r="P60" s="38"/>
      <c r="Q60" s="38"/>
      <c r="R60" s="38"/>
      <c r="S60" s="43"/>
      <c r="T60" s="43"/>
    </row>
    <row r="61" spans="1:20" ht="20.100000000000001" customHeight="1" x14ac:dyDescent="0.2">
      <c r="A61" s="218"/>
      <c r="B61" s="218"/>
      <c r="C61" s="218"/>
      <c r="D61" s="218"/>
      <c r="E61" s="758"/>
      <c r="F61" s="759"/>
      <c r="G61" s="218"/>
      <c r="H61" s="218"/>
      <c r="I61" s="218"/>
      <c r="J61" s="218"/>
      <c r="K61" s="759"/>
      <c r="L61" s="218"/>
      <c r="M61" s="218"/>
      <c r="O61" s="38"/>
      <c r="P61" s="38"/>
      <c r="Q61" s="38"/>
      <c r="R61" s="38"/>
      <c r="S61" s="43"/>
      <c r="T61" s="43"/>
    </row>
    <row r="62" spans="1:20" ht="20.100000000000001" customHeight="1" x14ac:dyDescent="0.2">
      <c r="A62" s="218"/>
      <c r="B62" s="218"/>
      <c r="C62" s="218"/>
      <c r="D62" s="218"/>
      <c r="E62" s="758"/>
      <c r="F62" s="759"/>
      <c r="G62" s="218"/>
      <c r="H62" s="218"/>
      <c r="I62" s="218"/>
      <c r="J62" s="218"/>
      <c r="K62" s="759"/>
      <c r="L62" s="218"/>
      <c r="M62" s="218"/>
      <c r="O62" s="38"/>
      <c r="P62" s="38"/>
      <c r="Q62" s="38"/>
      <c r="R62" s="38"/>
      <c r="S62" s="43"/>
      <c r="T62" s="43"/>
    </row>
    <row r="63" spans="1:20" ht="20.100000000000001" customHeight="1" x14ac:dyDescent="0.2">
      <c r="A63" s="218"/>
      <c r="B63" s="218"/>
      <c r="C63" s="218"/>
      <c r="D63" s="218"/>
      <c r="E63" s="758"/>
      <c r="F63" s="759"/>
      <c r="G63" s="218"/>
      <c r="H63" s="218"/>
      <c r="I63" s="218"/>
      <c r="J63" s="218"/>
      <c r="K63" s="759"/>
      <c r="L63" s="218"/>
      <c r="M63" s="218"/>
      <c r="O63" s="38"/>
      <c r="P63" s="38"/>
      <c r="Q63" s="38"/>
      <c r="R63" s="38"/>
      <c r="S63" s="43"/>
      <c r="T63" s="43"/>
    </row>
    <row r="64" spans="1:20" ht="20.100000000000001" customHeight="1" x14ac:dyDescent="0.2">
      <c r="A64" s="218"/>
      <c r="B64" s="218"/>
      <c r="C64" s="218"/>
      <c r="D64" s="218"/>
      <c r="E64" s="758"/>
      <c r="F64" s="759"/>
      <c r="G64" s="218"/>
      <c r="H64" s="218"/>
      <c r="I64" s="218"/>
      <c r="J64" s="218"/>
      <c r="K64" s="759"/>
      <c r="L64" s="218"/>
      <c r="M64" s="218"/>
      <c r="O64" s="38"/>
      <c r="P64" s="38"/>
      <c r="Q64" s="38"/>
      <c r="R64" s="38"/>
      <c r="S64" s="43"/>
      <c r="T64" s="43"/>
    </row>
    <row r="65" spans="1:20" ht="20.100000000000001" customHeight="1" x14ac:dyDescent="0.2">
      <c r="A65" s="218"/>
      <c r="B65" s="218"/>
      <c r="C65" s="218"/>
      <c r="D65" s="218"/>
      <c r="E65" s="758"/>
      <c r="F65" s="759"/>
      <c r="G65" s="218"/>
      <c r="H65" s="218"/>
      <c r="I65" s="218"/>
      <c r="J65" s="218"/>
      <c r="K65" s="759"/>
      <c r="L65" s="218"/>
      <c r="M65" s="218"/>
      <c r="O65" s="38"/>
      <c r="P65" s="38"/>
      <c r="Q65" s="38"/>
      <c r="R65" s="38"/>
      <c r="S65" s="43"/>
      <c r="T65" s="43"/>
    </row>
    <row r="66" spans="1:20" ht="20.100000000000001" customHeight="1" x14ac:dyDescent="0.2">
      <c r="A66" s="218"/>
      <c r="B66" s="218"/>
      <c r="C66" s="218"/>
      <c r="D66" s="218"/>
      <c r="E66" s="758"/>
      <c r="F66" s="759"/>
      <c r="G66" s="218"/>
      <c r="H66" s="218"/>
      <c r="I66" s="218"/>
      <c r="J66" s="218"/>
      <c r="K66" s="759"/>
      <c r="L66" s="218"/>
      <c r="M66" s="218"/>
      <c r="O66" s="38"/>
      <c r="P66" s="38"/>
      <c r="Q66" s="38"/>
      <c r="R66" s="38"/>
      <c r="S66" s="43"/>
      <c r="T66" s="43"/>
    </row>
    <row r="67" spans="1:20" ht="20.100000000000001" customHeight="1" x14ac:dyDescent="0.2">
      <c r="A67" s="218"/>
      <c r="B67" s="218"/>
      <c r="C67" s="218"/>
      <c r="D67" s="218"/>
      <c r="E67" s="758"/>
      <c r="F67" s="759"/>
      <c r="G67" s="218"/>
      <c r="H67" s="218"/>
      <c r="I67" s="218"/>
      <c r="J67" s="218"/>
      <c r="K67" s="759"/>
      <c r="L67" s="218"/>
      <c r="M67" s="218"/>
      <c r="O67" s="38"/>
      <c r="P67" s="38"/>
      <c r="Q67" s="38"/>
      <c r="R67" s="38"/>
      <c r="S67" s="43"/>
      <c r="T67" s="43"/>
    </row>
    <row r="68" spans="1:20" ht="20.100000000000001" customHeight="1" x14ac:dyDescent="0.2">
      <c r="A68" s="218"/>
      <c r="B68" s="218"/>
      <c r="C68" s="218"/>
      <c r="D68" s="218"/>
      <c r="E68" s="758"/>
      <c r="F68" s="759"/>
      <c r="G68" s="218"/>
      <c r="H68" s="218"/>
      <c r="I68" s="218"/>
      <c r="J68" s="218"/>
      <c r="K68" s="759"/>
      <c r="L68" s="218"/>
      <c r="M68" s="218"/>
      <c r="O68" s="38"/>
      <c r="P68" s="38"/>
      <c r="Q68" s="38"/>
      <c r="R68" s="38"/>
      <c r="S68" s="43"/>
      <c r="T68" s="43"/>
    </row>
    <row r="69" spans="1:20" ht="20.100000000000001" customHeight="1" x14ac:dyDescent="0.2">
      <c r="A69" s="218"/>
      <c r="B69" s="218"/>
      <c r="C69" s="218"/>
      <c r="D69" s="218"/>
      <c r="E69" s="758"/>
      <c r="F69" s="759"/>
      <c r="G69" s="218"/>
      <c r="H69" s="218"/>
      <c r="I69" s="218"/>
      <c r="J69" s="218"/>
      <c r="K69" s="759"/>
      <c r="L69" s="218"/>
      <c r="M69" s="218"/>
      <c r="O69" s="38"/>
      <c r="P69" s="38"/>
      <c r="Q69" s="38"/>
      <c r="R69" s="38"/>
      <c r="S69" s="43"/>
      <c r="T69" s="43"/>
    </row>
    <row r="70" spans="1:20" ht="20.100000000000001" customHeight="1" x14ac:dyDescent="0.2">
      <c r="A70" s="218"/>
      <c r="B70" s="218"/>
      <c r="C70" s="218"/>
      <c r="D70" s="218"/>
      <c r="E70" s="758"/>
      <c r="F70" s="759"/>
      <c r="G70" s="218"/>
      <c r="H70" s="218"/>
      <c r="I70" s="218"/>
      <c r="J70" s="218"/>
      <c r="K70" s="759"/>
      <c r="L70" s="218"/>
      <c r="M70" s="218"/>
      <c r="O70" s="38"/>
      <c r="P70" s="38"/>
      <c r="Q70" s="38"/>
      <c r="R70" s="38"/>
      <c r="S70" s="43"/>
      <c r="T70" s="43"/>
    </row>
    <row r="71" spans="1:20" ht="20.100000000000001" customHeight="1" x14ac:dyDescent="0.2">
      <c r="A71" s="218"/>
      <c r="B71" s="218"/>
      <c r="C71" s="218"/>
      <c r="D71" s="218"/>
      <c r="E71" s="758"/>
      <c r="F71" s="759"/>
      <c r="G71" s="218"/>
      <c r="H71" s="218"/>
      <c r="I71" s="218"/>
      <c r="J71" s="218"/>
      <c r="K71" s="759"/>
      <c r="L71" s="218"/>
      <c r="M71" s="218"/>
      <c r="O71" s="38"/>
      <c r="P71" s="38"/>
      <c r="Q71" s="38"/>
      <c r="R71" s="38"/>
      <c r="S71" s="43"/>
      <c r="T71" s="43"/>
    </row>
    <row r="72" spans="1:20" ht="20.100000000000001" customHeight="1" x14ac:dyDescent="0.2">
      <c r="A72" s="218"/>
      <c r="B72" s="218"/>
      <c r="C72" s="218"/>
      <c r="D72" s="218"/>
      <c r="E72" s="758"/>
      <c r="F72" s="759"/>
      <c r="G72" s="218"/>
      <c r="H72" s="218"/>
      <c r="I72" s="218"/>
      <c r="J72" s="218"/>
      <c r="K72" s="759"/>
      <c r="L72" s="218"/>
      <c r="M72" s="218"/>
      <c r="O72" s="38"/>
      <c r="P72" s="38"/>
      <c r="Q72" s="38"/>
      <c r="R72" s="38"/>
      <c r="S72" s="43"/>
      <c r="T72" s="43"/>
    </row>
    <row r="73" spans="1:20" ht="20.100000000000001" customHeight="1" x14ac:dyDescent="0.2">
      <c r="A73" s="218"/>
      <c r="B73" s="218"/>
      <c r="C73" s="218"/>
      <c r="D73" s="218"/>
      <c r="E73" s="758"/>
      <c r="F73" s="759"/>
      <c r="G73" s="218"/>
      <c r="H73" s="218"/>
      <c r="I73" s="218"/>
      <c r="J73" s="218"/>
      <c r="K73" s="759"/>
      <c r="L73" s="218"/>
      <c r="M73" s="218"/>
      <c r="O73" s="38"/>
      <c r="P73" s="38"/>
      <c r="Q73" s="38"/>
      <c r="R73" s="38"/>
      <c r="S73" s="43"/>
      <c r="T73" s="43"/>
    </row>
    <row r="74" spans="1:20" ht="20.100000000000001" customHeight="1" x14ac:dyDescent="0.2">
      <c r="A74" s="218"/>
      <c r="B74" s="218"/>
      <c r="C74" s="218"/>
      <c r="D74" s="218"/>
      <c r="E74" s="758"/>
      <c r="F74" s="759"/>
      <c r="G74" s="218"/>
      <c r="H74" s="218"/>
      <c r="I74" s="218"/>
      <c r="J74" s="218"/>
      <c r="K74" s="759"/>
      <c r="L74" s="218"/>
      <c r="M74" s="218"/>
      <c r="O74" s="38"/>
      <c r="P74" s="38"/>
      <c r="Q74" s="38"/>
      <c r="R74" s="38"/>
      <c r="S74" s="43"/>
      <c r="T74" s="43"/>
    </row>
    <row r="75" spans="1:20" ht="20.100000000000001" customHeight="1" x14ac:dyDescent="0.2">
      <c r="A75" s="218"/>
      <c r="B75" s="218"/>
      <c r="C75" s="218"/>
      <c r="D75" s="218"/>
      <c r="E75" s="758"/>
      <c r="F75" s="759"/>
      <c r="G75" s="218"/>
      <c r="H75" s="218"/>
      <c r="I75" s="218"/>
      <c r="J75" s="218"/>
      <c r="K75" s="759"/>
      <c r="L75" s="218"/>
      <c r="M75" s="218"/>
      <c r="O75" s="38"/>
      <c r="P75" s="38"/>
      <c r="Q75" s="38"/>
      <c r="R75" s="38"/>
      <c r="S75" s="43"/>
      <c r="T75" s="43"/>
    </row>
    <row r="76" spans="1:20" ht="20.100000000000001" customHeight="1" x14ac:dyDescent="0.2">
      <c r="A76" s="218"/>
      <c r="B76" s="218"/>
      <c r="C76" s="218"/>
      <c r="D76" s="218"/>
      <c r="E76" s="758"/>
      <c r="F76" s="759"/>
      <c r="G76" s="218"/>
      <c r="H76" s="218"/>
      <c r="I76" s="218"/>
      <c r="J76" s="218"/>
      <c r="K76" s="759"/>
      <c r="L76" s="218"/>
      <c r="M76" s="218"/>
      <c r="O76" s="38"/>
      <c r="P76" s="38"/>
      <c r="Q76" s="38"/>
      <c r="R76" s="38"/>
      <c r="S76" s="43"/>
      <c r="T76" s="43"/>
    </row>
    <row r="77" spans="1:20" ht="20.100000000000001" customHeight="1" x14ac:dyDescent="0.2">
      <c r="A77" s="218"/>
      <c r="B77" s="218"/>
      <c r="C77" s="218"/>
      <c r="D77" s="218"/>
      <c r="E77" s="758"/>
      <c r="F77" s="759"/>
      <c r="G77" s="218"/>
      <c r="H77" s="218"/>
      <c r="I77" s="218"/>
      <c r="J77" s="218"/>
      <c r="K77" s="759"/>
      <c r="L77" s="218"/>
      <c r="M77" s="218"/>
      <c r="O77" s="38"/>
      <c r="P77" s="38"/>
      <c r="Q77" s="38"/>
      <c r="R77" s="38"/>
      <c r="S77" s="43"/>
      <c r="T77" s="43"/>
    </row>
    <row r="78" spans="1:20" ht="20.100000000000001" customHeight="1" x14ac:dyDescent="0.2">
      <c r="A78" s="218"/>
      <c r="B78" s="218"/>
      <c r="C78" s="218"/>
      <c r="D78" s="218"/>
      <c r="E78" s="758"/>
      <c r="F78" s="759"/>
      <c r="G78" s="218"/>
      <c r="H78" s="218"/>
      <c r="I78" s="218"/>
      <c r="J78" s="218"/>
      <c r="K78" s="759"/>
      <c r="L78" s="218"/>
      <c r="M78" s="218"/>
      <c r="O78" s="38"/>
      <c r="P78" s="38"/>
      <c r="Q78" s="38"/>
      <c r="R78" s="38"/>
      <c r="S78" s="43"/>
      <c r="T78" s="43"/>
    </row>
    <row r="79" spans="1:20" ht="20.100000000000001" customHeight="1" x14ac:dyDescent="0.2">
      <c r="A79" s="218"/>
      <c r="B79" s="218"/>
      <c r="C79" s="218"/>
      <c r="D79" s="218"/>
      <c r="E79" s="758"/>
      <c r="F79" s="759"/>
      <c r="G79" s="218"/>
      <c r="H79" s="218"/>
      <c r="I79" s="218"/>
      <c r="J79" s="218"/>
      <c r="K79" s="759"/>
      <c r="L79" s="218"/>
      <c r="M79" s="218"/>
      <c r="O79" s="38"/>
      <c r="P79" s="38"/>
      <c r="Q79" s="38"/>
      <c r="R79" s="38"/>
      <c r="S79" s="43"/>
      <c r="T79" s="43"/>
    </row>
    <row r="80" spans="1:20" ht="20.100000000000001" customHeight="1" x14ac:dyDescent="0.2">
      <c r="A80" s="218"/>
      <c r="B80" s="218"/>
      <c r="C80" s="218"/>
      <c r="D80" s="218"/>
      <c r="E80" s="758"/>
      <c r="F80" s="759"/>
      <c r="G80" s="218"/>
      <c r="H80" s="218"/>
      <c r="I80" s="218"/>
      <c r="J80" s="218"/>
      <c r="K80" s="759"/>
      <c r="L80" s="218"/>
      <c r="M80" s="218"/>
      <c r="O80" s="38"/>
      <c r="P80" s="38"/>
      <c r="Q80" s="38"/>
      <c r="R80" s="38"/>
      <c r="S80" s="43"/>
      <c r="T80" s="43"/>
    </row>
    <row r="81" spans="1:20" ht="20.100000000000001" customHeight="1" x14ac:dyDescent="0.2">
      <c r="A81" s="218"/>
      <c r="B81" s="218"/>
      <c r="C81" s="218"/>
      <c r="D81" s="218"/>
      <c r="E81" s="758"/>
      <c r="F81" s="759"/>
      <c r="G81" s="218"/>
      <c r="H81" s="218"/>
      <c r="I81" s="218"/>
      <c r="J81" s="218"/>
      <c r="K81" s="759"/>
      <c r="L81" s="218"/>
      <c r="M81" s="218"/>
      <c r="O81" s="38"/>
      <c r="P81" s="38"/>
      <c r="Q81" s="38"/>
      <c r="R81" s="38"/>
      <c r="S81" s="43"/>
      <c r="T81" s="43"/>
    </row>
    <row r="82" spans="1:20" ht="20.100000000000001" customHeight="1" x14ac:dyDescent="0.2">
      <c r="A82" s="218"/>
      <c r="B82" s="218"/>
      <c r="C82" s="218"/>
      <c r="D82" s="218"/>
      <c r="E82" s="758"/>
      <c r="F82" s="759"/>
      <c r="G82" s="218"/>
      <c r="H82" s="218"/>
      <c r="I82" s="218"/>
      <c r="J82" s="218"/>
      <c r="K82" s="759"/>
      <c r="L82" s="218"/>
      <c r="M82" s="218"/>
      <c r="O82" s="38"/>
      <c r="P82" s="38"/>
      <c r="Q82" s="38"/>
      <c r="R82" s="38"/>
      <c r="S82" s="43"/>
      <c r="T82" s="43"/>
    </row>
    <row r="83" spans="1:20" ht="20.100000000000001" customHeight="1" x14ac:dyDescent="0.2">
      <c r="A83" s="218"/>
      <c r="B83" s="218"/>
      <c r="C83" s="218"/>
      <c r="D83" s="218"/>
      <c r="E83" s="758"/>
      <c r="F83" s="759"/>
      <c r="G83" s="218"/>
      <c r="H83" s="218"/>
      <c r="I83" s="218"/>
      <c r="J83" s="218"/>
      <c r="K83" s="759"/>
      <c r="L83" s="218"/>
      <c r="M83" s="218"/>
      <c r="O83" s="38"/>
      <c r="P83" s="38"/>
      <c r="Q83" s="38"/>
      <c r="R83" s="38"/>
      <c r="S83" s="43"/>
      <c r="T83" s="43"/>
    </row>
    <row r="84" spans="1:20" ht="20.100000000000001" customHeight="1" x14ac:dyDescent="0.2">
      <c r="A84" s="218"/>
      <c r="B84" s="218"/>
      <c r="C84" s="218"/>
      <c r="D84" s="218"/>
      <c r="E84" s="758"/>
      <c r="F84" s="759"/>
      <c r="G84" s="218"/>
      <c r="H84" s="218"/>
      <c r="I84" s="218"/>
      <c r="J84" s="218"/>
      <c r="K84" s="759"/>
      <c r="L84" s="218"/>
      <c r="M84" s="218"/>
      <c r="O84" s="38"/>
      <c r="P84" s="38"/>
      <c r="Q84" s="38"/>
      <c r="R84" s="38"/>
      <c r="S84" s="43"/>
      <c r="T84" s="43"/>
    </row>
    <row r="85" spans="1:20" ht="20.100000000000001" customHeight="1" x14ac:dyDescent="0.2">
      <c r="A85" s="218"/>
      <c r="B85" s="218"/>
      <c r="C85" s="218"/>
      <c r="D85" s="218"/>
      <c r="E85" s="758"/>
      <c r="F85" s="759"/>
      <c r="G85" s="218"/>
      <c r="H85" s="218"/>
      <c r="I85" s="218"/>
      <c r="J85" s="218"/>
      <c r="K85" s="759"/>
      <c r="L85" s="218"/>
      <c r="M85" s="218"/>
      <c r="O85" s="38"/>
      <c r="P85" s="38"/>
      <c r="Q85" s="38"/>
      <c r="R85" s="38"/>
      <c r="S85" s="43"/>
      <c r="T85" s="43"/>
    </row>
    <row r="86" spans="1:20" ht="20.100000000000001" customHeight="1" x14ac:dyDescent="0.2">
      <c r="A86" s="218"/>
      <c r="B86" s="218"/>
      <c r="C86" s="218"/>
      <c r="D86" s="218"/>
      <c r="E86" s="758"/>
      <c r="F86" s="759"/>
      <c r="G86" s="218"/>
      <c r="H86" s="218"/>
      <c r="I86" s="218"/>
      <c r="J86" s="218"/>
      <c r="K86" s="759"/>
      <c r="L86" s="218"/>
      <c r="M86" s="218"/>
      <c r="O86" s="38"/>
      <c r="P86" s="38"/>
      <c r="Q86" s="38"/>
      <c r="R86" s="38"/>
      <c r="S86" s="43"/>
      <c r="T86" s="43"/>
    </row>
    <row r="87" spans="1:20" ht="20.100000000000001" customHeight="1" x14ac:dyDescent="0.2">
      <c r="A87" s="218"/>
      <c r="B87" s="218"/>
      <c r="C87" s="218"/>
      <c r="D87" s="218"/>
      <c r="E87" s="758"/>
      <c r="F87" s="759"/>
      <c r="G87" s="218"/>
      <c r="H87" s="218"/>
      <c r="I87" s="218"/>
      <c r="J87" s="218"/>
      <c r="K87" s="759"/>
      <c r="L87" s="218"/>
      <c r="M87" s="218"/>
      <c r="O87" s="38"/>
      <c r="P87" s="38"/>
      <c r="Q87" s="38"/>
      <c r="R87" s="38"/>
      <c r="S87" s="43"/>
      <c r="T87" s="43"/>
    </row>
    <row r="88" spans="1:20" ht="20.100000000000001" customHeight="1" x14ac:dyDescent="0.2">
      <c r="A88" s="218"/>
      <c r="B88" s="218"/>
      <c r="C88" s="218"/>
      <c r="D88" s="218"/>
      <c r="E88" s="758"/>
      <c r="F88" s="759"/>
      <c r="G88" s="218"/>
      <c r="H88" s="218"/>
      <c r="I88" s="218"/>
      <c r="J88" s="218"/>
      <c r="K88" s="759"/>
      <c r="L88" s="218"/>
      <c r="M88" s="218"/>
      <c r="O88" s="38"/>
      <c r="P88" s="38"/>
      <c r="Q88" s="38"/>
      <c r="R88" s="38"/>
      <c r="S88" s="43"/>
      <c r="T88" s="43"/>
    </row>
    <row r="89" spans="1:20" ht="15.75" x14ac:dyDescent="0.2">
      <c r="A89" s="218"/>
      <c r="B89" s="218"/>
      <c r="C89" s="218"/>
      <c r="D89" s="218"/>
      <c r="E89" s="758"/>
      <c r="F89" s="759"/>
      <c r="G89" s="218"/>
      <c r="H89" s="218"/>
      <c r="I89" s="218"/>
      <c r="J89" s="218"/>
      <c r="K89" s="759"/>
      <c r="L89" s="218"/>
      <c r="M89" s="218"/>
    </row>
    <row r="90" spans="1:20" ht="15.75" x14ac:dyDescent="0.2">
      <c r="A90" s="218"/>
      <c r="B90" s="218"/>
      <c r="C90" s="218"/>
      <c r="D90" s="218"/>
      <c r="E90" s="758"/>
      <c r="F90" s="759"/>
      <c r="G90" s="218"/>
      <c r="H90" s="218"/>
      <c r="I90" s="218"/>
      <c r="J90" s="218"/>
      <c r="K90" s="759"/>
      <c r="L90" s="218"/>
      <c r="M90" s="218"/>
    </row>
    <row r="91" spans="1:20" s="38" customFormat="1" ht="15.75" x14ac:dyDescent="0.2">
      <c r="A91" s="218"/>
      <c r="B91" s="218"/>
      <c r="C91" s="218"/>
      <c r="D91" s="218"/>
      <c r="E91" s="758"/>
      <c r="F91" s="759"/>
      <c r="G91" s="218"/>
      <c r="H91" s="218"/>
      <c r="I91" s="218"/>
      <c r="J91" s="218"/>
      <c r="K91" s="759"/>
      <c r="L91" s="218"/>
      <c r="M91" s="218"/>
      <c r="O91" s="5"/>
      <c r="P91" s="5"/>
      <c r="Q91" s="5"/>
      <c r="R91" s="5"/>
      <c r="S91" s="5"/>
      <c r="T91" s="5"/>
    </row>
    <row r="92" spans="1:20" s="38" customFormat="1" ht="15.75" x14ac:dyDescent="0.2">
      <c r="A92" s="218"/>
      <c r="B92" s="218"/>
      <c r="C92" s="218"/>
      <c r="D92" s="218"/>
      <c r="E92" s="758"/>
      <c r="F92" s="759"/>
      <c r="G92" s="218"/>
      <c r="H92" s="218"/>
      <c r="I92" s="218"/>
      <c r="J92" s="218"/>
      <c r="K92" s="759"/>
      <c r="L92" s="218"/>
      <c r="M92" s="218"/>
      <c r="O92" s="5"/>
      <c r="P92" s="5"/>
      <c r="Q92" s="5"/>
      <c r="R92" s="5"/>
      <c r="S92" s="5"/>
      <c r="T92" s="5"/>
    </row>
    <row r="93" spans="1:20" s="38" customFormat="1" ht="15.75" x14ac:dyDescent="0.2">
      <c r="A93" s="218"/>
      <c r="B93" s="218"/>
      <c r="C93" s="218"/>
      <c r="D93" s="218"/>
      <c r="E93" s="758"/>
      <c r="F93" s="759"/>
      <c r="G93" s="218"/>
      <c r="H93" s="218"/>
      <c r="I93" s="218"/>
      <c r="J93" s="218"/>
      <c r="K93" s="759"/>
      <c r="L93" s="218"/>
      <c r="M93" s="218"/>
      <c r="O93" s="5"/>
      <c r="P93" s="5"/>
      <c r="Q93" s="5"/>
      <c r="R93" s="5"/>
      <c r="S93" s="5"/>
      <c r="T93" s="5"/>
    </row>
    <row r="94" spans="1:20" s="38" customFormat="1" ht="15.75" x14ac:dyDescent="0.2">
      <c r="A94" s="218"/>
      <c r="B94" s="218"/>
      <c r="C94" s="218"/>
      <c r="D94" s="218"/>
      <c r="E94" s="758"/>
      <c r="F94" s="759"/>
      <c r="G94" s="218"/>
      <c r="H94" s="218"/>
      <c r="I94" s="218"/>
      <c r="J94" s="218"/>
      <c r="K94" s="759"/>
      <c r="L94" s="218"/>
      <c r="M94" s="218"/>
      <c r="O94" s="5"/>
      <c r="P94" s="5"/>
      <c r="Q94" s="5"/>
      <c r="R94" s="5"/>
      <c r="S94" s="5"/>
      <c r="T94" s="5"/>
    </row>
    <row r="95" spans="1:20" s="38" customFormat="1" ht="15.75" x14ac:dyDescent="0.2">
      <c r="A95" s="218"/>
      <c r="B95" s="218"/>
      <c r="C95" s="218"/>
      <c r="D95" s="218"/>
      <c r="E95" s="758"/>
      <c r="F95" s="759"/>
      <c r="G95" s="218"/>
      <c r="H95" s="218"/>
      <c r="I95" s="218"/>
      <c r="J95" s="218"/>
      <c r="K95" s="759"/>
      <c r="L95" s="218"/>
      <c r="M95" s="218"/>
      <c r="O95" s="5"/>
      <c r="P95" s="5"/>
      <c r="Q95" s="5"/>
      <c r="R95" s="5"/>
      <c r="S95" s="5"/>
      <c r="T95" s="5"/>
    </row>
    <row r="96" spans="1:20" s="38" customFormat="1" ht="15.75" x14ac:dyDescent="0.2">
      <c r="A96" s="218"/>
      <c r="B96" s="218"/>
      <c r="C96" s="218"/>
      <c r="D96" s="218"/>
      <c r="E96" s="758"/>
      <c r="F96" s="759"/>
      <c r="G96" s="218"/>
      <c r="H96" s="218"/>
      <c r="I96" s="218"/>
      <c r="J96" s="218"/>
      <c r="K96" s="759"/>
      <c r="L96" s="218"/>
      <c r="M96" s="218"/>
      <c r="O96" s="5"/>
      <c r="P96" s="5"/>
      <c r="Q96" s="5"/>
      <c r="R96" s="5"/>
      <c r="S96" s="5"/>
      <c r="T96" s="5"/>
    </row>
    <row r="97" spans="1:20" s="38" customFormat="1" ht="15.75" x14ac:dyDescent="0.2">
      <c r="A97" s="218"/>
      <c r="B97" s="218"/>
      <c r="C97" s="218"/>
      <c r="D97" s="218"/>
      <c r="E97" s="758"/>
      <c r="F97" s="759"/>
      <c r="G97" s="218"/>
      <c r="H97" s="218"/>
      <c r="I97" s="218"/>
      <c r="J97" s="218"/>
      <c r="K97" s="759"/>
      <c r="L97" s="218"/>
      <c r="M97" s="218"/>
      <c r="O97" s="5"/>
      <c r="P97" s="5"/>
      <c r="Q97" s="5"/>
      <c r="R97" s="5"/>
      <c r="S97" s="5"/>
      <c r="T97" s="5"/>
    </row>
    <row r="98" spans="1:20" s="38" customFormat="1" ht="15.75" x14ac:dyDescent="0.2">
      <c r="A98" s="218"/>
      <c r="B98" s="218"/>
      <c r="C98" s="218"/>
      <c r="D98" s="218"/>
      <c r="E98" s="758"/>
      <c r="F98" s="759"/>
      <c r="G98" s="218"/>
      <c r="H98" s="218"/>
      <c r="I98" s="218"/>
      <c r="J98" s="218"/>
      <c r="K98" s="759"/>
      <c r="L98" s="218"/>
      <c r="M98" s="218"/>
      <c r="O98" s="5"/>
      <c r="P98" s="5"/>
      <c r="Q98" s="5"/>
      <c r="R98" s="5"/>
      <c r="S98" s="5"/>
      <c r="T98" s="5"/>
    </row>
    <row r="99" spans="1:20" s="38" customFormat="1" ht="15.75" x14ac:dyDescent="0.2">
      <c r="A99" s="218"/>
      <c r="B99" s="218"/>
      <c r="C99" s="218"/>
      <c r="D99" s="218"/>
      <c r="E99" s="758"/>
      <c r="F99" s="759"/>
      <c r="G99" s="218"/>
      <c r="H99" s="218"/>
      <c r="I99" s="218"/>
      <c r="J99" s="218"/>
      <c r="K99" s="759"/>
      <c r="L99" s="218"/>
      <c r="M99" s="218"/>
      <c r="O99" s="5"/>
      <c r="P99" s="5"/>
      <c r="Q99" s="5"/>
      <c r="R99" s="5"/>
      <c r="S99" s="5"/>
      <c r="T99" s="5"/>
    </row>
    <row r="100" spans="1:20" s="38" customFormat="1" ht="15.75" x14ac:dyDescent="0.2">
      <c r="A100" s="218"/>
      <c r="B100" s="218"/>
      <c r="C100" s="218"/>
      <c r="D100" s="218"/>
      <c r="E100" s="758"/>
      <c r="F100" s="759"/>
      <c r="G100" s="218"/>
      <c r="H100" s="218"/>
      <c r="I100" s="218"/>
      <c r="J100" s="218"/>
      <c r="K100" s="759"/>
      <c r="L100" s="218"/>
      <c r="M100" s="218"/>
      <c r="O100" s="5"/>
      <c r="P100" s="5"/>
      <c r="Q100" s="5"/>
      <c r="R100" s="5"/>
      <c r="S100" s="5"/>
      <c r="T100" s="5"/>
    </row>
    <row r="101" spans="1:20" s="38" customFormat="1" ht="15.75" x14ac:dyDescent="0.2">
      <c r="A101" s="218"/>
      <c r="B101" s="218"/>
      <c r="C101" s="218"/>
      <c r="D101" s="218"/>
      <c r="E101" s="758"/>
      <c r="F101" s="759"/>
      <c r="G101" s="218"/>
      <c r="H101" s="218"/>
      <c r="I101" s="218"/>
      <c r="J101" s="218"/>
      <c r="K101" s="759"/>
      <c r="L101" s="218"/>
      <c r="M101" s="218"/>
      <c r="O101" s="5"/>
      <c r="P101" s="5"/>
      <c r="Q101" s="5"/>
      <c r="R101" s="5"/>
      <c r="S101" s="5"/>
      <c r="T101" s="5"/>
    </row>
    <row r="102" spans="1:20" s="38" customFormat="1" ht="15.75" x14ac:dyDescent="0.2">
      <c r="A102" s="218"/>
      <c r="B102" s="218"/>
      <c r="C102" s="218"/>
      <c r="D102" s="218"/>
      <c r="E102" s="758"/>
      <c r="F102" s="759"/>
      <c r="G102" s="218"/>
      <c r="H102" s="218"/>
      <c r="I102" s="218"/>
      <c r="J102" s="218"/>
      <c r="K102" s="759"/>
      <c r="L102" s="218"/>
      <c r="M102" s="218"/>
      <c r="O102" s="5"/>
      <c r="P102" s="5"/>
      <c r="Q102" s="5"/>
      <c r="R102" s="5"/>
      <c r="S102" s="5"/>
      <c r="T102" s="5"/>
    </row>
    <row r="103" spans="1:20" s="38" customFormat="1" ht="15.75" x14ac:dyDescent="0.2">
      <c r="A103" s="218"/>
      <c r="B103" s="218"/>
      <c r="C103" s="218"/>
      <c r="D103" s="218"/>
      <c r="E103" s="758"/>
      <c r="F103" s="759"/>
      <c r="G103" s="218"/>
      <c r="H103" s="218"/>
      <c r="I103" s="218"/>
      <c r="J103" s="218"/>
      <c r="K103" s="759"/>
      <c r="L103" s="218"/>
      <c r="M103" s="218"/>
      <c r="O103" s="5"/>
      <c r="P103" s="5"/>
      <c r="Q103" s="5"/>
      <c r="R103" s="5"/>
      <c r="S103" s="5"/>
      <c r="T103" s="5"/>
    </row>
    <row r="104" spans="1:20" s="38" customFormat="1" ht="15.75" x14ac:dyDescent="0.2">
      <c r="A104" s="218"/>
      <c r="B104" s="218"/>
      <c r="C104" s="218"/>
      <c r="D104" s="218"/>
      <c r="E104" s="758"/>
      <c r="F104" s="759"/>
      <c r="G104" s="218"/>
      <c r="H104" s="218"/>
      <c r="I104" s="218"/>
      <c r="J104" s="218"/>
      <c r="K104" s="759"/>
      <c r="L104" s="218"/>
      <c r="M104" s="218"/>
      <c r="O104" s="5"/>
      <c r="P104" s="5"/>
      <c r="Q104" s="5"/>
      <c r="R104" s="5"/>
      <c r="S104" s="5"/>
      <c r="T104" s="5"/>
    </row>
    <row r="105" spans="1:20" s="38" customFormat="1" ht="15.75" x14ac:dyDescent="0.2">
      <c r="A105" s="218"/>
      <c r="B105" s="218"/>
      <c r="C105" s="218"/>
      <c r="D105" s="218"/>
      <c r="E105" s="758"/>
      <c r="F105" s="759"/>
      <c r="G105" s="218"/>
      <c r="H105" s="218"/>
      <c r="I105" s="218"/>
      <c r="J105" s="218"/>
      <c r="K105" s="759"/>
      <c r="L105" s="218"/>
      <c r="M105" s="218"/>
      <c r="O105" s="5"/>
      <c r="P105" s="5"/>
      <c r="Q105" s="5"/>
      <c r="R105" s="5"/>
      <c r="S105" s="5"/>
      <c r="T105" s="5"/>
    </row>
    <row r="106" spans="1:20" s="38" customFormat="1" ht="15.75" x14ac:dyDescent="0.2">
      <c r="A106" s="218"/>
      <c r="B106" s="218"/>
      <c r="C106" s="218"/>
      <c r="D106" s="218"/>
      <c r="E106" s="758"/>
      <c r="F106" s="759"/>
      <c r="G106" s="218"/>
      <c r="H106" s="218"/>
      <c r="I106" s="218"/>
      <c r="J106" s="218"/>
      <c r="K106" s="759"/>
      <c r="L106" s="218"/>
      <c r="M106" s="218"/>
      <c r="O106" s="5"/>
      <c r="P106" s="5"/>
      <c r="Q106" s="5"/>
      <c r="R106" s="5"/>
      <c r="S106" s="5"/>
      <c r="T106" s="5"/>
    </row>
    <row r="107" spans="1:20" s="38" customFormat="1" ht="15.75" x14ac:dyDescent="0.2">
      <c r="A107" s="218"/>
      <c r="B107" s="218"/>
      <c r="C107" s="218"/>
      <c r="D107" s="218"/>
      <c r="E107" s="758"/>
      <c r="F107" s="759"/>
      <c r="G107" s="218"/>
      <c r="H107" s="218"/>
      <c r="I107" s="218"/>
      <c r="J107" s="218"/>
      <c r="K107" s="759"/>
      <c r="L107" s="218"/>
      <c r="M107" s="218"/>
      <c r="O107" s="5"/>
      <c r="P107" s="5"/>
      <c r="Q107" s="5"/>
      <c r="R107" s="5"/>
      <c r="S107" s="5"/>
      <c r="T107" s="5"/>
    </row>
    <row r="108" spans="1:20" s="38" customFormat="1" ht="15.75" x14ac:dyDescent="0.2">
      <c r="A108" s="218"/>
      <c r="B108" s="218"/>
      <c r="C108" s="218"/>
      <c r="D108" s="218"/>
      <c r="E108" s="758"/>
      <c r="F108" s="759"/>
      <c r="G108" s="218"/>
      <c r="H108" s="218"/>
      <c r="I108" s="218"/>
      <c r="J108" s="218"/>
      <c r="K108" s="759"/>
      <c r="L108" s="218"/>
      <c r="M108" s="218"/>
      <c r="O108" s="5"/>
      <c r="P108" s="5"/>
      <c r="Q108" s="5"/>
      <c r="R108" s="5"/>
      <c r="S108" s="5"/>
      <c r="T108" s="5"/>
    </row>
    <row r="109" spans="1:20" s="38" customFormat="1" ht="15.75" x14ac:dyDescent="0.2">
      <c r="A109" s="218"/>
      <c r="B109" s="218"/>
      <c r="C109" s="218"/>
      <c r="D109" s="218"/>
      <c r="E109" s="758"/>
      <c r="F109" s="759"/>
      <c r="G109" s="218"/>
      <c r="H109" s="218"/>
      <c r="I109" s="218"/>
      <c r="J109" s="218"/>
      <c r="K109" s="759"/>
      <c r="L109" s="218"/>
      <c r="M109" s="218"/>
      <c r="O109" s="5"/>
      <c r="P109" s="5"/>
      <c r="Q109" s="5"/>
      <c r="R109" s="5"/>
      <c r="S109" s="5"/>
      <c r="T109" s="5"/>
    </row>
    <row r="110" spans="1:20" s="38" customFormat="1" ht="15.75" x14ac:dyDescent="0.2">
      <c r="A110" s="218"/>
      <c r="B110" s="218"/>
      <c r="C110" s="218"/>
      <c r="D110" s="218"/>
      <c r="E110" s="758"/>
      <c r="F110" s="759"/>
      <c r="G110" s="218"/>
      <c r="H110" s="218"/>
      <c r="I110" s="218"/>
      <c r="J110" s="218"/>
      <c r="K110" s="759"/>
      <c r="L110" s="218"/>
      <c r="M110" s="218"/>
      <c r="O110" s="5"/>
      <c r="P110" s="5"/>
      <c r="Q110" s="5"/>
      <c r="R110" s="5"/>
      <c r="S110" s="5"/>
      <c r="T110" s="5"/>
    </row>
    <row r="111" spans="1:20" s="38" customFormat="1" ht="15.75" x14ac:dyDescent="0.2">
      <c r="A111" s="218"/>
      <c r="B111" s="218"/>
      <c r="C111" s="218"/>
      <c r="D111" s="218"/>
      <c r="E111" s="758"/>
      <c r="F111" s="759"/>
      <c r="G111" s="218"/>
      <c r="H111" s="218"/>
      <c r="I111" s="218"/>
      <c r="J111" s="218"/>
      <c r="K111" s="759"/>
      <c r="L111" s="218"/>
      <c r="M111" s="218"/>
      <c r="O111" s="5"/>
      <c r="P111" s="5"/>
      <c r="Q111" s="5"/>
      <c r="R111" s="5"/>
      <c r="S111" s="5"/>
      <c r="T111" s="5"/>
    </row>
    <row r="112" spans="1:20" s="38" customFormat="1" ht="15.75" x14ac:dyDescent="0.2">
      <c r="A112" s="218"/>
      <c r="B112" s="218"/>
      <c r="C112" s="218"/>
      <c r="D112" s="218"/>
      <c r="E112" s="758"/>
      <c r="F112" s="759"/>
      <c r="G112" s="218"/>
      <c r="H112" s="218"/>
      <c r="I112" s="218"/>
      <c r="J112" s="218"/>
      <c r="K112" s="759"/>
      <c r="L112" s="218"/>
      <c r="M112" s="218"/>
      <c r="O112" s="5"/>
      <c r="P112" s="5"/>
      <c r="Q112" s="5"/>
      <c r="R112" s="5"/>
      <c r="S112" s="5"/>
      <c r="T112" s="5"/>
    </row>
    <row r="113" spans="1:20" s="38" customFormat="1" ht="15.75" x14ac:dyDescent="0.2">
      <c r="A113" s="218"/>
      <c r="B113" s="218"/>
      <c r="C113" s="218"/>
      <c r="D113" s="218"/>
      <c r="E113" s="758"/>
      <c r="F113" s="759"/>
      <c r="G113" s="218"/>
      <c r="H113" s="218"/>
      <c r="I113" s="218"/>
      <c r="J113" s="218"/>
      <c r="K113" s="759"/>
      <c r="L113" s="218"/>
      <c r="M113" s="218"/>
      <c r="O113" s="5"/>
      <c r="P113" s="5"/>
      <c r="Q113" s="5"/>
      <c r="R113" s="5"/>
      <c r="S113" s="5"/>
      <c r="T113" s="5"/>
    </row>
    <row r="114" spans="1:20" s="38" customFormat="1" ht="15.75" x14ac:dyDescent="0.2">
      <c r="A114" s="218"/>
      <c r="B114" s="218"/>
      <c r="C114" s="218"/>
      <c r="D114" s="218"/>
      <c r="E114" s="758"/>
      <c r="F114" s="759"/>
      <c r="G114" s="218"/>
      <c r="H114" s="218"/>
      <c r="I114" s="218"/>
      <c r="J114" s="218"/>
      <c r="K114" s="759"/>
      <c r="L114" s="218"/>
      <c r="M114" s="218"/>
      <c r="O114" s="5"/>
      <c r="P114" s="5"/>
      <c r="Q114" s="5"/>
      <c r="R114" s="5"/>
      <c r="S114" s="5"/>
      <c r="T114" s="5"/>
    </row>
    <row r="115" spans="1:20" s="38" customFormat="1" ht="15.75" x14ac:dyDescent="0.2">
      <c r="A115" s="218"/>
      <c r="B115" s="218"/>
      <c r="C115" s="218"/>
      <c r="D115" s="218"/>
      <c r="E115" s="758"/>
      <c r="F115" s="759"/>
      <c r="G115" s="218"/>
      <c r="H115" s="218"/>
      <c r="I115" s="218"/>
      <c r="J115" s="218"/>
      <c r="K115" s="759"/>
      <c r="L115" s="218"/>
      <c r="M115" s="218"/>
      <c r="O115" s="5"/>
      <c r="P115" s="5"/>
      <c r="Q115" s="5"/>
      <c r="R115" s="5"/>
      <c r="S115" s="5"/>
      <c r="T115" s="5"/>
    </row>
    <row r="116" spans="1:20" s="38" customFormat="1" ht="15.75" x14ac:dyDescent="0.2">
      <c r="A116" s="218"/>
      <c r="B116" s="218"/>
      <c r="C116" s="218"/>
      <c r="D116" s="218"/>
      <c r="E116" s="758"/>
      <c r="F116" s="759"/>
      <c r="G116" s="218"/>
      <c r="H116" s="218"/>
      <c r="I116" s="218"/>
      <c r="J116" s="218"/>
      <c r="K116" s="759"/>
      <c r="L116" s="218"/>
      <c r="M116" s="218"/>
      <c r="O116" s="5"/>
      <c r="P116" s="5"/>
      <c r="Q116" s="5"/>
      <c r="R116" s="5"/>
      <c r="S116" s="5"/>
      <c r="T116" s="5"/>
    </row>
    <row r="117" spans="1:20" s="38" customFormat="1" ht="15.75" x14ac:dyDescent="0.2">
      <c r="A117" s="218"/>
      <c r="B117" s="218"/>
      <c r="C117" s="218"/>
      <c r="D117" s="218"/>
      <c r="E117" s="758"/>
      <c r="F117" s="759"/>
      <c r="G117" s="218"/>
      <c r="H117" s="218"/>
      <c r="I117" s="218"/>
      <c r="J117" s="218"/>
      <c r="K117" s="759"/>
      <c r="L117" s="218"/>
      <c r="M117" s="218"/>
      <c r="O117" s="5"/>
      <c r="P117" s="5"/>
      <c r="Q117" s="5"/>
      <c r="R117" s="5"/>
      <c r="S117" s="5"/>
      <c r="T117" s="5"/>
    </row>
    <row r="118" spans="1:20" s="38" customFormat="1" ht="15.75" x14ac:dyDescent="0.2">
      <c r="A118" s="218"/>
      <c r="B118" s="218"/>
      <c r="C118" s="218"/>
      <c r="D118" s="218"/>
      <c r="E118" s="758"/>
      <c r="F118" s="759"/>
      <c r="G118" s="218"/>
      <c r="H118" s="218"/>
      <c r="I118" s="218"/>
      <c r="J118" s="218"/>
      <c r="K118" s="759"/>
      <c r="L118" s="218"/>
      <c r="M118" s="218"/>
      <c r="O118" s="5"/>
      <c r="P118" s="5"/>
      <c r="Q118" s="5"/>
      <c r="R118" s="5"/>
      <c r="S118" s="5"/>
      <c r="T118" s="5"/>
    </row>
    <row r="119" spans="1:20" s="38" customFormat="1" ht="15.75" x14ac:dyDescent="0.2">
      <c r="A119" s="218"/>
      <c r="B119" s="218"/>
      <c r="C119" s="218"/>
      <c r="D119" s="218"/>
      <c r="E119" s="758"/>
      <c r="F119" s="759"/>
      <c r="G119" s="218"/>
      <c r="H119" s="218"/>
      <c r="I119" s="218"/>
      <c r="J119" s="218"/>
      <c r="K119" s="759"/>
      <c r="L119" s="218"/>
      <c r="M119" s="218"/>
      <c r="O119" s="5"/>
      <c r="P119" s="5"/>
      <c r="Q119" s="5"/>
      <c r="R119" s="5"/>
      <c r="S119" s="5"/>
      <c r="T119" s="5"/>
    </row>
    <row r="120" spans="1:20" s="38" customFormat="1" ht="15.75" x14ac:dyDescent="0.2">
      <c r="A120" s="218"/>
      <c r="B120" s="218"/>
      <c r="C120" s="218"/>
      <c r="D120" s="218"/>
      <c r="E120" s="758"/>
      <c r="F120" s="759"/>
      <c r="G120" s="218"/>
      <c r="H120" s="218"/>
      <c r="I120" s="218"/>
      <c r="J120" s="218"/>
      <c r="K120" s="759"/>
      <c r="L120" s="218"/>
      <c r="M120" s="218"/>
      <c r="O120" s="5"/>
      <c r="P120" s="5"/>
      <c r="Q120" s="5"/>
      <c r="R120" s="5"/>
      <c r="S120" s="5"/>
      <c r="T120" s="5"/>
    </row>
    <row r="121" spans="1:20" s="38" customFormat="1" ht="15.75" x14ac:dyDescent="0.2">
      <c r="A121" s="218"/>
      <c r="B121" s="218"/>
      <c r="C121" s="218"/>
      <c r="D121" s="218"/>
      <c r="E121" s="758"/>
      <c r="F121" s="759"/>
      <c r="G121" s="218"/>
      <c r="H121" s="218"/>
      <c r="I121" s="218"/>
      <c r="J121" s="218"/>
      <c r="K121" s="759"/>
      <c r="L121" s="218"/>
      <c r="M121" s="218"/>
      <c r="O121" s="5"/>
      <c r="P121" s="5"/>
      <c r="Q121" s="5"/>
      <c r="R121" s="5"/>
      <c r="S121" s="5"/>
      <c r="T121" s="5"/>
    </row>
    <row r="122" spans="1:20" s="38" customFormat="1" ht="15.75" x14ac:dyDescent="0.2">
      <c r="A122" s="218"/>
      <c r="B122" s="218"/>
      <c r="C122" s="218"/>
      <c r="D122" s="218"/>
      <c r="E122" s="758"/>
      <c r="F122" s="759"/>
      <c r="G122" s="218"/>
      <c r="H122" s="218"/>
      <c r="I122" s="218"/>
      <c r="J122" s="218"/>
      <c r="K122" s="759"/>
      <c r="L122" s="218"/>
      <c r="M122" s="218"/>
      <c r="O122" s="5"/>
      <c r="P122" s="5"/>
      <c r="Q122" s="5"/>
      <c r="R122" s="5"/>
      <c r="S122" s="5"/>
      <c r="T122" s="5"/>
    </row>
    <row r="123" spans="1:20" x14ac:dyDescent="0.2">
      <c r="A123" s="218"/>
      <c r="B123" s="218"/>
      <c r="C123" s="218"/>
      <c r="D123" s="218"/>
      <c r="E123" s="218"/>
      <c r="F123" s="218"/>
      <c r="G123" s="218"/>
      <c r="H123" s="218"/>
      <c r="I123" s="218"/>
      <c r="J123" s="218"/>
      <c r="K123" s="218"/>
      <c r="L123" s="218"/>
      <c r="M123" s="218"/>
    </row>
    <row r="124" spans="1:20" x14ac:dyDescent="0.2">
      <c r="A124" s="218"/>
      <c r="B124" s="218"/>
      <c r="C124" s="218"/>
      <c r="D124" s="218"/>
      <c r="E124" s="218"/>
      <c r="F124" s="218"/>
      <c r="G124" s="218"/>
      <c r="H124" s="218"/>
      <c r="I124" s="218"/>
      <c r="J124" s="218"/>
      <c r="K124" s="218"/>
      <c r="L124" s="218"/>
      <c r="M124" s="218"/>
    </row>
    <row r="125" spans="1:20" x14ac:dyDescent="0.2">
      <c r="A125" s="218"/>
      <c r="B125" s="218"/>
      <c r="C125" s="218"/>
      <c r="D125" s="218"/>
      <c r="E125" s="218"/>
      <c r="F125" s="218"/>
      <c r="G125" s="218"/>
      <c r="H125" s="218"/>
      <c r="I125" s="218"/>
      <c r="J125" s="218"/>
      <c r="K125" s="218"/>
      <c r="L125" s="218"/>
      <c r="M125" s="218"/>
    </row>
    <row r="126" spans="1:20" x14ac:dyDescent="0.2">
      <c r="A126" s="218"/>
      <c r="B126" s="218"/>
      <c r="C126" s="218"/>
      <c r="D126" s="218"/>
      <c r="E126" s="218"/>
      <c r="F126" s="218"/>
      <c r="G126" s="218"/>
      <c r="H126" s="218"/>
      <c r="I126" s="218"/>
      <c r="J126" s="218"/>
      <c r="K126" s="218"/>
      <c r="L126" s="218"/>
      <c r="M126" s="218"/>
    </row>
    <row r="127" spans="1:20" x14ac:dyDescent="0.2">
      <c r="A127" s="218"/>
      <c r="B127" s="218"/>
      <c r="C127" s="218"/>
      <c r="D127" s="218"/>
      <c r="E127" s="218"/>
      <c r="F127" s="218"/>
      <c r="G127" s="218"/>
      <c r="H127" s="218"/>
      <c r="I127" s="218"/>
      <c r="J127" s="218"/>
      <c r="K127" s="218"/>
      <c r="L127" s="218"/>
      <c r="M127" s="218"/>
    </row>
    <row r="128" spans="1:20" x14ac:dyDescent="0.2">
      <c r="A128" s="218"/>
      <c r="B128" s="218"/>
      <c r="C128" s="218"/>
      <c r="D128" s="218"/>
      <c r="E128" s="218"/>
      <c r="F128" s="218"/>
      <c r="G128" s="218"/>
      <c r="H128" s="218"/>
      <c r="I128" s="218"/>
      <c r="J128" s="218"/>
      <c r="K128" s="218"/>
      <c r="L128" s="218"/>
      <c r="M128" s="218"/>
    </row>
    <row r="129" spans="1:20" x14ac:dyDescent="0.2">
      <c r="A129" s="218"/>
      <c r="B129" s="218"/>
      <c r="C129" s="218"/>
      <c r="D129" s="218"/>
      <c r="E129" s="218"/>
      <c r="F129" s="218"/>
      <c r="G129" s="218"/>
      <c r="H129" s="218"/>
      <c r="I129" s="218"/>
      <c r="J129" s="218"/>
      <c r="K129" s="218"/>
      <c r="L129" s="218"/>
      <c r="M129" s="218"/>
    </row>
    <row r="130" spans="1:20" x14ac:dyDescent="0.2">
      <c r="A130" s="218"/>
      <c r="B130" s="218"/>
      <c r="C130" s="218"/>
      <c r="D130" s="218"/>
      <c r="E130" s="218"/>
      <c r="F130" s="218"/>
      <c r="G130" s="218"/>
      <c r="H130" s="218"/>
      <c r="I130" s="218"/>
      <c r="J130" s="218"/>
      <c r="K130" s="218"/>
      <c r="L130" s="218"/>
      <c r="M130" s="218"/>
    </row>
    <row r="131" spans="1:20" s="38" customFormat="1" x14ac:dyDescent="0.2">
      <c r="A131" s="757"/>
      <c r="B131" s="757"/>
      <c r="C131" s="757"/>
      <c r="D131" s="757"/>
      <c r="E131" s="757"/>
      <c r="F131" s="757"/>
      <c r="G131" s="757"/>
      <c r="H131" s="757"/>
      <c r="I131" s="757"/>
      <c r="J131" s="757"/>
      <c r="K131" s="218"/>
      <c r="L131" s="218"/>
      <c r="M131" s="218"/>
      <c r="O131" s="5"/>
      <c r="P131" s="5"/>
      <c r="Q131" s="5"/>
      <c r="R131" s="5"/>
      <c r="S131" s="5"/>
      <c r="T131" s="5"/>
    </row>
    <row r="132" spans="1:20" s="38" customFormat="1" x14ac:dyDescent="0.2">
      <c r="A132" s="757"/>
      <c r="B132" s="757"/>
      <c r="C132" s="757"/>
      <c r="D132" s="757"/>
      <c r="E132" s="757"/>
      <c r="F132" s="757"/>
      <c r="G132" s="757"/>
      <c r="H132" s="757"/>
      <c r="I132" s="757"/>
      <c r="J132" s="757"/>
      <c r="K132" s="218"/>
      <c r="L132" s="218"/>
      <c r="M132" s="218"/>
      <c r="O132" s="5"/>
      <c r="P132" s="5"/>
      <c r="Q132" s="5"/>
      <c r="R132" s="5"/>
      <c r="S132" s="5"/>
      <c r="T132" s="5"/>
    </row>
    <row r="133" spans="1:20" s="38" customFormat="1" x14ac:dyDescent="0.2">
      <c r="A133" s="757"/>
      <c r="B133" s="757"/>
      <c r="C133" s="757"/>
      <c r="D133" s="757"/>
      <c r="E133" s="757"/>
      <c r="F133" s="757"/>
      <c r="G133" s="757"/>
      <c r="H133" s="757"/>
      <c r="I133" s="757"/>
      <c r="J133" s="757"/>
      <c r="K133" s="218"/>
      <c r="L133" s="218"/>
      <c r="M133" s="218"/>
      <c r="O133" s="5"/>
      <c r="P133" s="5"/>
      <c r="Q133" s="5"/>
      <c r="R133" s="5"/>
      <c r="S133" s="5"/>
      <c r="T133" s="5"/>
    </row>
    <row r="134" spans="1:20" s="38" customFormat="1" x14ac:dyDescent="0.2">
      <c r="A134" s="757"/>
      <c r="B134" s="757"/>
      <c r="C134" s="757"/>
      <c r="D134" s="757"/>
      <c r="E134" s="757"/>
      <c r="F134" s="757"/>
      <c r="G134" s="757"/>
      <c r="H134" s="757"/>
      <c r="I134" s="757"/>
      <c r="J134" s="757"/>
      <c r="K134" s="218"/>
      <c r="L134" s="218"/>
      <c r="M134" s="218"/>
      <c r="O134" s="5"/>
      <c r="P134" s="5"/>
      <c r="Q134" s="5"/>
      <c r="R134" s="5"/>
      <c r="S134" s="5"/>
      <c r="T134" s="5"/>
    </row>
    <row r="135" spans="1:20" s="38" customFormat="1" x14ac:dyDescent="0.2">
      <c r="A135" s="757"/>
      <c r="B135" s="757"/>
      <c r="C135" s="757"/>
      <c r="D135" s="757"/>
      <c r="E135" s="757"/>
      <c r="F135" s="757"/>
      <c r="G135" s="757"/>
      <c r="H135" s="757"/>
      <c r="I135" s="757"/>
      <c r="J135" s="757"/>
      <c r="K135" s="218"/>
      <c r="L135" s="218"/>
      <c r="M135" s="218"/>
      <c r="O135" s="5"/>
      <c r="P135" s="5"/>
      <c r="Q135" s="5"/>
      <c r="R135" s="5"/>
      <c r="S135" s="5"/>
      <c r="T135" s="5"/>
    </row>
    <row r="136" spans="1:20" s="38" customFormat="1" x14ac:dyDescent="0.2">
      <c r="A136" s="757"/>
      <c r="B136" s="757"/>
      <c r="C136" s="757"/>
      <c r="D136" s="757"/>
      <c r="E136" s="757"/>
      <c r="F136" s="757"/>
      <c r="G136" s="757"/>
      <c r="H136" s="757"/>
      <c r="I136" s="757"/>
      <c r="J136" s="757"/>
      <c r="K136" s="218"/>
      <c r="L136" s="218"/>
      <c r="M136" s="218"/>
      <c r="O136" s="5"/>
      <c r="P136" s="5"/>
      <c r="Q136" s="5"/>
      <c r="R136" s="5"/>
      <c r="S136" s="5"/>
      <c r="T136" s="5"/>
    </row>
    <row r="137" spans="1:20" s="38" customFormat="1" x14ac:dyDescent="0.2">
      <c r="A137" s="757"/>
      <c r="B137" s="757"/>
      <c r="C137" s="757"/>
      <c r="D137" s="757"/>
      <c r="E137" s="757"/>
      <c r="F137" s="757"/>
      <c r="G137" s="757"/>
      <c r="H137" s="757"/>
      <c r="I137" s="757"/>
      <c r="J137" s="757"/>
      <c r="K137" s="218"/>
      <c r="L137" s="218"/>
      <c r="M137" s="218"/>
      <c r="O137" s="5"/>
      <c r="P137" s="5"/>
      <c r="Q137" s="5"/>
      <c r="R137" s="5"/>
      <c r="S137" s="5"/>
      <c r="T137" s="5"/>
    </row>
    <row r="138" spans="1:20" s="38" customFormat="1" x14ac:dyDescent="0.2">
      <c r="A138" s="757"/>
      <c r="B138" s="757"/>
      <c r="C138" s="757"/>
      <c r="D138" s="757"/>
      <c r="E138" s="757"/>
      <c r="F138" s="757"/>
      <c r="G138" s="757"/>
      <c r="H138" s="757"/>
      <c r="I138" s="757"/>
      <c r="J138" s="757"/>
      <c r="K138" s="218"/>
      <c r="L138" s="218"/>
      <c r="M138" s="218"/>
      <c r="O138" s="5"/>
      <c r="P138" s="5"/>
      <c r="Q138" s="5"/>
      <c r="R138" s="5"/>
      <c r="S138" s="5"/>
      <c r="T138" s="5"/>
    </row>
    <row r="139" spans="1:20" s="38" customFormat="1" x14ac:dyDescent="0.2">
      <c r="A139" s="757"/>
      <c r="B139" s="757"/>
      <c r="C139" s="757"/>
      <c r="D139" s="757"/>
      <c r="E139" s="757"/>
      <c r="F139" s="757"/>
      <c r="G139" s="757"/>
      <c r="H139" s="757"/>
      <c r="I139" s="757"/>
      <c r="J139" s="757"/>
      <c r="K139" s="218"/>
      <c r="L139" s="218"/>
      <c r="M139" s="218"/>
      <c r="O139" s="5"/>
      <c r="P139" s="5"/>
      <c r="Q139" s="5"/>
      <c r="R139" s="5"/>
      <c r="S139" s="5"/>
      <c r="T139" s="5"/>
    </row>
    <row r="140" spans="1:20" s="38" customFormat="1" x14ac:dyDescent="0.2">
      <c r="A140" s="757"/>
      <c r="B140" s="757"/>
      <c r="C140" s="757"/>
      <c r="D140" s="757"/>
      <c r="E140" s="12"/>
      <c r="F140" s="12"/>
      <c r="G140" s="12"/>
      <c r="H140" s="12"/>
      <c r="I140" s="12"/>
      <c r="J140" s="12"/>
      <c r="O140" s="5"/>
      <c r="P140" s="5"/>
      <c r="Q140" s="5"/>
      <c r="R140" s="5"/>
      <c r="S140" s="5"/>
      <c r="T140" s="5"/>
    </row>
    <row r="141" spans="1:20" s="38" customFormat="1" x14ac:dyDescent="0.2">
      <c r="A141" s="757"/>
      <c r="B141" s="757"/>
      <c r="C141" s="757"/>
      <c r="D141" s="757"/>
      <c r="E141" s="12"/>
      <c r="F141" s="12"/>
      <c r="G141" s="12"/>
      <c r="H141" s="12"/>
      <c r="I141" s="12"/>
      <c r="J141" s="12"/>
      <c r="O141" s="5"/>
      <c r="P141" s="5"/>
      <c r="Q141" s="5"/>
      <c r="R141" s="5"/>
      <c r="S141" s="5"/>
      <c r="T141" s="5"/>
    </row>
    <row r="142" spans="1:20" s="38" customFormat="1" x14ac:dyDescent="0.2">
      <c r="A142" s="757"/>
      <c r="B142" s="757"/>
      <c r="C142" s="757"/>
      <c r="D142" s="757"/>
      <c r="E142" s="12"/>
      <c r="F142" s="12"/>
      <c r="G142" s="12"/>
      <c r="H142" s="12"/>
      <c r="I142" s="12"/>
      <c r="J142" s="12"/>
      <c r="O142" s="5"/>
      <c r="P142" s="5"/>
      <c r="Q142" s="5"/>
      <c r="R142" s="5"/>
      <c r="S142" s="5"/>
      <c r="T142" s="5"/>
    </row>
    <row r="143" spans="1:20" s="38" customFormat="1" x14ac:dyDescent="0.2">
      <c r="A143" s="757"/>
      <c r="B143" s="757"/>
      <c r="C143" s="757"/>
      <c r="D143" s="757"/>
      <c r="E143" s="12"/>
      <c r="F143" s="12"/>
      <c r="G143" s="12"/>
      <c r="H143" s="12"/>
      <c r="I143" s="12"/>
      <c r="J143" s="12"/>
      <c r="O143" s="5"/>
      <c r="P143" s="5"/>
      <c r="Q143" s="5"/>
      <c r="R143" s="5"/>
      <c r="S143" s="5"/>
      <c r="T143" s="5"/>
    </row>
    <row r="144" spans="1:20" s="38" customFormat="1" x14ac:dyDescent="0.2">
      <c r="A144" s="757"/>
      <c r="B144" s="757"/>
      <c r="C144" s="757"/>
      <c r="D144" s="757"/>
      <c r="E144" s="12"/>
      <c r="F144" s="12"/>
      <c r="G144" s="12"/>
      <c r="H144" s="12"/>
      <c r="I144" s="12"/>
      <c r="J144" s="12"/>
      <c r="O144" s="5"/>
      <c r="P144" s="5"/>
      <c r="Q144" s="5"/>
      <c r="R144" s="5"/>
      <c r="S144" s="5"/>
      <c r="T144" s="5"/>
    </row>
    <row r="145" spans="1:20" s="38" customFormat="1" x14ac:dyDescent="0.2">
      <c r="A145" s="757"/>
      <c r="B145" s="757"/>
      <c r="C145" s="757"/>
      <c r="D145" s="757"/>
      <c r="E145" s="12"/>
      <c r="F145" s="12"/>
      <c r="G145" s="12"/>
      <c r="H145" s="12"/>
      <c r="I145" s="12"/>
      <c r="J145" s="12"/>
      <c r="O145" s="5"/>
      <c r="P145" s="5"/>
      <c r="Q145" s="5"/>
      <c r="R145" s="5"/>
      <c r="S145" s="5"/>
      <c r="T145" s="5"/>
    </row>
    <row r="146" spans="1:20" s="38" customFormat="1" x14ac:dyDescent="0.2">
      <c r="A146" s="757"/>
      <c r="B146" s="757"/>
      <c r="C146" s="757"/>
      <c r="D146" s="757"/>
      <c r="E146" s="12"/>
      <c r="F146" s="12"/>
      <c r="G146" s="12"/>
      <c r="H146" s="12"/>
      <c r="I146" s="12"/>
      <c r="J146" s="12"/>
      <c r="O146" s="5"/>
      <c r="P146" s="5"/>
      <c r="Q146" s="5"/>
      <c r="R146" s="5"/>
      <c r="S146" s="5"/>
      <c r="T146" s="5"/>
    </row>
    <row r="147" spans="1:20" s="38" customFormat="1" x14ac:dyDescent="0.2">
      <c r="A147" s="757"/>
      <c r="B147" s="757"/>
      <c r="C147" s="757"/>
      <c r="D147" s="757"/>
      <c r="E147" s="12"/>
      <c r="F147" s="12"/>
      <c r="G147" s="12"/>
      <c r="H147" s="12"/>
      <c r="I147" s="12"/>
      <c r="J147" s="12"/>
      <c r="O147" s="5"/>
      <c r="P147" s="5"/>
      <c r="Q147" s="5"/>
      <c r="R147" s="5"/>
      <c r="S147" s="5"/>
      <c r="T147" s="5"/>
    </row>
    <row r="148" spans="1:20" s="38" customFormat="1" x14ac:dyDescent="0.2">
      <c r="A148" s="757"/>
      <c r="B148" s="757"/>
      <c r="C148" s="757"/>
      <c r="D148" s="757"/>
      <c r="E148" s="12"/>
      <c r="F148" s="12"/>
      <c r="G148" s="12"/>
      <c r="H148" s="12"/>
      <c r="I148" s="12"/>
      <c r="J148" s="12"/>
      <c r="O148" s="5"/>
      <c r="P148" s="5"/>
      <c r="Q148" s="5"/>
      <c r="R148" s="5"/>
      <c r="S148" s="5"/>
      <c r="T148" s="5"/>
    </row>
    <row r="149" spans="1:20" s="38" customFormat="1" x14ac:dyDescent="0.2">
      <c r="A149" s="757"/>
      <c r="B149" s="757"/>
      <c r="C149" s="757"/>
      <c r="D149" s="757"/>
      <c r="E149" s="12"/>
      <c r="F149" s="12"/>
      <c r="G149" s="12"/>
      <c r="H149" s="12"/>
      <c r="I149" s="12"/>
      <c r="J149" s="12"/>
      <c r="O149" s="5"/>
      <c r="P149" s="5"/>
      <c r="Q149" s="5"/>
      <c r="R149" s="5"/>
      <c r="S149" s="5"/>
      <c r="T149" s="5"/>
    </row>
    <row r="150" spans="1:20" x14ac:dyDescent="0.2">
      <c r="A150" s="218"/>
      <c r="B150" s="218"/>
      <c r="C150" s="218"/>
      <c r="D150" s="218"/>
    </row>
    <row r="151" spans="1:20" x14ac:dyDescent="0.2">
      <c r="A151" s="218"/>
      <c r="B151" s="218"/>
      <c r="C151" s="218"/>
      <c r="D151" s="218"/>
    </row>
    <row r="152" spans="1:20" x14ac:dyDescent="0.2">
      <c r="A152" s="218"/>
      <c r="B152" s="218"/>
      <c r="C152" s="218"/>
      <c r="D152" s="218"/>
    </row>
    <row r="153" spans="1:20" x14ac:dyDescent="0.2">
      <c r="A153" s="218"/>
      <c r="B153" s="218"/>
      <c r="C153" s="218"/>
      <c r="D153" s="218"/>
    </row>
    <row r="154" spans="1:20" x14ac:dyDescent="0.2">
      <c r="A154" s="218"/>
      <c r="B154" s="218"/>
      <c r="C154" s="218"/>
      <c r="D154" s="218"/>
    </row>
    <row r="155" spans="1:20" x14ac:dyDescent="0.2">
      <c r="A155" s="218"/>
      <c r="B155" s="218"/>
      <c r="C155" s="218"/>
      <c r="D155" s="218"/>
    </row>
    <row r="156" spans="1:20" x14ac:dyDescent="0.2">
      <c r="A156" s="218"/>
      <c r="B156" s="218"/>
      <c r="C156" s="218"/>
      <c r="D156" s="218"/>
    </row>
    <row r="157" spans="1:20" x14ac:dyDescent="0.2">
      <c r="A157" s="218"/>
      <c r="B157" s="218"/>
      <c r="C157" s="218"/>
      <c r="D157" s="218"/>
    </row>
    <row r="158" spans="1:20" x14ac:dyDescent="0.2">
      <c r="A158" s="218"/>
      <c r="B158" s="218"/>
      <c r="C158" s="218"/>
      <c r="D158" s="218"/>
    </row>
    <row r="159" spans="1:20" x14ac:dyDescent="0.2">
      <c r="A159" s="218"/>
      <c r="B159" s="218"/>
      <c r="C159" s="218"/>
      <c r="D159" s="218"/>
    </row>
    <row r="160" spans="1:20" x14ac:dyDescent="0.2">
      <c r="A160" s="218"/>
      <c r="B160" s="218"/>
      <c r="C160" s="218"/>
      <c r="D160" s="218"/>
    </row>
    <row r="161" spans="1:4" x14ac:dyDescent="0.2">
      <c r="A161" s="218"/>
      <c r="B161" s="218"/>
      <c r="C161" s="218"/>
      <c r="D161" s="218"/>
    </row>
    <row r="162" spans="1:4" x14ac:dyDescent="0.2">
      <c r="A162" s="218"/>
      <c r="B162" s="218"/>
      <c r="C162" s="218"/>
      <c r="D162" s="218"/>
    </row>
    <row r="163" spans="1:4" x14ac:dyDescent="0.2">
      <c r="A163" s="218"/>
      <c r="B163" s="218"/>
      <c r="C163" s="218"/>
      <c r="D163" s="218"/>
    </row>
    <row r="164" spans="1:4" x14ac:dyDescent="0.2">
      <c r="A164" s="218"/>
      <c r="B164" s="218"/>
      <c r="C164" s="218"/>
      <c r="D164" s="218"/>
    </row>
    <row r="165" spans="1:4" x14ac:dyDescent="0.2">
      <c r="A165" s="218"/>
      <c r="B165" s="218"/>
      <c r="C165" s="218"/>
      <c r="D165" s="218"/>
    </row>
  </sheetData>
  <mergeCells count="9">
    <mergeCell ref="E3:E5"/>
    <mergeCell ref="K3:K5"/>
    <mergeCell ref="L3:L5"/>
    <mergeCell ref="M3:M5"/>
    <mergeCell ref="F3:F5"/>
    <mergeCell ref="G3:G5"/>
    <mergeCell ref="H3:H5"/>
    <mergeCell ref="I3:I5"/>
    <mergeCell ref="J3:J5"/>
  </mergeCells>
  <pageMargins left="0.39370078740157483" right="0.19685039370078741" top="0.78740157480314965" bottom="1" header="0.51181102362204722" footer="0.51181102362204722"/>
  <pageSetup paperSize="9" orientation="portrait" blackAndWhite="1" horizontalDpi="300" verticalDpi="300" r:id="rId1"/>
  <headerFooter alignWithMargins="0">
    <oddHeader>&amp;A</oddHeader>
    <oddFooter>Page &amp;P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8"/>
  <dimension ref="A1:F20"/>
  <sheetViews>
    <sheetView topLeftCell="A7" zoomScale="80" zoomScaleNormal="80" workbookViewId="0">
      <selection activeCell="A22" sqref="A22"/>
    </sheetView>
  </sheetViews>
  <sheetFormatPr baseColWidth="10" defaultColWidth="21" defaultRowHeight="18" x14ac:dyDescent="0.25"/>
  <cols>
    <col min="1" max="1" width="78.7109375" style="55" bestFit="1" customWidth="1"/>
    <col min="2" max="2" width="19.42578125" style="55" bestFit="1" customWidth="1"/>
    <col min="3" max="3" width="31.42578125" style="55" bestFit="1" customWidth="1"/>
    <col min="4" max="4" width="39.28515625" style="55" customWidth="1"/>
    <col min="5" max="5" width="20.5703125" style="55" bestFit="1" customWidth="1"/>
    <col min="6" max="6" width="23.5703125" style="55" bestFit="1" customWidth="1"/>
    <col min="7" max="16384" width="21" style="55"/>
  </cols>
  <sheetData>
    <row r="1" spans="1:6" ht="36" x14ac:dyDescent="0.25">
      <c r="A1" s="1332" t="s">
        <v>228</v>
      </c>
      <c r="B1" s="1333"/>
      <c r="C1" s="53" t="s">
        <v>229</v>
      </c>
      <c r="D1" s="1336" t="s">
        <v>230</v>
      </c>
      <c r="E1" s="54" t="s">
        <v>216</v>
      </c>
    </row>
    <row r="2" spans="1:6" ht="21" customHeight="1" x14ac:dyDescent="0.25">
      <c r="A2" s="1334"/>
      <c r="B2" s="1335"/>
      <c r="C2" s="1338" t="s">
        <v>231</v>
      </c>
      <c r="D2" s="1337"/>
      <c r="E2" s="1339" t="s">
        <v>232</v>
      </c>
    </row>
    <row r="3" spans="1:6" x14ac:dyDescent="0.25">
      <c r="A3" s="1334"/>
      <c r="B3" s="1335"/>
      <c r="C3" s="1338"/>
      <c r="D3" s="1337"/>
      <c r="E3" s="1340"/>
    </row>
    <row r="4" spans="1:6" ht="24.95" customHeight="1" x14ac:dyDescent="0.25">
      <c r="A4" s="56" t="s">
        <v>233</v>
      </c>
      <c r="B4" s="57" t="s">
        <v>234</v>
      </c>
      <c r="C4" s="58" t="str">
        <f>+INCERTIDUMBRE!G29</f>
        <v/>
      </c>
      <c r="D4" s="322" t="str">
        <f>'SENSIBILIDAD 2'!B6</f>
        <v/>
      </c>
      <c r="E4" s="59" t="str">
        <f>+INCERTIDUMBRE!AC29</f>
        <v/>
      </c>
      <c r="F4" s="537" t="e">
        <f t="shared" ref="F4:F16" si="0">E4/$E$17</f>
        <v>#VALUE!</v>
      </c>
    </row>
    <row r="5" spans="1:6" ht="24.95" customHeight="1" x14ac:dyDescent="0.25">
      <c r="A5" s="56" t="s">
        <v>235</v>
      </c>
      <c r="B5" s="57" t="s">
        <v>236</v>
      </c>
      <c r="C5" s="58" t="str">
        <f>+INCERTIDUMBRE!K29</f>
        <v/>
      </c>
      <c r="D5" s="322" t="str">
        <f>'SENSIBILIDAD 2'!C6</f>
        <v/>
      </c>
      <c r="E5" s="59" t="str">
        <f>+INCERTIDUMBRE!AD29</f>
        <v/>
      </c>
      <c r="F5" s="537" t="e">
        <f t="shared" si="0"/>
        <v>#VALUE!</v>
      </c>
    </row>
    <row r="6" spans="1:6" ht="30" customHeight="1" x14ac:dyDescent="0.25">
      <c r="A6" s="56" t="s">
        <v>237</v>
      </c>
      <c r="B6" s="57" t="s">
        <v>238</v>
      </c>
      <c r="C6" s="58" t="str">
        <f>+INCERTIDUMBRE!L29</f>
        <v/>
      </c>
      <c r="D6" s="1341" t="str">
        <f>'SENSIBILIDAD 2'!G6</f>
        <v/>
      </c>
      <c r="E6" s="1342" t="str">
        <f>+INCERTIDUMBRE!AH29</f>
        <v/>
      </c>
      <c r="F6" s="537" t="e">
        <f t="shared" si="0"/>
        <v>#VALUE!</v>
      </c>
    </row>
    <row r="7" spans="1:6" ht="30" customHeight="1" x14ac:dyDescent="0.25">
      <c r="A7" s="56" t="s">
        <v>239</v>
      </c>
      <c r="B7" s="57" t="s">
        <v>240</v>
      </c>
      <c r="C7" s="58">
        <f>+INCERTIDUMBRE!P29</f>
        <v>0</v>
      </c>
      <c r="D7" s="1341"/>
      <c r="E7" s="1342"/>
      <c r="F7" s="537" t="e">
        <f t="shared" si="0"/>
        <v>#VALUE!</v>
      </c>
    </row>
    <row r="8" spans="1:6" ht="30" customHeight="1" x14ac:dyDescent="0.25">
      <c r="A8" s="56" t="s">
        <v>241</v>
      </c>
      <c r="B8" s="57" t="s">
        <v>242</v>
      </c>
      <c r="C8" s="58" t="str">
        <f>+INCERTIDUMBRE!O29</f>
        <v/>
      </c>
      <c r="D8" s="1341"/>
      <c r="E8" s="1342"/>
      <c r="F8" s="537" t="e">
        <f t="shared" si="0"/>
        <v>#VALUE!</v>
      </c>
    </row>
    <row r="9" spans="1:6" ht="30" customHeight="1" x14ac:dyDescent="0.25">
      <c r="A9" s="56" t="s">
        <v>243</v>
      </c>
      <c r="B9" s="57" t="s">
        <v>244</v>
      </c>
      <c r="C9" s="58" t="str">
        <f>+INCERTIDUMBRE!R29</f>
        <v/>
      </c>
      <c r="D9" s="322" t="str">
        <f>'SENSIBILIDAD 2'!D6</f>
        <v/>
      </c>
      <c r="E9" s="59" t="str">
        <f>+INCERTIDUMBRE!AE29</f>
        <v/>
      </c>
      <c r="F9" s="537" t="e">
        <f t="shared" si="0"/>
        <v>#VALUE!</v>
      </c>
    </row>
    <row r="10" spans="1:6" ht="30" customHeight="1" x14ac:dyDescent="0.25">
      <c r="A10" s="56" t="s">
        <v>245</v>
      </c>
      <c r="B10" s="57" t="s">
        <v>246</v>
      </c>
      <c r="C10" s="58" t="str">
        <f>+INCERTIDUMBRE!S29</f>
        <v/>
      </c>
      <c r="D10" s="322" t="str">
        <f>'SENSIBILIDAD 2'!E6</f>
        <v/>
      </c>
      <c r="E10" s="59" t="str">
        <f>+INCERTIDUMBRE!AF29</f>
        <v/>
      </c>
      <c r="F10" s="537" t="e">
        <f t="shared" si="0"/>
        <v>#VALUE!</v>
      </c>
    </row>
    <row r="11" spans="1:6" ht="30" customHeight="1" x14ac:dyDescent="0.25">
      <c r="A11" s="56" t="s">
        <v>212</v>
      </c>
      <c r="B11" s="57" t="s">
        <v>247</v>
      </c>
      <c r="C11" s="58" t="str">
        <f>+INCERTIDUMBRE!T29</f>
        <v/>
      </c>
      <c r="D11" s="322" t="str">
        <f>'SENSIBILIDAD 2'!F6</f>
        <v/>
      </c>
      <c r="E11" s="59" t="str">
        <f>+INCERTIDUMBRE!AG29</f>
        <v/>
      </c>
      <c r="F11" s="537" t="e">
        <f t="shared" si="0"/>
        <v>#VALUE!</v>
      </c>
    </row>
    <row r="12" spans="1:6" ht="30" customHeight="1" x14ac:dyDescent="0.25">
      <c r="A12" s="56" t="s">
        <v>200</v>
      </c>
      <c r="B12" s="57" t="s">
        <v>248</v>
      </c>
      <c r="C12" s="58" t="str">
        <f>+INCERTIDUMBRE!U29</f>
        <v/>
      </c>
      <c r="D12" s="322" t="str">
        <f>'SENSIBILIDAD 2'!H6</f>
        <v/>
      </c>
      <c r="E12" s="59" t="str">
        <f>+INCERTIDUMBRE!AI29</f>
        <v/>
      </c>
      <c r="F12" s="537" t="e">
        <f t="shared" si="0"/>
        <v>#VALUE!</v>
      </c>
    </row>
    <row r="13" spans="1:6" ht="30" customHeight="1" x14ac:dyDescent="0.25">
      <c r="A13" s="56" t="s">
        <v>249</v>
      </c>
      <c r="B13" s="57" t="s">
        <v>250</v>
      </c>
      <c r="C13" s="58" t="str">
        <f>+INCERTIDUMBRE!V29</f>
        <v/>
      </c>
      <c r="D13" s="322" t="str">
        <f>'SENSIBILIDAD 2'!M6</f>
        <v/>
      </c>
      <c r="E13" s="59" t="str">
        <f>+INCERTIDUMBRE!AJ29</f>
        <v/>
      </c>
      <c r="F13" s="537" t="e">
        <f t="shared" si="0"/>
        <v>#VALUE!</v>
      </c>
    </row>
    <row r="14" spans="1:6" ht="30" customHeight="1" x14ac:dyDescent="0.25">
      <c r="A14" s="56" t="s">
        <v>251</v>
      </c>
      <c r="B14" s="57" t="s">
        <v>252</v>
      </c>
      <c r="C14" s="58" t="str">
        <f>+INCERTIDUMBRE!W29</f>
        <v/>
      </c>
      <c r="D14" s="322" t="str">
        <f>'SENSIBILIDAD 2'!N6</f>
        <v/>
      </c>
      <c r="E14" s="59" t="str">
        <f>+INCERTIDUMBRE!AK29</f>
        <v/>
      </c>
      <c r="F14" s="537" t="e">
        <f t="shared" si="0"/>
        <v>#VALUE!</v>
      </c>
    </row>
    <row r="15" spans="1:6" ht="30" customHeight="1" thickBot="1" x14ac:dyDescent="0.3">
      <c r="A15" s="60" t="s">
        <v>253</v>
      </c>
      <c r="B15" s="61" t="s">
        <v>254</v>
      </c>
      <c r="C15" s="62" t="str">
        <f>+INCERTIDUMBRE!X29</f>
        <v/>
      </c>
      <c r="D15" s="323" t="str">
        <f>'SENSIBILIDAD 2'!O6</f>
        <v/>
      </c>
      <c r="E15" s="63" t="str">
        <f>+INCERTIDUMBRE!AL29</f>
        <v/>
      </c>
      <c r="F15" s="537" t="e">
        <f t="shared" si="0"/>
        <v>#VALUE!</v>
      </c>
    </row>
    <row r="16" spans="1:6" ht="30" customHeight="1" x14ac:dyDescent="0.25">
      <c r="A16" s="539" t="s">
        <v>894</v>
      </c>
      <c r="B16" s="57" t="s">
        <v>898</v>
      </c>
      <c r="C16" s="540" t="str">
        <f>INCERTIDUMBRE!$AQ$29</f>
        <v/>
      </c>
      <c r="D16" s="541">
        <v>1</v>
      </c>
      <c r="E16" s="542" t="e">
        <f>D16*C16</f>
        <v>#VALUE!</v>
      </c>
      <c r="F16" s="537" t="e">
        <f t="shared" si="0"/>
        <v>#VALUE!</v>
      </c>
    </row>
    <row r="17" spans="2:6" ht="18.75" thickBot="1" x14ac:dyDescent="0.3">
      <c r="E17" s="255" t="e">
        <f>SUM(E4:E16)</f>
        <v>#VALUE!</v>
      </c>
      <c r="F17" s="538" t="e">
        <f>SUM(F4:F15)</f>
        <v>#VALUE!</v>
      </c>
    </row>
    <row r="18" spans="2:6" x14ac:dyDescent="0.25">
      <c r="B18" s="1343" t="s">
        <v>216</v>
      </c>
      <c r="C18" s="1344"/>
      <c r="D18" s="64" t="e">
        <f>SQRT(E4+E5+E6+E9+E10+E11+E12+E13+E14+E15)</f>
        <v>#VALUE!</v>
      </c>
      <c r="E18" s="65" t="s">
        <v>226</v>
      </c>
    </row>
    <row r="19" spans="2:6" x14ac:dyDescent="0.25">
      <c r="B19" s="1345" t="s">
        <v>217</v>
      </c>
      <c r="C19" s="1346"/>
      <c r="D19" s="66" t="e">
        <f>+D18*2</f>
        <v>#VALUE!</v>
      </c>
      <c r="E19" s="67" t="s">
        <v>226</v>
      </c>
    </row>
    <row r="20" spans="2:6" ht="18.75" thickBot="1" x14ac:dyDescent="0.3">
      <c r="B20" s="1330" t="s">
        <v>217</v>
      </c>
      <c r="C20" s="1331"/>
      <c r="D20" s="68" t="e">
        <f>+D19/1000</f>
        <v>#VALUE!</v>
      </c>
      <c r="E20" s="69" t="s">
        <v>136</v>
      </c>
    </row>
  </sheetData>
  <mergeCells count="9">
    <mergeCell ref="B20:C20"/>
    <mergeCell ref="A1:B3"/>
    <mergeCell ref="D1:D3"/>
    <mergeCell ref="C2:C3"/>
    <mergeCell ref="E2:E3"/>
    <mergeCell ref="D6:D8"/>
    <mergeCell ref="E6:E8"/>
    <mergeCell ref="B18:C18"/>
    <mergeCell ref="B19:C19"/>
  </mergeCells>
  <conditionalFormatting sqref="F4:F16">
    <cfRule type="cellIs" dxfId="0" priority="1" operator="greaterThan">
      <formula>0.02</formula>
    </cfRule>
  </conditionalFormatting>
  <printOptions horizontalCentered="1" verticalCentered="1"/>
  <pageMargins left="0.2" right="0.2" top="0.25" bottom="0.25" header="0.3" footer="0.3"/>
  <pageSetup scale="75" orientation="landscape" horizontalDpi="360" verticalDpi="360" r:id="rId1"/>
  <headerFooter>
    <oddHeader>&amp;C&amp;"Arial,Negrita"&amp;18PRESUPUESTO DE INCERTIDUMBRE&amp;"Arial,Normal"&amp;10
BLOQUE 100 mm
(Cerámica - Cerámica)</oddHeader>
    <oddFooter>&amp;LNota: ver hoja de calculo en excel, Validación de método bloques patrón, computadora patrimonio 0999000011
C:/Datos/LABORATORIO DE DIMENSIONA/DIMENSIONAL/CALIDAD - DIMENSIONAL/VALIDACIONES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19</vt:i4>
      </vt:variant>
    </vt:vector>
  </HeadingPairs>
  <TitlesOfParts>
    <vt:vector size="48" baseType="lpstr">
      <vt:lpstr>Información y Datos</vt:lpstr>
      <vt:lpstr>Ident.Bloques a calibrar</vt:lpstr>
      <vt:lpstr>Intro. datos de Calib. CENTROS</vt:lpstr>
      <vt:lpstr>Intro. datos de Calib. Desv.</vt:lpstr>
      <vt:lpstr>VALIDACIÓN DE LOS RESULTADOS</vt:lpstr>
      <vt:lpstr>Impresion Bitacora</vt:lpstr>
      <vt:lpstr>BLOQUES PATRON (pulg) </vt:lpstr>
      <vt:lpstr>Coef. Expansión Térmica</vt:lpstr>
      <vt:lpstr>INFORMACION</vt:lpstr>
      <vt:lpstr>Certificado Digital (mm) muchos</vt:lpstr>
      <vt:lpstr>Certificado Digital (inch)</vt:lpstr>
      <vt:lpstr>Certificado Digital (mm) 1 hoj</vt:lpstr>
      <vt:lpstr>Certificado Digital (mm) 2 hoj</vt:lpstr>
      <vt:lpstr>Certificado Digital (mm) 3 hoj</vt:lpstr>
      <vt:lpstr>Certificado Digital (mm) 4 hoj</vt:lpstr>
      <vt:lpstr>Certificado Digital (mm) 5 hoj</vt:lpstr>
      <vt:lpstr>Patrones LACOMET</vt:lpstr>
      <vt:lpstr>Datos de condiciones</vt:lpstr>
      <vt:lpstr>CERTIFICADO 1</vt:lpstr>
      <vt:lpstr>BLOQUES PATRON (mm)</vt:lpstr>
      <vt:lpstr>VALIDACION DE LOS PATRONES (mm)</vt:lpstr>
      <vt:lpstr>DERIVA DE BLOQUES PATRON (mm)</vt:lpstr>
      <vt:lpstr>INCERTIDUMBRE</vt:lpstr>
      <vt:lpstr>DEFORMACION 1</vt:lpstr>
      <vt:lpstr>SENSIBILIDAD 2</vt:lpstr>
      <vt:lpstr>CALIBRACION</vt:lpstr>
      <vt:lpstr>CONTRIBUCIONES Y VALIDACION </vt:lpstr>
      <vt:lpstr>VERIFICACIÓN DEL MÉTODO</vt:lpstr>
      <vt:lpstr>CONTRIBUCIONES</vt:lpstr>
      <vt:lpstr>'Certificado Digital (inch)'!Área_de_impresión</vt:lpstr>
      <vt:lpstr>'Certificado Digital (mm) 1 hoj'!Área_de_impresión</vt:lpstr>
      <vt:lpstr>'Certificado Digital (mm) 2 hoj'!Área_de_impresión</vt:lpstr>
      <vt:lpstr>'Certificado Digital (mm) 3 hoj'!Área_de_impresión</vt:lpstr>
      <vt:lpstr>'Certificado Digital (mm) 4 hoj'!Área_de_impresión</vt:lpstr>
      <vt:lpstr>'Certificado Digital (mm) 5 hoj'!Área_de_impresión</vt:lpstr>
      <vt:lpstr>'Certificado Digital (mm) muchos'!Área_de_impresión</vt:lpstr>
      <vt:lpstr>CONTRIBUCIONES!Área_de_impresión</vt:lpstr>
      <vt:lpstr>'Datos de condiciones'!Área_de_impresión</vt:lpstr>
      <vt:lpstr>'Impresion Bitacora'!Área_de_impresión</vt:lpstr>
      <vt:lpstr>BITACORA</vt:lpstr>
      <vt:lpstr>BLOQUES_PATRON</vt:lpstr>
      <vt:lpstr>calibrando1</vt:lpstr>
      <vt:lpstr>COLABORADORES</vt:lpstr>
      <vt:lpstr>estado</vt:lpstr>
      <vt:lpstr>material_y_marca</vt:lpstr>
      <vt:lpstr>patron1</vt:lpstr>
      <vt:lpstr>PATRONES</vt:lpstr>
      <vt:lpstr>revisores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OFRA</dc:creator>
  <cp:lastModifiedBy>Leo Rojas</cp:lastModifiedBy>
  <cp:lastPrinted>2024-04-26T21:28:50Z</cp:lastPrinted>
  <dcterms:created xsi:type="dcterms:W3CDTF">2012-06-28T21:53:44Z</dcterms:created>
  <dcterms:modified xsi:type="dcterms:W3CDTF">2024-05-17T20:23:44Z</dcterms:modified>
</cp:coreProperties>
</file>